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11.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1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5.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2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2.xml" ContentType="application/vnd.openxmlformats-officedocument.drawing+xml"/>
  <Override PartName="/xl/tables/table1.xml" ContentType="application/vnd.openxmlformats-officedocument.spreadsheetml.table+xml"/>
  <Override PartName="/xl/charts/chart21.xml" ContentType="application/vnd.openxmlformats-officedocument.drawingml.chart+xml"/>
  <Override PartName="/xl/charts/style9.xml" ContentType="application/vnd.ms-office.chartstyle+xml"/>
  <Override PartName="/xl/charts/colors9.xml" ContentType="application/vnd.ms-office.chartcolorstyle+xml"/>
  <Override PartName="/xl/charts/chart22.xml" ContentType="application/vnd.openxmlformats-officedocument.drawingml.chart+xml"/>
  <Override PartName="/xl/charts/style10.xml" ContentType="application/vnd.ms-office.chartstyle+xml"/>
  <Override PartName="/xl/charts/colors10.xml" ContentType="application/vnd.ms-office.chartcolorstyle+xml"/>
  <Override PartName="/xl/charts/chart23.xml" ContentType="application/vnd.openxmlformats-officedocument.drawingml.chart+xml"/>
  <Override PartName="/xl/charts/style11.xml" ContentType="application/vnd.ms-office.chartstyle+xml"/>
  <Override PartName="/xl/charts/colors11.xml" ContentType="application/vnd.ms-office.chartcolorstyle+xml"/>
  <Override PartName="/xl/charts/chart24.xml" ContentType="application/vnd.openxmlformats-officedocument.drawingml.chart+xml"/>
  <Override PartName="/xl/charts/style12.xml" ContentType="application/vnd.ms-office.chartstyle+xml"/>
  <Override PartName="/xl/charts/colors12.xml" ContentType="application/vnd.ms-office.chartcolorstyle+xml"/>
  <Override PartName="/xl/charts/chart25.xml" ContentType="application/vnd.openxmlformats-officedocument.drawingml.chart+xml"/>
  <Override PartName="/xl/charts/style13.xml" ContentType="application/vnd.ms-office.chartstyle+xml"/>
  <Override PartName="/xl/charts/colors13.xml" ContentType="application/vnd.ms-office.chartcolorstyle+xml"/>
  <Override PartName="/xl/charts/chart26.xml" ContentType="application/vnd.openxmlformats-officedocument.drawingml.chart+xml"/>
  <Override PartName="/xl/charts/style14.xml" ContentType="application/vnd.ms-office.chartstyle+xml"/>
  <Override PartName="/xl/charts/colors14.xml" ContentType="application/vnd.ms-office.chartcolorstyle+xml"/>
  <Override PartName="/xl/charts/chart2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abhis\Forage\Doc\Top 5 Tech Co. Analysis\3 - HCL Finance\"/>
    </mc:Choice>
  </mc:AlternateContent>
  <xr:revisionPtr revIDLastSave="0" documentId="13_ncr:1_{71F0556F-5985-4A72-96E5-3C5C10771045}" xr6:coauthVersionLast="47" xr6:coauthVersionMax="47" xr10:uidLastSave="{00000000-0000-0000-0000-000000000000}"/>
  <bookViews>
    <workbookView xWindow="-108" yWindow="-108" windowWidth="23256" windowHeight="12456" tabRatio="880" firstSheet="1" activeTab="4" xr2:uid="{00000000-000D-0000-FFFF-FFFF00000000}"/>
  </bookViews>
  <sheets>
    <sheet name="Financials&gt;" sheetId="7" r:id="rId1"/>
    <sheet name="HistoricalFS" sheetId="8" r:id="rId2"/>
    <sheet name="Historical Forcasting" sheetId="15" r:id="rId3"/>
    <sheet name="Forecasting" sheetId="13" r:id="rId4"/>
    <sheet name="Ratio Analysis" sheetId="12" r:id="rId5"/>
    <sheet name="Common Size Statement " sheetId="14" r:id="rId6"/>
    <sheet name="WACC" sheetId="16" r:id="rId7"/>
    <sheet name="Intrinsic Growth" sheetId="23" r:id="rId8"/>
    <sheet name="DCF" sheetId="24" r:id="rId9"/>
    <sheet name="Relative Valuation" sheetId="25" r:id="rId10"/>
    <sheet name="Schedule" sheetId="27" r:id="rId11"/>
    <sheet name="One PG AY" sheetId="29" r:id="rId12"/>
    <sheet name="VAR Historical App." sheetId="39" r:id="rId13"/>
    <sheet name="VAR Monte Carlo Sim. App." sheetId="40" r:id="rId14"/>
    <sheet name="Footballfield Analysis" sheetId="38" r:id="rId15"/>
    <sheet name="Altman Z score analysis" sheetId="32" r:id="rId16"/>
    <sheet name="Dupout Analysis" sheetId="28" r:id="rId17"/>
    <sheet name="Data Room&gt;" sheetId="9" r:id="rId18"/>
    <sheet name="Data Sheet" sheetId="6" r:id="rId19"/>
    <sheet name="Cash Flow" sheetId="4" r:id="rId20"/>
    <sheet name="Customization" sheetId="5" r:id="rId21"/>
    <sheet name="Beta Regression 1" sheetId="43" r:id="rId22"/>
    <sheet name="Beta Regression 2" sheetId="44" r:id="rId23"/>
    <sheet name="Beta Regression (3-M)" sheetId="19" r:id="rId24"/>
    <sheet name="Beta Regression  4" sheetId="46" r:id="rId25"/>
    <sheet name="Beta Regression  5" sheetId="45" r:id="rId26"/>
    <sheet name="RM" sheetId="37" r:id="rId27"/>
    <sheet name="Raw FS" sheetId="22" r:id="rId28"/>
    <sheet name="Comps Vel" sheetId="26" r:id="rId29"/>
    <sheet name="Share Price" sheetId="30" r:id="rId30"/>
  </sheets>
  <externalReferences>
    <externalReference r:id="rId31"/>
    <externalReference r:id="rId32"/>
  </externalReferences>
  <definedNames>
    <definedName name="_xlnm._FilterDatabase" localSheetId="24" hidden="1">'Beta Regression  4'!$B$11:$C$116</definedName>
    <definedName name="_xlnm._FilterDatabase" localSheetId="25" hidden="1">'Beta Regression  5'!$B$11:$C$116</definedName>
    <definedName name="_xlnm._FilterDatabase" localSheetId="23" hidden="1">'Beta Regression (3-M)'!$B$11:$C$116</definedName>
    <definedName name="_xlnm._FilterDatabase" localSheetId="21" hidden="1">'Beta Regression 1'!$B$11:$C$116</definedName>
    <definedName name="_xlnm._FilterDatabase" localSheetId="22" hidden="1">'Beta Regression 2'!$B$11:$C$116</definedName>
    <definedName name="_xlnm._FilterDatabase" localSheetId="29" hidden="1">'Share Price'!$B$2:$D$5366</definedName>
    <definedName name="_xlnm._FilterDatabase" localSheetId="12" hidden="1">'VAR Historical App.'!$B$10:$F$5460</definedName>
    <definedName name="_xlchart.v1.0" hidden="1">'VAR Historical App.'!$B$11:$B$5460</definedName>
    <definedName name="_xlchart.v1.1" hidden="1">'VAR Historical App.'!$F$11:$F$4444</definedName>
    <definedName name="_xlchart.v1.2" hidden="1">'VAR Monte Carlo Sim. App.'!$G$11:$G$4451</definedName>
    <definedName name="_xlnm.Print_Titles" localSheetId="2">'Historical Forcasting'!$1:$13</definedName>
    <definedName name="UPDATE">'Data Sheet'!$E$1</definedName>
  </definedName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28" i="24" l="1"/>
  <c r="D29" i="24"/>
  <c r="I98" i="32" l="1"/>
  <c r="E98" i="32"/>
  <c r="F98" i="32"/>
  <c r="D98" i="32"/>
  <c r="D86" i="32"/>
  <c r="E86" i="32"/>
  <c r="F86" i="32"/>
  <c r="C86" i="32"/>
  <c r="C67" i="32"/>
  <c r="E59" i="29"/>
  <c r="E58" i="29"/>
  <c r="E57" i="29"/>
  <c r="E56" i="29"/>
  <c r="E55" i="29"/>
  <c r="E54" i="29"/>
  <c r="R4" i="13"/>
  <c r="R5" i="13" s="1"/>
  <c r="R6" i="13" s="1"/>
  <c r="R7" i="13" s="1"/>
  <c r="R8" i="13" s="1"/>
  <c r="R9" i="13" s="1"/>
  <c r="R10" i="13" s="1"/>
  <c r="R11" i="13" s="1"/>
  <c r="R12" i="13" s="1"/>
  <c r="R13" i="13" s="1"/>
  <c r="R14" i="13" s="1"/>
  <c r="R15" i="13" s="1"/>
  <c r="R16" i="13" s="1"/>
  <c r="R17" i="13" s="1"/>
  <c r="R18" i="13" s="1"/>
  <c r="F55" i="29"/>
  <c r="F56" i="29"/>
  <c r="F57" i="29"/>
  <c r="F58" i="29"/>
  <c r="F59" i="29"/>
  <c r="F54" i="29"/>
  <c r="F52" i="29"/>
  <c r="B54" i="29"/>
  <c r="C55" i="29"/>
  <c r="C56" i="29"/>
  <c r="C57" i="29"/>
  <c r="C58" i="29"/>
  <c r="C59" i="29"/>
  <c r="C54" i="29"/>
  <c r="B55" i="29"/>
  <c r="B56" i="29"/>
  <c r="B57" i="29"/>
  <c r="B58" i="29"/>
  <c r="B59" i="29"/>
  <c r="L40" i="39"/>
  <c r="M48" i="40" s="1"/>
  <c r="L39" i="39"/>
  <c r="M47" i="40" s="1"/>
  <c r="M24" i="40"/>
  <c r="M17" i="40" s="1"/>
  <c r="M16" i="40"/>
  <c r="M15" i="40"/>
  <c r="M14" i="40"/>
  <c r="M13" i="40"/>
  <c r="D5460" i="40"/>
  <c r="D5459" i="40"/>
  <c r="D5458" i="40"/>
  <c r="D5457" i="40"/>
  <c r="D5456" i="40"/>
  <c r="D5455" i="40"/>
  <c r="D5454" i="40"/>
  <c r="D5453" i="40"/>
  <c r="D5452" i="40"/>
  <c r="D5451" i="40"/>
  <c r="D5450" i="40"/>
  <c r="D5449" i="40"/>
  <c r="D5448" i="40"/>
  <c r="D5447" i="40"/>
  <c r="D5446" i="40"/>
  <c r="D5445" i="40"/>
  <c r="D5444" i="40"/>
  <c r="D5443" i="40"/>
  <c r="D5442" i="40"/>
  <c r="D5441" i="40"/>
  <c r="D5440" i="40"/>
  <c r="D5439" i="40"/>
  <c r="D5438" i="40"/>
  <c r="D5437" i="40"/>
  <c r="D5436" i="40"/>
  <c r="D5435" i="40"/>
  <c r="D5434" i="40"/>
  <c r="D5433" i="40"/>
  <c r="D5432" i="40"/>
  <c r="D5431" i="40"/>
  <c r="D5430" i="40"/>
  <c r="D5429" i="40"/>
  <c r="D5428" i="40"/>
  <c r="D5427" i="40"/>
  <c r="D5426" i="40"/>
  <c r="D5425" i="40"/>
  <c r="D5424" i="40"/>
  <c r="D5423" i="40"/>
  <c r="D5422" i="40"/>
  <c r="D5421" i="40"/>
  <c r="D5420" i="40"/>
  <c r="D5419" i="40"/>
  <c r="D5418" i="40"/>
  <c r="D5417" i="40"/>
  <c r="D5416" i="40"/>
  <c r="D5415" i="40"/>
  <c r="D5414" i="40"/>
  <c r="D5413" i="40"/>
  <c r="D5412" i="40"/>
  <c r="D5411" i="40"/>
  <c r="D5410" i="40"/>
  <c r="D5409" i="40"/>
  <c r="D5408" i="40"/>
  <c r="D5407" i="40"/>
  <c r="D5406" i="40"/>
  <c r="D5405" i="40"/>
  <c r="D5404" i="40"/>
  <c r="D5403" i="40"/>
  <c r="D5402" i="40"/>
  <c r="D5401" i="40"/>
  <c r="D5400" i="40"/>
  <c r="D5399" i="40"/>
  <c r="D5398" i="40"/>
  <c r="D5397" i="40"/>
  <c r="D5396" i="40"/>
  <c r="D5395" i="40"/>
  <c r="D5394" i="40"/>
  <c r="D5393" i="40"/>
  <c r="D5392" i="40"/>
  <c r="D5391" i="40"/>
  <c r="D5390" i="40"/>
  <c r="D5389" i="40"/>
  <c r="D5388" i="40"/>
  <c r="D5387" i="40"/>
  <c r="D5386" i="40"/>
  <c r="D5385" i="40"/>
  <c r="D5384" i="40"/>
  <c r="D5383" i="40"/>
  <c r="D5382" i="40"/>
  <c r="D5381" i="40"/>
  <c r="D5380" i="40"/>
  <c r="D5379" i="40"/>
  <c r="D5378" i="40"/>
  <c r="D5377" i="40"/>
  <c r="D5376" i="40"/>
  <c r="D5375" i="40"/>
  <c r="D5374" i="40"/>
  <c r="D5373" i="40"/>
  <c r="D5372" i="40"/>
  <c r="D5371" i="40"/>
  <c r="D5370" i="40"/>
  <c r="D5369" i="40"/>
  <c r="D5368" i="40"/>
  <c r="D5367" i="40"/>
  <c r="D5366" i="40"/>
  <c r="D5365" i="40"/>
  <c r="D5364" i="40"/>
  <c r="D5363" i="40"/>
  <c r="D5362" i="40"/>
  <c r="D5361" i="40"/>
  <c r="D5360" i="40"/>
  <c r="D5359" i="40"/>
  <c r="D5358" i="40"/>
  <c r="D5357" i="40"/>
  <c r="D5356" i="40"/>
  <c r="D5355" i="40"/>
  <c r="D5354" i="40"/>
  <c r="D5353" i="40"/>
  <c r="D5352" i="40"/>
  <c r="D5351" i="40"/>
  <c r="D5350" i="40"/>
  <c r="D5349" i="40"/>
  <c r="D5348" i="40"/>
  <c r="D5347" i="40"/>
  <c r="D5346" i="40"/>
  <c r="D5345" i="40"/>
  <c r="D5344" i="40"/>
  <c r="D5343" i="40"/>
  <c r="D5342" i="40"/>
  <c r="D5341" i="40"/>
  <c r="D5340" i="40"/>
  <c r="D5339" i="40"/>
  <c r="D5338" i="40"/>
  <c r="D5337" i="40"/>
  <c r="D5336" i="40"/>
  <c r="D5335" i="40"/>
  <c r="D5334" i="40"/>
  <c r="D5333" i="40"/>
  <c r="D5332" i="40"/>
  <c r="D5331" i="40"/>
  <c r="D5330" i="40"/>
  <c r="D5329" i="40"/>
  <c r="D5328" i="40"/>
  <c r="D5327" i="40"/>
  <c r="D5326" i="40"/>
  <c r="D5325" i="40"/>
  <c r="D5324" i="40"/>
  <c r="D5323" i="40"/>
  <c r="D5322" i="40"/>
  <c r="D5321" i="40"/>
  <c r="D5320" i="40"/>
  <c r="D5319" i="40"/>
  <c r="D5318" i="40"/>
  <c r="D5317" i="40"/>
  <c r="D5316" i="40"/>
  <c r="D5315" i="40"/>
  <c r="D5314" i="40"/>
  <c r="D5313" i="40"/>
  <c r="D5312" i="40"/>
  <c r="D5311" i="40"/>
  <c r="D5310" i="40"/>
  <c r="D5309" i="40"/>
  <c r="D5308" i="40"/>
  <c r="D5307" i="40"/>
  <c r="D5306" i="40"/>
  <c r="D5305" i="40"/>
  <c r="D5304" i="40"/>
  <c r="D5303" i="40"/>
  <c r="D5302" i="40"/>
  <c r="D5301" i="40"/>
  <c r="D5300" i="40"/>
  <c r="D5299" i="40"/>
  <c r="D5298" i="40"/>
  <c r="D5297" i="40"/>
  <c r="D5296" i="40"/>
  <c r="D5295" i="40"/>
  <c r="D5294" i="40"/>
  <c r="D5293" i="40"/>
  <c r="D5292" i="40"/>
  <c r="D5291" i="40"/>
  <c r="D5290" i="40"/>
  <c r="D5289" i="40"/>
  <c r="D5288" i="40"/>
  <c r="D5287" i="40"/>
  <c r="D5286" i="40"/>
  <c r="D5285" i="40"/>
  <c r="D5284" i="40"/>
  <c r="D5283" i="40"/>
  <c r="D5282" i="40"/>
  <c r="D5281" i="40"/>
  <c r="D5280" i="40"/>
  <c r="D5279" i="40"/>
  <c r="D5278" i="40"/>
  <c r="D5277" i="40"/>
  <c r="D5276" i="40"/>
  <c r="D5275" i="40"/>
  <c r="D5274" i="40"/>
  <c r="D5273" i="40"/>
  <c r="D5272" i="40"/>
  <c r="D5271" i="40"/>
  <c r="D5270" i="40"/>
  <c r="D5269" i="40"/>
  <c r="D5268" i="40"/>
  <c r="D5267" i="40"/>
  <c r="D5266" i="40"/>
  <c r="D5265" i="40"/>
  <c r="D5264" i="40"/>
  <c r="D5263" i="40"/>
  <c r="D5262" i="40"/>
  <c r="D5261" i="40"/>
  <c r="D5260" i="40"/>
  <c r="D5259" i="40"/>
  <c r="D5258" i="40"/>
  <c r="D5257" i="40"/>
  <c r="D5256" i="40"/>
  <c r="D5255" i="40"/>
  <c r="D5254" i="40"/>
  <c r="D5253" i="40"/>
  <c r="D5252" i="40"/>
  <c r="D5251" i="40"/>
  <c r="D5250" i="40"/>
  <c r="D5249" i="40"/>
  <c r="D5248" i="40"/>
  <c r="D5247" i="40"/>
  <c r="D5246" i="40"/>
  <c r="D5245" i="40"/>
  <c r="D5244" i="40"/>
  <c r="D5243" i="40"/>
  <c r="D5242" i="40"/>
  <c r="D5241" i="40"/>
  <c r="D5240" i="40"/>
  <c r="D5239" i="40"/>
  <c r="D5238" i="40"/>
  <c r="D5237" i="40"/>
  <c r="D5236" i="40"/>
  <c r="D5235" i="40"/>
  <c r="D5234" i="40"/>
  <c r="D5233" i="40"/>
  <c r="D5232" i="40"/>
  <c r="D5231" i="40"/>
  <c r="D5230" i="40"/>
  <c r="D5229" i="40"/>
  <c r="D5228" i="40"/>
  <c r="D5227" i="40"/>
  <c r="D5226" i="40"/>
  <c r="D5225" i="40"/>
  <c r="D5224" i="40"/>
  <c r="D5223" i="40"/>
  <c r="D5222" i="40"/>
  <c r="D5221" i="40"/>
  <c r="D5220" i="40"/>
  <c r="D5219" i="40"/>
  <c r="D5218" i="40"/>
  <c r="D5217" i="40"/>
  <c r="D5216" i="40"/>
  <c r="D5215" i="40"/>
  <c r="D5214" i="40"/>
  <c r="D5213" i="40"/>
  <c r="D5212" i="40"/>
  <c r="D5211" i="40"/>
  <c r="D5210" i="40"/>
  <c r="D5209" i="40"/>
  <c r="D5208" i="40"/>
  <c r="D5207" i="40"/>
  <c r="D5206" i="40"/>
  <c r="D5205" i="40"/>
  <c r="D5204" i="40"/>
  <c r="D5203" i="40"/>
  <c r="D5202" i="40"/>
  <c r="D5201" i="40"/>
  <c r="D5200" i="40"/>
  <c r="D5199" i="40"/>
  <c r="D5198" i="40"/>
  <c r="D5197" i="40"/>
  <c r="D5196" i="40"/>
  <c r="D5195" i="40"/>
  <c r="D5194" i="40"/>
  <c r="D5193" i="40"/>
  <c r="D5192" i="40"/>
  <c r="D5191" i="40"/>
  <c r="D5190" i="40"/>
  <c r="D5189" i="40"/>
  <c r="D5188" i="40"/>
  <c r="D5187" i="40"/>
  <c r="D5186" i="40"/>
  <c r="D5185" i="40"/>
  <c r="D5184" i="40"/>
  <c r="D5183" i="40"/>
  <c r="D5182" i="40"/>
  <c r="D5181" i="40"/>
  <c r="D5180" i="40"/>
  <c r="D5179" i="40"/>
  <c r="D5178" i="40"/>
  <c r="D5177" i="40"/>
  <c r="D5176" i="40"/>
  <c r="D5175" i="40"/>
  <c r="D5174" i="40"/>
  <c r="D5173" i="40"/>
  <c r="D5172" i="40"/>
  <c r="D5171" i="40"/>
  <c r="D5170" i="40"/>
  <c r="D5169" i="40"/>
  <c r="D5168" i="40"/>
  <c r="D5167" i="40"/>
  <c r="D5166" i="40"/>
  <c r="D5165" i="40"/>
  <c r="D5164" i="40"/>
  <c r="D5163" i="40"/>
  <c r="D5162" i="40"/>
  <c r="D5161" i="40"/>
  <c r="D5160" i="40"/>
  <c r="D5159" i="40"/>
  <c r="D5158" i="40"/>
  <c r="D5157" i="40"/>
  <c r="D5156" i="40"/>
  <c r="D5155" i="40"/>
  <c r="D5154" i="40"/>
  <c r="D5153" i="40"/>
  <c r="D5152" i="40"/>
  <c r="D5151" i="40"/>
  <c r="D5150" i="40"/>
  <c r="D5149" i="40"/>
  <c r="D5148" i="40"/>
  <c r="D5147" i="40"/>
  <c r="D5146" i="40"/>
  <c r="D5145" i="40"/>
  <c r="D5144" i="40"/>
  <c r="D5143" i="40"/>
  <c r="D5142" i="40"/>
  <c r="D5141" i="40"/>
  <c r="D5140" i="40"/>
  <c r="D5139" i="40"/>
  <c r="D5138" i="40"/>
  <c r="D5137" i="40"/>
  <c r="D5136" i="40"/>
  <c r="D5135" i="40"/>
  <c r="D5134" i="40"/>
  <c r="D5133" i="40"/>
  <c r="D5132" i="40"/>
  <c r="D5131" i="40"/>
  <c r="D5130" i="40"/>
  <c r="D5129" i="40"/>
  <c r="D5128" i="40"/>
  <c r="D5127" i="40"/>
  <c r="D5126" i="40"/>
  <c r="D5125" i="40"/>
  <c r="D5124" i="40"/>
  <c r="D5123" i="40"/>
  <c r="D5122" i="40"/>
  <c r="D5121" i="40"/>
  <c r="D5120" i="40"/>
  <c r="D5119" i="40"/>
  <c r="D5118" i="40"/>
  <c r="D5117" i="40"/>
  <c r="D5116" i="40"/>
  <c r="D5115" i="40"/>
  <c r="D5114" i="40"/>
  <c r="D5113" i="40"/>
  <c r="D5112" i="40"/>
  <c r="D5111" i="40"/>
  <c r="D5110" i="40"/>
  <c r="D5109" i="40"/>
  <c r="D5108" i="40"/>
  <c r="D5107" i="40"/>
  <c r="D5106" i="40"/>
  <c r="D5105" i="40"/>
  <c r="D5104" i="40"/>
  <c r="D5103" i="40"/>
  <c r="D5102" i="40"/>
  <c r="D5101" i="40"/>
  <c r="D5100" i="40"/>
  <c r="D5099" i="40"/>
  <c r="D5098" i="40"/>
  <c r="D5097" i="40"/>
  <c r="D5096" i="40"/>
  <c r="D5095" i="40"/>
  <c r="D5094" i="40"/>
  <c r="D5093" i="40"/>
  <c r="D5092" i="40"/>
  <c r="D5091" i="40"/>
  <c r="D5090" i="40"/>
  <c r="D5089" i="40"/>
  <c r="D5088" i="40"/>
  <c r="D5087" i="40"/>
  <c r="D5086" i="40"/>
  <c r="D5085" i="40"/>
  <c r="D5084" i="40"/>
  <c r="D5083" i="40"/>
  <c r="D5082" i="40"/>
  <c r="D5081" i="40"/>
  <c r="D5080" i="40"/>
  <c r="D5079" i="40"/>
  <c r="D5078" i="40"/>
  <c r="D5077" i="40"/>
  <c r="D5076" i="40"/>
  <c r="D5075" i="40"/>
  <c r="D5074" i="40"/>
  <c r="D5073" i="40"/>
  <c r="D5072" i="40"/>
  <c r="D5071" i="40"/>
  <c r="D5070" i="40"/>
  <c r="D5069" i="40"/>
  <c r="D5068" i="40"/>
  <c r="D5067" i="40"/>
  <c r="D5066" i="40"/>
  <c r="D5065" i="40"/>
  <c r="D5064" i="40"/>
  <c r="D5063" i="40"/>
  <c r="D5062" i="40"/>
  <c r="D5061" i="40"/>
  <c r="D5060" i="40"/>
  <c r="D5059" i="40"/>
  <c r="D5058" i="40"/>
  <c r="D5057" i="40"/>
  <c r="D5056" i="40"/>
  <c r="D5055" i="40"/>
  <c r="D5054" i="40"/>
  <c r="D5053" i="40"/>
  <c r="D5052" i="40"/>
  <c r="D5051" i="40"/>
  <c r="D5050" i="40"/>
  <c r="D5049" i="40"/>
  <c r="D5048" i="40"/>
  <c r="D5047" i="40"/>
  <c r="D5046" i="40"/>
  <c r="D5045" i="40"/>
  <c r="D5044" i="40"/>
  <c r="D5043" i="40"/>
  <c r="D5042" i="40"/>
  <c r="D5041" i="40"/>
  <c r="D5040" i="40"/>
  <c r="D5039" i="40"/>
  <c r="D5038" i="40"/>
  <c r="D5037" i="40"/>
  <c r="D5036" i="40"/>
  <c r="D5035" i="40"/>
  <c r="D5034" i="40"/>
  <c r="D5033" i="40"/>
  <c r="D5032" i="40"/>
  <c r="D5031" i="40"/>
  <c r="D5030" i="40"/>
  <c r="D5029" i="40"/>
  <c r="D5028" i="40"/>
  <c r="D5027" i="40"/>
  <c r="D5026" i="40"/>
  <c r="D5025" i="40"/>
  <c r="D5024" i="40"/>
  <c r="D5023" i="40"/>
  <c r="D5022" i="40"/>
  <c r="D5021" i="40"/>
  <c r="D5020" i="40"/>
  <c r="D5019" i="40"/>
  <c r="D5018" i="40"/>
  <c r="D5017" i="40"/>
  <c r="D5016" i="40"/>
  <c r="D5015" i="40"/>
  <c r="D5014" i="40"/>
  <c r="D5013" i="40"/>
  <c r="D5012" i="40"/>
  <c r="D5011" i="40"/>
  <c r="D5010" i="40"/>
  <c r="D5009" i="40"/>
  <c r="D5008" i="40"/>
  <c r="D5007" i="40"/>
  <c r="D5006" i="40"/>
  <c r="D5005" i="40"/>
  <c r="D5004" i="40"/>
  <c r="D5003" i="40"/>
  <c r="D5002" i="40"/>
  <c r="D5001" i="40"/>
  <c r="D5000" i="40"/>
  <c r="D4999" i="40"/>
  <c r="D4998" i="40"/>
  <c r="D4997" i="40"/>
  <c r="D4996" i="40"/>
  <c r="D4995" i="40"/>
  <c r="D4994" i="40"/>
  <c r="D4993" i="40"/>
  <c r="D4992" i="40"/>
  <c r="D4991" i="40"/>
  <c r="D4990" i="40"/>
  <c r="D4989" i="40"/>
  <c r="D4988" i="40"/>
  <c r="D4987" i="40"/>
  <c r="D4986" i="40"/>
  <c r="D4985" i="40"/>
  <c r="D4984" i="40"/>
  <c r="D4983" i="40"/>
  <c r="D4982" i="40"/>
  <c r="D4981" i="40"/>
  <c r="D4980" i="40"/>
  <c r="D4979" i="40"/>
  <c r="D4978" i="40"/>
  <c r="D4977" i="40"/>
  <c r="D4976" i="40"/>
  <c r="D4975" i="40"/>
  <c r="D4974" i="40"/>
  <c r="D4973" i="40"/>
  <c r="D4972" i="40"/>
  <c r="D4971" i="40"/>
  <c r="D4970" i="40"/>
  <c r="D4969" i="40"/>
  <c r="D4968" i="40"/>
  <c r="D4967" i="40"/>
  <c r="D4966" i="40"/>
  <c r="D4965" i="40"/>
  <c r="D4964" i="40"/>
  <c r="D4963" i="40"/>
  <c r="D4962" i="40"/>
  <c r="D4961" i="40"/>
  <c r="D4960" i="40"/>
  <c r="D4959" i="40"/>
  <c r="D4958" i="40"/>
  <c r="D4957" i="40"/>
  <c r="D4956" i="40"/>
  <c r="D4955" i="40"/>
  <c r="D4954" i="40"/>
  <c r="D4953" i="40"/>
  <c r="D4952" i="40"/>
  <c r="D4951" i="40"/>
  <c r="D4950" i="40"/>
  <c r="D4949" i="40"/>
  <c r="D4948" i="40"/>
  <c r="D4947" i="40"/>
  <c r="D4946" i="40"/>
  <c r="D4945" i="40"/>
  <c r="D4944" i="40"/>
  <c r="D4943" i="40"/>
  <c r="D4942" i="40"/>
  <c r="D4941" i="40"/>
  <c r="D4940" i="40"/>
  <c r="D4939" i="40"/>
  <c r="D4938" i="40"/>
  <c r="D4937" i="40"/>
  <c r="D4936" i="40"/>
  <c r="D4935" i="40"/>
  <c r="D4934" i="40"/>
  <c r="D4933" i="40"/>
  <c r="D4932" i="40"/>
  <c r="D4931" i="40"/>
  <c r="D4930" i="40"/>
  <c r="D4929" i="40"/>
  <c r="D4928" i="40"/>
  <c r="D4927" i="40"/>
  <c r="D4926" i="40"/>
  <c r="D4925" i="40"/>
  <c r="D4924" i="40"/>
  <c r="D4923" i="40"/>
  <c r="D4922" i="40"/>
  <c r="D4921" i="40"/>
  <c r="D4920" i="40"/>
  <c r="D4919" i="40"/>
  <c r="D4918" i="40"/>
  <c r="D4917" i="40"/>
  <c r="D4916" i="40"/>
  <c r="D4915" i="40"/>
  <c r="D4914" i="40"/>
  <c r="D4913" i="40"/>
  <c r="D4912" i="40"/>
  <c r="D4911" i="40"/>
  <c r="D4910" i="40"/>
  <c r="D4909" i="40"/>
  <c r="D4908" i="40"/>
  <c r="D4907" i="40"/>
  <c r="D4906" i="40"/>
  <c r="D4905" i="40"/>
  <c r="D4904" i="40"/>
  <c r="D4903" i="40"/>
  <c r="D4902" i="40"/>
  <c r="D4901" i="40"/>
  <c r="D4900" i="40"/>
  <c r="D4899" i="40"/>
  <c r="D4898" i="40"/>
  <c r="D4897" i="40"/>
  <c r="D4896" i="40"/>
  <c r="D4895" i="40"/>
  <c r="D4894" i="40"/>
  <c r="D4893" i="40"/>
  <c r="D4892" i="40"/>
  <c r="D4891" i="40"/>
  <c r="D4890" i="40"/>
  <c r="D4889" i="40"/>
  <c r="D4888" i="40"/>
  <c r="D4887" i="40"/>
  <c r="D4886" i="40"/>
  <c r="D4885" i="40"/>
  <c r="D4884" i="40"/>
  <c r="D4883" i="40"/>
  <c r="D4882" i="40"/>
  <c r="D4881" i="40"/>
  <c r="D4880" i="40"/>
  <c r="D4879" i="40"/>
  <c r="D4878" i="40"/>
  <c r="D4877" i="40"/>
  <c r="D4876" i="40"/>
  <c r="D4875" i="40"/>
  <c r="D4874" i="40"/>
  <c r="D4873" i="40"/>
  <c r="D4872" i="40"/>
  <c r="D4871" i="40"/>
  <c r="D4870" i="40"/>
  <c r="D4869" i="40"/>
  <c r="D4868" i="40"/>
  <c r="D4867" i="40"/>
  <c r="D4866" i="40"/>
  <c r="D4865" i="40"/>
  <c r="D4864" i="40"/>
  <c r="D4863" i="40"/>
  <c r="D4862" i="40"/>
  <c r="D4861" i="40"/>
  <c r="D4860" i="40"/>
  <c r="D4859" i="40"/>
  <c r="D4858" i="40"/>
  <c r="D4857" i="40"/>
  <c r="D4856" i="40"/>
  <c r="D4855" i="40"/>
  <c r="D4854" i="40"/>
  <c r="D4853" i="40"/>
  <c r="D4852" i="40"/>
  <c r="D4851" i="40"/>
  <c r="D4850" i="40"/>
  <c r="D4849" i="40"/>
  <c r="D4848" i="40"/>
  <c r="D4847" i="40"/>
  <c r="D4846" i="40"/>
  <c r="D4845" i="40"/>
  <c r="D4844" i="40"/>
  <c r="D4843" i="40"/>
  <c r="D4842" i="40"/>
  <c r="D4841" i="40"/>
  <c r="D4840" i="40"/>
  <c r="D4839" i="40"/>
  <c r="D4838" i="40"/>
  <c r="D4837" i="40"/>
  <c r="D4836" i="40"/>
  <c r="D4835" i="40"/>
  <c r="D4834" i="40"/>
  <c r="D4833" i="40"/>
  <c r="D4832" i="40"/>
  <c r="D4831" i="40"/>
  <c r="D4830" i="40"/>
  <c r="D4829" i="40"/>
  <c r="D4828" i="40"/>
  <c r="D4827" i="40"/>
  <c r="D4826" i="40"/>
  <c r="D4825" i="40"/>
  <c r="D4824" i="40"/>
  <c r="D4823" i="40"/>
  <c r="D4822" i="40"/>
  <c r="D4821" i="40"/>
  <c r="D4820" i="40"/>
  <c r="D4819" i="40"/>
  <c r="D4818" i="40"/>
  <c r="D4817" i="40"/>
  <c r="D4816" i="40"/>
  <c r="D4815" i="40"/>
  <c r="D4814" i="40"/>
  <c r="D4813" i="40"/>
  <c r="D4812" i="40"/>
  <c r="D4811" i="40"/>
  <c r="D4810" i="40"/>
  <c r="D4809" i="40"/>
  <c r="D4808" i="40"/>
  <c r="D4807" i="40"/>
  <c r="D4806" i="40"/>
  <c r="D4805" i="40"/>
  <c r="D4804" i="40"/>
  <c r="D4803" i="40"/>
  <c r="D4802" i="40"/>
  <c r="D4801" i="40"/>
  <c r="D4800" i="40"/>
  <c r="D4799" i="40"/>
  <c r="D4798" i="40"/>
  <c r="D4797" i="40"/>
  <c r="D4796" i="40"/>
  <c r="D4795" i="40"/>
  <c r="D4794" i="40"/>
  <c r="D4793" i="40"/>
  <c r="D4792" i="40"/>
  <c r="D4791" i="40"/>
  <c r="D4790" i="40"/>
  <c r="D4789" i="40"/>
  <c r="D4788" i="40"/>
  <c r="D4787" i="40"/>
  <c r="D4786" i="40"/>
  <c r="D4785" i="40"/>
  <c r="D4784" i="40"/>
  <c r="D4783" i="40"/>
  <c r="D4782" i="40"/>
  <c r="D4781" i="40"/>
  <c r="D4780" i="40"/>
  <c r="D4779" i="40"/>
  <c r="D4778" i="40"/>
  <c r="D4777" i="40"/>
  <c r="D4776" i="40"/>
  <c r="D4775" i="40"/>
  <c r="D4774" i="40"/>
  <c r="D4773" i="40"/>
  <c r="D4772" i="40"/>
  <c r="D4771" i="40"/>
  <c r="D4770" i="40"/>
  <c r="D4769" i="40"/>
  <c r="D4768" i="40"/>
  <c r="D4767" i="40"/>
  <c r="D4766" i="40"/>
  <c r="D4765" i="40"/>
  <c r="D4764" i="40"/>
  <c r="D4763" i="40"/>
  <c r="D4762" i="40"/>
  <c r="D4761" i="40"/>
  <c r="D4760" i="40"/>
  <c r="D4759" i="40"/>
  <c r="D4758" i="40"/>
  <c r="D4757" i="40"/>
  <c r="D4756" i="40"/>
  <c r="D4755" i="40"/>
  <c r="D4754" i="40"/>
  <c r="D4753" i="40"/>
  <c r="D4752" i="40"/>
  <c r="D4751" i="40"/>
  <c r="D4750" i="40"/>
  <c r="D4749" i="40"/>
  <c r="D4748" i="40"/>
  <c r="D4747" i="40"/>
  <c r="D4746" i="40"/>
  <c r="D4745" i="40"/>
  <c r="D4744" i="40"/>
  <c r="D4743" i="40"/>
  <c r="D4742" i="40"/>
  <c r="D4741" i="40"/>
  <c r="D4740" i="40"/>
  <c r="D4739" i="40"/>
  <c r="D4738" i="40"/>
  <c r="D4737" i="40"/>
  <c r="D4736" i="40"/>
  <c r="D4735" i="40"/>
  <c r="D4734" i="40"/>
  <c r="D4733" i="40"/>
  <c r="D4732" i="40"/>
  <c r="D4731" i="40"/>
  <c r="D4730" i="40"/>
  <c r="D4729" i="40"/>
  <c r="D4728" i="40"/>
  <c r="D4727" i="40"/>
  <c r="D4726" i="40"/>
  <c r="D4725" i="40"/>
  <c r="D4724" i="40"/>
  <c r="D4723" i="40"/>
  <c r="D4722" i="40"/>
  <c r="D4721" i="40"/>
  <c r="D4720" i="40"/>
  <c r="D4719" i="40"/>
  <c r="D4718" i="40"/>
  <c r="D4717" i="40"/>
  <c r="D4716" i="40"/>
  <c r="D4715" i="40"/>
  <c r="D4714" i="40"/>
  <c r="D4713" i="40"/>
  <c r="D4712" i="40"/>
  <c r="D4711" i="40"/>
  <c r="D4710" i="40"/>
  <c r="D4709" i="40"/>
  <c r="D4708" i="40"/>
  <c r="D4707" i="40"/>
  <c r="D4706" i="40"/>
  <c r="D4705" i="40"/>
  <c r="D4704" i="40"/>
  <c r="D4703" i="40"/>
  <c r="D4702" i="40"/>
  <c r="D4701" i="40"/>
  <c r="D4700" i="40"/>
  <c r="D4699" i="40"/>
  <c r="D4698" i="40"/>
  <c r="D4697" i="40"/>
  <c r="D4696" i="40"/>
  <c r="D4695" i="40"/>
  <c r="D4694" i="40"/>
  <c r="D4693" i="40"/>
  <c r="D4692" i="40"/>
  <c r="D4691" i="40"/>
  <c r="D4690" i="40"/>
  <c r="D4689" i="40"/>
  <c r="D4688" i="40"/>
  <c r="D4687" i="40"/>
  <c r="D4686" i="40"/>
  <c r="D4685" i="40"/>
  <c r="D4684" i="40"/>
  <c r="D4683" i="40"/>
  <c r="D4682" i="40"/>
  <c r="D4681" i="40"/>
  <c r="D4680" i="40"/>
  <c r="D4679" i="40"/>
  <c r="D4678" i="40"/>
  <c r="D4677" i="40"/>
  <c r="D4676" i="40"/>
  <c r="D4675" i="40"/>
  <c r="D4674" i="40"/>
  <c r="D4673" i="40"/>
  <c r="D4672" i="40"/>
  <c r="D4671" i="40"/>
  <c r="D4670" i="40"/>
  <c r="D4669" i="40"/>
  <c r="D4668" i="40"/>
  <c r="D4667" i="40"/>
  <c r="D4666" i="40"/>
  <c r="D4665" i="40"/>
  <c r="D4664" i="40"/>
  <c r="D4663" i="40"/>
  <c r="D4662" i="40"/>
  <c r="D4661" i="40"/>
  <c r="D4660" i="40"/>
  <c r="D4659" i="40"/>
  <c r="D4658" i="40"/>
  <c r="D4657" i="40"/>
  <c r="D4656" i="40"/>
  <c r="D4655" i="40"/>
  <c r="D4654" i="40"/>
  <c r="D4653" i="40"/>
  <c r="D4652" i="40"/>
  <c r="D4651" i="40"/>
  <c r="D4650" i="40"/>
  <c r="D4649" i="40"/>
  <c r="D4648" i="40"/>
  <c r="D4647" i="40"/>
  <c r="D4646" i="40"/>
  <c r="D4645" i="40"/>
  <c r="D4644" i="40"/>
  <c r="D4643" i="40"/>
  <c r="D4642" i="40"/>
  <c r="D4641" i="40"/>
  <c r="D4640" i="40"/>
  <c r="D4639" i="40"/>
  <c r="D4638" i="40"/>
  <c r="D4637" i="40"/>
  <c r="D4636" i="40"/>
  <c r="D4635" i="40"/>
  <c r="D4634" i="40"/>
  <c r="D4633" i="40"/>
  <c r="D4632" i="40"/>
  <c r="D4631" i="40"/>
  <c r="D4630" i="40"/>
  <c r="D4629" i="40"/>
  <c r="D4628" i="40"/>
  <c r="D4627" i="40"/>
  <c r="D4626" i="40"/>
  <c r="D4625" i="40"/>
  <c r="D4624" i="40"/>
  <c r="D4623" i="40"/>
  <c r="D4622" i="40"/>
  <c r="D4621" i="40"/>
  <c r="D4620" i="40"/>
  <c r="D4619" i="40"/>
  <c r="D4618" i="40"/>
  <c r="D4617" i="40"/>
  <c r="D4616" i="40"/>
  <c r="D4615" i="40"/>
  <c r="D4614" i="40"/>
  <c r="D4613" i="40"/>
  <c r="D4612" i="40"/>
  <c r="D4611" i="40"/>
  <c r="D4610" i="40"/>
  <c r="D4609" i="40"/>
  <c r="D4608" i="40"/>
  <c r="D4607" i="40"/>
  <c r="D4606" i="40"/>
  <c r="D4605" i="40"/>
  <c r="D4604" i="40"/>
  <c r="D4603" i="40"/>
  <c r="D4602" i="40"/>
  <c r="D4601" i="40"/>
  <c r="D4600" i="40"/>
  <c r="D4599" i="40"/>
  <c r="D4598" i="40"/>
  <c r="D4597" i="40"/>
  <c r="D4596" i="40"/>
  <c r="D4595" i="40"/>
  <c r="D4594" i="40"/>
  <c r="D4593" i="40"/>
  <c r="D4592" i="40"/>
  <c r="D4591" i="40"/>
  <c r="D4590" i="40"/>
  <c r="D4589" i="40"/>
  <c r="D4588" i="40"/>
  <c r="D4587" i="40"/>
  <c r="D4586" i="40"/>
  <c r="D4585" i="40"/>
  <c r="D4584" i="40"/>
  <c r="D4583" i="40"/>
  <c r="D4582" i="40"/>
  <c r="D4581" i="40"/>
  <c r="D4580" i="40"/>
  <c r="D4579" i="40"/>
  <c r="D4578" i="40"/>
  <c r="D4577" i="40"/>
  <c r="D4576" i="40"/>
  <c r="D4575" i="40"/>
  <c r="D4574" i="40"/>
  <c r="D4573" i="40"/>
  <c r="D4572" i="40"/>
  <c r="D4571" i="40"/>
  <c r="D4570" i="40"/>
  <c r="D4569" i="40"/>
  <c r="D4568" i="40"/>
  <c r="D4567" i="40"/>
  <c r="D4566" i="40"/>
  <c r="D4565" i="40"/>
  <c r="D4564" i="40"/>
  <c r="D4563" i="40"/>
  <c r="D4562" i="40"/>
  <c r="D4561" i="40"/>
  <c r="D4560" i="40"/>
  <c r="D4559" i="40"/>
  <c r="D4558" i="40"/>
  <c r="D4557" i="40"/>
  <c r="D4556" i="40"/>
  <c r="D4555" i="40"/>
  <c r="D4554" i="40"/>
  <c r="D4553" i="40"/>
  <c r="D4552" i="40"/>
  <c r="D4551" i="40"/>
  <c r="D4550" i="40"/>
  <c r="D4549" i="40"/>
  <c r="D4548" i="40"/>
  <c r="D4547" i="40"/>
  <c r="D4546" i="40"/>
  <c r="D4545" i="40"/>
  <c r="D4544" i="40"/>
  <c r="D4543" i="40"/>
  <c r="D4542" i="40"/>
  <c r="D4541" i="40"/>
  <c r="D4540" i="40"/>
  <c r="D4539" i="40"/>
  <c r="D4538" i="40"/>
  <c r="D4537" i="40"/>
  <c r="D4536" i="40"/>
  <c r="D4535" i="40"/>
  <c r="D4534" i="40"/>
  <c r="D4533" i="40"/>
  <c r="D4532" i="40"/>
  <c r="D4531" i="40"/>
  <c r="D4530" i="40"/>
  <c r="D4529" i="40"/>
  <c r="D4528" i="40"/>
  <c r="D4527" i="40"/>
  <c r="D4526" i="40"/>
  <c r="D4525" i="40"/>
  <c r="D4524" i="40"/>
  <c r="D4523" i="40"/>
  <c r="D4522" i="40"/>
  <c r="D4521" i="40"/>
  <c r="D4520" i="40"/>
  <c r="D4519" i="40"/>
  <c r="D4518" i="40"/>
  <c r="D4517" i="40"/>
  <c r="D4516" i="40"/>
  <c r="D4515" i="40"/>
  <c r="D4514" i="40"/>
  <c r="D4513" i="40"/>
  <c r="D4512" i="40"/>
  <c r="D4511" i="40"/>
  <c r="D4510" i="40"/>
  <c r="D4509" i="40"/>
  <c r="D4508" i="40"/>
  <c r="D4507" i="40"/>
  <c r="D4506" i="40"/>
  <c r="D4505" i="40"/>
  <c r="D4504" i="40"/>
  <c r="D4503" i="40"/>
  <c r="D4502" i="40"/>
  <c r="D4501" i="40"/>
  <c r="D4500" i="40"/>
  <c r="D4499" i="40"/>
  <c r="D4498" i="40"/>
  <c r="D4497" i="40"/>
  <c r="D4496" i="40"/>
  <c r="D4495" i="40"/>
  <c r="D4494" i="40"/>
  <c r="D4493" i="40"/>
  <c r="D4492" i="40"/>
  <c r="D4491" i="40"/>
  <c r="D4490" i="40"/>
  <c r="D4489" i="40"/>
  <c r="D4488" i="40"/>
  <c r="D4487" i="40"/>
  <c r="D4486" i="40"/>
  <c r="D4485" i="40"/>
  <c r="D4484" i="40"/>
  <c r="D4483" i="40"/>
  <c r="D4482" i="40"/>
  <c r="D4481" i="40"/>
  <c r="D4480" i="40"/>
  <c r="D4479" i="40"/>
  <c r="D4478" i="40"/>
  <c r="D4477" i="40"/>
  <c r="D4476" i="40"/>
  <c r="D4475" i="40"/>
  <c r="D4474" i="40"/>
  <c r="D4473" i="40"/>
  <c r="D4472" i="40"/>
  <c r="D4471" i="40"/>
  <c r="D4470" i="40"/>
  <c r="D4469" i="40"/>
  <c r="D4468" i="40"/>
  <c r="D4467" i="40"/>
  <c r="D4466" i="40"/>
  <c r="D4465" i="40"/>
  <c r="D4464" i="40"/>
  <c r="D4463" i="40"/>
  <c r="D4462" i="40"/>
  <c r="D4461" i="40"/>
  <c r="D4460" i="40"/>
  <c r="D4459" i="40"/>
  <c r="D4458" i="40"/>
  <c r="D4457" i="40"/>
  <c r="D4456" i="40"/>
  <c r="D4455" i="40"/>
  <c r="D4454" i="40"/>
  <c r="D4453" i="40"/>
  <c r="D4452" i="40"/>
  <c r="D4451" i="40"/>
  <c r="D4450" i="40"/>
  <c r="D4449" i="40"/>
  <c r="D4448" i="40"/>
  <c r="D4447" i="40"/>
  <c r="D4446" i="40"/>
  <c r="D4445" i="40"/>
  <c r="D4444" i="40"/>
  <c r="D4443" i="40"/>
  <c r="D4442" i="40"/>
  <c r="D4441" i="40"/>
  <c r="D4440" i="40"/>
  <c r="D4439" i="40"/>
  <c r="D4438" i="40"/>
  <c r="D4437" i="40"/>
  <c r="D4436" i="40"/>
  <c r="D4435" i="40"/>
  <c r="D4434" i="40"/>
  <c r="D4433" i="40"/>
  <c r="D4432" i="40"/>
  <c r="D4431" i="40"/>
  <c r="D4430" i="40"/>
  <c r="D4429" i="40"/>
  <c r="D4428" i="40"/>
  <c r="D4427" i="40"/>
  <c r="D4426" i="40"/>
  <c r="D4425" i="40"/>
  <c r="D4424" i="40"/>
  <c r="D4423" i="40"/>
  <c r="D4422" i="40"/>
  <c r="D4421" i="40"/>
  <c r="D4420" i="40"/>
  <c r="D4419" i="40"/>
  <c r="D4418" i="40"/>
  <c r="D4417" i="40"/>
  <c r="D4416" i="40"/>
  <c r="D4415" i="40"/>
  <c r="D4414" i="40"/>
  <c r="D4413" i="40"/>
  <c r="D4412" i="40"/>
  <c r="D4411" i="40"/>
  <c r="D4410" i="40"/>
  <c r="D4409" i="40"/>
  <c r="D4408" i="40"/>
  <c r="D4407" i="40"/>
  <c r="D4406" i="40"/>
  <c r="D4405" i="40"/>
  <c r="D4404" i="40"/>
  <c r="D4403" i="40"/>
  <c r="D4402" i="40"/>
  <c r="D4401" i="40"/>
  <c r="D4400" i="40"/>
  <c r="D4399" i="40"/>
  <c r="D4398" i="40"/>
  <c r="D4397" i="40"/>
  <c r="D4396" i="40"/>
  <c r="D4395" i="40"/>
  <c r="D4394" i="40"/>
  <c r="D4393" i="40"/>
  <c r="D4392" i="40"/>
  <c r="D4391" i="40"/>
  <c r="D4390" i="40"/>
  <c r="D4389" i="40"/>
  <c r="D4388" i="40"/>
  <c r="D4387" i="40"/>
  <c r="D4386" i="40"/>
  <c r="D4385" i="40"/>
  <c r="D4384" i="40"/>
  <c r="D4383" i="40"/>
  <c r="D4382" i="40"/>
  <c r="D4381" i="40"/>
  <c r="D4380" i="40"/>
  <c r="D4379" i="40"/>
  <c r="D4378" i="40"/>
  <c r="D4377" i="40"/>
  <c r="D4376" i="40"/>
  <c r="D4375" i="40"/>
  <c r="D4374" i="40"/>
  <c r="D4373" i="40"/>
  <c r="D4372" i="40"/>
  <c r="D4371" i="40"/>
  <c r="D4370" i="40"/>
  <c r="D4369" i="40"/>
  <c r="D4368" i="40"/>
  <c r="D4367" i="40"/>
  <c r="D4366" i="40"/>
  <c r="D4365" i="40"/>
  <c r="D4364" i="40"/>
  <c r="D4363" i="40"/>
  <c r="D4362" i="40"/>
  <c r="D4361" i="40"/>
  <c r="D4360" i="40"/>
  <c r="D4359" i="40"/>
  <c r="D4358" i="40"/>
  <c r="D4357" i="40"/>
  <c r="D4356" i="40"/>
  <c r="D4355" i="40"/>
  <c r="D4354" i="40"/>
  <c r="D4353" i="40"/>
  <c r="D4352" i="40"/>
  <c r="D4351" i="40"/>
  <c r="D4350" i="40"/>
  <c r="D4349" i="40"/>
  <c r="D4348" i="40"/>
  <c r="D4347" i="40"/>
  <c r="D4346" i="40"/>
  <c r="D4345" i="40"/>
  <c r="D4344" i="40"/>
  <c r="D4343" i="40"/>
  <c r="D4342" i="40"/>
  <c r="D4341" i="40"/>
  <c r="D4340" i="40"/>
  <c r="D4339" i="40"/>
  <c r="D4338" i="40"/>
  <c r="D4337" i="40"/>
  <c r="D4336" i="40"/>
  <c r="D4335" i="40"/>
  <c r="D4334" i="40"/>
  <c r="D4333" i="40"/>
  <c r="D4332" i="40"/>
  <c r="D4331" i="40"/>
  <c r="D4330" i="40"/>
  <c r="D4329" i="40"/>
  <c r="D4328" i="40"/>
  <c r="D4327" i="40"/>
  <c r="D4326" i="40"/>
  <c r="D4325" i="40"/>
  <c r="D4324" i="40"/>
  <c r="D4323" i="40"/>
  <c r="D4322" i="40"/>
  <c r="D4321" i="40"/>
  <c r="D4320" i="40"/>
  <c r="D4319" i="40"/>
  <c r="D4318" i="40"/>
  <c r="D4317" i="40"/>
  <c r="D4316" i="40"/>
  <c r="D4315" i="40"/>
  <c r="D4314" i="40"/>
  <c r="D4313" i="40"/>
  <c r="D4312" i="40"/>
  <c r="D4311" i="40"/>
  <c r="D4310" i="40"/>
  <c r="D4309" i="40"/>
  <c r="D4308" i="40"/>
  <c r="D4307" i="40"/>
  <c r="D4306" i="40"/>
  <c r="D4305" i="40"/>
  <c r="D4304" i="40"/>
  <c r="D4303" i="40"/>
  <c r="D4302" i="40"/>
  <c r="D4301" i="40"/>
  <c r="D4300" i="40"/>
  <c r="D4299" i="40"/>
  <c r="D4298" i="40"/>
  <c r="D4297" i="40"/>
  <c r="D4296" i="40"/>
  <c r="D4295" i="40"/>
  <c r="D4294" i="40"/>
  <c r="D4293" i="40"/>
  <c r="D4292" i="40"/>
  <c r="D4291" i="40"/>
  <c r="D4290" i="40"/>
  <c r="D4289" i="40"/>
  <c r="D4288" i="40"/>
  <c r="D4287" i="40"/>
  <c r="D4286" i="40"/>
  <c r="D4285" i="40"/>
  <c r="D4284" i="40"/>
  <c r="D4283" i="40"/>
  <c r="D4282" i="40"/>
  <c r="D4281" i="40"/>
  <c r="D4280" i="40"/>
  <c r="D4279" i="40"/>
  <c r="D4278" i="40"/>
  <c r="D4277" i="40"/>
  <c r="D4276" i="40"/>
  <c r="D4275" i="40"/>
  <c r="D4274" i="40"/>
  <c r="D4273" i="40"/>
  <c r="D4272" i="40"/>
  <c r="D4271" i="40"/>
  <c r="D4270" i="40"/>
  <c r="D4269" i="40"/>
  <c r="D4268" i="40"/>
  <c r="D4267" i="40"/>
  <c r="D4266" i="40"/>
  <c r="D4265" i="40"/>
  <c r="D4264" i="40"/>
  <c r="D4263" i="40"/>
  <c r="D4262" i="40"/>
  <c r="D4261" i="40"/>
  <c r="D4260" i="40"/>
  <c r="D4259" i="40"/>
  <c r="D4258" i="40"/>
  <c r="D4257" i="40"/>
  <c r="D4256" i="40"/>
  <c r="D4255" i="40"/>
  <c r="D4254" i="40"/>
  <c r="D4253" i="40"/>
  <c r="D4252" i="40"/>
  <c r="D4251" i="40"/>
  <c r="D4250" i="40"/>
  <c r="D4249" i="40"/>
  <c r="D4248" i="40"/>
  <c r="D4247" i="40"/>
  <c r="D4246" i="40"/>
  <c r="D4245" i="40"/>
  <c r="D4244" i="40"/>
  <c r="D4243" i="40"/>
  <c r="D4242" i="40"/>
  <c r="D4241" i="40"/>
  <c r="D4240" i="40"/>
  <c r="D4239" i="40"/>
  <c r="D4238" i="40"/>
  <c r="D4237" i="40"/>
  <c r="D4236" i="40"/>
  <c r="D4235" i="40"/>
  <c r="D4234" i="40"/>
  <c r="D4233" i="40"/>
  <c r="D4232" i="40"/>
  <c r="D4231" i="40"/>
  <c r="D4230" i="40"/>
  <c r="D4229" i="40"/>
  <c r="D4228" i="40"/>
  <c r="D4227" i="40"/>
  <c r="D4226" i="40"/>
  <c r="D4225" i="40"/>
  <c r="D4224" i="40"/>
  <c r="D4223" i="40"/>
  <c r="D4222" i="40"/>
  <c r="D4221" i="40"/>
  <c r="D4220" i="40"/>
  <c r="D4219" i="40"/>
  <c r="D4218" i="40"/>
  <c r="D4217" i="40"/>
  <c r="D4216" i="40"/>
  <c r="D4215" i="40"/>
  <c r="D4214" i="40"/>
  <c r="D4213" i="40"/>
  <c r="D4212" i="40"/>
  <c r="D4211" i="40"/>
  <c r="D4210" i="40"/>
  <c r="D4209" i="40"/>
  <c r="D4208" i="40"/>
  <c r="D4207" i="40"/>
  <c r="D4206" i="40"/>
  <c r="D4205" i="40"/>
  <c r="D4204" i="40"/>
  <c r="D4203" i="40"/>
  <c r="D4202" i="40"/>
  <c r="D4201" i="40"/>
  <c r="D4200" i="40"/>
  <c r="D4199" i="40"/>
  <c r="D4198" i="40"/>
  <c r="D4197" i="40"/>
  <c r="D4196" i="40"/>
  <c r="D4195" i="40"/>
  <c r="D4194" i="40"/>
  <c r="D4193" i="40"/>
  <c r="D4192" i="40"/>
  <c r="D4191" i="40"/>
  <c r="D4190" i="40"/>
  <c r="D4189" i="40"/>
  <c r="D4188" i="40"/>
  <c r="D4187" i="40"/>
  <c r="D4186" i="40"/>
  <c r="D4185" i="40"/>
  <c r="D4184" i="40"/>
  <c r="D4183" i="40"/>
  <c r="D4182" i="40"/>
  <c r="D4181" i="40"/>
  <c r="D4180" i="40"/>
  <c r="D4179" i="40"/>
  <c r="D4178" i="40"/>
  <c r="D4177" i="40"/>
  <c r="D4176" i="40"/>
  <c r="D4175" i="40"/>
  <c r="D4174" i="40"/>
  <c r="D4173" i="40"/>
  <c r="D4172" i="40"/>
  <c r="D4171" i="40"/>
  <c r="D4170" i="40"/>
  <c r="D4169" i="40"/>
  <c r="D4168" i="40"/>
  <c r="D4167" i="40"/>
  <c r="D4166" i="40"/>
  <c r="D4165" i="40"/>
  <c r="D4164" i="40"/>
  <c r="D4163" i="40"/>
  <c r="D4162" i="40"/>
  <c r="D4161" i="40"/>
  <c r="D4160" i="40"/>
  <c r="D4159" i="40"/>
  <c r="D4158" i="40"/>
  <c r="D4157" i="40"/>
  <c r="D4156" i="40"/>
  <c r="D4155" i="40"/>
  <c r="D4154" i="40"/>
  <c r="D4153" i="40"/>
  <c r="D4152" i="40"/>
  <c r="D4151" i="40"/>
  <c r="D4150" i="40"/>
  <c r="D4149" i="40"/>
  <c r="D4148" i="40"/>
  <c r="D4147" i="40"/>
  <c r="D4146" i="40"/>
  <c r="D4145" i="40"/>
  <c r="D4144" i="40"/>
  <c r="D4143" i="40"/>
  <c r="D4142" i="40"/>
  <c r="D4141" i="40"/>
  <c r="D4140" i="40"/>
  <c r="D4139" i="40"/>
  <c r="D4138" i="40"/>
  <c r="D4137" i="40"/>
  <c r="D4136" i="40"/>
  <c r="D4135" i="40"/>
  <c r="D4134" i="40"/>
  <c r="D4133" i="40"/>
  <c r="D4132" i="40"/>
  <c r="D4131" i="40"/>
  <c r="D4130" i="40"/>
  <c r="D4129" i="40"/>
  <c r="D4128" i="40"/>
  <c r="D4127" i="40"/>
  <c r="D4126" i="40"/>
  <c r="D4125" i="40"/>
  <c r="D4124" i="40"/>
  <c r="D4123" i="40"/>
  <c r="D4122" i="40"/>
  <c r="D4121" i="40"/>
  <c r="D4120" i="40"/>
  <c r="D4119" i="40"/>
  <c r="D4118" i="40"/>
  <c r="D4117" i="40"/>
  <c r="D4116" i="40"/>
  <c r="D4115" i="40"/>
  <c r="D4114" i="40"/>
  <c r="D4113" i="40"/>
  <c r="D4112" i="40"/>
  <c r="D4111" i="40"/>
  <c r="D4110" i="40"/>
  <c r="D4109" i="40"/>
  <c r="D4108" i="40"/>
  <c r="D4107" i="40"/>
  <c r="D4106" i="40"/>
  <c r="D4105" i="40"/>
  <c r="D4104" i="40"/>
  <c r="D4103" i="40"/>
  <c r="D4102" i="40"/>
  <c r="D4101" i="40"/>
  <c r="D4100" i="40"/>
  <c r="D4099" i="40"/>
  <c r="D4098" i="40"/>
  <c r="D4097" i="40"/>
  <c r="D4096" i="40"/>
  <c r="D4095" i="40"/>
  <c r="D4094" i="40"/>
  <c r="D4093" i="40"/>
  <c r="D4092" i="40"/>
  <c r="D4091" i="40"/>
  <c r="D4090" i="40"/>
  <c r="D4089" i="40"/>
  <c r="D4088" i="40"/>
  <c r="D4087" i="40"/>
  <c r="D4086" i="40"/>
  <c r="D4085" i="40"/>
  <c r="D4084" i="40"/>
  <c r="D4083" i="40"/>
  <c r="D4082" i="40"/>
  <c r="D4081" i="40"/>
  <c r="D4080" i="40"/>
  <c r="D4079" i="40"/>
  <c r="D4078" i="40"/>
  <c r="D4077" i="40"/>
  <c r="D4076" i="40"/>
  <c r="D4075" i="40"/>
  <c r="D4074" i="40"/>
  <c r="D4073" i="40"/>
  <c r="D4072" i="40"/>
  <c r="D4071" i="40"/>
  <c r="D4070" i="40"/>
  <c r="D4069" i="40"/>
  <c r="D4068" i="40"/>
  <c r="D4067" i="40"/>
  <c r="D4066" i="40"/>
  <c r="D4065" i="40"/>
  <c r="D4064" i="40"/>
  <c r="D4063" i="40"/>
  <c r="D4062" i="40"/>
  <c r="D4061" i="40"/>
  <c r="D4060" i="40"/>
  <c r="D4059" i="40"/>
  <c r="D4058" i="40"/>
  <c r="D4057" i="40"/>
  <c r="D4056" i="40"/>
  <c r="D4055" i="40"/>
  <c r="D4054" i="40"/>
  <c r="D4053" i="40"/>
  <c r="D4052" i="40"/>
  <c r="D4051" i="40"/>
  <c r="D4050" i="40"/>
  <c r="D4049" i="40"/>
  <c r="D4048" i="40"/>
  <c r="D4047" i="40"/>
  <c r="D4046" i="40"/>
  <c r="D4045" i="40"/>
  <c r="D4044" i="40"/>
  <c r="D4043" i="40"/>
  <c r="D4042" i="40"/>
  <c r="D4041" i="40"/>
  <c r="D4040" i="40"/>
  <c r="D4039" i="40"/>
  <c r="D4038" i="40"/>
  <c r="D4037" i="40"/>
  <c r="D4036" i="40"/>
  <c r="D4035" i="40"/>
  <c r="D4034" i="40"/>
  <c r="D4033" i="40"/>
  <c r="D4032" i="40"/>
  <c r="D4031" i="40"/>
  <c r="D4030" i="40"/>
  <c r="D4029" i="40"/>
  <c r="D4028" i="40"/>
  <c r="D4027" i="40"/>
  <c r="D4026" i="40"/>
  <c r="D4025" i="40"/>
  <c r="D4024" i="40"/>
  <c r="D4023" i="40"/>
  <c r="D4022" i="40"/>
  <c r="D4021" i="40"/>
  <c r="D4020" i="40"/>
  <c r="D4019" i="40"/>
  <c r="D4018" i="40"/>
  <c r="D4017" i="40"/>
  <c r="D4016" i="40"/>
  <c r="D4015" i="40"/>
  <c r="D4014" i="40"/>
  <c r="D4013" i="40"/>
  <c r="D4012" i="40"/>
  <c r="D4011" i="40"/>
  <c r="D4010" i="40"/>
  <c r="D4009" i="40"/>
  <c r="D4008" i="40"/>
  <c r="D4007" i="40"/>
  <c r="D4006" i="40"/>
  <c r="D4005" i="40"/>
  <c r="D4004" i="40"/>
  <c r="D4003" i="40"/>
  <c r="D4002" i="40"/>
  <c r="D4001" i="40"/>
  <c r="D4000" i="40"/>
  <c r="D3999" i="40"/>
  <c r="D3998" i="40"/>
  <c r="D3997" i="40"/>
  <c r="D3996" i="40"/>
  <c r="D3995" i="40"/>
  <c r="D3994" i="40"/>
  <c r="D3993" i="40"/>
  <c r="D3992" i="40"/>
  <c r="D3991" i="40"/>
  <c r="D3990" i="40"/>
  <c r="D3989" i="40"/>
  <c r="D3988" i="40"/>
  <c r="D3987" i="40"/>
  <c r="D3986" i="40"/>
  <c r="D3985" i="40"/>
  <c r="D3984" i="40"/>
  <c r="D3983" i="40"/>
  <c r="D3982" i="40"/>
  <c r="D3981" i="40"/>
  <c r="D3980" i="40"/>
  <c r="D3979" i="40"/>
  <c r="D3978" i="40"/>
  <c r="D3977" i="40"/>
  <c r="D3976" i="40"/>
  <c r="D3975" i="40"/>
  <c r="D3974" i="40"/>
  <c r="D3973" i="40"/>
  <c r="D3972" i="40"/>
  <c r="D3971" i="40"/>
  <c r="D3970" i="40"/>
  <c r="D3969" i="40"/>
  <c r="D3968" i="40"/>
  <c r="D3967" i="40"/>
  <c r="D3966" i="40"/>
  <c r="D3965" i="40"/>
  <c r="D3964" i="40"/>
  <c r="D3963" i="40"/>
  <c r="D3962" i="40"/>
  <c r="D3961" i="40"/>
  <c r="D3960" i="40"/>
  <c r="D3959" i="40"/>
  <c r="D3958" i="40"/>
  <c r="D3957" i="40"/>
  <c r="D3956" i="40"/>
  <c r="D3955" i="40"/>
  <c r="D3954" i="40"/>
  <c r="D3953" i="40"/>
  <c r="D3952" i="40"/>
  <c r="D3951" i="40"/>
  <c r="D3950" i="40"/>
  <c r="D3949" i="40"/>
  <c r="D3948" i="40"/>
  <c r="D3947" i="40"/>
  <c r="D3946" i="40"/>
  <c r="D3945" i="40"/>
  <c r="D3944" i="40"/>
  <c r="D3943" i="40"/>
  <c r="D3942" i="40"/>
  <c r="D3941" i="40"/>
  <c r="D3940" i="40"/>
  <c r="D3939" i="40"/>
  <c r="D3938" i="40"/>
  <c r="D3937" i="40"/>
  <c r="D3936" i="40"/>
  <c r="D3935" i="40"/>
  <c r="D3934" i="40"/>
  <c r="D3933" i="40"/>
  <c r="D3932" i="40"/>
  <c r="D3931" i="40"/>
  <c r="D3930" i="40"/>
  <c r="D3929" i="40"/>
  <c r="D3928" i="40"/>
  <c r="D3927" i="40"/>
  <c r="D3926" i="40"/>
  <c r="D3925" i="40"/>
  <c r="D3924" i="40"/>
  <c r="D3923" i="40"/>
  <c r="D3922" i="40"/>
  <c r="D3921" i="40"/>
  <c r="D3920" i="40"/>
  <c r="D3919" i="40"/>
  <c r="D3918" i="40"/>
  <c r="D3917" i="40"/>
  <c r="D3916" i="40"/>
  <c r="D3915" i="40"/>
  <c r="D3914" i="40"/>
  <c r="D3913" i="40"/>
  <c r="D3912" i="40"/>
  <c r="D3911" i="40"/>
  <c r="D3910" i="40"/>
  <c r="D3909" i="40"/>
  <c r="D3908" i="40"/>
  <c r="D3907" i="40"/>
  <c r="D3906" i="40"/>
  <c r="D3905" i="40"/>
  <c r="D3904" i="40"/>
  <c r="D3903" i="40"/>
  <c r="D3902" i="40"/>
  <c r="D3901" i="40"/>
  <c r="D3900" i="40"/>
  <c r="D3899" i="40"/>
  <c r="D3898" i="40"/>
  <c r="D3897" i="40"/>
  <c r="D3896" i="40"/>
  <c r="D3895" i="40"/>
  <c r="D3894" i="40"/>
  <c r="D3893" i="40"/>
  <c r="D3892" i="40"/>
  <c r="D3891" i="40"/>
  <c r="D3890" i="40"/>
  <c r="D3889" i="40"/>
  <c r="D3888" i="40"/>
  <c r="D3887" i="40"/>
  <c r="D3886" i="40"/>
  <c r="D3885" i="40"/>
  <c r="D3884" i="40"/>
  <c r="D3883" i="40"/>
  <c r="D3882" i="40"/>
  <c r="D3881" i="40"/>
  <c r="D3880" i="40"/>
  <c r="D3879" i="40"/>
  <c r="D3878" i="40"/>
  <c r="D3877" i="40"/>
  <c r="D3876" i="40"/>
  <c r="D3875" i="40"/>
  <c r="D3874" i="40"/>
  <c r="D3873" i="40"/>
  <c r="D3872" i="40"/>
  <c r="D3871" i="40"/>
  <c r="D3870" i="40"/>
  <c r="D3869" i="40"/>
  <c r="D3868" i="40"/>
  <c r="D3867" i="40"/>
  <c r="D3866" i="40"/>
  <c r="D3865" i="40"/>
  <c r="D3864" i="40"/>
  <c r="D3863" i="40"/>
  <c r="D3862" i="40"/>
  <c r="D3861" i="40"/>
  <c r="D3860" i="40"/>
  <c r="D3859" i="40"/>
  <c r="D3858" i="40"/>
  <c r="D3857" i="40"/>
  <c r="D3856" i="40"/>
  <c r="D3855" i="40"/>
  <c r="D3854" i="40"/>
  <c r="D3853" i="40"/>
  <c r="D3852" i="40"/>
  <c r="D3851" i="40"/>
  <c r="D3850" i="40"/>
  <c r="D3849" i="40"/>
  <c r="D3848" i="40"/>
  <c r="D3847" i="40"/>
  <c r="D3846" i="40"/>
  <c r="D3845" i="40"/>
  <c r="D3844" i="40"/>
  <c r="D3843" i="40"/>
  <c r="D3842" i="40"/>
  <c r="D3841" i="40"/>
  <c r="D3840" i="40"/>
  <c r="D3839" i="40"/>
  <c r="D3838" i="40"/>
  <c r="D3837" i="40"/>
  <c r="D3836" i="40"/>
  <c r="D3835" i="40"/>
  <c r="D3834" i="40"/>
  <c r="D3833" i="40"/>
  <c r="D3832" i="40"/>
  <c r="D3831" i="40"/>
  <c r="D3830" i="40"/>
  <c r="D3829" i="40"/>
  <c r="D3828" i="40"/>
  <c r="D3827" i="40"/>
  <c r="D3826" i="40"/>
  <c r="D3825" i="40"/>
  <c r="D3824" i="40"/>
  <c r="D3823" i="40"/>
  <c r="D3822" i="40"/>
  <c r="D3821" i="40"/>
  <c r="D3820" i="40"/>
  <c r="D3819" i="40"/>
  <c r="D3818" i="40"/>
  <c r="D3817" i="40"/>
  <c r="D3816" i="40"/>
  <c r="D3815" i="40"/>
  <c r="D3814" i="40"/>
  <c r="D3813" i="40"/>
  <c r="D3812" i="40"/>
  <c r="D3811" i="40"/>
  <c r="D3810" i="40"/>
  <c r="D3809" i="40"/>
  <c r="D3808" i="40"/>
  <c r="D3807" i="40"/>
  <c r="D3806" i="40"/>
  <c r="D3805" i="40"/>
  <c r="D3804" i="40"/>
  <c r="D3803" i="40"/>
  <c r="D3802" i="40"/>
  <c r="D3801" i="40"/>
  <c r="D3800" i="40"/>
  <c r="D3799" i="40"/>
  <c r="D3798" i="40"/>
  <c r="D3797" i="40"/>
  <c r="D3796" i="40"/>
  <c r="D3795" i="40"/>
  <c r="D3794" i="40"/>
  <c r="D3793" i="40"/>
  <c r="D3792" i="40"/>
  <c r="D3791" i="40"/>
  <c r="D3790" i="40"/>
  <c r="D3789" i="40"/>
  <c r="D3788" i="40"/>
  <c r="D3787" i="40"/>
  <c r="D3786" i="40"/>
  <c r="D3785" i="40"/>
  <c r="D3784" i="40"/>
  <c r="D3783" i="40"/>
  <c r="D3782" i="40"/>
  <c r="D3781" i="40"/>
  <c r="D3780" i="40"/>
  <c r="D3779" i="40"/>
  <c r="D3778" i="40"/>
  <c r="D3777" i="40"/>
  <c r="D3776" i="40"/>
  <c r="D3775" i="40"/>
  <c r="D3774" i="40"/>
  <c r="D3773" i="40"/>
  <c r="D3772" i="40"/>
  <c r="D3771" i="40"/>
  <c r="D3770" i="40"/>
  <c r="D3769" i="40"/>
  <c r="D3768" i="40"/>
  <c r="D3767" i="40"/>
  <c r="D3766" i="40"/>
  <c r="D3765" i="40"/>
  <c r="D3764" i="40"/>
  <c r="D3763" i="40"/>
  <c r="D3762" i="40"/>
  <c r="D3761" i="40"/>
  <c r="D3760" i="40"/>
  <c r="D3759" i="40"/>
  <c r="D3758" i="40"/>
  <c r="D3757" i="40"/>
  <c r="D3756" i="40"/>
  <c r="D3755" i="40"/>
  <c r="D3754" i="40"/>
  <c r="D3753" i="40"/>
  <c r="D3752" i="40"/>
  <c r="D3751" i="40"/>
  <c r="D3750" i="40"/>
  <c r="D3749" i="40"/>
  <c r="D3748" i="40"/>
  <c r="D3747" i="40"/>
  <c r="D3746" i="40"/>
  <c r="D3745" i="40"/>
  <c r="D3744" i="40"/>
  <c r="D3743" i="40"/>
  <c r="D3742" i="40"/>
  <c r="D3741" i="40"/>
  <c r="D3740" i="40"/>
  <c r="D3739" i="40"/>
  <c r="D3738" i="40"/>
  <c r="D3737" i="40"/>
  <c r="D3736" i="40"/>
  <c r="D3735" i="40"/>
  <c r="D3734" i="40"/>
  <c r="D3733" i="40"/>
  <c r="D3732" i="40"/>
  <c r="D3731" i="40"/>
  <c r="D3730" i="40"/>
  <c r="D3729" i="40"/>
  <c r="D3728" i="40"/>
  <c r="D3727" i="40"/>
  <c r="D3726" i="40"/>
  <c r="D3725" i="40"/>
  <c r="D3724" i="40"/>
  <c r="D3723" i="40"/>
  <c r="D3722" i="40"/>
  <c r="D3721" i="40"/>
  <c r="D3720" i="40"/>
  <c r="D3719" i="40"/>
  <c r="D3718" i="40"/>
  <c r="D3717" i="40"/>
  <c r="D3716" i="40"/>
  <c r="D3715" i="40"/>
  <c r="D3714" i="40"/>
  <c r="D3713" i="40"/>
  <c r="D3712" i="40"/>
  <c r="D3711" i="40"/>
  <c r="D3710" i="40"/>
  <c r="D3709" i="40"/>
  <c r="D3708" i="40"/>
  <c r="D3707" i="40"/>
  <c r="D3706" i="40"/>
  <c r="D3705" i="40"/>
  <c r="D3704" i="40"/>
  <c r="D3703" i="40"/>
  <c r="D3702" i="40"/>
  <c r="D3701" i="40"/>
  <c r="D3700" i="40"/>
  <c r="D3699" i="40"/>
  <c r="D3698" i="40"/>
  <c r="D3697" i="40"/>
  <c r="D3696" i="40"/>
  <c r="D3695" i="40"/>
  <c r="D3694" i="40"/>
  <c r="D3693" i="40"/>
  <c r="D3692" i="40"/>
  <c r="D3691" i="40"/>
  <c r="D3690" i="40"/>
  <c r="D3689" i="40"/>
  <c r="D3688" i="40"/>
  <c r="D3687" i="40"/>
  <c r="D3686" i="40"/>
  <c r="D3685" i="40"/>
  <c r="D3684" i="40"/>
  <c r="D3683" i="40"/>
  <c r="D3682" i="40"/>
  <c r="D3681" i="40"/>
  <c r="D3680" i="40"/>
  <c r="D3679" i="40"/>
  <c r="D3678" i="40"/>
  <c r="D3677" i="40"/>
  <c r="D3676" i="40"/>
  <c r="D3675" i="40"/>
  <c r="D3674" i="40"/>
  <c r="D3673" i="40"/>
  <c r="D3672" i="40"/>
  <c r="D3671" i="40"/>
  <c r="D3670" i="40"/>
  <c r="D3669" i="40"/>
  <c r="D3668" i="40"/>
  <c r="D3667" i="40"/>
  <c r="D3666" i="40"/>
  <c r="D3665" i="40"/>
  <c r="D3664" i="40"/>
  <c r="D3663" i="40"/>
  <c r="D3662" i="40"/>
  <c r="D3661" i="40"/>
  <c r="D3660" i="40"/>
  <c r="D3659" i="40"/>
  <c r="D3658" i="40"/>
  <c r="D3657" i="40"/>
  <c r="D3656" i="40"/>
  <c r="D3655" i="40"/>
  <c r="D3654" i="40"/>
  <c r="D3653" i="40"/>
  <c r="D3652" i="40"/>
  <c r="D3651" i="40"/>
  <c r="D3650" i="40"/>
  <c r="D3649" i="40"/>
  <c r="D3648" i="40"/>
  <c r="D3647" i="40"/>
  <c r="D3646" i="40"/>
  <c r="D3645" i="40"/>
  <c r="D3644" i="40"/>
  <c r="D3643" i="40"/>
  <c r="D3642" i="40"/>
  <c r="D3641" i="40"/>
  <c r="D3640" i="40"/>
  <c r="D3639" i="40"/>
  <c r="D3638" i="40"/>
  <c r="D3637" i="40"/>
  <c r="D3636" i="40"/>
  <c r="D3635" i="40"/>
  <c r="D3634" i="40"/>
  <c r="D3633" i="40"/>
  <c r="D3632" i="40"/>
  <c r="D3631" i="40"/>
  <c r="D3630" i="40"/>
  <c r="D3629" i="40"/>
  <c r="D3628" i="40"/>
  <c r="D3627" i="40"/>
  <c r="D3626" i="40"/>
  <c r="D3625" i="40"/>
  <c r="D3624" i="40"/>
  <c r="D3623" i="40"/>
  <c r="D3622" i="40"/>
  <c r="D3621" i="40"/>
  <c r="D3620" i="40"/>
  <c r="D3619" i="40"/>
  <c r="D3618" i="40"/>
  <c r="D3617" i="40"/>
  <c r="D3616" i="40"/>
  <c r="D3615" i="40"/>
  <c r="D3614" i="40"/>
  <c r="D3613" i="40"/>
  <c r="D3612" i="40"/>
  <c r="D3611" i="40"/>
  <c r="D3610" i="40"/>
  <c r="D3609" i="40"/>
  <c r="D3608" i="40"/>
  <c r="D3607" i="40"/>
  <c r="D3606" i="40"/>
  <c r="D3605" i="40"/>
  <c r="D3604" i="40"/>
  <c r="D3603" i="40"/>
  <c r="D3602" i="40"/>
  <c r="D3601" i="40"/>
  <c r="D3600" i="40"/>
  <c r="D3599" i="40"/>
  <c r="D3598" i="40"/>
  <c r="D3597" i="40"/>
  <c r="D3596" i="40"/>
  <c r="D3595" i="40"/>
  <c r="D3594" i="40"/>
  <c r="D3593" i="40"/>
  <c r="D3592" i="40"/>
  <c r="D3591" i="40"/>
  <c r="D3590" i="40"/>
  <c r="D3589" i="40"/>
  <c r="D3588" i="40"/>
  <c r="D3587" i="40"/>
  <c r="D3586" i="40"/>
  <c r="D3585" i="40"/>
  <c r="D3584" i="40"/>
  <c r="D3583" i="40"/>
  <c r="D3582" i="40"/>
  <c r="D3581" i="40"/>
  <c r="D3580" i="40"/>
  <c r="D3579" i="40"/>
  <c r="D3578" i="40"/>
  <c r="D3577" i="40"/>
  <c r="D3576" i="40"/>
  <c r="D3575" i="40"/>
  <c r="D3574" i="40"/>
  <c r="D3573" i="40"/>
  <c r="D3572" i="40"/>
  <c r="D3571" i="40"/>
  <c r="D3570" i="40"/>
  <c r="D3569" i="40"/>
  <c r="D3568" i="40"/>
  <c r="D3567" i="40"/>
  <c r="D3566" i="40"/>
  <c r="D3565" i="40"/>
  <c r="D3564" i="40"/>
  <c r="D3563" i="40"/>
  <c r="D3562" i="40"/>
  <c r="D3561" i="40"/>
  <c r="D3560" i="40"/>
  <c r="D3559" i="40"/>
  <c r="D3558" i="40"/>
  <c r="D3557" i="40"/>
  <c r="D3556" i="40"/>
  <c r="D3555" i="40"/>
  <c r="D3554" i="40"/>
  <c r="D3553" i="40"/>
  <c r="D3552" i="40"/>
  <c r="D3551" i="40"/>
  <c r="D3550" i="40"/>
  <c r="D3549" i="40"/>
  <c r="D3548" i="40"/>
  <c r="D3547" i="40"/>
  <c r="D3546" i="40"/>
  <c r="D3545" i="40"/>
  <c r="D3544" i="40"/>
  <c r="D3543" i="40"/>
  <c r="D3542" i="40"/>
  <c r="D3541" i="40"/>
  <c r="D3540" i="40"/>
  <c r="D3539" i="40"/>
  <c r="D3538" i="40"/>
  <c r="D3537" i="40"/>
  <c r="D3536" i="40"/>
  <c r="D3535" i="40"/>
  <c r="D3534" i="40"/>
  <c r="D3533" i="40"/>
  <c r="D3532" i="40"/>
  <c r="D3531" i="40"/>
  <c r="D3530" i="40"/>
  <c r="D3529" i="40"/>
  <c r="D3528" i="40"/>
  <c r="D3527" i="40"/>
  <c r="D3526" i="40"/>
  <c r="D3525" i="40"/>
  <c r="D3524" i="40"/>
  <c r="D3523" i="40"/>
  <c r="D3522" i="40"/>
  <c r="D3521" i="40"/>
  <c r="D3520" i="40"/>
  <c r="D3519" i="40"/>
  <c r="D3518" i="40"/>
  <c r="D3517" i="40"/>
  <c r="D3516" i="40"/>
  <c r="D3515" i="40"/>
  <c r="D3514" i="40"/>
  <c r="D3513" i="40"/>
  <c r="D3512" i="40"/>
  <c r="D3511" i="40"/>
  <c r="D3510" i="40"/>
  <c r="D3509" i="40"/>
  <c r="D3508" i="40"/>
  <c r="D3507" i="40"/>
  <c r="D3506" i="40"/>
  <c r="D3505" i="40"/>
  <c r="D3504" i="40"/>
  <c r="D3503" i="40"/>
  <c r="D3502" i="40"/>
  <c r="D3501" i="40"/>
  <c r="D3500" i="40"/>
  <c r="D3499" i="40"/>
  <c r="D3498" i="40"/>
  <c r="D3497" i="40"/>
  <c r="D3496" i="40"/>
  <c r="D3495" i="40"/>
  <c r="D3494" i="40"/>
  <c r="D3493" i="40"/>
  <c r="D3492" i="40"/>
  <c r="D3491" i="40"/>
  <c r="D3490" i="40"/>
  <c r="D3489" i="40"/>
  <c r="D3488" i="40"/>
  <c r="D3487" i="40"/>
  <c r="D3486" i="40"/>
  <c r="D3485" i="40"/>
  <c r="D3484" i="40"/>
  <c r="D3483" i="40"/>
  <c r="D3482" i="40"/>
  <c r="D3481" i="40"/>
  <c r="D3480" i="40"/>
  <c r="D3479" i="40"/>
  <c r="D3478" i="40"/>
  <c r="D3477" i="40"/>
  <c r="D3476" i="40"/>
  <c r="D3475" i="40"/>
  <c r="D3474" i="40"/>
  <c r="D3473" i="40"/>
  <c r="D3472" i="40"/>
  <c r="D3471" i="40"/>
  <c r="D3470" i="40"/>
  <c r="D3469" i="40"/>
  <c r="D3468" i="40"/>
  <c r="D3467" i="40"/>
  <c r="D3466" i="40"/>
  <c r="D3465" i="40"/>
  <c r="D3464" i="40"/>
  <c r="D3463" i="40"/>
  <c r="D3462" i="40"/>
  <c r="D3461" i="40"/>
  <c r="D3460" i="40"/>
  <c r="D3459" i="40"/>
  <c r="D3458" i="40"/>
  <c r="D3457" i="40"/>
  <c r="D3456" i="40"/>
  <c r="D3455" i="40"/>
  <c r="D3454" i="40"/>
  <c r="D3453" i="40"/>
  <c r="D3452" i="40"/>
  <c r="D3451" i="40"/>
  <c r="D3450" i="40"/>
  <c r="D3449" i="40"/>
  <c r="D3448" i="40"/>
  <c r="D3447" i="40"/>
  <c r="D3446" i="40"/>
  <c r="D3445" i="40"/>
  <c r="D3444" i="40"/>
  <c r="D3443" i="40"/>
  <c r="D3442" i="40"/>
  <c r="D3441" i="40"/>
  <c r="D3440" i="40"/>
  <c r="D3439" i="40"/>
  <c r="D3438" i="40"/>
  <c r="D3437" i="40"/>
  <c r="D3436" i="40"/>
  <c r="D3435" i="40"/>
  <c r="D3434" i="40"/>
  <c r="D3433" i="40"/>
  <c r="D3432" i="40"/>
  <c r="D3431" i="40"/>
  <c r="D3430" i="40"/>
  <c r="D3429" i="40"/>
  <c r="D3428" i="40"/>
  <c r="D3427" i="40"/>
  <c r="D3426" i="40"/>
  <c r="D3425" i="40"/>
  <c r="D3424" i="40"/>
  <c r="D3423" i="40"/>
  <c r="D3422" i="40"/>
  <c r="D3421" i="40"/>
  <c r="D3420" i="40"/>
  <c r="D3419" i="40"/>
  <c r="D3418" i="40"/>
  <c r="D3417" i="40"/>
  <c r="D3416" i="40"/>
  <c r="D3415" i="40"/>
  <c r="D3414" i="40"/>
  <c r="D3413" i="40"/>
  <c r="D3412" i="40"/>
  <c r="D3411" i="40"/>
  <c r="D3410" i="40"/>
  <c r="D3409" i="40"/>
  <c r="D3408" i="40"/>
  <c r="D3407" i="40"/>
  <c r="D3406" i="40"/>
  <c r="D3405" i="40"/>
  <c r="D3404" i="40"/>
  <c r="D3403" i="40"/>
  <c r="D3402" i="40"/>
  <c r="D3401" i="40"/>
  <c r="D3400" i="40"/>
  <c r="D3399" i="40"/>
  <c r="D3398" i="40"/>
  <c r="D3397" i="40"/>
  <c r="D3396" i="40"/>
  <c r="D3395" i="40"/>
  <c r="D3394" i="40"/>
  <c r="D3393" i="40"/>
  <c r="D3392" i="40"/>
  <c r="D3391" i="40"/>
  <c r="D3390" i="40"/>
  <c r="D3389" i="40"/>
  <c r="D3388" i="40"/>
  <c r="D3387" i="40"/>
  <c r="D3386" i="40"/>
  <c r="D3385" i="40"/>
  <c r="D3384" i="40"/>
  <c r="D3383" i="40"/>
  <c r="D3382" i="40"/>
  <c r="D3381" i="40"/>
  <c r="D3380" i="40"/>
  <c r="D3379" i="40"/>
  <c r="D3378" i="40"/>
  <c r="D3377" i="40"/>
  <c r="D3376" i="40"/>
  <c r="D3375" i="40"/>
  <c r="D3374" i="40"/>
  <c r="D3373" i="40"/>
  <c r="D3372" i="40"/>
  <c r="D3371" i="40"/>
  <c r="D3370" i="40"/>
  <c r="D3369" i="40"/>
  <c r="D3368" i="40"/>
  <c r="D3367" i="40"/>
  <c r="D3366" i="40"/>
  <c r="D3365" i="40"/>
  <c r="D3364" i="40"/>
  <c r="D3363" i="40"/>
  <c r="D3362" i="40"/>
  <c r="D3361" i="40"/>
  <c r="D3360" i="40"/>
  <c r="D3359" i="40"/>
  <c r="D3358" i="40"/>
  <c r="D3357" i="40"/>
  <c r="D3356" i="40"/>
  <c r="D3355" i="40"/>
  <c r="D3354" i="40"/>
  <c r="D3353" i="40"/>
  <c r="D3352" i="40"/>
  <c r="D3351" i="40"/>
  <c r="D3350" i="40"/>
  <c r="D3349" i="40"/>
  <c r="D3348" i="40"/>
  <c r="D3347" i="40"/>
  <c r="D3346" i="40"/>
  <c r="D3345" i="40"/>
  <c r="D3344" i="40"/>
  <c r="D3343" i="40"/>
  <c r="D3342" i="40"/>
  <c r="D3341" i="40"/>
  <c r="D3340" i="40"/>
  <c r="D3339" i="40"/>
  <c r="D3338" i="40"/>
  <c r="D3337" i="40"/>
  <c r="D3336" i="40"/>
  <c r="D3335" i="40"/>
  <c r="D3334" i="40"/>
  <c r="D3333" i="40"/>
  <c r="D3332" i="40"/>
  <c r="D3331" i="40"/>
  <c r="D3330" i="40"/>
  <c r="D3329" i="40"/>
  <c r="D3328" i="40"/>
  <c r="D3327" i="40"/>
  <c r="D3326" i="40"/>
  <c r="D3325" i="40"/>
  <c r="D3324" i="40"/>
  <c r="D3323" i="40"/>
  <c r="D3322" i="40"/>
  <c r="D3321" i="40"/>
  <c r="D3320" i="40"/>
  <c r="D3319" i="40"/>
  <c r="D3318" i="40"/>
  <c r="D3317" i="40"/>
  <c r="D3316" i="40"/>
  <c r="D3315" i="40"/>
  <c r="D3314" i="40"/>
  <c r="D3313" i="40"/>
  <c r="D3312" i="40"/>
  <c r="D3311" i="40"/>
  <c r="D3310" i="40"/>
  <c r="D3309" i="40"/>
  <c r="D3308" i="40"/>
  <c r="D3307" i="40"/>
  <c r="D3306" i="40"/>
  <c r="D3305" i="40"/>
  <c r="D3304" i="40"/>
  <c r="D3303" i="40"/>
  <c r="D3302" i="40"/>
  <c r="D3301" i="40"/>
  <c r="D3300" i="40"/>
  <c r="D3299" i="40"/>
  <c r="D3298" i="40"/>
  <c r="D3297" i="40"/>
  <c r="D3296" i="40"/>
  <c r="D3295" i="40"/>
  <c r="D3294" i="40"/>
  <c r="D3293" i="40"/>
  <c r="D3292" i="40"/>
  <c r="D3291" i="40"/>
  <c r="D3290" i="40"/>
  <c r="D3289" i="40"/>
  <c r="D3288" i="40"/>
  <c r="D3287" i="40"/>
  <c r="D3286" i="40"/>
  <c r="D3285" i="40"/>
  <c r="D3284" i="40"/>
  <c r="D3283" i="40"/>
  <c r="D3282" i="40"/>
  <c r="D3281" i="40"/>
  <c r="D3280" i="40"/>
  <c r="D3279" i="40"/>
  <c r="D3278" i="40"/>
  <c r="D3277" i="40"/>
  <c r="D3276" i="40"/>
  <c r="D3275" i="40"/>
  <c r="D3274" i="40"/>
  <c r="D3273" i="40"/>
  <c r="D3272" i="40"/>
  <c r="D3271" i="40"/>
  <c r="D3270" i="40"/>
  <c r="D3269" i="40"/>
  <c r="D3268" i="40"/>
  <c r="D3267" i="40"/>
  <c r="D3266" i="40"/>
  <c r="D3265" i="40"/>
  <c r="D3264" i="40"/>
  <c r="D3263" i="40"/>
  <c r="D3262" i="40"/>
  <c r="D3261" i="40"/>
  <c r="D3260" i="40"/>
  <c r="D3259" i="40"/>
  <c r="D3258" i="40"/>
  <c r="D3257" i="40"/>
  <c r="D3256" i="40"/>
  <c r="D3255" i="40"/>
  <c r="D3254" i="40"/>
  <c r="D3253" i="40"/>
  <c r="D3252" i="40"/>
  <c r="D3251" i="40"/>
  <c r="D3250" i="40"/>
  <c r="D3249" i="40"/>
  <c r="D3248" i="40"/>
  <c r="D3247" i="40"/>
  <c r="D3246" i="40"/>
  <c r="D3245" i="40"/>
  <c r="D3244" i="40"/>
  <c r="D3243" i="40"/>
  <c r="D3242" i="40"/>
  <c r="D3241" i="40"/>
  <c r="D3240" i="40"/>
  <c r="D3239" i="40"/>
  <c r="D3238" i="40"/>
  <c r="D3237" i="40"/>
  <c r="D3236" i="40"/>
  <c r="D3235" i="40"/>
  <c r="D3234" i="40"/>
  <c r="D3233" i="40"/>
  <c r="D3232" i="40"/>
  <c r="D3231" i="40"/>
  <c r="D3230" i="40"/>
  <c r="D3229" i="40"/>
  <c r="D3228" i="40"/>
  <c r="D3227" i="40"/>
  <c r="D3226" i="40"/>
  <c r="D3225" i="40"/>
  <c r="D3224" i="40"/>
  <c r="D3223" i="40"/>
  <c r="D3222" i="40"/>
  <c r="D3221" i="40"/>
  <c r="D3220" i="40"/>
  <c r="D3219" i="40"/>
  <c r="D3218" i="40"/>
  <c r="D3217" i="40"/>
  <c r="D3216" i="40"/>
  <c r="D3215" i="40"/>
  <c r="D3214" i="40"/>
  <c r="D3213" i="40"/>
  <c r="D3212" i="40"/>
  <c r="D3211" i="40"/>
  <c r="D3210" i="40"/>
  <c r="D3209" i="40"/>
  <c r="D3208" i="40"/>
  <c r="D3207" i="40"/>
  <c r="D3206" i="40"/>
  <c r="D3205" i="40"/>
  <c r="D3204" i="40"/>
  <c r="D3203" i="40"/>
  <c r="D3202" i="40"/>
  <c r="D3201" i="40"/>
  <c r="D3200" i="40"/>
  <c r="D3199" i="40"/>
  <c r="D3198" i="40"/>
  <c r="D3197" i="40"/>
  <c r="D3196" i="40"/>
  <c r="D3195" i="40"/>
  <c r="D3194" i="40"/>
  <c r="D3193" i="40"/>
  <c r="D3192" i="40"/>
  <c r="D3191" i="40"/>
  <c r="D3190" i="40"/>
  <c r="D3189" i="40"/>
  <c r="D3188" i="40"/>
  <c r="D3187" i="40"/>
  <c r="D3186" i="40"/>
  <c r="D3185" i="40"/>
  <c r="D3184" i="40"/>
  <c r="D3183" i="40"/>
  <c r="D3182" i="40"/>
  <c r="D3181" i="40"/>
  <c r="D3180" i="40"/>
  <c r="D3179" i="40"/>
  <c r="D3178" i="40"/>
  <c r="D3177" i="40"/>
  <c r="D3176" i="40"/>
  <c r="D3175" i="40"/>
  <c r="D3174" i="40"/>
  <c r="D3173" i="40"/>
  <c r="D3172" i="40"/>
  <c r="D3171" i="40"/>
  <c r="D3170" i="40"/>
  <c r="D3169" i="40"/>
  <c r="D3168" i="40"/>
  <c r="D3167" i="40"/>
  <c r="D3166" i="40"/>
  <c r="D3165" i="40"/>
  <c r="D3164" i="40"/>
  <c r="D3163" i="40"/>
  <c r="D3162" i="40"/>
  <c r="D3161" i="40"/>
  <c r="D3160" i="40"/>
  <c r="D3159" i="40"/>
  <c r="D3158" i="40"/>
  <c r="D3157" i="40"/>
  <c r="D3156" i="40"/>
  <c r="D3155" i="40"/>
  <c r="D3154" i="40"/>
  <c r="D3153" i="40"/>
  <c r="D3152" i="40"/>
  <c r="D3151" i="40"/>
  <c r="D3150" i="40"/>
  <c r="D3149" i="40"/>
  <c r="D3148" i="40"/>
  <c r="D3147" i="40"/>
  <c r="D3146" i="40"/>
  <c r="D3145" i="40"/>
  <c r="D3144" i="40"/>
  <c r="D3143" i="40"/>
  <c r="D3142" i="40"/>
  <c r="D3141" i="40"/>
  <c r="D3140" i="40"/>
  <c r="D3139" i="40"/>
  <c r="D3138" i="40"/>
  <c r="D3137" i="40"/>
  <c r="D3136" i="40"/>
  <c r="D3135" i="40"/>
  <c r="D3134" i="40"/>
  <c r="D3133" i="40"/>
  <c r="D3132" i="40"/>
  <c r="D3131" i="40"/>
  <c r="D3130" i="40"/>
  <c r="D3129" i="40"/>
  <c r="D3128" i="40"/>
  <c r="D3127" i="40"/>
  <c r="D3126" i="40"/>
  <c r="D3125" i="40"/>
  <c r="D3124" i="40"/>
  <c r="D3123" i="40"/>
  <c r="D3122" i="40"/>
  <c r="D3121" i="40"/>
  <c r="D3120" i="40"/>
  <c r="D3119" i="40"/>
  <c r="D3118" i="40"/>
  <c r="D3117" i="40"/>
  <c r="D3116" i="40"/>
  <c r="D3115" i="40"/>
  <c r="D3114" i="40"/>
  <c r="D3113" i="40"/>
  <c r="D3112" i="40"/>
  <c r="D3111" i="40"/>
  <c r="D3110" i="40"/>
  <c r="D3109" i="40"/>
  <c r="D3108" i="40"/>
  <c r="D3107" i="40"/>
  <c r="D3106" i="40"/>
  <c r="D3105" i="40"/>
  <c r="D3104" i="40"/>
  <c r="D3103" i="40"/>
  <c r="D3102" i="40"/>
  <c r="D3101" i="40"/>
  <c r="D3100" i="40"/>
  <c r="D3099" i="40"/>
  <c r="D3098" i="40"/>
  <c r="D3097" i="40"/>
  <c r="D3096" i="40"/>
  <c r="D3095" i="40"/>
  <c r="D3094" i="40"/>
  <c r="D3093" i="40"/>
  <c r="D3092" i="40"/>
  <c r="D3091" i="40"/>
  <c r="D3090" i="40"/>
  <c r="D3089" i="40"/>
  <c r="D3088" i="40"/>
  <c r="D3087" i="40"/>
  <c r="D3086" i="40"/>
  <c r="D3085" i="40"/>
  <c r="D3084" i="40"/>
  <c r="D3083" i="40"/>
  <c r="D3082" i="40"/>
  <c r="D3081" i="40"/>
  <c r="D3080" i="40"/>
  <c r="D3079" i="40"/>
  <c r="D3078" i="40"/>
  <c r="D3077" i="40"/>
  <c r="D3076" i="40"/>
  <c r="D3075" i="40"/>
  <c r="D3074" i="40"/>
  <c r="D3073" i="40"/>
  <c r="D3072" i="40"/>
  <c r="D3071" i="40"/>
  <c r="D3070" i="40"/>
  <c r="D3069" i="40"/>
  <c r="D3068" i="40"/>
  <c r="D3067" i="40"/>
  <c r="D3066" i="40"/>
  <c r="D3065" i="40"/>
  <c r="D3064" i="40"/>
  <c r="D3063" i="40"/>
  <c r="D3062" i="40"/>
  <c r="D3061" i="40"/>
  <c r="D3060" i="40"/>
  <c r="D3059" i="40"/>
  <c r="D3058" i="40"/>
  <c r="D3057" i="40"/>
  <c r="D3056" i="40"/>
  <c r="D3055" i="40"/>
  <c r="D3054" i="40"/>
  <c r="D3053" i="40"/>
  <c r="D3052" i="40"/>
  <c r="D3051" i="40"/>
  <c r="D3050" i="40"/>
  <c r="D3049" i="40"/>
  <c r="D3048" i="40"/>
  <c r="D3047" i="40"/>
  <c r="D3046" i="40"/>
  <c r="D3045" i="40"/>
  <c r="D3044" i="40"/>
  <c r="D3043" i="40"/>
  <c r="D3042" i="40"/>
  <c r="D3041" i="40"/>
  <c r="D3040" i="40"/>
  <c r="D3039" i="40"/>
  <c r="D3038" i="40"/>
  <c r="D3037" i="40"/>
  <c r="D3036" i="40"/>
  <c r="D3035" i="40"/>
  <c r="D3034" i="40"/>
  <c r="D3033" i="40"/>
  <c r="D3032" i="40"/>
  <c r="D3031" i="40"/>
  <c r="D3030" i="40"/>
  <c r="D3029" i="40"/>
  <c r="D3028" i="40"/>
  <c r="D3027" i="40"/>
  <c r="D3026" i="40"/>
  <c r="D3025" i="40"/>
  <c r="D3024" i="40"/>
  <c r="D3023" i="40"/>
  <c r="D3022" i="40"/>
  <c r="D3021" i="40"/>
  <c r="D3020" i="40"/>
  <c r="D3019" i="40"/>
  <c r="D3018" i="40"/>
  <c r="D3017" i="40"/>
  <c r="D3016" i="40"/>
  <c r="D3015" i="40"/>
  <c r="D3014" i="40"/>
  <c r="D3013" i="40"/>
  <c r="D3012" i="40"/>
  <c r="D3011" i="40"/>
  <c r="D3010" i="40"/>
  <c r="D3009" i="40"/>
  <c r="D3008" i="40"/>
  <c r="D3007" i="40"/>
  <c r="D3006" i="40"/>
  <c r="D3005" i="40"/>
  <c r="D3004" i="40"/>
  <c r="D3003" i="40"/>
  <c r="D3002" i="40"/>
  <c r="D3001" i="40"/>
  <c r="D3000" i="40"/>
  <c r="D2999" i="40"/>
  <c r="D2998" i="40"/>
  <c r="D2997" i="40"/>
  <c r="D2996" i="40"/>
  <c r="D2995" i="40"/>
  <c r="D2994" i="40"/>
  <c r="D2993" i="40"/>
  <c r="D2992" i="40"/>
  <c r="D2991" i="40"/>
  <c r="D2990" i="40"/>
  <c r="D2989" i="40"/>
  <c r="D2988" i="40"/>
  <c r="D2987" i="40"/>
  <c r="D2986" i="40"/>
  <c r="D2985" i="40"/>
  <c r="D2984" i="40"/>
  <c r="D2983" i="40"/>
  <c r="D2982" i="40"/>
  <c r="D2981" i="40"/>
  <c r="D2980" i="40"/>
  <c r="D2979" i="40"/>
  <c r="D2978" i="40"/>
  <c r="D2977" i="40"/>
  <c r="D2976" i="40"/>
  <c r="D2975" i="40"/>
  <c r="D2974" i="40"/>
  <c r="D2973" i="40"/>
  <c r="D2972" i="40"/>
  <c r="D2971" i="40"/>
  <c r="D2970" i="40"/>
  <c r="D2969" i="40"/>
  <c r="D2968" i="40"/>
  <c r="D2967" i="40"/>
  <c r="D2966" i="40"/>
  <c r="D2965" i="40"/>
  <c r="D2964" i="40"/>
  <c r="D2963" i="40"/>
  <c r="D2962" i="40"/>
  <c r="D2961" i="40"/>
  <c r="D2960" i="40"/>
  <c r="D2959" i="40"/>
  <c r="D2958" i="40"/>
  <c r="D2957" i="40"/>
  <c r="D2956" i="40"/>
  <c r="D2955" i="40"/>
  <c r="D2954" i="40"/>
  <c r="D2953" i="40"/>
  <c r="D2952" i="40"/>
  <c r="D2951" i="40"/>
  <c r="D2950" i="40"/>
  <c r="D2949" i="40"/>
  <c r="D2948" i="40"/>
  <c r="D2947" i="40"/>
  <c r="D2946" i="40"/>
  <c r="D2945" i="40"/>
  <c r="D2944" i="40"/>
  <c r="D2943" i="40"/>
  <c r="D2942" i="40"/>
  <c r="D2941" i="40"/>
  <c r="D2940" i="40"/>
  <c r="D2939" i="40"/>
  <c r="D2938" i="40"/>
  <c r="D2937" i="40"/>
  <c r="D2936" i="40"/>
  <c r="D2935" i="40"/>
  <c r="D2934" i="40"/>
  <c r="D2933" i="40"/>
  <c r="D2932" i="40"/>
  <c r="D2931" i="40"/>
  <c r="D2930" i="40"/>
  <c r="D2929" i="40"/>
  <c r="D2928" i="40"/>
  <c r="D2927" i="40"/>
  <c r="D2926" i="40"/>
  <c r="D2925" i="40"/>
  <c r="D2924" i="40"/>
  <c r="D2923" i="40"/>
  <c r="D2922" i="40"/>
  <c r="D2921" i="40"/>
  <c r="D2920" i="40"/>
  <c r="D2919" i="40"/>
  <c r="D2918" i="40"/>
  <c r="D2917" i="40"/>
  <c r="D2916" i="40"/>
  <c r="D2915" i="40"/>
  <c r="D2914" i="40"/>
  <c r="D2913" i="40"/>
  <c r="D2912" i="40"/>
  <c r="D2911" i="40"/>
  <c r="D2910" i="40"/>
  <c r="D2909" i="40"/>
  <c r="D2908" i="40"/>
  <c r="D2907" i="40"/>
  <c r="D2906" i="40"/>
  <c r="D2905" i="40"/>
  <c r="D2904" i="40"/>
  <c r="D2903" i="40"/>
  <c r="D2902" i="40"/>
  <c r="D2901" i="40"/>
  <c r="D2900" i="40"/>
  <c r="D2899" i="40"/>
  <c r="D2898" i="40"/>
  <c r="D2897" i="40"/>
  <c r="D2896" i="40"/>
  <c r="D2895" i="40"/>
  <c r="D2894" i="40"/>
  <c r="D2893" i="40"/>
  <c r="D2892" i="40"/>
  <c r="D2891" i="40"/>
  <c r="D2890" i="40"/>
  <c r="D2889" i="40"/>
  <c r="D2888" i="40"/>
  <c r="D2887" i="40"/>
  <c r="D2886" i="40"/>
  <c r="D2885" i="40"/>
  <c r="D2884" i="40"/>
  <c r="D2883" i="40"/>
  <c r="D2882" i="40"/>
  <c r="D2881" i="40"/>
  <c r="D2880" i="40"/>
  <c r="D2879" i="40"/>
  <c r="D2878" i="40"/>
  <c r="D2877" i="40"/>
  <c r="D2876" i="40"/>
  <c r="D2875" i="40"/>
  <c r="D2874" i="40"/>
  <c r="D2873" i="40"/>
  <c r="D2872" i="40"/>
  <c r="D2871" i="40"/>
  <c r="D2870" i="40"/>
  <c r="D2869" i="40"/>
  <c r="D2868" i="40"/>
  <c r="D2867" i="40"/>
  <c r="D2866" i="40"/>
  <c r="D2865" i="40"/>
  <c r="D2864" i="40"/>
  <c r="D2863" i="40"/>
  <c r="D2862" i="40"/>
  <c r="D2861" i="40"/>
  <c r="D2860" i="40"/>
  <c r="D2859" i="40"/>
  <c r="D2858" i="40"/>
  <c r="D2857" i="40"/>
  <c r="D2856" i="40"/>
  <c r="D2855" i="40"/>
  <c r="D2854" i="40"/>
  <c r="D2853" i="40"/>
  <c r="D2852" i="40"/>
  <c r="D2851" i="40"/>
  <c r="D2850" i="40"/>
  <c r="D2849" i="40"/>
  <c r="D2848" i="40"/>
  <c r="D2847" i="40"/>
  <c r="D2846" i="40"/>
  <c r="D2845" i="40"/>
  <c r="D2844" i="40"/>
  <c r="D2843" i="40"/>
  <c r="D2842" i="40"/>
  <c r="D2841" i="40"/>
  <c r="D2840" i="40"/>
  <c r="D2839" i="40"/>
  <c r="D2838" i="40"/>
  <c r="D2837" i="40"/>
  <c r="D2836" i="40"/>
  <c r="D2835" i="40"/>
  <c r="D2834" i="40"/>
  <c r="D2833" i="40"/>
  <c r="D2832" i="40"/>
  <c r="D2831" i="40"/>
  <c r="D2830" i="40"/>
  <c r="D2829" i="40"/>
  <c r="D2828" i="40"/>
  <c r="D2827" i="40"/>
  <c r="D2826" i="40"/>
  <c r="D2825" i="40"/>
  <c r="D2824" i="40"/>
  <c r="D2823" i="40"/>
  <c r="D2822" i="40"/>
  <c r="D2821" i="40"/>
  <c r="D2820" i="40"/>
  <c r="D2819" i="40"/>
  <c r="D2818" i="40"/>
  <c r="D2817" i="40"/>
  <c r="D2816" i="40"/>
  <c r="D2815" i="40"/>
  <c r="D2814" i="40"/>
  <c r="D2813" i="40"/>
  <c r="D2812" i="40"/>
  <c r="D2811" i="40"/>
  <c r="D2810" i="40"/>
  <c r="D2809" i="40"/>
  <c r="D2808" i="40"/>
  <c r="D2807" i="40"/>
  <c r="D2806" i="40"/>
  <c r="D2805" i="40"/>
  <c r="D2804" i="40"/>
  <c r="D2803" i="40"/>
  <c r="D2802" i="40"/>
  <c r="D2801" i="40"/>
  <c r="D2800" i="40"/>
  <c r="D2799" i="40"/>
  <c r="D2798" i="40"/>
  <c r="D2797" i="40"/>
  <c r="D2796" i="40"/>
  <c r="D2795" i="40"/>
  <c r="D2794" i="40"/>
  <c r="D2793" i="40"/>
  <c r="D2792" i="40"/>
  <c r="D2791" i="40"/>
  <c r="D2790" i="40"/>
  <c r="D2789" i="40"/>
  <c r="D2788" i="40"/>
  <c r="D2787" i="40"/>
  <c r="D2786" i="40"/>
  <c r="D2785" i="40"/>
  <c r="D2784" i="40"/>
  <c r="D2783" i="40"/>
  <c r="D2782" i="40"/>
  <c r="D2781" i="40"/>
  <c r="D2780" i="40"/>
  <c r="D2779" i="40"/>
  <c r="D2778" i="40"/>
  <c r="D2777" i="40"/>
  <c r="D2776" i="40"/>
  <c r="D2775" i="40"/>
  <c r="D2774" i="40"/>
  <c r="D2773" i="40"/>
  <c r="D2772" i="40"/>
  <c r="D2771" i="40"/>
  <c r="D2770" i="40"/>
  <c r="D2769" i="40"/>
  <c r="D2768" i="40"/>
  <c r="D2767" i="40"/>
  <c r="D2766" i="40"/>
  <c r="D2765" i="40"/>
  <c r="D2764" i="40"/>
  <c r="D2763" i="40"/>
  <c r="D2762" i="40"/>
  <c r="D2761" i="40"/>
  <c r="D2760" i="40"/>
  <c r="D2759" i="40"/>
  <c r="D2758" i="40"/>
  <c r="D2757" i="40"/>
  <c r="D2756" i="40"/>
  <c r="D2755" i="40"/>
  <c r="D2754" i="40"/>
  <c r="D2753" i="40"/>
  <c r="D2752" i="40"/>
  <c r="D2751" i="40"/>
  <c r="D2750" i="40"/>
  <c r="D2749" i="40"/>
  <c r="D2748" i="40"/>
  <c r="D2747" i="40"/>
  <c r="D2746" i="40"/>
  <c r="D2745" i="40"/>
  <c r="D2744" i="40"/>
  <c r="D2743" i="40"/>
  <c r="D2742" i="40"/>
  <c r="D2741" i="40"/>
  <c r="D2740" i="40"/>
  <c r="D2739" i="40"/>
  <c r="D2738" i="40"/>
  <c r="D2737" i="40"/>
  <c r="D2736" i="40"/>
  <c r="D2735" i="40"/>
  <c r="D2734" i="40"/>
  <c r="D2733" i="40"/>
  <c r="D2732" i="40"/>
  <c r="D2731" i="40"/>
  <c r="D2730" i="40"/>
  <c r="D2729" i="40"/>
  <c r="D2728" i="40"/>
  <c r="D2727" i="40"/>
  <c r="D2726" i="40"/>
  <c r="D2725" i="40"/>
  <c r="D2724" i="40"/>
  <c r="D2723" i="40"/>
  <c r="D2722" i="40"/>
  <c r="D2721" i="40"/>
  <c r="D2720" i="40"/>
  <c r="D2719" i="40"/>
  <c r="D2718" i="40"/>
  <c r="D2717" i="40"/>
  <c r="D2716" i="40"/>
  <c r="D2715" i="40"/>
  <c r="D2714" i="40"/>
  <c r="D2713" i="40"/>
  <c r="D2712" i="40"/>
  <c r="D2711" i="40"/>
  <c r="D2710" i="40"/>
  <c r="D2709" i="40"/>
  <c r="D2708" i="40"/>
  <c r="D2707" i="40"/>
  <c r="D2706" i="40"/>
  <c r="D2705" i="40"/>
  <c r="D2704" i="40"/>
  <c r="D2703" i="40"/>
  <c r="D2702" i="40"/>
  <c r="D2701" i="40"/>
  <c r="D2700" i="40"/>
  <c r="D2699" i="40"/>
  <c r="D2698" i="40"/>
  <c r="D2697" i="40"/>
  <c r="D2696" i="40"/>
  <c r="D2695" i="40"/>
  <c r="D2694" i="40"/>
  <c r="D2693" i="40"/>
  <c r="D2692" i="40"/>
  <c r="D2691" i="40"/>
  <c r="D2690" i="40"/>
  <c r="D2689" i="40"/>
  <c r="D2688" i="40"/>
  <c r="D2687" i="40"/>
  <c r="D2686" i="40"/>
  <c r="D2685" i="40"/>
  <c r="D2684" i="40"/>
  <c r="D2683" i="40"/>
  <c r="D2682" i="40"/>
  <c r="D2681" i="40"/>
  <c r="D2680" i="40"/>
  <c r="D2679" i="40"/>
  <c r="D2678" i="40"/>
  <c r="D2677" i="40"/>
  <c r="D2676" i="40"/>
  <c r="D2675" i="40"/>
  <c r="D2674" i="40"/>
  <c r="D2673" i="40"/>
  <c r="D2672" i="40"/>
  <c r="D2671" i="40"/>
  <c r="D2670" i="40"/>
  <c r="D2669" i="40"/>
  <c r="D2668" i="40"/>
  <c r="D2667" i="40"/>
  <c r="D2666" i="40"/>
  <c r="D2665" i="40"/>
  <c r="D2664" i="40"/>
  <c r="D2663" i="40"/>
  <c r="D2662" i="40"/>
  <c r="D2661" i="40"/>
  <c r="D2660" i="40"/>
  <c r="D2659" i="40"/>
  <c r="D2658" i="40"/>
  <c r="D2657" i="40"/>
  <c r="D2656" i="40"/>
  <c r="D2655" i="40"/>
  <c r="D2654" i="40"/>
  <c r="D2653" i="40"/>
  <c r="D2652" i="40"/>
  <c r="D2651" i="40"/>
  <c r="D2650" i="40"/>
  <c r="D2649" i="40"/>
  <c r="D2648" i="40"/>
  <c r="D2647" i="40"/>
  <c r="D2646" i="40"/>
  <c r="D2645" i="40"/>
  <c r="D2644" i="40"/>
  <c r="D2643" i="40"/>
  <c r="D2642" i="40"/>
  <c r="D2641" i="40"/>
  <c r="D2640" i="40"/>
  <c r="D2639" i="40"/>
  <c r="D2638" i="40"/>
  <c r="D2637" i="40"/>
  <c r="D2636" i="40"/>
  <c r="D2635" i="40"/>
  <c r="D2634" i="40"/>
  <c r="D2633" i="40"/>
  <c r="D2632" i="40"/>
  <c r="D2631" i="40"/>
  <c r="D2630" i="40"/>
  <c r="D2629" i="40"/>
  <c r="D2628" i="40"/>
  <c r="D2627" i="40"/>
  <c r="D2626" i="40"/>
  <c r="D2625" i="40"/>
  <c r="D2624" i="40"/>
  <c r="D2623" i="40"/>
  <c r="D2622" i="40"/>
  <c r="D2621" i="40"/>
  <c r="D2620" i="40"/>
  <c r="D2619" i="40"/>
  <c r="D2618" i="40"/>
  <c r="D2617" i="40"/>
  <c r="D2616" i="40"/>
  <c r="D2615" i="40"/>
  <c r="D2614" i="40"/>
  <c r="D2613" i="40"/>
  <c r="D2612" i="40"/>
  <c r="D2611" i="40"/>
  <c r="D2610" i="40"/>
  <c r="D2609" i="40"/>
  <c r="D2608" i="40"/>
  <c r="D2607" i="40"/>
  <c r="D2606" i="40"/>
  <c r="D2605" i="40"/>
  <c r="D2604" i="40"/>
  <c r="D2603" i="40"/>
  <c r="D2602" i="40"/>
  <c r="D2601" i="40"/>
  <c r="D2600" i="40"/>
  <c r="D2599" i="40"/>
  <c r="D2598" i="40"/>
  <c r="D2597" i="40"/>
  <c r="D2596" i="40"/>
  <c r="D2595" i="40"/>
  <c r="D2594" i="40"/>
  <c r="D2593" i="40"/>
  <c r="D2592" i="40"/>
  <c r="D2591" i="40"/>
  <c r="D2590" i="40"/>
  <c r="D2589" i="40"/>
  <c r="D2588" i="40"/>
  <c r="D2587" i="40"/>
  <c r="D2586" i="40"/>
  <c r="D2585" i="40"/>
  <c r="D2584" i="40"/>
  <c r="D2583" i="40"/>
  <c r="D2582" i="40"/>
  <c r="D2581" i="40"/>
  <c r="D2580" i="40"/>
  <c r="D2579" i="40"/>
  <c r="D2578" i="40"/>
  <c r="D2577" i="40"/>
  <c r="D2576" i="40"/>
  <c r="D2575" i="40"/>
  <c r="D2574" i="40"/>
  <c r="D2573" i="40"/>
  <c r="D2572" i="40"/>
  <c r="D2571" i="40"/>
  <c r="D2570" i="40"/>
  <c r="D2569" i="40"/>
  <c r="D2568" i="40"/>
  <c r="D2567" i="40"/>
  <c r="D2566" i="40"/>
  <c r="D2565" i="40"/>
  <c r="D2564" i="40"/>
  <c r="D2563" i="40"/>
  <c r="D2562" i="40"/>
  <c r="D2561" i="40"/>
  <c r="D2560" i="40"/>
  <c r="D2559" i="40"/>
  <c r="D2558" i="40"/>
  <c r="D2557" i="40"/>
  <c r="D2556" i="40"/>
  <c r="D2555" i="40"/>
  <c r="D2554" i="40"/>
  <c r="D2553" i="40"/>
  <c r="D2552" i="40"/>
  <c r="D2551" i="40"/>
  <c r="D2550" i="40"/>
  <c r="D2549" i="40"/>
  <c r="D2548" i="40"/>
  <c r="D2547" i="40"/>
  <c r="D2546" i="40"/>
  <c r="D2545" i="40"/>
  <c r="D2544" i="40"/>
  <c r="D2543" i="40"/>
  <c r="D2542" i="40"/>
  <c r="D2541" i="40"/>
  <c r="D2540" i="40"/>
  <c r="D2539" i="40"/>
  <c r="D2538" i="40"/>
  <c r="D2537" i="40"/>
  <c r="D2536" i="40"/>
  <c r="D2535" i="40"/>
  <c r="D2534" i="40"/>
  <c r="D2533" i="40"/>
  <c r="D2532" i="40"/>
  <c r="D2531" i="40"/>
  <c r="D2530" i="40"/>
  <c r="D2529" i="40"/>
  <c r="D2528" i="40"/>
  <c r="D2527" i="40"/>
  <c r="D2526" i="40"/>
  <c r="D2525" i="40"/>
  <c r="D2524" i="40"/>
  <c r="D2523" i="40"/>
  <c r="D2522" i="40"/>
  <c r="D2521" i="40"/>
  <c r="D2520" i="40"/>
  <c r="D2519" i="40"/>
  <c r="D2518" i="40"/>
  <c r="D2517" i="40"/>
  <c r="D2516" i="40"/>
  <c r="D2515" i="40"/>
  <c r="D2514" i="40"/>
  <c r="D2513" i="40"/>
  <c r="D2512" i="40"/>
  <c r="D2511" i="40"/>
  <c r="D2510" i="40"/>
  <c r="D2509" i="40"/>
  <c r="D2508" i="40"/>
  <c r="D2507" i="40"/>
  <c r="D2506" i="40"/>
  <c r="D2505" i="40"/>
  <c r="D2504" i="40"/>
  <c r="D2503" i="40"/>
  <c r="D2502" i="40"/>
  <c r="D2501" i="40"/>
  <c r="D2500" i="40"/>
  <c r="D2499" i="40"/>
  <c r="D2498" i="40"/>
  <c r="D2497" i="40"/>
  <c r="D2496" i="40"/>
  <c r="D2495" i="40"/>
  <c r="D2494" i="40"/>
  <c r="D2493" i="40"/>
  <c r="D2492" i="40"/>
  <c r="D2491" i="40"/>
  <c r="D2490" i="40"/>
  <c r="D2489" i="40"/>
  <c r="D2488" i="40"/>
  <c r="D2487" i="40"/>
  <c r="D2486" i="40"/>
  <c r="D2485" i="40"/>
  <c r="D2484" i="40"/>
  <c r="D2483" i="40"/>
  <c r="D2482" i="40"/>
  <c r="D2481" i="40"/>
  <c r="D2480" i="40"/>
  <c r="D2479" i="40"/>
  <c r="D2478" i="40"/>
  <c r="D2477" i="40"/>
  <c r="D2476" i="40"/>
  <c r="D2475" i="40"/>
  <c r="D2474" i="40"/>
  <c r="D2473" i="40"/>
  <c r="D2472" i="40"/>
  <c r="D2471" i="40"/>
  <c r="D2470" i="40"/>
  <c r="D2469" i="40"/>
  <c r="D2468" i="40"/>
  <c r="D2467" i="40"/>
  <c r="D2466" i="40"/>
  <c r="D2465" i="40"/>
  <c r="D2464" i="40"/>
  <c r="D2463" i="40"/>
  <c r="D2462" i="40"/>
  <c r="D2461" i="40"/>
  <c r="D2460" i="40"/>
  <c r="D2459" i="40"/>
  <c r="D2458" i="40"/>
  <c r="D2457" i="40"/>
  <c r="D2456" i="40"/>
  <c r="D2455" i="40"/>
  <c r="D2454" i="40"/>
  <c r="D2453" i="40"/>
  <c r="D2452" i="40"/>
  <c r="D2451" i="40"/>
  <c r="D2450" i="40"/>
  <c r="D2449" i="40"/>
  <c r="D2448" i="40"/>
  <c r="D2447" i="40"/>
  <c r="D2446" i="40"/>
  <c r="D2445" i="40"/>
  <c r="D2444" i="40"/>
  <c r="D2443" i="40"/>
  <c r="D2442" i="40"/>
  <c r="D2441" i="40"/>
  <c r="D2440" i="40"/>
  <c r="D2439" i="40"/>
  <c r="D2438" i="40"/>
  <c r="D2437" i="40"/>
  <c r="D2436" i="40"/>
  <c r="D2435" i="40"/>
  <c r="D2434" i="40"/>
  <c r="D2433" i="40"/>
  <c r="D2432" i="40"/>
  <c r="D2431" i="40"/>
  <c r="D2430" i="40"/>
  <c r="D2429" i="40"/>
  <c r="D2428" i="40"/>
  <c r="D2427" i="40"/>
  <c r="D2426" i="40"/>
  <c r="D2425" i="40"/>
  <c r="D2424" i="40"/>
  <c r="D2423" i="40"/>
  <c r="D2422" i="40"/>
  <c r="D2421" i="40"/>
  <c r="D2420" i="40"/>
  <c r="D2419" i="40"/>
  <c r="D2418" i="40"/>
  <c r="D2417" i="40"/>
  <c r="D2416" i="40"/>
  <c r="D2415" i="40"/>
  <c r="D2414" i="40"/>
  <c r="D2413" i="40"/>
  <c r="D2412" i="40"/>
  <c r="D2411" i="40"/>
  <c r="D2410" i="40"/>
  <c r="D2409" i="40"/>
  <c r="D2408" i="40"/>
  <c r="D2407" i="40"/>
  <c r="D2406" i="40"/>
  <c r="D2405" i="40"/>
  <c r="D2404" i="40"/>
  <c r="D2403" i="40"/>
  <c r="D2402" i="40"/>
  <c r="D2401" i="40"/>
  <c r="D2400" i="40"/>
  <c r="D2399" i="40"/>
  <c r="D2398" i="40"/>
  <c r="D2397" i="40"/>
  <c r="D2396" i="40"/>
  <c r="D2395" i="40"/>
  <c r="D2394" i="40"/>
  <c r="D2393" i="40"/>
  <c r="D2392" i="40"/>
  <c r="D2391" i="40"/>
  <c r="D2390" i="40"/>
  <c r="D2389" i="40"/>
  <c r="D2388" i="40"/>
  <c r="D2387" i="40"/>
  <c r="D2386" i="40"/>
  <c r="D2385" i="40"/>
  <c r="D2384" i="40"/>
  <c r="D2383" i="40"/>
  <c r="D2382" i="40"/>
  <c r="D2381" i="40"/>
  <c r="D2380" i="40"/>
  <c r="D2379" i="40"/>
  <c r="D2378" i="40"/>
  <c r="D2377" i="40"/>
  <c r="D2376" i="40"/>
  <c r="D2375" i="40"/>
  <c r="D2374" i="40"/>
  <c r="D2373" i="40"/>
  <c r="D2372" i="40"/>
  <c r="D2371" i="40"/>
  <c r="D2370" i="40"/>
  <c r="D2369" i="40"/>
  <c r="D2368" i="40"/>
  <c r="D2367" i="40"/>
  <c r="D2366" i="40"/>
  <c r="D2365" i="40"/>
  <c r="D2364" i="40"/>
  <c r="D2363" i="40"/>
  <c r="D2362" i="40"/>
  <c r="D2361" i="40"/>
  <c r="D2360" i="40"/>
  <c r="D2359" i="40"/>
  <c r="D2358" i="40"/>
  <c r="D2357" i="40"/>
  <c r="D2356" i="40"/>
  <c r="D2355" i="40"/>
  <c r="D2354" i="40"/>
  <c r="D2353" i="40"/>
  <c r="D2352" i="40"/>
  <c r="D2351" i="40"/>
  <c r="D2350" i="40"/>
  <c r="D2349" i="40"/>
  <c r="D2348" i="40"/>
  <c r="D2347" i="40"/>
  <c r="D2346" i="40"/>
  <c r="D2345" i="40"/>
  <c r="D2344" i="40"/>
  <c r="D2343" i="40"/>
  <c r="D2342" i="40"/>
  <c r="D2341" i="40"/>
  <c r="D2340" i="40"/>
  <c r="D2339" i="40"/>
  <c r="D2338" i="40"/>
  <c r="D2337" i="40"/>
  <c r="D2336" i="40"/>
  <c r="D2335" i="40"/>
  <c r="D2334" i="40"/>
  <c r="D2333" i="40"/>
  <c r="D2332" i="40"/>
  <c r="D2331" i="40"/>
  <c r="D2330" i="40"/>
  <c r="D2329" i="40"/>
  <c r="D2328" i="40"/>
  <c r="D2327" i="40"/>
  <c r="D2326" i="40"/>
  <c r="D2325" i="40"/>
  <c r="D2324" i="40"/>
  <c r="D2323" i="40"/>
  <c r="D2322" i="40"/>
  <c r="D2321" i="40"/>
  <c r="D2320" i="40"/>
  <c r="D2319" i="40"/>
  <c r="D2318" i="40"/>
  <c r="D2317" i="40"/>
  <c r="D2316" i="40"/>
  <c r="D2315" i="40"/>
  <c r="D2314" i="40"/>
  <c r="D2313" i="40"/>
  <c r="D2312" i="40"/>
  <c r="D2311" i="40"/>
  <c r="D2310" i="40"/>
  <c r="D2309" i="40"/>
  <c r="D2308" i="40"/>
  <c r="D2307" i="40"/>
  <c r="D2306" i="40"/>
  <c r="D2305" i="40"/>
  <c r="D2304" i="40"/>
  <c r="D2303" i="40"/>
  <c r="D2302" i="40"/>
  <c r="D2301" i="40"/>
  <c r="D2300" i="40"/>
  <c r="D2299" i="40"/>
  <c r="D2298" i="40"/>
  <c r="D2297" i="40"/>
  <c r="D2296" i="40"/>
  <c r="D2295" i="40"/>
  <c r="D2294" i="40"/>
  <c r="D2293" i="40"/>
  <c r="D2292" i="40"/>
  <c r="D2291" i="40"/>
  <c r="D2290" i="40"/>
  <c r="D2289" i="40"/>
  <c r="D2288" i="40"/>
  <c r="D2287" i="40"/>
  <c r="D2286" i="40"/>
  <c r="D2285" i="40"/>
  <c r="D2284" i="40"/>
  <c r="D2283" i="40"/>
  <c r="D2282" i="40"/>
  <c r="D2281" i="40"/>
  <c r="D2280" i="40"/>
  <c r="D2279" i="40"/>
  <c r="D2278" i="40"/>
  <c r="D2277" i="40"/>
  <c r="D2276" i="40"/>
  <c r="D2275" i="40"/>
  <c r="D2274" i="40"/>
  <c r="D2273" i="40"/>
  <c r="D2272" i="40"/>
  <c r="D2271" i="40"/>
  <c r="D2270" i="40"/>
  <c r="D2269" i="40"/>
  <c r="D2268" i="40"/>
  <c r="D2267" i="40"/>
  <c r="D2266" i="40"/>
  <c r="D2265" i="40"/>
  <c r="D2264" i="40"/>
  <c r="D2263" i="40"/>
  <c r="D2262" i="40"/>
  <c r="D2261" i="40"/>
  <c r="D2260" i="40"/>
  <c r="D2259" i="40"/>
  <c r="D2258" i="40"/>
  <c r="D2257" i="40"/>
  <c r="D2256" i="40"/>
  <c r="D2255" i="40"/>
  <c r="D2254" i="40"/>
  <c r="D2253" i="40"/>
  <c r="D2252" i="40"/>
  <c r="D2251" i="40"/>
  <c r="D2250" i="40"/>
  <c r="D2249" i="40"/>
  <c r="D2248" i="40"/>
  <c r="D2247" i="40"/>
  <c r="D2246" i="40"/>
  <c r="D2245" i="40"/>
  <c r="D2244" i="40"/>
  <c r="D2243" i="40"/>
  <c r="D2242" i="40"/>
  <c r="D2241" i="40"/>
  <c r="D2240" i="40"/>
  <c r="D2239" i="40"/>
  <c r="D2238" i="40"/>
  <c r="D2237" i="40"/>
  <c r="D2236" i="40"/>
  <c r="D2235" i="40"/>
  <c r="D2234" i="40"/>
  <c r="D2233" i="40"/>
  <c r="D2232" i="40"/>
  <c r="D2231" i="40"/>
  <c r="D2230" i="40"/>
  <c r="D2229" i="40"/>
  <c r="D2228" i="40"/>
  <c r="D2227" i="40"/>
  <c r="D2226" i="40"/>
  <c r="D2225" i="40"/>
  <c r="D2224" i="40"/>
  <c r="D2223" i="40"/>
  <c r="D2222" i="40"/>
  <c r="D2221" i="40"/>
  <c r="D2220" i="40"/>
  <c r="D2219" i="40"/>
  <c r="D2218" i="40"/>
  <c r="D2217" i="40"/>
  <c r="D2216" i="40"/>
  <c r="D2215" i="40"/>
  <c r="D2214" i="40"/>
  <c r="D2213" i="40"/>
  <c r="D2212" i="40"/>
  <c r="D2211" i="40"/>
  <c r="D2210" i="40"/>
  <c r="D2209" i="40"/>
  <c r="D2208" i="40"/>
  <c r="D2207" i="40"/>
  <c r="D2206" i="40"/>
  <c r="D2205" i="40"/>
  <c r="D2204" i="40"/>
  <c r="D2203" i="40"/>
  <c r="D2202" i="40"/>
  <c r="D2201" i="40"/>
  <c r="D2200" i="40"/>
  <c r="D2199" i="40"/>
  <c r="D2198" i="40"/>
  <c r="D2197" i="40"/>
  <c r="D2196" i="40"/>
  <c r="D2195" i="40"/>
  <c r="D2194" i="40"/>
  <c r="D2193" i="40"/>
  <c r="D2192" i="40"/>
  <c r="D2191" i="40"/>
  <c r="D2190" i="40"/>
  <c r="D2189" i="40"/>
  <c r="D2188" i="40"/>
  <c r="D2187" i="40"/>
  <c r="D2186" i="40"/>
  <c r="D2185" i="40"/>
  <c r="D2184" i="40"/>
  <c r="D2183" i="40"/>
  <c r="D2182" i="40"/>
  <c r="D2181" i="40"/>
  <c r="D2180" i="40"/>
  <c r="D2179" i="40"/>
  <c r="D2178" i="40"/>
  <c r="D2177" i="40"/>
  <c r="D2176" i="40"/>
  <c r="D2175" i="40"/>
  <c r="D2174" i="40"/>
  <c r="D2173" i="40"/>
  <c r="D2172" i="40"/>
  <c r="D2171" i="40"/>
  <c r="D2170" i="40"/>
  <c r="D2169" i="40"/>
  <c r="D2168" i="40"/>
  <c r="D2167" i="40"/>
  <c r="D2166" i="40"/>
  <c r="D2165" i="40"/>
  <c r="D2164" i="40"/>
  <c r="D2163" i="40"/>
  <c r="D2162" i="40"/>
  <c r="D2161" i="40"/>
  <c r="D2160" i="40"/>
  <c r="D2159" i="40"/>
  <c r="D2158" i="40"/>
  <c r="D2157" i="40"/>
  <c r="D2156" i="40"/>
  <c r="D2155" i="40"/>
  <c r="D2154" i="40"/>
  <c r="D2153" i="40"/>
  <c r="D2152" i="40"/>
  <c r="D2151" i="40"/>
  <c r="D2150" i="40"/>
  <c r="D2149" i="40"/>
  <c r="D2148" i="40"/>
  <c r="D2147" i="40"/>
  <c r="D2146" i="40"/>
  <c r="D2145" i="40"/>
  <c r="D2144" i="40"/>
  <c r="D2143" i="40"/>
  <c r="D2142" i="40"/>
  <c r="D2141" i="40"/>
  <c r="D2140" i="40"/>
  <c r="D2139" i="40"/>
  <c r="D2138" i="40"/>
  <c r="D2137" i="40"/>
  <c r="D2136" i="40"/>
  <c r="D2135" i="40"/>
  <c r="D2134" i="40"/>
  <c r="D2133" i="40"/>
  <c r="D2132" i="40"/>
  <c r="D2131" i="40"/>
  <c r="D2130" i="40"/>
  <c r="D2129" i="40"/>
  <c r="D2128" i="40"/>
  <c r="D2127" i="40"/>
  <c r="D2126" i="40"/>
  <c r="D2125" i="40"/>
  <c r="D2124" i="40"/>
  <c r="D2123" i="40"/>
  <c r="D2122" i="40"/>
  <c r="D2121" i="40"/>
  <c r="D2120" i="40"/>
  <c r="D2119" i="40"/>
  <c r="D2118" i="40"/>
  <c r="D2117" i="40"/>
  <c r="D2116" i="40"/>
  <c r="D2115" i="40"/>
  <c r="D2114" i="40"/>
  <c r="D2113" i="40"/>
  <c r="D2112" i="40"/>
  <c r="D2111" i="40"/>
  <c r="D2110" i="40"/>
  <c r="D2109" i="40"/>
  <c r="D2108" i="40"/>
  <c r="D2107" i="40"/>
  <c r="D2106" i="40"/>
  <c r="D2105" i="40"/>
  <c r="D2104" i="40"/>
  <c r="D2103" i="40"/>
  <c r="D2102" i="40"/>
  <c r="D2101" i="40"/>
  <c r="D2100" i="40"/>
  <c r="D2099" i="40"/>
  <c r="D2098" i="40"/>
  <c r="D2097" i="40"/>
  <c r="D2096" i="40"/>
  <c r="D2095" i="40"/>
  <c r="D2094" i="40"/>
  <c r="D2093" i="40"/>
  <c r="D2092" i="40"/>
  <c r="D2091" i="40"/>
  <c r="D2090" i="40"/>
  <c r="D2089" i="40"/>
  <c r="D2088" i="40"/>
  <c r="D2087" i="40"/>
  <c r="D2086" i="40"/>
  <c r="D2085" i="40"/>
  <c r="D2084" i="40"/>
  <c r="D2083" i="40"/>
  <c r="D2082" i="40"/>
  <c r="D2081" i="40"/>
  <c r="D2080" i="40"/>
  <c r="D2079" i="40"/>
  <c r="D2078" i="40"/>
  <c r="D2077" i="40"/>
  <c r="D2076" i="40"/>
  <c r="D2075" i="40"/>
  <c r="D2074" i="40"/>
  <c r="D2073" i="40"/>
  <c r="D2072" i="40"/>
  <c r="D2071" i="40"/>
  <c r="D2070" i="40"/>
  <c r="D2069" i="40"/>
  <c r="D2068" i="40"/>
  <c r="D2067" i="40"/>
  <c r="D2066" i="40"/>
  <c r="D2065" i="40"/>
  <c r="D2064" i="40"/>
  <c r="D2063" i="40"/>
  <c r="D2062" i="40"/>
  <c r="D2061" i="40"/>
  <c r="D2060" i="40"/>
  <c r="D2059" i="40"/>
  <c r="D2058" i="40"/>
  <c r="D2057" i="40"/>
  <c r="D2056" i="40"/>
  <c r="D2055" i="40"/>
  <c r="D2054" i="40"/>
  <c r="D2053" i="40"/>
  <c r="D2052" i="40"/>
  <c r="D2051" i="40"/>
  <c r="D2050" i="40"/>
  <c r="D2049" i="40"/>
  <c r="D2048" i="40"/>
  <c r="D2047" i="40"/>
  <c r="D2046" i="40"/>
  <c r="D2045" i="40"/>
  <c r="D2044" i="40"/>
  <c r="D2043" i="40"/>
  <c r="D2042" i="40"/>
  <c r="D2041" i="40"/>
  <c r="D2040" i="40"/>
  <c r="D2039" i="40"/>
  <c r="D2038" i="40"/>
  <c r="D2037" i="40"/>
  <c r="D2036" i="40"/>
  <c r="D2035" i="40"/>
  <c r="D2034" i="40"/>
  <c r="D2033" i="40"/>
  <c r="D2032" i="40"/>
  <c r="D2031" i="40"/>
  <c r="D2030" i="40"/>
  <c r="D2029" i="40"/>
  <c r="D2028" i="40"/>
  <c r="D2027" i="40"/>
  <c r="D2026" i="40"/>
  <c r="D2025" i="40"/>
  <c r="D2024" i="40"/>
  <c r="D2023" i="40"/>
  <c r="D2022" i="40"/>
  <c r="D2021" i="40"/>
  <c r="D2020" i="40"/>
  <c r="D2019" i="40"/>
  <c r="D2018" i="40"/>
  <c r="D2017" i="40"/>
  <c r="D2016" i="40"/>
  <c r="D2015" i="40"/>
  <c r="D2014" i="40"/>
  <c r="D2013" i="40"/>
  <c r="D2012" i="40"/>
  <c r="D2011" i="40"/>
  <c r="D2010" i="40"/>
  <c r="D2009" i="40"/>
  <c r="D2008" i="40"/>
  <c r="D2007" i="40"/>
  <c r="D2006" i="40"/>
  <c r="D2005" i="40"/>
  <c r="D2004" i="40"/>
  <c r="D2003" i="40"/>
  <c r="D2002" i="40"/>
  <c r="D2001" i="40"/>
  <c r="D2000" i="40"/>
  <c r="D1999" i="40"/>
  <c r="D1998" i="40"/>
  <c r="D1997" i="40"/>
  <c r="D1996" i="40"/>
  <c r="D1995" i="40"/>
  <c r="D1994" i="40"/>
  <c r="D1993" i="40"/>
  <c r="D1992" i="40"/>
  <c r="D1991" i="40"/>
  <c r="D1990" i="40"/>
  <c r="D1989" i="40"/>
  <c r="D1988" i="40"/>
  <c r="D1987" i="40"/>
  <c r="D1986" i="40"/>
  <c r="D1985" i="40"/>
  <c r="D1984" i="40"/>
  <c r="D1983" i="40"/>
  <c r="D1982" i="40"/>
  <c r="D1981" i="40"/>
  <c r="D1980" i="40"/>
  <c r="D1979" i="40"/>
  <c r="D1978" i="40"/>
  <c r="D1977" i="40"/>
  <c r="D1976" i="40"/>
  <c r="D1975" i="40"/>
  <c r="D1974" i="40"/>
  <c r="D1973" i="40"/>
  <c r="D1972" i="40"/>
  <c r="D1971" i="40"/>
  <c r="D1970" i="40"/>
  <c r="D1969" i="40"/>
  <c r="D1968" i="40"/>
  <c r="D1967" i="40"/>
  <c r="D1966" i="40"/>
  <c r="D1965" i="40"/>
  <c r="D1964" i="40"/>
  <c r="D1963" i="40"/>
  <c r="D1962" i="40"/>
  <c r="D1961" i="40"/>
  <c r="D1960" i="40"/>
  <c r="D1959" i="40"/>
  <c r="D1958" i="40"/>
  <c r="D1957" i="40"/>
  <c r="D1956" i="40"/>
  <c r="D1955" i="40"/>
  <c r="D1954" i="40"/>
  <c r="D1953" i="40"/>
  <c r="D1952" i="40"/>
  <c r="D1951" i="40"/>
  <c r="D1950" i="40"/>
  <c r="D1949" i="40"/>
  <c r="D1948" i="40"/>
  <c r="D1947" i="40"/>
  <c r="D1946" i="40"/>
  <c r="D1945" i="40"/>
  <c r="D1944" i="40"/>
  <c r="D1943" i="40"/>
  <c r="D1942" i="40"/>
  <c r="D1941" i="40"/>
  <c r="D1940" i="40"/>
  <c r="D1939" i="40"/>
  <c r="D1938" i="40"/>
  <c r="D1937" i="40"/>
  <c r="D1936" i="40"/>
  <c r="D1935" i="40"/>
  <c r="D1934" i="40"/>
  <c r="D1933" i="40"/>
  <c r="D1932" i="40"/>
  <c r="D1931" i="40"/>
  <c r="D1930" i="40"/>
  <c r="D1929" i="40"/>
  <c r="D1928" i="40"/>
  <c r="D1927" i="40"/>
  <c r="D1926" i="40"/>
  <c r="D1925" i="40"/>
  <c r="D1924" i="40"/>
  <c r="D1923" i="40"/>
  <c r="D1922" i="40"/>
  <c r="D1921" i="40"/>
  <c r="D1920" i="40"/>
  <c r="D1919" i="40"/>
  <c r="D1918" i="40"/>
  <c r="D1917" i="40"/>
  <c r="D1916" i="40"/>
  <c r="D1915" i="40"/>
  <c r="D1914" i="40"/>
  <c r="D1913" i="40"/>
  <c r="D1912" i="40"/>
  <c r="D1911" i="40"/>
  <c r="D1910" i="40"/>
  <c r="D1909" i="40"/>
  <c r="D1908" i="40"/>
  <c r="D1907" i="40"/>
  <c r="D1906" i="40"/>
  <c r="D1905" i="40"/>
  <c r="D1904" i="40"/>
  <c r="D1903" i="40"/>
  <c r="D1902" i="40"/>
  <c r="D1901" i="40"/>
  <c r="D1900" i="40"/>
  <c r="D1899" i="40"/>
  <c r="D1898" i="40"/>
  <c r="D1897" i="40"/>
  <c r="D1896" i="40"/>
  <c r="D1895" i="40"/>
  <c r="D1894" i="40"/>
  <c r="D1893" i="40"/>
  <c r="D1892" i="40"/>
  <c r="D1891" i="40"/>
  <c r="D1890" i="40"/>
  <c r="D1889" i="40"/>
  <c r="D1888" i="40"/>
  <c r="D1887" i="40"/>
  <c r="D1886" i="40"/>
  <c r="D1885" i="40"/>
  <c r="D1884" i="40"/>
  <c r="D1883" i="40"/>
  <c r="D1882" i="40"/>
  <c r="D1881" i="40"/>
  <c r="D1880" i="40"/>
  <c r="D1879" i="40"/>
  <c r="D1878" i="40"/>
  <c r="D1877" i="40"/>
  <c r="D1876" i="40"/>
  <c r="D1875" i="40"/>
  <c r="D1874" i="40"/>
  <c r="D1873" i="40"/>
  <c r="D1872" i="40"/>
  <c r="D1871" i="40"/>
  <c r="D1870" i="40"/>
  <c r="D1869" i="40"/>
  <c r="D1868" i="40"/>
  <c r="D1867" i="40"/>
  <c r="D1866" i="40"/>
  <c r="D1865" i="40"/>
  <c r="D1864" i="40"/>
  <c r="D1863" i="40"/>
  <c r="D1862" i="40"/>
  <c r="D1861" i="40"/>
  <c r="D1860" i="40"/>
  <c r="D1859" i="40"/>
  <c r="D1858" i="40"/>
  <c r="D1857" i="40"/>
  <c r="D1856" i="40"/>
  <c r="D1855" i="40"/>
  <c r="D1854" i="40"/>
  <c r="D1853" i="40"/>
  <c r="D1852" i="40"/>
  <c r="D1851" i="40"/>
  <c r="D1850" i="40"/>
  <c r="D1849" i="40"/>
  <c r="D1848" i="40"/>
  <c r="D1847" i="40"/>
  <c r="D1846" i="40"/>
  <c r="D1845" i="40"/>
  <c r="D1844" i="40"/>
  <c r="D1843" i="40"/>
  <c r="D1842" i="40"/>
  <c r="D1841" i="40"/>
  <c r="D1840" i="40"/>
  <c r="D1839" i="40"/>
  <c r="D1838" i="40"/>
  <c r="D1837" i="40"/>
  <c r="D1836" i="40"/>
  <c r="D1835" i="40"/>
  <c r="D1834" i="40"/>
  <c r="D1833" i="40"/>
  <c r="D1832" i="40"/>
  <c r="D1831" i="40"/>
  <c r="D1830" i="40"/>
  <c r="D1829" i="40"/>
  <c r="D1828" i="40"/>
  <c r="D1827" i="40"/>
  <c r="D1826" i="40"/>
  <c r="D1825" i="40"/>
  <c r="D1824" i="40"/>
  <c r="D1823" i="40"/>
  <c r="D1822" i="40"/>
  <c r="D1821" i="40"/>
  <c r="D1820" i="40"/>
  <c r="D1819" i="40"/>
  <c r="D1818" i="40"/>
  <c r="D1817" i="40"/>
  <c r="D1816" i="40"/>
  <c r="D1815" i="40"/>
  <c r="D1814" i="40"/>
  <c r="D1813" i="40"/>
  <c r="D1812" i="40"/>
  <c r="D1811" i="40"/>
  <c r="D1810" i="40"/>
  <c r="D1809" i="40"/>
  <c r="D1808" i="40"/>
  <c r="D1807" i="40"/>
  <c r="D1806" i="40"/>
  <c r="D1805" i="40"/>
  <c r="D1804" i="40"/>
  <c r="D1803" i="40"/>
  <c r="D1802" i="40"/>
  <c r="D1801" i="40"/>
  <c r="D1800" i="40"/>
  <c r="D1799" i="40"/>
  <c r="D1798" i="40"/>
  <c r="D1797" i="40"/>
  <c r="D1796" i="40"/>
  <c r="D1795" i="40"/>
  <c r="D1794" i="40"/>
  <c r="D1793" i="40"/>
  <c r="D1792" i="40"/>
  <c r="D1791" i="40"/>
  <c r="D1790" i="40"/>
  <c r="D1789" i="40"/>
  <c r="D1788" i="40"/>
  <c r="D1787" i="40"/>
  <c r="D1786" i="40"/>
  <c r="D1785" i="40"/>
  <c r="D1784" i="40"/>
  <c r="D1783" i="40"/>
  <c r="D1782" i="40"/>
  <c r="D1781" i="40"/>
  <c r="D1780" i="40"/>
  <c r="D1779" i="40"/>
  <c r="D1778" i="40"/>
  <c r="D1777" i="40"/>
  <c r="D1776" i="40"/>
  <c r="D1775" i="40"/>
  <c r="D1774" i="40"/>
  <c r="D1773" i="40"/>
  <c r="D1772" i="40"/>
  <c r="D1771" i="40"/>
  <c r="D1770" i="40"/>
  <c r="D1769" i="40"/>
  <c r="D1768" i="40"/>
  <c r="D1767" i="40"/>
  <c r="D1766" i="40"/>
  <c r="D1765" i="40"/>
  <c r="D1764" i="40"/>
  <c r="D1763" i="40"/>
  <c r="D1762" i="40"/>
  <c r="D1761" i="40"/>
  <c r="D1760" i="40"/>
  <c r="D1759" i="40"/>
  <c r="D1758" i="40"/>
  <c r="D1757" i="40"/>
  <c r="D1756" i="40"/>
  <c r="D1755" i="40"/>
  <c r="D1754" i="40"/>
  <c r="D1753" i="40"/>
  <c r="D1752" i="40"/>
  <c r="D1751" i="40"/>
  <c r="D1750" i="40"/>
  <c r="D1749" i="40"/>
  <c r="D1748" i="40"/>
  <c r="D1747" i="40"/>
  <c r="D1746" i="40"/>
  <c r="D1745" i="40"/>
  <c r="D1744" i="40"/>
  <c r="D1743" i="40"/>
  <c r="D1742" i="40"/>
  <c r="D1741" i="40"/>
  <c r="D1740" i="40"/>
  <c r="D1739" i="40"/>
  <c r="D1738" i="40"/>
  <c r="D1737" i="40"/>
  <c r="D1736" i="40"/>
  <c r="D1735" i="40"/>
  <c r="D1734" i="40"/>
  <c r="D1733" i="40"/>
  <c r="D1732" i="40"/>
  <c r="D1731" i="40"/>
  <c r="D1730" i="40"/>
  <c r="D1729" i="40"/>
  <c r="D1728" i="40"/>
  <c r="D1727" i="40"/>
  <c r="D1726" i="40"/>
  <c r="D1725" i="40"/>
  <c r="D1724" i="40"/>
  <c r="D1723" i="40"/>
  <c r="D1722" i="40"/>
  <c r="D1721" i="40"/>
  <c r="D1720" i="40"/>
  <c r="D1719" i="40"/>
  <c r="D1718" i="40"/>
  <c r="D1717" i="40"/>
  <c r="D1716" i="40"/>
  <c r="D1715" i="40"/>
  <c r="D1714" i="40"/>
  <c r="D1713" i="40"/>
  <c r="D1712" i="40"/>
  <c r="D1711" i="40"/>
  <c r="D1710" i="40"/>
  <c r="D1709" i="40"/>
  <c r="D1708" i="40"/>
  <c r="D1707" i="40"/>
  <c r="D1706" i="40"/>
  <c r="D1705" i="40"/>
  <c r="D1704" i="40"/>
  <c r="D1703" i="40"/>
  <c r="D1702" i="40"/>
  <c r="D1701" i="40"/>
  <c r="D1700" i="40"/>
  <c r="D1699" i="40"/>
  <c r="D1698" i="40"/>
  <c r="D1697" i="40"/>
  <c r="D1696" i="40"/>
  <c r="D1695" i="40"/>
  <c r="D1694" i="40"/>
  <c r="D1693" i="40"/>
  <c r="D1692" i="40"/>
  <c r="D1691" i="40"/>
  <c r="D1690" i="40"/>
  <c r="D1689" i="40"/>
  <c r="D1688" i="40"/>
  <c r="D1687" i="40"/>
  <c r="D1686" i="40"/>
  <c r="D1685" i="40"/>
  <c r="D1684" i="40"/>
  <c r="D1683" i="40"/>
  <c r="D1682" i="40"/>
  <c r="D1681" i="40"/>
  <c r="D1680" i="40"/>
  <c r="D1679" i="40"/>
  <c r="D1678" i="40"/>
  <c r="D1677" i="40"/>
  <c r="D1676" i="40"/>
  <c r="D1675" i="40"/>
  <c r="D1674" i="40"/>
  <c r="D1673" i="40"/>
  <c r="D1672" i="40"/>
  <c r="D1671" i="40"/>
  <c r="D1670" i="40"/>
  <c r="D1669" i="40"/>
  <c r="D1668" i="40"/>
  <c r="D1667" i="40"/>
  <c r="D1666" i="40"/>
  <c r="D1665" i="40"/>
  <c r="D1664" i="40"/>
  <c r="D1663" i="40"/>
  <c r="D1662" i="40"/>
  <c r="D1661" i="40"/>
  <c r="D1660" i="40"/>
  <c r="D1659" i="40"/>
  <c r="D1658" i="40"/>
  <c r="D1657" i="40"/>
  <c r="D1656" i="40"/>
  <c r="D1655" i="40"/>
  <c r="D1654" i="40"/>
  <c r="D1653" i="40"/>
  <c r="D1652" i="40"/>
  <c r="D1651" i="40"/>
  <c r="D1650" i="40"/>
  <c r="D1649" i="40"/>
  <c r="D1648" i="40"/>
  <c r="D1647" i="40"/>
  <c r="D1646" i="40"/>
  <c r="D1645" i="40"/>
  <c r="D1644" i="40"/>
  <c r="D1643" i="40"/>
  <c r="D1642" i="40"/>
  <c r="D1641" i="40"/>
  <c r="D1640" i="40"/>
  <c r="D1639" i="40"/>
  <c r="D1638" i="40"/>
  <c r="D1637" i="40"/>
  <c r="D1636" i="40"/>
  <c r="D1635" i="40"/>
  <c r="D1634" i="40"/>
  <c r="D1633" i="40"/>
  <c r="D1632" i="40"/>
  <c r="D1631" i="40"/>
  <c r="D1630" i="40"/>
  <c r="D1629" i="40"/>
  <c r="D1628" i="40"/>
  <c r="D1627" i="40"/>
  <c r="D1626" i="40"/>
  <c r="D1625" i="40"/>
  <c r="D1624" i="40"/>
  <c r="D1623" i="40"/>
  <c r="D1622" i="40"/>
  <c r="D1621" i="40"/>
  <c r="D1620" i="40"/>
  <c r="D1619" i="40"/>
  <c r="D1618" i="40"/>
  <c r="D1617" i="40"/>
  <c r="D1616" i="40"/>
  <c r="D1615" i="40"/>
  <c r="D1614" i="40"/>
  <c r="D1613" i="40"/>
  <c r="D1612" i="40"/>
  <c r="D1611" i="40"/>
  <c r="D1610" i="40"/>
  <c r="D1609" i="40"/>
  <c r="D1608" i="40"/>
  <c r="D1607" i="40"/>
  <c r="D1606" i="40"/>
  <c r="D1605" i="40"/>
  <c r="D1604" i="40"/>
  <c r="D1603" i="40"/>
  <c r="D1602" i="40"/>
  <c r="D1601" i="40"/>
  <c r="D1600" i="40"/>
  <c r="D1599" i="40"/>
  <c r="D1598" i="40"/>
  <c r="D1597" i="40"/>
  <c r="D1596" i="40"/>
  <c r="D1595" i="40"/>
  <c r="D1594" i="40"/>
  <c r="D1593" i="40"/>
  <c r="D1592" i="40"/>
  <c r="D1591" i="40"/>
  <c r="D1590" i="40"/>
  <c r="D1589" i="40"/>
  <c r="D1588" i="40"/>
  <c r="D1587" i="40"/>
  <c r="D1586" i="40"/>
  <c r="D1585" i="40"/>
  <c r="D1584" i="40"/>
  <c r="D1583" i="40"/>
  <c r="D1582" i="40"/>
  <c r="D1581" i="40"/>
  <c r="D1580" i="40"/>
  <c r="D1579" i="40"/>
  <c r="D1578" i="40"/>
  <c r="D1577" i="40"/>
  <c r="D1576" i="40"/>
  <c r="D1575" i="40"/>
  <c r="D1574" i="40"/>
  <c r="D1573" i="40"/>
  <c r="D1572" i="40"/>
  <c r="D1571" i="40"/>
  <c r="D1570" i="40"/>
  <c r="D1569" i="40"/>
  <c r="D1568" i="40"/>
  <c r="D1567" i="40"/>
  <c r="D1566" i="40"/>
  <c r="D1565" i="40"/>
  <c r="D1564" i="40"/>
  <c r="D1563" i="40"/>
  <c r="D1562" i="40"/>
  <c r="D1561" i="40"/>
  <c r="D1560" i="40"/>
  <c r="D1559" i="40"/>
  <c r="D1558" i="40"/>
  <c r="D1557" i="40"/>
  <c r="D1556" i="40"/>
  <c r="D1555" i="40"/>
  <c r="D1554" i="40"/>
  <c r="D1553" i="40"/>
  <c r="D1552" i="40"/>
  <c r="D1551" i="40"/>
  <c r="D1550" i="40"/>
  <c r="D1549" i="40"/>
  <c r="D1548" i="40"/>
  <c r="D1547" i="40"/>
  <c r="D1546" i="40"/>
  <c r="D1545" i="40"/>
  <c r="D1544" i="40"/>
  <c r="D1543" i="40"/>
  <c r="D1542" i="40"/>
  <c r="D1541" i="40"/>
  <c r="D1540" i="40"/>
  <c r="D1539" i="40"/>
  <c r="D1538" i="40"/>
  <c r="D1537" i="40"/>
  <c r="D1536" i="40"/>
  <c r="D1535" i="40"/>
  <c r="D1534" i="40"/>
  <c r="D1533" i="40"/>
  <c r="D1532" i="40"/>
  <c r="D1531" i="40"/>
  <c r="D1530" i="40"/>
  <c r="D1529" i="40"/>
  <c r="D1528" i="40"/>
  <c r="D1527" i="40"/>
  <c r="D1526" i="40"/>
  <c r="D1525" i="40"/>
  <c r="D1524" i="40"/>
  <c r="D1523" i="40"/>
  <c r="D1522" i="40"/>
  <c r="D1521" i="40"/>
  <c r="D1520" i="40"/>
  <c r="D1519" i="40"/>
  <c r="D1518" i="40"/>
  <c r="D1517" i="40"/>
  <c r="D1516" i="40"/>
  <c r="D1515" i="40"/>
  <c r="D1514" i="40"/>
  <c r="D1513" i="40"/>
  <c r="D1512" i="40"/>
  <c r="D1511" i="40"/>
  <c r="D1510" i="40"/>
  <c r="D1509" i="40"/>
  <c r="D1508" i="40"/>
  <c r="D1507" i="40"/>
  <c r="D1506" i="40"/>
  <c r="D1505" i="40"/>
  <c r="D1504" i="40"/>
  <c r="D1503" i="40"/>
  <c r="D1502" i="40"/>
  <c r="D1501" i="40"/>
  <c r="D1500" i="40"/>
  <c r="D1499" i="40"/>
  <c r="D1498" i="40"/>
  <c r="D1497" i="40"/>
  <c r="D1496" i="40"/>
  <c r="D1495" i="40"/>
  <c r="D1494" i="40"/>
  <c r="D1493" i="40"/>
  <c r="D1492" i="40"/>
  <c r="D1491" i="40"/>
  <c r="D1490" i="40"/>
  <c r="D1489" i="40"/>
  <c r="D1488" i="40"/>
  <c r="D1487" i="40"/>
  <c r="D1486" i="40"/>
  <c r="D1485" i="40"/>
  <c r="D1484" i="40"/>
  <c r="D1483" i="40"/>
  <c r="D1482" i="40"/>
  <c r="D1481" i="40"/>
  <c r="D1480" i="40"/>
  <c r="D1479" i="40"/>
  <c r="D1478" i="40"/>
  <c r="D1477" i="40"/>
  <c r="D1476" i="40"/>
  <c r="D1475" i="40"/>
  <c r="D1474" i="40"/>
  <c r="D1473" i="40"/>
  <c r="D1472" i="40"/>
  <c r="D1471" i="40"/>
  <c r="D1470" i="40"/>
  <c r="D1469" i="40"/>
  <c r="D1468" i="40"/>
  <c r="D1467" i="40"/>
  <c r="D1466" i="40"/>
  <c r="D1465" i="40"/>
  <c r="D1464" i="40"/>
  <c r="D1463" i="40"/>
  <c r="D1462" i="40"/>
  <c r="D1461" i="40"/>
  <c r="D1460" i="40"/>
  <c r="D1459" i="40"/>
  <c r="D1458" i="40"/>
  <c r="D1457" i="40"/>
  <c r="D1456" i="40"/>
  <c r="D1455" i="40"/>
  <c r="D1454" i="40"/>
  <c r="D1453" i="40"/>
  <c r="D1452" i="40"/>
  <c r="D1451" i="40"/>
  <c r="D1450" i="40"/>
  <c r="D1449" i="40"/>
  <c r="D1448" i="40"/>
  <c r="D1447" i="40"/>
  <c r="D1446" i="40"/>
  <c r="D1445" i="40"/>
  <c r="D1444" i="40"/>
  <c r="D1443" i="40"/>
  <c r="D1442" i="40"/>
  <c r="D1441" i="40"/>
  <c r="D1440" i="40"/>
  <c r="D1439" i="40"/>
  <c r="D1438" i="40"/>
  <c r="D1437" i="40"/>
  <c r="D1436" i="40"/>
  <c r="D1435" i="40"/>
  <c r="D1434" i="40"/>
  <c r="D1433" i="40"/>
  <c r="D1432" i="40"/>
  <c r="D1431" i="40"/>
  <c r="D1430" i="40"/>
  <c r="D1429" i="40"/>
  <c r="D1428" i="40"/>
  <c r="D1427" i="40"/>
  <c r="D1426" i="40"/>
  <c r="D1425" i="40"/>
  <c r="D1424" i="40"/>
  <c r="D1423" i="40"/>
  <c r="D1422" i="40"/>
  <c r="D1421" i="40"/>
  <c r="D1420" i="40"/>
  <c r="D1419" i="40"/>
  <c r="D1418" i="40"/>
  <c r="D1417" i="40"/>
  <c r="D1416" i="40"/>
  <c r="D1415" i="40"/>
  <c r="D1414" i="40"/>
  <c r="D1413" i="40"/>
  <c r="D1412" i="40"/>
  <c r="D1411" i="40"/>
  <c r="D1410" i="40"/>
  <c r="D1409" i="40"/>
  <c r="D1408" i="40"/>
  <c r="D1407" i="40"/>
  <c r="D1406" i="40"/>
  <c r="D1405" i="40"/>
  <c r="D1404" i="40"/>
  <c r="D1403" i="40"/>
  <c r="D1402" i="40"/>
  <c r="D1401" i="40"/>
  <c r="D1400" i="40"/>
  <c r="D1399" i="40"/>
  <c r="D1398" i="40"/>
  <c r="D1397" i="40"/>
  <c r="D1396" i="40"/>
  <c r="D1395" i="40"/>
  <c r="D1394" i="40"/>
  <c r="D1393" i="40"/>
  <c r="D1392" i="40"/>
  <c r="D1391" i="40"/>
  <c r="D1390" i="40"/>
  <c r="D1389" i="40"/>
  <c r="D1388" i="40"/>
  <c r="D1387" i="40"/>
  <c r="D1386" i="40"/>
  <c r="D1385" i="40"/>
  <c r="D1384" i="40"/>
  <c r="D1383" i="40"/>
  <c r="D1382" i="40"/>
  <c r="D1381" i="40"/>
  <c r="D1380" i="40"/>
  <c r="D1379" i="40"/>
  <c r="D1378" i="40"/>
  <c r="D1377" i="40"/>
  <c r="D1376" i="40"/>
  <c r="D1375" i="40"/>
  <c r="D1374" i="40"/>
  <c r="D1373" i="40"/>
  <c r="D1372" i="40"/>
  <c r="D1371" i="40"/>
  <c r="D1370" i="40"/>
  <c r="D1369" i="40"/>
  <c r="D1368" i="40"/>
  <c r="D1367" i="40"/>
  <c r="D1366" i="40"/>
  <c r="D1365" i="40"/>
  <c r="D1364" i="40"/>
  <c r="D1363" i="40"/>
  <c r="D1362" i="40"/>
  <c r="D1361" i="40"/>
  <c r="D1360" i="40"/>
  <c r="D1359" i="40"/>
  <c r="D1358" i="40"/>
  <c r="D1357" i="40"/>
  <c r="D1356" i="40"/>
  <c r="D1355" i="40"/>
  <c r="D1354" i="40"/>
  <c r="D1353" i="40"/>
  <c r="D1352" i="40"/>
  <c r="D1351" i="40"/>
  <c r="D1350" i="40"/>
  <c r="D1349" i="40"/>
  <c r="D1348" i="40"/>
  <c r="D1347" i="40"/>
  <c r="D1346" i="40"/>
  <c r="D1345" i="40"/>
  <c r="D1344" i="40"/>
  <c r="D1343" i="40"/>
  <c r="D1342" i="40"/>
  <c r="D1341" i="40"/>
  <c r="D1340" i="40"/>
  <c r="D1339" i="40"/>
  <c r="D1338" i="40"/>
  <c r="D1337" i="40"/>
  <c r="D1336" i="40"/>
  <c r="D1335" i="40"/>
  <c r="D1334" i="40"/>
  <c r="D1333" i="40"/>
  <c r="D1332" i="40"/>
  <c r="D1331" i="40"/>
  <c r="D1330" i="40"/>
  <c r="D1329" i="40"/>
  <c r="D1328" i="40"/>
  <c r="D1327" i="40"/>
  <c r="D1326" i="40"/>
  <c r="D1325" i="40"/>
  <c r="D1324" i="40"/>
  <c r="D1323" i="40"/>
  <c r="D1322" i="40"/>
  <c r="D1321" i="40"/>
  <c r="D1320" i="40"/>
  <c r="D1319" i="40"/>
  <c r="D1318" i="40"/>
  <c r="D1317" i="40"/>
  <c r="D1316" i="40"/>
  <c r="D1315" i="40"/>
  <c r="D1314" i="40"/>
  <c r="D1313" i="40"/>
  <c r="D1312" i="40"/>
  <c r="D1311" i="40"/>
  <c r="D1310" i="40"/>
  <c r="D1309" i="40"/>
  <c r="D1308" i="40"/>
  <c r="D1307" i="40"/>
  <c r="D1306" i="40"/>
  <c r="D1305" i="40"/>
  <c r="D1304" i="40"/>
  <c r="D1303" i="40"/>
  <c r="D1302" i="40"/>
  <c r="D1301" i="40"/>
  <c r="D1300" i="40"/>
  <c r="D1299" i="40"/>
  <c r="D1298" i="40"/>
  <c r="D1297" i="40"/>
  <c r="D1296" i="40"/>
  <c r="D1295" i="40"/>
  <c r="D1294" i="40"/>
  <c r="D1293" i="40"/>
  <c r="D1292" i="40"/>
  <c r="D1291" i="40"/>
  <c r="D1290" i="40"/>
  <c r="D1289" i="40"/>
  <c r="D1288" i="40"/>
  <c r="D1287" i="40"/>
  <c r="D1286" i="40"/>
  <c r="D1285" i="40"/>
  <c r="D1284" i="40"/>
  <c r="D1283" i="40"/>
  <c r="D1282" i="40"/>
  <c r="D1281" i="40"/>
  <c r="D1280" i="40"/>
  <c r="D1279" i="40"/>
  <c r="D1278" i="40"/>
  <c r="D1277" i="40"/>
  <c r="D1276" i="40"/>
  <c r="D1275" i="40"/>
  <c r="D1274" i="40"/>
  <c r="D1273" i="40"/>
  <c r="D1272" i="40"/>
  <c r="D1271" i="40"/>
  <c r="D1270" i="40"/>
  <c r="D1269" i="40"/>
  <c r="D1268" i="40"/>
  <c r="D1267" i="40"/>
  <c r="D1266" i="40"/>
  <c r="D1265" i="40"/>
  <c r="D1264" i="40"/>
  <c r="D1263" i="40"/>
  <c r="D1262" i="40"/>
  <c r="D1261" i="40"/>
  <c r="D1260" i="40"/>
  <c r="D1259" i="40"/>
  <c r="D1258" i="40"/>
  <c r="D1257" i="40"/>
  <c r="D1256" i="40"/>
  <c r="D1255" i="40"/>
  <c r="D1254" i="40"/>
  <c r="D1253" i="40"/>
  <c r="D1252" i="40"/>
  <c r="D1251" i="40"/>
  <c r="D1250" i="40"/>
  <c r="D1249" i="40"/>
  <c r="D1248" i="40"/>
  <c r="D1247" i="40"/>
  <c r="D1246" i="40"/>
  <c r="D1245" i="40"/>
  <c r="D1244" i="40"/>
  <c r="D1243" i="40"/>
  <c r="D1242" i="40"/>
  <c r="D1241" i="40"/>
  <c r="D1240" i="40"/>
  <c r="D1239" i="40"/>
  <c r="D1238" i="40"/>
  <c r="D1237" i="40"/>
  <c r="D1236" i="40"/>
  <c r="D1235" i="40"/>
  <c r="D1234" i="40"/>
  <c r="D1233" i="40"/>
  <c r="D1232" i="40"/>
  <c r="D1231" i="40"/>
  <c r="D1230" i="40"/>
  <c r="D1229" i="40"/>
  <c r="D1228" i="40"/>
  <c r="D1227" i="40"/>
  <c r="D1226" i="40"/>
  <c r="D1225" i="40"/>
  <c r="D1224" i="40"/>
  <c r="D1223" i="40"/>
  <c r="D1222" i="40"/>
  <c r="D1221" i="40"/>
  <c r="D1220" i="40"/>
  <c r="D1219" i="40"/>
  <c r="D1218" i="40"/>
  <c r="D1217" i="40"/>
  <c r="D1216" i="40"/>
  <c r="D1215" i="40"/>
  <c r="D1214" i="40"/>
  <c r="D1213" i="40"/>
  <c r="D1212" i="40"/>
  <c r="D1211" i="40"/>
  <c r="D1210" i="40"/>
  <c r="D1209" i="40"/>
  <c r="D1208" i="40"/>
  <c r="D1207" i="40"/>
  <c r="D1206" i="40"/>
  <c r="D1205" i="40"/>
  <c r="D1204" i="40"/>
  <c r="D1203" i="40"/>
  <c r="D1202" i="40"/>
  <c r="D1201" i="40"/>
  <c r="D1200" i="40"/>
  <c r="D1199" i="40"/>
  <c r="D1198" i="40"/>
  <c r="D1197" i="40"/>
  <c r="D1196" i="40"/>
  <c r="D1195" i="40"/>
  <c r="D1194" i="40"/>
  <c r="D1193" i="40"/>
  <c r="D1192" i="40"/>
  <c r="D1191" i="40"/>
  <c r="D1190" i="40"/>
  <c r="D1189" i="40"/>
  <c r="D1188" i="40"/>
  <c r="D1187" i="40"/>
  <c r="D1186" i="40"/>
  <c r="D1185" i="40"/>
  <c r="D1184" i="40"/>
  <c r="D1183" i="40"/>
  <c r="D1182" i="40"/>
  <c r="D1181" i="40"/>
  <c r="D1180" i="40"/>
  <c r="D1179" i="40"/>
  <c r="D1178" i="40"/>
  <c r="D1177" i="40"/>
  <c r="D1176" i="40"/>
  <c r="D1175" i="40"/>
  <c r="D1174" i="40"/>
  <c r="D1173" i="40"/>
  <c r="D1172" i="40"/>
  <c r="D1171" i="40"/>
  <c r="D1170" i="40"/>
  <c r="D1169" i="40"/>
  <c r="D1168" i="40"/>
  <c r="D1167" i="40"/>
  <c r="D1166" i="40"/>
  <c r="D1165" i="40"/>
  <c r="D1164" i="40"/>
  <c r="D1163" i="40"/>
  <c r="D1162" i="40"/>
  <c r="D1161" i="40"/>
  <c r="D1160" i="40"/>
  <c r="D1159" i="40"/>
  <c r="D1158" i="40"/>
  <c r="D1157" i="40"/>
  <c r="D1156" i="40"/>
  <c r="D1155" i="40"/>
  <c r="D1154" i="40"/>
  <c r="D1153" i="40"/>
  <c r="D1152" i="40"/>
  <c r="D1151" i="40"/>
  <c r="D1150" i="40"/>
  <c r="D1149" i="40"/>
  <c r="D1148" i="40"/>
  <c r="D1147" i="40"/>
  <c r="D1146" i="40"/>
  <c r="D1145" i="40"/>
  <c r="D1144" i="40"/>
  <c r="D1143" i="40"/>
  <c r="D1142" i="40"/>
  <c r="D1141" i="40"/>
  <c r="D1140" i="40"/>
  <c r="D1139" i="40"/>
  <c r="D1138" i="40"/>
  <c r="D1137" i="40"/>
  <c r="D1136" i="40"/>
  <c r="D1135" i="40"/>
  <c r="D1134" i="40"/>
  <c r="D1133" i="40"/>
  <c r="D1132" i="40"/>
  <c r="D1131" i="40"/>
  <c r="D1130" i="40"/>
  <c r="D1129" i="40"/>
  <c r="D1128" i="40"/>
  <c r="D1127" i="40"/>
  <c r="D1126" i="40"/>
  <c r="D1125" i="40"/>
  <c r="D1124" i="40"/>
  <c r="D1123" i="40"/>
  <c r="D1122" i="40"/>
  <c r="D1121" i="40"/>
  <c r="D1120" i="40"/>
  <c r="D1119" i="40"/>
  <c r="D1118" i="40"/>
  <c r="D1117" i="40"/>
  <c r="D1116" i="40"/>
  <c r="D1115" i="40"/>
  <c r="D1114" i="40"/>
  <c r="D1113" i="40"/>
  <c r="D1112" i="40"/>
  <c r="D1111" i="40"/>
  <c r="D1110" i="40"/>
  <c r="D1109" i="40"/>
  <c r="D1108" i="40"/>
  <c r="D1107" i="40"/>
  <c r="D1106" i="40"/>
  <c r="D1105" i="40"/>
  <c r="D1104" i="40"/>
  <c r="D1103" i="40"/>
  <c r="D1102" i="40"/>
  <c r="D1101" i="40"/>
  <c r="D1100" i="40"/>
  <c r="D1099" i="40"/>
  <c r="D1098" i="40"/>
  <c r="D1097" i="40"/>
  <c r="D1096" i="40"/>
  <c r="D1095" i="40"/>
  <c r="D1094" i="40"/>
  <c r="D1093" i="40"/>
  <c r="D1092" i="40"/>
  <c r="D1091" i="40"/>
  <c r="D1090" i="40"/>
  <c r="D1089" i="40"/>
  <c r="D1088" i="40"/>
  <c r="D1087" i="40"/>
  <c r="D1086" i="40"/>
  <c r="D1085" i="40"/>
  <c r="D1084" i="40"/>
  <c r="D1083" i="40"/>
  <c r="D1082" i="40"/>
  <c r="D1081" i="40"/>
  <c r="D1080" i="40"/>
  <c r="D1079" i="40"/>
  <c r="D1078" i="40"/>
  <c r="D1077" i="40"/>
  <c r="D1076" i="40"/>
  <c r="D1075" i="40"/>
  <c r="D1074" i="40"/>
  <c r="D1073" i="40"/>
  <c r="D1072" i="40"/>
  <c r="D1071" i="40"/>
  <c r="D1070" i="40"/>
  <c r="D1069" i="40"/>
  <c r="D1068" i="40"/>
  <c r="D1067" i="40"/>
  <c r="D1066" i="40"/>
  <c r="D1065" i="40"/>
  <c r="D1064" i="40"/>
  <c r="D1063" i="40"/>
  <c r="D1062" i="40"/>
  <c r="D1061" i="40"/>
  <c r="D1060" i="40"/>
  <c r="D1059" i="40"/>
  <c r="D1058" i="40"/>
  <c r="D1057" i="40"/>
  <c r="D1056" i="40"/>
  <c r="D1055" i="40"/>
  <c r="D1054" i="40"/>
  <c r="D1053" i="40"/>
  <c r="D1052" i="40"/>
  <c r="D1051" i="40"/>
  <c r="D1050" i="40"/>
  <c r="D1049" i="40"/>
  <c r="D1048" i="40"/>
  <c r="D1047" i="40"/>
  <c r="D1046" i="40"/>
  <c r="D1045" i="40"/>
  <c r="D1044" i="40"/>
  <c r="D1043" i="40"/>
  <c r="D1042" i="40"/>
  <c r="D1041" i="40"/>
  <c r="D1040" i="40"/>
  <c r="D1039" i="40"/>
  <c r="D1038" i="40"/>
  <c r="D1037" i="40"/>
  <c r="D1036" i="40"/>
  <c r="D1035" i="40"/>
  <c r="D1034" i="40"/>
  <c r="D1033" i="40"/>
  <c r="D1032" i="40"/>
  <c r="D1031" i="40"/>
  <c r="D1030" i="40"/>
  <c r="D1029" i="40"/>
  <c r="D1028" i="40"/>
  <c r="D1027" i="40"/>
  <c r="D1026" i="40"/>
  <c r="D1025" i="40"/>
  <c r="D1024" i="40"/>
  <c r="D1023" i="40"/>
  <c r="D1022" i="40"/>
  <c r="D1021" i="40"/>
  <c r="D1020" i="40"/>
  <c r="D1019" i="40"/>
  <c r="D1018" i="40"/>
  <c r="D1017" i="40"/>
  <c r="D1016" i="40"/>
  <c r="D1015" i="40"/>
  <c r="D1014" i="40"/>
  <c r="D1013" i="40"/>
  <c r="D1012" i="40"/>
  <c r="D1011" i="40"/>
  <c r="D1010" i="40"/>
  <c r="D1009" i="40"/>
  <c r="D1008" i="40"/>
  <c r="D1007" i="40"/>
  <c r="D1006" i="40"/>
  <c r="D1005" i="40"/>
  <c r="D1004" i="40"/>
  <c r="D1003" i="40"/>
  <c r="D1002" i="40"/>
  <c r="D1001" i="40"/>
  <c r="D1000" i="40"/>
  <c r="D999" i="40"/>
  <c r="D998" i="40"/>
  <c r="D997" i="40"/>
  <c r="D996" i="40"/>
  <c r="D995" i="40"/>
  <c r="D994" i="40"/>
  <c r="D993" i="40"/>
  <c r="D992" i="40"/>
  <c r="D991" i="40"/>
  <c r="D990" i="40"/>
  <c r="D989" i="40"/>
  <c r="D988" i="40"/>
  <c r="D987" i="40"/>
  <c r="D986" i="40"/>
  <c r="D985" i="40"/>
  <c r="D984" i="40"/>
  <c r="D983" i="40"/>
  <c r="D982" i="40"/>
  <c r="D981" i="40"/>
  <c r="D980" i="40"/>
  <c r="D979" i="40"/>
  <c r="D978" i="40"/>
  <c r="D977" i="40"/>
  <c r="D976" i="40"/>
  <c r="D975" i="40"/>
  <c r="D974" i="40"/>
  <c r="D973" i="40"/>
  <c r="D972" i="40"/>
  <c r="D971" i="40"/>
  <c r="D970" i="40"/>
  <c r="D969" i="40"/>
  <c r="D968" i="40"/>
  <c r="D967" i="40"/>
  <c r="D966" i="40"/>
  <c r="D965" i="40"/>
  <c r="D964" i="40"/>
  <c r="D963" i="40"/>
  <c r="D962" i="40"/>
  <c r="D961" i="40"/>
  <c r="D960" i="40"/>
  <c r="D959" i="40"/>
  <c r="D958" i="40"/>
  <c r="D957" i="40"/>
  <c r="D956" i="40"/>
  <c r="D955" i="40"/>
  <c r="D954" i="40"/>
  <c r="D953" i="40"/>
  <c r="D952" i="40"/>
  <c r="D951" i="40"/>
  <c r="D950" i="40"/>
  <c r="D949" i="40"/>
  <c r="D948" i="40"/>
  <c r="D947" i="40"/>
  <c r="D946" i="40"/>
  <c r="D945" i="40"/>
  <c r="D944" i="40"/>
  <c r="D943" i="40"/>
  <c r="D942" i="40"/>
  <c r="D941" i="40"/>
  <c r="D940" i="40"/>
  <c r="D939" i="40"/>
  <c r="D938" i="40"/>
  <c r="D937" i="40"/>
  <c r="D936" i="40"/>
  <c r="D935" i="40"/>
  <c r="D934" i="40"/>
  <c r="D933" i="40"/>
  <c r="D932" i="40"/>
  <c r="D931" i="40"/>
  <c r="D930" i="40"/>
  <c r="D929" i="40"/>
  <c r="D928" i="40"/>
  <c r="D927" i="40"/>
  <c r="D926" i="40"/>
  <c r="D925" i="40"/>
  <c r="D924" i="40"/>
  <c r="D923" i="40"/>
  <c r="D922" i="40"/>
  <c r="D921" i="40"/>
  <c r="D920" i="40"/>
  <c r="D919" i="40"/>
  <c r="D918" i="40"/>
  <c r="D917" i="40"/>
  <c r="D916" i="40"/>
  <c r="D915" i="40"/>
  <c r="D914" i="40"/>
  <c r="D913" i="40"/>
  <c r="D912" i="40"/>
  <c r="D911" i="40"/>
  <c r="D910" i="40"/>
  <c r="D909" i="40"/>
  <c r="D908" i="40"/>
  <c r="D907" i="40"/>
  <c r="D906" i="40"/>
  <c r="D905" i="40"/>
  <c r="D904" i="40"/>
  <c r="D903" i="40"/>
  <c r="D902" i="40"/>
  <c r="D901" i="40"/>
  <c r="D900" i="40"/>
  <c r="D899" i="40"/>
  <c r="D898" i="40"/>
  <c r="D897" i="40"/>
  <c r="D896" i="40"/>
  <c r="D895" i="40"/>
  <c r="D894" i="40"/>
  <c r="D893" i="40"/>
  <c r="D892" i="40"/>
  <c r="D891" i="40"/>
  <c r="D890" i="40"/>
  <c r="D889" i="40"/>
  <c r="D888" i="40"/>
  <c r="D887" i="40"/>
  <c r="D886" i="40"/>
  <c r="D885" i="40"/>
  <c r="D884" i="40"/>
  <c r="D883" i="40"/>
  <c r="D882" i="40"/>
  <c r="D881" i="40"/>
  <c r="D880" i="40"/>
  <c r="D879" i="40"/>
  <c r="D878" i="40"/>
  <c r="D877" i="40"/>
  <c r="D876" i="40"/>
  <c r="D875" i="40"/>
  <c r="D874" i="40"/>
  <c r="D873" i="40"/>
  <c r="D872" i="40"/>
  <c r="D871" i="40"/>
  <c r="D870" i="40"/>
  <c r="D869" i="40"/>
  <c r="D868" i="40"/>
  <c r="D867" i="40"/>
  <c r="D866" i="40"/>
  <c r="D865" i="40"/>
  <c r="D864" i="40"/>
  <c r="D863" i="40"/>
  <c r="D862" i="40"/>
  <c r="D861" i="40"/>
  <c r="D860" i="40"/>
  <c r="D859" i="40"/>
  <c r="D858" i="40"/>
  <c r="D857" i="40"/>
  <c r="D856" i="40"/>
  <c r="D855" i="40"/>
  <c r="D854" i="40"/>
  <c r="D853" i="40"/>
  <c r="D852" i="40"/>
  <c r="D851" i="40"/>
  <c r="D850" i="40"/>
  <c r="D849" i="40"/>
  <c r="D848" i="40"/>
  <c r="D847" i="40"/>
  <c r="D846" i="40"/>
  <c r="D845" i="40"/>
  <c r="D844" i="40"/>
  <c r="D843" i="40"/>
  <c r="D842" i="40"/>
  <c r="D841" i="40"/>
  <c r="D840" i="40"/>
  <c r="D839" i="40"/>
  <c r="D838" i="40"/>
  <c r="D837" i="40"/>
  <c r="D836" i="40"/>
  <c r="D835" i="40"/>
  <c r="D834" i="40"/>
  <c r="D833" i="40"/>
  <c r="D832" i="40"/>
  <c r="D831" i="40"/>
  <c r="D830" i="40"/>
  <c r="D829" i="40"/>
  <c r="D828" i="40"/>
  <c r="D827" i="40"/>
  <c r="D826" i="40"/>
  <c r="D825" i="40"/>
  <c r="D824" i="40"/>
  <c r="D823" i="40"/>
  <c r="D822" i="40"/>
  <c r="D821" i="40"/>
  <c r="D820" i="40"/>
  <c r="D819" i="40"/>
  <c r="D818" i="40"/>
  <c r="D817" i="40"/>
  <c r="D816" i="40"/>
  <c r="D815" i="40"/>
  <c r="D814" i="40"/>
  <c r="D813" i="40"/>
  <c r="D812" i="40"/>
  <c r="D811" i="40"/>
  <c r="D810" i="40"/>
  <c r="D809" i="40"/>
  <c r="D808" i="40"/>
  <c r="D807" i="40"/>
  <c r="D806" i="40"/>
  <c r="D805" i="40"/>
  <c r="D804" i="40"/>
  <c r="D803" i="40"/>
  <c r="D802" i="40"/>
  <c r="D801" i="40"/>
  <c r="D800" i="40"/>
  <c r="D799" i="40"/>
  <c r="D798" i="40"/>
  <c r="D797" i="40"/>
  <c r="D796" i="40"/>
  <c r="D795" i="40"/>
  <c r="D794" i="40"/>
  <c r="D793" i="40"/>
  <c r="D792" i="40"/>
  <c r="D791" i="40"/>
  <c r="D790" i="40"/>
  <c r="D789" i="40"/>
  <c r="D788" i="40"/>
  <c r="D787" i="40"/>
  <c r="D786" i="40"/>
  <c r="D785" i="40"/>
  <c r="D784" i="40"/>
  <c r="D783" i="40"/>
  <c r="D782" i="40"/>
  <c r="D781" i="40"/>
  <c r="D780" i="40"/>
  <c r="D779" i="40"/>
  <c r="D778" i="40"/>
  <c r="D777" i="40"/>
  <c r="D776" i="40"/>
  <c r="D775" i="40"/>
  <c r="D774" i="40"/>
  <c r="D773" i="40"/>
  <c r="D772" i="40"/>
  <c r="D771" i="40"/>
  <c r="D770" i="40"/>
  <c r="D769" i="40"/>
  <c r="D768" i="40"/>
  <c r="D767" i="40"/>
  <c r="D766" i="40"/>
  <c r="D765" i="40"/>
  <c r="D764" i="40"/>
  <c r="D763" i="40"/>
  <c r="D762" i="40"/>
  <c r="D761" i="40"/>
  <c r="D760" i="40"/>
  <c r="D759" i="40"/>
  <c r="D758" i="40"/>
  <c r="D757" i="40"/>
  <c r="D756" i="40"/>
  <c r="D755" i="40"/>
  <c r="D754" i="40"/>
  <c r="D753" i="40"/>
  <c r="D752" i="40"/>
  <c r="D751" i="40"/>
  <c r="D750" i="40"/>
  <c r="D749" i="40"/>
  <c r="D748" i="40"/>
  <c r="D747" i="40"/>
  <c r="D746" i="40"/>
  <c r="D745" i="40"/>
  <c r="D744" i="40"/>
  <c r="D743" i="40"/>
  <c r="D742" i="40"/>
  <c r="D741" i="40"/>
  <c r="D740" i="40"/>
  <c r="D739" i="40"/>
  <c r="D738" i="40"/>
  <c r="D737" i="40"/>
  <c r="D736" i="40"/>
  <c r="D735" i="40"/>
  <c r="D734" i="40"/>
  <c r="D733" i="40"/>
  <c r="D732" i="40"/>
  <c r="D731" i="40"/>
  <c r="D730" i="40"/>
  <c r="D729" i="40"/>
  <c r="D728" i="40"/>
  <c r="D727" i="40"/>
  <c r="D726" i="40"/>
  <c r="D725" i="40"/>
  <c r="D724" i="40"/>
  <c r="D723" i="40"/>
  <c r="D722" i="40"/>
  <c r="D721" i="40"/>
  <c r="D720" i="40"/>
  <c r="D719" i="40"/>
  <c r="D718" i="40"/>
  <c r="D717" i="40"/>
  <c r="D716" i="40"/>
  <c r="D715" i="40"/>
  <c r="D714" i="40"/>
  <c r="D713" i="40"/>
  <c r="D712" i="40"/>
  <c r="D711" i="40"/>
  <c r="D710" i="40"/>
  <c r="D709" i="40"/>
  <c r="D708" i="40"/>
  <c r="D707" i="40"/>
  <c r="D706" i="40"/>
  <c r="D705" i="40"/>
  <c r="D704" i="40"/>
  <c r="D703" i="40"/>
  <c r="D702" i="40"/>
  <c r="D701" i="40"/>
  <c r="D700" i="40"/>
  <c r="D699" i="40"/>
  <c r="D698" i="40"/>
  <c r="D697" i="40"/>
  <c r="D696" i="40"/>
  <c r="D695" i="40"/>
  <c r="D694" i="40"/>
  <c r="D693" i="40"/>
  <c r="D692" i="40"/>
  <c r="D691" i="40"/>
  <c r="D690" i="40"/>
  <c r="D689" i="40"/>
  <c r="D688" i="40"/>
  <c r="D687" i="40"/>
  <c r="D686" i="40"/>
  <c r="D685" i="40"/>
  <c r="D684" i="40"/>
  <c r="D683" i="40"/>
  <c r="D682" i="40"/>
  <c r="D681" i="40"/>
  <c r="D680" i="40"/>
  <c r="D679" i="40"/>
  <c r="D678" i="40"/>
  <c r="D677" i="40"/>
  <c r="D676" i="40"/>
  <c r="D675" i="40"/>
  <c r="D674" i="40"/>
  <c r="D673" i="40"/>
  <c r="D672" i="40"/>
  <c r="D671" i="40"/>
  <c r="D670" i="40"/>
  <c r="D669" i="40"/>
  <c r="D668" i="40"/>
  <c r="D667" i="40"/>
  <c r="D666" i="40"/>
  <c r="D665" i="40"/>
  <c r="D664" i="40"/>
  <c r="D663" i="40"/>
  <c r="D662" i="40"/>
  <c r="D661" i="40"/>
  <c r="D660" i="40"/>
  <c r="D659" i="40"/>
  <c r="D658" i="40"/>
  <c r="D657" i="40"/>
  <c r="D656" i="40"/>
  <c r="D655" i="40"/>
  <c r="D654" i="40"/>
  <c r="D653" i="40"/>
  <c r="D652" i="40"/>
  <c r="D651" i="40"/>
  <c r="D650" i="40"/>
  <c r="D649" i="40"/>
  <c r="D648" i="40"/>
  <c r="D647" i="40"/>
  <c r="D646" i="40"/>
  <c r="D645" i="40"/>
  <c r="D644" i="40"/>
  <c r="D643" i="40"/>
  <c r="D642" i="40"/>
  <c r="D641" i="40"/>
  <c r="D640" i="40"/>
  <c r="D639" i="40"/>
  <c r="D638" i="40"/>
  <c r="D637" i="40"/>
  <c r="D636" i="40"/>
  <c r="D635" i="40"/>
  <c r="D634" i="40"/>
  <c r="D633" i="40"/>
  <c r="D632" i="40"/>
  <c r="D631" i="40"/>
  <c r="D630" i="40"/>
  <c r="D629" i="40"/>
  <c r="D628" i="40"/>
  <c r="D627" i="40"/>
  <c r="D626" i="40"/>
  <c r="D625" i="40"/>
  <c r="D624" i="40"/>
  <c r="D623" i="40"/>
  <c r="D622" i="40"/>
  <c r="D621" i="40"/>
  <c r="D620" i="40"/>
  <c r="D619" i="40"/>
  <c r="D618" i="40"/>
  <c r="D617" i="40"/>
  <c r="D616" i="40"/>
  <c r="D615" i="40"/>
  <c r="D614" i="40"/>
  <c r="D613" i="40"/>
  <c r="D612" i="40"/>
  <c r="D611" i="40"/>
  <c r="D610" i="40"/>
  <c r="D609" i="40"/>
  <c r="D608" i="40"/>
  <c r="D607" i="40"/>
  <c r="D606" i="40"/>
  <c r="D605" i="40"/>
  <c r="D604" i="40"/>
  <c r="D603" i="40"/>
  <c r="D602" i="40"/>
  <c r="D601" i="40"/>
  <c r="D600" i="40"/>
  <c r="D599" i="40"/>
  <c r="D598" i="40"/>
  <c r="D597" i="40"/>
  <c r="D596" i="40"/>
  <c r="D595" i="40"/>
  <c r="D594" i="40"/>
  <c r="D593" i="40"/>
  <c r="D592" i="40"/>
  <c r="D591" i="40"/>
  <c r="D590" i="40"/>
  <c r="D589" i="40"/>
  <c r="D588" i="40"/>
  <c r="D587" i="40"/>
  <c r="D586" i="40"/>
  <c r="D585" i="40"/>
  <c r="D584" i="40"/>
  <c r="D583" i="40"/>
  <c r="D582" i="40"/>
  <c r="D581" i="40"/>
  <c r="D580" i="40"/>
  <c r="D579" i="40"/>
  <c r="D578" i="40"/>
  <c r="D577" i="40"/>
  <c r="D576" i="40"/>
  <c r="D575" i="40"/>
  <c r="D574" i="40"/>
  <c r="D573" i="40"/>
  <c r="D572" i="40"/>
  <c r="D571" i="40"/>
  <c r="D570" i="40"/>
  <c r="D569" i="40"/>
  <c r="D568" i="40"/>
  <c r="D567" i="40"/>
  <c r="D566" i="40"/>
  <c r="D565" i="40"/>
  <c r="D564" i="40"/>
  <c r="D563" i="40"/>
  <c r="D562" i="40"/>
  <c r="D561" i="40"/>
  <c r="D560" i="40"/>
  <c r="D559" i="40"/>
  <c r="D558" i="40"/>
  <c r="D557" i="40"/>
  <c r="D556" i="40"/>
  <c r="D555" i="40"/>
  <c r="D554" i="40"/>
  <c r="D553" i="40"/>
  <c r="D552" i="40"/>
  <c r="D551" i="40"/>
  <c r="D550" i="40"/>
  <c r="D549" i="40"/>
  <c r="D548" i="40"/>
  <c r="D547" i="40"/>
  <c r="D546" i="40"/>
  <c r="D545" i="40"/>
  <c r="D544" i="40"/>
  <c r="D543" i="40"/>
  <c r="D542" i="40"/>
  <c r="D541" i="40"/>
  <c r="D540" i="40"/>
  <c r="D539" i="40"/>
  <c r="D538" i="40"/>
  <c r="D537" i="40"/>
  <c r="D536" i="40"/>
  <c r="D535" i="40"/>
  <c r="D534" i="40"/>
  <c r="D533" i="40"/>
  <c r="D532" i="40"/>
  <c r="D531" i="40"/>
  <c r="D530" i="40"/>
  <c r="D529" i="40"/>
  <c r="D528" i="40"/>
  <c r="D527" i="40"/>
  <c r="D526" i="40"/>
  <c r="D525" i="40"/>
  <c r="D524" i="40"/>
  <c r="D523" i="40"/>
  <c r="D522" i="40"/>
  <c r="D521" i="40"/>
  <c r="D520" i="40"/>
  <c r="D519" i="40"/>
  <c r="D518" i="40"/>
  <c r="D517" i="40"/>
  <c r="D516" i="40"/>
  <c r="D515" i="40"/>
  <c r="D514" i="40"/>
  <c r="D513" i="40"/>
  <c r="D512" i="40"/>
  <c r="D511" i="40"/>
  <c r="D510" i="40"/>
  <c r="D509" i="40"/>
  <c r="D508" i="40"/>
  <c r="D507" i="40"/>
  <c r="D506" i="40"/>
  <c r="D505" i="40"/>
  <c r="D504" i="40"/>
  <c r="D503" i="40"/>
  <c r="D502" i="40"/>
  <c r="D501" i="40"/>
  <c r="D500" i="40"/>
  <c r="D499" i="40"/>
  <c r="D498" i="40"/>
  <c r="D497" i="40"/>
  <c r="D496" i="40"/>
  <c r="D495" i="40"/>
  <c r="D494" i="40"/>
  <c r="D493" i="40"/>
  <c r="D492" i="40"/>
  <c r="D491" i="40"/>
  <c r="D490" i="40"/>
  <c r="D489" i="40"/>
  <c r="D488" i="40"/>
  <c r="D487" i="40"/>
  <c r="D486" i="40"/>
  <c r="D485" i="40"/>
  <c r="D484" i="40"/>
  <c r="D483" i="40"/>
  <c r="D482" i="40"/>
  <c r="D481" i="40"/>
  <c r="D480" i="40"/>
  <c r="D479" i="40"/>
  <c r="D478" i="40"/>
  <c r="D477" i="40"/>
  <c r="D476" i="40"/>
  <c r="D475" i="40"/>
  <c r="D474" i="40"/>
  <c r="D473" i="40"/>
  <c r="D472" i="40"/>
  <c r="D471" i="40"/>
  <c r="D470" i="40"/>
  <c r="D469" i="40"/>
  <c r="D468" i="40"/>
  <c r="D467" i="40"/>
  <c r="D466" i="40"/>
  <c r="D465" i="40"/>
  <c r="D464" i="40"/>
  <c r="D463" i="40"/>
  <c r="D462" i="40"/>
  <c r="D461" i="40"/>
  <c r="D460" i="40"/>
  <c r="D459" i="40"/>
  <c r="D458" i="40"/>
  <c r="D457" i="40"/>
  <c r="D456" i="40"/>
  <c r="D455" i="40"/>
  <c r="D454" i="40"/>
  <c r="D453" i="40"/>
  <c r="D452" i="40"/>
  <c r="D451" i="40"/>
  <c r="D450" i="40"/>
  <c r="D449" i="40"/>
  <c r="D448" i="40"/>
  <c r="D447" i="40"/>
  <c r="D446" i="40"/>
  <c r="D445" i="40"/>
  <c r="D444" i="40"/>
  <c r="D443" i="40"/>
  <c r="D442" i="40"/>
  <c r="D441" i="40"/>
  <c r="D440" i="40"/>
  <c r="D439" i="40"/>
  <c r="D438" i="40"/>
  <c r="D437" i="40"/>
  <c r="D436" i="40"/>
  <c r="D435" i="40"/>
  <c r="D434" i="40"/>
  <c r="D433" i="40"/>
  <c r="D432" i="40"/>
  <c r="D431" i="40"/>
  <c r="D430" i="40"/>
  <c r="D429" i="40"/>
  <c r="D428" i="40"/>
  <c r="D427" i="40"/>
  <c r="D426" i="40"/>
  <c r="D425" i="40"/>
  <c r="D424" i="40"/>
  <c r="D423" i="40"/>
  <c r="D422" i="40"/>
  <c r="D421" i="40"/>
  <c r="D420" i="40"/>
  <c r="D419" i="40"/>
  <c r="D418" i="40"/>
  <c r="D417" i="40"/>
  <c r="D416" i="40"/>
  <c r="D415" i="40"/>
  <c r="D414" i="40"/>
  <c r="D413" i="40"/>
  <c r="D412" i="40"/>
  <c r="D411" i="40"/>
  <c r="D410" i="40"/>
  <c r="D409" i="40"/>
  <c r="D408" i="40"/>
  <c r="D407" i="40"/>
  <c r="D406" i="40"/>
  <c r="D405" i="40"/>
  <c r="D404" i="40"/>
  <c r="D403" i="40"/>
  <c r="D402" i="40"/>
  <c r="D401" i="40"/>
  <c r="D400" i="40"/>
  <c r="D399" i="40"/>
  <c r="D398" i="40"/>
  <c r="D397" i="40"/>
  <c r="D396" i="40"/>
  <c r="D395" i="40"/>
  <c r="D394" i="40"/>
  <c r="D393" i="40"/>
  <c r="D392" i="40"/>
  <c r="D391" i="40"/>
  <c r="D390" i="40"/>
  <c r="D389" i="40"/>
  <c r="D388" i="40"/>
  <c r="D387" i="40"/>
  <c r="D386" i="40"/>
  <c r="D385" i="40"/>
  <c r="D384" i="40"/>
  <c r="D383" i="40"/>
  <c r="D382" i="40"/>
  <c r="D381" i="40"/>
  <c r="D380" i="40"/>
  <c r="D379" i="40"/>
  <c r="D378" i="40"/>
  <c r="D377" i="40"/>
  <c r="D376" i="40"/>
  <c r="D375" i="40"/>
  <c r="D374" i="40"/>
  <c r="D373" i="40"/>
  <c r="D372" i="40"/>
  <c r="D371" i="40"/>
  <c r="D370" i="40"/>
  <c r="D369" i="40"/>
  <c r="D368" i="40"/>
  <c r="D367" i="40"/>
  <c r="D366" i="40"/>
  <c r="D365" i="40"/>
  <c r="D364" i="40"/>
  <c r="D363" i="40"/>
  <c r="D362" i="40"/>
  <c r="D361" i="40"/>
  <c r="D360" i="40"/>
  <c r="D359" i="40"/>
  <c r="D358" i="40"/>
  <c r="D357" i="40"/>
  <c r="D356" i="40"/>
  <c r="D355" i="40"/>
  <c r="D354" i="40"/>
  <c r="D353" i="40"/>
  <c r="D352" i="40"/>
  <c r="D351" i="40"/>
  <c r="D350" i="40"/>
  <c r="D349" i="40"/>
  <c r="D348" i="40"/>
  <c r="D347" i="40"/>
  <c r="D346" i="40"/>
  <c r="D345" i="40"/>
  <c r="D344" i="40"/>
  <c r="D343" i="40"/>
  <c r="D342" i="40"/>
  <c r="D341" i="40"/>
  <c r="D340" i="40"/>
  <c r="D339" i="40"/>
  <c r="D338" i="40"/>
  <c r="D337" i="40"/>
  <c r="D336" i="40"/>
  <c r="D335" i="40"/>
  <c r="D334" i="40"/>
  <c r="D333" i="40"/>
  <c r="D332" i="40"/>
  <c r="D331" i="40"/>
  <c r="D330" i="40"/>
  <c r="D329" i="40"/>
  <c r="D328" i="40"/>
  <c r="D327" i="40"/>
  <c r="D326" i="40"/>
  <c r="D325" i="40"/>
  <c r="D324" i="40"/>
  <c r="D323" i="40"/>
  <c r="D322" i="40"/>
  <c r="D321" i="40"/>
  <c r="D320" i="40"/>
  <c r="D319" i="40"/>
  <c r="D318" i="40"/>
  <c r="D317" i="40"/>
  <c r="D316" i="40"/>
  <c r="D315" i="40"/>
  <c r="D314" i="40"/>
  <c r="D313" i="40"/>
  <c r="D312" i="40"/>
  <c r="D311" i="40"/>
  <c r="D310" i="40"/>
  <c r="D309" i="40"/>
  <c r="D308" i="40"/>
  <c r="D307" i="40"/>
  <c r="D306" i="40"/>
  <c r="D305" i="40"/>
  <c r="D304" i="40"/>
  <c r="D303" i="40"/>
  <c r="D302" i="40"/>
  <c r="D301" i="40"/>
  <c r="D300" i="40"/>
  <c r="D299" i="40"/>
  <c r="D298" i="40"/>
  <c r="D297" i="40"/>
  <c r="D296" i="40"/>
  <c r="D295" i="40"/>
  <c r="D294" i="40"/>
  <c r="D293" i="40"/>
  <c r="D292" i="40"/>
  <c r="D291" i="40"/>
  <c r="D290" i="40"/>
  <c r="D289" i="40"/>
  <c r="D288" i="40"/>
  <c r="D287" i="40"/>
  <c r="D286" i="40"/>
  <c r="D285" i="40"/>
  <c r="D284" i="40"/>
  <c r="D283" i="40"/>
  <c r="D282" i="40"/>
  <c r="D281" i="40"/>
  <c r="D280" i="40"/>
  <c r="D279" i="40"/>
  <c r="D278" i="40"/>
  <c r="D277" i="40"/>
  <c r="D276" i="40"/>
  <c r="D275" i="40"/>
  <c r="D274" i="40"/>
  <c r="D273" i="40"/>
  <c r="D272" i="40"/>
  <c r="D271" i="40"/>
  <c r="D270" i="40"/>
  <c r="D269" i="40"/>
  <c r="D268" i="40"/>
  <c r="D267" i="40"/>
  <c r="D266" i="40"/>
  <c r="D265" i="40"/>
  <c r="D264" i="40"/>
  <c r="D263" i="40"/>
  <c r="D262" i="40"/>
  <c r="D261" i="40"/>
  <c r="D260" i="40"/>
  <c r="D259" i="40"/>
  <c r="D258" i="40"/>
  <c r="D257" i="40"/>
  <c r="D256" i="40"/>
  <c r="D255" i="40"/>
  <c r="D254" i="40"/>
  <c r="D253" i="40"/>
  <c r="D252" i="40"/>
  <c r="D251" i="40"/>
  <c r="D250" i="40"/>
  <c r="D249" i="40"/>
  <c r="D248" i="40"/>
  <c r="D247" i="40"/>
  <c r="D246" i="40"/>
  <c r="D245" i="40"/>
  <c r="D244" i="40"/>
  <c r="D243" i="40"/>
  <c r="D242" i="40"/>
  <c r="D241" i="40"/>
  <c r="D240" i="40"/>
  <c r="D239" i="40"/>
  <c r="D238" i="40"/>
  <c r="D237" i="40"/>
  <c r="D236" i="40"/>
  <c r="D235" i="40"/>
  <c r="D234" i="40"/>
  <c r="D233" i="40"/>
  <c r="D232" i="40"/>
  <c r="D231" i="40"/>
  <c r="D230" i="40"/>
  <c r="D229" i="40"/>
  <c r="D228" i="40"/>
  <c r="D227" i="40"/>
  <c r="D226" i="40"/>
  <c r="D225" i="40"/>
  <c r="D224" i="40"/>
  <c r="D223" i="40"/>
  <c r="D222" i="40"/>
  <c r="D221" i="40"/>
  <c r="D220" i="40"/>
  <c r="D219" i="40"/>
  <c r="D218" i="40"/>
  <c r="D217" i="40"/>
  <c r="D216" i="40"/>
  <c r="D215" i="40"/>
  <c r="D214" i="40"/>
  <c r="D213" i="40"/>
  <c r="D212" i="40"/>
  <c r="D211" i="40"/>
  <c r="D210" i="40"/>
  <c r="D209" i="40"/>
  <c r="D208" i="40"/>
  <c r="D207" i="40"/>
  <c r="D206" i="40"/>
  <c r="D205" i="40"/>
  <c r="D204" i="40"/>
  <c r="D203" i="40"/>
  <c r="D202" i="40"/>
  <c r="D201" i="40"/>
  <c r="D200" i="40"/>
  <c r="D199" i="40"/>
  <c r="D198" i="40"/>
  <c r="D197" i="40"/>
  <c r="D196" i="40"/>
  <c r="D195" i="40"/>
  <c r="D194" i="40"/>
  <c r="D193" i="40"/>
  <c r="D192" i="40"/>
  <c r="D191" i="40"/>
  <c r="D190" i="40"/>
  <c r="D189" i="40"/>
  <c r="D188" i="40"/>
  <c r="D187" i="40"/>
  <c r="D186" i="40"/>
  <c r="D185" i="40"/>
  <c r="D184" i="40"/>
  <c r="D183" i="40"/>
  <c r="D182" i="40"/>
  <c r="D181" i="40"/>
  <c r="D180" i="40"/>
  <c r="D179" i="40"/>
  <c r="D178" i="40"/>
  <c r="D177" i="40"/>
  <c r="D176" i="40"/>
  <c r="D175" i="40"/>
  <c r="D174" i="40"/>
  <c r="D173" i="40"/>
  <c r="D172" i="40"/>
  <c r="D171" i="40"/>
  <c r="D170" i="40"/>
  <c r="D169" i="40"/>
  <c r="D168" i="40"/>
  <c r="D167" i="40"/>
  <c r="D166" i="40"/>
  <c r="D165" i="40"/>
  <c r="D164" i="40"/>
  <c r="D163" i="40"/>
  <c r="D162" i="40"/>
  <c r="D161" i="40"/>
  <c r="D160" i="40"/>
  <c r="D159" i="40"/>
  <c r="D158" i="40"/>
  <c r="D157" i="40"/>
  <c r="D156" i="40"/>
  <c r="D155" i="40"/>
  <c r="D154" i="40"/>
  <c r="D153" i="40"/>
  <c r="D152" i="40"/>
  <c r="D151" i="40"/>
  <c r="D150" i="40"/>
  <c r="D149" i="40"/>
  <c r="D148" i="40"/>
  <c r="D147" i="40"/>
  <c r="D146" i="40"/>
  <c r="D145" i="40"/>
  <c r="D144" i="40"/>
  <c r="D143" i="40"/>
  <c r="D142" i="40"/>
  <c r="D141" i="40"/>
  <c r="D140" i="40"/>
  <c r="D139" i="40"/>
  <c r="D138" i="40"/>
  <c r="D137" i="40"/>
  <c r="D136" i="40"/>
  <c r="D135" i="40"/>
  <c r="D134" i="40"/>
  <c r="D133" i="40"/>
  <c r="D132" i="40"/>
  <c r="D131" i="40"/>
  <c r="D130" i="40"/>
  <c r="D129" i="40"/>
  <c r="D128" i="40"/>
  <c r="D127" i="40"/>
  <c r="D126" i="40"/>
  <c r="D125" i="40"/>
  <c r="D124" i="40"/>
  <c r="D123" i="40"/>
  <c r="D122" i="40"/>
  <c r="D121" i="40"/>
  <c r="D120" i="40"/>
  <c r="D119" i="40"/>
  <c r="D118" i="40"/>
  <c r="D117" i="40"/>
  <c r="D116" i="40"/>
  <c r="D115" i="40"/>
  <c r="D114" i="40"/>
  <c r="D113" i="40"/>
  <c r="D112" i="40"/>
  <c r="D111" i="40"/>
  <c r="D110" i="40"/>
  <c r="D109" i="40"/>
  <c r="D108" i="40"/>
  <c r="D107" i="40"/>
  <c r="D106" i="40"/>
  <c r="D105" i="40"/>
  <c r="D104" i="40"/>
  <c r="D103" i="40"/>
  <c r="D102" i="40"/>
  <c r="D101" i="40"/>
  <c r="D100" i="40"/>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18" i="40"/>
  <c r="D17" i="40"/>
  <c r="D16" i="40"/>
  <c r="D15" i="40"/>
  <c r="D14" i="40"/>
  <c r="D13" i="40"/>
  <c r="D12" i="40"/>
  <c r="D11" i="40"/>
  <c r="J22" i="39"/>
  <c r="J21" i="39"/>
  <c r="J20" i="39"/>
  <c r="L16" i="39"/>
  <c r="L15" i="39"/>
  <c r="L14" i="39"/>
  <c r="L13" i="39"/>
  <c r="E2841" i="39"/>
  <c r="E759" i="39"/>
  <c r="E4146" i="39"/>
  <c r="E1081" i="39"/>
  <c r="E2876" i="39"/>
  <c r="E2012" i="39"/>
  <c r="E391" i="39"/>
  <c r="E2652" i="39"/>
  <c r="E4375" i="39"/>
  <c r="E3074" i="39"/>
  <c r="E1674" i="39"/>
  <c r="E3137" i="39"/>
  <c r="E503" i="39"/>
  <c r="E2826" i="39"/>
  <c r="E1787" i="39"/>
  <c r="E1977" i="39"/>
  <c r="E2374" i="39"/>
  <c r="E1830" i="39"/>
  <c r="E3270" i="39"/>
  <c r="E2155" i="39"/>
  <c r="E3522" i="39"/>
  <c r="E2395" i="39"/>
  <c r="E3096" i="39"/>
  <c r="E2014" i="39"/>
  <c r="E2232" i="39"/>
  <c r="E3965" i="39"/>
  <c r="E2299" i="39"/>
  <c r="E1909" i="39"/>
  <c r="E1900" i="39"/>
  <c r="E3951" i="39"/>
  <c r="E615" i="39"/>
  <c r="E247" i="39"/>
  <c r="E416" i="39"/>
  <c r="E3891" i="39"/>
  <c r="E3804" i="39"/>
  <c r="E3644" i="39"/>
  <c r="E4509" i="39"/>
  <c r="E3390" i="39"/>
  <c r="E2296" i="39"/>
  <c r="E2013" i="39"/>
  <c r="E3689" i="39"/>
  <c r="E1819" i="39"/>
  <c r="E2716" i="39"/>
  <c r="E1955" i="39"/>
  <c r="E4161" i="39"/>
  <c r="E1440" i="39"/>
  <c r="E1704" i="39"/>
  <c r="E1993" i="39"/>
  <c r="E3217" i="39"/>
  <c r="E3269" i="39"/>
  <c r="E2162" i="39"/>
  <c r="E4322" i="39"/>
  <c r="E3813" i="39"/>
  <c r="E1805" i="39"/>
  <c r="E3986" i="39"/>
  <c r="E3443" i="39"/>
  <c r="E4471" i="39"/>
  <c r="E5387" i="39"/>
  <c r="E4769" i="39"/>
  <c r="E1019" i="39"/>
  <c r="E3540" i="39"/>
  <c r="E1224" i="39"/>
  <c r="E1329" i="39"/>
  <c r="E4341" i="39"/>
  <c r="E3769" i="39"/>
  <c r="E4681" i="39"/>
  <c r="E4134" i="39"/>
  <c r="E4193" i="39"/>
  <c r="E2991" i="39"/>
  <c r="E2797" i="39"/>
  <c r="E3319" i="39"/>
  <c r="E2318" i="39"/>
  <c r="E2481" i="39"/>
  <c r="E2154" i="39"/>
  <c r="E4671" i="39"/>
  <c r="E1746" i="39"/>
  <c r="E3103" i="39"/>
  <c r="E4082" i="39"/>
  <c r="E2429" i="39"/>
  <c r="E4929" i="39"/>
  <c r="E2082" i="39"/>
  <c r="E3828" i="39"/>
  <c r="E5037" i="39"/>
  <c r="E3199" i="39"/>
  <c r="E4717" i="39"/>
  <c r="E460" i="39"/>
  <c r="E3216" i="39"/>
  <c r="E3122" i="39"/>
  <c r="E2751" i="39"/>
  <c r="E3403" i="39"/>
  <c r="E1122" i="39"/>
  <c r="E4182" i="39"/>
  <c r="E3371" i="39"/>
  <c r="E4218" i="39"/>
  <c r="E1886" i="39"/>
  <c r="E3422" i="39"/>
  <c r="E2086" i="39"/>
  <c r="E4011" i="39"/>
  <c r="E4253" i="39"/>
  <c r="E422" i="39"/>
  <c r="E4538" i="39"/>
  <c r="E3802" i="39"/>
  <c r="E2192" i="39"/>
  <c r="E2408" i="39"/>
  <c r="E3582" i="39"/>
  <c r="E2327" i="39"/>
  <c r="E2976" i="39"/>
  <c r="E714" i="39"/>
  <c r="E3143" i="39"/>
  <c r="E1443" i="39"/>
  <c r="E3558" i="39"/>
  <c r="E189" i="39"/>
  <c r="E4656" i="39"/>
  <c r="E2258" i="39"/>
  <c r="E2712" i="39"/>
  <c r="E1523" i="39"/>
  <c r="E4018" i="39"/>
  <c r="E1103" i="39"/>
  <c r="E4573" i="39"/>
  <c r="E336" i="39"/>
  <c r="E5073" i="39"/>
  <c r="E1807" i="39"/>
  <c r="E3573" i="39"/>
  <c r="E1300" i="39"/>
  <c r="E4786" i="39"/>
  <c r="E417" i="39"/>
  <c r="E287" i="39"/>
  <c r="E3528" i="39"/>
  <c r="E737" i="39"/>
  <c r="E1732" i="39"/>
  <c r="E1539" i="39"/>
  <c r="E1693" i="39"/>
  <c r="E4266" i="39"/>
  <c r="E4847" i="39"/>
  <c r="E4010" i="39"/>
  <c r="E1389" i="39"/>
  <c r="E3442" i="39"/>
  <c r="E2799" i="39"/>
  <c r="E1652" i="39"/>
  <c r="E3289" i="39"/>
  <c r="E477" i="39"/>
  <c r="E4269" i="39"/>
  <c r="E5180" i="39"/>
  <c r="E4120" i="39"/>
  <c r="E1720" i="39"/>
  <c r="E116" i="39"/>
  <c r="E367" i="39"/>
  <c r="E3460" i="39"/>
  <c r="E2842" i="39"/>
  <c r="E1781" i="39"/>
  <c r="E524" i="39"/>
  <c r="E3028" i="39"/>
  <c r="E1685" i="39"/>
  <c r="E4482" i="39"/>
  <c r="E2704" i="39"/>
  <c r="E3294" i="39"/>
  <c r="E2116" i="39"/>
  <c r="E1302" i="39"/>
  <c r="E2042" i="39"/>
  <c r="E4466" i="39"/>
  <c r="E2939" i="39"/>
  <c r="E2509" i="39"/>
  <c r="E2709" i="39"/>
  <c r="E1358" i="39"/>
  <c r="E3071" i="39"/>
  <c r="E528" i="39"/>
  <c r="E1359" i="39"/>
  <c r="E2220" i="39"/>
  <c r="E4003" i="39"/>
  <c r="E2889" i="39"/>
  <c r="E3535" i="39"/>
  <c r="E2358" i="39"/>
  <c r="E2441" i="39"/>
  <c r="E3622" i="39"/>
  <c r="E1435" i="39"/>
  <c r="E4356" i="39"/>
  <c r="E1710" i="39"/>
  <c r="E3291" i="39"/>
  <c r="E443" i="39"/>
  <c r="E2513" i="39"/>
  <c r="E3692" i="39"/>
  <c r="E4621" i="39"/>
  <c r="E2463" i="39"/>
  <c r="E3094" i="39"/>
  <c r="E3662" i="39"/>
  <c r="E2130" i="39"/>
  <c r="E1411" i="39"/>
  <c r="E543" i="39"/>
  <c r="E4629" i="39"/>
  <c r="E4308" i="39"/>
  <c r="E1623" i="39"/>
  <c r="E1644" i="39"/>
  <c r="E2580" i="39"/>
  <c r="E3312" i="39"/>
  <c r="E2738" i="39"/>
  <c r="E2382" i="39"/>
  <c r="E3631" i="39"/>
  <c r="E4480" i="39"/>
  <c r="E2906" i="39"/>
  <c r="E3085" i="39"/>
  <c r="E3870" i="39"/>
  <c r="E3318" i="39"/>
  <c r="E4220" i="39"/>
  <c r="E3948" i="39"/>
  <c r="E2794" i="39"/>
  <c r="E1049" i="39"/>
  <c r="E1954" i="39"/>
  <c r="E3618" i="39"/>
  <c r="E2744" i="39"/>
  <c r="E1115" i="39"/>
  <c r="E1964" i="39"/>
  <c r="E1182" i="39"/>
  <c r="E2804" i="39"/>
  <c r="E2480" i="39"/>
  <c r="E259" i="39"/>
  <c r="E1422" i="39"/>
  <c r="E2637" i="39"/>
  <c r="E1469" i="39"/>
  <c r="E1635" i="39"/>
  <c r="E3727" i="39"/>
  <c r="E4446" i="39"/>
  <c r="E4004" i="39"/>
  <c r="E2473" i="39"/>
  <c r="E2808" i="39"/>
  <c r="E2183" i="39"/>
  <c r="E3224" i="39"/>
  <c r="E2919" i="39"/>
  <c r="E2112" i="39"/>
  <c r="E2920" i="39"/>
  <c r="E376" i="39"/>
  <c r="E3924" i="39"/>
  <c r="E2486" i="39"/>
  <c r="E3886" i="39"/>
  <c r="E2057" i="39"/>
  <c r="E1024" i="39"/>
  <c r="E3510" i="39"/>
  <c r="E3740" i="39"/>
  <c r="E855" i="39"/>
  <c r="E1396" i="39"/>
  <c r="E4263" i="39"/>
  <c r="E2536" i="39"/>
  <c r="E2388" i="39"/>
  <c r="E3036" i="39"/>
  <c r="E3188" i="39"/>
  <c r="E5213" i="39"/>
  <c r="E3256" i="39"/>
  <c r="E2607" i="39"/>
  <c r="E1421" i="39"/>
  <c r="E2494" i="39"/>
  <c r="E282" i="39"/>
  <c r="E3084" i="39"/>
  <c r="E3389" i="39"/>
  <c r="E3917" i="39"/>
  <c r="E5087" i="39"/>
  <c r="E4735" i="39"/>
  <c r="E4217" i="39"/>
  <c r="E2330" i="39"/>
  <c r="E1843" i="39"/>
  <c r="E3579" i="39"/>
  <c r="E1139" i="39"/>
  <c r="E2807" i="39"/>
  <c r="E2531" i="39"/>
  <c r="E2550" i="39"/>
  <c r="E2626" i="39"/>
  <c r="E3660" i="39"/>
  <c r="E2617" i="39"/>
  <c r="E518" i="39"/>
  <c r="E3982" i="39"/>
  <c r="E2259" i="39"/>
  <c r="E1922" i="39"/>
  <c r="E2261" i="39"/>
  <c r="E3809" i="39"/>
  <c r="E529" i="39"/>
  <c r="E4476" i="39"/>
  <c r="E3159" i="39"/>
  <c r="E2781" i="39"/>
  <c r="E3915" i="39"/>
  <c r="E2681" i="39"/>
  <c r="E3435" i="39"/>
  <c r="E3255" i="39"/>
  <c r="E1786" i="39"/>
  <c r="E1738" i="39"/>
  <c r="E4185" i="39"/>
  <c r="E779" i="39"/>
  <c r="E2317" i="39"/>
  <c r="E2244" i="39"/>
  <c r="E4166" i="39"/>
  <c r="E713" i="39"/>
  <c r="E1214" i="39"/>
  <c r="E2148" i="39"/>
  <c r="E4447" i="39"/>
  <c r="E3889" i="39"/>
  <c r="E2281" i="39"/>
  <c r="E1924" i="39"/>
  <c r="E1688" i="39"/>
  <c r="E2956" i="39"/>
  <c r="E2399" i="39"/>
  <c r="E876" i="39"/>
  <c r="E4113" i="39"/>
  <c r="E1863" i="39"/>
  <c r="E3873" i="39"/>
  <c r="E2373" i="39"/>
  <c r="E1567" i="39"/>
  <c r="E2100" i="39"/>
  <c r="E1433" i="39"/>
  <c r="E2948" i="39"/>
  <c r="E2167" i="39"/>
  <c r="E1489" i="39"/>
  <c r="E3026" i="39"/>
  <c r="E4920" i="39"/>
  <c r="E781" i="39"/>
  <c r="E5058" i="39"/>
  <c r="E4789" i="39"/>
  <c r="E1914" i="39"/>
  <c r="E4432" i="39"/>
  <c r="E1566" i="39"/>
  <c r="E4620" i="39"/>
  <c r="E1400" i="39"/>
  <c r="E1398" i="39"/>
  <c r="E1034" i="39"/>
  <c r="E574" i="39"/>
  <c r="E4044" i="39"/>
  <c r="E2903" i="39"/>
  <c r="E4351" i="39"/>
  <c r="E4418" i="39"/>
  <c r="E3186" i="39"/>
  <c r="E3713" i="39"/>
  <c r="E4518" i="39"/>
  <c r="E357" i="39"/>
  <c r="E3743" i="39"/>
  <c r="E3411" i="39"/>
  <c r="E4345" i="39"/>
  <c r="E4517" i="39"/>
  <c r="E2911" i="39"/>
  <c r="E3352" i="39"/>
  <c r="E3585" i="39"/>
  <c r="E1918" i="39"/>
  <c r="E1409" i="39"/>
  <c r="E2221" i="39"/>
  <c r="E731" i="39"/>
  <c r="E3646" i="39"/>
  <c r="E4050" i="39"/>
  <c r="E2772" i="39"/>
  <c r="E2603" i="39"/>
  <c r="E4183" i="39"/>
  <c r="E3998" i="39"/>
  <c r="E2070" i="39"/>
  <c r="E4562" i="39"/>
  <c r="E3428" i="39"/>
  <c r="E1946" i="39"/>
  <c r="E1470" i="39"/>
  <c r="E3200" i="39"/>
  <c r="E5034" i="39"/>
  <c r="E2669" i="39"/>
  <c r="E1167" i="39"/>
  <c r="E4481" i="39"/>
  <c r="E2922" i="39"/>
  <c r="E3276" i="39"/>
  <c r="E1114" i="39"/>
  <c r="E1714" i="39"/>
  <c r="E4158" i="39"/>
  <c r="E999" i="39"/>
  <c r="E3712" i="39"/>
  <c r="E4349" i="39"/>
  <c r="E1165" i="39"/>
  <c r="E1385" i="39"/>
  <c r="E3302" i="39"/>
  <c r="E2052" i="39"/>
  <c r="E2310" i="39"/>
  <c r="E1087" i="39"/>
  <c r="E1175" i="39"/>
  <c r="E2039" i="39"/>
  <c r="E1077" i="39"/>
  <c r="E3913" i="39"/>
  <c r="E3321" i="39"/>
  <c r="E360" i="39"/>
  <c r="E4138" i="39"/>
  <c r="E1885" i="39"/>
  <c r="E3475" i="39"/>
  <c r="E2579" i="39"/>
  <c r="E2825" i="39"/>
  <c r="E3531" i="39"/>
  <c r="E1722" i="39"/>
  <c r="E2988" i="39"/>
  <c r="E2211" i="39"/>
  <c r="E2685" i="39"/>
  <c r="E3882" i="39"/>
  <c r="E3032" i="39"/>
  <c r="E1561" i="39"/>
  <c r="E3326" i="39"/>
  <c r="E2338" i="39"/>
  <c r="E4249" i="39"/>
  <c r="E4334" i="39"/>
  <c r="E1490" i="39"/>
  <c r="E1089" i="39"/>
  <c r="E2713" i="39"/>
  <c r="E5410" i="39"/>
  <c r="E3417" i="39"/>
  <c r="E4358" i="39"/>
  <c r="E3937" i="39"/>
  <c r="E3421" i="39"/>
  <c r="E2969" i="39"/>
  <c r="E1245" i="39"/>
  <c r="E3788" i="39"/>
  <c r="E1691" i="39"/>
  <c r="E3895" i="39"/>
  <c r="E3038" i="39"/>
  <c r="E638" i="39"/>
  <c r="E2843" i="39"/>
  <c r="E1889" i="39"/>
  <c r="E3760" i="39"/>
  <c r="E1632" i="39"/>
  <c r="E4191" i="39"/>
  <c r="E2670" i="39"/>
  <c r="E2218" i="39"/>
  <c r="E1839" i="39"/>
  <c r="E310" i="39"/>
  <c r="E3000" i="39"/>
  <c r="E2015" i="39"/>
  <c r="E2589" i="39"/>
  <c r="E2812" i="39"/>
  <c r="E2878" i="39"/>
  <c r="E4393" i="39"/>
  <c r="E941" i="39"/>
  <c r="E1510" i="39"/>
  <c r="E3149" i="39"/>
  <c r="E2092" i="39"/>
  <c r="E3534" i="39"/>
  <c r="E2233" i="39"/>
  <c r="E1641" i="39"/>
  <c r="E729" i="39"/>
  <c r="E3351" i="39"/>
  <c r="E1184" i="39"/>
  <c r="E3860" i="39"/>
  <c r="E775" i="39"/>
  <c r="E396" i="39"/>
  <c r="E1217" i="39"/>
  <c r="E4998" i="39"/>
  <c r="E2031" i="39"/>
  <c r="E3775" i="39"/>
  <c r="E850" i="39"/>
  <c r="E1014" i="39"/>
  <c r="E3185" i="39"/>
  <c r="E1587" i="39"/>
  <c r="E2488" i="39"/>
  <c r="E2521" i="39"/>
  <c r="E1295" i="39"/>
  <c r="E1380" i="39"/>
  <c r="E3152" i="39"/>
  <c r="E3362" i="39"/>
  <c r="E4410" i="39"/>
  <c r="E946" i="39"/>
  <c r="E2694" i="39"/>
  <c r="E4981" i="39"/>
  <c r="E4319" i="39"/>
  <c r="E4956" i="39"/>
  <c r="E2892" i="39"/>
  <c r="E1860" i="39"/>
  <c r="E901" i="39"/>
  <c r="E2964" i="39"/>
  <c r="E3729" i="39"/>
  <c r="E2565" i="39"/>
  <c r="E1351" i="39"/>
  <c r="E3105" i="39"/>
  <c r="E4370" i="39"/>
  <c r="E656" i="39"/>
  <c r="E5115" i="39"/>
  <c r="E2558" i="39"/>
  <c r="E3624" i="39"/>
  <c r="E2504" i="39"/>
  <c r="E4332" i="39"/>
  <c r="E4145" i="39"/>
  <c r="E3346" i="39"/>
  <c r="E3795" i="39"/>
  <c r="E657" i="39"/>
  <c r="E2571" i="39"/>
  <c r="E3691" i="39"/>
  <c r="E1512" i="39"/>
  <c r="E4427" i="39"/>
  <c r="E1726" i="39"/>
  <c r="E2917" i="39"/>
  <c r="E2702" i="39"/>
  <c r="E1959" i="39"/>
  <c r="E3027" i="39"/>
  <c r="E2268" i="39"/>
  <c r="E2495" i="39"/>
  <c r="E890" i="39"/>
  <c r="E1048" i="39"/>
  <c r="E4679" i="39"/>
  <c r="E1460" i="39"/>
  <c r="E3472" i="39"/>
  <c r="E1836" i="39"/>
  <c r="E406" i="39"/>
  <c r="E2960" i="39"/>
  <c r="E862" i="39"/>
  <c r="E4860" i="39"/>
  <c r="E4535" i="39"/>
  <c r="E4139" i="39"/>
  <c r="E4581" i="39"/>
  <c r="E5276" i="39"/>
  <c r="E3711" i="39"/>
  <c r="E2365" i="39"/>
  <c r="E2207" i="39"/>
  <c r="E3210" i="39"/>
  <c r="E1657" i="39"/>
  <c r="E2527" i="39"/>
  <c r="E4426" i="39"/>
  <c r="E4417" i="39"/>
  <c r="E1636" i="39"/>
  <c r="E536" i="39"/>
  <c r="E3499" i="39"/>
  <c r="E1560" i="39"/>
  <c r="E5003" i="39"/>
  <c r="E510" i="39"/>
  <c r="E2642" i="39"/>
  <c r="E3720" i="39"/>
  <c r="E4985" i="39"/>
  <c r="E3766" i="39"/>
  <c r="E2125" i="39"/>
  <c r="E4902" i="39"/>
  <c r="E4312" i="39"/>
  <c r="E3075" i="39"/>
  <c r="E1896" i="39"/>
  <c r="E4381" i="39"/>
  <c r="E3601" i="39"/>
  <c r="E2380" i="39"/>
  <c r="E749" i="39"/>
  <c r="E4858" i="39"/>
  <c r="E2721" i="39"/>
  <c r="E314" i="39"/>
  <c r="E641" i="39"/>
  <c r="E1965" i="39"/>
  <c r="E4623" i="39"/>
  <c r="E5015" i="39"/>
  <c r="E4081" i="39"/>
  <c r="E871" i="39"/>
  <c r="E5391" i="39"/>
  <c r="E3910" i="39"/>
  <c r="E304" i="39"/>
  <c r="E3790" i="39"/>
  <c r="E3754" i="39"/>
  <c r="E3063" i="39"/>
  <c r="E4141" i="39"/>
  <c r="E3310" i="39"/>
  <c r="E598" i="39"/>
  <c r="E4775" i="39"/>
  <c r="E558" i="39"/>
  <c r="E4783" i="39"/>
  <c r="E4190" i="39"/>
  <c r="E4242" i="39"/>
  <c r="E1254" i="39"/>
  <c r="E2665" i="39"/>
  <c r="E2250" i="39"/>
  <c r="E4159" i="39"/>
  <c r="E2462" i="39"/>
  <c r="E1700" i="39"/>
  <c r="E956" i="39"/>
  <c r="E5086" i="39"/>
  <c r="E4792" i="39"/>
  <c r="E3580" i="39"/>
  <c r="E3165" i="39"/>
  <c r="E5048" i="39"/>
  <c r="E3750" i="39"/>
  <c r="E2502" i="39"/>
  <c r="E4804" i="39"/>
  <c r="E1902" i="39"/>
  <c r="E1163" i="39"/>
  <c r="E2138" i="39"/>
  <c r="E3039" i="39"/>
  <c r="E3170" i="39"/>
  <c r="E2375" i="39"/>
  <c r="E4330" i="39"/>
  <c r="E4128" i="39"/>
  <c r="E1639" i="39"/>
  <c r="E2316" i="39"/>
  <c r="E1893" i="39"/>
  <c r="E4942" i="39"/>
  <c r="E3173" i="39"/>
  <c r="E872" i="39"/>
  <c r="E4844" i="39"/>
  <c r="E1812" i="39"/>
  <c r="E2683" i="39"/>
  <c r="E1800" i="39"/>
  <c r="E1981" i="39"/>
  <c r="E932" i="39"/>
  <c r="E1252" i="39"/>
  <c r="E3018" i="39"/>
  <c r="E740" i="39"/>
  <c r="E4068" i="39"/>
  <c r="E3203" i="39"/>
  <c r="E484" i="39"/>
  <c r="E5340" i="39"/>
  <c r="E2401" i="39"/>
  <c r="E4328" i="39"/>
  <c r="E2899" i="39"/>
  <c r="E2597" i="39"/>
  <c r="E3414" i="39"/>
  <c r="E2954" i="39"/>
  <c r="E868" i="39"/>
  <c r="E4451" i="39"/>
  <c r="E4871" i="39"/>
  <c r="E1798" i="39"/>
  <c r="E1057" i="39"/>
  <c r="E2265" i="39"/>
  <c r="E3612" i="39"/>
  <c r="E2007" i="39"/>
  <c r="E4240" i="39"/>
  <c r="E354" i="39"/>
  <c r="E425" i="39"/>
  <c r="E972" i="39"/>
  <c r="E2475" i="39"/>
  <c r="E5281" i="39"/>
  <c r="E3013" i="39"/>
  <c r="E5241" i="39"/>
  <c r="E3702" i="39"/>
  <c r="E4205" i="39"/>
  <c r="E4591" i="39"/>
  <c r="E5156" i="39"/>
  <c r="E5388" i="39"/>
  <c r="E2523" i="39"/>
  <c r="E4344" i="39"/>
  <c r="E1979" i="39"/>
  <c r="E200" i="39"/>
  <c r="E3128" i="39"/>
  <c r="E2223" i="39"/>
  <c r="E4750" i="39"/>
  <c r="E4600" i="39"/>
  <c r="E2078" i="39"/>
  <c r="E2101" i="39"/>
  <c r="E2613" i="39"/>
  <c r="E861" i="39"/>
  <c r="E1989" i="39"/>
  <c r="E1299" i="39"/>
  <c r="E2608" i="39"/>
  <c r="E418" i="39"/>
  <c r="E2290" i="39"/>
  <c r="E1172" i="39"/>
  <c r="E266" i="39"/>
  <c r="E4037" i="39"/>
  <c r="E1595" i="39"/>
  <c r="E1660" i="39"/>
  <c r="E4199" i="39"/>
  <c r="E2433" i="39"/>
  <c r="E3238" i="39"/>
  <c r="E3593" i="39"/>
  <c r="E3229" i="39"/>
  <c r="E881" i="39"/>
  <c r="E1430" i="39"/>
  <c r="E5114" i="39"/>
  <c r="E4170" i="39"/>
  <c r="E623" i="39"/>
  <c r="E1088" i="39"/>
  <c r="E2168" i="39"/>
  <c r="E777" i="39"/>
  <c r="E4335" i="39"/>
  <c r="E2174" i="39"/>
  <c r="E1999" i="39"/>
  <c r="E2518" i="39"/>
  <c r="E3959" i="39"/>
  <c r="E5068" i="39"/>
  <c r="E3999" i="39"/>
  <c r="E3710" i="39"/>
  <c r="E3044" i="39"/>
  <c r="E1596" i="39"/>
  <c r="E3791" i="39"/>
  <c r="E3290" i="39"/>
  <c r="E3911" i="39"/>
  <c r="E2897" i="39"/>
  <c r="E2040" i="39"/>
  <c r="E2164" i="39"/>
  <c r="E4505" i="39"/>
  <c r="E251" i="39"/>
  <c r="E3781" i="39"/>
  <c r="E4833" i="39"/>
  <c r="E1711" i="39"/>
  <c r="E2663" i="39"/>
  <c r="E4936" i="39"/>
  <c r="E4373" i="39"/>
  <c r="E4052" i="39"/>
  <c r="E2745" i="39"/>
  <c r="E1716" i="39"/>
  <c r="E4927" i="39"/>
  <c r="E4169" i="39"/>
  <c r="E1391" i="39"/>
  <c r="E5274" i="39"/>
  <c r="E4430" i="39"/>
  <c r="E1378" i="39"/>
  <c r="E625" i="39"/>
  <c r="E4882" i="39"/>
  <c r="E784" i="39"/>
  <c r="E2286" i="39"/>
  <c r="E3471" i="39"/>
  <c r="E3045" i="39"/>
  <c r="E1645" i="39"/>
  <c r="E4771" i="39"/>
  <c r="E5334" i="39"/>
  <c r="E700" i="39"/>
  <c r="E1628" i="39"/>
  <c r="E1364" i="39"/>
  <c r="E929" i="39"/>
  <c r="E1579" i="39"/>
  <c r="E2824" i="39"/>
  <c r="E3864" i="39"/>
  <c r="E501" i="39"/>
  <c r="E583" i="39"/>
  <c r="E1779" i="39"/>
  <c r="E1782" i="39"/>
  <c r="E2062" i="39"/>
  <c r="E4467" i="39"/>
  <c r="E743" i="39"/>
  <c r="E2592" i="39"/>
  <c r="E1910" i="39"/>
  <c r="E4464" i="39"/>
  <c r="E1062" i="39"/>
  <c r="E2782" i="39"/>
  <c r="E3385" i="39"/>
  <c r="E1454" i="39"/>
  <c r="E2655" i="39"/>
  <c r="E3938" i="39"/>
  <c r="E236" i="39"/>
  <c r="E4460" i="39"/>
  <c r="E3833" i="39"/>
  <c r="E998" i="39"/>
  <c r="E2300" i="39"/>
  <c r="E771" i="39"/>
  <c r="E509" i="39"/>
  <c r="E2393" i="39"/>
  <c r="E1347" i="39"/>
  <c r="E2756" i="39"/>
  <c r="E4114" i="39"/>
  <c r="E802" i="39"/>
  <c r="E2769" i="39"/>
  <c r="E2274" i="39"/>
  <c r="E1576" i="39"/>
  <c r="E996" i="39"/>
  <c r="E590" i="39"/>
  <c r="E3957" i="39"/>
  <c r="E3191" i="39"/>
  <c r="E1976" i="39"/>
  <c r="E1099" i="39"/>
  <c r="E2635" i="39"/>
  <c r="E4893" i="39"/>
  <c r="E3511" i="39"/>
  <c r="E5192" i="39"/>
  <c r="E127" i="39"/>
  <c r="E717" i="39"/>
  <c r="E4210" i="39"/>
  <c r="E2451" i="39"/>
  <c r="E2840" i="39"/>
  <c r="E2628" i="39"/>
  <c r="E2351" i="39"/>
  <c r="E3850" i="39"/>
  <c r="E3539" i="39"/>
  <c r="E2987" i="39"/>
  <c r="E2548" i="39"/>
  <c r="E2885" i="39"/>
  <c r="E3104" i="39"/>
  <c r="E4094" i="39"/>
  <c r="E2016" i="39"/>
  <c r="E990" i="39"/>
  <c r="E3812" i="39"/>
  <c r="E3135" i="39"/>
  <c r="E1913" i="39"/>
  <c r="E4176" i="39"/>
  <c r="E1894" i="39"/>
  <c r="E3684" i="39"/>
  <c r="E2654" i="39"/>
  <c r="E2715" i="39"/>
  <c r="E1130" i="39"/>
  <c r="E3262" i="39"/>
  <c r="E2239" i="39"/>
  <c r="E918" i="39"/>
  <c r="E1243" i="39"/>
  <c r="E3288" i="39"/>
  <c r="E3474" i="39"/>
  <c r="E3806" i="39"/>
  <c r="E2029" i="39"/>
  <c r="E2432" i="39"/>
  <c r="E2823" i="39"/>
  <c r="E3355" i="39"/>
  <c r="E2071" i="39"/>
  <c r="E1769" i="39"/>
  <c r="E2510" i="39"/>
  <c r="E1930" i="39"/>
  <c r="E3826" i="39"/>
  <c r="E2898" i="39"/>
  <c r="E1569" i="39"/>
  <c r="E1310" i="39"/>
  <c r="E2191" i="39"/>
  <c r="E3051" i="39"/>
  <c r="E3801" i="39"/>
  <c r="E3239" i="39"/>
  <c r="E2776" i="39"/>
  <c r="E1882" i="39"/>
  <c r="E1663" i="39"/>
  <c r="E3820" i="39"/>
  <c r="E1627" i="39"/>
  <c r="E4206" i="39"/>
  <c r="E3489" i="39"/>
  <c r="E3595" i="39"/>
  <c r="E2839" i="39"/>
  <c r="E5069" i="39"/>
  <c r="E3726" i="39"/>
  <c r="E2749" i="39"/>
  <c r="E5195" i="39"/>
  <c r="E4655" i="39"/>
  <c r="E767" i="39"/>
  <c r="E1731" i="39"/>
  <c r="E5006" i="39"/>
  <c r="E5205" i="39"/>
  <c r="E1844" i="39"/>
  <c r="E2798" i="39"/>
  <c r="E1741" i="39"/>
  <c r="E3532" i="39"/>
  <c r="E415" i="39"/>
  <c r="E804" i="39"/>
  <c r="E4342" i="39"/>
  <c r="E267" i="39"/>
  <c r="E2611" i="39"/>
  <c r="E4719" i="39"/>
  <c r="E3575" i="39"/>
  <c r="E2530" i="39"/>
  <c r="E884" i="39"/>
  <c r="E1281" i="39"/>
  <c r="E5273" i="39"/>
  <c r="E4746" i="39"/>
  <c r="E1153" i="39"/>
  <c r="E1285" i="39"/>
  <c r="E3994" i="39"/>
  <c r="E1097" i="39"/>
  <c r="E1418" i="39"/>
  <c r="E738" i="39"/>
  <c r="E4609" i="39"/>
  <c r="E3825" i="39"/>
  <c r="E1387" i="39"/>
  <c r="E580" i="39"/>
  <c r="E679" i="39"/>
  <c r="E4825" i="39"/>
  <c r="E1201" i="39"/>
  <c r="E1943" i="39"/>
  <c r="E4160" i="39"/>
  <c r="E5165" i="39"/>
  <c r="E2526" i="39"/>
  <c r="E2119" i="39"/>
  <c r="E4009" i="39"/>
  <c r="E3207" i="39"/>
  <c r="E3659" i="39"/>
  <c r="E4086" i="39"/>
  <c r="E1445" i="39"/>
  <c r="E1776" i="39"/>
  <c r="E3719" i="39"/>
  <c r="E1368" i="39"/>
  <c r="E4229" i="39"/>
  <c r="E3196" i="39"/>
  <c r="E2079" i="39"/>
  <c r="E487" i="39"/>
  <c r="E1101" i="39"/>
  <c r="E4832" i="39"/>
  <c r="E4874" i="39"/>
  <c r="E1753" i="39"/>
  <c r="E5260" i="39"/>
  <c r="E3829" i="39"/>
  <c r="E3144" i="39"/>
  <c r="E1104" i="39"/>
  <c r="E2501" i="39"/>
  <c r="E3901" i="39"/>
  <c r="E5242" i="39"/>
  <c r="E5033" i="39"/>
  <c r="E3636" i="39"/>
  <c r="E1944" i="39"/>
  <c r="E88" i="39"/>
  <c r="E364" i="39"/>
  <c r="E4529" i="39"/>
  <c r="E4347" i="39"/>
  <c r="E1474" i="39"/>
  <c r="E400" i="39"/>
  <c r="E2202" i="39"/>
  <c r="E2032" i="39"/>
  <c r="E2128" i="39"/>
  <c r="E1128" i="39"/>
  <c r="E2450" i="39"/>
  <c r="E3340" i="39"/>
  <c r="E1642" i="39"/>
  <c r="E137" i="39"/>
  <c r="E4878" i="39"/>
  <c r="E1318" i="39"/>
  <c r="E3722" i="39"/>
  <c r="E3016" i="39"/>
  <c r="E1160" i="39"/>
  <c r="E1353" i="39"/>
  <c r="E3560" i="39"/>
  <c r="E3451" i="39"/>
  <c r="E1820" i="39"/>
  <c r="E1607" i="39"/>
  <c r="E3370" i="39"/>
  <c r="E3439" i="39"/>
  <c r="E695" i="39"/>
  <c r="E1507" i="39"/>
  <c r="E1192" i="39"/>
  <c r="E4923" i="39"/>
  <c r="E766" i="39"/>
  <c r="E4708" i="39"/>
  <c r="E2616" i="39"/>
  <c r="E612" i="39"/>
  <c r="E935" i="39"/>
  <c r="E4225" i="39"/>
  <c r="E2986" i="39"/>
  <c r="E4697" i="39"/>
  <c r="E2416" i="39"/>
  <c r="E2248" i="39"/>
  <c r="E3090" i="39"/>
  <c r="E808" i="39"/>
  <c r="E5365" i="39"/>
  <c r="E2037" i="39"/>
  <c r="E1742" i="39"/>
  <c r="E343" i="39"/>
  <c r="E2643" i="39"/>
  <c r="E4070" i="39"/>
  <c r="E4904" i="39"/>
  <c r="E2517" i="39"/>
  <c r="E1343" i="39"/>
  <c r="E4799" i="39"/>
  <c r="E2955" i="39"/>
  <c r="E3599" i="39"/>
  <c r="E4523" i="39"/>
  <c r="E2996" i="39"/>
  <c r="E4032" i="39"/>
  <c r="E231" i="39"/>
  <c r="E758" i="39"/>
  <c r="E5251" i="39"/>
  <c r="E5204" i="39"/>
  <c r="E4157" i="39"/>
  <c r="E248" i="39"/>
  <c r="E1412" i="39"/>
  <c r="E1877" i="39"/>
  <c r="E557" i="39"/>
  <c r="E3053" i="39"/>
  <c r="E2018" i="39"/>
  <c r="E1251" i="39"/>
  <c r="E2598" i="39"/>
  <c r="E3064" i="39"/>
  <c r="E5039" i="39"/>
  <c r="E1684" i="39"/>
  <c r="E136" i="39"/>
  <c r="E5166" i="39"/>
  <c r="E3902" i="39"/>
  <c r="E682" i="39"/>
  <c r="E4041" i="39"/>
  <c r="E2424" i="39"/>
  <c r="E629" i="39"/>
  <c r="E3447" i="39"/>
  <c r="E3261" i="39"/>
  <c r="E27" i="39"/>
  <c r="E3008" i="39"/>
  <c r="E2750" i="39"/>
  <c r="E3596" i="39"/>
  <c r="E630" i="39"/>
  <c r="E1444" i="39"/>
  <c r="E3904" i="39"/>
  <c r="E1920" i="39"/>
  <c r="E952" i="39"/>
  <c r="E3757" i="39"/>
  <c r="E4603" i="39"/>
  <c r="E3562" i="39"/>
  <c r="E3368" i="39"/>
  <c r="E1080" i="39"/>
  <c r="E3642" i="39"/>
  <c r="E2907" i="39"/>
  <c r="E3653" i="39"/>
  <c r="E2787" i="39"/>
  <c r="E3721" i="39"/>
  <c r="E3676" i="39"/>
  <c r="E1257" i="39"/>
  <c r="E4836" i="39"/>
  <c r="E1549" i="39"/>
  <c r="E147" i="39"/>
  <c r="E4221" i="39"/>
  <c r="E2474" i="39"/>
  <c r="E4790" i="39"/>
  <c r="E634" i="39"/>
  <c r="E3683" i="39"/>
  <c r="E4710" i="39"/>
  <c r="E2686" i="39"/>
  <c r="E1232" i="39"/>
  <c r="E2625" i="39"/>
  <c r="E4987" i="39"/>
  <c r="E1069" i="39"/>
  <c r="E409" i="39"/>
  <c r="E225" i="39"/>
  <c r="E1883" i="39"/>
  <c r="E3320" i="39"/>
  <c r="E2034" i="39"/>
  <c r="E239" i="39"/>
  <c r="E3810" i="39"/>
  <c r="E801" i="39"/>
  <c r="E243" i="39"/>
  <c r="E4700" i="39"/>
  <c r="E328" i="39"/>
  <c r="E4077" i="39"/>
  <c r="E666" i="39"/>
  <c r="E5095" i="39"/>
  <c r="E674" i="39"/>
  <c r="E2974" i="39"/>
  <c r="E979" i="39"/>
  <c r="E395" i="39"/>
  <c r="E3973" i="39"/>
  <c r="E2048" i="39"/>
  <c r="E4496" i="39"/>
  <c r="E706" i="39"/>
  <c r="E4604" i="39"/>
  <c r="E5225" i="39"/>
  <c r="E908" i="39"/>
  <c r="E2844" i="39"/>
  <c r="E4544" i="39"/>
  <c r="E2097" i="39"/>
  <c r="E3930" i="39"/>
  <c r="E2355" i="39"/>
  <c r="E1209" i="39"/>
  <c r="E4287" i="39"/>
  <c r="E3022" i="39"/>
  <c r="E1572" i="39"/>
  <c r="E3991" i="39"/>
  <c r="E2264" i="39"/>
  <c r="E3559" i="39"/>
  <c r="E473" i="39"/>
  <c r="E2198" i="39"/>
  <c r="E2722" i="39"/>
  <c r="E991" i="39"/>
  <c r="E1236" i="39"/>
  <c r="E725" i="39"/>
  <c r="E1296" i="39"/>
  <c r="E4233" i="39"/>
  <c r="E3893" i="39"/>
  <c r="E1119" i="39"/>
  <c r="E1045" i="39"/>
  <c r="E1183" i="39"/>
  <c r="E3002" i="39"/>
  <c r="E4226" i="39"/>
  <c r="E4834" i="39"/>
  <c r="E2469" i="39"/>
  <c r="E2908" i="39"/>
  <c r="E967" i="39"/>
  <c r="E1308" i="39"/>
  <c r="E4403" i="39"/>
  <c r="E3213" i="39"/>
  <c r="E1393" i="39"/>
  <c r="E5371" i="39"/>
  <c r="E26" i="39"/>
  <c r="E191" i="39"/>
  <c r="E4970" i="39"/>
  <c r="E390" i="39"/>
  <c r="E4763" i="39"/>
  <c r="E368" i="39"/>
  <c r="E1178" i="39"/>
  <c r="E5139" i="39"/>
  <c r="E384" i="39"/>
  <c r="E4034" i="39"/>
  <c r="E5270" i="39"/>
  <c r="E178" i="39"/>
  <c r="E4895" i="39"/>
  <c r="E1319" i="39"/>
  <c r="E537" i="39"/>
  <c r="E21" i="39"/>
  <c r="E4706" i="39"/>
  <c r="E5362" i="39"/>
  <c r="E224" i="39"/>
  <c r="E5040" i="39"/>
  <c r="E5249" i="39"/>
  <c r="E4846" i="39"/>
  <c r="E324" i="39"/>
  <c r="E90" i="39"/>
  <c r="E5401" i="39"/>
  <c r="E57" i="39"/>
  <c r="E5344" i="39"/>
  <c r="E5233" i="39"/>
  <c r="E2888" i="39"/>
  <c r="E5442" i="39"/>
  <c r="E2995" i="39"/>
  <c r="E5438" i="39"/>
  <c r="E3747" i="39"/>
  <c r="E5323" i="39"/>
  <c r="E4639" i="39"/>
  <c r="E643" i="39"/>
  <c r="E3330" i="39"/>
  <c r="E502" i="39"/>
  <c r="E471" i="39"/>
  <c r="E5412" i="39"/>
  <c r="E4665" i="39"/>
  <c r="E2556" i="39"/>
  <c r="E4830" i="39"/>
  <c r="E4818" i="39"/>
  <c r="E2293" i="39"/>
  <c r="E3171" i="39"/>
  <c r="E4102" i="39"/>
  <c r="E4340" i="39"/>
  <c r="E1152" i="39"/>
  <c r="E3241" i="39"/>
  <c r="E2054" i="39"/>
  <c r="E1655" i="39"/>
  <c r="E3481" i="39"/>
  <c r="E1288" i="39"/>
  <c r="E1917" i="39"/>
  <c r="E1111" i="39"/>
  <c r="E1322" i="39"/>
  <c r="E4798" i="39"/>
  <c r="E5042" i="39"/>
  <c r="E3093" i="39"/>
  <c r="E1366" i="39"/>
  <c r="E3518" i="39"/>
  <c r="E3606" i="39"/>
  <c r="E948" i="39"/>
  <c r="E1228" i="39"/>
  <c r="E1462" i="39"/>
  <c r="E3940" i="39"/>
  <c r="E4524" i="39"/>
  <c r="E1666" i="39"/>
  <c r="E3429" i="39"/>
  <c r="E2490" i="39"/>
  <c r="E1294" i="39"/>
  <c r="E1535" i="39"/>
  <c r="E2835" i="39"/>
  <c r="E3987" i="39"/>
  <c r="E2467" i="39"/>
  <c r="E2283" i="39"/>
  <c r="E3563" i="39"/>
  <c r="E816" i="39"/>
  <c r="E2435" i="39"/>
  <c r="E1927" i="39"/>
  <c r="E3168" i="39"/>
  <c r="E2391" i="39"/>
  <c r="E1345" i="39"/>
  <c r="E2883" i="39"/>
  <c r="E4669" i="39"/>
  <c r="E2576" i="39"/>
  <c r="E2733" i="39"/>
  <c r="E1749" i="39"/>
  <c r="E1354" i="39"/>
  <c r="E1592" i="39"/>
  <c r="E1031" i="39"/>
  <c r="E1333" i="39"/>
  <c r="E4368" i="39"/>
  <c r="E3030" i="39"/>
  <c r="E4372" i="39"/>
  <c r="E4441" i="39"/>
  <c r="E3015" i="39"/>
  <c r="E3309" i="39"/>
  <c r="E2717" i="39"/>
  <c r="E2959" i="39"/>
  <c r="E3166" i="39"/>
  <c r="E3457" i="39"/>
  <c r="E2277" i="39"/>
  <c r="E936" i="39"/>
  <c r="E4454" i="39"/>
  <c r="E1703" i="39"/>
  <c r="E4726" i="39"/>
  <c r="E2357" i="39"/>
  <c r="E3088" i="39"/>
  <c r="E3625" i="39"/>
  <c r="E3010" i="39"/>
  <c r="E3516" i="39"/>
  <c r="E1791" i="39"/>
  <c r="E3718" i="39"/>
  <c r="E3357" i="39"/>
  <c r="E2634" i="39"/>
  <c r="E2834" i="39"/>
  <c r="E3954" i="39"/>
  <c r="E2498" i="39"/>
  <c r="E2353" i="39"/>
  <c r="E3980" i="39"/>
  <c r="E1100" i="39"/>
  <c r="E2001" i="39"/>
  <c r="E1783" i="39"/>
  <c r="E3293" i="39"/>
  <c r="E1280" i="39"/>
  <c r="E730" i="39"/>
  <c r="E469" i="39"/>
  <c r="E5076" i="39"/>
  <c r="E2519" i="39"/>
  <c r="E3777" i="39"/>
  <c r="E1140" i="39"/>
  <c r="E3169" i="39"/>
  <c r="E1929" i="39"/>
  <c r="E1149" i="39"/>
  <c r="E1410" i="39"/>
  <c r="E4849" i="39"/>
  <c r="E3448" i="39"/>
  <c r="E2532" i="39"/>
  <c r="E1060" i="39"/>
  <c r="E4734" i="39"/>
  <c r="E283" i="39"/>
  <c r="E3394" i="39"/>
  <c r="E3890" i="39"/>
  <c r="E1998" i="39"/>
  <c r="E1230" i="39"/>
  <c r="E4494" i="39"/>
  <c r="E2928" i="39"/>
  <c r="E3903" i="39"/>
  <c r="E2482" i="39"/>
  <c r="E4336" i="39"/>
  <c r="E2650" i="39"/>
  <c r="E1315" i="39"/>
  <c r="E3234" i="39"/>
  <c r="E4960" i="39"/>
  <c r="E4428" i="39"/>
  <c r="E4093" i="39"/>
  <c r="E4248" i="39"/>
  <c r="E1107" i="39"/>
  <c r="E1881" i="39"/>
  <c r="E4502" i="39"/>
  <c r="E3607" i="39"/>
  <c r="E491" i="39"/>
  <c r="E2806" i="39"/>
  <c r="E2098" i="39"/>
  <c r="E1854" i="39"/>
  <c r="E1784" i="39"/>
  <c r="E4301" i="39"/>
  <c r="E900" i="39"/>
  <c r="E2659" i="39"/>
  <c r="E4272" i="39"/>
  <c r="E2109" i="39"/>
  <c r="E4293" i="39"/>
  <c r="E3115" i="39"/>
  <c r="E77" i="39"/>
  <c r="E3077" i="39"/>
  <c r="E1311" i="39"/>
  <c r="E2755" i="39"/>
  <c r="E4135" i="39"/>
  <c r="E4282" i="39"/>
  <c r="E1526" i="39"/>
  <c r="E1797" i="39"/>
  <c r="E1239" i="39"/>
  <c r="E4028" i="39"/>
  <c r="E4035" i="39"/>
  <c r="E1571" i="39"/>
  <c r="E3849" i="39"/>
  <c r="E2363" i="39"/>
  <c r="E3267" i="39"/>
  <c r="E4827" i="39"/>
  <c r="E786" i="39"/>
  <c r="E3835" i="39"/>
  <c r="E2334" i="39"/>
  <c r="E2397" i="39"/>
  <c r="E2573" i="39"/>
  <c r="E3117" i="39"/>
  <c r="E4634" i="39"/>
  <c r="E715" i="39"/>
  <c r="E4910" i="39"/>
  <c r="E4048" i="39"/>
  <c r="E3892" i="39"/>
  <c r="E1557" i="39"/>
  <c r="E4433" i="39"/>
  <c r="E2583" i="39"/>
  <c r="E4453" i="39"/>
  <c r="E2902" i="39"/>
  <c r="E2691" i="39"/>
  <c r="E2619" i="39"/>
  <c r="E4080" i="39"/>
  <c r="E2402" i="39"/>
  <c r="E3548" i="39"/>
  <c r="E1262" i="39"/>
  <c r="E4164" i="39"/>
  <c r="E4286" i="39"/>
  <c r="E3725" i="39"/>
  <c r="E2814" i="39"/>
  <c r="E1126" i="39"/>
  <c r="E1518" i="39"/>
  <c r="E2784" i="39"/>
  <c r="E3679" i="39"/>
  <c r="E5025" i="39"/>
  <c r="E783" i="39"/>
  <c r="E1293" i="39"/>
  <c r="E3700" i="39"/>
  <c r="E1321" i="39"/>
  <c r="E1940" i="39"/>
  <c r="E3092" i="39"/>
  <c r="E2926" i="39"/>
  <c r="E2135" i="39"/>
  <c r="E2199" i="39"/>
  <c r="E4549" i="39"/>
  <c r="E1573" i="39"/>
  <c r="E3950" i="39"/>
  <c r="E1969" i="39"/>
  <c r="E2918" i="39"/>
  <c r="E4431" i="39"/>
  <c r="E3249" i="39"/>
  <c r="E5311" i="39"/>
  <c r="E2328" i="39"/>
  <c r="E2727" i="39"/>
  <c r="E3376" i="39"/>
  <c r="E3678" i="39"/>
  <c r="E4435" i="39"/>
  <c r="E4748" i="39"/>
  <c r="E276" i="39"/>
  <c r="E2102" i="39"/>
  <c r="E3483" i="39"/>
  <c r="E361" i="39"/>
  <c r="E2720" i="39"/>
  <c r="E3062" i="39"/>
  <c r="E3401" i="39"/>
  <c r="E2343" i="39"/>
  <c r="E934" i="39"/>
  <c r="E3536" i="39"/>
  <c r="E3956" i="39"/>
  <c r="E4618" i="39"/>
  <c r="E834" i="39"/>
  <c r="E2371" i="39"/>
  <c r="E3512" i="39"/>
  <c r="E4766" i="39"/>
  <c r="E1053" i="39"/>
  <c r="E3811" i="39"/>
  <c r="E565" i="39"/>
  <c r="E278" i="39"/>
  <c r="E1775" i="39"/>
  <c r="E1032" i="39"/>
  <c r="E3767" i="39"/>
  <c r="E4285" i="39"/>
  <c r="E2594" i="39"/>
  <c r="E692" i="39"/>
  <c r="E4504" i="39"/>
  <c r="E709" i="39"/>
  <c r="E4809" i="39"/>
  <c r="E1171" i="39"/>
  <c r="E1709" i="39"/>
  <c r="E3482" i="39"/>
  <c r="E4963" i="39"/>
  <c r="E3897" i="39"/>
  <c r="E3944" i="39"/>
  <c r="E2877" i="39"/>
  <c r="E3037" i="39"/>
  <c r="E3673" i="39"/>
  <c r="E2636" i="39"/>
  <c r="E4845" i="39"/>
  <c r="E1141" i="39"/>
  <c r="E1382" i="39"/>
  <c r="E3441" i="39"/>
  <c r="E939" i="39"/>
  <c r="E3759" i="39"/>
  <c r="E4090" i="39"/>
  <c r="E3380" i="39"/>
  <c r="E2507" i="39"/>
  <c r="E4718" i="39"/>
  <c r="E1574" i="39"/>
  <c r="E2114" i="39"/>
  <c r="E1878" i="39"/>
  <c r="E1897" i="39"/>
  <c r="E2180" i="39"/>
  <c r="E2707" i="39"/>
  <c r="E272" i="39"/>
  <c r="E4317" i="39"/>
  <c r="E433" i="39"/>
  <c r="E1499" i="39"/>
  <c r="E1727" i="39"/>
  <c r="E621" i="39"/>
  <c r="E2533" i="39"/>
  <c r="E2271" i="39"/>
  <c r="E5011" i="39"/>
  <c r="E2947" i="39"/>
  <c r="E1377" i="39"/>
  <c r="E974" i="39"/>
  <c r="E4051" i="39"/>
  <c r="E1467" i="39"/>
  <c r="E3281" i="39"/>
  <c r="E2212" i="39"/>
  <c r="E3242" i="39"/>
  <c r="E3778" i="39"/>
  <c r="E2288" i="39"/>
  <c r="E1614" i="39"/>
  <c r="E4593" i="39"/>
  <c r="E2534" i="39"/>
  <c r="E4399" i="39"/>
  <c r="E3494" i="39"/>
  <c r="E1987" i="39"/>
  <c r="E1591" i="39"/>
  <c r="E1970" i="39"/>
  <c r="E2108" i="39"/>
  <c r="E4617" i="39"/>
  <c r="E3569" i="39"/>
  <c r="E2485" i="39"/>
  <c r="E5081" i="39"/>
  <c r="E1242" i="39"/>
  <c r="E1502" i="39"/>
  <c r="E4610" i="39"/>
  <c r="E1906" i="39"/>
  <c r="E1147" i="39"/>
  <c r="E1098" i="39"/>
  <c r="E4791" i="39"/>
  <c r="E5352" i="39"/>
  <c r="E5238" i="39"/>
  <c r="E1216" i="39"/>
  <c r="E963" i="39"/>
  <c r="E2383" i="39"/>
  <c r="E2621" i="39"/>
  <c r="E5079" i="39"/>
  <c r="E857" i="39"/>
  <c r="E694" i="39"/>
  <c r="E728" i="39"/>
  <c r="E3693" i="39"/>
  <c r="E4918" i="39"/>
  <c r="E5123" i="39"/>
  <c r="E977" i="39"/>
  <c r="E349" i="39"/>
  <c r="E3899" i="39"/>
  <c r="E5216" i="39"/>
  <c r="E3333" i="39"/>
  <c r="E1728" i="39"/>
  <c r="E3344" i="39"/>
  <c r="E2465" i="39"/>
  <c r="E1802" i="39"/>
  <c r="E1075" i="39"/>
  <c r="E3437" i="39"/>
  <c r="E5312" i="39"/>
  <c r="E131" i="39"/>
  <c r="E746" i="39"/>
  <c r="E847" i="39"/>
  <c r="E5248" i="39"/>
  <c r="E599" i="39"/>
  <c r="E421" i="39"/>
  <c r="E5097" i="39"/>
  <c r="E704" i="39"/>
  <c r="E5403" i="39"/>
  <c r="E780" i="39"/>
  <c r="E2775" i="39"/>
  <c r="E944" i="39"/>
  <c r="E4919" i="39"/>
  <c r="E5277" i="39"/>
  <c r="E4500" i="39"/>
  <c r="E3329" i="39"/>
  <c r="E4152" i="39"/>
  <c r="E1968" i="39"/>
  <c r="E4324" i="39"/>
  <c r="E3724" i="39"/>
  <c r="E1625" i="39"/>
  <c r="E3408" i="39"/>
  <c r="E2572" i="39"/>
  <c r="E4912" i="39"/>
  <c r="E930" i="39"/>
  <c r="E1543" i="39"/>
  <c r="E3179" i="39"/>
  <c r="E2384" i="39"/>
  <c r="E2134" i="39"/>
  <c r="E1890" i="39"/>
  <c r="E4450" i="39"/>
  <c r="E2612" i="39"/>
  <c r="E3311" i="39"/>
  <c r="E1259" i="39"/>
  <c r="E4363" i="39"/>
  <c r="E1682" i="39"/>
  <c r="E2499" i="39"/>
  <c r="E560" i="39"/>
  <c r="E2464" i="39"/>
  <c r="E456" i="39"/>
  <c r="E4515" i="39"/>
  <c r="E3832" i="39"/>
  <c r="E2595" i="39"/>
  <c r="E1129" i="39"/>
  <c r="E3184" i="39"/>
  <c r="E769" i="39"/>
  <c r="E1036" i="39"/>
  <c r="E4444" i="39"/>
  <c r="E2030" i="39"/>
  <c r="E3206" i="39"/>
  <c r="E1011" i="39"/>
  <c r="E970" i="39"/>
  <c r="E1621" i="39"/>
  <c r="E3883" i="39"/>
  <c r="E3452" i="39"/>
  <c r="E1317" i="39"/>
  <c r="E3818" i="39"/>
  <c r="E2369" i="39"/>
  <c r="E4567" i="39"/>
  <c r="E1229" i="39"/>
  <c r="E892" i="39"/>
  <c r="E4596" i="39"/>
  <c r="E1450" i="39"/>
  <c r="E4243" i="39"/>
  <c r="E5055" i="39"/>
  <c r="E4338" i="39"/>
  <c r="E2053" i="39"/>
  <c r="E983" i="39"/>
  <c r="E3852" i="39"/>
  <c r="E1620" i="39"/>
  <c r="E1755" i="39"/>
  <c r="E4188" i="39"/>
  <c r="E4875" i="39"/>
  <c r="E1331" i="39"/>
  <c r="E1220" i="39"/>
  <c r="E903" i="39"/>
  <c r="E906" i="39"/>
  <c r="E1256" i="39"/>
  <c r="E2028" i="39"/>
  <c r="E4289" i="39"/>
  <c r="E1365" i="39"/>
  <c r="E2893" i="39"/>
  <c r="E928" i="39"/>
  <c r="E4270" i="39"/>
  <c r="E1416" i="39"/>
  <c r="E2601" i="39"/>
  <c r="E2206" i="39"/>
  <c r="E2476" i="39"/>
  <c r="E3979" i="39"/>
  <c r="E4089" i="39"/>
  <c r="E4364" i="39"/>
  <c r="E4522" i="39"/>
  <c r="E1379" i="39"/>
  <c r="E1210" i="39"/>
  <c r="E1629" i="39"/>
  <c r="E2335" i="39"/>
  <c r="E4677" i="39"/>
  <c r="E1804" i="39"/>
  <c r="E1266" i="39"/>
  <c r="E527" i="39"/>
  <c r="E4615" i="39"/>
  <c r="E3477" i="39"/>
  <c r="E3666" i="39"/>
  <c r="E2362" i="39"/>
  <c r="E2479" i="39"/>
  <c r="E1402" i="39"/>
  <c r="E4913" i="39"/>
  <c r="E2186" i="39"/>
  <c r="E864" i="39"/>
  <c r="E4207" i="39"/>
  <c r="E1601" i="39"/>
  <c r="E2022" i="39"/>
  <c r="E4807" i="39"/>
  <c r="E4184" i="39"/>
  <c r="E3554" i="39"/>
  <c r="E2915" i="39"/>
  <c r="E3874" i="39"/>
  <c r="E2423" i="39"/>
  <c r="E2414" i="39"/>
  <c r="E1570" i="39"/>
  <c r="E3933" i="39"/>
  <c r="E3112" i="39"/>
  <c r="E2213" i="39"/>
  <c r="E5426" i="39"/>
  <c r="E5350" i="39"/>
  <c r="E1528" i="39"/>
  <c r="E5190" i="39"/>
  <c r="E1809" i="39"/>
  <c r="E1962" i="39"/>
  <c r="E4935" i="39"/>
  <c r="E628" i="39"/>
  <c r="E202" i="39"/>
  <c r="E736" i="39"/>
  <c r="E4391" i="39"/>
  <c r="E1479" i="39"/>
  <c r="E1719" i="39"/>
  <c r="E4693" i="39"/>
  <c r="E185" i="39"/>
  <c r="E835" i="39"/>
  <c r="E3546" i="39"/>
  <c r="E2746" i="39"/>
  <c r="E4030" i="39"/>
  <c r="E2413" i="39"/>
  <c r="E4088" i="39"/>
  <c r="E4105" i="39"/>
  <c r="E1465" i="39"/>
  <c r="E3350" i="39"/>
  <c r="E2123" i="39"/>
  <c r="E1585" i="39"/>
  <c r="E468" i="39"/>
  <c r="E3798" i="39"/>
  <c r="E2821" i="39"/>
  <c r="E1428" i="39"/>
  <c r="E5296" i="39"/>
  <c r="E1715" i="39"/>
  <c r="E3675" i="39"/>
  <c r="E1758" i="39"/>
  <c r="E4153" i="39"/>
  <c r="E547" i="39"/>
  <c r="E3869" i="39"/>
  <c r="E2674" i="39"/>
  <c r="E949" i="39"/>
  <c r="E2728" i="39"/>
  <c r="E4180" i="39"/>
  <c r="E2452" i="39"/>
  <c r="E4064" i="39"/>
  <c r="E2253" i="39"/>
  <c r="E4053" i="39"/>
  <c r="E1112" i="39"/>
  <c r="E3154" i="39"/>
  <c r="E262" i="39"/>
  <c r="E3816" i="39"/>
  <c r="E4954" i="39"/>
  <c r="E3250" i="39"/>
  <c r="E2549" i="39"/>
  <c r="E3068" i="39"/>
  <c r="E5007" i="39"/>
  <c r="E778" i="39"/>
  <c r="E1995" i="39"/>
  <c r="E4532" i="39"/>
  <c r="E5269" i="39"/>
  <c r="E2514" i="39"/>
  <c r="E2008" i="39"/>
  <c r="E3101" i="39"/>
  <c r="E4378" i="39"/>
  <c r="E4196" i="39"/>
  <c r="E2216" i="39"/>
  <c r="E3935" i="39"/>
  <c r="E668" i="39"/>
  <c r="E442" i="39"/>
  <c r="E1759" i="39"/>
  <c r="E2238" i="39"/>
  <c r="E2630" i="39"/>
  <c r="E2294" i="39"/>
  <c r="E188" i="39"/>
  <c r="E4661" i="39"/>
  <c r="E1619" i="39"/>
  <c r="E2675" i="39"/>
  <c r="E600" i="39"/>
  <c r="E3817" i="39"/>
  <c r="E2765" i="39"/>
  <c r="E1826" i="39"/>
  <c r="E3498" i="39"/>
  <c r="E2140" i="39"/>
  <c r="E1076" i="39"/>
  <c r="E4346" i="39"/>
  <c r="E1246" i="39"/>
  <c r="E3668" i="39"/>
  <c r="E3589" i="39"/>
  <c r="E2586" i="39"/>
  <c r="E3372" i="39"/>
  <c r="E654" i="39"/>
  <c r="E2771" i="39"/>
  <c r="E4631" i="39"/>
  <c r="E3834" i="39"/>
  <c r="E1583" i="39"/>
  <c r="E885" i="39"/>
  <c r="E4065" i="39"/>
  <c r="E3597" i="39"/>
  <c r="E1493" i="39"/>
  <c r="E1793" i="39"/>
  <c r="E2045" i="39"/>
  <c r="E1349" i="39"/>
  <c r="E2838" i="39"/>
  <c r="E742" i="39"/>
  <c r="E4819" i="39"/>
  <c r="E3665" i="39"/>
  <c r="E3774" i="39"/>
  <c r="E3102" i="39"/>
  <c r="E2448" i="39"/>
  <c r="E2077" i="39"/>
  <c r="E1260" i="39"/>
  <c r="E2103" i="39"/>
  <c r="E3570" i="39"/>
  <c r="E2470" i="39"/>
  <c r="E4387" i="39"/>
  <c r="E2242" i="39"/>
  <c r="E4965" i="39"/>
  <c r="E2788" i="39"/>
  <c r="E2428" i="39"/>
  <c r="E4071" i="39"/>
  <c r="E3277" i="39"/>
  <c r="E2535" i="39"/>
  <c r="E292" i="39"/>
  <c r="E3208" i="39"/>
  <c r="E4278" i="39"/>
  <c r="E794" i="39"/>
  <c r="E4491" i="39"/>
  <c r="E663" i="39"/>
  <c r="E4853" i="39"/>
  <c r="E4547" i="39"/>
  <c r="E5287" i="39"/>
  <c r="E3884" i="39"/>
  <c r="E4949" i="39"/>
  <c r="E1064" i="39"/>
  <c r="E3078" i="39"/>
  <c r="E2777" i="39"/>
  <c r="E2792" i="39"/>
  <c r="E3375" i="39"/>
  <c r="E1436" i="39"/>
  <c r="E1831" i="39"/>
  <c r="E1555" i="39"/>
  <c r="E3347" i="39"/>
  <c r="E3623" i="39"/>
  <c r="E1037" i="39"/>
  <c r="E1868" i="39"/>
  <c r="E2203" i="39"/>
  <c r="E1713" i="39"/>
  <c r="E2933" i="39"/>
  <c r="E2747" i="39"/>
  <c r="E2676" i="39"/>
  <c r="E2934" i="39"/>
  <c r="E4211" i="39"/>
  <c r="E1061" i="39"/>
  <c r="E4840" i="39"/>
  <c r="E3501" i="39"/>
  <c r="E3419" i="39"/>
  <c r="E1424" i="39"/>
  <c r="E1899" i="39"/>
  <c r="E1497" i="39"/>
  <c r="E1762" i="39"/>
  <c r="E2280" i="39"/>
  <c r="E2639" i="39"/>
  <c r="E2805" i="39"/>
  <c r="E1634" i="39"/>
  <c r="E4084" i="39"/>
  <c r="E2977" i="39"/>
  <c r="E3658" i="39"/>
  <c r="E2763" i="39"/>
  <c r="E891" i="39"/>
  <c r="E3395" i="39"/>
  <c r="E4619" i="39"/>
  <c r="E2817" i="39"/>
  <c r="E4408" i="39"/>
  <c r="E2181" i="39"/>
  <c r="E2546" i="39"/>
  <c r="E3218" i="39"/>
  <c r="E2065" i="39"/>
  <c r="E1803" i="39"/>
  <c r="E2129" i="39"/>
  <c r="E4389" i="39"/>
  <c r="E4228" i="39"/>
  <c r="E2184" i="39"/>
  <c r="E3365" i="39"/>
  <c r="E3470" i="39"/>
  <c r="E3565" i="39"/>
  <c r="E1006" i="39"/>
  <c r="E3520" i="39"/>
  <c r="E3211" i="39"/>
  <c r="E4029" i="39"/>
  <c r="E2900" i="39"/>
  <c r="E2377" i="39"/>
  <c r="E3246" i="39"/>
  <c r="E3230" i="39"/>
  <c r="E4362" i="39"/>
  <c r="E2443" i="39"/>
  <c r="E732" i="39"/>
  <c r="E4143" i="39"/>
  <c r="E1028" i="39"/>
  <c r="E1197" i="39"/>
  <c r="E773" i="39"/>
  <c r="E4012" i="39"/>
  <c r="E2096" i="39"/>
  <c r="E2270" i="39"/>
  <c r="E2671" i="39"/>
  <c r="E753" i="39"/>
  <c r="E4096" i="39"/>
  <c r="E2297" i="39"/>
  <c r="E3519" i="39"/>
  <c r="E2256" i="39"/>
  <c r="E4469" i="39"/>
  <c r="E2278" i="39"/>
  <c r="E2999" i="39"/>
  <c r="E1624" i="39"/>
  <c r="E4366" i="39"/>
  <c r="E2378" i="39"/>
  <c r="E1931" i="39"/>
  <c r="E4290" i="39"/>
  <c r="E1241" i="39"/>
  <c r="E2243" i="39"/>
  <c r="E3715" i="39"/>
  <c r="E4140" i="39"/>
  <c r="E1837" i="39"/>
  <c r="E4822" i="39"/>
  <c r="E2063" i="39"/>
  <c r="E3936" i="39"/>
  <c r="E4374" i="39"/>
  <c r="E4059" i="39"/>
  <c r="E315" i="39"/>
  <c r="E2705" i="39"/>
  <c r="E3547" i="39"/>
  <c r="E3192" i="39"/>
  <c r="E3466" i="39"/>
  <c r="E2235" i="39"/>
  <c r="E1990" i="39"/>
  <c r="E2950" i="39"/>
  <c r="E2068" i="39"/>
  <c r="E3502" i="39"/>
  <c r="E1723" i="39"/>
  <c r="E1142" i="39"/>
  <c r="E3450" i="39"/>
  <c r="E3664" i="39"/>
  <c r="E2197" i="39"/>
  <c r="E2657" i="39"/>
  <c r="E2687" i="39"/>
  <c r="E1527" i="39"/>
  <c r="E3641" i="39"/>
  <c r="E3793" i="39"/>
  <c r="E1452" i="39"/>
  <c r="E1323" i="39"/>
  <c r="E1222" i="39"/>
  <c r="E4779" i="39"/>
  <c r="E1084" i="39"/>
  <c r="E1622" i="39"/>
  <c r="E2088" i="39"/>
  <c r="E1406" i="39"/>
  <c r="E4939" i="39"/>
  <c r="E2768" i="39"/>
  <c r="E1767" i="39"/>
  <c r="E3233" i="39"/>
  <c r="E1825" i="39"/>
  <c r="E2740" i="39"/>
  <c r="E3323" i="39"/>
  <c r="E2538" i="39"/>
  <c r="E5043" i="39"/>
  <c r="E3228" i="39"/>
  <c r="E2711" i="39"/>
  <c r="E4721" i="39"/>
  <c r="E3530" i="39"/>
  <c r="E2331" i="39"/>
  <c r="E4667" i="39"/>
  <c r="E4023" i="39"/>
  <c r="E3042" i="39"/>
  <c r="E3150" i="39"/>
  <c r="E791" i="39"/>
  <c r="E1687" i="39"/>
  <c r="E4934" i="39"/>
  <c r="E3416" i="39"/>
  <c r="E2215" i="39"/>
  <c r="E1105" i="39"/>
  <c r="E3645" i="39"/>
  <c r="E3087" i="39"/>
  <c r="E1383" i="39"/>
  <c r="E1169" i="39"/>
  <c r="E4279" i="39"/>
  <c r="E1739" i="39"/>
  <c r="E2505" i="39"/>
  <c r="E3397" i="39"/>
  <c r="E4171" i="39"/>
  <c r="E2537" i="39"/>
  <c r="E2387" i="39"/>
  <c r="E1508" i="39"/>
  <c r="E3704" i="39"/>
  <c r="E1520" i="39"/>
  <c r="E2815" i="39"/>
  <c r="E3327" i="39"/>
  <c r="E1559" i="39"/>
  <c r="E4761" i="39"/>
  <c r="E1730" i="39"/>
  <c r="E2051" i="39"/>
  <c r="E3751" i="39"/>
  <c r="E966" i="39"/>
  <c r="E3160" i="39"/>
  <c r="E2049" i="39"/>
  <c r="E3054" i="39"/>
  <c r="E1533" i="39"/>
  <c r="E1249" i="39"/>
  <c r="E3942" i="39"/>
  <c r="E4075" i="39"/>
  <c r="E3867" i="39"/>
  <c r="E2228" i="39"/>
  <c r="E1063" i="39"/>
  <c r="E1495" i="39"/>
  <c r="E5208" i="39"/>
  <c r="E3497" i="39"/>
  <c r="E2336" i="39"/>
  <c r="E3949" i="39"/>
  <c r="E4047" i="39"/>
  <c r="E719" i="39"/>
  <c r="E3716" i="39"/>
  <c r="E2830" i="39"/>
  <c r="E1852" i="39"/>
  <c r="E1725" i="39"/>
  <c r="E4901" i="39"/>
  <c r="E2400" i="39"/>
  <c r="E987" i="39"/>
  <c r="E3605" i="39"/>
  <c r="E2942" i="39"/>
  <c r="E459" i="39"/>
  <c r="E5227" i="39"/>
  <c r="E4413" i="39"/>
  <c r="E549" i="39"/>
  <c r="E1796" i="39"/>
  <c r="E2742" i="39"/>
  <c r="E1544" i="39"/>
  <c r="E1134" i="39"/>
  <c r="E2439" i="39"/>
  <c r="E931" i="39"/>
  <c r="E3432" i="39"/>
  <c r="E5085" i="39"/>
  <c r="E3469" i="39"/>
  <c r="E4172" i="39"/>
  <c r="E1949" i="39"/>
  <c r="E2145" i="39"/>
  <c r="E4379" i="39"/>
  <c r="E1253" i="39"/>
  <c r="E595" i="39"/>
  <c r="E2633" i="39"/>
  <c r="E3449" i="39"/>
  <c r="E1530" i="39"/>
  <c r="E1384" i="39"/>
  <c r="E2046" i="39"/>
  <c r="E4513" i="39"/>
  <c r="E2904" i="39"/>
  <c r="E4214" i="39"/>
  <c r="E2989" i="39"/>
  <c r="E3123" i="39"/>
  <c r="E2997" i="39"/>
  <c r="E2131" i="39"/>
  <c r="E181" i="39"/>
  <c r="E2047" i="39"/>
  <c r="E2584" i="39"/>
  <c r="E2153" i="39"/>
  <c r="E3785" i="39"/>
  <c r="E2165" i="39"/>
  <c r="E4640" i="39"/>
  <c r="E2260" i="39"/>
  <c r="E1721" i="39"/>
  <c r="E5178" i="39"/>
  <c r="E2005" i="39"/>
  <c r="E5119" i="39"/>
  <c r="E4056" i="39"/>
  <c r="E490" i="39"/>
  <c r="E227" i="39"/>
  <c r="E3083" i="39"/>
  <c r="E4163" i="39"/>
  <c r="E1324" i="39"/>
  <c r="E4421" i="39"/>
  <c r="E4359" i="39"/>
  <c r="E4601" i="39"/>
  <c r="E3827" i="39"/>
  <c r="E4988" i="39"/>
  <c r="E837" i="39"/>
  <c r="E4664" i="39"/>
  <c r="E3549" i="39"/>
  <c r="E378" i="39"/>
  <c r="E3572" i="39"/>
  <c r="E1415" i="39"/>
  <c r="E4222" i="39"/>
  <c r="E1799" i="39"/>
  <c r="E1988" i="39"/>
  <c r="E4642" i="39"/>
  <c r="E3231" i="39"/>
  <c r="E1405" i="39"/>
  <c r="E1500" i="39"/>
  <c r="E1468" i="39"/>
  <c r="E3735" i="39"/>
  <c r="E2758" i="39"/>
  <c r="E1718" i="39"/>
  <c r="E4097" i="39"/>
  <c r="E1529" i="39"/>
  <c r="E3503" i="39"/>
  <c r="E2735" i="39"/>
  <c r="E2291" i="39"/>
  <c r="E2344" i="39"/>
  <c r="E1661" i="39"/>
  <c r="E2347" i="39"/>
  <c r="E3876" i="39"/>
  <c r="E2436" i="39"/>
  <c r="E1745" i="39"/>
  <c r="E4582" i="39"/>
  <c r="E2568" i="39"/>
  <c r="E2645" i="39"/>
  <c r="E2699" i="39"/>
  <c r="E1933" i="39"/>
  <c r="E2017" i="39"/>
  <c r="E591" i="39"/>
  <c r="E5138" i="39"/>
  <c r="E4947" i="39"/>
  <c r="E1626" i="39"/>
  <c r="E2982" i="39"/>
  <c r="E619" i="39"/>
  <c r="E4257" i="39"/>
  <c r="E3545" i="39"/>
  <c r="E2605" i="39"/>
  <c r="E4038" i="39"/>
  <c r="E5036" i="39"/>
  <c r="E4281" i="39"/>
  <c r="E1818" i="39"/>
  <c r="E1698" i="39"/>
  <c r="E3247" i="39"/>
  <c r="E3300" i="39"/>
  <c r="E3222" i="39"/>
  <c r="E3253" i="39"/>
  <c r="E393" i="39"/>
  <c r="E554" i="39"/>
  <c r="E306" i="39"/>
  <c r="E2420" i="39"/>
  <c r="E3354" i="39"/>
  <c r="E1485" i="39"/>
  <c r="E1953" i="39"/>
  <c r="E1120" i="39"/>
  <c r="E1821" i="39"/>
  <c r="E3943" i="39"/>
  <c r="E2896" i="39"/>
  <c r="E1536" i="39"/>
  <c r="E1908" i="39"/>
  <c r="E4445" i="39"/>
  <c r="E1437" i="39"/>
  <c r="E3124" i="39"/>
  <c r="E1974" i="39"/>
  <c r="E3764" i="39"/>
  <c r="E1945" i="39"/>
  <c r="E5091" i="39"/>
  <c r="E4352" i="39"/>
  <c r="E690" i="39"/>
  <c r="E2591" i="39"/>
  <c r="E2437" i="39"/>
  <c r="E751" i="39"/>
  <c r="E5113" i="39"/>
  <c r="E3975" i="39"/>
  <c r="E5232" i="39"/>
  <c r="E2983" i="39"/>
  <c r="E2773" i="39"/>
  <c r="E2965" i="39"/>
  <c r="E698" i="39"/>
  <c r="E2460" i="39"/>
  <c r="E3486" i="39"/>
  <c r="E2305" i="39"/>
  <c r="E3095" i="39"/>
  <c r="E2340" i="39"/>
  <c r="E3236" i="39"/>
  <c r="E1320" i="39"/>
  <c r="E673" i="39"/>
  <c r="E2417" i="39"/>
  <c r="E2302" i="39"/>
  <c r="E2726" i="39"/>
  <c r="E4659" i="39"/>
  <c r="E3772" i="39"/>
  <c r="E4092" i="39"/>
  <c r="E4348" i="39"/>
  <c r="E699" i="39"/>
  <c r="E4175" i="39"/>
  <c r="E1265" i="39"/>
  <c r="E1828" i="39"/>
  <c r="E3431" i="39"/>
  <c r="E1702" i="39"/>
  <c r="E4557" i="39"/>
  <c r="E1269" i="39"/>
  <c r="E916" i="39"/>
  <c r="E3640" i="39"/>
  <c r="E1403" i="39"/>
  <c r="E1761" i="39"/>
  <c r="E4388" i="39"/>
  <c r="E3356" i="39"/>
  <c r="E3097" i="39"/>
  <c r="E4398" i="39"/>
  <c r="E2483" i="39"/>
  <c r="E1394" i="39"/>
  <c r="E4691" i="39"/>
  <c r="E4132" i="39"/>
  <c r="E5400" i="39"/>
  <c r="E5319" i="39"/>
  <c r="E4423" i="39"/>
  <c r="E2067" i="39"/>
  <c r="E2880" i="39"/>
  <c r="E3048" i="39"/>
  <c r="E2019" i="39"/>
  <c r="E4404" i="39"/>
  <c r="E897" i="39"/>
  <c r="E3214" i="39"/>
  <c r="E2779" i="39"/>
  <c r="E1858" i="39"/>
  <c r="E2060" i="39"/>
  <c r="E4258" i="39"/>
  <c r="E3577" i="39"/>
  <c r="E2257" i="39"/>
  <c r="E640" i="39"/>
  <c r="E1834" i="39"/>
  <c r="E3858" i="39"/>
  <c r="E1003" i="39"/>
  <c r="E3506" i="39"/>
  <c r="E3927" i="39"/>
  <c r="E4318" i="39"/>
  <c r="E1892" i="39"/>
  <c r="E3140" i="39"/>
  <c r="E1506" i="39"/>
  <c r="E2767" i="39"/>
  <c r="E2298" i="39"/>
  <c r="E4732" i="39"/>
  <c r="E2023" i="39"/>
  <c r="E1973" i="39"/>
  <c r="E2445" i="39"/>
  <c r="E2766" i="39"/>
  <c r="E4944" i="39"/>
  <c r="E5062" i="39"/>
  <c r="E2117" i="39"/>
  <c r="E520" i="39"/>
  <c r="E664" i="39"/>
  <c r="E4376" i="39"/>
  <c r="E849" i="39"/>
  <c r="E3263" i="39"/>
  <c r="E4843" i="39"/>
  <c r="E4762" i="39"/>
  <c r="E3733" i="39"/>
  <c r="E1697" i="39"/>
  <c r="E667" i="39"/>
  <c r="E2752" i="39"/>
  <c r="E3322" i="39"/>
  <c r="E311" i="39"/>
  <c r="E4234" i="39"/>
  <c r="E4911" i="39"/>
  <c r="E772" i="39"/>
  <c r="E5333" i="39"/>
  <c r="E4887" i="39"/>
  <c r="E2453" i="39"/>
  <c r="E954" i="39"/>
  <c r="E4917" i="39"/>
  <c r="E3929" i="39"/>
  <c r="E1022" i="39"/>
  <c r="E579" i="39"/>
  <c r="E1580" i="39"/>
  <c r="E2266" i="39"/>
  <c r="E2957" i="39"/>
  <c r="E2173" i="39"/>
  <c r="E3854" i="39"/>
  <c r="E2227" i="39"/>
  <c r="E3525" i="39"/>
  <c r="E2126" i="39"/>
  <c r="E1480" i="39"/>
  <c r="E2407" i="39"/>
  <c r="E809" i="39"/>
  <c r="E3609" i="39"/>
  <c r="E4578" i="39"/>
  <c r="E2262" i="39"/>
  <c r="E4733" i="39"/>
  <c r="E3100" i="39"/>
  <c r="E3369" i="39"/>
  <c r="E2831" i="39"/>
  <c r="E4136" i="39"/>
  <c r="E985" i="39"/>
  <c r="E4558" i="39"/>
  <c r="E4479" i="39"/>
  <c r="E1736" i="39"/>
  <c r="E3410" i="39"/>
  <c r="E1001" i="39"/>
  <c r="E3796" i="39"/>
  <c r="E1491" i="39"/>
  <c r="E4574" i="39"/>
  <c r="E1091" i="39"/>
  <c r="E2524" i="39"/>
  <c r="E2122" i="39"/>
  <c r="E2796" i="39"/>
  <c r="E3663" i="39"/>
  <c r="E2590" i="39"/>
  <c r="E4537" i="39"/>
  <c r="E907" i="39"/>
  <c r="E1851" i="39"/>
  <c r="E4645" i="39"/>
  <c r="E4043" i="39"/>
  <c r="E4782" i="39"/>
  <c r="E1832" i="39"/>
  <c r="E3121" i="39"/>
  <c r="E1471" i="39"/>
  <c r="E3378" i="39"/>
  <c r="E2427" i="39"/>
  <c r="E3301" i="39"/>
  <c r="E3909" i="39"/>
  <c r="E362" i="39"/>
  <c r="E4316" i="39"/>
  <c r="E741" i="39"/>
  <c r="E3630" i="39"/>
  <c r="E3984" i="39"/>
  <c r="E5222" i="39"/>
  <c r="E3313" i="39"/>
  <c r="E1692" i="39"/>
  <c r="E3490" i="39"/>
  <c r="E1985" i="39"/>
  <c r="E2901" i="39"/>
  <c r="E2110" i="39"/>
  <c r="E3517" i="39"/>
  <c r="E3126" i="39"/>
  <c r="E1448" i="39"/>
  <c r="E2178" i="39"/>
  <c r="E1357" i="39"/>
  <c r="E3655" i="39"/>
  <c r="E3069" i="39"/>
  <c r="E1840" i="39"/>
  <c r="E846" i="39"/>
  <c r="E1870" i="39"/>
  <c r="E2587" i="39"/>
  <c r="E2222" i="39"/>
  <c r="E5102" i="39"/>
  <c r="E1912" i="39"/>
  <c r="E593" i="39"/>
  <c r="E1234" i="39"/>
  <c r="E5300" i="39"/>
  <c r="E3808" i="39"/>
  <c r="E2360" i="39"/>
  <c r="E5454" i="39"/>
  <c r="E444" i="39"/>
  <c r="E2356" i="39"/>
  <c r="E3492" i="39"/>
  <c r="E438" i="39"/>
  <c r="E3907" i="39"/>
  <c r="E4007" i="39"/>
  <c r="E3756" i="39"/>
  <c r="E1360" i="39"/>
  <c r="E1501" i="39"/>
  <c r="E2800" i="39"/>
  <c r="E1690" i="39"/>
  <c r="E2189" i="39"/>
  <c r="E5094" i="39"/>
  <c r="E1875" i="39"/>
  <c r="E1020" i="39"/>
  <c r="E4788" i="39"/>
  <c r="E4841" i="39"/>
  <c r="E1326" i="39"/>
  <c r="E3304" i="39"/>
  <c r="E4743" i="39"/>
  <c r="E842" i="39"/>
  <c r="E207" i="39"/>
  <c r="E2349" i="39"/>
  <c r="E3458" i="39"/>
  <c r="E4462" i="39"/>
  <c r="E5252" i="39"/>
  <c r="E2292" i="39"/>
  <c r="E5044" i="39"/>
  <c r="E877" i="39"/>
  <c r="E2666" i="39"/>
  <c r="E3587" i="39"/>
  <c r="E1754" i="39"/>
  <c r="E3590" i="39"/>
  <c r="E386" i="39"/>
  <c r="E2240" i="39"/>
  <c r="E3287" i="39"/>
  <c r="E3110" i="39"/>
  <c r="E1677" i="39"/>
  <c r="E2170" i="39"/>
  <c r="E3707" i="39"/>
  <c r="E5390" i="39"/>
  <c r="E216" i="39"/>
  <c r="E1916" i="39"/>
  <c r="E428" i="39"/>
  <c r="E4437" i="39"/>
  <c r="E4553" i="39"/>
  <c r="E4657" i="39"/>
  <c r="E4343" i="39"/>
  <c r="E1751" i="39"/>
  <c r="E446" i="39"/>
  <c r="E3972" i="39"/>
  <c r="E3034" i="39"/>
  <c r="E1712" i="39"/>
  <c r="E3776" i="39"/>
  <c r="E3685" i="39"/>
  <c r="E281" i="39"/>
  <c r="E1707" i="39"/>
  <c r="E4579" i="39"/>
  <c r="E3341" i="39"/>
  <c r="E5212" i="39"/>
  <c r="E2113" i="39"/>
  <c r="E1498" i="39"/>
  <c r="E1486" i="39"/>
  <c r="E538" i="39"/>
  <c r="E3989" i="39"/>
  <c r="E5129" i="39"/>
  <c r="E356" i="39"/>
  <c r="E4303" i="39"/>
  <c r="E1434" i="39"/>
  <c r="E3454" i="39"/>
  <c r="E1196" i="39"/>
  <c r="E2163" i="39"/>
  <c r="E1778" i="39"/>
  <c r="E2845" i="39"/>
  <c r="E3134" i="39"/>
  <c r="E1307" i="39"/>
  <c r="E4770" i="39"/>
  <c r="E5101" i="39"/>
  <c r="E340" i="39"/>
  <c r="E3887" i="39"/>
  <c r="E4137" i="39"/>
  <c r="E4267" i="39"/>
  <c r="E4252" i="39"/>
  <c r="E2925" i="39"/>
  <c r="E4816" i="39"/>
  <c r="E5243" i="39"/>
  <c r="E404" i="39"/>
  <c r="E4195" i="39"/>
  <c r="E3153" i="39"/>
  <c r="E3626" i="39"/>
  <c r="E1133" i="39"/>
  <c r="E1213" i="39"/>
  <c r="E1537" i="39"/>
  <c r="E506" i="39"/>
  <c r="E2282" i="39"/>
  <c r="E937" i="39"/>
  <c r="E4261" i="39"/>
  <c r="E4305" i="39"/>
  <c r="E642" i="39"/>
  <c r="E5065" i="39"/>
  <c r="E964" i="39"/>
  <c r="E2124" i="39"/>
  <c r="E365" i="39"/>
  <c r="E4885" i="39"/>
  <c r="E3916" i="39"/>
  <c r="E179" i="39"/>
  <c r="E3824" i="39"/>
  <c r="E874" i="39"/>
  <c r="E4419" i="39"/>
  <c r="E4488" i="39"/>
  <c r="E1938" i="39"/>
  <c r="E810" i="39"/>
  <c r="E4470" i="39"/>
  <c r="E5235" i="39"/>
  <c r="E4585" i="39"/>
  <c r="E4452" i="39"/>
  <c r="E1562" i="39"/>
  <c r="E5176" i="39"/>
  <c r="E1686" i="39"/>
  <c r="E2376" i="39"/>
  <c r="E2072" i="39"/>
  <c r="E555" i="39"/>
  <c r="E2447" i="39"/>
  <c r="E3992" i="39"/>
  <c r="E5275" i="39"/>
  <c r="E2879" i="39"/>
  <c r="E933" i="39"/>
  <c r="E4971" i="39"/>
  <c r="E4742" i="39"/>
  <c r="E284" i="39"/>
  <c r="E2551" i="39"/>
  <c r="E4209" i="39"/>
  <c r="E2803" i="39"/>
  <c r="E4916" i="39"/>
  <c r="E4527" i="39"/>
  <c r="E3931" i="39"/>
  <c r="E722" i="39"/>
  <c r="E4736" i="39"/>
  <c r="E3286" i="39"/>
  <c r="E1879" i="39"/>
  <c r="E4101" i="39"/>
  <c r="E2789" i="39"/>
  <c r="E1218" i="39"/>
  <c r="E2506" i="39"/>
  <c r="E2385" i="39"/>
  <c r="E2638" i="39"/>
  <c r="E648" i="39"/>
  <c r="E3392" i="39"/>
  <c r="E2320" i="39"/>
  <c r="E2468" i="39"/>
  <c r="E4456" i="39"/>
  <c r="E4898" i="39"/>
  <c r="E1869" i="39"/>
  <c r="E613" i="39"/>
  <c r="E3413" i="39"/>
  <c r="E2230" i="39"/>
  <c r="E1185" i="39"/>
  <c r="E1427" i="39"/>
  <c r="E5145" i="39"/>
  <c r="E805" i="39"/>
  <c r="E3966" i="39"/>
  <c r="E280" i="39"/>
  <c r="E2234" i="39"/>
  <c r="E2159" i="39"/>
  <c r="E110" i="39"/>
  <c r="E37" i="39"/>
  <c r="E3703" i="39"/>
  <c r="E533" i="39"/>
  <c r="E4674" i="39"/>
  <c r="E4187" i="39"/>
  <c r="E4300" i="39"/>
  <c r="E1696" i="39"/>
  <c r="E1026" i="39"/>
  <c r="E2341" i="39"/>
  <c r="E472" i="39"/>
  <c r="E1679" i="39"/>
  <c r="E3280" i="39"/>
  <c r="E2133" i="39"/>
  <c r="E863" i="39"/>
  <c r="E1874" i="39"/>
  <c r="E672" i="39"/>
  <c r="E4926" i="39"/>
  <c r="E5031" i="39"/>
  <c r="E4589" i="39"/>
  <c r="E3001" i="39"/>
  <c r="E1994" i="39"/>
  <c r="E2156" i="39"/>
  <c r="E2043" i="39"/>
  <c r="E1617" i="39"/>
  <c r="E1066" i="39"/>
  <c r="E2622" i="39"/>
  <c r="E5174" i="39"/>
  <c r="E2930" i="39"/>
  <c r="E703" i="39"/>
  <c r="E1640" i="39"/>
  <c r="E4276" i="39"/>
  <c r="E141" i="39"/>
  <c r="E4662" i="39"/>
  <c r="E4992" i="39"/>
  <c r="E4327" i="39"/>
  <c r="E1850" i="39"/>
  <c r="E2724" i="39"/>
  <c r="E4907" i="39"/>
  <c r="E4577" i="39"/>
  <c r="E4690" i="39"/>
  <c r="E1790" i="39"/>
  <c r="E4650" i="39"/>
  <c r="E2105" i="39"/>
  <c r="E3033" i="39"/>
  <c r="E879" i="39"/>
  <c r="E4440" i="39"/>
  <c r="E3995" i="39"/>
  <c r="E912" i="39"/>
  <c r="E3383" i="39"/>
  <c r="E1494" i="39"/>
  <c r="E888" i="39"/>
  <c r="E4208" i="39"/>
  <c r="E2069" i="39"/>
  <c r="E4630" i="39"/>
  <c r="E611" i="39"/>
  <c r="E3985" i="39"/>
  <c r="E3043" i="39"/>
  <c r="E2961" i="39"/>
  <c r="E1748" i="39"/>
  <c r="E735" i="39"/>
  <c r="E4909" i="39"/>
  <c r="E815" i="39"/>
  <c r="E206" i="39"/>
  <c r="E1887" i="39"/>
  <c r="E2410" i="39"/>
  <c r="E4144" i="39"/>
  <c r="E2091" i="39"/>
  <c r="E1611" i="39"/>
  <c r="E3671" i="39"/>
  <c r="E5445" i="39"/>
  <c r="E5264" i="39"/>
  <c r="E2846" i="39"/>
  <c r="E4702" i="39"/>
  <c r="E1540" i="39"/>
  <c r="E596" i="39"/>
  <c r="E1284" i="39"/>
  <c r="E5179" i="39"/>
  <c r="E3701" i="39"/>
  <c r="E1170" i="39"/>
  <c r="E2127" i="39"/>
  <c r="E3495" i="39"/>
  <c r="E2372" i="39"/>
  <c r="E2946" i="39"/>
  <c r="E3934" i="39"/>
  <c r="E1173" i="39"/>
  <c r="E1117" i="39"/>
  <c r="E710" i="39"/>
  <c r="E1972" i="39"/>
  <c r="E1305" i="39"/>
  <c r="E3227" i="39"/>
  <c r="E3763" i="39"/>
  <c r="E4076" i="39"/>
  <c r="E2600" i="39"/>
  <c r="E3343" i="39"/>
  <c r="E4484" i="39"/>
  <c r="E2673" i="39"/>
  <c r="E2561" i="39"/>
  <c r="E2577" i="39"/>
  <c r="E2009" i="39"/>
  <c r="E1958" i="39"/>
  <c r="E2251" i="39"/>
  <c r="E4201" i="39"/>
  <c r="E435" i="39"/>
  <c r="E2489" i="39"/>
  <c r="E2574" i="39"/>
  <c r="E578" i="39"/>
  <c r="E3133" i="39"/>
  <c r="E1316" i="39"/>
  <c r="E1564" i="39"/>
  <c r="E4024" i="39"/>
  <c r="E4407" i="39"/>
  <c r="E485" i="39"/>
  <c r="E2660" i="39"/>
  <c r="E4186" i="39"/>
  <c r="E1647" i="39"/>
  <c r="E4715" i="39"/>
  <c r="E2544" i="39"/>
  <c r="E2703" i="39"/>
  <c r="E546" i="39"/>
  <c r="E5001" i="39"/>
  <c r="E5028" i="39"/>
  <c r="E4095" i="39"/>
  <c r="E807" i="39"/>
  <c r="E2884" i="39"/>
  <c r="E569" i="39"/>
  <c r="E1673" i="39"/>
  <c r="E1255" i="39"/>
  <c r="E2118" i="39"/>
  <c r="E689" i="39"/>
  <c r="E3138" i="39"/>
  <c r="E2160" i="39"/>
  <c r="E1667" i="39"/>
  <c r="E5215" i="39"/>
  <c r="E848" i="39"/>
  <c r="E2945" i="39"/>
  <c r="E3317" i="39"/>
  <c r="E4765" i="39"/>
  <c r="E889" i="39"/>
  <c r="E1658" i="39"/>
  <c r="E3993" i="39"/>
  <c r="E4197" i="39"/>
  <c r="E3107" i="39"/>
  <c r="E1338" i="39"/>
  <c r="E370" i="39"/>
  <c r="E1521" i="39"/>
  <c r="E2541" i="39"/>
  <c r="E3176" i="39"/>
  <c r="E4611" i="39"/>
  <c r="E4058" i="39"/>
  <c r="E1137" i="39"/>
  <c r="E4239" i="39"/>
  <c r="E702" i="39"/>
  <c r="E4192" i="39"/>
  <c r="E683" i="39"/>
  <c r="E2741" i="39"/>
  <c r="E2094" i="39"/>
  <c r="E752" i="39"/>
  <c r="E408" i="39"/>
  <c r="E3391" i="39"/>
  <c r="E896" i="39"/>
  <c r="E5110" i="39"/>
  <c r="E4976" i="39"/>
  <c r="E4984" i="39"/>
  <c r="E1279" i="39"/>
  <c r="E5074" i="39"/>
  <c r="E233" i="39"/>
  <c r="E3141" i="39"/>
  <c r="E355" i="39"/>
  <c r="E1309" i="39"/>
  <c r="E3968" i="39"/>
  <c r="E765" i="39"/>
  <c r="E2695" i="39"/>
  <c r="E5295" i="39"/>
  <c r="E5092" i="39"/>
  <c r="E3400" i="39"/>
  <c r="E4472" i="39"/>
  <c r="E513" i="39"/>
  <c r="E988" i="39"/>
  <c r="E675" i="39"/>
  <c r="E1208" i="39"/>
  <c r="E5315" i="39"/>
  <c r="E2760" i="39"/>
  <c r="E5130" i="39"/>
  <c r="E1108" i="39"/>
  <c r="E3879" i="39"/>
  <c r="E3359" i="39"/>
  <c r="E4781" i="39"/>
  <c r="E1845" i="39"/>
  <c r="E2847" i="39"/>
  <c r="E4031" i="39"/>
  <c r="E1408" i="39"/>
  <c r="E1545" i="39"/>
  <c r="E1724" i="39"/>
  <c r="E3928" i="39"/>
  <c r="E994" i="39"/>
  <c r="E392" i="39"/>
  <c r="E4571" i="39"/>
  <c r="E4694" i="39"/>
  <c r="E2004" i="39"/>
  <c r="E4689" i="39"/>
  <c r="E3003" i="39"/>
  <c r="E2132" i="39"/>
  <c r="E827" i="39"/>
  <c r="E4130" i="39"/>
  <c r="E1392" i="39"/>
  <c r="E3629" i="39"/>
  <c r="E2929" i="39"/>
  <c r="E4212" i="39"/>
  <c r="E3900" i="39"/>
  <c r="E1277" i="39"/>
  <c r="E2449" i="39"/>
  <c r="E3741" i="39"/>
  <c r="E3240" i="39"/>
  <c r="E5096" i="39"/>
  <c r="E2966" i="39"/>
  <c r="E2272" i="39"/>
  <c r="E1664" i="39"/>
  <c r="E5163" i="39"/>
  <c r="E3235" i="39"/>
  <c r="E814" i="39"/>
  <c r="E4302" i="39"/>
  <c r="E4495" i="39"/>
  <c r="E5320" i="39"/>
  <c r="E2575" i="39"/>
  <c r="E1127" i="39"/>
  <c r="E1369" i="39"/>
  <c r="E3561" i="39"/>
  <c r="E183" i="39"/>
  <c r="E4414" i="39"/>
  <c r="E2120" i="39"/>
  <c r="E4107" i="39"/>
  <c r="E2354" i="39"/>
  <c r="E2083" i="39"/>
  <c r="E3017" i="39"/>
  <c r="E1390" i="39"/>
  <c r="E246" i="39"/>
  <c r="E1432" i="39"/>
  <c r="E3686" i="39"/>
  <c r="E1513" i="39"/>
  <c r="E3648" i="39"/>
  <c r="E5218" i="39"/>
  <c r="E3708" i="39"/>
  <c r="E854" i="39"/>
  <c r="E1768" i="39"/>
  <c r="E1907" i="39"/>
  <c r="E3908" i="39"/>
  <c r="E1706" i="39"/>
  <c r="E2832" i="39"/>
  <c r="E4886" i="39"/>
  <c r="E2020" i="39"/>
  <c r="E1939" i="39"/>
  <c r="E299" i="39"/>
  <c r="E3861" i="39"/>
  <c r="E172" i="39"/>
  <c r="E1901" i="39"/>
  <c r="E4576" i="39"/>
  <c r="E333" i="39"/>
  <c r="E1586" i="39"/>
  <c r="E405" i="39"/>
  <c r="E3856" i="39"/>
  <c r="E2204" i="39"/>
  <c r="E3789" i="39"/>
  <c r="E1911" i="39"/>
  <c r="E3654" i="39"/>
  <c r="E3297" i="39"/>
  <c r="E1328" i="39"/>
  <c r="E2762" i="39"/>
  <c r="E2706" i="39"/>
  <c r="E2036" i="39"/>
  <c r="E3195" i="39"/>
  <c r="E2503" i="39"/>
  <c r="E2647" i="39"/>
  <c r="E388" i="39"/>
  <c r="E483" i="39"/>
  <c r="E4314" i="39"/>
  <c r="E2285" i="39"/>
  <c r="E2790" i="39"/>
  <c r="E2308" i="39"/>
  <c r="E910" i="39"/>
  <c r="E1599" i="39"/>
  <c r="E1157" i="39"/>
  <c r="E1071" i="39"/>
  <c r="E3770" i="39"/>
  <c r="E3086" i="39"/>
  <c r="E4292" i="39"/>
  <c r="E201" i="39"/>
  <c r="E705" i="39"/>
  <c r="E2350" i="39"/>
  <c r="E3023" i="39"/>
  <c r="E1966" i="39"/>
  <c r="E2457" i="39"/>
  <c r="E4151" i="39"/>
  <c r="E4894" i="39"/>
  <c r="E4412" i="39"/>
  <c r="E2026" i="39"/>
  <c r="E1514" i="39"/>
  <c r="E4111" i="39"/>
  <c r="E3024" i="39"/>
  <c r="E3425" i="39"/>
  <c r="E4155" i="39"/>
  <c r="E1581" i="39"/>
  <c r="E919" i="39"/>
  <c r="E4552" i="39"/>
  <c r="E3132" i="39"/>
  <c r="E1904" i="39"/>
  <c r="E1729" i="39"/>
  <c r="E2152" i="39"/>
  <c r="E1027" i="39"/>
  <c r="E4443" i="39"/>
  <c r="E686" i="39"/>
  <c r="E5335" i="39"/>
  <c r="E3157" i="39"/>
  <c r="E597" i="39"/>
  <c r="E4584" i="39"/>
  <c r="E945" i="39"/>
  <c r="E5411" i="39"/>
  <c r="E2679" i="39"/>
  <c r="E2543" i="39"/>
  <c r="E318" i="39"/>
  <c r="E2111" i="39"/>
  <c r="E2196" i="39"/>
  <c r="E4179" i="39"/>
  <c r="E792" i="39"/>
  <c r="E3768" i="39"/>
  <c r="E403" i="39"/>
  <c r="E4448" i="39"/>
  <c r="E1276" i="39"/>
  <c r="E859" i="39"/>
  <c r="E4066" i="39"/>
  <c r="E3955" i="39"/>
  <c r="E4592" i="39"/>
  <c r="E515" i="39"/>
  <c r="E300" i="39"/>
  <c r="E3493" i="39"/>
  <c r="E3871" i="39"/>
  <c r="E237" i="39"/>
  <c r="E5338" i="39"/>
  <c r="E5030" i="39"/>
  <c r="E1876" i="39"/>
  <c r="E2315" i="39"/>
  <c r="E176" i="39"/>
  <c r="E3266" i="39"/>
  <c r="E4699" i="39"/>
  <c r="E1143" i="39"/>
  <c r="E4386" i="39"/>
  <c r="E3156" i="39"/>
  <c r="E707" i="39"/>
  <c r="E275" i="39"/>
  <c r="E339" i="39"/>
  <c r="E2359" i="39"/>
  <c r="E3130" i="39"/>
  <c r="E146" i="39"/>
  <c r="E917" i="39"/>
  <c r="E4442" i="39"/>
  <c r="E5211" i="39"/>
  <c r="E1455" i="39"/>
  <c r="E2714" i="39"/>
  <c r="E4850" i="39"/>
  <c r="E1829" i="39"/>
  <c r="E432" i="39"/>
  <c r="E2972" i="39"/>
  <c r="E5272" i="39"/>
  <c r="E3602" i="39"/>
  <c r="E1189" i="39"/>
  <c r="E2056" i="39"/>
  <c r="E3805" i="39"/>
  <c r="E322" i="39"/>
  <c r="E1613" i="39"/>
  <c r="E3843" i="39"/>
  <c r="E2615" i="39"/>
  <c r="E2471" i="39"/>
  <c r="E2921" i="39"/>
  <c r="E1438" i="39"/>
  <c r="E3183" i="39"/>
  <c r="E265" i="39"/>
  <c r="E4705" i="39"/>
  <c r="E3151" i="39"/>
  <c r="E2553" i="39"/>
  <c r="E1186" i="39"/>
  <c r="E548" i="39"/>
  <c r="E2656" i="39"/>
  <c r="E799" i="39"/>
  <c r="E2169" i="39"/>
  <c r="E464" i="39"/>
  <c r="E3552" i="39"/>
  <c r="E223" i="39"/>
  <c r="E2540" i="39"/>
  <c r="E1582" i="39"/>
  <c r="E4879" i="39"/>
  <c r="E4952" i="39"/>
  <c r="E297" i="39"/>
  <c r="E756" i="39"/>
  <c r="E4298" i="39"/>
  <c r="E2456" i="39"/>
  <c r="E3070" i="39"/>
  <c r="E4996" i="39"/>
  <c r="E2881" i="39"/>
  <c r="E2210" i="39"/>
  <c r="E1039" i="39"/>
  <c r="E1788" i="39"/>
  <c r="E3865" i="39"/>
  <c r="E1541" i="39"/>
  <c r="E2404" i="39"/>
  <c r="E1356" i="39"/>
  <c r="E3484" i="39"/>
  <c r="E475" i="39"/>
  <c r="E4224" i="39"/>
  <c r="E3941" i="39"/>
  <c r="E3358" i="39"/>
  <c r="E2287" i="39"/>
  <c r="E3814" i="39"/>
  <c r="E2325" i="39"/>
  <c r="E2237" i="39"/>
  <c r="E2059" i="39"/>
  <c r="E2700" i="39"/>
  <c r="E3970" i="39"/>
  <c r="E1656" i="39"/>
  <c r="E1376" i="39"/>
  <c r="E1496" i="39"/>
  <c r="E5004" i="39"/>
  <c r="E3953" i="39"/>
  <c r="E2753" i="39"/>
  <c r="E4628" i="39"/>
  <c r="E4823" i="39"/>
  <c r="E1996" i="39"/>
  <c r="E568" i="39"/>
  <c r="E3328" i="39"/>
  <c r="E2193" i="39"/>
  <c r="E2952" i="39"/>
  <c r="E823" i="39"/>
  <c r="E833" i="39"/>
  <c r="E458" i="39"/>
  <c r="E626" i="39"/>
  <c r="E5345" i="39"/>
  <c r="E4653" i="39"/>
  <c r="E1131" i="39"/>
  <c r="E4647" i="39"/>
  <c r="E4759" i="39"/>
  <c r="E4474" i="39"/>
  <c r="E3258" i="39"/>
  <c r="E4416" i="39"/>
  <c r="E4683" i="39"/>
  <c r="E359" i="39"/>
  <c r="E369" i="39"/>
  <c r="E3730" i="39"/>
  <c r="E4486" i="39"/>
  <c r="E1121" i="39"/>
  <c r="E5318" i="39"/>
  <c r="E4727" i="39"/>
  <c r="E1670" i="39"/>
  <c r="E3881" i="39"/>
  <c r="E576" i="39"/>
  <c r="E1511" i="39"/>
  <c r="E3020" i="39"/>
  <c r="E3739" i="39"/>
  <c r="E3066" i="39"/>
  <c r="E3997" i="39"/>
  <c r="E4997" i="39"/>
  <c r="E1325" i="39"/>
  <c r="E2764" i="39"/>
  <c r="E1033" i="39"/>
  <c r="E1941" i="39"/>
  <c r="E4235" i="39"/>
  <c r="E1341" i="39"/>
  <c r="E2516" i="39"/>
  <c r="E825" i="39"/>
  <c r="E1215" i="39"/>
  <c r="E215" i="39"/>
  <c r="E4020" i="39"/>
  <c r="E3050" i="39"/>
  <c r="E2144" i="39"/>
  <c r="E4002" i="39"/>
  <c r="E3990" i="39"/>
  <c r="E925" i="39"/>
  <c r="E2837" i="39"/>
  <c r="E3363" i="39"/>
  <c r="E601" i="39"/>
  <c r="E787" i="39"/>
  <c r="E3894" i="39"/>
  <c r="E4519" i="39"/>
  <c r="E3081" i="39"/>
  <c r="E171" i="39"/>
  <c r="E470" i="39"/>
  <c r="E4528" i="39"/>
  <c r="E2525" i="39"/>
  <c r="E3139" i="39"/>
  <c r="E3082" i="39"/>
  <c r="E4550" i="39"/>
  <c r="E3898" i="39"/>
  <c r="E2882" i="39"/>
  <c r="E3072" i="39"/>
  <c r="E3427" i="39"/>
  <c r="E3746" i="39"/>
  <c r="E687" i="39"/>
  <c r="E723" i="39"/>
  <c r="E4455" i="39"/>
  <c r="E5141" i="39"/>
  <c r="E4957" i="39"/>
  <c r="E1042" i="39"/>
  <c r="E2508" i="39"/>
  <c r="E177" i="39"/>
  <c r="E1191" i="39"/>
  <c r="E4313" i="39"/>
  <c r="E197" i="39"/>
  <c r="E2139" i="39"/>
  <c r="E1695" i="39"/>
  <c r="E2582" i="39"/>
  <c r="E1509" i="39"/>
  <c r="E4022" i="39"/>
  <c r="E1313" i="39"/>
  <c r="E2680" i="39"/>
  <c r="E2147" i="39"/>
  <c r="E2064" i="39"/>
  <c r="E4244" i="39"/>
  <c r="E2604" i="39"/>
  <c r="E4424" i="39"/>
  <c r="E3295" i="39"/>
  <c r="E1563" i="39"/>
  <c r="E4465" i="39"/>
  <c r="E3283" i="39"/>
  <c r="E1258" i="39"/>
  <c r="E2912" i="39"/>
  <c r="E2370" i="39"/>
  <c r="E1102" i="39"/>
  <c r="E1814" i="39"/>
  <c r="E2381" i="39"/>
  <c r="E4173" i="39"/>
  <c r="E1397" i="39"/>
  <c r="E4670" i="39"/>
  <c r="E4817" i="39"/>
  <c r="E4406" i="39"/>
  <c r="E2761" i="39"/>
  <c r="E4337" i="39"/>
  <c r="E508" i="39"/>
  <c r="E3714" i="39"/>
  <c r="E2201" i="39"/>
  <c r="E2080" i="39"/>
  <c r="E1193" i="39"/>
  <c r="E1085" i="39"/>
  <c r="E1986" i="39"/>
  <c r="E3353" i="39"/>
  <c r="E1289" i="39"/>
  <c r="E4796" i="39"/>
  <c r="E2689" i="39"/>
  <c r="E1734" i="39"/>
  <c r="E3687" i="39"/>
  <c r="E2289" i="39"/>
  <c r="E1327" i="39"/>
  <c r="E3947" i="39"/>
  <c r="E2949" i="39"/>
  <c r="E1597" i="39"/>
  <c r="E2820" i="39"/>
  <c r="E2455" i="39"/>
  <c r="E3649" i="39"/>
  <c r="E2658" i="39"/>
  <c r="E2710" i="39"/>
  <c r="E3405" i="39"/>
  <c r="E1648" i="39"/>
  <c r="E1238" i="39"/>
  <c r="E321" i="39"/>
  <c r="E3748" i="39"/>
  <c r="E2641" i="39"/>
  <c r="E2332" i="39"/>
  <c r="E1773" i="39"/>
  <c r="E800" i="39"/>
  <c r="E1789" i="39"/>
  <c r="E2324" i="39"/>
  <c r="E5009" i="39"/>
  <c r="E5024" i="39"/>
  <c r="E3388" i="39"/>
  <c r="E971" i="39"/>
  <c r="E1967" i="39"/>
  <c r="E4083" i="39"/>
  <c r="E567" i="39"/>
  <c r="E1983" i="39"/>
  <c r="E1404" i="39"/>
  <c r="E4737" i="39"/>
  <c r="E2392" i="39"/>
  <c r="E4017" i="39"/>
  <c r="E1538" i="39"/>
  <c r="E5016" i="39"/>
  <c r="E3905" i="39"/>
  <c r="E1653" i="39"/>
  <c r="E1675" i="39"/>
  <c r="E2050" i="39"/>
  <c r="E3632" i="39"/>
  <c r="E1164" i="39"/>
  <c r="E1426" i="39"/>
  <c r="E2697" i="39"/>
  <c r="E1522" i="39"/>
  <c r="E798" i="39"/>
  <c r="E3396" i="39"/>
  <c r="E3120" i="39"/>
  <c r="E4648" i="39"/>
  <c r="E3125" i="39"/>
  <c r="E2545" i="39"/>
  <c r="E3336" i="39"/>
  <c r="E1463" i="39"/>
  <c r="E3896" i="39"/>
  <c r="E2732" i="39"/>
  <c r="E3041" i="39"/>
  <c r="E1268" i="39"/>
  <c r="E1226" i="39"/>
  <c r="E1453" i="39"/>
  <c r="E2813" i="39"/>
  <c r="E3035" i="39"/>
  <c r="E1314" i="39"/>
  <c r="E1240" i="39"/>
  <c r="E2620" i="39"/>
  <c r="E3509" i="39"/>
  <c r="E2025" i="39"/>
  <c r="E1971" i="39"/>
  <c r="E2352" i="39"/>
  <c r="E3108" i="39"/>
  <c r="E1423" i="39"/>
  <c r="E3338" i="39"/>
  <c r="E69" i="39"/>
  <c r="E1984" i="39"/>
  <c r="E3424" i="39"/>
  <c r="E2748" i="39"/>
  <c r="E1921" i="39"/>
  <c r="E3566" i="39"/>
  <c r="E3588" i="39"/>
  <c r="E3491" i="39"/>
  <c r="E2146" i="39"/>
  <c r="E4915" i="39"/>
  <c r="E4165" i="39"/>
  <c r="E651" i="39"/>
  <c r="E3794" i="39"/>
  <c r="E3412" i="39"/>
  <c r="E913" i="39"/>
  <c r="E3187" i="39"/>
  <c r="E2809" i="39"/>
  <c r="E1023" i="39"/>
  <c r="E285" i="39"/>
  <c r="E4883" i="39"/>
  <c r="E873" i="39"/>
  <c r="E3912" i="39"/>
  <c r="E4564" i="39"/>
  <c r="E4720" i="39"/>
  <c r="E4061" i="39"/>
  <c r="E401" i="39"/>
  <c r="E2226" i="39"/>
  <c r="E5189" i="39"/>
  <c r="E1150" i="39"/>
  <c r="E4958" i="39"/>
  <c r="E1352" i="39"/>
  <c r="E2195" i="39"/>
  <c r="E5026" i="39"/>
  <c r="E3758" i="39"/>
  <c r="E3670" i="39"/>
  <c r="E1267" i="39"/>
  <c r="E2396" i="39"/>
  <c r="E1248" i="39"/>
  <c r="E5196" i="39"/>
  <c r="E4067" i="39"/>
  <c r="E1842" i="39"/>
  <c r="E495" i="39"/>
  <c r="E1680" i="39"/>
  <c r="E2419" i="39"/>
  <c r="E2559" i="39"/>
  <c r="E3656" i="39"/>
  <c r="E1004" i="39"/>
  <c r="E3880" i="39"/>
  <c r="E3379" i="39"/>
  <c r="E3056" i="39"/>
  <c r="E3696" i="39"/>
  <c r="E1795" i="39"/>
  <c r="E3782" i="39"/>
  <c r="E3621" i="39"/>
  <c r="E1638" i="39"/>
  <c r="E1038" i="39"/>
  <c r="E5332" i="39"/>
  <c r="E4861" i="39"/>
  <c r="E3402" i="39"/>
  <c r="E3690" i="39"/>
  <c r="E1350" i="39"/>
  <c r="E2529" i="39"/>
  <c r="E826" i="39"/>
  <c r="E4516" i="39"/>
  <c r="E3198" i="39"/>
  <c r="E454" i="39"/>
  <c r="E4497" i="39"/>
  <c r="E2295" i="39"/>
  <c r="E920" i="39"/>
  <c r="E500" i="39"/>
  <c r="E3878" i="39"/>
  <c r="E1370" i="39"/>
  <c r="E5160" i="39"/>
  <c r="E1701" i="39"/>
  <c r="E3158" i="39"/>
  <c r="E4434" i="39"/>
  <c r="E4814" i="39"/>
  <c r="E1888" i="39"/>
  <c r="E1774" i="39"/>
  <c r="E294" i="39"/>
  <c r="E652" i="39"/>
  <c r="E2366" i="39"/>
  <c r="E2927" i="39"/>
  <c r="E4369" i="39"/>
  <c r="E4507" i="39"/>
  <c r="E1030" i="39"/>
  <c r="E5133" i="39"/>
  <c r="E2910" i="39"/>
  <c r="E4383" i="39"/>
  <c r="E2319" i="39"/>
  <c r="E2567" i="39"/>
  <c r="E4602" i="39"/>
  <c r="E2951" i="39"/>
  <c r="E3361" i="39"/>
  <c r="E2833" i="39"/>
  <c r="E622" i="39"/>
  <c r="E497" i="39"/>
  <c r="E2677" i="39"/>
  <c r="E3099" i="39"/>
  <c r="E2967" i="39"/>
  <c r="E3674" i="39"/>
  <c r="E2081" i="39"/>
  <c r="E3505" i="39"/>
  <c r="E4583" i="39"/>
  <c r="E3555" i="39"/>
  <c r="E1936" i="39"/>
  <c r="E3315" i="39"/>
  <c r="E2492" i="39"/>
  <c r="E335" i="39"/>
  <c r="E1273" i="39"/>
  <c r="E2389" i="39"/>
  <c r="E2886" i="39"/>
  <c r="E2985" i="39"/>
  <c r="E1457" i="39"/>
  <c r="E3868" i="39"/>
  <c r="E1212" i="39"/>
  <c r="E3488" i="39"/>
  <c r="E870" i="39"/>
  <c r="E4543" i="39"/>
  <c r="E119" i="39"/>
  <c r="E2757" i="39"/>
  <c r="E817" i="39"/>
  <c r="E2487" i="39"/>
  <c r="E1002" i="39"/>
  <c r="E4649" i="39"/>
  <c r="E856" i="39"/>
  <c r="E1992" i="39"/>
  <c r="E2596" i="39"/>
  <c r="E2322" i="39"/>
  <c r="E4703" i="39"/>
  <c r="E151" i="39"/>
  <c r="E789" i="39"/>
  <c r="E4749" i="39"/>
  <c r="E4892" i="39"/>
  <c r="E4148" i="39"/>
  <c r="E1395" i="39"/>
  <c r="E3695" i="39"/>
  <c r="E1932" i="39"/>
  <c r="E3932" i="39"/>
  <c r="E289" i="39"/>
  <c r="E610" i="39"/>
  <c r="E1195" i="39"/>
  <c r="E2802" i="39"/>
  <c r="E4079" i="39"/>
  <c r="E2848" i="39"/>
  <c r="E1662" i="39"/>
  <c r="E3298" i="39"/>
  <c r="E2466" i="39"/>
  <c r="E3162" i="39"/>
  <c r="E3567" i="39"/>
  <c r="E5346" i="39"/>
  <c r="E3175" i="39"/>
  <c r="E3237" i="39"/>
  <c r="E2224" i="39"/>
  <c r="E4168" i="39"/>
  <c r="E1942" i="39"/>
  <c r="E1219" i="39"/>
  <c r="E4933" i="39"/>
  <c r="E2785" i="39"/>
  <c r="E541" i="39"/>
  <c r="E4925" i="39"/>
  <c r="E242" i="39"/>
  <c r="E194" i="39"/>
  <c r="E4627" i="39"/>
  <c r="E2690" i="39"/>
  <c r="E1676" i="39"/>
  <c r="E4606" i="39"/>
  <c r="E721" i="39"/>
  <c r="E4614" i="39"/>
  <c r="E3773" i="39"/>
  <c r="E4937" i="39"/>
  <c r="E4121" i="39"/>
  <c r="E3620" i="39"/>
  <c r="E5200" i="39"/>
  <c r="E3978" i="39"/>
  <c r="E1867" i="39"/>
  <c r="E3011" i="39"/>
  <c r="E3444" i="39"/>
  <c r="E4914" i="39"/>
  <c r="E2629" i="39"/>
  <c r="E2932" i="39"/>
  <c r="E853" i="39"/>
  <c r="E5159" i="39"/>
  <c r="E4643" i="39"/>
  <c r="E124" i="39"/>
  <c r="E1547" i="39"/>
  <c r="E482" i="39"/>
  <c r="E1757" i="39"/>
  <c r="E1565" i="39"/>
  <c r="E1179" i="39"/>
  <c r="E5444" i="39"/>
  <c r="E2962" i="39"/>
  <c r="E382" i="39"/>
  <c r="E973" i="39"/>
  <c r="E257" i="39"/>
  <c r="E5000" i="39"/>
  <c r="E764" i="39"/>
  <c r="E575" i="39"/>
  <c r="E1810" i="39"/>
  <c r="E4829" i="39"/>
  <c r="E4778" i="39"/>
  <c r="E3204" i="39"/>
  <c r="E1833" i="39"/>
  <c r="E334" i="39"/>
  <c r="E838" i="39"/>
  <c r="E3669" i="39"/>
  <c r="E1250" i="39"/>
  <c r="E5375" i="39"/>
  <c r="E2187" i="39"/>
  <c r="E511" i="39"/>
  <c r="E1017" i="39"/>
  <c r="E5301" i="39"/>
  <c r="E811" i="39"/>
  <c r="E229" i="39"/>
  <c r="E2158" i="39"/>
  <c r="E5415" i="39"/>
  <c r="E4323" i="39"/>
  <c r="E1407" i="39"/>
  <c r="E440" i="39"/>
  <c r="E507" i="39"/>
  <c r="E5181" i="39"/>
  <c r="E5261" i="39"/>
  <c r="E99" i="39"/>
  <c r="E56" i="39"/>
  <c r="E5005" i="39"/>
  <c r="E5253" i="39"/>
  <c r="E4966" i="39"/>
  <c r="E573" i="39"/>
  <c r="E4265" i="39"/>
  <c r="E4238" i="39"/>
  <c r="E5402" i="39"/>
  <c r="E517" i="39"/>
  <c r="E1578" i="39"/>
  <c r="E4219" i="39"/>
  <c r="E4873" i="39"/>
  <c r="E733" i="39"/>
  <c r="E4429" i="39"/>
  <c r="E5372" i="39"/>
  <c r="E5363" i="39"/>
  <c r="E4026" i="39"/>
  <c r="E3628" i="39"/>
  <c r="E4865" i="39"/>
  <c r="E3080" i="39"/>
  <c r="E3918" i="39"/>
  <c r="E5008" i="39"/>
  <c r="E4848" i="39"/>
  <c r="E3257" i="39"/>
  <c r="E669" i="39"/>
  <c r="E2405" i="39"/>
  <c r="E1847" i="39"/>
  <c r="E4560" i="39"/>
  <c r="E1873" i="39"/>
  <c r="E1297" i="39"/>
  <c r="E1484" i="39"/>
  <c r="E3583" i="39"/>
  <c r="E1935" i="39"/>
  <c r="E3316" i="39"/>
  <c r="E4663" i="39"/>
  <c r="E4425" i="39"/>
  <c r="E1363" i="39"/>
  <c r="E3705" i="39"/>
  <c r="E1116" i="39"/>
  <c r="E2087" i="39"/>
  <c r="E2412" i="39"/>
  <c r="E1374" i="39"/>
  <c r="E3172" i="39"/>
  <c r="E3006" i="39"/>
  <c r="E3538" i="39"/>
  <c r="E157" i="39"/>
  <c r="E1106" i="39"/>
  <c r="E3349" i="39"/>
  <c r="E2887" i="39"/>
  <c r="E5154" i="39"/>
  <c r="E4692" i="39"/>
  <c r="E4773" i="39"/>
  <c r="E4569" i="39"/>
  <c r="E1198" i="39"/>
  <c r="E3537" i="39"/>
  <c r="E4008" i="39"/>
  <c r="E3709" i="39"/>
  <c r="E3098" i="39"/>
  <c r="E2209" i="39"/>
  <c r="E3615" i="39"/>
  <c r="E3232" i="39"/>
  <c r="E3059" i="39"/>
  <c r="E2973" i="39"/>
  <c r="E1419" i="39"/>
  <c r="E2811" i="39"/>
  <c r="E887" i="39"/>
  <c r="E1074" i="39"/>
  <c r="E2693" i="39"/>
  <c r="E3627" i="39"/>
  <c r="E4951" i="39"/>
  <c r="E3113" i="39"/>
  <c r="E2085" i="39"/>
  <c r="E2554" i="39"/>
  <c r="E1905" i="39"/>
  <c r="E4078" i="39"/>
  <c r="E2909" i="39"/>
  <c r="E2992" i="39"/>
  <c r="E2214" i="39"/>
  <c r="E1865" i="39"/>
  <c r="E3129" i="39"/>
  <c r="E1815" i="39"/>
  <c r="E3456" i="39"/>
  <c r="E5168" i="39"/>
  <c r="E4116" i="39"/>
  <c r="E3057" i="39"/>
  <c r="E984" i="39"/>
  <c r="E3800" i="39"/>
  <c r="E2990" i="39"/>
  <c r="E2442" i="39"/>
  <c r="E3364" i="39"/>
  <c r="E3815" i="39"/>
  <c r="E30" i="39"/>
  <c r="E463" i="39"/>
  <c r="E5278" i="39"/>
  <c r="E5099" i="39"/>
  <c r="E1371" i="39"/>
  <c r="E1274" i="39"/>
  <c r="E5023" i="39"/>
  <c r="E1348" i="39"/>
  <c r="E1590" i="39"/>
  <c r="E2364" i="39"/>
  <c r="E270" i="39"/>
  <c r="E4877" i="39"/>
  <c r="E2339" i="39"/>
  <c r="E3840" i="39"/>
  <c r="E1950" i="39"/>
  <c r="E1399" i="39"/>
  <c r="E647" i="39"/>
  <c r="E1304" i="39"/>
  <c r="E2104" i="39"/>
  <c r="E2491" i="39"/>
  <c r="E2632" i="39"/>
  <c r="E4563" i="39"/>
  <c r="E4367" i="39"/>
  <c r="E880" i="39"/>
  <c r="E4740" i="39"/>
  <c r="E754" i="39"/>
  <c r="E3465" i="39"/>
  <c r="E4548" i="39"/>
  <c r="E2684" i="39"/>
  <c r="E532" i="39"/>
  <c r="E4921" i="39"/>
  <c r="E2115" i="39"/>
  <c r="E4641" i="39"/>
  <c r="E92" i="39"/>
  <c r="E3842" i="39"/>
  <c r="E1456" i="39"/>
  <c r="E5280" i="39"/>
  <c r="E2971" i="39"/>
  <c r="E4150" i="39"/>
  <c r="E1046" i="39"/>
  <c r="E4812" i="39"/>
  <c r="E4353" i="39"/>
  <c r="E4722" i="39"/>
  <c r="E2614" i="39"/>
  <c r="E526" i="39"/>
  <c r="E2940" i="39"/>
  <c r="E1135" i="39"/>
  <c r="E3651" i="39"/>
  <c r="E5002" i="39"/>
  <c r="E3608" i="39"/>
  <c r="E4855" i="39"/>
  <c r="E4409" i="39"/>
  <c r="E492" i="39"/>
  <c r="E4288" i="39"/>
  <c r="E3557" i="39"/>
  <c r="E4950" i="39"/>
  <c r="E3638" i="39"/>
  <c r="E2737" i="39"/>
  <c r="E755" i="39"/>
  <c r="E4866" i="39"/>
  <c r="E2076" i="39"/>
  <c r="E254" i="39"/>
  <c r="E561" i="39"/>
  <c r="E1362" i="39"/>
  <c r="E1344" i="39"/>
  <c r="E4978" i="39"/>
  <c r="E2426" i="39"/>
  <c r="E712" i="39"/>
  <c r="E2970" i="39"/>
  <c r="E5014" i="39"/>
  <c r="E1458" i="39"/>
  <c r="E618" i="39"/>
  <c r="E1118" i="39"/>
  <c r="E3479" i="39"/>
  <c r="E3762" i="39"/>
  <c r="E2188" i="39"/>
  <c r="E3514" i="39"/>
  <c r="E1132" i="39"/>
  <c r="E3586" i="39"/>
  <c r="E3617" i="39"/>
  <c r="E1282" i="39"/>
  <c r="E3273" i="39"/>
  <c r="E1770" i="39"/>
  <c r="E2791" i="39"/>
  <c r="E2646" i="39"/>
  <c r="E1487" i="39"/>
  <c r="E1287" i="39"/>
  <c r="E1272" i="39"/>
  <c r="E1148" i="39"/>
  <c r="E4638" i="39"/>
  <c r="E3731" i="39"/>
  <c r="E684" i="39"/>
  <c r="E2033" i="39"/>
  <c r="E1532" i="39"/>
  <c r="E828" i="39"/>
  <c r="E943" i="39"/>
  <c r="E562" i="39"/>
  <c r="E2267" i="39"/>
  <c r="E1067" i="39"/>
  <c r="E4247" i="39"/>
  <c r="E4382" i="39"/>
  <c r="E1176" i="39"/>
  <c r="E325" i="39"/>
  <c r="E5286" i="39"/>
  <c r="E2434" i="39"/>
  <c r="E5108" i="39"/>
  <c r="E2185" i="39"/>
  <c r="E2936" i="39"/>
  <c r="E3639" i="39"/>
  <c r="E2783" i="39"/>
  <c r="E3147" i="39"/>
  <c r="E4499" i="39"/>
  <c r="E1187" i="39"/>
  <c r="E2828" i="39"/>
  <c r="E3440" i="39"/>
  <c r="E1608" i="39"/>
  <c r="E4536" i="39"/>
  <c r="E4566" i="39"/>
  <c r="E4361" i="39"/>
  <c r="E3342" i="39"/>
  <c r="E924" i="39"/>
  <c r="E4063" i="39"/>
  <c r="E3647" i="39"/>
  <c r="E5122" i="39"/>
  <c r="E4540" i="39"/>
  <c r="E330" i="39"/>
  <c r="E4599" i="39"/>
  <c r="E4246" i="39"/>
  <c r="E344" i="39"/>
  <c r="E3225" i="39"/>
  <c r="E3611" i="39"/>
  <c r="E1823" i="39"/>
  <c r="E3967" i="39"/>
  <c r="E2602" i="39"/>
  <c r="E3672" i="39"/>
  <c r="E1477" i="39"/>
  <c r="E631" i="39"/>
  <c r="E1747" i="39"/>
  <c r="E1846" i="39"/>
  <c r="E3926" i="39"/>
  <c r="E3960" i="39"/>
  <c r="E627" i="39"/>
  <c r="E4884" i="39"/>
  <c r="E4586" i="39"/>
  <c r="E1180" i="39"/>
  <c r="E1925" i="39"/>
  <c r="E2241" i="39"/>
  <c r="E4280" i="39"/>
  <c r="E371" i="39"/>
  <c r="E3284" i="39"/>
  <c r="E2682" i="39"/>
  <c r="E1519" i="39"/>
  <c r="E1631" i="39"/>
  <c r="E4039" i="39"/>
  <c r="E1669" i="39"/>
  <c r="E3461" i="39"/>
  <c r="E163" i="39"/>
  <c r="E1671" i="39"/>
  <c r="E5050" i="39"/>
  <c r="E4974" i="39"/>
  <c r="E4993" i="39"/>
  <c r="E1531" i="39"/>
  <c r="E2698" i="39"/>
  <c r="E2829" i="39"/>
  <c r="E2361" i="39"/>
  <c r="E2255" i="39"/>
  <c r="E3821" i="39"/>
  <c r="E387" i="39"/>
  <c r="E4262" i="39"/>
  <c r="E4924" i="39"/>
  <c r="E633" i="39"/>
  <c r="E4326" i="39"/>
  <c r="E4459" i="39"/>
  <c r="E3859" i="39"/>
  <c r="E1605" i="39"/>
  <c r="E3613" i="39"/>
  <c r="E544" i="39"/>
  <c r="E505" i="39"/>
  <c r="E2890" i="39"/>
  <c r="E2599" i="39"/>
  <c r="E293" i="39"/>
  <c r="E1174" i="39"/>
  <c r="E4805" i="39"/>
  <c r="E976" i="39"/>
  <c r="E2390" i="39"/>
  <c r="E2095" i="39"/>
  <c r="E3109" i="39"/>
  <c r="E2662" i="39"/>
  <c r="E4730" i="39"/>
  <c r="E1283" i="39"/>
  <c r="E192" i="39"/>
  <c r="E2581" i="39"/>
  <c r="E4125" i="39"/>
  <c r="E4149" i="39"/>
  <c r="E1618" i="39"/>
  <c r="E2166" i="39"/>
  <c r="E1649" i="39"/>
  <c r="E4127" i="39"/>
  <c r="E1286" i="39"/>
  <c r="E1956" i="39"/>
  <c r="E5089" i="39"/>
  <c r="E3163" i="39"/>
  <c r="E1616" i="39"/>
  <c r="E3404" i="39"/>
  <c r="E1609" i="39"/>
  <c r="E4498" i="39"/>
  <c r="E4897" i="39"/>
  <c r="E4724" i="39"/>
  <c r="E4815" i="39"/>
  <c r="E3226" i="39"/>
  <c r="E1668" i="39"/>
  <c r="E1766" i="39"/>
  <c r="E3600" i="39"/>
  <c r="E1542" i="39"/>
  <c r="E452" i="39"/>
  <c r="E1871" i="39"/>
  <c r="E1764" i="39"/>
  <c r="E3308" i="39"/>
  <c r="E4899" i="39"/>
  <c r="E5202" i="39"/>
  <c r="E727" i="39"/>
  <c r="E650" i="39"/>
  <c r="E1271" i="39"/>
  <c r="E5324" i="39"/>
  <c r="E1244" i="39"/>
  <c r="E898" i="39"/>
  <c r="E1602" i="39"/>
  <c r="E385" i="39"/>
  <c r="E5302" i="39"/>
  <c r="E1637" i="39"/>
  <c r="E1025" i="39"/>
  <c r="E5070" i="39"/>
  <c r="E5396" i="39"/>
  <c r="E2190" i="39"/>
  <c r="E5045" i="39"/>
  <c r="E1013" i="39"/>
  <c r="E1159" i="39"/>
  <c r="E1261" i="39"/>
  <c r="E5059" i="39"/>
  <c r="E352" i="39"/>
  <c r="E5229" i="39"/>
  <c r="E4295" i="39"/>
  <c r="E1021" i="39"/>
  <c r="E678" i="39"/>
  <c r="E4304" i="39"/>
  <c r="E659" i="39"/>
  <c r="E3118" i="39"/>
  <c r="E3487" i="39"/>
  <c r="E3847" i="39"/>
  <c r="E1505" i="39"/>
  <c r="E1237" i="39"/>
  <c r="E685" i="39"/>
  <c r="E43" i="39"/>
  <c r="E4072" i="39"/>
  <c r="E3862" i="39"/>
  <c r="E4394" i="39"/>
  <c r="E2891" i="39"/>
  <c r="E342" i="39"/>
  <c r="E2252" i="39"/>
  <c r="E3446" i="39"/>
  <c r="E3426" i="39"/>
  <c r="E3005" i="39"/>
  <c r="E5256" i="39"/>
  <c r="E1515" i="39"/>
  <c r="E3409" i="39"/>
  <c r="E3215" i="39"/>
  <c r="E5137" i="39"/>
  <c r="E2944" i="39"/>
  <c r="E3521" i="39"/>
  <c r="E1166" i="39"/>
  <c r="E3571" i="39"/>
  <c r="E4357" i="39"/>
  <c r="E3515" i="39"/>
  <c r="E4487" i="39"/>
  <c r="E677" i="39"/>
  <c r="E1524" i="39"/>
  <c r="E635" i="39"/>
  <c r="E2780" i="39"/>
  <c r="E1952" i="39"/>
  <c r="E3969" i="39"/>
  <c r="E2089" i="39"/>
  <c r="E2759" i="39"/>
  <c r="E3919" i="39"/>
  <c r="E3604" i="39"/>
  <c r="E3076" i="39"/>
  <c r="E3680" i="39"/>
  <c r="E3089" i="39"/>
  <c r="E2000" i="39"/>
  <c r="E1948" i="39"/>
  <c r="E3278" i="39"/>
  <c r="E2342" i="39"/>
  <c r="E2006" i="39"/>
  <c r="E3282" i="39"/>
  <c r="E2394" i="39"/>
  <c r="E3136" i="39"/>
  <c r="E312" i="39"/>
  <c r="E2528" i="39"/>
  <c r="E2279" i="39"/>
  <c r="E1145" i="39"/>
  <c r="E1978" i="39"/>
  <c r="E1923" i="39"/>
  <c r="E2849" i="39"/>
  <c r="E5198" i="39"/>
  <c r="E836" i="39"/>
  <c r="E4526" i="39"/>
  <c r="E2459" i="39"/>
  <c r="E2651" i="39"/>
  <c r="E125" i="39"/>
  <c r="E5443" i="39"/>
  <c r="E5380" i="39"/>
  <c r="E375" i="39"/>
  <c r="E5057" i="39"/>
  <c r="E1476" i="39"/>
  <c r="E2743" i="39"/>
  <c r="E865" i="39"/>
  <c r="E3127" i="39"/>
  <c r="E4794" i="39"/>
  <c r="E516" i="39"/>
  <c r="E319" i="39"/>
  <c r="E1604" i="39"/>
  <c r="E4906" i="39"/>
  <c r="E4828" i="39"/>
  <c r="E5132" i="39"/>
  <c r="E701" i="39"/>
  <c r="E2943" i="39"/>
  <c r="E2998" i="39"/>
  <c r="E3223" i="39"/>
  <c r="E3681" i="39"/>
  <c r="E1633" i="39"/>
  <c r="E380" i="39"/>
  <c r="E1650" i="39"/>
  <c r="E4972" i="39"/>
  <c r="E813" i="39"/>
  <c r="E245" i="39"/>
  <c r="E1095" i="39"/>
  <c r="E4147" i="39"/>
  <c r="E4385" i="39"/>
  <c r="E3830" i="39"/>
  <c r="E4461" i="39"/>
  <c r="E927" i="39"/>
  <c r="E1705" i="39"/>
  <c r="E960" i="39"/>
  <c r="E1247" i="39"/>
  <c r="E969" i="39"/>
  <c r="E5120" i="39"/>
  <c r="E1558" i="39"/>
  <c r="E915" i="39"/>
  <c r="E4605" i="39"/>
  <c r="E4608" i="39"/>
  <c r="E1743" i="39"/>
  <c r="E4181" i="39"/>
  <c r="E120" i="39"/>
  <c r="E3698" i="39"/>
  <c r="E5203" i="39"/>
  <c r="E1785" i="39"/>
  <c r="E1306" i="39"/>
  <c r="E4231" i="39"/>
  <c r="E1593" i="39"/>
  <c r="E373" i="39"/>
  <c r="E100" i="39"/>
  <c r="E4826" i="39"/>
  <c r="E716" i="39"/>
  <c r="E1367" i="39"/>
  <c r="E153" i="39"/>
  <c r="E858" i="39"/>
  <c r="E5432" i="39"/>
  <c r="E4073" i="39"/>
  <c r="E4000" i="39"/>
  <c r="E4795" i="39"/>
  <c r="E4930" i="39"/>
  <c r="E2157" i="39"/>
  <c r="E3268" i="39"/>
  <c r="E957" i="39"/>
  <c r="E389" i="39"/>
  <c r="E347" i="39"/>
  <c r="E3052" i="39"/>
  <c r="E3977" i="39"/>
  <c r="E1464" i="39"/>
  <c r="E3334" i="39"/>
  <c r="E1056" i="39"/>
  <c r="E3407" i="39"/>
  <c r="E5214" i="39"/>
  <c r="E4955" i="39"/>
  <c r="E5369" i="39"/>
  <c r="E3463" i="39"/>
  <c r="E4311" i="39"/>
  <c r="E1009" i="39"/>
  <c r="E3009" i="39"/>
  <c r="E5188" i="39"/>
  <c r="E234" i="39"/>
  <c r="E5080" i="39"/>
  <c r="E1431" i="39"/>
  <c r="E4108" i="39"/>
  <c r="E74" i="39"/>
  <c r="E665" i="39"/>
  <c r="E2245" i="39"/>
  <c r="E2822" i="39"/>
  <c r="E1475" i="39"/>
  <c r="E2497" i="39"/>
  <c r="E2348" i="39"/>
  <c r="E4015" i="39"/>
  <c r="E895" i="39"/>
  <c r="E1859" i="39"/>
  <c r="E4803" i="39"/>
  <c r="E269" i="39"/>
  <c r="E3866" i="39"/>
  <c r="E4811" i="39"/>
  <c r="E4785" i="39"/>
  <c r="E302" i="39"/>
  <c r="E4632" i="39"/>
  <c r="E93" i="39"/>
  <c r="E291" i="39"/>
  <c r="E31" i="39"/>
  <c r="E820" i="39"/>
  <c r="E5112" i="39"/>
  <c r="E4198" i="39"/>
  <c r="E5230" i="39"/>
  <c r="E5316" i="39"/>
  <c r="E54" i="39"/>
  <c r="E1643" i="39"/>
  <c r="E91" i="39"/>
  <c r="E2312" i="39"/>
  <c r="E2980" i="39"/>
  <c r="E5288" i="39"/>
  <c r="E1483" i="39"/>
  <c r="E3836" i="39"/>
  <c r="E108" i="39"/>
  <c r="E4768" i="39"/>
  <c r="E190" i="39"/>
  <c r="E4961" i="39"/>
  <c r="E1482" i="39"/>
  <c r="E899" i="39"/>
  <c r="E204" i="39"/>
  <c r="E244" i="39"/>
  <c r="E5386" i="39"/>
  <c r="E4666" i="39"/>
  <c r="E40" i="39"/>
  <c r="E23" i="39"/>
  <c r="E3314" i="39"/>
  <c r="E688" i="39"/>
  <c r="E203" i="39"/>
  <c r="E345" i="39"/>
  <c r="E3148" i="39"/>
  <c r="E134" i="39"/>
  <c r="E5440" i="39"/>
  <c r="E4701" i="39"/>
  <c r="E4774" i="39"/>
  <c r="E2610" i="39"/>
  <c r="E2074" i="39"/>
  <c r="E734" i="39"/>
  <c r="E5125" i="39"/>
  <c r="E2938" i="39"/>
  <c r="E467" i="39"/>
  <c r="E4959" i="39"/>
  <c r="E2609" i="39"/>
  <c r="E457" i="39"/>
  <c r="E5209" i="39"/>
  <c r="E1029" i="39"/>
  <c r="E5239" i="39"/>
  <c r="E5398" i="39"/>
  <c r="E219" i="39"/>
  <c r="E883" i="39"/>
  <c r="E2725" i="39"/>
  <c r="E5217" i="39"/>
  <c r="E148" i="39"/>
  <c r="E18" i="39"/>
  <c r="E4392" i="39"/>
  <c r="E2161" i="39"/>
  <c r="E1760" i="39"/>
  <c r="E5184" i="39"/>
  <c r="E174" i="39"/>
  <c r="E658" i="39"/>
  <c r="E5309" i="39"/>
  <c r="E3189" i="39"/>
  <c r="E33" i="39"/>
  <c r="E4859" i="39"/>
  <c r="E4660" i="39"/>
  <c r="E662" i="39"/>
  <c r="E4868" i="39"/>
  <c r="E144" i="39"/>
  <c r="E5292" i="39"/>
  <c r="E19" i="39"/>
  <c r="E232" i="39"/>
  <c r="E691" i="39"/>
  <c r="E5294" i="39"/>
  <c r="E680" i="39"/>
  <c r="E5337" i="39"/>
  <c r="E4016" i="39"/>
  <c r="E968" i="39"/>
  <c r="E5032" i="39"/>
  <c r="E4624" i="39"/>
  <c r="E12" i="39"/>
  <c r="E2564" i="39"/>
  <c r="E436" i="39"/>
  <c r="E4245" i="39"/>
  <c r="E2075" i="39"/>
  <c r="E3145" i="39"/>
  <c r="E594" i="39"/>
  <c r="E5449" i="39"/>
  <c r="E1681" i="39"/>
  <c r="E85" i="39"/>
  <c r="E105" i="39"/>
  <c r="E5423" i="39"/>
  <c r="E480" i="39"/>
  <c r="E149" i="39"/>
  <c r="E4594" i="39"/>
  <c r="E22" i="39"/>
  <c r="E166" i="39"/>
  <c r="E84" i="39"/>
  <c r="E4296" i="39"/>
  <c r="E676" i="39"/>
  <c r="E5348" i="39"/>
  <c r="E327" i="39"/>
  <c r="E4941" i="39"/>
  <c r="E3694" i="39"/>
  <c r="E2106" i="39"/>
  <c r="E3265" i="39"/>
  <c r="E3264" i="39"/>
  <c r="E975" i="39"/>
  <c r="E1055" i="39"/>
  <c r="E3591" i="39"/>
  <c r="E102" i="39"/>
  <c r="E63" i="39"/>
  <c r="E4490" i="39"/>
  <c r="E5170" i="39"/>
  <c r="E1235" i="39"/>
  <c r="E4922" i="39"/>
  <c r="E2107" i="39"/>
  <c r="E2606" i="39"/>
  <c r="E5385" i="39"/>
  <c r="E1481" i="39"/>
  <c r="E4646" i="39"/>
  <c r="E2555" i="39"/>
  <c r="E5041" i="39"/>
  <c r="E5358" i="39"/>
  <c r="E2313" i="39"/>
  <c r="E3657" i="39"/>
  <c r="E4098" i="39"/>
  <c r="E5149" i="39"/>
  <c r="E3177" i="39"/>
  <c r="E3761" i="39"/>
  <c r="E4802" i="39"/>
  <c r="E4723" i="39"/>
  <c r="E5327" i="39"/>
  <c r="E381" i="39"/>
  <c r="E3468" i="39"/>
  <c r="E298" i="39"/>
  <c r="E261" i="39"/>
  <c r="E4943" i="39"/>
  <c r="E79" i="39"/>
  <c r="E5285" i="39"/>
  <c r="E430" i="39"/>
  <c r="E126" i="39"/>
  <c r="E5297" i="39"/>
  <c r="E5207" i="39"/>
  <c r="E220" i="39"/>
  <c r="E5283" i="39"/>
  <c r="E4541" i="39"/>
  <c r="E49" i="39"/>
  <c r="E5429" i="39"/>
  <c r="E39" i="39"/>
  <c r="E1813" i="39"/>
  <c r="E1335" i="39"/>
  <c r="E5182" i="39"/>
  <c r="E5456" i="39"/>
  <c r="E331" i="39"/>
  <c r="E399" i="39"/>
  <c r="E89" i="39"/>
  <c r="E3844" i="39"/>
  <c r="E350" i="39"/>
  <c r="E3526" i="39"/>
  <c r="E4991" i="39"/>
  <c r="E5416" i="39"/>
  <c r="E5420" i="39"/>
  <c r="E5279" i="39"/>
  <c r="E326" i="39"/>
  <c r="E25" i="39"/>
  <c r="E3728" i="39"/>
  <c r="E13" i="39"/>
  <c r="E5167" i="39"/>
  <c r="E5421" i="39"/>
  <c r="E5051" i="39"/>
  <c r="E1092" i="39"/>
  <c r="E4360" i="39"/>
  <c r="E4274" i="39"/>
  <c r="E3040" i="39"/>
  <c r="E5257" i="39"/>
  <c r="E5422" i="39"/>
  <c r="E4745" i="39"/>
  <c r="E5106" i="39"/>
  <c r="E4033" i="39"/>
  <c r="E366" i="39"/>
  <c r="E5425" i="39"/>
  <c r="E241" i="39"/>
  <c r="E217" i="39"/>
  <c r="E1068" i="39"/>
  <c r="E3453" i="39"/>
  <c r="E5428" i="39"/>
  <c r="E4635" i="39"/>
  <c r="E5054" i="39"/>
  <c r="E2461" i="39"/>
  <c r="E5446" i="39"/>
  <c r="E429" i="39"/>
  <c r="E279" i="39"/>
  <c r="E950" i="39"/>
  <c r="E5405" i="39"/>
  <c r="E5336" i="39"/>
  <c r="E1223" i="39"/>
  <c r="E15" i="39"/>
  <c r="E17" i="39"/>
  <c r="E5100" i="39"/>
  <c r="E5441" i="39"/>
  <c r="E5418" i="39"/>
  <c r="E5452" i="39"/>
  <c r="E44" i="39"/>
  <c r="E34" i="39"/>
  <c r="E2421" i="39"/>
  <c r="E3737" i="39"/>
  <c r="E5186" i="39"/>
  <c r="E5206" i="39"/>
  <c r="E3197" i="39"/>
  <c r="E5447" i="39"/>
  <c r="E5356" i="39"/>
  <c r="E1162" i="39"/>
  <c r="E5392" i="39"/>
  <c r="E1880" i="39"/>
  <c r="E98" i="39"/>
  <c r="E3524" i="39"/>
  <c r="E5439" i="39"/>
  <c r="E5366" i="39"/>
  <c r="E5265" i="39"/>
  <c r="E3274" i="39"/>
  <c r="E1919" i="39"/>
  <c r="E1073" i="39"/>
  <c r="E52" i="39"/>
  <c r="E1473" i="39"/>
  <c r="E5354" i="39"/>
  <c r="E419" i="39"/>
  <c r="E5394" i="39"/>
  <c r="E5247" i="39"/>
  <c r="E5329" i="39"/>
  <c r="E4837" i="39"/>
  <c r="E3765" i="39"/>
  <c r="E143" i="39"/>
  <c r="E5090" i="39"/>
  <c r="E1780" i="39"/>
  <c r="E449" i="39"/>
  <c r="E252" i="39"/>
  <c r="E238" i="39"/>
  <c r="E4990" i="39"/>
  <c r="E3202" i="39"/>
  <c r="E493" i="39"/>
  <c r="E1957" i="39"/>
  <c r="E2644" i="39"/>
  <c r="E5078" i="39"/>
  <c r="E1144" i="39"/>
  <c r="E4473" i="39"/>
  <c r="E5144" i="39"/>
  <c r="E617" i="39"/>
  <c r="E3259" i="39"/>
  <c r="E4438" i="39"/>
  <c r="E226" i="39"/>
  <c r="E1817" i="39"/>
  <c r="E4889" i="39"/>
  <c r="E5341" i="39"/>
  <c r="E32" i="39"/>
  <c r="E86" i="39"/>
  <c r="E337" i="39"/>
  <c r="E4597" i="39"/>
  <c r="E745" i="39"/>
  <c r="E4124" i="39"/>
  <c r="E4060" i="39"/>
  <c r="E5126" i="39"/>
  <c r="E4876" i="39"/>
  <c r="E139" i="39"/>
  <c r="E211" i="39"/>
  <c r="E5072" i="39"/>
  <c r="E5370" i="39"/>
  <c r="E3786" i="39"/>
  <c r="E1312" i="39"/>
  <c r="E5381" i="39"/>
  <c r="E5383" i="39"/>
  <c r="E5308" i="39"/>
  <c r="E607" i="39"/>
  <c r="E441" i="39"/>
  <c r="E5083" i="39"/>
  <c r="E407" i="39"/>
  <c r="E3193" i="39"/>
  <c r="E5413" i="39"/>
  <c r="E4867" i="39"/>
  <c r="E488" i="39"/>
  <c r="E3271" i="39"/>
  <c r="E5437" i="39"/>
  <c r="E121" i="39"/>
  <c r="E4856" i="39"/>
  <c r="E4215" i="39"/>
  <c r="E1079" i="39"/>
  <c r="E5013" i="39"/>
  <c r="E4869" i="39"/>
  <c r="E5317" i="39"/>
  <c r="E3079" i="39"/>
  <c r="E1340" i="39"/>
  <c r="E3888" i="39"/>
  <c r="E3438" i="39"/>
  <c r="E411" i="39"/>
  <c r="E5305" i="39"/>
  <c r="E5359" i="39"/>
  <c r="E624" i="39"/>
  <c r="E114" i="39"/>
  <c r="E4514" i="39"/>
  <c r="E5117" i="39"/>
  <c r="E5210" i="39"/>
  <c r="E1000" i="39"/>
  <c r="E2073" i="39"/>
  <c r="E539" i="39"/>
  <c r="E1672" i="39"/>
  <c r="E1082" i="39"/>
  <c r="E1598" i="39"/>
  <c r="E5162" i="39"/>
  <c r="E1884" i="39"/>
  <c r="E2718" i="39"/>
  <c r="E4888" i="39"/>
  <c r="E4264" i="39"/>
  <c r="E169" i="39"/>
  <c r="E788" i="39"/>
  <c r="E2816" i="39"/>
  <c r="E3360" i="39"/>
  <c r="E4580" i="39"/>
  <c r="E2323" i="39"/>
  <c r="E1078" i="39"/>
  <c r="E5135" i="39"/>
  <c r="E445" i="39"/>
  <c r="E2093" i="39"/>
  <c r="E47" i="39"/>
  <c r="E947" i="39"/>
  <c r="E556" i="39"/>
  <c r="E5169" i="39"/>
  <c r="E3473" i="39"/>
  <c r="E5259" i="39"/>
  <c r="E582" i="39"/>
  <c r="E329" i="39"/>
  <c r="E81" i="39"/>
  <c r="E80" i="39"/>
  <c r="E5020" i="39"/>
  <c r="E4057" i="39"/>
  <c r="E2631" i="39"/>
  <c r="E4945" i="39"/>
  <c r="E3067" i="39"/>
  <c r="E4752" i="39"/>
  <c r="E1429" i="39"/>
  <c r="E2425" i="39"/>
  <c r="E5053" i="39"/>
  <c r="E5408" i="39"/>
  <c r="E426" i="39"/>
  <c r="E5339" i="39"/>
  <c r="E5107" i="39"/>
  <c r="E258" i="39"/>
  <c r="E58" i="39"/>
  <c r="E774" i="39"/>
  <c r="E260" i="39"/>
  <c r="E5450" i="39"/>
  <c r="E182" i="39"/>
  <c r="E5417" i="39"/>
  <c r="E412" i="39"/>
  <c r="E4980" i="39"/>
  <c r="E3508" i="39"/>
  <c r="E4698" i="39"/>
  <c r="E213" i="39"/>
  <c r="E4903" i="39"/>
  <c r="E4422" i="39"/>
  <c r="E5328" i="39"/>
  <c r="E1824" i="39"/>
  <c r="E4801" i="39"/>
  <c r="E158" i="39"/>
  <c r="E240" i="39"/>
  <c r="E5367" i="39"/>
  <c r="E70" i="39"/>
  <c r="E5373" i="39"/>
  <c r="E563" i="39"/>
  <c r="E2055" i="39"/>
  <c r="E199" i="39"/>
  <c r="E230" i="39"/>
  <c r="E1146" i="39"/>
  <c r="E5082" i="39"/>
  <c r="E3464" i="39"/>
  <c r="E118" i="39"/>
  <c r="E5433" i="39"/>
  <c r="E5304" i="39"/>
  <c r="E3398" i="39"/>
  <c r="E168" i="39"/>
  <c r="E29" i="39"/>
  <c r="E5289" i="39"/>
  <c r="E4117" i="39"/>
  <c r="E103" i="39"/>
  <c r="E5197" i="39"/>
  <c r="E41" i="39"/>
  <c r="E5290" i="39"/>
  <c r="E113" i="39"/>
  <c r="E5430" i="39"/>
  <c r="E5414" i="39"/>
  <c r="E2850" i="39"/>
  <c r="E3544" i="39"/>
  <c r="E5077" i="39"/>
  <c r="E4964" i="39"/>
  <c r="E4612" i="39"/>
  <c r="E4962" i="39"/>
  <c r="E4321" i="39"/>
  <c r="E3212" i="39"/>
  <c r="E2121" i="39"/>
  <c r="E5353" i="39"/>
  <c r="E1059" i="39"/>
  <c r="E4377" i="39"/>
  <c r="E4932" i="39"/>
  <c r="E4896" i="39"/>
  <c r="E2418" i="39"/>
  <c r="E332" i="39"/>
  <c r="E4673" i="39"/>
  <c r="E3920" i="39"/>
  <c r="E164" i="39"/>
  <c r="E413" i="39"/>
  <c r="E1361" i="39"/>
  <c r="E4551" i="39"/>
  <c r="E4307" i="39"/>
  <c r="E2512" i="39"/>
  <c r="E5226" i="39"/>
  <c r="E1997" i="39"/>
  <c r="E681" i="39"/>
  <c r="E5128" i="39"/>
  <c r="E602" i="39"/>
  <c r="E3021" i="39"/>
  <c r="E2770" i="39"/>
  <c r="E3742" i="39"/>
  <c r="E5022" i="39"/>
  <c r="E372" i="39"/>
  <c r="E465" i="39"/>
  <c r="E3564" i="39"/>
  <c r="E4189" i="39"/>
  <c r="E589" i="39"/>
  <c r="E195" i="39"/>
  <c r="E2818" i="39"/>
  <c r="E2851" i="39"/>
  <c r="E4793" i="39"/>
  <c r="E1096" i="39"/>
  <c r="E5064" i="39"/>
  <c r="E3194" i="39"/>
  <c r="E603" i="39"/>
  <c r="E4284" i="39"/>
  <c r="E4194" i="39"/>
  <c r="E1211" i="39"/>
  <c r="E5134" i="39"/>
  <c r="E2979" i="39"/>
  <c r="E911" i="39"/>
  <c r="E5158" i="39"/>
  <c r="E4545" i="39"/>
  <c r="E1263" i="39"/>
  <c r="E2539" i="39"/>
  <c r="E1841" i="39"/>
  <c r="E2273" i="39"/>
  <c r="E534" i="39"/>
  <c r="E3706" i="39"/>
  <c r="E3553" i="39"/>
  <c r="E2217" i="39"/>
  <c r="E4174" i="39"/>
  <c r="E3752" i="39"/>
  <c r="E1040" i="39"/>
  <c r="E5046" i="39"/>
  <c r="E2914" i="39"/>
  <c r="E3182" i="39"/>
  <c r="E5357" i="39"/>
  <c r="E489" i="39"/>
  <c r="E273" i="39"/>
  <c r="E1816" i="39"/>
  <c r="E2177" i="39"/>
  <c r="E2935" i="39"/>
  <c r="E474" i="39"/>
  <c r="E4411" i="39"/>
  <c r="E4728" i="39"/>
  <c r="E531" i="39"/>
  <c r="E82" i="39"/>
  <c r="E1961" i="39"/>
  <c r="E1442" i="39"/>
  <c r="E2708" i="39"/>
  <c r="E5140" i="39"/>
  <c r="E1381" i="39"/>
  <c r="E1588" i="39"/>
  <c r="E3418" i="39"/>
  <c r="E4695" i="39"/>
  <c r="E1694" i="39"/>
  <c r="E4091" i="39"/>
  <c r="E5157" i="39"/>
  <c r="E5347" i="39"/>
  <c r="E4704" i="39"/>
  <c r="E2246" i="39"/>
  <c r="E1015" i="39"/>
  <c r="E3723" i="39"/>
  <c r="E905" i="39"/>
  <c r="E1052" i="39"/>
  <c r="E358" i="39"/>
  <c r="E3374" i="39"/>
  <c r="E552" i="39"/>
  <c r="E572" i="39"/>
  <c r="E4556" i="39"/>
  <c r="E5307" i="39"/>
  <c r="E1083" i="39"/>
  <c r="E5379" i="39"/>
  <c r="E829" i="39"/>
  <c r="E4938" i="39"/>
  <c r="E5223" i="39"/>
  <c r="E1960" i="39"/>
  <c r="E3393" i="39"/>
  <c r="E655" i="39"/>
  <c r="E4506" i="39"/>
  <c r="E94" i="39"/>
  <c r="E2329" i="39"/>
  <c r="E3219" i="39"/>
  <c r="E2672" i="39"/>
  <c r="E2852" i="39"/>
  <c r="E5349" i="39"/>
  <c r="E875" i="39"/>
  <c r="E4277" i="39"/>
  <c r="E5360" i="39"/>
  <c r="E486" i="39"/>
  <c r="E1332" i="39"/>
  <c r="E4686" i="39"/>
  <c r="E4439" i="39"/>
  <c r="E2953" i="39"/>
  <c r="E4696" i="39"/>
  <c r="E4299" i="39"/>
  <c r="E434" i="39"/>
  <c r="E4900" i="39"/>
  <c r="E3073" i="39"/>
  <c r="E3799" i="39"/>
  <c r="E4268" i="39"/>
  <c r="E2477" i="39"/>
  <c r="E1589" i="39"/>
  <c r="E748" i="39"/>
  <c r="E3616" i="39"/>
  <c r="E3872" i="39"/>
  <c r="E3423" i="39"/>
  <c r="E4839" i="39"/>
  <c r="E535" i="39"/>
  <c r="E1181" i="39"/>
  <c r="E2143" i="39"/>
  <c r="E1337" i="39"/>
  <c r="E4644" i="39"/>
  <c r="E4380" i="39"/>
  <c r="E3753" i="39"/>
  <c r="E2306" i="39"/>
  <c r="E3272" i="39"/>
  <c r="E3114" i="39"/>
  <c r="E3914" i="39"/>
  <c r="E2409" i="39"/>
  <c r="E2668" i="39"/>
  <c r="E4658" i="39"/>
  <c r="E4177" i="39"/>
  <c r="E2229" i="39"/>
  <c r="E478" i="39"/>
  <c r="E4216" i="39"/>
  <c r="E2648" i="39"/>
  <c r="E4054" i="39"/>
  <c r="E2458" i="39"/>
  <c r="E2731" i="39"/>
  <c r="E2337" i="39"/>
  <c r="E3637" i="39"/>
  <c r="E4492" i="39"/>
  <c r="E431" i="39"/>
  <c r="E894" i="39"/>
  <c r="E5177" i="39"/>
  <c r="E4203" i="39"/>
  <c r="E4325" i="39"/>
  <c r="E886" i="39"/>
  <c r="E514" i="39"/>
  <c r="E762" i="39"/>
  <c r="E2688" i="39"/>
  <c r="E3119" i="39"/>
  <c r="E995" i="39"/>
  <c r="E3478" i="39"/>
  <c r="E4463" i="39"/>
  <c r="E4595" i="39"/>
  <c r="E3598" i="39"/>
  <c r="E4062" i="39"/>
  <c r="E586" i="39"/>
  <c r="E693" i="39"/>
  <c r="E2263" i="39"/>
  <c r="E4953" i="39"/>
  <c r="E3584" i="39"/>
  <c r="E831" i="39"/>
  <c r="E4309" i="39"/>
  <c r="E250" i="39"/>
  <c r="E3252" i="39"/>
  <c r="E60" i="39"/>
  <c r="E4967" i="39"/>
  <c r="E2562" i="39"/>
  <c r="E64" i="39"/>
  <c r="E2566" i="39"/>
  <c r="E3971" i="39"/>
  <c r="E4402" i="39"/>
  <c r="E978" i="39"/>
  <c r="E2496" i="39"/>
  <c r="E323" i="39"/>
  <c r="E757" i="39"/>
  <c r="E5404" i="39"/>
  <c r="E5124" i="39"/>
  <c r="E173" i="39"/>
  <c r="E5310" i="39"/>
  <c r="E3857" i="39"/>
  <c r="E661" i="39"/>
  <c r="E3296" i="39"/>
  <c r="E4475" i="39"/>
  <c r="E3634" i="39"/>
  <c r="E1161" i="39"/>
  <c r="E5220" i="39"/>
  <c r="E4622" i="39"/>
  <c r="E4561" i="39"/>
  <c r="E2557" i="39"/>
  <c r="E609" i="39"/>
  <c r="E4085" i="39"/>
  <c r="E953" i="39"/>
  <c r="E3945" i="39"/>
  <c r="E476" i="39"/>
  <c r="E5246" i="39"/>
  <c r="E3019" i="39"/>
  <c r="E123" i="39"/>
  <c r="E5448" i="39"/>
  <c r="E3399" i="39"/>
  <c r="E1763" i="39"/>
  <c r="E5111" i="39"/>
  <c r="E4948" i="39"/>
  <c r="E1975" i="39"/>
  <c r="E2588" i="39"/>
  <c r="E564" i="39"/>
  <c r="E878" i="39"/>
  <c r="E1109" i="39"/>
  <c r="E1151" i="39"/>
  <c r="E5021" i="39"/>
  <c r="E3406" i="39"/>
  <c r="E3923" i="39"/>
  <c r="E962" i="39"/>
  <c r="E1777" i="39"/>
  <c r="E3504" i="39"/>
  <c r="E2149" i="39"/>
  <c r="E2269" i="39"/>
  <c r="E4731" i="39"/>
  <c r="E3581" i="39"/>
  <c r="E2010" i="39"/>
  <c r="E2624" i="39"/>
  <c r="E3603" i="39"/>
  <c r="E2231" i="39"/>
  <c r="E1113" i="39"/>
  <c r="E1298" i="39"/>
  <c r="E1553" i="39"/>
  <c r="E1094" i="39"/>
  <c r="E3377" i="39"/>
  <c r="E288" i="39"/>
  <c r="E348" i="39"/>
  <c r="E4685" i="39"/>
  <c r="E3106" i="39"/>
  <c r="E4989" i="39"/>
  <c r="E3661" i="39"/>
  <c r="E4682" i="39"/>
  <c r="E4162" i="39"/>
  <c r="E3337" i="39"/>
  <c r="E1156" i="39"/>
  <c r="E1070" i="39"/>
  <c r="E1756" i="39"/>
  <c r="E821" i="39"/>
  <c r="E2895" i="39"/>
  <c r="E1654" i="39"/>
  <c r="E3619" i="39"/>
  <c r="E5266" i="39"/>
  <c r="E1806" i="39"/>
  <c r="E3415" i="39"/>
  <c r="E73" i="39"/>
  <c r="E3332" i="39"/>
  <c r="E5066" i="39"/>
  <c r="E5127" i="39"/>
  <c r="E4306" i="39"/>
  <c r="E4310" i="39"/>
  <c r="E1808" i="39"/>
  <c r="E750" i="39"/>
  <c r="E4131" i="39"/>
  <c r="E2386" i="39"/>
  <c r="E1963" i="39"/>
  <c r="E1517" i="39"/>
  <c r="E5231" i="39"/>
  <c r="E806" i="39"/>
  <c r="E2653" i="39"/>
  <c r="E4975" i="39"/>
  <c r="E2099" i="39"/>
  <c r="E797" i="39"/>
  <c r="E1447" i="39"/>
  <c r="E4489" i="39"/>
  <c r="E2345" i="39"/>
  <c r="E2913" i="39"/>
  <c r="E2038" i="39"/>
  <c r="E2141" i="39"/>
  <c r="E317" i="39"/>
  <c r="E3209" i="39"/>
  <c r="E2194" i="39"/>
  <c r="E4633" i="39"/>
  <c r="E1330" i="39"/>
  <c r="E4776" i="39"/>
  <c r="E2778" i="39"/>
  <c r="E4112" i="39"/>
  <c r="E4973" i="39"/>
  <c r="E2150" i="39"/>
  <c r="E496" i="39"/>
  <c r="E1554" i="39"/>
  <c r="E790" i="39"/>
  <c r="E2368" i="39"/>
  <c r="E4202" i="39"/>
  <c r="E2520" i="39"/>
  <c r="E286" i="39"/>
  <c r="E3091" i="39"/>
  <c r="E1982" i="39"/>
  <c r="E175" i="39"/>
  <c r="E1594" i="39"/>
  <c r="E2472" i="39"/>
  <c r="E3367" i="39"/>
  <c r="E2493" i="39"/>
  <c r="E2994" i="39"/>
  <c r="E3386" i="39"/>
  <c r="E2058" i="39"/>
  <c r="E2542" i="39"/>
  <c r="E4133" i="39"/>
  <c r="E3430" i="39"/>
  <c r="E2444" i="39"/>
  <c r="E3476" i="39"/>
  <c r="E3146" i="39"/>
  <c r="E1838" i="39"/>
  <c r="E3060" i="39"/>
  <c r="E4040" i="39"/>
  <c r="E3677" i="39"/>
  <c r="E2275" i="39"/>
  <c r="E3755" i="39"/>
  <c r="E3285" i="39"/>
  <c r="E423" i="39"/>
  <c r="E4757" i="39"/>
  <c r="E3838" i="39"/>
  <c r="E4716" i="39"/>
  <c r="E4103" i="39"/>
  <c r="E3244" i="39"/>
  <c r="E1449" i="39"/>
  <c r="E3384" i="39"/>
  <c r="E2182" i="39"/>
  <c r="E3275" i="39"/>
  <c r="E1856" i="39"/>
  <c r="E2422" i="39"/>
  <c r="E2225" i="39"/>
  <c r="E1534" i="39"/>
  <c r="E4931" i="39"/>
  <c r="E3771" i="39"/>
  <c r="E1050" i="39"/>
  <c r="E5018" i="39"/>
  <c r="E1202" i="39"/>
  <c r="E4400" i="39"/>
  <c r="E1765" i="39"/>
  <c r="E2853" i="39"/>
  <c r="E249" i="39"/>
  <c r="E744" i="39"/>
  <c r="E1575" i="39"/>
  <c r="E3732" i="39"/>
  <c r="E1503" i="39"/>
  <c r="E1303" i="39"/>
  <c r="E274" i="39"/>
  <c r="E3792" i="39"/>
  <c r="E4565" i="39"/>
  <c r="E4711" i="39"/>
  <c r="E3875" i="39"/>
  <c r="E763" i="39"/>
  <c r="E305" i="39"/>
  <c r="E3243" i="39"/>
  <c r="E5407" i="39"/>
  <c r="E843" i="39"/>
  <c r="E4275" i="39"/>
  <c r="E3306" i="39"/>
  <c r="E4457" i="39"/>
  <c r="E504" i="39"/>
  <c r="E4905" i="39"/>
  <c r="E35" i="39"/>
  <c r="E4520" i="39"/>
  <c r="E87" i="39"/>
  <c r="E5183" i="39"/>
  <c r="E3635" i="39"/>
  <c r="E525" i="39"/>
  <c r="E5061" i="39"/>
  <c r="E1822" i="39"/>
  <c r="E620" i="39"/>
  <c r="E253" i="39"/>
  <c r="E3029" i="39"/>
  <c r="E1504" i="39"/>
  <c r="E4294" i="39"/>
  <c r="E1093" i="39"/>
  <c r="E4320" i="39"/>
  <c r="E36" i="39"/>
  <c r="E2137" i="39"/>
  <c r="E3822" i="39"/>
  <c r="E711" i="39"/>
  <c r="E132" i="39"/>
  <c r="E4800" i="39"/>
  <c r="E5284" i="39"/>
  <c r="E4946" i="39"/>
  <c r="E55" i="39"/>
  <c r="E5419" i="39"/>
  <c r="E5325" i="39"/>
  <c r="E5384" i="39"/>
  <c r="E5142" i="39"/>
  <c r="E1203" i="39"/>
  <c r="E3592" i="39"/>
  <c r="E5237" i="39"/>
  <c r="E571" i="39"/>
  <c r="E2284" i="39"/>
  <c r="E3543" i="39"/>
  <c r="E4110" i="39"/>
  <c r="E4200" i="39"/>
  <c r="E78" i="39"/>
  <c r="E4806" i="39"/>
  <c r="E5351" i="39"/>
  <c r="E5234" i="39"/>
  <c r="E1708" i="39"/>
  <c r="E4530" i="39"/>
  <c r="E5271" i="39"/>
  <c r="E2774" i="39"/>
  <c r="E5321" i="39"/>
  <c r="E993" i="39"/>
  <c r="E2968" i="39"/>
  <c r="E1439" i="39"/>
  <c r="E3863" i="39"/>
  <c r="E982" i="39"/>
  <c r="E1008" i="39"/>
  <c r="E4099" i="39"/>
  <c r="E2736" i="39"/>
  <c r="E5151" i="39"/>
  <c r="E2937" i="39"/>
  <c r="E5098" i="39"/>
  <c r="E3541" i="39"/>
  <c r="E1659" i="39"/>
  <c r="E961" i="39"/>
  <c r="E5424" i="39"/>
  <c r="E521" i="39"/>
  <c r="E45" i="39"/>
  <c r="E3961" i="39"/>
  <c r="E4824" i="39"/>
  <c r="E4835" i="39"/>
  <c r="E5240" i="39"/>
  <c r="E4688" i="39"/>
  <c r="E4397" i="39"/>
  <c r="E1375" i="39"/>
  <c r="E4738" i="39"/>
  <c r="E61" i="39"/>
  <c r="E866" i="39"/>
  <c r="E1928" i="39"/>
  <c r="E4684" i="39"/>
  <c r="E1041" i="39"/>
  <c r="E4232" i="39"/>
  <c r="E3855" i="39"/>
  <c r="E4046" i="39"/>
  <c r="E341" i="39"/>
  <c r="E2136" i="39"/>
  <c r="E4236" i="39"/>
  <c r="E2649" i="39"/>
  <c r="E3116" i="39"/>
  <c r="E1188" i="39"/>
  <c r="E3922" i="39"/>
  <c r="E5131" i="39"/>
  <c r="E4485" i="39"/>
  <c r="E645" i="39"/>
  <c r="E3111" i="39"/>
  <c r="E3853" i="39"/>
  <c r="E542" i="39"/>
  <c r="E3734" i="39"/>
  <c r="E1991" i="39"/>
  <c r="E3445" i="39"/>
  <c r="E3568" i="39"/>
  <c r="E1388" i="39"/>
  <c r="E1603" i="39"/>
  <c r="E4241" i="39"/>
  <c r="E3220" i="39"/>
  <c r="E2090" i="39"/>
  <c r="E3556" i="39"/>
  <c r="E4777" i="39"/>
  <c r="E1861" i="39"/>
  <c r="E1915" i="39"/>
  <c r="E1516" i="39"/>
  <c r="E1168" i="39"/>
  <c r="E2024" i="39"/>
  <c r="E3699" i="39"/>
  <c r="E4503" i="39"/>
  <c r="E5027" i="39"/>
  <c r="E1047" i="39"/>
  <c r="E4283" i="39"/>
  <c r="E770" i="39"/>
  <c r="E540" i="39"/>
  <c r="E747" i="39"/>
  <c r="E5109" i="39"/>
  <c r="E512" i="39"/>
  <c r="E697" i="39"/>
  <c r="E3839" i="39"/>
  <c r="E3925" i="39"/>
  <c r="E4449" i="39"/>
  <c r="E1794" i="39"/>
  <c r="E1373" i="39"/>
  <c r="E3688" i="39"/>
  <c r="E2984" i="39"/>
  <c r="E218" i="39"/>
  <c r="E893" i="39"/>
  <c r="E2171" i="39"/>
  <c r="E818" i="39"/>
  <c r="E2931" i="39"/>
  <c r="E986" i="39"/>
  <c r="E1413" i="39"/>
  <c r="E2379" i="39"/>
  <c r="E2304" i="39"/>
  <c r="E4104" i="39"/>
  <c r="E4590" i="39"/>
  <c r="E3031" i="39"/>
  <c r="E4001" i="39"/>
  <c r="E4672" i="39"/>
  <c r="E882" i="39"/>
  <c r="E3279" i="39"/>
  <c r="E3455" i="39"/>
  <c r="E1206" i="39"/>
  <c r="E981" i="39"/>
  <c r="E2151" i="39"/>
  <c r="E1737" i="39"/>
  <c r="E4154" i="39"/>
  <c r="E2963" i="39"/>
  <c r="E1546" i="39"/>
  <c r="E3167" i="39"/>
  <c r="E592" i="39"/>
  <c r="E1678" i="39"/>
  <c r="E4027" i="39"/>
  <c r="E1005" i="39"/>
  <c r="E4036" i="39"/>
  <c r="E180" i="39"/>
  <c r="E5155" i="39"/>
  <c r="E1051" i="39"/>
  <c r="E3787" i="39"/>
  <c r="E608" i="39"/>
  <c r="E4568" i="39"/>
  <c r="E2924" i="39"/>
  <c r="E106" i="39"/>
  <c r="E4729" i="39"/>
  <c r="E338" i="39"/>
  <c r="E1342" i="39"/>
  <c r="E4333" i="39"/>
  <c r="E170" i="39"/>
  <c r="E1275" i="39"/>
  <c r="E2854" i="39"/>
  <c r="E205" i="39"/>
  <c r="E1548" i="39"/>
  <c r="E3507" i="39"/>
  <c r="E5427" i="39"/>
  <c r="E5262" i="39"/>
  <c r="E138" i="39"/>
  <c r="E3736" i="39"/>
  <c r="E4401" i="39"/>
  <c r="E2623" i="39"/>
  <c r="E2003" i="39"/>
  <c r="E455" i="39"/>
  <c r="E4390" i="39"/>
  <c r="E3594" i="39"/>
  <c r="E5187" i="39"/>
  <c r="E951" i="39"/>
  <c r="E1270" i="39"/>
  <c r="E4396" i="39"/>
  <c r="E5355" i="39"/>
  <c r="E4533" i="39"/>
  <c r="E155" i="39"/>
  <c r="E377" i="39"/>
  <c r="E2249" i="39"/>
  <c r="E3831" i="39"/>
  <c r="E4531" i="39"/>
  <c r="E2836" i="39"/>
  <c r="E271" i="39"/>
  <c r="E5088" i="39"/>
  <c r="E4741" i="39"/>
  <c r="E4651" i="39"/>
  <c r="E167" i="39"/>
  <c r="E3221" i="39"/>
  <c r="E4637" i="39"/>
  <c r="E439" i="39"/>
  <c r="E3178" i="39"/>
  <c r="E904" i="39"/>
  <c r="E1233" i="39"/>
  <c r="E3578" i="39"/>
  <c r="E2515" i="39"/>
  <c r="E4006" i="39"/>
  <c r="E4250" i="39"/>
  <c r="E4436" i="39"/>
  <c r="E2618" i="39"/>
  <c r="E1568" i="39"/>
  <c r="E83" i="39"/>
  <c r="E5136" i="39"/>
  <c r="E660" i="39"/>
  <c r="E2044" i="39"/>
  <c r="E5063" i="39"/>
  <c r="E4764" i="39"/>
  <c r="E839" i="39"/>
  <c r="E3260" i="39"/>
  <c r="E4969" i="39"/>
  <c r="E2664" i="39"/>
  <c r="E152" i="39"/>
  <c r="E3142" i="39"/>
  <c r="E3303" i="39"/>
  <c r="E1035" i="39"/>
  <c r="E4204" i="39"/>
  <c r="E3436" i="39"/>
  <c r="E5254" i="39"/>
  <c r="E1891" i="39"/>
  <c r="E263" i="39"/>
  <c r="E65" i="39"/>
  <c r="E3803" i="39"/>
  <c r="E1600" i="39"/>
  <c r="E2855" i="39"/>
  <c r="E2175" i="39"/>
  <c r="E860" i="39"/>
  <c r="E4014" i="39"/>
  <c r="E2346" i="39"/>
  <c r="E1872" i="39"/>
  <c r="E1934" i="39"/>
  <c r="E2303" i="39"/>
  <c r="E614" i="39"/>
  <c r="E958" i="39"/>
  <c r="E4880" i="39"/>
  <c r="E4255" i="39"/>
  <c r="E3248" i="39"/>
  <c r="E3025" i="39"/>
  <c r="E1630" i="39"/>
  <c r="E4042" i="39"/>
  <c r="E1461" i="39"/>
  <c r="E5118" i="39"/>
  <c r="E2500" i="39"/>
  <c r="E2208" i="39"/>
  <c r="E718" i="39"/>
  <c r="E2739" i="39"/>
  <c r="E4881" i="39"/>
  <c r="E4395" i="39"/>
  <c r="E824" i="39"/>
  <c r="E4371" i="39"/>
  <c r="E4331" i="39"/>
  <c r="E1090" i="39"/>
  <c r="E290" i="39"/>
  <c r="E3012" i="39"/>
  <c r="E2993" i="39"/>
  <c r="E2367" i="39"/>
  <c r="E1417" i="39"/>
  <c r="E1750" i="39"/>
  <c r="E3058" i="39"/>
  <c r="E4055" i="39"/>
  <c r="E1086" i="39"/>
  <c r="E3667" i="39"/>
  <c r="E1459" i="39"/>
  <c r="E1849" i="39"/>
  <c r="E1699" i="39"/>
  <c r="E4864" i="39"/>
  <c r="E553" i="39"/>
  <c r="E4862" i="39"/>
  <c r="E4940" i="39"/>
  <c r="E398" i="39"/>
  <c r="E394" i="39"/>
  <c r="E1740" i="39"/>
  <c r="E796" i="39"/>
  <c r="E2066" i="39"/>
  <c r="E1606" i="39"/>
  <c r="E4511" i="39"/>
  <c r="E4254" i="39"/>
  <c r="E4598" i="39"/>
  <c r="E3467" i="39"/>
  <c r="E604" i="39"/>
  <c r="E5103" i="39"/>
  <c r="E1221" i="39"/>
  <c r="E1154" i="39"/>
  <c r="E1177" i="39"/>
  <c r="E2431" i="39"/>
  <c r="E2454" i="39"/>
  <c r="E2041" i="39"/>
  <c r="E1550" i="39"/>
  <c r="E4872" i="39"/>
  <c r="E1058" i="39"/>
  <c r="E4678" i="39"/>
  <c r="E5164" i="39"/>
  <c r="E5148" i="39"/>
  <c r="E104" i="39"/>
  <c r="E1018" i="39"/>
  <c r="E2205" i="39"/>
  <c r="E5291" i="39"/>
  <c r="E3845" i="39"/>
  <c r="E5282" i="39"/>
  <c r="E1065" i="39"/>
  <c r="E2333" i="39"/>
  <c r="E3500" i="39"/>
  <c r="E4725" i="39"/>
  <c r="E3610" i="39"/>
  <c r="E3807" i="39"/>
  <c r="E1264" i="39"/>
  <c r="E4501" i="39"/>
  <c r="E450" i="39"/>
  <c r="E193" i="39"/>
  <c r="E303" i="39"/>
  <c r="E4851" i="39"/>
  <c r="E1937" i="39"/>
  <c r="E2321" i="39"/>
  <c r="E4273" i="39"/>
  <c r="E4709" i="39"/>
  <c r="E4510" i="39"/>
  <c r="E2894" i="39"/>
  <c r="E3529" i="39"/>
  <c r="E2696" i="39"/>
  <c r="E4126" i="39"/>
  <c r="E519" i="39"/>
  <c r="E3749" i="39"/>
  <c r="E992" i="39"/>
  <c r="E2719" i="39"/>
  <c r="E852" i="39"/>
  <c r="E1291" i="39"/>
  <c r="E639" i="39"/>
  <c r="E1190" i="39"/>
  <c r="E1735" i="39"/>
  <c r="E5029" i="39"/>
  <c r="E559" i="39"/>
  <c r="E1386" i="39"/>
  <c r="E4810" i="39"/>
  <c r="E3962" i="39"/>
  <c r="E4223" i="39"/>
  <c r="E4045" i="39"/>
  <c r="E2585" i="39"/>
  <c r="E4820" i="39"/>
  <c r="E3049" i="39"/>
  <c r="E4756" i="39"/>
  <c r="E830" i="39"/>
  <c r="E1054" i="39"/>
  <c r="E2415" i="39"/>
  <c r="E1951" i="39"/>
  <c r="E2061" i="39"/>
  <c r="E4760" i="39"/>
  <c r="E940" i="39"/>
  <c r="E1717" i="39"/>
  <c r="E1138" i="39"/>
  <c r="E851" i="39"/>
  <c r="E1525" i="39"/>
  <c r="E1292" i="39"/>
  <c r="E3190" i="39"/>
  <c r="E1665" i="39"/>
  <c r="E980" i="39"/>
  <c r="E942" i="39"/>
  <c r="E3576" i="39"/>
  <c r="E451" i="39"/>
  <c r="E4259" i="39"/>
  <c r="E5084" i="39"/>
  <c r="E1441" i="39"/>
  <c r="E3551" i="39"/>
  <c r="E2446" i="39"/>
  <c r="E5306" i="39"/>
  <c r="E1225" i="39"/>
  <c r="E5258" i="39"/>
  <c r="E5228" i="39"/>
  <c r="E3779" i="39"/>
  <c r="E1012" i="39"/>
  <c r="E653" i="39"/>
  <c r="E5224" i="39"/>
  <c r="E4636" i="39"/>
  <c r="E3837" i="39"/>
  <c r="E3846" i="39"/>
  <c r="E3061" i="39"/>
  <c r="E3335" i="39"/>
  <c r="E3366" i="39"/>
  <c r="E1336" i="39"/>
  <c r="E1492" i="39"/>
  <c r="E1615" i="39"/>
  <c r="E3420" i="39"/>
  <c r="E1577" i="39"/>
  <c r="E3007" i="39"/>
  <c r="E2511" i="39"/>
  <c r="E1125" i="39"/>
  <c r="E4654" i="39"/>
  <c r="E5116" i="39"/>
  <c r="E3633" i="39"/>
  <c r="E2981" i="39"/>
  <c r="E4156" i="39"/>
  <c r="E3550" i="39"/>
  <c r="E2941" i="39"/>
  <c r="E2667" i="39"/>
  <c r="E1290" i="39"/>
  <c r="E2856" i="39"/>
  <c r="E2905" i="39"/>
  <c r="E2440" i="39"/>
  <c r="E1155" i="39"/>
  <c r="E3434" i="39"/>
  <c r="E3983" i="39"/>
  <c r="E481" i="39"/>
  <c r="E4297" i="39"/>
  <c r="E2640" i="39"/>
  <c r="E2857" i="39"/>
  <c r="E2819" i="39"/>
  <c r="E3387" i="39"/>
  <c r="E2661" i="39"/>
  <c r="E1862" i="39"/>
  <c r="E4555" i="39"/>
  <c r="E3783" i="39"/>
  <c r="E3131" i="39"/>
  <c r="E724" i="39"/>
  <c r="E3181" i="39"/>
  <c r="E3964" i="39"/>
  <c r="E4546" i="39"/>
  <c r="E2570" i="39"/>
  <c r="E2569" i="39"/>
  <c r="E2172" i="39"/>
  <c r="E4821" i="39"/>
  <c r="E2858" i="39"/>
  <c r="E5147" i="39"/>
  <c r="E4852" i="39"/>
  <c r="E1811" i="39"/>
  <c r="E4227" i="39"/>
  <c r="E3797" i="39"/>
  <c r="E585" i="39"/>
  <c r="E2859" i="39"/>
  <c r="E1744" i="39"/>
  <c r="E3527" i="39"/>
  <c r="E313" i="39"/>
  <c r="E1204" i="39"/>
  <c r="E3652" i="39"/>
  <c r="E2142" i="39"/>
  <c r="E3373" i="39"/>
  <c r="E196" i="39"/>
  <c r="E914" i="39"/>
  <c r="E793" i="39"/>
  <c r="E4420" i="39"/>
  <c r="E3381" i="39"/>
  <c r="E3574" i="39"/>
  <c r="E4668" i="39"/>
  <c r="E3462" i="39"/>
  <c r="E268" i="39"/>
  <c r="E4707" i="39"/>
  <c r="E2236" i="39"/>
  <c r="E923" i="39"/>
  <c r="E4049" i="39"/>
  <c r="E577" i="39"/>
  <c r="E2021" i="39"/>
  <c r="E566" i="39"/>
  <c r="E3963" i="39"/>
  <c r="E1827" i="39"/>
  <c r="E1420" i="39"/>
  <c r="E1355" i="39"/>
  <c r="E2729" i="39"/>
  <c r="E1866" i="39"/>
  <c r="E2701" i="39"/>
  <c r="E2593" i="39"/>
  <c r="E3542" i="39"/>
  <c r="E4744" i="39"/>
  <c r="E632" i="39"/>
  <c r="E3697" i="39"/>
  <c r="E1451" i="39"/>
  <c r="E2827" i="39"/>
  <c r="E3996" i="39"/>
  <c r="E959" i="39"/>
  <c r="E4384" i="39"/>
  <c r="E3164" i="39"/>
  <c r="E1857" i="39"/>
  <c r="E4021" i="39"/>
  <c r="E4291" i="39"/>
  <c r="E3251" i="39"/>
  <c r="E2176" i="39"/>
  <c r="E1016" i="39"/>
  <c r="E1124" i="39"/>
  <c r="E739" i="39"/>
  <c r="E3946" i="39"/>
  <c r="E4100" i="39"/>
  <c r="E4142" i="39"/>
  <c r="E1646" i="39"/>
  <c r="E3245" i="39"/>
  <c r="E479" i="39"/>
  <c r="E4857" i="39"/>
  <c r="E869" i="39"/>
  <c r="E1044" i="39"/>
  <c r="E2958" i="39"/>
  <c r="E1556" i="39"/>
  <c r="E4587" i="39"/>
  <c r="E4069" i="39"/>
  <c r="E1584" i="39"/>
  <c r="E761" i="39"/>
  <c r="E3180" i="39"/>
  <c r="E1466" i="39"/>
  <c r="E2084" i="39"/>
  <c r="E2219" i="39"/>
  <c r="E210" i="39"/>
  <c r="E5406" i="39"/>
  <c r="E2552" i="39"/>
  <c r="E4119" i="39"/>
  <c r="E3819" i="39"/>
  <c r="E867" i="39"/>
  <c r="E5152" i="39"/>
  <c r="E3254" i="39"/>
  <c r="E776" i="39"/>
  <c r="E2810" i="39"/>
  <c r="E410" i="39"/>
  <c r="E2276" i="39"/>
  <c r="E1194" i="39"/>
  <c r="E4178" i="39"/>
  <c r="E3780" i="39"/>
  <c r="E3201" i="39"/>
  <c r="E2978" i="39"/>
  <c r="E989" i="39"/>
  <c r="E5244" i="39"/>
  <c r="E5194" i="39"/>
  <c r="E424" i="39"/>
  <c r="E4260" i="39"/>
  <c r="E4025" i="39"/>
  <c r="E708" i="39"/>
  <c r="E165" i="39"/>
  <c r="E5393" i="39"/>
  <c r="E2411" i="39"/>
  <c r="E606" i="39"/>
  <c r="E3004" i="39"/>
  <c r="E5434" i="39"/>
  <c r="E5047" i="39"/>
  <c r="E1752" i="39"/>
  <c r="E5104" i="39"/>
  <c r="E24" i="39"/>
  <c r="E696" i="39"/>
  <c r="E1199" i="39"/>
  <c r="E3848" i="39"/>
  <c r="E95" i="39"/>
  <c r="E5250" i="39"/>
  <c r="E3324" i="39"/>
  <c r="E117" i="39"/>
  <c r="E187" i="39"/>
  <c r="E4767" i="39"/>
  <c r="E5299" i="39"/>
  <c r="E4999" i="39"/>
  <c r="E1488" i="39"/>
  <c r="E720" i="39"/>
  <c r="E1136" i="39"/>
  <c r="E1158" i="39"/>
  <c r="E2179" i="39"/>
  <c r="E4813" i="39"/>
  <c r="E5038" i="39"/>
  <c r="E5267" i="39"/>
  <c r="E2860" i="39"/>
  <c r="E363" i="39"/>
  <c r="E1848" i="39"/>
  <c r="E1853" i="39"/>
  <c r="E1683" i="39"/>
  <c r="E5303" i="39"/>
  <c r="E1898" i="39"/>
  <c r="E545" i="39"/>
  <c r="E2861" i="39"/>
  <c r="E67" i="39"/>
  <c r="E5172" i="39"/>
  <c r="E2862" i="39"/>
  <c r="E3046" i="39"/>
  <c r="E1007" i="39"/>
  <c r="E383" i="39"/>
  <c r="E159" i="39"/>
  <c r="E3065" i="39"/>
  <c r="E605" i="39"/>
  <c r="E5331" i="39"/>
  <c r="E3823" i="39"/>
  <c r="E4870" i="39"/>
  <c r="E161" i="39"/>
  <c r="E50" i="39"/>
  <c r="E5153" i="39"/>
  <c r="E3841" i="39"/>
  <c r="E5436" i="39"/>
  <c r="E965" i="39"/>
  <c r="E4478" i="39"/>
  <c r="E4109" i="39"/>
  <c r="E3055" i="39"/>
  <c r="E5017" i="39"/>
  <c r="E646" i="39"/>
  <c r="E4616" i="39"/>
  <c r="E3958" i="39"/>
  <c r="E3981" i="39"/>
  <c r="E5056" i="39"/>
  <c r="E2314" i="39"/>
  <c r="E4751" i="39"/>
  <c r="E845" i="39"/>
  <c r="E2863" i="39"/>
  <c r="E3331" i="39"/>
  <c r="E48" i="39"/>
  <c r="E4739" i="39"/>
  <c r="E3717" i="39"/>
  <c r="E4539" i="39"/>
  <c r="E5343" i="39"/>
  <c r="E1301" i="39"/>
  <c r="E5364" i="39"/>
  <c r="E4329" i="39"/>
  <c r="E812" i="39"/>
  <c r="E1980" i="39"/>
  <c r="E768" i="39"/>
  <c r="E4554" i="39"/>
  <c r="E726" i="39"/>
  <c r="E4808" i="39"/>
  <c r="E109" i="39"/>
  <c r="E4588" i="39"/>
  <c r="E5185" i="39"/>
  <c r="E2678" i="39"/>
  <c r="E4019" i="39"/>
  <c r="E2864" i="39"/>
  <c r="E5255" i="39"/>
  <c r="E4230" i="39"/>
  <c r="E4575" i="39"/>
  <c r="E2247" i="39"/>
  <c r="E2865" i="39"/>
  <c r="E107" i="39"/>
  <c r="E3433" i="39"/>
  <c r="E3682" i="39"/>
  <c r="E5201" i="39"/>
  <c r="E140" i="39"/>
  <c r="E5322" i="39"/>
  <c r="E5173" i="39"/>
  <c r="E1478" i="39"/>
  <c r="E3205" i="39"/>
  <c r="E2723" i="39"/>
  <c r="E997" i="39"/>
  <c r="E53" i="39"/>
  <c r="E4508" i="39"/>
  <c r="E5382" i="39"/>
  <c r="E570" i="39"/>
  <c r="E1835" i="39"/>
  <c r="E909" i="39"/>
  <c r="E522" i="39"/>
  <c r="E4350" i="39"/>
  <c r="E235" i="39"/>
  <c r="E2522" i="39"/>
  <c r="E2866" i="39"/>
  <c r="E2035" i="39"/>
  <c r="E4613" i="39"/>
  <c r="E301" i="39"/>
  <c r="E3939" i="39"/>
  <c r="E922" i="39"/>
  <c r="E3299" i="39"/>
  <c r="E4405" i="39"/>
  <c r="E1207" i="39"/>
  <c r="E1895" i="39"/>
  <c r="E819" i="39"/>
  <c r="E1551" i="39"/>
  <c r="E2309" i="39"/>
  <c r="E2430" i="39"/>
  <c r="E5060" i="39"/>
  <c r="E3851" i="39"/>
  <c r="E4167" i="39"/>
  <c r="E5010" i="39"/>
  <c r="E51" i="39"/>
  <c r="E5067" i="39"/>
  <c r="E523" i="39"/>
  <c r="E2867" i="39"/>
  <c r="E902" i="39"/>
  <c r="E122" i="39"/>
  <c r="E228" i="39"/>
  <c r="E4854" i="39"/>
  <c r="E101" i="39"/>
  <c r="E3952" i="39"/>
  <c r="E461" i="39"/>
  <c r="E3614" i="39"/>
  <c r="E5431" i="39"/>
  <c r="E186" i="39"/>
  <c r="E2301" i="39"/>
  <c r="E4842" i="39"/>
  <c r="E5049" i="39"/>
  <c r="E3650" i="39"/>
  <c r="E76" i="39"/>
  <c r="E1231" i="39"/>
  <c r="E42" i="39"/>
  <c r="E112" i="39"/>
  <c r="E130" i="39"/>
  <c r="E938" i="39"/>
  <c r="E3047" i="39"/>
  <c r="E11" i="39"/>
  <c r="E5460" i="39"/>
  <c r="E3307" i="39"/>
  <c r="E3155" i="39"/>
  <c r="E4758" i="39"/>
  <c r="E4534" i="39"/>
  <c r="E142" i="39"/>
  <c r="E5171" i="39"/>
  <c r="E3496" i="39"/>
  <c r="E154" i="39"/>
  <c r="E3382" i="39"/>
  <c r="E320" i="39"/>
  <c r="E926" i="39"/>
  <c r="E1278" i="39"/>
  <c r="E4626" i="39"/>
  <c r="E221" i="39"/>
  <c r="E20" i="39"/>
  <c r="E5451" i="39"/>
  <c r="E494" i="39"/>
  <c r="E1339" i="39"/>
  <c r="E1801" i="39"/>
  <c r="E129" i="39"/>
  <c r="E4908" i="39"/>
  <c r="E256" i="39"/>
  <c r="E4542" i="39"/>
  <c r="E4983" i="39"/>
  <c r="E551" i="39"/>
  <c r="E5199" i="39"/>
  <c r="E795" i="39"/>
  <c r="E2311" i="39"/>
  <c r="E5458" i="39"/>
  <c r="E5389" i="39"/>
  <c r="E4013" i="39"/>
  <c r="E4339" i="39"/>
  <c r="E5191" i="39"/>
  <c r="E115" i="39"/>
  <c r="E1334" i="39"/>
  <c r="E59" i="39"/>
  <c r="E4652" i="39"/>
  <c r="E156" i="39"/>
  <c r="E616" i="39"/>
  <c r="E4256" i="39"/>
  <c r="E46" i="39"/>
  <c r="E212" i="39"/>
  <c r="E587" i="39"/>
  <c r="E5330" i="39"/>
  <c r="E4890" i="39"/>
  <c r="E1372" i="39"/>
  <c r="E222" i="39"/>
  <c r="E2438" i="39"/>
  <c r="E448" i="39"/>
  <c r="E5052" i="39"/>
  <c r="E4986" i="39"/>
  <c r="E3348" i="39"/>
  <c r="E5019" i="39"/>
  <c r="E4784" i="39"/>
  <c r="E295" i="39"/>
  <c r="E2547" i="39"/>
  <c r="E4271" i="39"/>
  <c r="E4087" i="39"/>
  <c r="E184" i="39"/>
  <c r="E649" i="39"/>
  <c r="E5175" i="39"/>
  <c r="E1612" i="39"/>
  <c r="E3976" i="39"/>
  <c r="E2406" i="39"/>
  <c r="E803" i="39"/>
  <c r="E307" i="39"/>
  <c r="E351" i="39"/>
  <c r="E3643" i="39"/>
  <c r="E4995" i="39"/>
  <c r="E4355" i="39"/>
  <c r="E3174" i="39"/>
  <c r="E832" i="39"/>
  <c r="E5374" i="39"/>
  <c r="E1947" i="39"/>
  <c r="E5146" i="39"/>
  <c r="E28" i="39"/>
  <c r="E2002" i="39"/>
  <c r="E97" i="39"/>
  <c r="E2916" i="39"/>
  <c r="E3161" i="39"/>
  <c r="E4831" i="39"/>
  <c r="E4477" i="39"/>
  <c r="E4458" i="39"/>
  <c r="E840" i="39"/>
  <c r="E453" i="39"/>
  <c r="E437" i="39"/>
  <c r="E462" i="39"/>
  <c r="E5193" i="39"/>
  <c r="E3988" i="39"/>
  <c r="E5293" i="39"/>
  <c r="E4468" i="39"/>
  <c r="E2560" i="39"/>
  <c r="E135" i="39"/>
  <c r="E5075" i="39"/>
  <c r="E785" i="39"/>
  <c r="E2692" i="39"/>
  <c r="E581" i="39"/>
  <c r="E2734" i="39"/>
  <c r="E4129" i="39"/>
  <c r="E1346" i="39"/>
  <c r="E111" i="39"/>
  <c r="E96" i="39"/>
  <c r="E1903" i="39"/>
  <c r="E427" i="39"/>
  <c r="E3459" i="39"/>
  <c r="E2923" i="39"/>
  <c r="E198" i="39"/>
  <c r="E3480" i="39"/>
  <c r="E4712" i="39"/>
  <c r="E4115" i="39"/>
  <c r="E5313" i="39"/>
  <c r="E5399" i="39"/>
  <c r="E4415" i="39"/>
  <c r="E4521" i="39"/>
  <c r="E2786" i="39"/>
  <c r="E2326" i="39"/>
  <c r="E2478" i="39"/>
  <c r="E1110" i="39"/>
  <c r="E4213" i="39"/>
  <c r="E4118" i="39"/>
  <c r="E841" i="39"/>
  <c r="E4237" i="39"/>
  <c r="E4354" i="39"/>
  <c r="E133" i="39"/>
  <c r="E5455" i="39"/>
  <c r="E14" i="39"/>
  <c r="E4559" i="39"/>
  <c r="E4315" i="39"/>
  <c r="E5453" i="39"/>
  <c r="E162" i="39"/>
  <c r="E264" i="39"/>
  <c r="E4123" i="39"/>
  <c r="E4251" i="39"/>
  <c r="E5435" i="39"/>
  <c r="E16" i="39"/>
  <c r="E5093" i="39"/>
  <c r="E5035" i="39"/>
  <c r="E5409" i="39"/>
  <c r="E38" i="39"/>
  <c r="E128" i="39"/>
  <c r="E5457" i="39"/>
  <c r="E4572" i="39"/>
  <c r="E5105" i="39"/>
  <c r="E71" i="39"/>
  <c r="E2200" i="39"/>
  <c r="E644" i="39"/>
  <c r="E530" i="39"/>
  <c r="E636" i="39"/>
  <c r="E5361" i="39"/>
  <c r="E4891" i="39"/>
  <c r="E1926" i="39"/>
  <c r="E414" i="39"/>
  <c r="E2793" i="39"/>
  <c r="E4607" i="39"/>
  <c r="E3292" i="39"/>
  <c r="E214" i="39"/>
  <c r="E5245" i="39"/>
  <c r="E75" i="39"/>
  <c r="E5395" i="39"/>
  <c r="E308" i="39"/>
  <c r="E1200" i="39"/>
  <c r="E1733" i="39"/>
  <c r="E955" i="39"/>
  <c r="E5342" i="39"/>
  <c r="E5314" i="39"/>
  <c r="E4675" i="39"/>
  <c r="E3784" i="39"/>
  <c r="E4968" i="39"/>
  <c r="E4982" i="39"/>
  <c r="E66" i="39"/>
  <c r="E1651" i="39"/>
  <c r="E4122" i="39"/>
  <c r="E3523" i="39"/>
  <c r="E3877" i="39"/>
  <c r="E4005" i="39"/>
  <c r="E2403" i="39"/>
  <c r="E3305" i="39"/>
  <c r="E4753" i="39"/>
  <c r="E150" i="39"/>
  <c r="E671" i="39"/>
  <c r="E5298" i="39"/>
  <c r="E2627" i="39"/>
  <c r="E1689" i="39"/>
  <c r="E5012" i="39"/>
  <c r="E1772" i="39"/>
  <c r="E1855" i="39"/>
  <c r="E2795" i="39"/>
  <c r="E4687" i="39"/>
  <c r="E145" i="39"/>
  <c r="E1227" i="39"/>
  <c r="E309" i="39"/>
  <c r="E4525" i="39"/>
  <c r="E397" i="39"/>
  <c r="E5236" i="39"/>
  <c r="E5377" i="39"/>
  <c r="E2754" i="39"/>
  <c r="E498" i="39"/>
  <c r="E4754" i="39"/>
  <c r="E4512" i="39"/>
  <c r="E4625" i="39"/>
  <c r="E3533" i="39"/>
  <c r="E4755" i="39"/>
  <c r="E760" i="39"/>
  <c r="E3485" i="39"/>
  <c r="E5263" i="39"/>
  <c r="E4074" i="39"/>
  <c r="E2563" i="39"/>
  <c r="E3885" i="39"/>
  <c r="E3345" i="39"/>
  <c r="E2484" i="39"/>
  <c r="E5143" i="39"/>
  <c r="E1610" i="39"/>
  <c r="E3014" i="39"/>
  <c r="E2975" i="39"/>
  <c r="E3513" i="39"/>
  <c r="E2801" i="39"/>
  <c r="E2868" i="39"/>
  <c r="E1425" i="39"/>
  <c r="E5161" i="39"/>
  <c r="E1123" i="39"/>
  <c r="E4106" i="39"/>
  <c r="E209" i="39"/>
  <c r="E2011" i="39"/>
  <c r="E4838" i="39"/>
  <c r="E4713" i="39"/>
  <c r="E3325" i="39"/>
  <c r="E4483" i="39"/>
  <c r="E1205" i="39"/>
  <c r="E1446" i="39"/>
  <c r="E420" i="39"/>
  <c r="E466" i="39"/>
  <c r="E5397" i="39"/>
  <c r="E4979" i="39"/>
  <c r="E277" i="39"/>
  <c r="E2869" i="39"/>
  <c r="E447" i="39"/>
  <c r="E4994" i="39"/>
  <c r="E584" i="39"/>
  <c r="E2398" i="39"/>
  <c r="E4570" i="39"/>
  <c r="E316" i="39"/>
  <c r="E160" i="39"/>
  <c r="E2870" i="39"/>
  <c r="E3339" i="39"/>
  <c r="E1010" i="39"/>
  <c r="E346" i="39"/>
  <c r="E2307" i="39"/>
  <c r="E4863" i="39"/>
  <c r="E921" i="39"/>
  <c r="E3745" i="39"/>
  <c r="E2578" i="39"/>
  <c r="E2871" i="39"/>
  <c r="E1864" i="39"/>
  <c r="E1401" i="39"/>
  <c r="E4780" i="39"/>
  <c r="E822" i="39"/>
  <c r="E4977" i="39"/>
  <c r="E1414" i="39"/>
  <c r="E3744" i="39"/>
  <c r="E1771" i="39"/>
  <c r="E5121" i="39"/>
  <c r="E5326" i="39"/>
  <c r="E5459" i="39"/>
  <c r="E4747" i="39"/>
  <c r="E255" i="39"/>
  <c r="E296" i="39"/>
  <c r="E4493" i="39"/>
  <c r="E2872" i="39"/>
  <c r="E1043" i="39"/>
  <c r="E782" i="39"/>
  <c r="E1792" i="39"/>
  <c r="E5071" i="39"/>
  <c r="E353" i="39"/>
  <c r="E2254" i="39"/>
  <c r="E5376" i="39"/>
  <c r="E1552" i="39"/>
  <c r="E2873" i="39"/>
  <c r="E4787" i="39"/>
  <c r="E5268" i="39"/>
  <c r="E844" i="39"/>
  <c r="E499" i="39"/>
  <c r="E637" i="39"/>
  <c r="E4714" i="39"/>
  <c r="E3921" i="39"/>
  <c r="E670" i="39"/>
  <c r="E4680" i="39"/>
  <c r="E5221" i="39"/>
  <c r="E72" i="39"/>
  <c r="E2730" i="39"/>
  <c r="E5368" i="39"/>
  <c r="E4797" i="39"/>
  <c r="E402" i="39"/>
  <c r="E2874" i="39"/>
  <c r="E208" i="39"/>
  <c r="E5150" i="39"/>
  <c r="E3738" i="39"/>
  <c r="E3906" i="39"/>
  <c r="E4772" i="39"/>
  <c r="E68" i="39"/>
  <c r="E1472" i="39"/>
  <c r="E588" i="39"/>
  <c r="E379" i="39"/>
  <c r="E5378" i="39"/>
  <c r="E1072" i="39"/>
  <c r="E2027" i="39"/>
  <c r="E4928" i="39"/>
  <c r="E5219" i="39"/>
  <c r="E62" i="39"/>
  <c r="E374" i="39"/>
  <c r="E550" i="39"/>
  <c r="E2875" i="39"/>
  <c r="E4365" i="39"/>
  <c r="E4676" i="39"/>
  <c r="E3974" i="39"/>
  <c r="L17" i="39"/>
  <c r="K20" i="39" l="1"/>
  <c r="L20" i="39" s="1"/>
  <c r="G11" i="40"/>
  <c r="L34" i="25"/>
  <c r="M34" i="25"/>
  <c r="N34" i="25"/>
  <c r="O34" i="25"/>
  <c r="P34" i="25"/>
  <c r="L31" i="25"/>
  <c r="N31" i="25"/>
  <c r="O31" i="25"/>
  <c r="P31" i="25"/>
  <c r="L32" i="25"/>
  <c r="N32" i="25"/>
  <c r="O32" i="25"/>
  <c r="P32" i="25"/>
  <c r="L33" i="25"/>
  <c r="N33" i="25"/>
  <c r="O33" i="25"/>
  <c r="P33" i="25"/>
  <c r="O30" i="25"/>
  <c r="P30" i="25"/>
  <c r="N30" i="25"/>
  <c r="D26" i="25"/>
  <c r="E26" i="25"/>
  <c r="D27" i="25"/>
  <c r="E27" i="25"/>
  <c r="O48" i="25" s="1"/>
  <c r="D28" i="25"/>
  <c r="E28" i="25"/>
  <c r="D29" i="25"/>
  <c r="E29" i="25"/>
  <c r="E25" i="25"/>
  <c r="D25" i="25"/>
  <c r="J26" i="25"/>
  <c r="K26" i="25"/>
  <c r="L26" i="25"/>
  <c r="J27" i="25"/>
  <c r="K27" i="25"/>
  <c r="L27" i="25"/>
  <c r="J28" i="25"/>
  <c r="K28" i="25"/>
  <c r="L28" i="25"/>
  <c r="J29" i="25"/>
  <c r="K29" i="25"/>
  <c r="L29" i="25"/>
  <c r="K25" i="25"/>
  <c r="L25" i="25"/>
  <c r="J25" i="25"/>
  <c r="D89" i="22"/>
  <c r="E89" i="22"/>
  <c r="F89" i="22"/>
  <c r="G89" i="22"/>
  <c r="H89" i="22"/>
  <c r="I89" i="22"/>
  <c r="J89" i="22"/>
  <c r="K89" i="22"/>
  <c r="L89" i="22"/>
  <c r="M89" i="22"/>
  <c r="N89" i="22"/>
  <c r="C89" i="22"/>
  <c r="B26" i="25"/>
  <c r="B27" i="25"/>
  <c r="B28" i="25"/>
  <c r="B29" i="25"/>
  <c r="B25" i="25"/>
  <c r="D40" i="24"/>
  <c r="D46" i="24"/>
  <c r="C51" i="22"/>
  <c r="D38" i="22"/>
  <c r="D40" i="22" s="1"/>
  <c r="E38" i="22"/>
  <c r="E40" i="22" s="1"/>
  <c r="F38" i="22"/>
  <c r="F40" i="22" s="1"/>
  <c r="G38" i="22"/>
  <c r="G40" i="22" s="1"/>
  <c r="H38" i="22"/>
  <c r="H40" i="22" s="1"/>
  <c r="I38" i="22"/>
  <c r="I40" i="22" s="1"/>
  <c r="J38" i="22"/>
  <c r="J40" i="22" s="1"/>
  <c r="K38" i="22"/>
  <c r="K40" i="22" s="1"/>
  <c r="L38" i="22"/>
  <c r="L40" i="22" s="1"/>
  <c r="M38" i="22"/>
  <c r="M40" i="22" s="1"/>
  <c r="N38" i="22"/>
  <c r="N40" i="22" s="1"/>
  <c r="C38" i="22"/>
  <c r="C40" i="22" s="1"/>
  <c r="C31" i="16"/>
  <c r="E14" i="16"/>
  <c r="E15" i="16"/>
  <c r="E16" i="16"/>
  <c r="E17" i="16"/>
  <c r="E13" i="16"/>
  <c r="C4" i="15"/>
  <c r="D14" i="16"/>
  <c r="D15" i="16"/>
  <c r="D16" i="16"/>
  <c r="D17" i="16"/>
  <c r="D13" i="16"/>
  <c r="B14" i="16"/>
  <c r="B15" i="16"/>
  <c r="B16" i="16"/>
  <c r="B17" i="16"/>
  <c r="B13" i="16"/>
  <c r="I6" i="26"/>
  <c r="G26" i="25" s="1"/>
  <c r="I7" i="26"/>
  <c r="G27" i="25" s="1"/>
  <c r="I8" i="26"/>
  <c r="G28" i="25" s="1"/>
  <c r="I9" i="26"/>
  <c r="G29" i="25" s="1"/>
  <c r="I5" i="26"/>
  <c r="G25" i="25" s="1"/>
  <c r="F6" i="26"/>
  <c r="F14" i="16" s="1"/>
  <c r="F7" i="26"/>
  <c r="F15" i="16" s="1"/>
  <c r="C32" i="16" s="1"/>
  <c r="F8" i="26"/>
  <c r="F16" i="16" s="1"/>
  <c r="F9" i="26"/>
  <c r="F17" i="16" s="1"/>
  <c r="F5" i="26"/>
  <c r="F13" i="16" s="1"/>
  <c r="I13" i="16" s="1"/>
  <c r="H36" i="46"/>
  <c r="D36" i="46"/>
  <c r="H35" i="46"/>
  <c r="D35" i="46"/>
  <c r="H34" i="46"/>
  <c r="D34" i="46"/>
  <c r="H33" i="46"/>
  <c r="D33" i="46"/>
  <c r="H32" i="46"/>
  <c r="D32" i="46"/>
  <c r="H31" i="46"/>
  <c r="D31" i="46"/>
  <c r="H30" i="46"/>
  <c r="D30" i="46"/>
  <c r="H29" i="46"/>
  <c r="D29" i="46"/>
  <c r="H28" i="46"/>
  <c r="D28" i="46"/>
  <c r="H27" i="46"/>
  <c r="D27" i="46"/>
  <c r="K26" i="46"/>
  <c r="H26" i="46"/>
  <c r="D26" i="46"/>
  <c r="K25" i="46"/>
  <c r="H25" i="46"/>
  <c r="D25" i="46"/>
  <c r="H24" i="46"/>
  <c r="D24" i="46"/>
  <c r="H23" i="46"/>
  <c r="D23" i="46"/>
  <c r="K22" i="46"/>
  <c r="J16" i="16" s="1"/>
  <c r="H22" i="46"/>
  <c r="D22" i="46"/>
  <c r="H21" i="46"/>
  <c r="D21" i="46"/>
  <c r="H20" i="46"/>
  <c r="D20" i="46"/>
  <c r="H19" i="46"/>
  <c r="D19" i="46"/>
  <c r="H18" i="46"/>
  <c r="D18" i="46"/>
  <c r="H17" i="46"/>
  <c r="D17" i="46"/>
  <c r="H16" i="46"/>
  <c r="D16" i="46"/>
  <c r="H15" i="46"/>
  <c r="D15" i="46"/>
  <c r="H14" i="46"/>
  <c r="D14" i="46"/>
  <c r="H13" i="46"/>
  <c r="D13" i="46"/>
  <c r="K12" i="46"/>
  <c r="K18" i="46" s="1"/>
  <c r="B10" i="46"/>
  <c r="H36" i="45"/>
  <c r="D36" i="45"/>
  <c r="H35" i="45"/>
  <c r="D35" i="45"/>
  <c r="H34" i="45"/>
  <c r="D34" i="45"/>
  <c r="H33" i="45"/>
  <c r="D33" i="45"/>
  <c r="H32" i="45"/>
  <c r="D32" i="45"/>
  <c r="H31" i="45"/>
  <c r="D31" i="45"/>
  <c r="H30" i="45"/>
  <c r="D30" i="45"/>
  <c r="H29" i="45"/>
  <c r="D29" i="45"/>
  <c r="H28" i="45"/>
  <c r="D28" i="45"/>
  <c r="H27" i="45"/>
  <c r="D27" i="45"/>
  <c r="K26" i="45"/>
  <c r="H26" i="45"/>
  <c r="D26" i="45"/>
  <c r="K25" i="45"/>
  <c r="H25" i="45"/>
  <c r="D25" i="45"/>
  <c r="H24" i="45"/>
  <c r="D24" i="45"/>
  <c r="H23" i="45"/>
  <c r="D23" i="45"/>
  <c r="K22" i="45"/>
  <c r="J17" i="16" s="1"/>
  <c r="H22" i="45"/>
  <c r="D22" i="45"/>
  <c r="H21" i="45"/>
  <c r="D21" i="45"/>
  <c r="H20" i="45"/>
  <c r="D20" i="45"/>
  <c r="H19" i="45"/>
  <c r="D19" i="45"/>
  <c r="H18" i="45"/>
  <c r="D18" i="45"/>
  <c r="H17" i="45"/>
  <c r="D17" i="45"/>
  <c r="H16" i="45"/>
  <c r="D16" i="45"/>
  <c r="H15" i="45"/>
  <c r="D15" i="45"/>
  <c r="H14" i="45"/>
  <c r="D14" i="45"/>
  <c r="H13" i="45"/>
  <c r="D13" i="45"/>
  <c r="K12" i="45"/>
  <c r="K18" i="45" s="1"/>
  <c r="B10" i="45"/>
  <c r="K22" i="44"/>
  <c r="J14" i="16" s="1"/>
  <c r="K12" i="44"/>
  <c r="K18" i="44" s="1"/>
  <c r="H36" i="44"/>
  <c r="D36" i="44"/>
  <c r="H35" i="44"/>
  <c r="D35" i="44"/>
  <c r="H34" i="44"/>
  <c r="D34" i="44"/>
  <c r="H33" i="44"/>
  <c r="D33" i="44"/>
  <c r="H32" i="44"/>
  <c r="D32" i="44"/>
  <c r="H31" i="44"/>
  <c r="D31" i="44"/>
  <c r="H30" i="44"/>
  <c r="D30" i="44"/>
  <c r="H29" i="44"/>
  <c r="D29" i="44"/>
  <c r="H28" i="44"/>
  <c r="D28" i="44"/>
  <c r="H27" i="44"/>
  <c r="D27" i="44"/>
  <c r="K26" i="44"/>
  <c r="H26" i="44"/>
  <c r="D26" i="44"/>
  <c r="K25" i="44"/>
  <c r="H25" i="44"/>
  <c r="D25" i="44"/>
  <c r="H24" i="44"/>
  <c r="D24" i="44"/>
  <c r="H23" i="44"/>
  <c r="D23" i="44"/>
  <c r="H22" i="44"/>
  <c r="D22" i="44"/>
  <c r="H21" i="44"/>
  <c r="D21" i="44"/>
  <c r="H20" i="44"/>
  <c r="D20" i="44"/>
  <c r="H19" i="44"/>
  <c r="D19" i="44"/>
  <c r="H18" i="44"/>
  <c r="D18" i="44"/>
  <c r="H17" i="44"/>
  <c r="D17" i="44"/>
  <c r="H16" i="44"/>
  <c r="D16" i="44"/>
  <c r="H15" i="44"/>
  <c r="D15" i="44"/>
  <c r="H14" i="44"/>
  <c r="D14" i="44"/>
  <c r="H13" i="44"/>
  <c r="D13" i="44"/>
  <c r="B10" i="44"/>
  <c r="K22" i="19"/>
  <c r="J15" i="16" s="1"/>
  <c r="K12" i="19"/>
  <c r="K12" i="43"/>
  <c r="K18" i="43" s="1"/>
  <c r="K22" i="43"/>
  <c r="J13" i="16" s="1"/>
  <c r="B10" i="43"/>
  <c r="H36" i="43"/>
  <c r="D36" i="43"/>
  <c r="H35" i="43"/>
  <c r="D35" i="43"/>
  <c r="H34" i="43"/>
  <c r="D34" i="43"/>
  <c r="H33" i="43"/>
  <c r="D33" i="43"/>
  <c r="H32" i="43"/>
  <c r="D32" i="43"/>
  <c r="H31" i="43"/>
  <c r="D31" i="43"/>
  <c r="H30" i="43"/>
  <c r="D30" i="43"/>
  <c r="H29" i="43"/>
  <c r="D29" i="43"/>
  <c r="H28" i="43"/>
  <c r="D28" i="43"/>
  <c r="H27" i="43"/>
  <c r="D27" i="43"/>
  <c r="K26" i="43"/>
  <c r="H26" i="43"/>
  <c r="D26" i="43"/>
  <c r="K25" i="43"/>
  <c r="H25" i="43"/>
  <c r="D25" i="43"/>
  <c r="H24" i="43"/>
  <c r="D24" i="43"/>
  <c r="H23" i="43"/>
  <c r="D23" i="43"/>
  <c r="H22" i="43"/>
  <c r="D22" i="43"/>
  <c r="H21" i="43"/>
  <c r="D21" i="43"/>
  <c r="H20" i="43"/>
  <c r="D20" i="43"/>
  <c r="H19" i="43"/>
  <c r="D19" i="43"/>
  <c r="H18" i="43"/>
  <c r="D18" i="43"/>
  <c r="H17" i="43"/>
  <c r="D17" i="43"/>
  <c r="H16" i="43"/>
  <c r="D16" i="43"/>
  <c r="H15" i="43"/>
  <c r="D15" i="43"/>
  <c r="H14" i="43"/>
  <c r="D14" i="43"/>
  <c r="H13" i="43"/>
  <c r="D13" i="43"/>
  <c r="F25" i="25" l="1"/>
  <c r="H25" i="25" s="1"/>
  <c r="H13" i="16"/>
  <c r="K13" i="16" s="1"/>
  <c r="P46" i="25"/>
  <c r="N46" i="25"/>
  <c r="O46" i="25"/>
  <c r="K20" i="46"/>
  <c r="K21" i="46"/>
  <c r="N48" i="25"/>
  <c r="P48" i="25"/>
  <c r="C33" i="16"/>
  <c r="D31" i="16" s="1"/>
  <c r="K20" i="45"/>
  <c r="K21" i="45"/>
  <c r="K20" i="43"/>
  <c r="K20" i="44"/>
  <c r="K21" i="44"/>
  <c r="K21" i="43"/>
  <c r="P25" i="25" l="1"/>
  <c r="O25" i="25"/>
  <c r="N25" i="25"/>
  <c r="K26" i="19"/>
  <c r="K25" i="19"/>
  <c r="D13" i="19"/>
  <c r="B10" i="19"/>
  <c r="C56" i="8"/>
  <c r="B74" i="6"/>
  <c r="D15" i="8"/>
  <c r="C15" i="8"/>
  <c r="D9" i="8"/>
  <c r="E9" i="8"/>
  <c r="F9" i="8"/>
  <c r="G9" i="8"/>
  <c r="H9" i="8"/>
  <c r="I9" i="8"/>
  <c r="J9" i="8"/>
  <c r="K9" i="8"/>
  <c r="L9" i="8"/>
  <c r="C9" i="8"/>
  <c r="K3" i="8" l="1"/>
  <c r="B8" i="23"/>
  <c r="C10" i="15"/>
  <c r="B7" i="40"/>
  <c r="B7" i="39"/>
  <c r="B2" i="39"/>
  <c r="B4" i="37" l="1"/>
  <c r="B1" i="40"/>
  <c r="J2" i="30" l="1"/>
  <c r="C95" i="6"/>
  <c r="D95" i="6"/>
  <c r="E95" i="6"/>
  <c r="F95" i="6"/>
  <c r="G95" i="6"/>
  <c r="H95" i="6"/>
  <c r="I95" i="6"/>
  <c r="J95" i="6"/>
  <c r="K95" i="6"/>
  <c r="B95" i="6"/>
  <c r="K22" i="29"/>
  <c r="D2" i="38"/>
  <c r="A6" i="22"/>
  <c r="A4" i="25"/>
  <c r="B3" i="24"/>
  <c r="B3" i="27"/>
  <c r="B3" i="23"/>
  <c r="B4" i="16"/>
  <c r="A5" i="14"/>
  <c r="B3" i="12"/>
  <c r="B87" i="6"/>
  <c r="C87" i="6"/>
  <c r="D87" i="6"/>
  <c r="E87" i="6"/>
  <c r="C85" i="32" s="1"/>
  <c r="F87" i="6"/>
  <c r="D85" i="32" s="1"/>
  <c r="G87" i="6"/>
  <c r="E85" i="32" s="1"/>
  <c r="H87" i="6"/>
  <c r="F85" i="32" s="1"/>
  <c r="F87" i="32" s="1"/>
  <c r="I87" i="6"/>
  <c r="G85" i="32" s="1"/>
  <c r="J87" i="6"/>
  <c r="H85" i="32" s="1"/>
  <c r="K87" i="6"/>
  <c r="I85" i="32" s="1"/>
  <c r="G3049" i="40"/>
  <c r="K21" i="39"/>
  <c r="L21" i="39" s="1"/>
  <c r="K22" i="39"/>
  <c r="L22" i="39" s="1"/>
  <c r="B5" i="32"/>
  <c r="C1" i="29"/>
  <c r="B5" i="28"/>
  <c r="D68" i="28"/>
  <c r="E68" i="28"/>
  <c r="F68" i="28"/>
  <c r="G68" i="28"/>
  <c r="H68" i="28"/>
  <c r="I68" i="28"/>
  <c r="C68" i="28"/>
  <c r="D67" i="28"/>
  <c r="E67" i="28"/>
  <c r="F67" i="28"/>
  <c r="G67" i="28"/>
  <c r="H67" i="28"/>
  <c r="I67" i="28"/>
  <c r="C67" i="28"/>
  <c r="D67" i="32"/>
  <c r="E67" i="32"/>
  <c r="F67" i="32"/>
  <c r="G67" i="32"/>
  <c r="H67" i="32"/>
  <c r="I67" i="32"/>
  <c r="N109" i="22"/>
  <c r="H109" i="22"/>
  <c r="D68" i="32"/>
  <c r="E68" i="32"/>
  <c r="F68" i="32"/>
  <c r="G68" i="32"/>
  <c r="H68" i="32"/>
  <c r="I68" i="32"/>
  <c r="C68" i="32"/>
  <c r="C74" i="32" s="1"/>
  <c r="O17" i="38"/>
  <c r="M17" i="38"/>
  <c r="P14" i="38"/>
  <c r="O14" i="38" s="1"/>
  <c r="N14" i="38"/>
  <c r="M14" i="38" s="1"/>
  <c r="P16" i="38"/>
  <c r="O16" i="38" s="1"/>
  <c r="N16" i="38"/>
  <c r="M16" i="38" s="1"/>
  <c r="P15" i="38"/>
  <c r="O15" i="38" s="1"/>
  <c r="N15" i="38"/>
  <c r="M15" i="38" s="1"/>
  <c r="J30" i="25"/>
  <c r="J31" i="25"/>
  <c r="J32" i="25"/>
  <c r="J33" i="25"/>
  <c r="J34" i="25"/>
  <c r="K30" i="25"/>
  <c r="K31" i="25"/>
  <c r="K32" i="25"/>
  <c r="K33" i="25"/>
  <c r="K34" i="25"/>
  <c r="L30" i="25"/>
  <c r="E30" i="25"/>
  <c r="E31" i="25"/>
  <c r="E32" i="25"/>
  <c r="E33" i="25"/>
  <c r="E34" i="25"/>
  <c r="D31" i="25"/>
  <c r="D32" i="25"/>
  <c r="D33" i="25"/>
  <c r="D34" i="25"/>
  <c r="D39" i="24"/>
  <c r="F37" i="23"/>
  <c r="G37" i="23"/>
  <c r="H37" i="23"/>
  <c r="I37" i="23"/>
  <c r="J37" i="23"/>
  <c r="E37" i="23"/>
  <c r="F36" i="23"/>
  <c r="G36" i="23"/>
  <c r="H36" i="23"/>
  <c r="I36" i="23"/>
  <c r="J36" i="23"/>
  <c r="E36" i="23"/>
  <c r="E29" i="23"/>
  <c r="F29" i="23"/>
  <c r="G29" i="23"/>
  <c r="H29" i="23"/>
  <c r="I29" i="23"/>
  <c r="J29" i="23"/>
  <c r="E30" i="23"/>
  <c r="F30" i="23"/>
  <c r="G30" i="23"/>
  <c r="H30" i="23"/>
  <c r="I30" i="23"/>
  <c r="J30" i="23"/>
  <c r="E31" i="23"/>
  <c r="F31" i="23"/>
  <c r="G31" i="23"/>
  <c r="H31" i="23"/>
  <c r="I31" i="23"/>
  <c r="J31" i="23"/>
  <c r="E32" i="23"/>
  <c r="F32" i="23"/>
  <c r="G32" i="23"/>
  <c r="H32" i="23"/>
  <c r="I32" i="23"/>
  <c r="J32" i="23"/>
  <c r="E33" i="23"/>
  <c r="F33" i="23"/>
  <c r="G33" i="23"/>
  <c r="H33" i="23"/>
  <c r="I33" i="23"/>
  <c r="J33" i="23"/>
  <c r="E34" i="23"/>
  <c r="F34" i="23"/>
  <c r="G34" i="23"/>
  <c r="H34" i="23"/>
  <c r="I34" i="23"/>
  <c r="J34" i="23"/>
  <c r="E35" i="23"/>
  <c r="F35" i="23"/>
  <c r="G35" i="23"/>
  <c r="H35" i="23"/>
  <c r="I35" i="23"/>
  <c r="J35" i="23"/>
  <c r="F28" i="23"/>
  <c r="G28" i="23"/>
  <c r="H28" i="23"/>
  <c r="I28" i="23"/>
  <c r="J28" i="23"/>
  <c r="E28" i="23"/>
  <c r="E21" i="23"/>
  <c r="F21" i="23"/>
  <c r="C24" i="27" s="1"/>
  <c r="G21" i="23"/>
  <c r="D24" i="27" s="1"/>
  <c r="H21" i="23"/>
  <c r="E24" i="27" s="1"/>
  <c r="I21" i="23"/>
  <c r="F24" i="27" s="1"/>
  <c r="J21" i="23"/>
  <c r="G24" i="27" s="1"/>
  <c r="E22" i="23"/>
  <c r="F22" i="23"/>
  <c r="C25" i="27" s="1"/>
  <c r="G22" i="23"/>
  <c r="D25" i="27" s="1"/>
  <c r="H22" i="23"/>
  <c r="E25" i="27" s="1"/>
  <c r="I22" i="23"/>
  <c r="F25" i="27" s="1"/>
  <c r="J22" i="23"/>
  <c r="G25" i="27" s="1"/>
  <c r="F20" i="23"/>
  <c r="C23" i="27" s="1"/>
  <c r="G20" i="23"/>
  <c r="D23" i="27" s="1"/>
  <c r="H20" i="23"/>
  <c r="E23" i="27" s="1"/>
  <c r="I20" i="23"/>
  <c r="F23" i="27" s="1"/>
  <c r="J20" i="23"/>
  <c r="G23" i="27" s="1"/>
  <c r="E20" i="23"/>
  <c r="E13" i="23"/>
  <c r="F13" i="23"/>
  <c r="C16" i="27" s="1"/>
  <c r="G13" i="23"/>
  <c r="D16" i="27" s="1"/>
  <c r="H13" i="23"/>
  <c r="E16" i="27" s="1"/>
  <c r="I13" i="23"/>
  <c r="F16" i="27" s="1"/>
  <c r="J13" i="23"/>
  <c r="G16" i="27" s="1"/>
  <c r="E14" i="23"/>
  <c r="F14" i="23"/>
  <c r="C17" i="27" s="1"/>
  <c r="G14" i="23"/>
  <c r="D17" i="27" s="1"/>
  <c r="H14" i="23"/>
  <c r="E17" i="27" s="1"/>
  <c r="I14" i="23"/>
  <c r="F17" i="27" s="1"/>
  <c r="J14" i="23"/>
  <c r="G17" i="27" s="1"/>
  <c r="E15" i="23"/>
  <c r="F15" i="23"/>
  <c r="C18" i="27" s="1"/>
  <c r="G15" i="23"/>
  <c r="D18" i="27" s="1"/>
  <c r="H15" i="23"/>
  <c r="E18" i="27" s="1"/>
  <c r="I15" i="23"/>
  <c r="F18" i="27" s="1"/>
  <c r="J15" i="23"/>
  <c r="G18" i="27" s="1"/>
  <c r="E16" i="23"/>
  <c r="F16" i="23"/>
  <c r="C19" i="27" s="1"/>
  <c r="G16" i="23"/>
  <c r="D19" i="27" s="1"/>
  <c r="H16" i="23"/>
  <c r="E19" i="27" s="1"/>
  <c r="I16" i="23"/>
  <c r="F19" i="27" s="1"/>
  <c r="J16" i="23"/>
  <c r="G19" i="27" s="1"/>
  <c r="F12" i="23"/>
  <c r="C15" i="27" s="1"/>
  <c r="G12" i="23"/>
  <c r="D15" i="27" s="1"/>
  <c r="H12" i="23"/>
  <c r="E15" i="27" s="1"/>
  <c r="I12" i="23"/>
  <c r="F15" i="27" s="1"/>
  <c r="J12" i="23"/>
  <c r="G15" i="27" s="1"/>
  <c r="E12" i="23"/>
  <c r="D51" i="22"/>
  <c r="E51" i="22"/>
  <c r="F51" i="22"/>
  <c r="G51" i="22"/>
  <c r="H51" i="22"/>
  <c r="I51" i="22"/>
  <c r="J51" i="22"/>
  <c r="K51" i="22"/>
  <c r="L51" i="22"/>
  <c r="M51" i="22"/>
  <c r="N51" i="22"/>
  <c r="E49" i="23"/>
  <c r="G12" i="37"/>
  <c r="G14" i="37" s="1"/>
  <c r="K25" i="16" s="1"/>
  <c r="C87" i="32" l="1"/>
  <c r="E23" i="23"/>
  <c r="L18" i="27"/>
  <c r="H18" i="27"/>
  <c r="H15" i="27"/>
  <c r="I15" i="27"/>
  <c r="L15" i="27"/>
  <c r="J15" i="27"/>
  <c r="K15" i="27"/>
  <c r="H16" i="27"/>
  <c r="D87" i="32"/>
  <c r="I8" i="30"/>
  <c r="I4" i="30"/>
  <c r="I9" i="30"/>
  <c r="I12" i="30"/>
  <c r="I10" i="30"/>
  <c r="I11" i="30"/>
  <c r="I13" i="30"/>
  <c r="G3056" i="40"/>
  <c r="G4121" i="40"/>
  <c r="G1708" i="40"/>
  <c r="H17" i="27"/>
  <c r="I7" i="30"/>
  <c r="I6" i="30"/>
  <c r="I5" i="30"/>
  <c r="G1158" i="40"/>
  <c r="G3653" i="40"/>
  <c r="E17" i="23"/>
  <c r="E87" i="32"/>
  <c r="H19" i="27"/>
  <c r="J16" i="27"/>
  <c r="J23" i="23"/>
  <c r="J17" i="23"/>
  <c r="I17" i="27"/>
  <c r="G4451" i="40"/>
  <c r="G3654" i="40"/>
  <c r="G4105" i="40"/>
  <c r="G2138" i="40"/>
  <c r="G4101" i="40"/>
  <c r="G3641" i="40"/>
  <c r="G3033" i="40"/>
  <c r="G973" i="40"/>
  <c r="G4100" i="40"/>
  <c r="G3640" i="40"/>
  <c r="G3026" i="40"/>
  <c r="G969" i="40"/>
  <c r="G4094" i="40"/>
  <c r="G3638" i="40"/>
  <c r="G2628" i="40"/>
  <c r="G900" i="40"/>
  <c r="G4389" i="40"/>
  <c r="G4014" i="40"/>
  <c r="G3530" i="40"/>
  <c r="G2623" i="40"/>
  <c r="G277" i="40"/>
  <c r="G4378" i="40"/>
  <c r="G3976" i="40"/>
  <c r="G3514" i="40"/>
  <c r="G2620" i="40"/>
  <c r="G232" i="40"/>
  <c r="G4377" i="40"/>
  <c r="G3974" i="40"/>
  <c r="G3513" i="40"/>
  <c r="G2617" i="40"/>
  <c r="G217" i="40"/>
  <c r="G4372" i="40"/>
  <c r="G3972" i="40"/>
  <c r="G3375" i="40"/>
  <c r="G2430" i="40"/>
  <c r="G210" i="40"/>
  <c r="G4371" i="40"/>
  <c r="G3971" i="40"/>
  <c r="G3358" i="40"/>
  <c r="G2423" i="40"/>
  <c r="G129" i="40"/>
  <c r="G4316" i="40"/>
  <c r="G3892" i="40"/>
  <c r="G3357" i="40"/>
  <c r="G2420" i="40"/>
  <c r="G96" i="40"/>
  <c r="G4309" i="40"/>
  <c r="G3891" i="40"/>
  <c r="G3231" i="40"/>
  <c r="G1710" i="40"/>
  <c r="G4300" i="40"/>
  <c r="G3785" i="40"/>
  <c r="G3230" i="40"/>
  <c r="G2128" i="40"/>
  <c r="G4299" i="40"/>
  <c r="G3758" i="40"/>
  <c r="G3108" i="40"/>
  <c r="G2075" i="40"/>
  <c r="G4298" i="40"/>
  <c r="G3739" i="40"/>
  <c r="G3107" i="40"/>
  <c r="G2074" i="40"/>
  <c r="G4196" i="40"/>
  <c r="G3738" i="40"/>
  <c r="G3060" i="40"/>
  <c r="G2046" i="40"/>
  <c r="G4195" i="40"/>
  <c r="G3889" i="40"/>
  <c r="G3475" i="40"/>
  <c r="G2886" i="40"/>
  <c r="G1762" i="40"/>
  <c r="G4194" i="40"/>
  <c r="G3888" i="40"/>
  <c r="G3425" i="40"/>
  <c r="G2686" i="40"/>
  <c r="G1761" i="40"/>
  <c r="G4193" i="40"/>
  <c r="G3887" i="40"/>
  <c r="G3385" i="40"/>
  <c r="G2685" i="40"/>
  <c r="G1712" i="40"/>
  <c r="G4176" i="40"/>
  <c r="G3787" i="40"/>
  <c r="G3380" i="40"/>
  <c r="G2684" i="40"/>
  <c r="G41" i="40"/>
  <c r="G3333" i="40"/>
  <c r="G3949" i="40"/>
  <c r="G4357" i="40"/>
  <c r="G837" i="40"/>
  <c r="G1606" i="40"/>
  <c r="G1948" i="40"/>
  <c r="G2257" i="40"/>
  <c r="G2560" i="40"/>
  <c r="G2769" i="40"/>
  <c r="G2992" i="40"/>
  <c r="G3165" i="40"/>
  <c r="G3341" i="40"/>
  <c r="G3469" i="40"/>
  <c r="G3613" i="40"/>
  <c r="G3720" i="40"/>
  <c r="G3846" i="40"/>
  <c r="G3953" i="40"/>
  <c r="G4160" i="40"/>
  <c r="G4255" i="40"/>
  <c r="G4369" i="40"/>
  <c r="G52" i="40"/>
  <c r="G795" i="40"/>
  <c r="G1447" i="40"/>
  <c r="G1947" i="40"/>
  <c r="G2245" i="40"/>
  <c r="G2551" i="40"/>
  <c r="G2768" i="40"/>
  <c r="G2979" i="40"/>
  <c r="G3164" i="40"/>
  <c r="G3468" i="40"/>
  <c r="G3601" i="40"/>
  <c r="G3718" i="40"/>
  <c r="G3828" i="40"/>
  <c r="G4038" i="40"/>
  <c r="G4159" i="40"/>
  <c r="G4253" i="40"/>
  <c r="G44" i="40"/>
  <c r="G4041" i="40"/>
  <c r="G894" i="40"/>
  <c r="G1638" i="40"/>
  <c r="G1970" i="40"/>
  <c r="G2357" i="40"/>
  <c r="G2561" i="40"/>
  <c r="G2777" i="40"/>
  <c r="G3022" i="40"/>
  <c r="G3166" i="40"/>
  <c r="G3353" i="40"/>
  <c r="G3470" i="40"/>
  <c r="G3619" i="40"/>
  <c r="G3726" i="40"/>
  <c r="G3851" i="40"/>
  <c r="G3954" i="40"/>
  <c r="G4079" i="40"/>
  <c r="G4175" i="40"/>
  <c r="G4256" i="40"/>
  <c r="G4370" i="40"/>
  <c r="G72" i="40"/>
  <c r="G1652" i="40"/>
  <c r="G2028" i="40"/>
  <c r="G2361" i="40"/>
  <c r="G2563" i="40"/>
  <c r="G2859" i="40"/>
  <c r="G3023" i="40"/>
  <c r="G3180" i="40"/>
  <c r="G3354" i="40"/>
  <c r="G3471" i="40"/>
  <c r="G4297" i="40"/>
  <c r="G4083" i="40"/>
  <c r="G3886" i="40"/>
  <c r="G3637" i="40"/>
  <c r="G3355" i="40"/>
  <c r="G2885" i="40"/>
  <c r="G2419" i="40"/>
  <c r="G1670" i="40"/>
  <c r="G93" i="40"/>
  <c r="G1653" i="40"/>
  <c r="G1344" i="40"/>
  <c r="G4416" i="40"/>
  <c r="G1283" i="40"/>
  <c r="G4415" i="40"/>
  <c r="G4217" i="40"/>
  <c r="G4016" i="40"/>
  <c r="G3789" i="40"/>
  <c r="G3536" i="40"/>
  <c r="G3244" i="40"/>
  <c r="G2863" i="40"/>
  <c r="G2209" i="40"/>
  <c r="G1191" i="40"/>
  <c r="G4292" i="40"/>
  <c r="G4082" i="40"/>
  <c r="G3854" i="40"/>
  <c r="G3621" i="40"/>
  <c r="G3262" i="40"/>
  <c r="G2884" i="40"/>
  <c r="G2399" i="40"/>
  <c r="G4291" i="40"/>
  <c r="G4080" i="40"/>
  <c r="G3853" i="40"/>
  <c r="G3620" i="40"/>
  <c r="G3257" i="40"/>
  <c r="G2865" i="40"/>
  <c r="G2366" i="40"/>
  <c r="G4237" i="40"/>
  <c r="G4021" i="40"/>
  <c r="G3790" i="40"/>
  <c r="G3537" i="40"/>
  <c r="G3245" i="40"/>
  <c r="G2864" i="40"/>
  <c r="G2365" i="40"/>
  <c r="G4393" i="40"/>
  <c r="G4213" i="40"/>
  <c r="G4015" i="40"/>
  <c r="G3788" i="40"/>
  <c r="G3535" i="40"/>
  <c r="G3243" i="40"/>
  <c r="G2862" i="40"/>
  <c r="G2139" i="40"/>
  <c r="G1189" i="40"/>
  <c r="G504" i="40"/>
  <c r="G4431" i="40"/>
  <c r="G4351" i="40"/>
  <c r="G4241" i="40"/>
  <c r="G4157" i="40"/>
  <c r="G4033" i="40"/>
  <c r="G3938" i="40"/>
  <c r="G3809" i="40"/>
  <c r="G3701" i="40"/>
  <c r="G3571" i="40"/>
  <c r="G3429" i="40"/>
  <c r="G3289" i="40"/>
  <c r="G3159" i="40"/>
  <c r="G2977" i="40"/>
  <c r="G2740" i="40"/>
  <c r="G2526" i="40"/>
  <c r="G2240" i="40"/>
  <c r="G1929" i="40"/>
  <c r="G1440" i="40"/>
  <c r="G654" i="40"/>
  <c r="G4429" i="40"/>
  <c r="G4320" i="40"/>
  <c r="G4240" i="40"/>
  <c r="G4155" i="40"/>
  <c r="G4032" i="40"/>
  <c r="G3937" i="40"/>
  <c r="G3808" i="40"/>
  <c r="G3700" i="40"/>
  <c r="G3551" i="40"/>
  <c r="G3428" i="40"/>
  <c r="G3288" i="40"/>
  <c r="G3158" i="40"/>
  <c r="G2915" i="40"/>
  <c r="G2739" i="40"/>
  <c r="G2525" i="40"/>
  <c r="G2222" i="40"/>
  <c r="G1924" i="40"/>
  <c r="G1424" i="40"/>
  <c r="G649" i="40"/>
  <c r="G4450" i="40"/>
  <c r="G4356" i="40"/>
  <c r="G4252" i="40"/>
  <c r="G4158" i="40"/>
  <c r="G4034" i="40"/>
  <c r="G3947" i="40"/>
  <c r="G3827" i="40"/>
  <c r="G3717" i="40"/>
  <c r="G3573" i="40"/>
  <c r="G3430" i="40"/>
  <c r="G3316" i="40"/>
  <c r="G3160" i="40"/>
  <c r="G2978" i="40"/>
  <c r="G2743" i="40"/>
  <c r="G2540" i="40"/>
  <c r="G2244" i="40"/>
  <c r="G1937" i="40"/>
  <c r="G1441" i="40"/>
  <c r="G752" i="40"/>
  <c r="G4418" i="40"/>
  <c r="G4318" i="40"/>
  <c r="G4239" i="40"/>
  <c r="G4123" i="40"/>
  <c r="G4031" i="40"/>
  <c r="G3928" i="40"/>
  <c r="G3804" i="40"/>
  <c r="G3699" i="40"/>
  <c r="G3550" i="40"/>
  <c r="G3427" i="40"/>
  <c r="G3264" i="40"/>
  <c r="G3129" i="40"/>
  <c r="G2909" i="40"/>
  <c r="G2734" i="40"/>
  <c r="G2435" i="40"/>
  <c r="G2221" i="40"/>
  <c r="G1922" i="40"/>
  <c r="G1385" i="40"/>
  <c r="G646" i="40"/>
  <c r="G4417" i="40"/>
  <c r="G4317" i="40"/>
  <c r="G4238" i="40"/>
  <c r="G4122" i="40"/>
  <c r="G4022" i="40"/>
  <c r="G3894" i="40"/>
  <c r="G3803" i="40"/>
  <c r="G3698" i="40"/>
  <c r="G3549" i="40"/>
  <c r="G3426" i="40"/>
  <c r="G3263" i="40"/>
  <c r="G3109" i="40"/>
  <c r="G2897" i="40"/>
  <c r="G2720" i="40"/>
  <c r="G2434" i="40"/>
  <c r="G2220" i="40"/>
  <c r="G1766" i="40"/>
  <c r="G1355" i="40"/>
  <c r="G645" i="40"/>
  <c r="G628" i="40"/>
  <c r="G4413" i="40"/>
  <c r="G4339" i="40"/>
  <c r="G4275" i="40"/>
  <c r="G4211" i="40"/>
  <c r="G4142" i="40"/>
  <c r="G4076" i="40"/>
  <c r="G3995" i="40"/>
  <c r="G3915" i="40"/>
  <c r="G3844" i="40"/>
  <c r="G3766" i="40"/>
  <c r="G3685" i="40"/>
  <c r="G3581" i="40"/>
  <c r="G3494" i="40"/>
  <c r="G3422" i="40"/>
  <c r="G3314" i="40"/>
  <c r="G3191" i="40"/>
  <c r="G3086" i="40"/>
  <c r="G2969" i="40"/>
  <c r="G2801" i="40"/>
  <c r="G2649" i="40"/>
  <c r="G2503" i="40"/>
  <c r="G2317" i="40"/>
  <c r="G2123" i="40"/>
  <c r="G1843" i="40"/>
  <c r="G1505" i="40"/>
  <c r="G4411" i="40"/>
  <c r="G4338" i="40"/>
  <c r="G4274" i="40"/>
  <c r="G4203" i="40"/>
  <c r="G4137" i="40"/>
  <c r="G4075" i="40"/>
  <c r="G3990" i="40"/>
  <c r="G3908" i="40"/>
  <c r="G3843" i="40"/>
  <c r="G3765" i="40"/>
  <c r="G3684" i="40"/>
  <c r="G3580" i="40"/>
  <c r="G3493" i="40"/>
  <c r="G3409" i="40"/>
  <c r="G3313" i="40"/>
  <c r="G3184" i="40"/>
  <c r="G3084" i="40"/>
  <c r="G2967" i="40"/>
  <c r="G2799" i="40"/>
  <c r="G2645" i="40"/>
  <c r="G2502" i="40"/>
  <c r="G2291" i="40"/>
  <c r="G2116" i="40"/>
  <c r="G1839" i="40"/>
  <c r="G1470" i="40"/>
  <c r="G1112" i="40"/>
  <c r="G505" i="40"/>
  <c r="G4414" i="40"/>
  <c r="G4350" i="40"/>
  <c r="G4282" i="40"/>
  <c r="G4212" i="40"/>
  <c r="G4154" i="40"/>
  <c r="G4077" i="40"/>
  <c r="G3996" i="40"/>
  <c r="G3926" i="40"/>
  <c r="G3845" i="40"/>
  <c r="G3768" i="40"/>
  <c r="G3697" i="40"/>
  <c r="G3589" i="40"/>
  <c r="G3497" i="40"/>
  <c r="G3423" i="40"/>
  <c r="G3315" i="40"/>
  <c r="G3218" i="40"/>
  <c r="G3087" i="40"/>
  <c r="G2973" i="40"/>
  <c r="G2828" i="40"/>
  <c r="G2651" i="40"/>
  <c r="G2524" i="40"/>
  <c r="G2356" i="40"/>
  <c r="G2124" i="40"/>
  <c r="G1868" i="40"/>
  <c r="G1604" i="40"/>
  <c r="G1123" i="40"/>
  <c r="G556" i="40"/>
  <c r="G4410" i="40"/>
  <c r="G4336" i="40"/>
  <c r="G4259" i="40"/>
  <c r="G4202" i="40"/>
  <c r="G4133" i="40"/>
  <c r="G4063" i="40"/>
  <c r="G3978" i="40"/>
  <c r="G3907" i="40"/>
  <c r="G3842" i="40"/>
  <c r="G3761" i="40"/>
  <c r="G3657" i="40"/>
  <c r="G3579" i="40"/>
  <c r="G3492" i="40"/>
  <c r="G3408" i="40"/>
  <c r="G3312" i="40"/>
  <c r="G3183" i="40"/>
  <c r="G3081" i="40"/>
  <c r="G2966" i="40"/>
  <c r="G2797" i="40"/>
  <c r="G2630" i="40"/>
  <c r="G2499" i="40"/>
  <c r="G2290" i="40"/>
  <c r="G2094" i="40"/>
  <c r="G1830" i="40"/>
  <c r="G1463" i="40"/>
  <c r="G1087" i="40"/>
  <c r="G359" i="40"/>
  <c r="G658" i="40"/>
  <c r="G1016" i="40"/>
  <c r="G1285" i="40"/>
  <c r="G1518" i="40"/>
  <c r="G1716" i="40"/>
  <c r="G1874" i="40"/>
  <c r="G2029" i="40"/>
  <c r="G2162" i="40"/>
  <c r="G2279" i="40"/>
  <c r="G2367" i="40"/>
  <c r="G2488" i="40"/>
  <c r="G2566" i="40"/>
  <c r="G2660" i="40"/>
  <c r="G2745" i="40"/>
  <c r="G2829" i="40"/>
  <c r="G2919" i="40"/>
  <c r="G2993" i="40"/>
  <c r="G3062" i="40"/>
  <c r="G3131" i="40"/>
  <c r="G3206" i="40"/>
  <c r="G3265" i="40"/>
  <c r="G3334" i="40"/>
  <c r="G3386" i="40"/>
  <c r="G3449" i="40"/>
  <c r="G3505" i="40"/>
  <c r="G3552" i="40"/>
  <c r="G3615" i="40"/>
  <c r="G3659" i="40"/>
  <c r="G3721" i="40"/>
  <c r="G3769" i="40"/>
  <c r="G3822" i="40"/>
  <c r="G3868" i="40"/>
  <c r="G3910" i="40"/>
  <c r="G3955" i="40"/>
  <c r="G3997" i="40"/>
  <c r="G4051" i="40"/>
  <c r="G4095" i="40"/>
  <c r="G4138" i="40"/>
  <c r="G4177" i="40"/>
  <c r="G4220" i="40"/>
  <c r="G4260" i="40"/>
  <c r="G4313" i="40"/>
  <c r="G4352" i="40"/>
  <c r="G4395" i="40"/>
  <c r="G4435" i="40"/>
  <c r="G364" i="40"/>
  <c r="G660" i="40"/>
  <c r="G1074" i="40"/>
  <c r="G1286" i="40"/>
  <c r="G1530" i="40"/>
  <c r="G1717" i="40"/>
  <c r="G1876" i="40"/>
  <c r="G2032" i="40"/>
  <c r="G2164" i="40"/>
  <c r="G2284" i="40"/>
  <c r="G2387" i="40"/>
  <c r="G2493" i="40"/>
  <c r="G2567" i="40"/>
  <c r="G2676" i="40"/>
  <c r="G2748" i="40"/>
  <c r="G2838" i="40"/>
  <c r="G2921" i="40"/>
  <c r="G2998" i="40"/>
  <c r="G3075" i="40"/>
  <c r="G3132" i="40"/>
  <c r="G3208" i="40"/>
  <c r="G3266" i="40"/>
  <c r="G3336" i="40"/>
  <c r="G3387" i="40"/>
  <c r="G3450" i="40"/>
  <c r="G3509" i="40"/>
  <c r="G3561" i="40"/>
  <c r="G3616" i="40"/>
  <c r="G3663" i="40"/>
  <c r="G3723" i="40"/>
  <c r="G3770" i="40"/>
  <c r="G3823" i="40"/>
  <c r="G3869" i="40"/>
  <c r="G3912" i="40"/>
  <c r="G3956" i="40"/>
  <c r="G3999" i="40"/>
  <c r="G4056" i="40"/>
  <c r="G4097" i="40"/>
  <c r="G4139" i="40"/>
  <c r="G4178" i="40"/>
  <c r="G4222" i="40"/>
  <c r="G4271" i="40"/>
  <c r="G4314" i="40"/>
  <c r="G4353" i="40"/>
  <c r="G4396" i="40"/>
  <c r="G4436" i="40"/>
  <c r="G387" i="40"/>
  <c r="G735" i="40"/>
  <c r="G1077" i="40"/>
  <c r="G1300" i="40"/>
  <c r="G1575" i="40"/>
  <c r="G1719" i="40"/>
  <c r="G1885" i="40"/>
  <c r="G2036" i="40"/>
  <c r="G2165" i="40"/>
  <c r="G2287" i="40"/>
  <c r="G2389" i="40"/>
  <c r="G2495" i="40"/>
  <c r="G2585" i="40"/>
  <c r="G2680" i="40"/>
  <c r="G2749" i="40"/>
  <c r="G2855" i="40"/>
  <c r="G2923" i="40"/>
  <c r="G3006" i="40"/>
  <c r="G3079" i="40"/>
  <c r="G3133" i="40"/>
  <c r="G3211" i="40"/>
  <c r="G3267" i="40"/>
  <c r="G3337" i="40"/>
  <c r="G3396" i="40"/>
  <c r="G3451" i="40"/>
  <c r="G3510" i="40"/>
  <c r="G3569" i="40"/>
  <c r="G3617" i="40"/>
  <c r="G3676" i="40"/>
  <c r="G3724" i="40"/>
  <c r="G3778" i="40"/>
  <c r="G3825" i="40"/>
  <c r="G3870" i="40"/>
  <c r="G3913" i="40"/>
  <c r="G3957" i="40"/>
  <c r="G4011" i="40"/>
  <c r="G4057" i="40"/>
  <c r="G4098" i="40"/>
  <c r="G4140" i="40"/>
  <c r="G4180" i="40"/>
  <c r="G4233" i="40"/>
  <c r="G4273" i="40"/>
  <c r="G4315" i="40"/>
  <c r="G4354" i="40"/>
  <c r="G4398" i="40"/>
  <c r="G4437" i="40"/>
  <c r="G749" i="40"/>
  <c r="G1078" i="40"/>
  <c r="G1343" i="40"/>
  <c r="G1583" i="40"/>
  <c r="G1724" i="40"/>
  <c r="G1921" i="40"/>
  <c r="G2038" i="40"/>
  <c r="G2178" i="40"/>
  <c r="G2288" i="40"/>
  <c r="G2392" i="40"/>
  <c r="G2498" i="40"/>
  <c r="G2590" i="40"/>
  <c r="G2681" i="40"/>
  <c r="G2766" i="40"/>
  <c r="G2857" i="40"/>
  <c r="G2924" i="40"/>
  <c r="G3007" i="40"/>
  <c r="G3080" i="40"/>
  <c r="G3153" i="40"/>
  <c r="G3212" i="40"/>
  <c r="G3268" i="40"/>
  <c r="G3339" i="40"/>
  <c r="G3397" i="40"/>
  <c r="G3453" i="40"/>
  <c r="G3512" i="40"/>
  <c r="G3570" i="40"/>
  <c r="G3618" i="40"/>
  <c r="G3680" i="40"/>
  <c r="G3725" i="40"/>
  <c r="G3784" i="40"/>
  <c r="G3826" i="40"/>
  <c r="G3872" i="40"/>
  <c r="G3914" i="40"/>
  <c r="G3958" i="40"/>
  <c r="G4013" i="40"/>
  <c r="G4058" i="40"/>
  <c r="G4099" i="40"/>
  <c r="G4141" i="40"/>
  <c r="G4181" i="40"/>
  <c r="G389" i="40"/>
  <c r="G864" i="40"/>
  <c r="G1213" i="40"/>
  <c r="G1515" i="40"/>
  <c r="G1783" i="40"/>
  <c r="G1977" i="40"/>
  <c r="G2140" i="40"/>
  <c r="G2318" i="40"/>
  <c r="G2436" i="40"/>
  <c r="G2565" i="40"/>
  <c r="G2687" i="40"/>
  <c r="G2805" i="40"/>
  <c r="G2916" i="40"/>
  <c r="G3027" i="40"/>
  <c r="G3110" i="40"/>
  <c r="G3205" i="40"/>
  <c r="G3295" i="40"/>
  <c r="G3376" i="40"/>
  <c r="G3443" i="40"/>
  <c r="G3531" i="40"/>
  <c r="G3590" i="40"/>
  <c r="G3658" i="40"/>
  <c r="G3740" i="40"/>
  <c r="G3805" i="40"/>
  <c r="G3864" i="40"/>
  <c r="G3930" i="40"/>
  <c r="G3992" i="40"/>
  <c r="G4042" i="40"/>
  <c r="G4113" i="40"/>
  <c r="G4162" i="40"/>
  <c r="G4219" i="40"/>
  <c r="G4276" i="40"/>
  <c r="G4333" i="40"/>
  <c r="G4379" i="40"/>
  <c r="G4432" i="40"/>
  <c r="G396" i="40"/>
  <c r="G393" i="40"/>
  <c r="G872" i="40"/>
  <c r="G1265" i="40"/>
  <c r="G1584" i="40"/>
  <c r="G1808" i="40"/>
  <c r="G1979" i="40"/>
  <c r="G2204" i="40"/>
  <c r="G2319" i="40"/>
  <c r="G2453" i="40"/>
  <c r="G2591" i="40"/>
  <c r="G2705" i="40"/>
  <c r="G2806" i="40"/>
  <c r="G2940" i="40"/>
  <c r="G3029" i="40"/>
  <c r="G3112" i="40"/>
  <c r="G3216" i="40"/>
  <c r="G3306" i="40"/>
  <c r="G3377" i="40"/>
  <c r="G3466" i="40"/>
  <c r="G3532" i="40"/>
  <c r="G3599" i="40"/>
  <c r="G3681" i="40"/>
  <c r="G3748" i="40"/>
  <c r="G3806" i="40"/>
  <c r="G3873" i="40"/>
  <c r="G3931" i="40"/>
  <c r="G3993" i="40"/>
  <c r="G4060" i="40"/>
  <c r="G4115" i="40"/>
  <c r="G4173" i="40"/>
  <c r="G4234" i="40"/>
  <c r="G4277" i="40"/>
  <c r="G4334" i="40"/>
  <c r="G4380" i="40"/>
  <c r="G4434" i="40"/>
  <c r="G881" i="40"/>
  <c r="G1278" i="40"/>
  <c r="G1594" i="40"/>
  <c r="G1823" i="40"/>
  <c r="G1995" i="40"/>
  <c r="G2205" i="40"/>
  <c r="G2332" i="40"/>
  <c r="G2457" i="40"/>
  <c r="G2598" i="40"/>
  <c r="G2706" i="40"/>
  <c r="G2807" i="40"/>
  <c r="G2942" i="40"/>
  <c r="G3030" i="40"/>
  <c r="G3127" i="40"/>
  <c r="G3217" i="40"/>
  <c r="G3307" i="40"/>
  <c r="G3378" i="40"/>
  <c r="G3467" i="40"/>
  <c r="G3533" i="40"/>
  <c r="G3600" i="40"/>
  <c r="G3682" i="40"/>
  <c r="G3749" i="40"/>
  <c r="G3807" i="40"/>
  <c r="G3874" i="40"/>
  <c r="G3936" i="40"/>
  <c r="G3994" i="40"/>
  <c r="G4061" i="40"/>
  <c r="G4116" i="40"/>
  <c r="G4174" i="40"/>
  <c r="G4235" i="40"/>
  <c r="G4281" i="40"/>
  <c r="G4335" i="40"/>
  <c r="G4388" i="40"/>
  <c r="G4449" i="40"/>
  <c r="G398" i="40"/>
  <c r="G892" i="40"/>
  <c r="G1279" i="40"/>
  <c r="G1603" i="40"/>
  <c r="G1824" i="40"/>
  <c r="G2026" i="40"/>
  <c r="G2206" i="40"/>
  <c r="G2348" i="40"/>
  <c r="G2461" i="40"/>
  <c r="G2616" i="40"/>
  <c r="G2708" i="40"/>
  <c r="G2822" i="40"/>
  <c r="G2943" i="40"/>
  <c r="G3032" i="40"/>
  <c r="G3128" i="40"/>
  <c r="G1119" i="40"/>
  <c r="G252" i="40"/>
  <c r="G4399" i="40"/>
  <c r="G4331" i="40"/>
  <c r="G4258" i="40"/>
  <c r="G4201" i="40"/>
  <c r="G4124" i="40"/>
  <c r="G4062" i="40"/>
  <c r="G3977" i="40"/>
  <c r="G3906" i="40"/>
  <c r="G3834" i="40"/>
  <c r="G3759" i="40"/>
  <c r="G3656" i="40"/>
  <c r="G3578" i="40"/>
  <c r="G3488" i="40"/>
  <c r="G3398" i="40"/>
  <c r="G3294" i="40"/>
  <c r="G3181" i="40"/>
  <c r="G3061" i="40"/>
  <c r="G2949" i="40"/>
  <c r="G2796" i="40"/>
  <c r="G2629" i="40"/>
  <c r="G2470" i="40"/>
  <c r="G2277" i="40"/>
  <c r="G2076" i="40"/>
  <c r="G1826" i="40"/>
  <c r="G1459" i="40"/>
  <c r="G978" i="40"/>
  <c r="G500" i="40"/>
  <c r="G4448" i="40"/>
  <c r="G4412" i="40"/>
  <c r="G4373" i="40"/>
  <c r="G4337" i="40"/>
  <c r="G4301" i="40"/>
  <c r="G4272" i="40"/>
  <c r="G4236" i="40"/>
  <c r="G4197" i="40"/>
  <c r="G4161" i="40"/>
  <c r="G4132" i="40"/>
  <c r="G4096" i="40"/>
  <c r="G4059" i="40"/>
  <c r="G4017" i="40"/>
  <c r="G3979" i="40"/>
  <c r="G3948" i="40"/>
  <c r="G3909" i="40"/>
  <c r="G3871" i="40"/>
  <c r="G3829" i="40"/>
  <c r="G3802" i="40"/>
  <c r="G3760" i="40"/>
  <c r="G3722" i="40"/>
  <c r="G3683" i="40"/>
  <c r="G3642" i="40"/>
  <c r="G3614" i="40"/>
  <c r="G3572" i="40"/>
  <c r="G3534" i="40"/>
  <c r="G3496" i="40"/>
  <c r="G3465" i="40"/>
  <c r="G3424" i="40"/>
  <c r="G3379" i="40"/>
  <c r="G3338" i="40"/>
  <c r="G3296" i="40"/>
  <c r="G3260" i="40"/>
  <c r="G3209" i="40"/>
  <c r="G3161" i="40"/>
  <c r="G3111" i="40"/>
  <c r="G3074" i="40"/>
  <c r="G3025" i="40"/>
  <c r="G2972" i="40"/>
  <c r="G2918" i="40"/>
  <c r="G2860" i="40"/>
  <c r="G2800" i="40"/>
  <c r="G2742" i="40"/>
  <c r="G2683" i="40"/>
  <c r="G2621" i="40"/>
  <c r="G2562" i="40"/>
  <c r="G2497" i="40"/>
  <c r="G2424" i="40"/>
  <c r="G2359" i="40"/>
  <c r="G2285" i="40"/>
  <c r="G2207" i="40"/>
  <c r="G2126" i="40"/>
  <c r="G2030" i="40"/>
  <c r="G1925" i="40"/>
  <c r="G1825" i="40"/>
  <c r="G1714" i="40"/>
  <c r="G1586" i="40"/>
  <c r="G1446" i="40"/>
  <c r="G1281" i="40"/>
  <c r="G1085" i="40"/>
  <c r="G880" i="40"/>
  <c r="G647" i="40"/>
  <c r="G388" i="40"/>
  <c r="G69" i="40"/>
  <c r="G4433" i="40"/>
  <c r="G4397" i="40"/>
  <c r="G4361" i="40"/>
  <c r="G4332" i="40"/>
  <c r="G4293" i="40"/>
  <c r="G4257" i="40"/>
  <c r="G4221" i="40"/>
  <c r="G4192" i="40"/>
  <c r="G4156" i="40"/>
  <c r="G4117" i="40"/>
  <c r="G4081" i="40"/>
  <c r="G4043" i="40"/>
  <c r="G4012" i="40"/>
  <c r="G3973" i="40"/>
  <c r="G3932" i="40"/>
  <c r="G3893" i="40"/>
  <c r="G3862" i="40"/>
  <c r="G3824" i="40"/>
  <c r="G3786" i="40"/>
  <c r="G3744" i="40"/>
  <c r="G3706" i="40"/>
  <c r="G3675" i="40"/>
  <c r="G3636" i="40"/>
  <c r="G3598" i="40"/>
  <c r="G3556" i="40"/>
  <c r="G3529" i="40"/>
  <c r="G3487" i="40"/>
  <c r="G3448" i="40"/>
  <c r="G3407" i="40"/>
  <c r="G3362" i="40"/>
  <c r="G3332" i="40"/>
  <c r="G3286" i="40"/>
  <c r="G3239" i="40"/>
  <c r="G3189" i="40"/>
  <c r="G3152" i="40"/>
  <c r="G3106" i="40"/>
  <c r="G3055" i="40"/>
  <c r="G3005" i="40"/>
  <c r="G2948" i="40"/>
  <c r="G2896" i="40"/>
  <c r="G2837" i="40"/>
  <c r="G2776" i="40"/>
  <c r="G2719" i="40"/>
  <c r="G2659" i="40"/>
  <c r="G2597" i="40"/>
  <c r="G2535" i="40"/>
  <c r="G2469" i="40"/>
  <c r="G2398" i="40"/>
  <c r="G2326" i="40"/>
  <c r="G2254" i="40"/>
  <c r="G2174" i="40"/>
  <c r="G2093" i="40"/>
  <c r="G1989" i="40"/>
  <c r="G1884" i="40"/>
  <c r="G1781" i="40"/>
  <c r="G1668" i="40"/>
  <c r="G1529" i="40"/>
  <c r="G1383" i="40"/>
  <c r="G1208" i="40"/>
  <c r="G1003" i="40"/>
  <c r="G784" i="40"/>
  <c r="G552" i="40"/>
  <c r="G276" i="40"/>
  <c r="G3743" i="40"/>
  <c r="G3705" i="40"/>
  <c r="G3674" i="40"/>
  <c r="G3635" i="40"/>
  <c r="G3597" i="40"/>
  <c r="G3555" i="40"/>
  <c r="G3517" i="40"/>
  <c r="G3486" i="40"/>
  <c r="G3446" i="40"/>
  <c r="G3406" i="40"/>
  <c r="G3361" i="40"/>
  <c r="G3331" i="40"/>
  <c r="G3285" i="40"/>
  <c r="G3238" i="40"/>
  <c r="G3188" i="40"/>
  <c r="G3141" i="40"/>
  <c r="G3103" i="40"/>
  <c r="G3053" i="40"/>
  <c r="G3001" i="40"/>
  <c r="G2947" i="40"/>
  <c r="G2894" i="40"/>
  <c r="G2836" i="40"/>
  <c r="G2773" i="40"/>
  <c r="G2718" i="40"/>
  <c r="G2657" i="40"/>
  <c r="G2595" i="40"/>
  <c r="G2534" i="40"/>
  <c r="G2467" i="40"/>
  <c r="G2397" i="40"/>
  <c r="G2325" i="40"/>
  <c r="G2253" i="40"/>
  <c r="G2173" i="40"/>
  <c r="G2088" i="40"/>
  <c r="G1988" i="40"/>
  <c r="G1882" i="40"/>
  <c r="G1780" i="40"/>
  <c r="G1666" i="40"/>
  <c r="G1522" i="40"/>
  <c r="G1382" i="40"/>
  <c r="G1201" i="40"/>
  <c r="G1001" i="40"/>
  <c r="G774" i="40"/>
  <c r="G545" i="40"/>
  <c r="G275" i="40"/>
  <c r="G3742" i="40"/>
  <c r="G3704" i="40"/>
  <c r="G3665" i="40"/>
  <c r="G3634" i="40"/>
  <c r="G3596" i="40"/>
  <c r="G3554" i="40"/>
  <c r="G3516" i="40"/>
  <c r="G3485" i="40"/>
  <c r="G3445" i="40"/>
  <c r="G3405" i="40"/>
  <c r="G3360" i="40"/>
  <c r="G3318" i="40"/>
  <c r="G3284" i="40"/>
  <c r="G3237" i="40"/>
  <c r="G3187" i="40"/>
  <c r="G3140" i="40"/>
  <c r="G3102" i="40"/>
  <c r="G3052" i="40"/>
  <c r="G3000" i="40"/>
  <c r="G2945" i="40"/>
  <c r="G2888" i="40"/>
  <c r="G2833" i="40"/>
  <c r="G2772" i="40"/>
  <c r="G2710" i="40"/>
  <c r="G2653" i="40"/>
  <c r="G2594" i="40"/>
  <c r="G2528" i="40"/>
  <c r="G2463" i="40"/>
  <c r="G2396" i="40"/>
  <c r="G2321" i="40"/>
  <c r="G2247" i="40"/>
  <c r="G2172" i="40"/>
  <c r="G2079" i="40"/>
  <c r="G1985" i="40"/>
  <c r="G1881" i="40"/>
  <c r="G1772" i="40"/>
  <c r="G1664" i="40"/>
  <c r="G1521" i="40"/>
  <c r="G1361" i="40"/>
  <c r="G1197" i="40"/>
  <c r="G984" i="40"/>
  <c r="G763" i="40"/>
  <c r="G544" i="40"/>
  <c r="G43" i="40"/>
  <c r="G77" i="40"/>
  <c r="G117" i="40"/>
  <c r="G151" i="40"/>
  <c r="G190" i="40"/>
  <c r="G225" i="40"/>
  <c r="G257" i="40"/>
  <c r="G294" i="40"/>
  <c r="G325" i="40"/>
  <c r="G363" i="40"/>
  <c r="G395" i="40"/>
  <c r="G427" i="40"/>
  <c r="G461" i="40"/>
  <c r="G491" i="40"/>
  <c r="G525" i="40"/>
  <c r="G551" i="40"/>
  <c r="G580" i="40"/>
  <c r="G612" i="40"/>
  <c r="G642" i="40"/>
  <c r="G669" i="40"/>
  <c r="G701" i="40"/>
  <c r="G729" i="40"/>
  <c r="G756" i="40"/>
  <c r="G788" i="40"/>
  <c r="G817" i="40"/>
  <c r="G846" i="40"/>
  <c r="G876" i="40"/>
  <c r="G904" i="40"/>
  <c r="G933" i="40"/>
  <c r="G961" i="40"/>
  <c r="G992" i="40"/>
  <c r="G1021" i="40"/>
  <c r="G1047" i="40"/>
  <c r="G1080" i="40"/>
  <c r="G1109" i="40"/>
  <c r="G1138" i="40"/>
  <c r="G1170" i="40"/>
  <c r="G1195" i="40"/>
  <c r="G1221" i="40"/>
  <c r="G1245" i="40"/>
  <c r="G1268" i="40"/>
  <c r="G1293" i="40"/>
  <c r="G1316" i="40"/>
  <c r="G1341" i="40"/>
  <c r="G1363" i="40"/>
  <c r="G1386" i="40"/>
  <c r="G1408" i="40"/>
  <c r="G1430" i="40"/>
  <c r="G1455" i="40"/>
  <c r="G1475" i="40"/>
  <c r="G1496" i="40"/>
  <c r="G1516" i="40"/>
  <c r="G1537" i="40"/>
  <c r="G1558" i="40"/>
  <c r="G1578" i="40"/>
  <c r="G1599" i="40"/>
  <c r="G1620" i="40"/>
  <c r="G1639" i="40"/>
  <c r="G1657" i="40"/>
  <c r="G1675" i="40"/>
  <c r="G1693" i="40"/>
  <c r="G1711" i="40"/>
  <c r="G1729" i="40"/>
  <c r="G1749" i="40"/>
  <c r="G1767" i="40"/>
  <c r="G1785" i="40"/>
  <c r="G1803" i="40"/>
  <c r="G1821" i="40"/>
  <c r="G1838" i="40"/>
  <c r="G1855" i="40"/>
  <c r="G1872" i="40"/>
  <c r="G1889" i="40"/>
  <c r="G1906" i="40"/>
  <c r="G1923" i="40"/>
  <c r="G1940" i="40"/>
  <c r="G1957" i="40"/>
  <c r="G1974" i="40"/>
  <c r="G1991" i="40"/>
  <c r="G2009" i="40"/>
  <c r="G2025" i="40"/>
  <c r="G2041" i="40"/>
  <c r="G2057" i="40"/>
  <c r="G2073" i="40"/>
  <c r="G2089" i="40"/>
  <c r="G2105" i="40"/>
  <c r="G45" i="40"/>
  <c r="G83" i="40"/>
  <c r="G124" i="40"/>
  <c r="G156" i="40"/>
  <c r="G198" i="40"/>
  <c r="G227" i="40"/>
  <c r="G54" i="40"/>
  <c r="G97" i="40"/>
  <c r="G135" i="40"/>
  <c r="G179" i="40"/>
  <c r="G220" i="40"/>
  <c r="G256" i="40"/>
  <c r="G295" i="40"/>
  <c r="G327" i="40"/>
  <c r="G368" i="40"/>
  <c r="G402" i="40"/>
  <c r="G438" i="40"/>
  <c r="G472" i="40"/>
  <c r="G507" i="40"/>
  <c r="G540" i="40"/>
  <c r="G569" i="40"/>
  <c r="G599" i="40"/>
  <c r="G632" i="40"/>
  <c r="G662" i="40"/>
  <c r="G692" i="40"/>
  <c r="G727" i="40"/>
  <c r="G755" i="40"/>
  <c r="G790" i="40"/>
  <c r="G820" i="40"/>
  <c r="G851" i="40"/>
  <c r="G883" i="40"/>
  <c r="G911" i="40"/>
  <c r="G948" i="40"/>
  <c r="G976" i="40"/>
  <c r="G1007" i="40"/>
  <c r="G1039" i="40"/>
  <c r="G1069" i="40"/>
  <c r="G1102" i="40"/>
  <c r="G1129" i="40"/>
  <c r="G1163" i="40"/>
  <c r="G1192" i="40"/>
  <c r="G1217" i="40"/>
  <c r="G1246" i="40"/>
  <c r="G1272" i="40"/>
  <c r="G1297" i="40"/>
  <c r="G1321" i="40"/>
  <c r="G1347" i="40"/>
  <c r="G1372" i="40"/>
  <c r="G1397" i="40"/>
  <c r="G1420" i="40"/>
  <c r="G1443" i="40"/>
  <c r="G1466" i="40"/>
  <c r="G1488" i="40"/>
  <c r="G1511" i="40"/>
  <c r="G1534" i="40"/>
  <c r="G1555" i="40"/>
  <c r="G1577" i="40"/>
  <c r="G1601" i="40"/>
  <c r="G1623" i="40"/>
  <c r="G1642" i="40"/>
  <c r="G1661" i="40"/>
  <c r="G1681" i="40"/>
  <c r="G1701" i="40"/>
  <c r="G1720" i="40"/>
  <c r="G1739" i="40"/>
  <c r="G1758" i="40"/>
  <c r="G1777" i="40"/>
  <c r="G1797" i="40"/>
  <c r="G1817" i="40"/>
  <c r="G1835" i="40"/>
  <c r="G1853" i="40"/>
  <c r="G1871" i="40"/>
  <c r="G1890" i="40"/>
  <c r="G1908" i="40"/>
  <c r="G1926" i="40"/>
  <c r="G1945" i="40"/>
  <c r="G1963" i="40"/>
  <c r="G1981" i="40"/>
  <c r="G1999" i="40"/>
  <c r="G2017" i="40"/>
  <c r="G2034" i="40"/>
  <c r="G2051" i="40"/>
  <c r="G2068" i="40"/>
  <c r="G2085" i="40"/>
  <c r="G2102" i="40"/>
  <c r="G2119" i="40"/>
  <c r="G2135" i="40"/>
  <c r="G2151" i="40"/>
  <c r="G2167" i="40"/>
  <c r="G2183" i="40"/>
  <c r="G17" i="40"/>
  <c r="G55" i="40"/>
  <c r="G98" i="40"/>
  <c r="G139" i="40"/>
  <c r="G180" i="40"/>
  <c r="G222" i="40"/>
  <c r="G259" i="40"/>
  <c r="G296" i="40"/>
  <c r="G329" i="40"/>
  <c r="G369" i="40"/>
  <c r="G404" i="40"/>
  <c r="G440" i="40"/>
  <c r="G476" i="40"/>
  <c r="G509" i="40"/>
  <c r="G543" i="40"/>
  <c r="G573" i="40"/>
  <c r="G600" i="40"/>
  <c r="G635" i="40"/>
  <c r="G664" i="40"/>
  <c r="G699" i="40"/>
  <c r="G728" i="40"/>
  <c r="G757" i="40"/>
  <c r="G791" i="40"/>
  <c r="G821" i="40"/>
  <c r="G854" i="40"/>
  <c r="G884" i="40"/>
  <c r="G915" i="40"/>
  <c r="G949" i="40"/>
  <c r="G977" i="40"/>
  <c r="G1010" i="40"/>
  <c r="G1040" i="40"/>
  <c r="G1070" i="40"/>
  <c r="G1104" i="40"/>
  <c r="G1132" i="40"/>
  <c r="G1166" i="40"/>
  <c r="G1193" i="40"/>
  <c r="G1222" i="40"/>
  <c r="G1247" i="40"/>
  <c r="G1273" i="40"/>
  <c r="G1298" i="40"/>
  <c r="G1324" i="40"/>
  <c r="G1349" i="40"/>
  <c r="G1373" i="40"/>
  <c r="G1398" i="40"/>
  <c r="G1421" i="40"/>
  <c r="G1445" i="40"/>
  <c r="G1467" i="40"/>
  <c r="G1489" i="40"/>
  <c r="G1513" i="40"/>
  <c r="G1535" i="40"/>
  <c r="G1556" i="40"/>
  <c r="G1579" i="40"/>
  <c r="G1602" i="40"/>
  <c r="G1624" i="40"/>
  <c r="G1643" i="40"/>
  <c r="G1663" i="40"/>
  <c r="G1682" i="40"/>
  <c r="G1702" i="40"/>
  <c r="G1721" i="40"/>
  <c r="G1740" i="40"/>
  <c r="G1759" i="40"/>
  <c r="G1778" i="40"/>
  <c r="G1798" i="40"/>
  <c r="G1818" i="40"/>
  <c r="G1836" i="40"/>
  <c r="G1854" i="40"/>
  <c r="G1873" i="40"/>
  <c r="G1891" i="40"/>
  <c r="G1909" i="40"/>
  <c r="G1927" i="40"/>
  <c r="G1946" i="40"/>
  <c r="G1964" i="40"/>
  <c r="G1982" i="40"/>
  <c r="G2000" i="40"/>
  <c r="G2018" i="40"/>
  <c r="G2035" i="40"/>
  <c r="G2052" i="40"/>
  <c r="G2069" i="40"/>
  <c r="G2086" i="40"/>
  <c r="G53" i="40"/>
  <c r="G101" i="40"/>
  <c r="G148" i="40"/>
  <c r="G200" i="40"/>
  <c r="G242" i="40"/>
  <c r="G278" i="40"/>
  <c r="G323" i="40"/>
  <c r="G365" i="40"/>
  <c r="G412" i="40"/>
  <c r="G446" i="40"/>
  <c r="G484" i="40"/>
  <c r="G526" i="40"/>
  <c r="G561" i="40"/>
  <c r="G596" i="40"/>
  <c r="G631" i="40"/>
  <c r="G668" i="40"/>
  <c r="G705" i="40"/>
  <c r="G738" i="40"/>
  <c r="G773" i="40"/>
  <c r="G813" i="40"/>
  <c r="G843" i="40"/>
  <c r="G882" i="40"/>
  <c r="G921" i="40"/>
  <c r="G953" i="40"/>
  <c r="G990" i="40"/>
  <c r="G1025" i="40"/>
  <c r="G1060" i="40"/>
  <c r="G1093" i="40"/>
  <c r="G1128" i="40"/>
  <c r="G1172" i="40"/>
  <c r="G1200" i="40"/>
  <c r="G1231" i="40"/>
  <c r="G1261" i="40"/>
  <c r="G1287" i="40"/>
  <c r="G1317" i="40"/>
  <c r="G1345" i="40"/>
  <c r="G1378" i="40"/>
  <c r="G1403" i="40"/>
  <c r="G1429" i="40"/>
  <c r="G1458" i="40"/>
  <c r="G1482" i="40"/>
  <c r="G1506" i="40"/>
  <c r="G1532" i="40"/>
  <c r="G1560" i="40"/>
  <c r="G1585" i="40"/>
  <c r="G1610" i="40"/>
  <c r="G1633" i="40"/>
  <c r="G1655" i="40"/>
  <c r="G1677" i="40"/>
  <c r="G1700" i="40"/>
  <c r="G1723" i="40"/>
  <c r="G1744" i="40"/>
  <c r="G1768" i="40"/>
  <c r="G1789" i="40"/>
  <c r="G1810" i="40"/>
  <c r="G1831" i="40"/>
  <c r="G1852" i="40"/>
  <c r="G1875" i="40"/>
  <c r="G1895" i="40"/>
  <c r="G1916" i="40"/>
  <c r="G1936" i="40"/>
  <c r="G1956" i="40"/>
  <c r="G1978" i="40"/>
  <c r="G1998" i="40"/>
  <c r="G2020" i="40"/>
  <c r="G2039" i="40"/>
  <c r="G2059" i="40"/>
  <c r="G2078" i="40"/>
  <c r="G2097" i="40"/>
  <c r="G2115" i="40"/>
  <c r="G2132" i="40"/>
  <c r="G2149" i="40"/>
  <c r="G2166" i="40"/>
  <c r="G2184" i="40"/>
  <c r="G2200" i="40"/>
  <c r="G2216" i="40"/>
  <c r="G2232" i="40"/>
  <c r="G2248" i="40"/>
  <c r="G2264" i="40"/>
  <c r="G2280" i="40"/>
  <c r="G2296" i="40"/>
  <c r="G2312" i="40"/>
  <c r="G2328" i="40"/>
  <c r="G2344" i="40"/>
  <c r="G2360" i="40"/>
  <c r="G62" i="40"/>
  <c r="G105" i="40"/>
  <c r="G155" i="40"/>
  <c r="G203" i="40"/>
  <c r="G245" i="40"/>
  <c r="G288" i="40"/>
  <c r="G326" i="40"/>
  <c r="G373" i="40"/>
  <c r="G415" i="40"/>
  <c r="G454" i="40"/>
  <c r="G489" i="40"/>
  <c r="G529" i="40"/>
  <c r="G566" i="40"/>
  <c r="G598" i="40"/>
  <c r="G637" i="40"/>
  <c r="G677" i="40"/>
  <c r="G709" i="40"/>
  <c r="G745" i="40"/>
  <c r="G779" i="40"/>
  <c r="G815" i="40"/>
  <c r="G848" i="40"/>
  <c r="G888" i="40"/>
  <c r="G924" i="40"/>
  <c r="G957" i="40"/>
  <c r="G993" i="40"/>
  <c r="G1028" i="40"/>
  <c r="G1063" i="40"/>
  <c r="G1099" i="40"/>
  <c r="G1137" i="40"/>
  <c r="G1174" i="40"/>
  <c r="G1204" i="40"/>
  <c r="G1233" i="40"/>
  <c r="G1263" i="40"/>
  <c r="G1291" i="40"/>
  <c r="G1319" i="40"/>
  <c r="G1351" i="40"/>
  <c r="G1380" i="40"/>
  <c r="G1405" i="40"/>
  <c r="G1434" i="40"/>
  <c r="G1460" i="40"/>
  <c r="G1484" i="40"/>
  <c r="G1510" i="40"/>
  <c r="G1538" i="40"/>
  <c r="G1562" i="40"/>
  <c r="G1587" i="40"/>
  <c r="G1612" i="40"/>
  <c r="G1636" i="40"/>
  <c r="G1658" i="40"/>
  <c r="G1680" i="40"/>
  <c r="G1704" i="40"/>
  <c r="G1725" i="40"/>
  <c r="G1746" i="40"/>
  <c r="G1770" i="40"/>
  <c r="G1791" i="40"/>
  <c r="G1813" i="40"/>
  <c r="G1834" i="40"/>
  <c r="G1857" i="40"/>
  <c r="G1877" i="40"/>
  <c r="G1898" i="40"/>
  <c r="G1918" i="40"/>
  <c r="G1938" i="40"/>
  <c r="G1959" i="40"/>
  <c r="G1980" i="40"/>
  <c r="G2002" i="40"/>
  <c r="G2022" i="40"/>
  <c r="G2042" i="40"/>
  <c r="G2061" i="40"/>
  <c r="G2080" i="40"/>
  <c r="G2099" i="40"/>
  <c r="G2117" i="40"/>
  <c r="G2134" i="40"/>
  <c r="G2152" i="40"/>
  <c r="G2169" i="40"/>
  <c r="G2186" i="40"/>
  <c r="G2202" i="40"/>
  <c r="G2218" i="40"/>
  <c r="G2234" i="40"/>
  <c r="G2250" i="40"/>
  <c r="G2266" i="40"/>
  <c r="G2282" i="40"/>
  <c r="G2298" i="40"/>
  <c r="G2314" i="40"/>
  <c r="G2330" i="40"/>
  <c r="G2346" i="40"/>
  <c r="G2362" i="40"/>
  <c r="G2378" i="40"/>
  <c r="G2394" i="40"/>
  <c r="G2410" i="40"/>
  <c r="G2426" i="40"/>
  <c r="G2442" i="40"/>
  <c r="G2458" i="40"/>
  <c r="G2474" i="40"/>
  <c r="G2490" i="40"/>
  <c r="G2506" i="40"/>
  <c r="G2522" i="40"/>
  <c r="G2538" i="40"/>
  <c r="G2554" i="40"/>
  <c r="G2570" i="40"/>
  <c r="G2586" i="40"/>
  <c r="G2602" i="40"/>
  <c r="G2618" i="40"/>
  <c r="G2634" i="40"/>
  <c r="G2650" i="40"/>
  <c r="G2666" i="40"/>
  <c r="G2682" i="40"/>
  <c r="G2698" i="40"/>
  <c r="G2714" i="40"/>
  <c r="G2730" i="40"/>
  <c r="G2746" i="40"/>
  <c r="G2762" i="40"/>
  <c r="G2778" i="40"/>
  <c r="G2794" i="40"/>
  <c r="G2810" i="40"/>
  <c r="G2826" i="40"/>
  <c r="G2842" i="40"/>
  <c r="G2858" i="40"/>
  <c r="G2874" i="40"/>
  <c r="G2890" i="40"/>
  <c r="G2906" i="40"/>
  <c r="G2922" i="40"/>
  <c r="G2938" i="40"/>
  <c r="G2954" i="40"/>
  <c r="G2970" i="40"/>
  <c r="G2986" i="40"/>
  <c r="G3002" i="40"/>
  <c r="G3018" i="40"/>
  <c r="G3034" i="40"/>
  <c r="G3050" i="40"/>
  <c r="G3066" i="40"/>
  <c r="G3082" i="40"/>
  <c r="G3098" i="40"/>
  <c r="G3114" i="40"/>
  <c r="G3130" i="40"/>
  <c r="G3146" i="40"/>
  <c r="G3162" i="40"/>
  <c r="G3178" i="40"/>
  <c r="G3194" i="40"/>
  <c r="G3210" i="40"/>
  <c r="G3226" i="40"/>
  <c r="G3242" i="40"/>
  <c r="G3258" i="40"/>
  <c r="G3274" i="40"/>
  <c r="G20" i="40"/>
  <c r="G65" i="40"/>
  <c r="G107" i="40"/>
  <c r="G157" i="40"/>
  <c r="G204" i="40"/>
  <c r="G248" i="40"/>
  <c r="G290" i="40"/>
  <c r="G337" i="40"/>
  <c r="G374" i="40"/>
  <c r="G416" i="40"/>
  <c r="G456" i="40"/>
  <c r="G492" i="40"/>
  <c r="G531" i="40"/>
  <c r="G567" i="40"/>
  <c r="G601" i="40"/>
  <c r="G638" i="40"/>
  <c r="G678" i="40"/>
  <c r="G710" i="40"/>
  <c r="G747" i="40"/>
  <c r="G780" i="40"/>
  <c r="G816" i="40"/>
  <c r="G855" i="40"/>
  <c r="G889" i="40"/>
  <c r="G925" i="40"/>
  <c r="G958" i="40"/>
  <c r="G995" i="40"/>
  <c r="G1033" i="40"/>
  <c r="G1064" i="40"/>
  <c r="G1105" i="40"/>
  <c r="G1140" i="40"/>
  <c r="G1175" i="40"/>
  <c r="G1205" i="40"/>
  <c r="G1235" i="40"/>
  <c r="G1264" i="40"/>
  <c r="G1295" i="40"/>
  <c r="G1326" i="40"/>
  <c r="G1352" i="40"/>
  <c r="G1381" i="40"/>
  <c r="G1407" i="40"/>
  <c r="G1436" i="40"/>
  <c r="G1462" i="40"/>
  <c r="G1486" i="40"/>
  <c r="G1514" i="40"/>
  <c r="G1539" i="40"/>
  <c r="G1564" i="40"/>
  <c r="G1588" i="40"/>
  <c r="G1614" i="40"/>
  <c r="G1637" i="40"/>
  <c r="G1659" i="40"/>
  <c r="G1684" i="40"/>
  <c r="G1705" i="40"/>
  <c r="G1726" i="40"/>
  <c r="G1750" i="40"/>
  <c r="G1771" i="40"/>
  <c r="G1792" i="40"/>
  <c r="G1814" i="40"/>
  <c r="G1837" i="40"/>
  <c r="G1858" i="40"/>
  <c r="G1878" i="40"/>
  <c r="G1899" i="40"/>
  <c r="G1919" i="40"/>
  <c r="G1939" i="40"/>
  <c r="G1961" i="40"/>
  <c r="G1983" i="40"/>
  <c r="G2003" i="40"/>
  <c r="G2023" i="40"/>
  <c r="G2043" i="40"/>
  <c r="G2062" i="40"/>
  <c r="G2081" i="40"/>
  <c r="G2100" i="40"/>
  <c r="G2118" i="40"/>
  <c r="G2136" i="40"/>
  <c r="G2153" i="40"/>
  <c r="G2170" i="40"/>
  <c r="G2187" i="40"/>
  <c r="G2203" i="40"/>
  <c r="G2219" i="40"/>
  <c r="G2235" i="40"/>
  <c r="G2251" i="40"/>
  <c r="G2267" i="40"/>
  <c r="G2283" i="40"/>
  <c r="G2299" i="40"/>
  <c r="G2315" i="40"/>
  <c r="G2331" i="40"/>
  <c r="G2347" i="40"/>
  <c r="G2363" i="40"/>
  <c r="G2379" i="40"/>
  <c r="G2395" i="40"/>
  <c r="G2411" i="40"/>
  <c r="G2427" i="40"/>
  <c r="G2443" i="40"/>
  <c r="G2459" i="40"/>
  <c r="G2475" i="40"/>
  <c r="G2491" i="40"/>
  <c r="G2507" i="40"/>
  <c r="G2523" i="40"/>
  <c r="G2539" i="40"/>
  <c r="G2555" i="40"/>
  <c r="G2571" i="40"/>
  <c r="G2587" i="40"/>
  <c r="G21" i="40"/>
  <c r="G66" i="40"/>
  <c r="G109" i="40"/>
  <c r="G162" i="40"/>
  <c r="G206" i="40"/>
  <c r="G249" i="40"/>
  <c r="G291" i="40"/>
  <c r="G339" i="40"/>
  <c r="G375" i="40"/>
  <c r="G419" i="40"/>
  <c r="G457" i="40"/>
  <c r="G494" i="40"/>
  <c r="G532" i="40"/>
  <c r="G568" i="40"/>
  <c r="G607" i="40"/>
  <c r="G643" i="40"/>
  <c r="G679" i="40"/>
  <c r="G711" i="40"/>
  <c r="G748" i="40"/>
  <c r="G782" i="40"/>
  <c r="G818" i="40"/>
  <c r="G856" i="40"/>
  <c r="G891" i="40"/>
  <c r="G927" i="40"/>
  <c r="G959" i="40"/>
  <c r="G999" i="40"/>
  <c r="G57" i="40"/>
  <c r="G126" i="40"/>
  <c r="G182" i="40"/>
  <c r="G244" i="40"/>
  <c r="G304" i="40"/>
  <c r="G354" i="40"/>
  <c r="G414" i="40"/>
  <c r="G464" i="40"/>
  <c r="G513" i="40"/>
  <c r="G564" i="40"/>
  <c r="G616" i="40"/>
  <c r="G659" i="40"/>
  <c r="G706" i="40"/>
  <c r="G754" i="40"/>
  <c r="G801" i="40"/>
  <c r="G847" i="40"/>
  <c r="G901" i="40"/>
  <c r="G944" i="40"/>
  <c r="G991" i="40"/>
  <c r="G1041" i="40"/>
  <c r="G1086" i="40"/>
  <c r="G1125" i="40"/>
  <c r="G1173" i="40"/>
  <c r="G1211" i="40"/>
  <c r="G1249" i="40"/>
  <c r="G1282" i="40"/>
  <c r="G1315" i="40"/>
  <c r="G1356" i="40"/>
  <c r="G1388" i="40"/>
  <c r="G1423" i="40"/>
  <c r="G1456" i="40"/>
  <c r="G1487" i="40"/>
  <c r="G1520" i="40"/>
  <c r="G1548" i="40"/>
  <c r="G1580" i="40"/>
  <c r="G1611" i="40"/>
  <c r="G1641" i="40"/>
  <c r="G1669" i="40"/>
  <c r="G1694" i="40"/>
  <c r="G1722" i="40"/>
  <c r="G1752" i="40"/>
  <c r="G1776" i="40"/>
  <c r="G1805" i="40"/>
  <c r="G1829" i="40"/>
  <c r="G1859" i="40"/>
  <c r="G1883" i="40"/>
  <c r="G1907" i="40"/>
  <c r="G1933" i="40"/>
  <c r="G1958" i="40"/>
  <c r="G1986" i="40"/>
  <c r="G2011" i="40"/>
  <c r="G2033" i="40"/>
  <c r="G2058" i="40"/>
  <c r="G2083" i="40"/>
  <c r="G2107" i="40"/>
  <c r="G2127" i="40"/>
  <c r="G2147" i="40"/>
  <c r="G2171" i="40"/>
  <c r="G2191" i="40"/>
  <c r="G2210" i="40"/>
  <c r="G2229" i="40"/>
  <c r="G2249" i="40"/>
  <c r="G2270" i="40"/>
  <c r="G2289" i="40"/>
  <c r="G2308" i="40"/>
  <c r="G2327" i="40"/>
  <c r="G2349" i="40"/>
  <c r="G2368" i="40"/>
  <c r="G2386" i="40"/>
  <c r="G2404" i="40"/>
  <c r="G2422" i="40"/>
  <c r="G2440" i="40"/>
  <c r="G2460" i="40"/>
  <c r="G2478" i="40"/>
  <c r="G2496" i="40"/>
  <c r="G2514" i="40"/>
  <c r="G2532" i="40"/>
  <c r="G2550" i="40"/>
  <c r="G2568" i="40"/>
  <c r="G2588" i="40"/>
  <c r="G2605" i="40"/>
  <c r="G2622" i="40"/>
  <c r="G2639" i="40"/>
  <c r="G2656" i="40"/>
  <c r="G2673" i="40"/>
  <c r="G2690" i="40"/>
  <c r="G2707" i="40"/>
  <c r="G2724" i="40"/>
  <c r="G2741" i="40"/>
  <c r="G2758" i="40"/>
  <c r="G2775" i="40"/>
  <c r="G2792" i="40"/>
  <c r="G2809" i="40"/>
  <c r="G2827" i="40"/>
  <c r="G2844" i="40"/>
  <c r="G2861" i="40"/>
  <c r="G2878" i="40"/>
  <c r="G2895" i="40"/>
  <c r="G2912" i="40"/>
  <c r="G2929" i="40"/>
  <c r="G2946" i="40"/>
  <c r="G2963" i="40"/>
  <c r="G2980" i="40"/>
  <c r="G2997" i="40"/>
  <c r="G3014" i="40"/>
  <c r="G3031" i="40"/>
  <c r="G3048" i="40"/>
  <c r="G3065" i="40"/>
  <c r="G3083" i="40"/>
  <c r="G3100" i="40"/>
  <c r="G3117" i="40"/>
  <c r="G3134" i="40"/>
  <c r="G3151" i="40"/>
  <c r="G3168" i="40"/>
  <c r="G3185" i="40"/>
  <c r="G3202" i="40"/>
  <c r="G3219" i="40"/>
  <c r="G3236" i="40"/>
  <c r="G3253" i="40"/>
  <c r="G3270" i="40"/>
  <c r="G3287" i="40"/>
  <c r="G3303" i="40"/>
  <c r="G3319" i="40"/>
  <c r="G3335" i="40"/>
  <c r="G3351" i="40"/>
  <c r="G3367" i="40"/>
  <c r="G3383" i="40"/>
  <c r="G3399" i="40"/>
  <c r="G3415" i="40"/>
  <c r="G3431" i="40"/>
  <c r="G3447" i="40"/>
  <c r="G3463" i="40"/>
  <c r="G3479" i="40"/>
  <c r="G3495" i="40"/>
  <c r="G3511" i="40"/>
  <c r="G3527" i="40"/>
  <c r="G3543" i="40"/>
  <c r="G3559" i="40"/>
  <c r="G3575" i="40"/>
  <c r="G3591" i="40"/>
  <c r="G3607" i="40"/>
  <c r="G3623" i="40"/>
  <c r="G3639" i="40"/>
  <c r="G3655" i="40"/>
  <c r="G3671" i="40"/>
  <c r="G3687" i="40"/>
  <c r="G3703" i="40"/>
  <c r="G3719" i="40"/>
  <c r="G3735" i="40"/>
  <c r="G3751" i="40"/>
  <c r="G3767" i="40"/>
  <c r="G3783" i="40"/>
  <c r="G3799" i="40"/>
  <c r="G3815" i="40"/>
  <c r="G3831" i="40"/>
  <c r="G3847" i="40"/>
  <c r="G3863" i="40"/>
  <c r="G3879" i="40"/>
  <c r="G3895" i="40"/>
  <c r="G3911" i="40"/>
  <c r="G3927" i="40"/>
  <c r="G3943" i="40"/>
  <c r="G3959" i="40"/>
  <c r="G3975" i="40"/>
  <c r="G3991" i="40"/>
  <c r="G4007" i="40"/>
  <c r="G4023" i="40"/>
  <c r="G4039" i="40"/>
  <c r="G4055" i="40"/>
  <c r="G4071" i="40"/>
  <c r="G75" i="40"/>
  <c r="G131" i="40"/>
  <c r="G201" i="40"/>
  <c r="G268" i="40"/>
  <c r="G317" i="40"/>
  <c r="G370" i="40"/>
  <c r="G424" i="40"/>
  <c r="G480" i="40"/>
  <c r="G528" i="40"/>
  <c r="G578" i="40"/>
  <c r="G621" i="40"/>
  <c r="G671" i="40"/>
  <c r="G720" i="40"/>
  <c r="G768" i="40"/>
  <c r="G814" i="40"/>
  <c r="G865" i="40"/>
  <c r="G908" i="40"/>
  <c r="G955" i="40"/>
  <c r="G1004" i="40"/>
  <c r="G1046" i="40"/>
  <c r="G1090" i="40"/>
  <c r="G1144" i="40"/>
  <c r="G1181" i="40"/>
  <c r="G1216" i="40"/>
  <c r="G1255" i="40"/>
  <c r="G1289" i="40"/>
  <c r="G1329" i="40"/>
  <c r="G1362" i="40"/>
  <c r="G1396" i="40"/>
  <c r="G1428" i="40"/>
  <c r="G1464" i="40"/>
  <c r="G1497" i="40"/>
  <c r="G1524" i="40"/>
  <c r="G1554" i="40"/>
  <c r="G1591" i="40"/>
  <c r="G1619" i="40"/>
  <c r="G1648" i="40"/>
  <c r="G1673" i="40"/>
  <c r="G1703" i="40"/>
  <c r="G1732" i="40"/>
  <c r="G1756" i="40"/>
  <c r="G1784" i="40"/>
  <c r="G1809" i="40"/>
  <c r="G1840" i="40"/>
  <c r="G1863" i="40"/>
  <c r="G1887" i="40"/>
  <c r="G1914" i="40"/>
  <c r="G1941" i="40"/>
  <c r="G1967" i="40"/>
  <c r="G1990" i="40"/>
  <c r="G2015" i="40"/>
  <c r="G2040" i="40"/>
  <c r="G2065" i="40"/>
  <c r="G2090" i="40"/>
  <c r="G2111" i="40"/>
  <c r="G2131" i="40"/>
  <c r="G2155" i="40"/>
  <c r="G2175" i="40"/>
  <c r="G2195" i="40"/>
  <c r="G2214" i="40"/>
  <c r="G2236" i="40"/>
  <c r="G2255" i="40"/>
  <c r="G2274" i="40"/>
  <c r="G2293" i="40"/>
  <c r="G2313" i="40"/>
  <c r="G2334" i="40"/>
  <c r="G2353" i="40"/>
  <c r="G2372" i="40"/>
  <c r="G2390" i="40"/>
  <c r="G2408" i="40"/>
  <c r="G2428" i="40"/>
  <c r="G2446" i="40"/>
  <c r="G2464" i="40"/>
  <c r="G2482" i="40"/>
  <c r="G2500" i="40"/>
  <c r="G22" i="40"/>
  <c r="G76" i="40"/>
  <c r="G145" i="40"/>
  <c r="G207" i="40"/>
  <c r="G269" i="40"/>
  <c r="G319" i="40"/>
  <c r="G379" i="40"/>
  <c r="G431" i="40"/>
  <c r="G481" i="40"/>
  <c r="G533" i="40"/>
  <c r="G579" i="40"/>
  <c r="G624" i="40"/>
  <c r="G680" i="40"/>
  <c r="G722" i="40"/>
  <c r="G769" i="40"/>
  <c r="G822" i="40"/>
  <c r="G866" i="40"/>
  <c r="G909" i="40"/>
  <c r="G967" i="40"/>
  <c r="G1011" i="40"/>
  <c r="G1056" i="40"/>
  <c r="G1091" i="40"/>
  <c r="G1145" i="40"/>
  <c r="G1182" i="40"/>
  <c r="G1223" i="40"/>
  <c r="G1256" i="40"/>
  <c r="G1296" i="40"/>
  <c r="G1331" i="40"/>
  <c r="G1364" i="40"/>
  <c r="G1399" i="40"/>
  <c r="G1432" i="40"/>
  <c r="G1465" i="40"/>
  <c r="G1498" i="40"/>
  <c r="G1526" i="40"/>
  <c r="G1559" i="40"/>
  <c r="G1592" i="40"/>
  <c r="G1622" i="40"/>
  <c r="G1649" i="40"/>
  <c r="G1674" i="40"/>
  <c r="G1706" i="40"/>
  <c r="G1733" i="40"/>
  <c r="G1757" i="40"/>
  <c r="G1786" i="40"/>
  <c r="G1812" i="40"/>
  <c r="G1841" i="40"/>
  <c r="G1865" i="40"/>
  <c r="G1888" i="40"/>
  <c r="G1915" i="40"/>
  <c r="G1942" i="40"/>
  <c r="G1968" i="40"/>
  <c r="G1993" i="40"/>
  <c r="G2016" i="40"/>
  <c r="G2044" i="40"/>
  <c r="G2066" i="40"/>
  <c r="G2091" i="40"/>
  <c r="G2112" i="40"/>
  <c r="G2133" i="40"/>
  <c r="G2156" i="40"/>
  <c r="G2176" i="40"/>
  <c r="G2196" i="40"/>
  <c r="G2215" i="40"/>
  <c r="G2237" i="40"/>
  <c r="G2256" i="40"/>
  <c r="G2275" i="40"/>
  <c r="G2294" i="40"/>
  <c r="G2316" i="40"/>
  <c r="G2335" i="40"/>
  <c r="G2354" i="40"/>
  <c r="G2373" i="40"/>
  <c r="G2391" i="40"/>
  <c r="G2409" i="40"/>
  <c r="G2429" i="40"/>
  <c r="G2447" i="40"/>
  <c r="G2465" i="40"/>
  <c r="G2483" i="40"/>
  <c r="G2501" i="40"/>
  <c r="G2519" i="40"/>
  <c r="G2537" i="40"/>
  <c r="G2557" i="40"/>
  <c r="G2575" i="40"/>
  <c r="G2593" i="40"/>
  <c r="G2610" i="40"/>
  <c r="G2627" i="40"/>
  <c r="G2644" i="40"/>
  <c r="G2661" i="40"/>
  <c r="G2678" i="40"/>
  <c r="G2695" i="40"/>
  <c r="G2712" i="40"/>
  <c r="G2729" i="40"/>
  <c r="G2747" i="40"/>
  <c r="G2764" i="40"/>
  <c r="G2781" i="40"/>
  <c r="G2798" i="40"/>
  <c r="G2815" i="40"/>
  <c r="G2832" i="40"/>
  <c r="G2849" i="40"/>
  <c r="G2866" i="40"/>
  <c r="G2883" i="40"/>
  <c r="G2900" i="40"/>
  <c r="G2917" i="40"/>
  <c r="G2934" i="40"/>
  <c r="G2951" i="40"/>
  <c r="G2968" i="40"/>
  <c r="G2985" i="40"/>
  <c r="G3003" i="40"/>
  <c r="G3020" i="40"/>
  <c r="G3037" i="40"/>
  <c r="G3054" i="40"/>
  <c r="G3071" i="40"/>
  <c r="G3088" i="40"/>
  <c r="G3105" i="40"/>
  <c r="G3122" i="40"/>
  <c r="G3139" i="40"/>
  <c r="G3156" i="40"/>
  <c r="G3173" i="40"/>
  <c r="G3190" i="40"/>
  <c r="G3207" i="40"/>
  <c r="G3224" i="40"/>
  <c r="G3241" i="40"/>
  <c r="G3259" i="40"/>
  <c r="G3276" i="40"/>
  <c r="G3292" i="40"/>
  <c r="G3308" i="40"/>
  <c r="G3324" i="40"/>
  <c r="G3340" i="40"/>
  <c r="G3356" i="40"/>
  <c r="G3372" i="40"/>
  <c r="G3388" i="40"/>
  <c r="G3404" i="40"/>
  <c r="G3420" i="40"/>
  <c r="G3436" i="40"/>
  <c r="G3452" i="40"/>
  <c r="G23" i="40"/>
  <c r="G78" i="40"/>
  <c r="G146" i="40"/>
  <c r="G208" i="40"/>
  <c r="G270" i="40"/>
  <c r="G320" i="40"/>
  <c r="G385" i="40"/>
  <c r="G433" i="40"/>
  <c r="G482" i="40"/>
  <c r="G534" i="40"/>
  <c r="G582" i="40"/>
  <c r="G626" i="40"/>
  <c r="G681" i="40"/>
  <c r="G726" i="40"/>
  <c r="G771" i="40"/>
  <c r="G823" i="40"/>
  <c r="G867" i="40"/>
  <c r="G910" i="40"/>
  <c r="G968" i="40"/>
  <c r="G1012" i="40"/>
  <c r="G1057" i="40"/>
  <c r="G1095" i="40"/>
  <c r="G1147" i="40"/>
  <c r="G1184" i="40"/>
  <c r="G1224" i="40"/>
  <c r="G1260" i="40"/>
  <c r="G1299" i="40"/>
  <c r="G1332" i="40"/>
  <c r="G1365" i="40"/>
  <c r="G1400" i="40"/>
  <c r="G1437" i="40"/>
  <c r="G1468" i="40"/>
  <c r="G1499" i="40"/>
  <c r="G1528" i="40"/>
  <c r="G1561" i="40"/>
  <c r="G1593" i="40"/>
  <c r="G1625" i="40"/>
  <c r="G1650" i="40"/>
  <c r="G1676" i="40"/>
  <c r="G1707" i="40"/>
  <c r="G1734" i="40"/>
  <c r="G1760" i="40"/>
  <c r="G1787" i="40"/>
  <c r="G1815" i="40"/>
  <c r="G1842" i="40"/>
  <c r="G1866" i="40"/>
  <c r="G1892" i="40"/>
  <c r="G1917" i="40"/>
  <c r="G1943" i="40"/>
  <c r="G1969" i="40"/>
  <c r="G1994" i="40"/>
  <c r="G2019" i="40"/>
  <c r="G2045" i="40"/>
  <c r="G2067" i="40"/>
  <c r="G2092" i="40"/>
  <c r="G2113" i="40"/>
  <c r="G2137" i="40"/>
  <c r="G2157" i="40"/>
  <c r="G2177" i="40"/>
  <c r="G2197" i="40"/>
  <c r="G73" i="40"/>
  <c r="G168" i="40"/>
  <c r="G237" i="40"/>
  <c r="G310" i="40"/>
  <c r="G392" i="40"/>
  <c r="G462" i="40"/>
  <c r="G524" i="40"/>
  <c r="G593" i="40"/>
  <c r="G655" i="40"/>
  <c r="G717" i="40"/>
  <c r="G787" i="40"/>
  <c r="G840" i="40"/>
  <c r="G905" i="40"/>
  <c r="G974" i="40"/>
  <c r="G1037" i="40"/>
  <c r="G1089" i="40"/>
  <c r="G1154" i="40"/>
  <c r="G1207" i="40"/>
  <c r="G1253" i="40"/>
  <c r="G1307" i="40"/>
  <c r="G1350" i="40"/>
  <c r="G1394" i="40"/>
  <c r="G1442" i="40"/>
  <c r="G1481" i="40"/>
  <c r="G1523" i="40"/>
  <c r="G1569" i="40"/>
  <c r="G1607" i="40"/>
  <c r="G1647" i="40"/>
  <c r="G1687" i="40"/>
  <c r="G1718" i="40"/>
  <c r="G1755" i="40"/>
  <c r="G1794" i="40"/>
  <c r="G1827" i="40"/>
  <c r="G1862" i="40"/>
  <c r="G1900" i="40"/>
  <c r="G1931" i="40"/>
  <c r="G1966" i="40"/>
  <c r="G2001" i="40"/>
  <c r="G2031" i="40"/>
  <c r="G2064" i="40"/>
  <c r="G2096" i="40"/>
  <c r="G2125" i="40"/>
  <c r="G2154" i="40"/>
  <c r="G2181" i="40"/>
  <c r="G2208" i="40"/>
  <c r="G2231" i="40"/>
  <c r="G2258" i="40"/>
  <c r="G2281" i="40"/>
  <c r="G2305" i="40"/>
  <c r="G2329" i="40"/>
  <c r="G2355" i="40"/>
  <c r="G2377" i="40"/>
  <c r="G2400" i="40"/>
  <c r="G2421" i="40"/>
  <c r="G2445" i="40"/>
  <c r="G2468" i="40"/>
  <c r="G2489" i="40"/>
  <c r="G2512" i="40"/>
  <c r="G2533" i="40"/>
  <c r="G2553" i="40"/>
  <c r="G2576" i="40"/>
  <c r="G2596" i="40"/>
  <c r="G2615" i="40"/>
  <c r="G2635" i="40"/>
  <c r="G2654" i="40"/>
  <c r="G2674" i="40"/>
  <c r="G2693" i="40"/>
  <c r="G2713" i="40"/>
  <c r="G2733" i="40"/>
  <c r="G2752" i="40"/>
  <c r="G2771" i="40"/>
  <c r="G2790" i="40"/>
  <c r="G2811" i="40"/>
  <c r="G2830" i="40"/>
  <c r="G2850" i="40"/>
  <c r="G2869" i="40"/>
  <c r="G88" i="40"/>
  <c r="G94" i="40"/>
  <c r="G172" i="40"/>
  <c r="G253" i="40"/>
  <c r="G340" i="40"/>
  <c r="G397" i="40"/>
  <c r="G466" i="40"/>
  <c r="G547" i="40"/>
  <c r="G610" i="40"/>
  <c r="G661" i="40"/>
  <c r="G734" i="40"/>
  <c r="G797" i="40"/>
  <c r="G863" i="40"/>
  <c r="G928" i="40"/>
  <c r="G982" i="40"/>
  <c r="G1044" i="40"/>
  <c r="G1110" i="40"/>
  <c r="G1157" i="40"/>
  <c r="G1214" i="40"/>
  <c r="G1267" i="40"/>
  <c r="G1310" i="40"/>
  <c r="G1360" i="40"/>
  <c r="G1409" i="40"/>
  <c r="G1448" i="40"/>
  <c r="G1494" i="40"/>
  <c r="G1536" i="40"/>
  <c r="G1574" i="40"/>
  <c r="G1616" i="40"/>
  <c r="G1654" i="40"/>
  <c r="G1690" i="40"/>
  <c r="G1727" i="40"/>
  <c r="G1764" i="40"/>
  <c r="G1801" i="40"/>
  <c r="G1833" i="40"/>
  <c r="G1869" i="40"/>
  <c r="G1903" i="40"/>
  <c r="G1935" i="40"/>
  <c r="G1972" i="40"/>
  <c r="G2006" i="40"/>
  <c r="G2037" i="40"/>
  <c r="G2072" i="40"/>
  <c r="G2103" i="40"/>
  <c r="G2129" i="40"/>
  <c r="G2160" i="40"/>
  <c r="G2188" i="40"/>
  <c r="G2212" i="40"/>
  <c r="G2239" i="40"/>
  <c r="G2261" i="40"/>
  <c r="G2286" i="40"/>
  <c r="G2309" i="40"/>
  <c r="G2336" i="40"/>
  <c r="G2358" i="40"/>
  <c r="G2382" i="40"/>
  <c r="G2403" i="40"/>
  <c r="G2425" i="40"/>
  <c r="G2450" i="40"/>
  <c r="G2471" i="40"/>
  <c r="G2494" i="40"/>
  <c r="G2516" i="40"/>
  <c r="G2536" i="40"/>
  <c r="G2559" i="40"/>
  <c r="G2579" i="40"/>
  <c r="G2599" i="40"/>
  <c r="G2619" i="40"/>
  <c r="G2638" i="40"/>
  <c r="G2658" i="40"/>
  <c r="G2677" i="40"/>
  <c r="G2697" i="40"/>
  <c r="G2717" i="40"/>
  <c r="G2736" i="40"/>
  <c r="G2755" i="40"/>
  <c r="G2774" i="40"/>
  <c r="G2795" i="40"/>
  <c r="G2814" i="40"/>
  <c r="G2834" i="40"/>
  <c r="G2853" i="40"/>
  <c r="G2872" i="40"/>
  <c r="G2892" i="40"/>
  <c r="G2911" i="40"/>
  <c r="G2931" i="40"/>
  <c r="G2950" i="40"/>
  <c r="G2971" i="40"/>
  <c r="G2990" i="40"/>
  <c r="G3009" i="40"/>
  <c r="G3028" i="40"/>
  <c r="G3047" i="40"/>
  <c r="G24" i="40"/>
  <c r="G99" i="40"/>
  <c r="G181" i="40"/>
  <c r="G271" i="40"/>
  <c r="G343" i="40"/>
  <c r="G407" i="40"/>
  <c r="G483" i="40"/>
  <c r="G549" i="40"/>
  <c r="G615" i="40"/>
  <c r="G684" i="40"/>
  <c r="G736" i="40"/>
  <c r="G799" i="40"/>
  <c r="G869" i="40"/>
  <c r="G932" i="40"/>
  <c r="G989" i="40"/>
  <c r="G1058" i="40"/>
  <c r="G1113" i="40"/>
  <c r="G1167" i="40"/>
  <c r="G1225" i="40"/>
  <c r="G1275" i="40"/>
  <c r="G1314" i="40"/>
  <c r="G1367" i="40"/>
  <c r="G1413" i="40"/>
  <c r="G1450" i="40"/>
  <c r="G1500" i="40"/>
  <c r="G1542" i="40"/>
  <c r="G1576" i="40"/>
  <c r="G1626" i="40"/>
  <c r="G1660" i="40"/>
  <c r="G1692" i="40"/>
  <c r="G25" i="40"/>
  <c r="G102" i="40"/>
  <c r="G187" i="40"/>
  <c r="G272" i="40"/>
  <c r="G344" i="40"/>
  <c r="G421" i="40"/>
  <c r="G487" i="40"/>
  <c r="G550" i="40"/>
  <c r="G617" i="40"/>
  <c r="G685" i="40"/>
  <c r="G744" i="40"/>
  <c r="G802" i="40"/>
  <c r="G870" i="40"/>
  <c r="G934" i="40"/>
  <c r="G1000" i="40"/>
  <c r="G1059" i="40"/>
  <c r="G1115" i="40"/>
  <c r="G1176" i="40"/>
  <c r="G1227" i="40"/>
  <c r="G1277" i="40"/>
  <c r="G1318" i="40"/>
  <c r="G1369" i="40"/>
  <c r="G1415" i="40"/>
  <c r="G1457" i="40"/>
  <c r="G1502" i="40"/>
  <c r="G1543" i="40"/>
  <c r="G115" i="40"/>
  <c r="G223" i="40"/>
  <c r="G307" i="40"/>
  <c r="G422" i="40"/>
  <c r="G510" i="40"/>
  <c r="G592" i="40"/>
  <c r="G686" i="40"/>
  <c r="G766" i="40"/>
  <c r="G839" i="40"/>
  <c r="G935" i="40"/>
  <c r="G1019" i="40"/>
  <c r="G1088" i="40"/>
  <c r="G1177" i="40"/>
  <c r="G1241" i="40"/>
  <c r="G1304" i="40"/>
  <c r="G1371" i="40"/>
  <c r="G1425" i="40"/>
  <c r="G1480" i="40"/>
  <c r="G1544" i="40"/>
  <c r="G1595" i="40"/>
  <c r="G1640" i="40"/>
  <c r="G1688" i="40"/>
  <c r="G1735" i="40"/>
  <c r="G1773" i="40"/>
  <c r="G1819" i="40"/>
  <c r="G1850" i="40"/>
  <c r="G1893" i="40"/>
  <c r="G1930" i="40"/>
  <c r="G1971" i="40"/>
  <c r="G2010" i="40"/>
  <c r="G2048" i="40"/>
  <c r="G2082" i="40"/>
  <c r="G2120" i="40"/>
  <c r="G2146" i="40"/>
  <c r="G2180" i="40"/>
  <c r="G2211" i="40"/>
  <c r="G2241" i="40"/>
  <c r="G2268" i="40"/>
  <c r="G2295" i="40"/>
  <c r="G2322" i="40"/>
  <c r="G2350" i="40"/>
  <c r="G2376" i="40"/>
  <c r="G2402" i="40"/>
  <c r="G2431" i="40"/>
  <c r="G2454" i="40"/>
  <c r="G2480" i="40"/>
  <c r="G2505" i="40"/>
  <c r="G2529" i="40"/>
  <c r="G2552" i="40"/>
  <c r="G2578" i="40"/>
  <c r="G2601" i="40"/>
  <c r="G2624" i="40"/>
  <c r="G2646" i="40"/>
  <c r="G2668" i="40"/>
  <c r="G2689" i="40"/>
  <c r="G2711" i="40"/>
  <c r="G2735" i="40"/>
  <c r="G2757" i="40"/>
  <c r="G2780" i="40"/>
  <c r="G2802" i="40"/>
  <c r="G2823" i="40"/>
  <c r="G2846" i="40"/>
  <c r="G2868" i="40"/>
  <c r="G2889" i="40"/>
  <c r="G2910" i="40"/>
  <c r="G2932" i="40"/>
  <c r="G2953" i="40"/>
  <c r="G2974" i="40"/>
  <c r="G2994" i="40"/>
  <c r="G3015" i="40"/>
  <c r="G3036" i="40"/>
  <c r="G3057" i="40"/>
  <c r="G3076" i="40"/>
  <c r="G3095" i="40"/>
  <c r="G3115" i="40"/>
  <c r="G3135" i="40"/>
  <c r="G3154" i="40"/>
  <c r="G3174" i="40"/>
  <c r="G3193" i="40"/>
  <c r="G3213" i="40"/>
  <c r="G3232" i="40"/>
  <c r="G3251" i="40"/>
  <c r="G3271" i="40"/>
  <c r="G3290" i="40"/>
  <c r="G3309" i="40"/>
  <c r="G3327" i="40"/>
  <c r="G3345" i="40"/>
  <c r="G3363" i="40"/>
  <c r="G3381" i="40"/>
  <c r="G3400" i="40"/>
  <c r="G3418" i="40"/>
  <c r="G3437" i="40"/>
  <c r="G3455" i="40"/>
  <c r="G3472" i="40"/>
  <c r="G3489" i="40"/>
  <c r="G3506" i="40"/>
  <c r="G3523" i="40"/>
  <c r="G3540" i="40"/>
  <c r="G3557" i="40"/>
  <c r="G3574" i="40"/>
  <c r="G3592" i="40"/>
  <c r="G3609" i="40"/>
  <c r="G3626" i="40"/>
  <c r="G3643" i="40"/>
  <c r="G3660" i="40"/>
  <c r="G3677" i="40"/>
  <c r="G3694" i="40"/>
  <c r="G3711" i="40"/>
  <c r="G3728" i="40"/>
  <c r="G3745" i="40"/>
  <c r="G3762" i="40"/>
  <c r="G3779" i="40"/>
  <c r="G3796" i="40"/>
  <c r="G3813" i="40"/>
  <c r="G3830" i="40"/>
  <c r="G3848" i="40"/>
  <c r="G3865" i="40"/>
  <c r="G3882" i="40"/>
  <c r="G3899" i="40"/>
  <c r="G3916" i="40"/>
  <c r="G3933" i="40"/>
  <c r="G3950" i="40"/>
  <c r="G3967" i="40"/>
  <c r="G3984" i="40"/>
  <c r="G4001" i="40"/>
  <c r="G4018" i="40"/>
  <c r="G4035" i="40"/>
  <c r="G4052" i="40"/>
  <c r="G4069" i="40"/>
  <c r="G4086" i="40"/>
  <c r="G4102" i="40"/>
  <c r="G4118" i="40"/>
  <c r="G4134" i="40"/>
  <c r="G4150" i="40"/>
  <c r="G4166" i="40"/>
  <c r="G4182" i="40"/>
  <c r="G4198" i="40"/>
  <c r="G4214" i="40"/>
  <c r="G4230" i="40"/>
  <c r="G4246" i="40"/>
  <c r="G4262" i="40"/>
  <c r="G4278" i="40"/>
  <c r="G4294" i="40"/>
  <c r="G4310" i="40"/>
  <c r="G4326" i="40"/>
  <c r="G4342" i="40"/>
  <c r="G4358" i="40"/>
  <c r="G4374" i="40"/>
  <c r="G4390" i="40"/>
  <c r="G4406" i="40"/>
  <c r="G4422" i="40"/>
  <c r="G4438" i="40"/>
  <c r="G119" i="40"/>
  <c r="G226" i="40"/>
  <c r="G321" i="40"/>
  <c r="G423" i="40"/>
  <c r="G511" i="40"/>
  <c r="G594" i="40"/>
  <c r="G687" i="40"/>
  <c r="G767" i="40"/>
  <c r="G841" i="40"/>
  <c r="G937" i="40"/>
  <c r="G1020" i="40"/>
  <c r="G1106" i="40"/>
  <c r="G1179" i="40"/>
  <c r="G1243" i="40"/>
  <c r="G1308" i="40"/>
  <c r="G1377" i="40"/>
  <c r="G1426" i="40"/>
  <c r="G1483" i="40"/>
  <c r="G1546" i="40"/>
  <c r="G1596" i="40"/>
  <c r="G1644" i="40"/>
  <c r="G1689" i="40"/>
  <c r="G1736" i="40"/>
  <c r="G1774" i="40"/>
  <c r="G1820" i="40"/>
  <c r="G1851" i="40"/>
  <c r="G1894" i="40"/>
  <c r="G1932" i="40"/>
  <c r="G1973" i="40"/>
  <c r="G2012" i="40"/>
  <c r="G2049" i="40"/>
  <c r="G2084" i="40"/>
  <c r="G2121" i="40"/>
  <c r="G2148" i="40"/>
  <c r="G2182" i="40"/>
  <c r="G2213" i="40"/>
  <c r="G2242" i="40"/>
  <c r="G2269" i="40"/>
  <c r="G2297" i="40"/>
  <c r="G2323" i="40"/>
  <c r="G2351" i="40"/>
  <c r="G2380" i="40"/>
  <c r="G2405" i="40"/>
  <c r="G2432" i="40"/>
  <c r="G2455" i="40"/>
  <c r="G2481" i="40"/>
  <c r="G2508" i="40"/>
  <c r="G2530" i="40"/>
  <c r="G2556" i="40"/>
  <c r="G2580" i="40"/>
  <c r="G2603" i="40"/>
  <c r="G2625" i="40"/>
  <c r="G2647" i="40"/>
  <c r="G2669" i="40"/>
  <c r="G2691" i="40"/>
  <c r="G2715" i="40"/>
  <c r="G2737" i="40"/>
  <c r="G2759" i="40"/>
  <c r="G2782" i="40"/>
  <c r="G2803" i="40"/>
  <c r="G2824" i="40"/>
  <c r="G2847" i="40"/>
  <c r="G2870" i="40"/>
  <c r="G2891" i="40"/>
  <c r="G2913" i="40"/>
  <c r="G2933" i="40"/>
  <c r="G2955" i="40"/>
  <c r="G2975" i="40"/>
  <c r="G2995" i="40"/>
  <c r="G3016" i="40"/>
  <c r="G3038" i="40"/>
  <c r="G3058" i="40"/>
  <c r="G3077" i="40"/>
  <c r="G3096" i="40"/>
  <c r="G3116" i="40"/>
  <c r="G3136" i="40"/>
  <c r="G3155" i="40"/>
  <c r="G3175" i="40"/>
  <c r="G3195" i="40"/>
  <c r="G3214" i="40"/>
  <c r="G3233" i="40"/>
  <c r="G3252" i="40"/>
  <c r="G3272" i="40"/>
  <c r="G3291" i="40"/>
  <c r="G3310" i="40"/>
  <c r="G3328" i="40"/>
  <c r="G3346" i="40"/>
  <c r="G3364" i="40"/>
  <c r="G3382" i="40"/>
  <c r="G3401" i="40"/>
  <c r="G3419" i="40"/>
  <c r="G3438" i="40"/>
  <c r="G3456" i="40"/>
  <c r="G3473" i="40"/>
  <c r="G3490" i="40"/>
  <c r="G3507" i="40"/>
  <c r="G3524" i="40"/>
  <c r="G3541" i="40"/>
  <c r="G3558" i="40"/>
  <c r="G3576" i="40"/>
  <c r="G3593" i="40"/>
  <c r="G3610" i="40"/>
  <c r="G3627" i="40"/>
  <c r="G3644" i="40"/>
  <c r="G3661" i="40"/>
  <c r="G3678" i="40"/>
  <c r="G3695" i="40"/>
  <c r="G3712" i="40"/>
  <c r="G3729" i="40"/>
  <c r="G3746" i="40"/>
  <c r="G3763" i="40"/>
  <c r="G3780" i="40"/>
  <c r="G3797" i="40"/>
  <c r="G3814" i="40"/>
  <c r="G3832" i="40"/>
  <c r="G3849" i="40"/>
  <c r="G3866" i="40"/>
  <c r="G3883" i="40"/>
  <c r="G3900" i="40"/>
  <c r="G3917" i="40"/>
  <c r="G3934" i="40"/>
  <c r="G3951" i="40"/>
  <c r="G3968" i="40"/>
  <c r="G3985" i="40"/>
  <c r="G4002" i="40"/>
  <c r="G4019" i="40"/>
  <c r="G4036" i="40"/>
  <c r="G4053" i="40"/>
  <c r="G4070" i="40"/>
  <c r="G4087" i="40"/>
  <c r="G4103" i="40"/>
  <c r="G4119" i="40"/>
  <c r="G4135" i="40"/>
  <c r="G4151" i="40"/>
  <c r="G4167" i="40"/>
  <c r="G4183" i="40"/>
  <c r="G4199" i="40"/>
  <c r="G4215" i="40"/>
  <c r="G4231" i="40"/>
  <c r="G4247" i="40"/>
  <c r="G4263" i="40"/>
  <c r="G4279" i="40"/>
  <c r="G4295" i="40"/>
  <c r="G4311" i="40"/>
  <c r="G4327" i="40"/>
  <c r="G4343" i="40"/>
  <c r="G4359" i="40"/>
  <c r="G4375" i="40"/>
  <c r="G4391" i="40"/>
  <c r="G4407" i="40"/>
  <c r="G4423" i="40"/>
  <c r="G4439" i="40"/>
  <c r="G125" i="40"/>
  <c r="G228" i="40"/>
  <c r="G324" i="40"/>
  <c r="G436" i="40"/>
  <c r="G512" i="40"/>
  <c r="G597" i="40"/>
  <c r="G688" i="40"/>
  <c r="G772" i="40"/>
  <c r="G859" i="40"/>
  <c r="G940" i="40"/>
  <c r="G1022" i="40"/>
  <c r="G1108" i="40"/>
  <c r="G1187" i="40"/>
  <c r="G1244" i="40"/>
  <c r="G1309" i="40"/>
  <c r="G1379" i="40"/>
  <c r="G1439" i="40"/>
  <c r="G1491" i="40"/>
  <c r="G1547" i="40"/>
  <c r="G1598" i="40"/>
  <c r="G1646" i="40"/>
  <c r="G1691" i="40"/>
  <c r="G1737" i="40"/>
  <c r="G1775" i="40"/>
  <c r="G1822" i="40"/>
  <c r="G1856" i="40"/>
  <c r="G1897" i="40"/>
  <c r="G1934" i="40"/>
  <c r="G1975" i="40"/>
  <c r="G2013" i="40"/>
  <c r="G2050" i="40"/>
  <c r="G2087" i="40"/>
  <c r="G2122" i="40"/>
  <c r="G2150" i="40"/>
  <c r="G2185" i="40"/>
  <c r="G2217" i="40"/>
  <c r="G2243" i="40"/>
  <c r="G2271" i="40"/>
  <c r="G2300" i="40"/>
  <c r="G2324" i="40"/>
  <c r="G2352" i="40"/>
  <c r="G2381" i="40"/>
  <c r="G2406" i="40"/>
  <c r="G2433" i="40"/>
  <c r="G2456" i="40"/>
  <c r="G2484" i="40"/>
  <c r="G2509" i="40"/>
  <c r="G2531" i="40"/>
  <c r="G2558" i="40"/>
  <c r="G2581" i="40"/>
  <c r="G2604" i="40"/>
  <c r="G2626" i="40"/>
  <c r="G2648" i="40"/>
  <c r="G2670" i="40"/>
  <c r="G2692" i="40"/>
  <c r="G2716" i="40"/>
  <c r="G2738" i="40"/>
  <c r="G2760" i="40"/>
  <c r="G2783" i="40"/>
  <c r="G2804" i="40"/>
  <c r="G2825" i="40"/>
  <c r="G2848" i="40"/>
  <c r="G2871" i="40"/>
  <c r="G2893" i="40"/>
  <c r="G2914" i="40"/>
  <c r="G2935" i="40"/>
  <c r="G2956" i="40"/>
  <c r="G2976" i="40"/>
  <c r="G2996" i="40"/>
  <c r="G3017" i="40"/>
  <c r="G3039" i="40"/>
  <c r="G3059" i="40"/>
  <c r="G3078" i="40"/>
  <c r="G3097" i="40"/>
  <c r="G3118" i="40"/>
  <c r="G3137" i="40"/>
  <c r="G3157" i="40"/>
  <c r="G3176" i="40"/>
  <c r="G3196" i="40"/>
  <c r="G3215" i="40"/>
  <c r="G3234" i="40"/>
  <c r="G3254" i="40"/>
  <c r="G3273" i="40"/>
  <c r="G3293" i="40"/>
  <c r="G3311" i="40"/>
  <c r="G3329" i="40"/>
  <c r="G3347" i="40"/>
  <c r="G3365" i="40"/>
  <c r="G3384" i="40"/>
  <c r="G3402" i="40"/>
  <c r="G3421" i="40"/>
  <c r="G3439" i="40"/>
  <c r="G3457" i="40"/>
  <c r="G3474" i="40"/>
  <c r="G3491" i="40"/>
  <c r="G3508" i="40"/>
  <c r="G3525" i="40"/>
  <c r="G3542" i="40"/>
  <c r="G3560" i="40"/>
  <c r="G3577" i="40"/>
  <c r="G3594" i="40"/>
  <c r="G3611" i="40"/>
  <c r="G3628" i="40"/>
  <c r="G3645" i="40"/>
  <c r="G3662" i="40"/>
  <c r="G3679" i="40"/>
  <c r="G3696" i="40"/>
  <c r="G3713" i="40"/>
  <c r="G3730" i="40"/>
  <c r="G3747" i="40"/>
  <c r="G3764" i="40"/>
  <c r="G3781" i="40"/>
  <c r="G3798" i="40"/>
  <c r="G3816" i="40"/>
  <c r="G3833" i="40"/>
  <c r="G3850" i="40"/>
  <c r="G3867" i="40"/>
  <c r="G3884" i="40"/>
  <c r="G3901" i="40"/>
  <c r="G3918" i="40"/>
  <c r="G3935" i="40"/>
  <c r="G3952" i="40"/>
  <c r="G3969" i="40"/>
  <c r="G3986" i="40"/>
  <c r="G4003" i="40"/>
  <c r="G4020" i="40"/>
  <c r="G4037" i="40"/>
  <c r="G4054" i="40"/>
  <c r="G4072" i="40"/>
  <c r="G4088" i="40"/>
  <c r="G4104" i="40"/>
  <c r="G4120" i="40"/>
  <c r="G4136" i="40"/>
  <c r="G4152" i="40"/>
  <c r="G4168" i="40"/>
  <c r="G4184" i="40"/>
  <c r="G4200" i="40"/>
  <c r="G4216" i="40"/>
  <c r="G4232" i="40"/>
  <c r="G4248" i="40"/>
  <c r="G4264" i="40"/>
  <c r="G4280" i="40"/>
  <c r="G4296" i="40"/>
  <c r="G4312" i="40"/>
  <c r="G4328" i="40"/>
  <c r="G4344" i="40"/>
  <c r="G4360" i="40"/>
  <c r="G4376" i="40"/>
  <c r="G4392" i="40"/>
  <c r="G4408" i="40"/>
  <c r="G4424" i="40"/>
  <c r="G4440" i="40"/>
  <c r="G128" i="40"/>
  <c r="G231" i="40"/>
  <c r="G342" i="40"/>
  <c r="G437" i="40"/>
  <c r="G515" i="40"/>
  <c r="G611" i="40"/>
  <c r="G37" i="40"/>
  <c r="G149" i="40"/>
  <c r="G265" i="40"/>
  <c r="G356" i="40"/>
  <c r="G449" i="40"/>
  <c r="G548" i="40"/>
  <c r="G636" i="40"/>
  <c r="G713" i="40"/>
  <c r="G798" i="40"/>
  <c r="G885" i="40"/>
  <c r="G972" i="40"/>
  <c r="G1045" i="40"/>
  <c r="G1126" i="40"/>
  <c r="G1198" i="40"/>
  <c r="G1269" i="40"/>
  <c r="G1335" i="40"/>
  <c r="G1391" i="40"/>
  <c r="G1449" i="40"/>
  <c r="G1507" i="40"/>
  <c r="G1567" i="40"/>
  <c r="G1615" i="40"/>
  <c r="G1665" i="40"/>
  <c r="G1709" i="40"/>
  <c r="G1745" i="40"/>
  <c r="G1790" i="40"/>
  <c r="G1828" i="40"/>
  <c r="G1870" i="40"/>
  <c r="G1910" i="40"/>
  <c r="G1950" i="40"/>
  <c r="G1987" i="40"/>
  <c r="G2027" i="40"/>
  <c r="G2060" i="40"/>
  <c r="G2098" i="40"/>
  <c r="G2130" i="40"/>
  <c r="G2163" i="40"/>
  <c r="G2194" i="40"/>
  <c r="G2224" i="40"/>
  <c r="G2252" i="40"/>
  <c r="G2278" i="40"/>
  <c r="G2306" i="40"/>
  <c r="G2337" i="40"/>
  <c r="G2364" i="40"/>
  <c r="G2388" i="40"/>
  <c r="G2415" i="40"/>
  <c r="G2438" i="40"/>
  <c r="G2466" i="40"/>
  <c r="G2492" i="40"/>
  <c r="G2517" i="40"/>
  <c r="G2542" i="40"/>
  <c r="G2564" i="40"/>
  <c r="G2589" i="40"/>
  <c r="G2611" i="40"/>
  <c r="G2632" i="40"/>
  <c r="G2655" i="40"/>
  <c r="G2679" i="40"/>
  <c r="G2701" i="40"/>
  <c r="G2722" i="40"/>
  <c r="G2744" i="40"/>
  <c r="G2767" i="40"/>
  <c r="G2788" i="40"/>
  <c r="G2812" i="40"/>
  <c r="G2835" i="40"/>
  <c r="G2856" i="40"/>
  <c r="G2879" i="40"/>
  <c r="G2899" i="40"/>
  <c r="G2920" i="40"/>
  <c r="G2941" i="40"/>
  <c r="G2961" i="40"/>
  <c r="G2982" i="40"/>
  <c r="G3004" i="40"/>
  <c r="G3024" i="40"/>
  <c r="G3044" i="40"/>
  <c r="G3064" i="40"/>
  <c r="G3085" i="40"/>
  <c r="G3104" i="40"/>
  <c r="G3124" i="40"/>
  <c r="G3143" i="40"/>
  <c r="G3163" i="40"/>
  <c r="G3182" i="40"/>
  <c r="G3201" i="40"/>
  <c r="G3221" i="40"/>
  <c r="G3240" i="40"/>
  <c r="G3261" i="40"/>
  <c r="G3280" i="40"/>
  <c r="G3298" i="40"/>
  <c r="G130" i="40"/>
  <c r="G285" i="40"/>
  <c r="G443" i="40"/>
  <c r="G559" i="40"/>
  <c r="G665" i="40"/>
  <c r="G796" i="40"/>
  <c r="G902" i="40"/>
  <c r="G1017" i="40"/>
  <c r="G1124" i="40"/>
  <c r="G1215" i="40"/>
  <c r="G1303" i="40"/>
  <c r="G1387" i="40"/>
  <c r="G1471" i="40"/>
  <c r="G1540" i="40"/>
  <c r="G1608" i="40"/>
  <c r="G1671" i="40"/>
  <c r="G1728" i="40"/>
  <c r="G1788" i="40"/>
  <c r="G1844" i="40"/>
  <c r="G1886" i="40"/>
  <c r="G1949" i="40"/>
  <c r="G1996" i="40"/>
  <c r="G2047" i="40"/>
  <c r="G2095" i="40"/>
  <c r="G2141" i="40"/>
  <c r="G2179" i="40"/>
  <c r="G2223" i="40"/>
  <c r="G2259" i="40"/>
  <c r="G2292" i="40"/>
  <c r="G2333" i="40"/>
  <c r="G2369" i="40"/>
  <c r="G2401" i="40"/>
  <c r="G2437" i="40"/>
  <c r="G2472" i="40"/>
  <c r="G2504" i="40"/>
  <c r="G2541" i="40"/>
  <c r="G2569" i="40"/>
  <c r="G2600" i="40"/>
  <c r="G2631" i="40"/>
  <c r="G2662" i="40"/>
  <c r="G2688" i="40"/>
  <c r="G2721" i="40"/>
  <c r="G2750" i="40"/>
  <c r="G2779" i="40"/>
  <c r="G2808" i="40"/>
  <c r="G2839" i="40"/>
  <c r="G2867" i="40"/>
  <c r="G2898" i="40"/>
  <c r="G2925" i="40"/>
  <c r="G2952" i="40"/>
  <c r="G2981" i="40"/>
  <c r="G3008" i="40"/>
  <c r="G3035" i="40"/>
  <c r="G3063" i="40"/>
  <c r="G3090" i="40"/>
  <c r="G3113" i="40"/>
  <c r="G3142" i="40"/>
  <c r="G3167" i="40"/>
  <c r="G3192" i="40"/>
  <c r="G3220" i="40"/>
  <c r="G3246" i="40"/>
  <c r="G3269" i="40"/>
  <c r="G3297" i="40"/>
  <c r="G3320" i="40"/>
  <c r="G3342" i="40"/>
  <c r="G3366" i="40"/>
  <c r="G3389" i="40"/>
  <c r="G3410" i="40"/>
  <c r="G3432" i="40"/>
  <c r="G3454" i="40"/>
  <c r="G3477" i="40"/>
  <c r="G3498" i="40"/>
  <c r="G3518" i="40"/>
  <c r="G3538" i="40"/>
  <c r="G3562" i="40"/>
  <c r="G3582" i="40"/>
  <c r="G3602" i="40"/>
  <c r="G3622" i="40"/>
  <c r="G3646" i="40"/>
  <c r="G3666" i="40"/>
  <c r="G3686" i="40"/>
  <c r="G3707" i="40"/>
  <c r="G3727" i="40"/>
  <c r="G3750" i="40"/>
  <c r="G3771" i="40"/>
  <c r="G3791" i="40"/>
  <c r="G3811" i="40"/>
  <c r="G3835" i="40"/>
  <c r="G3855" i="40"/>
  <c r="G3875" i="40"/>
  <c r="G3896" i="40"/>
  <c r="G3919" i="40"/>
  <c r="G3939" i="40"/>
  <c r="G3960" i="40"/>
  <c r="G3980" i="40"/>
  <c r="G4000" i="40"/>
  <c r="G4024" i="40"/>
  <c r="G4044" i="40"/>
  <c r="G4064" i="40"/>
  <c r="G4084" i="40"/>
  <c r="G4106" i="40"/>
  <c r="G4125" i="40"/>
  <c r="G4144" i="40"/>
  <c r="G4163" i="40"/>
  <c r="G4185" i="40"/>
  <c r="G4204" i="40"/>
  <c r="G4223" i="40"/>
  <c r="G4242" i="40"/>
  <c r="G4261" i="40"/>
  <c r="G4283" i="40"/>
  <c r="G4302" i="40"/>
  <c r="G4321" i="40"/>
  <c r="G4340" i="40"/>
  <c r="G4362" i="40"/>
  <c r="G4381" i="40"/>
  <c r="G4400" i="40"/>
  <c r="G4419" i="40"/>
  <c r="G4441" i="40"/>
  <c r="G147" i="40"/>
  <c r="G300" i="40"/>
  <c r="G444" i="40"/>
  <c r="G574" i="40"/>
  <c r="G689" i="40"/>
  <c r="G805" i="40"/>
  <c r="G903" i="40"/>
  <c r="G1026" i="40"/>
  <c r="G1127" i="40"/>
  <c r="G1230" i="40"/>
  <c r="G1311" i="40"/>
  <c r="G1392" i="40"/>
  <c r="G1474" i="40"/>
  <c r="G1550" i="40"/>
  <c r="G1617" i="40"/>
  <c r="G1672" i="40"/>
  <c r="G1738" i="40"/>
  <c r="G1793" i="40"/>
  <c r="G1845" i="40"/>
  <c r="G1901" i="40"/>
  <c r="G1951" i="40"/>
  <c r="G1997" i="40"/>
  <c r="G2053" i="40"/>
  <c r="G2101" i="40"/>
  <c r="G2142" i="40"/>
  <c r="G2189" i="40"/>
  <c r="G2225" i="40"/>
  <c r="G2260" i="40"/>
  <c r="G2301" i="40"/>
  <c r="G2338" i="40"/>
  <c r="G2370" i="40"/>
  <c r="G2407" i="40"/>
  <c r="G2439" i="40"/>
  <c r="G2473" i="40"/>
  <c r="G2510" i="40"/>
  <c r="G2543" i="40"/>
  <c r="G2572" i="40"/>
  <c r="G2606" i="40"/>
  <c r="G2633" i="40"/>
  <c r="G2663" i="40"/>
  <c r="G2694" i="40"/>
  <c r="G2723" i="40"/>
  <c r="G2751" i="40"/>
  <c r="G2784" i="40"/>
  <c r="G2813" i="40"/>
  <c r="G2840" i="40"/>
  <c r="G2873" i="40"/>
  <c r="G2901" i="40"/>
  <c r="G2926" i="40"/>
  <c r="G2957" i="40"/>
  <c r="G2983" i="40"/>
  <c r="G3010" i="40"/>
  <c r="G3040" i="40"/>
  <c r="G3067" i="40"/>
  <c r="G3091" i="40"/>
  <c r="G3119" i="40"/>
  <c r="G3144" i="40"/>
  <c r="G3169" i="40"/>
  <c r="G3197" i="40"/>
  <c r="G3222" i="40"/>
  <c r="G3247" i="40"/>
  <c r="G3275" i="40"/>
  <c r="G3299" i="40"/>
  <c r="G3321" i="40"/>
  <c r="G3343" i="40"/>
  <c r="G3368" i="40"/>
  <c r="G3390" i="40"/>
  <c r="G3411" i="40"/>
  <c r="G3433" i="40"/>
  <c r="G3458" i="40"/>
  <c r="G3478" i="40"/>
  <c r="G3499" i="40"/>
  <c r="G3519" i="40"/>
  <c r="G3539" i="40"/>
  <c r="G3563" i="40"/>
  <c r="G3583" i="40"/>
  <c r="G3603" i="40"/>
  <c r="G3624" i="40"/>
  <c r="G3647" i="40"/>
  <c r="G3667" i="40"/>
  <c r="G3688" i="40"/>
  <c r="G3708" i="40"/>
  <c r="G3731" i="40"/>
  <c r="G3752" i="40"/>
  <c r="G3772" i="40"/>
  <c r="G3792" i="40"/>
  <c r="G3812" i="40"/>
  <c r="G3836" i="40"/>
  <c r="G3856" i="40"/>
  <c r="G3876" i="40"/>
  <c r="G3897" i="40"/>
  <c r="G3920" i="40"/>
  <c r="G3940" i="40"/>
  <c r="G3961" i="40"/>
  <c r="G3981" i="40"/>
  <c r="G4004" i="40"/>
  <c r="G4025" i="40"/>
  <c r="G4045" i="40"/>
  <c r="G4065" i="40"/>
  <c r="G4085" i="40"/>
  <c r="G4107" i="40"/>
  <c r="G4126" i="40"/>
  <c r="G4145" i="40"/>
  <c r="G4164" i="40"/>
  <c r="G4186" i="40"/>
  <c r="G4205" i="40"/>
  <c r="G4224" i="40"/>
  <c r="G4243" i="40"/>
  <c r="G4265" i="40"/>
  <c r="G4284" i="40"/>
  <c r="G4303" i="40"/>
  <c r="G4322" i="40"/>
  <c r="G4341" i="40"/>
  <c r="G4363" i="40"/>
  <c r="G4382" i="40"/>
  <c r="G4401" i="40"/>
  <c r="G4420" i="40"/>
  <c r="G4442" i="40"/>
  <c r="G166" i="40"/>
  <c r="G301" i="40"/>
  <c r="G445" i="40"/>
  <c r="G575" i="40"/>
  <c r="G700" i="40"/>
  <c r="G812" i="40"/>
  <c r="G918" i="40"/>
  <c r="G1036" i="40"/>
  <c r="G1136" i="40"/>
  <c r="G1232" i="40"/>
  <c r="G1327" i="40"/>
  <c r="G1402" i="40"/>
  <c r="G1476" i="40"/>
  <c r="G1552" i="40"/>
  <c r="G1627" i="40"/>
  <c r="G1678" i="40"/>
  <c r="G1741" i="40"/>
  <c r="G1796" i="40"/>
  <c r="G1846" i="40"/>
  <c r="G1902" i="40"/>
  <c r="G1952" i="40"/>
  <c r="G2004" i="40"/>
  <c r="G2054" i="40"/>
  <c r="G2104" i="40"/>
  <c r="G2143" i="40"/>
  <c r="G2190" i="40"/>
  <c r="G2226" i="40"/>
  <c r="G2262" i="40"/>
  <c r="G2302" i="40"/>
  <c r="G2339" i="40"/>
  <c r="G2371" i="40"/>
  <c r="G2412" i="40"/>
  <c r="G2441" i="40"/>
  <c r="G2476" i="40"/>
  <c r="G2511" i="40"/>
  <c r="G2544" i="40"/>
  <c r="G2573" i="40"/>
  <c r="G2607" i="40"/>
  <c r="G2636" i="40"/>
  <c r="G2664" i="40"/>
  <c r="G2696" i="40"/>
  <c r="G2725" i="40"/>
  <c r="G2753" i="40"/>
  <c r="G2785" i="40"/>
  <c r="G2816" i="40"/>
  <c r="G2841" i="40"/>
  <c r="G2875" i="40"/>
  <c r="G2902" i="40"/>
  <c r="G2927" i="40"/>
  <c r="G2958" i="40"/>
  <c r="G2984" i="40"/>
  <c r="G3011" i="40"/>
  <c r="G3041" i="40"/>
  <c r="G3068" i="40"/>
  <c r="G3092" i="40"/>
  <c r="G3120" i="40"/>
  <c r="G3145" i="40"/>
  <c r="G3170" i="40"/>
  <c r="G3198" i="40"/>
  <c r="G3223" i="40"/>
  <c r="G3248" i="40"/>
  <c r="G3277" i="40"/>
  <c r="G3300" i="40"/>
  <c r="G3322" i="40"/>
  <c r="G3344" i="40"/>
  <c r="G3369" i="40"/>
  <c r="G3391" i="40"/>
  <c r="G3412" i="40"/>
  <c r="G3434" i="40"/>
  <c r="G3459" i="40"/>
  <c r="G3480" i="40"/>
  <c r="G3500" i="40"/>
  <c r="G3520" i="40"/>
  <c r="G3544" i="40"/>
  <c r="G3564" i="40"/>
  <c r="G3584" i="40"/>
  <c r="G3604" i="40"/>
  <c r="G3625" i="40"/>
  <c r="G3648" i="40"/>
  <c r="G3668" i="40"/>
  <c r="G3689" i="40"/>
  <c r="G3709" i="40"/>
  <c r="G3732" i="40"/>
  <c r="G3753" i="40"/>
  <c r="G3773" i="40"/>
  <c r="G3793" i="40"/>
  <c r="G3817" i="40"/>
  <c r="G3837" i="40"/>
  <c r="G3857" i="40"/>
  <c r="G3877" i="40"/>
  <c r="G3898" i="40"/>
  <c r="G3921" i="40"/>
  <c r="G3941" i="40"/>
  <c r="G3962" i="40"/>
  <c r="G3982" i="40"/>
  <c r="G4005" i="40"/>
  <c r="G4026" i="40"/>
  <c r="G4046" i="40"/>
  <c r="G4066" i="40"/>
  <c r="G4089" i="40"/>
  <c r="G4108" i="40"/>
  <c r="G4127" i="40"/>
  <c r="G4146" i="40"/>
  <c r="G4165" i="40"/>
  <c r="G4187" i="40"/>
  <c r="G4206" i="40"/>
  <c r="G4225" i="40"/>
  <c r="G4244" i="40"/>
  <c r="G4266" i="40"/>
  <c r="G4285" i="40"/>
  <c r="G4304" i="40"/>
  <c r="G4323" i="40"/>
  <c r="G4345" i="40"/>
  <c r="G4364" i="40"/>
  <c r="G4383" i="40"/>
  <c r="G4402" i="40"/>
  <c r="G4421" i="40"/>
  <c r="G4443" i="40"/>
  <c r="G169" i="40"/>
  <c r="G302" i="40"/>
  <c r="G460" i="40"/>
  <c r="G577" i="40"/>
  <c r="G703" i="40"/>
  <c r="G824" i="40"/>
  <c r="G923" i="40"/>
  <c r="G1038" i="40"/>
  <c r="G1148" i="40"/>
  <c r="G1238" i="40"/>
  <c r="G1328" i="40"/>
  <c r="G1404" i="40"/>
  <c r="G1478" i="40"/>
  <c r="G1553" i="40"/>
  <c r="G1629" i="40"/>
  <c r="G1685" i="40"/>
  <c r="G1742" i="40"/>
  <c r="G1800" i="40"/>
  <c r="G1847" i="40"/>
  <c r="G1904" i="40"/>
  <c r="G1953" i="40"/>
  <c r="G2005" i="40"/>
  <c r="G2055" i="40"/>
  <c r="G2106" i="40"/>
  <c r="G2144" i="40"/>
  <c r="G2192" i="40"/>
  <c r="G2227" i="40"/>
  <c r="G2263" i="40"/>
  <c r="G2303" i="40"/>
  <c r="G2340" i="40"/>
  <c r="G2374" i="40"/>
  <c r="G2413" i="40"/>
  <c r="G2444" i="40"/>
  <c r="G2477" i="40"/>
  <c r="G2513" i="40"/>
  <c r="G2545" i="40"/>
  <c r="G2574" i="40"/>
  <c r="G2608" i="40"/>
  <c r="G2637" i="40"/>
  <c r="G2665" i="40"/>
  <c r="G2699" i="40"/>
  <c r="G2726" i="40"/>
  <c r="G2754" i="40"/>
  <c r="G2786" i="40"/>
  <c r="G2817" i="40"/>
  <c r="G2843" i="40"/>
  <c r="G2876" i="40"/>
  <c r="G2903" i="40"/>
  <c r="G2928" i="40"/>
  <c r="G2959" i="40"/>
  <c r="G2987" i="40"/>
  <c r="G3012" i="40"/>
  <c r="G3042" i="40"/>
  <c r="G3069" i="40"/>
  <c r="G3093" i="40"/>
  <c r="G3121" i="40"/>
  <c r="G3147" i="40"/>
  <c r="G3171" i="40"/>
  <c r="G3199" i="40"/>
  <c r="G3225" i="40"/>
  <c r="G3249" i="40"/>
  <c r="G3278" i="40"/>
  <c r="G3301" i="40"/>
  <c r="G3323" i="40"/>
  <c r="G3348" i="40"/>
  <c r="G3370" i="40"/>
  <c r="G3392" i="40"/>
  <c r="G3413" i="40"/>
  <c r="G3435" i="40"/>
  <c r="G3460" i="40"/>
  <c r="G3481" i="40"/>
  <c r="G3501" i="40"/>
  <c r="G3521" i="40"/>
  <c r="G3545" i="40"/>
  <c r="G3565" i="40"/>
  <c r="G3585" i="40"/>
  <c r="G3605" i="40"/>
  <c r="G3629" i="40"/>
  <c r="G3649" i="40"/>
  <c r="G3669" i="40"/>
  <c r="G3690" i="40"/>
  <c r="G3710" i="40"/>
  <c r="G3733" i="40"/>
  <c r="G3754" i="40"/>
  <c r="G3774" i="40"/>
  <c r="G3794" i="40"/>
  <c r="G3818" i="40"/>
  <c r="G3838" i="40"/>
  <c r="G3858" i="40"/>
  <c r="G3878" i="40"/>
  <c r="G3902" i="40"/>
  <c r="G3922" i="40"/>
  <c r="G3942" i="40"/>
  <c r="G3963" i="40"/>
  <c r="G3983" i="40"/>
  <c r="G4006" i="40"/>
  <c r="G4027" i="40"/>
  <c r="G4047" i="40"/>
  <c r="G4067" i="40"/>
  <c r="G4090" i="40"/>
  <c r="G4109" i="40"/>
  <c r="G4128" i="40"/>
  <c r="G4147" i="40"/>
  <c r="G4169" i="40"/>
  <c r="G4188" i="40"/>
  <c r="G4207" i="40"/>
  <c r="G4226" i="40"/>
  <c r="G4245" i="40"/>
  <c r="G4267" i="40"/>
  <c r="G4286" i="40"/>
  <c r="G4305" i="40"/>
  <c r="G4324" i="40"/>
  <c r="G4346" i="40"/>
  <c r="G4365" i="40"/>
  <c r="G4384" i="40"/>
  <c r="G4403" i="40"/>
  <c r="G4425" i="40"/>
  <c r="G4444" i="40"/>
  <c r="G171" i="40"/>
  <c r="G305" i="40"/>
  <c r="G463" i="40"/>
  <c r="G590" i="40"/>
  <c r="G704" i="40"/>
  <c r="G829" i="40"/>
  <c r="G931" i="40"/>
  <c r="G1042" i="40"/>
  <c r="G1149" i="40"/>
  <c r="G1240" i="40"/>
  <c r="G1334" i="40"/>
  <c r="G1412" i="40"/>
  <c r="G1479" i="40"/>
  <c r="G1566" i="40"/>
  <c r="G1630" i="40"/>
  <c r="G1686" i="40"/>
  <c r="G1743" i="40"/>
  <c r="G1802" i="40"/>
  <c r="G1849" i="40"/>
  <c r="G1905" i="40"/>
  <c r="G1954" i="40"/>
  <c r="G2007" i="40"/>
  <c r="G2056" i="40"/>
  <c r="G2108" i="40"/>
  <c r="G2145" i="40"/>
  <c r="G2193" i="40"/>
  <c r="G2228" i="40"/>
  <c r="G2265" i="40"/>
  <c r="G2304" i="40"/>
  <c r="G2341" i="40"/>
  <c r="G2375" i="40"/>
  <c r="G2414" i="40"/>
  <c r="G2448" i="40"/>
  <c r="G2479" i="40"/>
  <c r="G2515" i="40"/>
  <c r="G2546" i="40"/>
  <c r="G2577" i="40"/>
  <c r="G2609" i="40"/>
  <c r="G2640" i="40"/>
  <c r="G2667" i="40"/>
  <c r="G2700" i="40"/>
  <c r="G2727" i="40"/>
  <c r="G2756" i="40"/>
  <c r="G2787" i="40"/>
  <c r="G2818" i="40"/>
  <c r="G2845" i="40"/>
  <c r="G2877" i="40"/>
  <c r="G2904" i="40"/>
  <c r="G2930" i="40"/>
  <c r="G2960" i="40"/>
  <c r="G2988" i="40"/>
  <c r="G3013" i="40"/>
  <c r="G3043" i="40"/>
  <c r="G3070" i="40"/>
  <c r="G3094" i="40"/>
  <c r="G3123" i="40"/>
  <c r="G3148" i="40"/>
  <c r="G3172" i="40"/>
  <c r="G3200" i="40"/>
  <c r="G3227" i="40"/>
  <c r="G3250" i="40"/>
  <c r="G3279" i="40"/>
  <c r="G3302" i="40"/>
  <c r="G3325" i="40"/>
  <c r="G3349" i="40"/>
  <c r="G3371" i="40"/>
  <c r="G3393" i="40"/>
  <c r="G3414" i="40"/>
  <c r="G3440" i="40"/>
  <c r="G3461" i="40"/>
  <c r="G3482" i="40"/>
  <c r="G3502" i="40"/>
  <c r="G3522" i="40"/>
  <c r="G3546" i="40"/>
  <c r="G3566" i="40"/>
  <c r="G3586" i="40"/>
  <c r="G3606" i="40"/>
  <c r="G3630" i="40"/>
  <c r="G3650" i="40"/>
  <c r="G3670" i="40"/>
  <c r="G3691" i="40"/>
  <c r="G3714" i="40"/>
  <c r="G3734" i="40"/>
  <c r="G3755" i="40"/>
  <c r="G3775" i="40"/>
  <c r="G3795" i="40"/>
  <c r="G3819" i="40"/>
  <c r="G3839" i="40"/>
  <c r="G3859" i="40"/>
  <c r="G3880" i="40"/>
  <c r="G3903" i="40"/>
  <c r="G3923" i="40"/>
  <c r="G3944" i="40"/>
  <c r="G3964" i="40"/>
  <c r="G3987" i="40"/>
  <c r="G4008" i="40"/>
  <c r="G4028" i="40"/>
  <c r="G4048" i="40"/>
  <c r="G4068" i="40"/>
  <c r="G4091" i="40"/>
  <c r="G4110" i="40"/>
  <c r="G4129" i="40"/>
  <c r="G4148" i="40"/>
  <c r="G4170" i="40"/>
  <c r="G4189" i="40"/>
  <c r="G4208" i="40"/>
  <c r="G4227" i="40"/>
  <c r="G4249" i="40"/>
  <c r="G4268" i="40"/>
  <c r="G4287" i="40"/>
  <c r="G4306" i="40"/>
  <c r="G4325" i="40"/>
  <c r="G4347" i="40"/>
  <c r="G4366" i="40"/>
  <c r="G4385" i="40"/>
  <c r="G4404" i="40"/>
  <c r="G4426" i="40"/>
  <c r="G4445" i="40"/>
  <c r="G29" i="40"/>
  <c r="G176" i="40"/>
  <c r="G347" i="40"/>
  <c r="G465" i="40"/>
  <c r="G591" i="40"/>
  <c r="G715" i="40"/>
  <c r="G833" i="40"/>
  <c r="G950" i="40"/>
  <c r="G1061" i="40"/>
  <c r="G1153" i="40"/>
  <c r="G1251" i="40"/>
  <c r="G1336" i="40"/>
  <c r="G1416" i="40"/>
  <c r="G1495" i="40"/>
  <c r="G1568" i="40"/>
  <c r="G1631" i="40"/>
  <c r="G1695" i="40"/>
  <c r="G1751" i="40"/>
  <c r="G1804" i="40"/>
  <c r="G1860" i="40"/>
  <c r="G1911" i="40"/>
  <c r="G1955" i="40"/>
  <c r="G2014" i="40"/>
  <c r="G2063" i="40"/>
  <c r="G2109" i="40"/>
  <c r="G2158" i="40"/>
  <c r="G2198" i="40"/>
  <c r="G2230" i="40"/>
  <c r="G2272" i="40"/>
  <c r="G2307" i="40"/>
  <c r="G2342" i="40"/>
  <c r="G2383" i="40"/>
  <c r="G2416" i="40"/>
  <c r="G2449" i="40"/>
  <c r="G2485" i="40"/>
  <c r="G2518" i="40"/>
  <c r="G2547" i="40"/>
  <c r="G2582" i="40"/>
  <c r="G2612" i="40"/>
  <c r="G2641" i="40"/>
  <c r="G2671" i="40"/>
  <c r="G2702" i="40"/>
  <c r="G2728" i="40"/>
  <c r="G2761" i="40"/>
  <c r="G2789" i="40"/>
  <c r="G2819" i="40"/>
  <c r="G2851" i="40"/>
  <c r="G2880" i="40"/>
  <c r="G2905" i="40"/>
  <c r="G2936" i="40"/>
  <c r="G2962" i="40"/>
  <c r="G2989" i="40"/>
  <c r="G3019" i="40"/>
  <c r="G3045" i="40"/>
  <c r="G3072" i="40"/>
  <c r="G3099" i="40"/>
  <c r="G3125" i="40"/>
  <c r="G3149" i="40"/>
  <c r="G3177" i="40"/>
  <c r="G3203" i="40"/>
  <c r="G3228" i="40"/>
  <c r="G3255" i="40"/>
  <c r="G3281" i="40"/>
  <c r="G3304" i="40"/>
  <c r="G3326" i="40"/>
  <c r="G3350" i="40"/>
  <c r="G3373" i="40"/>
  <c r="G3394" i="40"/>
  <c r="G3416" i="40"/>
  <c r="G3441" i="40"/>
  <c r="G3462" i="40"/>
  <c r="G3483" i="40"/>
  <c r="G3503" i="40"/>
  <c r="G3526" i="40"/>
  <c r="G3547" i="40"/>
  <c r="G3567" i="40"/>
  <c r="G3587" i="40"/>
  <c r="G3608" i="40"/>
  <c r="G3631" i="40"/>
  <c r="G3651" i="40"/>
  <c r="G3672" i="40"/>
  <c r="G3692" i="40"/>
  <c r="G3715" i="40"/>
  <c r="G3736" i="40"/>
  <c r="G3756" i="40"/>
  <c r="G3776" i="40"/>
  <c r="G3800" i="40"/>
  <c r="G3820" i="40"/>
  <c r="G3840" i="40"/>
  <c r="G3860" i="40"/>
  <c r="G3881" i="40"/>
  <c r="G3904" i="40"/>
  <c r="G3924" i="40"/>
  <c r="G3945" i="40"/>
  <c r="G3965" i="40"/>
  <c r="G3988" i="40"/>
  <c r="G4009" i="40"/>
  <c r="G4029" i="40"/>
  <c r="G4049" i="40"/>
  <c r="G4073" i="40"/>
  <c r="G4092" i="40"/>
  <c r="G4111" i="40"/>
  <c r="G4130" i="40"/>
  <c r="G4149" i="40"/>
  <c r="G4171" i="40"/>
  <c r="G4190" i="40"/>
  <c r="G4209" i="40"/>
  <c r="G4228" i="40"/>
  <c r="G4250" i="40"/>
  <c r="G4269" i="40"/>
  <c r="G4288" i="40"/>
  <c r="G4307" i="40"/>
  <c r="G4329" i="40"/>
  <c r="G4348" i="40"/>
  <c r="G4367" i="40"/>
  <c r="G4386" i="40"/>
  <c r="G4405" i="40"/>
  <c r="G4427" i="40"/>
  <c r="G4446" i="40"/>
  <c r="G40" i="40"/>
  <c r="G199" i="40"/>
  <c r="G351" i="40"/>
  <c r="G498" i="40"/>
  <c r="G620" i="40"/>
  <c r="G733" i="40"/>
  <c r="G836" i="40"/>
  <c r="G952" i="40"/>
  <c r="G1071" i="40"/>
  <c r="G1156" i="40"/>
  <c r="G1262" i="40"/>
  <c r="G1342" i="40"/>
  <c r="G1419" i="40"/>
  <c r="G1504" i="40"/>
  <c r="G1572" i="40"/>
  <c r="G1634" i="40"/>
  <c r="G1698" i="40"/>
  <c r="G1754" i="40"/>
  <c r="G1807" i="40"/>
  <c r="G1867" i="40"/>
  <c r="G1920" i="40"/>
  <c r="G1965" i="40"/>
  <c r="G2024" i="40"/>
  <c r="G2071" i="40"/>
  <c r="G2114" i="40"/>
  <c r="G2161" i="40"/>
  <c r="G2201" i="40"/>
  <c r="G2238" i="40"/>
  <c r="G2276" i="40"/>
  <c r="G2311" i="40"/>
  <c r="G2345" i="40"/>
  <c r="G2385" i="40"/>
  <c r="G2418" i="40"/>
  <c r="G2452" i="40"/>
  <c r="G2487" i="40"/>
  <c r="G2521" i="40"/>
  <c r="G2549" i="40"/>
  <c r="G2584" i="40"/>
  <c r="G2614" i="40"/>
  <c r="G2643" i="40"/>
  <c r="G2675" i="40"/>
  <c r="G2704" i="40"/>
  <c r="G2732" i="40"/>
  <c r="G2765" i="40"/>
  <c r="G2793" i="40"/>
  <c r="G2821" i="40"/>
  <c r="G2854" i="40"/>
  <c r="G2882" i="40"/>
  <c r="G2908" i="40"/>
  <c r="G2939" i="40"/>
  <c r="G2965" i="40"/>
  <c r="G34" i="40"/>
  <c r="G193" i="40"/>
  <c r="G348" i="40"/>
  <c r="G479" i="40"/>
  <c r="G619" i="40"/>
  <c r="G731" i="40"/>
  <c r="G835" i="40"/>
  <c r="G951" i="40"/>
  <c r="G1068" i="40"/>
  <c r="G1155" i="40"/>
  <c r="G1252" i="40"/>
  <c r="G1337" i="40"/>
  <c r="G1417" i="40"/>
  <c r="G1503" i="40"/>
  <c r="G1571" i="40"/>
  <c r="G1632" i="40"/>
  <c r="G1697" i="40"/>
  <c r="G1753" i="40"/>
  <c r="G1806" i="40"/>
  <c r="G1861" i="40"/>
  <c r="G1913" i="40"/>
  <c r="G1962" i="40"/>
  <c r="G2021" i="40"/>
  <c r="G2070" i="40"/>
  <c r="G2110" i="40"/>
  <c r="G2159" i="40"/>
  <c r="G2199" i="40"/>
  <c r="G2233" i="40"/>
  <c r="G2273" i="40"/>
  <c r="G2310" i="40"/>
  <c r="G2343" i="40"/>
  <c r="G2384" i="40"/>
  <c r="G2417" i="40"/>
  <c r="G2451" i="40"/>
  <c r="G2486" i="40"/>
  <c r="G2520" i="40"/>
  <c r="G2548" i="40"/>
  <c r="G2583" i="40"/>
  <c r="G2613" i="40"/>
  <c r="G2642" i="40"/>
  <c r="G2672" i="40"/>
  <c r="G2703" i="40"/>
  <c r="G2731" i="40"/>
  <c r="G2763" i="40"/>
  <c r="G2791" i="40"/>
  <c r="G2820" i="40"/>
  <c r="G2852" i="40"/>
  <c r="G2881" i="40"/>
  <c r="G2907" i="40"/>
  <c r="G2937" i="40"/>
  <c r="G2964" i="40"/>
  <c r="G2991" i="40"/>
  <c r="G3021" i="40"/>
  <c r="G3046" i="40"/>
  <c r="G3073" i="40"/>
  <c r="G3101" i="40"/>
  <c r="G3126" i="40"/>
  <c r="G3150" i="40"/>
  <c r="G3179" i="40"/>
  <c r="G3204" i="40"/>
  <c r="G3229" i="40"/>
  <c r="G3256" i="40"/>
  <c r="G3282" i="40"/>
  <c r="G3305" i="40"/>
  <c r="G3330" i="40"/>
  <c r="G3352" i="40"/>
  <c r="G3374" i="40"/>
  <c r="G3395" i="40"/>
  <c r="G3417" i="40"/>
  <c r="G3442" i="40"/>
  <c r="G3464" i="40"/>
  <c r="G3484" i="40"/>
  <c r="G3504" i="40"/>
  <c r="G3528" i="40"/>
  <c r="G3548" i="40"/>
  <c r="G3568" i="40"/>
  <c r="G3588" i="40"/>
  <c r="G3612" i="40"/>
  <c r="G3632" i="40"/>
  <c r="G3652" i="40"/>
  <c r="G3673" i="40"/>
  <c r="G3693" i="40"/>
  <c r="G3716" i="40"/>
  <c r="G3737" i="40"/>
  <c r="G3757" i="40"/>
  <c r="G3777" i="40"/>
  <c r="G3801" i="40"/>
  <c r="G3821" i="40"/>
  <c r="G3841" i="40"/>
  <c r="G3861" i="40"/>
  <c r="G3885" i="40"/>
  <c r="G3905" i="40"/>
  <c r="G3925" i="40"/>
  <c r="G3946" i="40"/>
  <c r="G3966" i="40"/>
  <c r="G3989" i="40"/>
  <c r="G4010" i="40"/>
  <c r="G4030" i="40"/>
  <c r="G4050" i="40"/>
  <c r="G4074" i="40"/>
  <c r="G4093" i="40"/>
  <c r="G4112" i="40"/>
  <c r="G4131" i="40"/>
  <c r="G4153" i="40"/>
  <c r="G4172" i="40"/>
  <c r="G4191" i="40"/>
  <c r="G4210" i="40"/>
  <c r="G4229" i="40"/>
  <c r="G4251" i="40"/>
  <c r="G4270" i="40"/>
  <c r="G4289" i="40"/>
  <c r="G4308" i="40"/>
  <c r="G4330" i="40"/>
  <c r="G4349" i="40"/>
  <c r="G4368" i="40"/>
  <c r="G4387" i="40"/>
  <c r="G4409" i="40"/>
  <c r="G4428" i="40"/>
  <c r="G4447" i="40"/>
  <c r="G4430" i="40"/>
  <c r="G4394" i="40"/>
  <c r="G4355" i="40"/>
  <c r="G4319" i="40"/>
  <c r="G4290" i="40"/>
  <c r="G4254" i="40"/>
  <c r="G4218" i="40"/>
  <c r="G4179" i="40"/>
  <c r="G4143" i="40"/>
  <c r="G4114" i="40"/>
  <c r="G4078" i="40"/>
  <c r="G4040" i="40"/>
  <c r="G3998" i="40"/>
  <c r="G3970" i="40"/>
  <c r="G3929" i="40"/>
  <c r="G3890" i="40"/>
  <c r="G3852" i="40"/>
  <c r="G3810" i="40"/>
  <c r="G3782" i="40"/>
  <c r="G3741" i="40"/>
  <c r="G3702" i="40"/>
  <c r="G3664" i="40"/>
  <c r="G3633" i="40"/>
  <c r="G3595" i="40"/>
  <c r="G3553" i="40"/>
  <c r="G3515" i="40"/>
  <c r="G3476" i="40"/>
  <c r="G3444" i="40"/>
  <c r="G3403" i="40"/>
  <c r="G3359" i="40"/>
  <c r="G3317" i="40"/>
  <c r="G3283" i="40"/>
  <c r="G3235" i="40"/>
  <c r="G3186" i="40"/>
  <c r="G3138" i="40"/>
  <c r="G3089" i="40"/>
  <c r="G3051" i="40"/>
  <c r="G2999" i="40"/>
  <c r="G2944" i="40"/>
  <c r="G2887" i="40"/>
  <c r="G2831" i="40"/>
  <c r="G2770" i="40"/>
  <c r="G2709" i="40"/>
  <c r="G2652" i="40"/>
  <c r="G2592" i="40"/>
  <c r="G2527" i="40"/>
  <c r="G2462" i="40"/>
  <c r="G2393" i="40"/>
  <c r="G2320" i="40"/>
  <c r="G2246" i="40"/>
  <c r="G2168" i="40"/>
  <c r="G2077" i="40"/>
  <c r="G1984" i="40"/>
  <c r="G1879" i="40"/>
  <c r="G1769" i="40"/>
  <c r="G1656" i="40"/>
  <c r="G1519" i="40"/>
  <c r="G1359" i="40"/>
  <c r="G1196" i="40"/>
  <c r="G979" i="40"/>
  <c r="G753" i="40"/>
  <c r="G521" i="40"/>
  <c r="G240" i="40"/>
  <c r="G16" i="40"/>
  <c r="G2008" i="40"/>
  <c r="G1992" i="40"/>
  <c r="G1976" i="40"/>
  <c r="G1960" i="40"/>
  <c r="G1944" i="40"/>
  <c r="G1928" i="40"/>
  <c r="G1912" i="40"/>
  <c r="G1896" i="40"/>
  <c r="G1880" i="40"/>
  <c r="G1864" i="40"/>
  <c r="G1848" i="40"/>
  <c r="G1832" i="40"/>
  <c r="G1816" i="40"/>
  <c r="G1799" i="40"/>
  <c r="G1782" i="40"/>
  <c r="G1765" i="40"/>
  <c r="G1748" i="40"/>
  <c r="G1730" i="40"/>
  <c r="G1713" i="40"/>
  <c r="G1696" i="40"/>
  <c r="G1679" i="40"/>
  <c r="G1662" i="40"/>
  <c r="G1645" i="40"/>
  <c r="G1628" i="40"/>
  <c r="G1609" i="40"/>
  <c r="G1590" i="40"/>
  <c r="G1570" i="40"/>
  <c r="G1551" i="40"/>
  <c r="G1531" i="40"/>
  <c r="G1512" i="40"/>
  <c r="G1492" i="40"/>
  <c r="G1473" i="40"/>
  <c r="G1451" i="40"/>
  <c r="G1431" i="40"/>
  <c r="G1411" i="40"/>
  <c r="G1389" i="40"/>
  <c r="G1368" i="40"/>
  <c r="G1346" i="40"/>
  <c r="G1325" i="40"/>
  <c r="G1301" i="40"/>
  <c r="G1280" i="40"/>
  <c r="G1259" i="40"/>
  <c r="G1234" i="40"/>
  <c r="G1212" i="40"/>
  <c r="G1188" i="40"/>
  <c r="G1159" i="40"/>
  <c r="G1133" i="40"/>
  <c r="G1107" i="40"/>
  <c r="G1079" i="40"/>
  <c r="G1052" i="40"/>
  <c r="G1023" i="40"/>
  <c r="G996" i="40"/>
  <c r="G971" i="40"/>
  <c r="G943" i="40"/>
  <c r="G914" i="40"/>
  <c r="G886" i="40"/>
  <c r="G860" i="40"/>
  <c r="G834" i="40"/>
  <c r="G803" i="40"/>
  <c r="G777" i="40"/>
  <c r="G750" i="40"/>
  <c r="G723" i="40"/>
  <c r="G695" i="40"/>
  <c r="G667" i="40"/>
  <c r="G641" i="40"/>
  <c r="G613" i="40"/>
  <c r="G587" i="40"/>
  <c r="G558" i="40"/>
  <c r="G530" i="40"/>
  <c r="G501" i="40"/>
  <c r="G470" i="40"/>
  <c r="G441" i="40"/>
  <c r="G413" i="40"/>
  <c r="G376" i="40"/>
  <c r="G345" i="40"/>
  <c r="G318" i="40"/>
  <c r="G279" i="40"/>
  <c r="G251" i="40"/>
  <c r="G221" i="40"/>
  <c r="G183" i="40"/>
  <c r="G150" i="40"/>
  <c r="G118" i="40"/>
  <c r="G81" i="40"/>
  <c r="G46" i="40"/>
  <c r="G26" i="40"/>
  <c r="G12" i="40"/>
  <c r="G30" i="40"/>
  <c r="G49" i="40"/>
  <c r="G67" i="40"/>
  <c r="G85" i="40"/>
  <c r="G103" i="40"/>
  <c r="G121" i="40"/>
  <c r="G140" i="40"/>
  <c r="G158" i="40"/>
  <c r="G177" i="40"/>
  <c r="G195" i="40"/>
  <c r="G212" i="40"/>
  <c r="G229" i="40"/>
  <c r="G246" i="40"/>
  <c r="G263" i="40"/>
  <c r="G280" i="40"/>
  <c r="G297" i="40"/>
  <c r="G315" i="40"/>
  <c r="G332" i="40"/>
  <c r="G349" i="40"/>
  <c r="G366" i="40"/>
  <c r="G383" i="40"/>
  <c r="G400" i="40"/>
  <c r="G417" i="40"/>
  <c r="G434" i="40"/>
  <c r="G451" i="40"/>
  <c r="G468" i="40"/>
  <c r="G485" i="40"/>
  <c r="G502" i="40"/>
  <c r="G519" i="40"/>
  <c r="G536" i="40"/>
  <c r="G553" i="40"/>
  <c r="G571" i="40"/>
  <c r="G588" i="40"/>
  <c r="G605" i="40"/>
  <c r="G622" i="40"/>
  <c r="G639" i="40"/>
  <c r="G656" i="40"/>
  <c r="G673" i="40"/>
  <c r="G690" i="40"/>
  <c r="G707" i="40"/>
  <c r="G724" i="40"/>
  <c r="G741" i="40"/>
  <c r="G758" i="40"/>
  <c r="G775" i="40"/>
  <c r="G792" i="40"/>
  <c r="G809" i="40"/>
  <c r="G827" i="40"/>
  <c r="G844" i="40"/>
  <c r="G861" i="40"/>
  <c r="G878" i="40"/>
  <c r="G895" i="40"/>
  <c r="G912" i="40"/>
  <c r="G929" i="40"/>
  <c r="G946" i="40"/>
  <c r="G963" i="40"/>
  <c r="G980" i="40"/>
  <c r="G997" i="40"/>
  <c r="G1014" i="40"/>
  <c r="G1031" i="40"/>
  <c r="G1048" i="40"/>
  <c r="G1065" i="40"/>
  <c r="G1083" i="40"/>
  <c r="G1100" i="40"/>
  <c r="G1117" i="40"/>
  <c r="G1134" i="40"/>
  <c r="G1151" i="40"/>
  <c r="G1168" i="40"/>
  <c r="G1185" i="40"/>
  <c r="G1202" i="40"/>
  <c r="G1219" i="40"/>
  <c r="G1236" i="40"/>
  <c r="G13" i="40"/>
  <c r="G32" i="40"/>
  <c r="G50" i="40"/>
  <c r="G68" i="40"/>
  <c r="G86" i="40"/>
  <c r="G104" i="40"/>
  <c r="G123" i="40"/>
  <c r="G141" i="40"/>
  <c r="G160" i="40"/>
  <c r="G178" i="40"/>
  <c r="G196" i="40"/>
  <c r="G213" i="40"/>
  <c r="G230" i="40"/>
  <c r="G247" i="40"/>
  <c r="G264" i="40"/>
  <c r="G281" i="40"/>
  <c r="G299" i="40"/>
  <c r="G316" i="40"/>
  <c r="G333" i="40"/>
  <c r="G350" i="40"/>
  <c r="G367" i="40"/>
  <c r="G384" i="40"/>
  <c r="G401" i="40"/>
  <c r="G418" i="40"/>
  <c r="G435" i="40"/>
  <c r="G452" i="40"/>
  <c r="G469" i="40"/>
  <c r="G486" i="40"/>
  <c r="G503" i="40"/>
  <c r="G520" i="40"/>
  <c r="G537" i="40"/>
  <c r="G555" i="40"/>
  <c r="G572" i="40"/>
  <c r="G589" i="40"/>
  <c r="G606" i="40"/>
  <c r="G623" i="40"/>
  <c r="G640" i="40"/>
  <c r="G657" i="40"/>
  <c r="G674" i="40"/>
  <c r="G691" i="40"/>
  <c r="G708" i="40"/>
  <c r="G725" i="40"/>
  <c r="G742" i="40"/>
  <c r="G759" i="40"/>
  <c r="G776" i="40"/>
  <c r="G793" i="40"/>
  <c r="G811" i="40"/>
  <c r="G828" i="40"/>
  <c r="G845" i="40"/>
  <c r="G862" i="40"/>
  <c r="G879" i="40"/>
  <c r="G896" i="40"/>
  <c r="G913" i="40"/>
  <c r="G930" i="40"/>
  <c r="G947" i="40"/>
  <c r="G964" i="40"/>
  <c r="G981" i="40"/>
  <c r="G998" i="40"/>
  <c r="G1015" i="40"/>
  <c r="G1032" i="40"/>
  <c r="G1049" i="40"/>
  <c r="G1067" i="40"/>
  <c r="G1084" i="40"/>
  <c r="G1101" i="40"/>
  <c r="G1118" i="40"/>
  <c r="G1135" i="40"/>
  <c r="G1152" i="40"/>
  <c r="G1169" i="40"/>
  <c r="G1186" i="40"/>
  <c r="G1203" i="40"/>
  <c r="G1220" i="40"/>
  <c r="G1237" i="40"/>
  <c r="G1254" i="40"/>
  <c r="G1271" i="40"/>
  <c r="G1288" i="40"/>
  <c r="G1305" i="40"/>
  <c r="G1323" i="40"/>
  <c r="G1340" i="40"/>
  <c r="G1357" i="40"/>
  <c r="G1374" i="40"/>
  <c r="G1390" i="40"/>
  <c r="G1406" i="40"/>
  <c r="G1422" i="40"/>
  <c r="G1438" i="40"/>
  <c r="G1454" i="40"/>
  <c r="G27" i="40"/>
  <c r="G48" i="40"/>
  <c r="G70" i="40"/>
  <c r="G91" i="40"/>
  <c r="G112" i="40"/>
  <c r="G132" i="40"/>
  <c r="G152" i="40"/>
  <c r="G173" i="40"/>
  <c r="G194" i="40"/>
  <c r="G215" i="40"/>
  <c r="G235" i="40"/>
  <c r="G254" i="40"/>
  <c r="G273" i="40"/>
  <c r="G292" i="40"/>
  <c r="G311" i="40"/>
  <c r="G331" i="40"/>
  <c r="G352" i="40"/>
  <c r="G371" i="40"/>
  <c r="G390" i="40"/>
  <c r="G409" i="40"/>
  <c r="G429" i="40"/>
  <c r="G448" i="40"/>
  <c r="G467" i="40"/>
  <c r="G488" i="40"/>
  <c r="G508" i="40"/>
  <c r="G527" i="40"/>
  <c r="G546" i="40"/>
  <c r="G565" i="40"/>
  <c r="G584" i="40"/>
  <c r="G604" i="40"/>
  <c r="G625" i="40"/>
  <c r="G644" i="40"/>
  <c r="G663" i="40"/>
  <c r="G683" i="40"/>
  <c r="G702" i="40"/>
  <c r="G721" i="40"/>
  <c r="G740" i="40"/>
  <c r="G761" i="40"/>
  <c r="G781" i="40"/>
  <c r="G800" i="40"/>
  <c r="G819" i="40"/>
  <c r="G838" i="40"/>
  <c r="G857" i="40"/>
  <c r="G877" i="40"/>
  <c r="G898" i="40"/>
  <c r="G917" i="40"/>
  <c r="G936" i="40"/>
  <c r="G956" i="40"/>
  <c r="G975" i="40"/>
  <c r="G994" i="40"/>
  <c r="G1013" i="40"/>
  <c r="G1035" i="40"/>
  <c r="G1054" i="40"/>
  <c r="G1073" i="40"/>
  <c r="G1092" i="40"/>
  <c r="G1111" i="40"/>
  <c r="G1131" i="40"/>
  <c r="G1150" i="40"/>
  <c r="G1171" i="40"/>
  <c r="G1190" i="40"/>
  <c r="G1209" i="40"/>
  <c r="G1229" i="40"/>
  <c r="G1248" i="40"/>
  <c r="G1266" i="40"/>
  <c r="G1284" i="40"/>
  <c r="G1302" i="40"/>
  <c r="G1320" i="40"/>
  <c r="G1339" i="40"/>
  <c r="G1358" i="40"/>
  <c r="G1376" i="40"/>
  <c r="G1393" i="40"/>
  <c r="G1410" i="40"/>
  <c r="G1427" i="40"/>
  <c r="G1444" i="40"/>
  <c r="G1461" i="40"/>
  <c r="G1477" i="40"/>
  <c r="G1493" i="40"/>
  <c r="G1509" i="40"/>
  <c r="G1525" i="40"/>
  <c r="G1541" i="40"/>
  <c r="G1557" i="40"/>
  <c r="G1573" i="40"/>
  <c r="G1589" i="40"/>
  <c r="G1605" i="40"/>
  <c r="G1621" i="40"/>
  <c r="G28" i="40"/>
  <c r="G51" i="40"/>
  <c r="G71" i="40"/>
  <c r="G92" i="40"/>
  <c r="G113" i="40"/>
  <c r="G133" i="40"/>
  <c r="G153" i="40"/>
  <c r="G174" i="40"/>
  <c r="G197" i="40"/>
  <c r="G216" i="40"/>
  <c r="G236" i="40"/>
  <c r="G255" i="40"/>
  <c r="G274" i="40"/>
  <c r="G293" i="40"/>
  <c r="G312" i="40"/>
  <c r="G334" i="40"/>
  <c r="G353" i="40"/>
  <c r="G372" i="40"/>
  <c r="G391" i="40"/>
  <c r="G411" i="40"/>
  <c r="G18" i="40"/>
  <c r="G38" i="40"/>
  <c r="G59" i="40"/>
  <c r="G80" i="40"/>
  <c r="G100" i="40"/>
  <c r="G120" i="40"/>
  <c r="G144" i="40"/>
  <c r="G164" i="40"/>
  <c r="G184" i="40"/>
  <c r="G205" i="40"/>
  <c r="G224" i="40"/>
  <c r="G243" i="40"/>
  <c r="G262" i="40"/>
  <c r="G284" i="40"/>
  <c r="G303" i="40"/>
  <c r="G322" i="40"/>
  <c r="G341" i="40"/>
  <c r="G360" i="40"/>
  <c r="G380" i="40"/>
  <c r="G399" i="40"/>
  <c r="G420" i="40"/>
  <c r="G439" i="40"/>
  <c r="G459" i="40"/>
  <c r="G478" i="40"/>
  <c r="G497" i="40"/>
  <c r="G516" i="40"/>
  <c r="G535" i="40"/>
  <c r="G557" i="40"/>
  <c r="G576" i="40"/>
  <c r="G595" i="40"/>
  <c r="G614" i="40"/>
  <c r="G633" i="40"/>
  <c r="G653" i="40"/>
  <c r="G672" i="40"/>
  <c r="G693" i="40"/>
  <c r="G712" i="40"/>
  <c r="G732" i="40"/>
  <c r="G751" i="40"/>
  <c r="G770" i="40"/>
  <c r="G789" i="40"/>
  <c r="G808" i="40"/>
  <c r="G830" i="40"/>
  <c r="G849" i="40"/>
  <c r="G868" i="40"/>
  <c r="G887" i="40"/>
  <c r="G907" i="40"/>
  <c r="G926" i="40"/>
  <c r="G945" i="40"/>
  <c r="G966" i="40"/>
  <c r="G985" i="40"/>
  <c r="G1005" i="40"/>
  <c r="G1024" i="40"/>
  <c r="G1043" i="40"/>
  <c r="G1062" i="40"/>
  <c r="G1081" i="40"/>
  <c r="G1103" i="40"/>
  <c r="G1122" i="40"/>
  <c r="G1141" i="40"/>
  <c r="G1160" i="40"/>
  <c r="G1180" i="40"/>
  <c r="G1199" i="40"/>
  <c r="G1218" i="40"/>
  <c r="G1239" i="40"/>
  <c r="G1257" i="40"/>
  <c r="G1276" i="40"/>
  <c r="G1294" i="40"/>
  <c r="G1312" i="40"/>
  <c r="G1330" i="40"/>
  <c r="G1348" i="40"/>
  <c r="G1366" i="40"/>
  <c r="G1384" i="40"/>
  <c r="G1401" i="40"/>
  <c r="G1418" i="40"/>
  <c r="G1435" i="40"/>
  <c r="G1452" i="40"/>
  <c r="G1469" i="40"/>
  <c r="G1485" i="40"/>
  <c r="G1501" i="40"/>
  <c r="G1517" i="40"/>
  <c r="G1533" i="40"/>
  <c r="G1549" i="40"/>
  <c r="G1565" i="40"/>
  <c r="G1581" i="40"/>
  <c r="G1597" i="40"/>
  <c r="G1613" i="40"/>
  <c r="G33" i="40"/>
  <c r="G56" i="40"/>
  <c r="G82" i="40"/>
  <c r="G108" i="40"/>
  <c r="G134" i="40"/>
  <c r="G161" i="40"/>
  <c r="G185" i="40"/>
  <c r="G209" i="40"/>
  <c r="G233" i="40"/>
  <c r="G258" i="40"/>
  <c r="G283" i="40"/>
  <c r="G306" i="40"/>
  <c r="G328" i="40"/>
  <c r="G355" i="40"/>
  <c r="G377" i="40"/>
  <c r="G403" i="40"/>
  <c r="G425" i="40"/>
  <c r="G447" i="40"/>
  <c r="G471" i="40"/>
  <c r="G493" i="40"/>
  <c r="G514" i="40"/>
  <c r="G539" i="40"/>
  <c r="G560" i="40"/>
  <c r="G581" i="40"/>
  <c r="G603" i="40"/>
  <c r="G627" i="40"/>
  <c r="G648" i="40"/>
  <c r="G670" i="40"/>
  <c r="G694" i="40"/>
  <c r="G716" i="40"/>
  <c r="G737" i="40"/>
  <c r="G760" i="40"/>
  <c r="G783" i="40"/>
  <c r="G804" i="40"/>
  <c r="G825" i="40"/>
  <c r="G850" i="40"/>
  <c r="G871" i="40"/>
  <c r="G893" i="40"/>
  <c r="G916" i="40"/>
  <c r="G939" i="40"/>
  <c r="G960" i="40"/>
  <c r="G983" i="40"/>
  <c r="G1006" i="40"/>
  <c r="G1027" i="40"/>
  <c r="G1051" i="40"/>
  <c r="G1072" i="40"/>
  <c r="G1094" i="40"/>
  <c r="G1116" i="40"/>
  <c r="G1139" i="40"/>
  <c r="G1161" i="40"/>
  <c r="G1183" i="40"/>
  <c r="G1206" i="40"/>
  <c r="G1228" i="40"/>
  <c r="G1250" i="40"/>
  <c r="G1270" i="40"/>
  <c r="G1292" i="40"/>
  <c r="G1313" i="40"/>
  <c r="G1333" i="40"/>
  <c r="G1353" i="40"/>
  <c r="G1375" i="40"/>
  <c r="G1395" i="40"/>
  <c r="G1414" i="40"/>
  <c r="G1433" i="40"/>
  <c r="G1453" i="40"/>
  <c r="G1472" i="40"/>
  <c r="G1490" i="40"/>
  <c r="G1508" i="40"/>
  <c r="G1527" i="40"/>
  <c r="G1545" i="40"/>
  <c r="G1563" i="40"/>
  <c r="G1582" i="40"/>
  <c r="G1600" i="40"/>
  <c r="G1618" i="40"/>
  <c r="G1635" i="40"/>
  <c r="G1651" i="40"/>
  <c r="G1667" i="40"/>
  <c r="G1683" i="40"/>
  <c r="G1699" i="40"/>
  <c r="G1715" i="40"/>
  <c r="G1731" i="40"/>
  <c r="G1747" i="40"/>
  <c r="G1763" i="40"/>
  <c r="G1779" i="40"/>
  <c r="G1795" i="40"/>
  <c r="G1811" i="40"/>
  <c r="G35" i="40"/>
  <c r="G60" i="40"/>
  <c r="G84" i="40"/>
  <c r="G110" i="40"/>
  <c r="G136" i="40"/>
  <c r="G163" i="40"/>
  <c r="G188" i="40"/>
  <c r="G211" i="40"/>
  <c r="G238" i="40"/>
  <c r="G260" i="40"/>
  <c r="G286" i="40"/>
  <c r="G308" i="40"/>
  <c r="G335" i="40"/>
  <c r="G357" i="40"/>
  <c r="G381" i="40"/>
  <c r="G405" i="40"/>
  <c r="G428" i="40"/>
  <c r="G450" i="40"/>
  <c r="G473" i="40"/>
  <c r="G495" i="40"/>
  <c r="G517" i="40"/>
  <c r="G541" i="40"/>
  <c r="G562" i="40"/>
  <c r="G583" i="40"/>
  <c r="G608" i="40"/>
  <c r="G629" i="40"/>
  <c r="G651" i="40"/>
  <c r="G675" i="40"/>
  <c r="G696" i="40"/>
  <c r="G718" i="40"/>
  <c r="G739" i="40"/>
  <c r="G764" i="40"/>
  <c r="G785" i="40"/>
  <c r="G806" i="40"/>
  <c r="G831" i="40"/>
  <c r="G852" i="40"/>
  <c r="G873" i="40"/>
  <c r="G897" i="40"/>
  <c r="G919" i="40"/>
  <c r="G941" i="40"/>
  <c r="G962" i="40"/>
  <c r="G987" i="40"/>
  <c r="G1008" i="40"/>
  <c r="G1029" i="40"/>
  <c r="G1053" i="40"/>
  <c r="G1075" i="40"/>
  <c r="G1096" i="40"/>
  <c r="G1120" i="40"/>
  <c r="G1142" i="40"/>
  <c r="G1164" i="40"/>
  <c r="G36" i="40"/>
  <c r="G61" i="40"/>
  <c r="G87" i="40"/>
  <c r="G114" i="40"/>
  <c r="G137" i="40"/>
  <c r="G165" i="40"/>
  <c r="G189" i="40"/>
  <c r="G214" i="40"/>
  <c r="G239" i="40"/>
  <c r="G261" i="40"/>
  <c r="G287" i="40"/>
  <c r="G309" i="40"/>
  <c r="G336" i="40"/>
  <c r="G358" i="40"/>
  <c r="G382" i="40"/>
  <c r="G406" i="40"/>
  <c r="G430" i="40"/>
  <c r="G453" i="40"/>
  <c r="G475" i="40"/>
  <c r="G496" i="40"/>
  <c r="G518" i="40"/>
  <c r="G542" i="40"/>
  <c r="G563" i="40"/>
  <c r="G585" i="40"/>
  <c r="G609" i="40"/>
  <c r="G630" i="40"/>
  <c r="G652" i="40"/>
  <c r="G676" i="40"/>
  <c r="G697" i="40"/>
  <c r="G719" i="40"/>
  <c r="G743" i="40"/>
  <c r="G765" i="40"/>
  <c r="G786" i="40"/>
  <c r="G807" i="40"/>
  <c r="G832" i="40"/>
  <c r="G853" i="40"/>
  <c r="G875" i="40"/>
  <c r="G899" i="40"/>
  <c r="G920" i="40"/>
  <c r="G942" i="40"/>
  <c r="G965" i="40"/>
  <c r="G988" i="40"/>
  <c r="G1009" i="40"/>
  <c r="G1030" i="40"/>
  <c r="G1055" i="40"/>
  <c r="G1076" i="40"/>
  <c r="G1097" i="40"/>
  <c r="G1121" i="40"/>
  <c r="G1143" i="40"/>
  <c r="G1165" i="40"/>
  <c r="G14" i="40"/>
  <c r="G39" i="40"/>
  <c r="G64" i="40"/>
  <c r="G89" i="40"/>
  <c r="G116" i="40"/>
  <c r="G142" i="40"/>
  <c r="G167" i="40"/>
  <c r="G192" i="40"/>
  <c r="G219" i="40"/>
  <c r="G241" i="40"/>
  <c r="G267" i="40"/>
  <c r="G289" i="40"/>
  <c r="G313" i="40"/>
  <c r="G338" i="40"/>
  <c r="G361" i="40"/>
  <c r="G386" i="40"/>
  <c r="G408" i="40"/>
  <c r="G432" i="40"/>
  <c r="G455" i="40"/>
  <c r="G477" i="40"/>
  <c r="G499" i="40"/>
  <c r="G523" i="40"/>
  <c r="G19" i="40"/>
  <c r="G191" i="40"/>
  <c r="G175" i="40"/>
  <c r="G159" i="40"/>
  <c r="G143" i="40"/>
  <c r="G127" i="40"/>
  <c r="G111" i="40"/>
  <c r="G95" i="40"/>
  <c r="G79" i="40"/>
  <c r="G63" i="40"/>
  <c r="G47" i="40"/>
  <c r="G31" i="40"/>
  <c r="G15" i="40"/>
  <c r="G1370" i="40"/>
  <c r="G1354" i="40"/>
  <c r="G1338" i="40"/>
  <c r="G1322" i="40"/>
  <c r="G1306" i="40"/>
  <c r="G1290" i="40"/>
  <c r="G1274" i="40"/>
  <c r="G1258" i="40"/>
  <c r="G1242" i="40"/>
  <c r="G1226" i="40"/>
  <c r="G1210" i="40"/>
  <c r="G1194" i="40"/>
  <c r="G1178" i="40"/>
  <c r="G1162" i="40"/>
  <c r="G1146" i="40"/>
  <c r="G1130" i="40"/>
  <c r="G1114" i="40"/>
  <c r="G1098" i="40"/>
  <c r="G1082" i="40"/>
  <c r="G1066" i="40"/>
  <c r="G1050" i="40"/>
  <c r="G1034" i="40"/>
  <c r="G1018" i="40"/>
  <c r="G1002" i="40"/>
  <c r="G986" i="40"/>
  <c r="G970" i="40"/>
  <c r="G954" i="40"/>
  <c r="G938" i="40"/>
  <c r="G922" i="40"/>
  <c r="G906" i="40"/>
  <c r="G890" i="40"/>
  <c r="G874" i="40"/>
  <c r="G858" i="40"/>
  <c r="G842" i="40"/>
  <c r="G826" i="40"/>
  <c r="G810" i="40"/>
  <c r="G794" i="40"/>
  <c r="G778" i="40"/>
  <c r="G762" i="40"/>
  <c r="G746" i="40"/>
  <c r="G730" i="40"/>
  <c r="G714" i="40"/>
  <c r="G698" i="40"/>
  <c r="G682" i="40"/>
  <c r="G666" i="40"/>
  <c r="G650" i="40"/>
  <c r="G634" i="40"/>
  <c r="G618" i="40"/>
  <c r="G602" i="40"/>
  <c r="G586" i="40"/>
  <c r="G570" i="40"/>
  <c r="G554" i="40"/>
  <c r="G538" i="40"/>
  <c r="G522" i="40"/>
  <c r="G506" i="40"/>
  <c r="G490" i="40"/>
  <c r="G474" i="40"/>
  <c r="G458" i="40"/>
  <c r="G442" i="40"/>
  <c r="G426" i="40"/>
  <c r="G410" i="40"/>
  <c r="G394" i="40"/>
  <c r="G378" i="40"/>
  <c r="G362" i="40"/>
  <c r="G346" i="40"/>
  <c r="G330" i="40"/>
  <c r="G314" i="40"/>
  <c r="G298" i="40"/>
  <c r="G282" i="40"/>
  <c r="G266" i="40"/>
  <c r="G250" i="40"/>
  <c r="G234" i="40"/>
  <c r="G218" i="40"/>
  <c r="G202" i="40"/>
  <c r="G186" i="40"/>
  <c r="G170" i="40"/>
  <c r="G154" i="40"/>
  <c r="G138" i="40"/>
  <c r="G122" i="40"/>
  <c r="G106" i="40"/>
  <c r="G90" i="40"/>
  <c r="G74" i="40"/>
  <c r="G58" i="40"/>
  <c r="G42" i="40"/>
  <c r="I18" i="27"/>
  <c r="L16" i="27"/>
  <c r="K16" i="27"/>
  <c r="K18" i="27"/>
  <c r="J18" i="27"/>
  <c r="L19" i="27"/>
  <c r="K19" i="27"/>
  <c r="I16" i="27"/>
  <c r="J19" i="27"/>
  <c r="I19" i="27"/>
  <c r="L17" i="27"/>
  <c r="K17" i="27"/>
  <c r="J17" i="27"/>
  <c r="B4" i="19"/>
  <c r="E25" i="23" l="1"/>
  <c r="K28" i="40"/>
  <c r="L28" i="40" s="1"/>
  <c r="M28" i="40" s="1"/>
  <c r="K29" i="40"/>
  <c r="K27" i="40"/>
  <c r="L27" i="40" s="1"/>
  <c r="M27" i="40" s="1"/>
  <c r="M23" i="40"/>
  <c r="M22" i="40"/>
  <c r="M21" i="40"/>
  <c r="M20" i="40"/>
  <c r="J25" i="23"/>
  <c r="K18" i="19"/>
  <c r="D16" i="19"/>
  <c r="G19" i="16"/>
  <c r="G30" i="25"/>
  <c r="G31" i="25"/>
  <c r="G32" i="25"/>
  <c r="G33" i="25"/>
  <c r="G34" i="25"/>
  <c r="C36" i="8"/>
  <c r="C41" i="8" s="1"/>
  <c r="M19" i="15"/>
  <c r="E19" i="15"/>
  <c r="F19" i="15"/>
  <c r="G19" i="15"/>
  <c r="H19" i="15"/>
  <c r="I19" i="15"/>
  <c r="J19" i="15"/>
  <c r="K19" i="15"/>
  <c r="L19" i="15"/>
  <c r="D19" i="15"/>
  <c r="E6" i="8"/>
  <c r="D76" i="8"/>
  <c r="E76" i="8"/>
  <c r="F76" i="8"/>
  <c r="G76" i="8"/>
  <c r="H76" i="8"/>
  <c r="I76" i="8"/>
  <c r="J76" i="8"/>
  <c r="K76" i="8"/>
  <c r="L76" i="8"/>
  <c r="C76" i="8"/>
  <c r="D73" i="8"/>
  <c r="E73" i="8"/>
  <c r="F73" i="8"/>
  <c r="G73" i="8"/>
  <c r="H73" i="8"/>
  <c r="I73" i="8"/>
  <c r="J73" i="8"/>
  <c r="K73" i="8"/>
  <c r="L73" i="8"/>
  <c r="C73" i="8"/>
  <c r="D70" i="8"/>
  <c r="E70" i="8"/>
  <c r="F70" i="8"/>
  <c r="G70" i="8"/>
  <c r="H70" i="8"/>
  <c r="I70" i="8"/>
  <c r="J70" i="8"/>
  <c r="K70" i="8"/>
  <c r="L70" i="8"/>
  <c r="C70" i="8"/>
  <c r="G78" i="8" l="1"/>
  <c r="F79" i="6" s="1"/>
  <c r="F78" i="8"/>
  <c r="E79" i="6" s="1"/>
  <c r="O19" i="15"/>
  <c r="R19" i="15"/>
  <c r="D34" i="27"/>
  <c r="D36" i="27"/>
  <c r="N19" i="15"/>
  <c r="C36" i="27"/>
  <c r="C34" i="27"/>
  <c r="E78" i="8"/>
  <c r="D79" i="6" s="1"/>
  <c r="D78" i="8"/>
  <c r="C79" i="6" s="1"/>
  <c r="J20" i="16"/>
  <c r="J19" i="16"/>
  <c r="L29" i="40"/>
  <c r="M29" i="40" s="1"/>
  <c r="C78" i="8"/>
  <c r="B79" i="6" s="1"/>
  <c r="H78" i="8"/>
  <c r="G79" i="6" s="1"/>
  <c r="L78" i="8"/>
  <c r="K79" i="6" s="1"/>
  <c r="K78" i="8"/>
  <c r="J79" i="6" s="1"/>
  <c r="J78" i="8"/>
  <c r="I79" i="6" s="1"/>
  <c r="I78" i="8"/>
  <c r="H79" i="6" s="1"/>
  <c r="G86" i="32"/>
  <c r="H86" i="32"/>
  <c r="I86" i="32"/>
  <c r="B93" i="32"/>
  <c r="B87" i="32"/>
  <c r="B81" i="32"/>
  <c r="B75" i="32"/>
  <c r="D74" i="32"/>
  <c r="D80" i="32" s="1"/>
  <c r="E74" i="32"/>
  <c r="E80" i="32" s="1"/>
  <c r="E92" i="32" s="1"/>
  <c r="F74" i="32"/>
  <c r="F80" i="32" s="1"/>
  <c r="F92" i="32" s="1"/>
  <c r="G74" i="32"/>
  <c r="G80" i="32" s="1"/>
  <c r="G92" i="32" s="1"/>
  <c r="H74" i="32"/>
  <c r="H80" i="32" s="1"/>
  <c r="H92" i="32" s="1"/>
  <c r="I74" i="32"/>
  <c r="I80" i="32" s="1"/>
  <c r="I92" i="32" s="1"/>
  <c r="C80" i="32"/>
  <c r="C92" i="32" s="1"/>
  <c r="F109" i="22"/>
  <c r="G109" i="22"/>
  <c r="I109" i="22"/>
  <c r="J109" i="22"/>
  <c r="K109" i="22"/>
  <c r="L109" i="22"/>
  <c r="M109" i="22"/>
  <c r="E109" i="22"/>
  <c r="I66" i="32"/>
  <c r="I72" i="32" s="1"/>
  <c r="I78" i="32" s="1"/>
  <c r="I84" i="32" s="1"/>
  <c r="I90" i="32" s="1"/>
  <c r="I96" i="32" s="1"/>
  <c r="H66" i="32"/>
  <c r="H72" i="32" s="1"/>
  <c r="H78" i="32" s="1"/>
  <c r="H84" i="32" s="1"/>
  <c r="H90" i="32" s="1"/>
  <c r="H96" i="32" s="1"/>
  <c r="G66" i="32"/>
  <c r="G72" i="32" s="1"/>
  <c r="G78" i="32" s="1"/>
  <c r="G84" i="32" s="1"/>
  <c r="G90" i="32" s="1"/>
  <c r="G96" i="32" s="1"/>
  <c r="F66" i="32"/>
  <c r="F72" i="32" s="1"/>
  <c r="F78" i="32" s="1"/>
  <c r="F84" i="32" s="1"/>
  <c r="F90" i="32" s="1"/>
  <c r="F96" i="32" s="1"/>
  <c r="E66" i="32"/>
  <c r="E72" i="32" s="1"/>
  <c r="E78" i="32" s="1"/>
  <c r="E84" i="32" s="1"/>
  <c r="E90" i="32" s="1"/>
  <c r="E96" i="32" s="1"/>
  <c r="D66" i="32"/>
  <c r="D72" i="32" s="1"/>
  <c r="D78" i="32" s="1"/>
  <c r="D84" i="32" s="1"/>
  <c r="D90" i="32" s="1"/>
  <c r="D96" i="32" s="1"/>
  <c r="C66" i="32"/>
  <c r="C72" i="32" s="1"/>
  <c r="C78" i="32" s="1"/>
  <c r="C84" i="32" s="1"/>
  <c r="C90" i="32" s="1"/>
  <c r="C96" i="32" s="1"/>
  <c r="B10" i="32"/>
  <c r="B9" i="32"/>
  <c r="C69" i="32" l="1"/>
  <c r="I69" i="32"/>
  <c r="H69" i="32"/>
  <c r="D69" i="32"/>
  <c r="D92" i="32"/>
  <c r="G87" i="32"/>
  <c r="E69" i="32"/>
  <c r="F69" i="32"/>
  <c r="G69" i="32"/>
  <c r="K21" i="29"/>
  <c r="K20" i="29"/>
  <c r="K17" i="29"/>
  <c r="E52" i="29"/>
  <c r="C52" i="29"/>
  <c r="F93" i="22"/>
  <c r="G93" i="22"/>
  <c r="H93" i="22"/>
  <c r="I93" i="22"/>
  <c r="J93" i="22"/>
  <c r="K93" i="22"/>
  <c r="L93" i="22"/>
  <c r="M93" i="22"/>
  <c r="N93" i="22"/>
  <c r="E93" i="22"/>
  <c r="F102" i="22"/>
  <c r="G102" i="22"/>
  <c r="H102" i="22"/>
  <c r="I102" i="22"/>
  <c r="J102" i="22"/>
  <c r="K102" i="22"/>
  <c r="L102" i="22"/>
  <c r="M102" i="22"/>
  <c r="N102" i="22"/>
  <c r="E102" i="22"/>
  <c r="F97" i="22"/>
  <c r="G97" i="22"/>
  <c r="H97" i="22"/>
  <c r="I97" i="22"/>
  <c r="J97" i="22"/>
  <c r="K97" i="22"/>
  <c r="L97" i="22"/>
  <c r="M97" i="22"/>
  <c r="N97" i="22"/>
  <c r="E97" i="22"/>
  <c r="F96" i="22"/>
  <c r="G96" i="22"/>
  <c r="H96" i="22"/>
  <c r="I96" i="22"/>
  <c r="J96" i="22"/>
  <c r="K96" i="22"/>
  <c r="L96" i="22"/>
  <c r="M96" i="22"/>
  <c r="N96" i="22"/>
  <c r="E96" i="22"/>
  <c r="F95" i="22"/>
  <c r="G95" i="22"/>
  <c r="H95" i="22"/>
  <c r="I95" i="22"/>
  <c r="J95" i="22"/>
  <c r="K95" i="22"/>
  <c r="L95" i="22"/>
  <c r="M95" i="22"/>
  <c r="N95" i="22"/>
  <c r="E95" i="22"/>
  <c r="N104" i="22" l="1"/>
  <c r="G47" i="29" s="1"/>
  <c r="J98" i="22"/>
  <c r="M104" i="22"/>
  <c r="F47" i="29" s="1"/>
  <c r="G98" i="22"/>
  <c r="E104" i="22"/>
  <c r="J104" i="22"/>
  <c r="C47" i="29" s="1"/>
  <c r="K104" i="22"/>
  <c r="D47" i="29" s="1"/>
  <c r="E98" i="22"/>
  <c r="N98" i="22"/>
  <c r="F104" i="22"/>
  <c r="L104" i="22"/>
  <c r="E47" i="29" s="1"/>
  <c r="F98" i="22"/>
  <c r="K98" i="22"/>
  <c r="M98" i="22"/>
  <c r="I98" i="22"/>
  <c r="H98" i="22"/>
  <c r="H104" i="22"/>
  <c r="G104" i="22"/>
  <c r="L98" i="22"/>
  <c r="I104" i="22"/>
  <c r="D16" i="29"/>
  <c r="E16" i="29"/>
  <c r="F16" i="29"/>
  <c r="G16" i="29"/>
  <c r="C16" i="29"/>
  <c r="C14" i="29"/>
  <c r="C42" i="29" s="1"/>
  <c r="D14" i="29"/>
  <c r="D42" i="29" s="1"/>
  <c r="E14" i="29"/>
  <c r="E42" i="29" s="1"/>
  <c r="F14" i="29"/>
  <c r="F42" i="29" s="1"/>
  <c r="G14" i="29"/>
  <c r="G42" i="29" s="1"/>
  <c r="C3" i="29"/>
  <c r="B95" i="28"/>
  <c r="B90" i="28"/>
  <c r="B82" i="28"/>
  <c r="I78" i="28"/>
  <c r="I81" i="28" s="1"/>
  <c r="I100" i="28" s="1"/>
  <c r="C78" i="28"/>
  <c r="C81" i="28" s="1"/>
  <c r="C100" i="28" s="1"/>
  <c r="D78" i="28"/>
  <c r="D81" i="28" s="1"/>
  <c r="D100" i="28" s="1"/>
  <c r="E78" i="28"/>
  <c r="E81" i="28" s="1"/>
  <c r="E100" i="28" s="1"/>
  <c r="F78" i="28"/>
  <c r="F81" i="28" s="1"/>
  <c r="F100" i="28" s="1"/>
  <c r="G78" i="28"/>
  <c r="G81" i="28" s="1"/>
  <c r="G100" i="28" s="1"/>
  <c r="H78" i="28"/>
  <c r="H81" i="28" s="1"/>
  <c r="H100" i="28" s="1"/>
  <c r="C74" i="28"/>
  <c r="C77" i="28" s="1"/>
  <c r="D74" i="28"/>
  <c r="D77" i="28" s="1"/>
  <c r="E74" i="28"/>
  <c r="E77" i="28" s="1"/>
  <c r="F74" i="28"/>
  <c r="F77" i="28" s="1"/>
  <c r="G74" i="28"/>
  <c r="G77" i="28" s="1"/>
  <c r="H74" i="28"/>
  <c r="H77" i="28" s="1"/>
  <c r="I74" i="28"/>
  <c r="I77" i="28" s="1"/>
  <c r="I96" i="28" s="1"/>
  <c r="I99" i="28" s="1"/>
  <c r="B73" i="28"/>
  <c r="C82" i="28"/>
  <c r="D82" i="28"/>
  <c r="E82" i="28"/>
  <c r="F82" i="28"/>
  <c r="G82" i="28"/>
  <c r="H82" i="28"/>
  <c r="I82" i="28"/>
  <c r="C89" i="28"/>
  <c r="D89" i="28"/>
  <c r="E89" i="28"/>
  <c r="F89" i="28"/>
  <c r="G89" i="28"/>
  <c r="H89" i="28"/>
  <c r="I73" i="28"/>
  <c r="C66" i="28"/>
  <c r="C72" i="28" s="1"/>
  <c r="D66" i="28"/>
  <c r="D72" i="28" s="1"/>
  <c r="E66" i="28"/>
  <c r="E88" i="28" s="1"/>
  <c r="E94" i="28" s="1"/>
  <c r="F66" i="28"/>
  <c r="F88" i="28" s="1"/>
  <c r="F94" i="28" s="1"/>
  <c r="G66" i="28"/>
  <c r="G88" i="28" s="1"/>
  <c r="G94" i="28" s="1"/>
  <c r="H66" i="28"/>
  <c r="H88" i="28" s="1"/>
  <c r="H94" i="28" s="1"/>
  <c r="I66" i="28"/>
  <c r="I88" i="28" s="1"/>
  <c r="I94" i="28" s="1"/>
  <c r="B9" i="28"/>
  <c r="B10" i="28"/>
  <c r="D79" i="28" l="1"/>
  <c r="E72" i="28"/>
  <c r="G72" i="28"/>
  <c r="F90" i="28"/>
  <c r="F91" i="28" s="1"/>
  <c r="D49" i="29" s="1"/>
  <c r="F72" i="28"/>
  <c r="E90" i="28"/>
  <c r="G69" i="28"/>
  <c r="E48" i="29" s="1"/>
  <c r="F69" i="28"/>
  <c r="D48" i="29" s="1"/>
  <c r="E69" i="28"/>
  <c r="C48" i="29" s="1"/>
  <c r="D69" i="28"/>
  <c r="D90" i="28"/>
  <c r="D91" i="28" s="1"/>
  <c r="I72" i="28"/>
  <c r="C90" i="28"/>
  <c r="C91" i="28" s="1"/>
  <c r="H72" i="28"/>
  <c r="I83" i="28"/>
  <c r="G96" i="28"/>
  <c r="G99" i="28" s="1"/>
  <c r="G101" i="28" s="1"/>
  <c r="G79" i="28"/>
  <c r="F96" i="28"/>
  <c r="F99" i="28" s="1"/>
  <c r="F101" i="28" s="1"/>
  <c r="F79" i="28"/>
  <c r="E79" i="28"/>
  <c r="E96" i="28"/>
  <c r="E99" i="28" s="1"/>
  <c r="E101" i="28" s="1"/>
  <c r="C79" i="28"/>
  <c r="C96" i="28"/>
  <c r="C99" i="28" s="1"/>
  <c r="C101" i="28" s="1"/>
  <c r="H96" i="28"/>
  <c r="H99" i="28" s="1"/>
  <c r="H101" i="28" s="1"/>
  <c r="H79" i="28"/>
  <c r="H90" i="28"/>
  <c r="D83" i="28"/>
  <c r="D96" i="28"/>
  <c r="D99" i="28" s="1"/>
  <c r="D101" i="28" s="1"/>
  <c r="H73" i="28"/>
  <c r="H75" i="28" s="1"/>
  <c r="F83" i="28"/>
  <c r="E83" i="28"/>
  <c r="G73" i="28"/>
  <c r="G75" i="28" s="1"/>
  <c r="F73" i="28"/>
  <c r="F75" i="28" s="1"/>
  <c r="C69" i="28"/>
  <c r="E73" i="28"/>
  <c r="E75" i="28" s="1"/>
  <c r="I69" i="28"/>
  <c r="G48" i="29" s="1"/>
  <c r="D73" i="28"/>
  <c r="D75" i="28" s="1"/>
  <c r="I75" i="28"/>
  <c r="H69" i="28"/>
  <c r="F48" i="29" s="1"/>
  <c r="C73" i="28"/>
  <c r="C75" i="28" s="1"/>
  <c r="G90" i="28"/>
  <c r="H95" i="28"/>
  <c r="H97" i="28" s="1"/>
  <c r="H91" i="28"/>
  <c r="F49" i="29" s="1"/>
  <c r="G95" i="28"/>
  <c r="G91" i="28"/>
  <c r="E49" i="29" s="1"/>
  <c r="F95" i="28"/>
  <c r="E95" i="28"/>
  <c r="E91" i="28"/>
  <c r="C49" i="29" s="1"/>
  <c r="D95" i="28"/>
  <c r="C95" i="28"/>
  <c r="I101" i="28"/>
  <c r="I79" i="28"/>
  <c r="I89" i="28"/>
  <c r="D88" i="28"/>
  <c r="D94" i="28" s="1"/>
  <c r="I90" i="28"/>
  <c r="C88" i="28"/>
  <c r="C94" i="28" s="1"/>
  <c r="C83" i="28"/>
  <c r="G83" i="28"/>
  <c r="H83" i="28"/>
  <c r="H87" i="32" l="1"/>
  <c r="G85" i="28"/>
  <c r="F97" i="28"/>
  <c r="F103" i="28" s="1"/>
  <c r="H85" i="28"/>
  <c r="G97" i="28"/>
  <c r="G103" i="28" s="1"/>
  <c r="I85" i="28"/>
  <c r="D85" i="28"/>
  <c r="D97" i="28"/>
  <c r="D103" i="28" s="1"/>
  <c r="C85" i="28"/>
  <c r="C97" i="28"/>
  <c r="C103" i="28" s="1"/>
  <c r="E85" i="28"/>
  <c r="F85" i="28"/>
  <c r="E97" i="28"/>
  <c r="E103" i="28" s="1"/>
  <c r="I95" i="28"/>
  <c r="I97" i="28" s="1"/>
  <c r="I103" i="28" s="1"/>
  <c r="I91" i="28"/>
  <c r="G49" i="29" s="1"/>
  <c r="H103" i="28"/>
  <c r="B28" i="27"/>
  <c r="B26" i="27"/>
  <c r="B22" i="27"/>
  <c r="B20" i="27"/>
  <c r="B14" i="27"/>
  <c r="D13" i="27"/>
  <c r="E13" i="27"/>
  <c r="F13" i="27"/>
  <c r="G13" i="27"/>
  <c r="H13" i="27" s="1"/>
  <c r="I13" i="27" s="1"/>
  <c r="J13" i="27" s="1"/>
  <c r="K13" i="27" s="1"/>
  <c r="L13" i="27" s="1"/>
  <c r="C13" i="27"/>
  <c r="B9" i="14"/>
  <c r="U5" i="26" l="1"/>
  <c r="U6" i="26"/>
  <c r="U7" i="26"/>
  <c r="U8" i="26"/>
  <c r="U9" i="26"/>
  <c r="U10" i="26"/>
  <c r="U11" i="26"/>
  <c r="U12" i="26"/>
  <c r="U13" i="26"/>
  <c r="U14" i="26"/>
  <c r="F29" i="25" l="1"/>
  <c r="F28" i="25"/>
  <c r="H28" i="25" s="1"/>
  <c r="N28" i="25" s="1"/>
  <c r="F27" i="25"/>
  <c r="P27" i="25" s="1"/>
  <c r="F30" i="25"/>
  <c r="H30" i="25" s="1"/>
  <c r="F33" i="25"/>
  <c r="F26" i="25"/>
  <c r="H26" i="25" s="1"/>
  <c r="N26" i="25" s="1"/>
  <c r="F31" i="25"/>
  <c r="F34" i="25"/>
  <c r="F32" i="25"/>
  <c r="G16" i="24"/>
  <c r="H16" i="24" s="1"/>
  <c r="H29" i="25" l="1"/>
  <c r="P29" i="25"/>
  <c r="O26" i="25"/>
  <c r="H33" i="25"/>
  <c r="H27" i="25"/>
  <c r="O27" i="25" s="1"/>
  <c r="P26" i="25"/>
  <c r="P28" i="25"/>
  <c r="O28" i="25"/>
  <c r="H32" i="25"/>
  <c r="H34" i="25"/>
  <c r="H31" i="25"/>
  <c r="I16" i="24"/>
  <c r="F49" i="23"/>
  <c r="G49" i="23"/>
  <c r="H49" i="23"/>
  <c r="I49" i="23"/>
  <c r="J49" i="23"/>
  <c r="E47" i="23"/>
  <c r="B38" i="23"/>
  <c r="B36" i="23"/>
  <c r="B37" i="23"/>
  <c r="B29" i="23"/>
  <c r="B30" i="23"/>
  <c r="B31" i="23"/>
  <c r="B32" i="23"/>
  <c r="B33" i="23"/>
  <c r="B34" i="23"/>
  <c r="B35" i="23"/>
  <c r="B28" i="23"/>
  <c r="B21" i="23"/>
  <c r="B24" i="27" s="1"/>
  <c r="B22" i="23"/>
  <c r="B25" i="27" s="1"/>
  <c r="B20" i="23"/>
  <c r="B23" i="27" s="1"/>
  <c r="G10" i="23"/>
  <c r="H10" i="23"/>
  <c r="I10" i="23"/>
  <c r="J10" i="23"/>
  <c r="F10" i="23"/>
  <c r="E10" i="23" s="1"/>
  <c r="O29" i="25" l="1"/>
  <c r="O41" i="25" s="1"/>
  <c r="N29" i="25"/>
  <c r="P37" i="25"/>
  <c r="P40" i="25"/>
  <c r="P36" i="25"/>
  <c r="P39" i="25"/>
  <c r="P47" i="25" s="1"/>
  <c r="P41" i="25"/>
  <c r="P38" i="25"/>
  <c r="N27" i="25"/>
  <c r="G20" i="27"/>
  <c r="D26" i="27"/>
  <c r="J24" i="27"/>
  <c r="L24" i="27"/>
  <c r="K24" i="27"/>
  <c r="H24" i="27"/>
  <c r="I24" i="27"/>
  <c r="C26" i="27"/>
  <c r="J23" i="27"/>
  <c r="K23" i="27"/>
  <c r="I23" i="27"/>
  <c r="L23" i="27"/>
  <c r="H23" i="27"/>
  <c r="H36" i="27" s="1"/>
  <c r="E26" i="27"/>
  <c r="C20" i="27"/>
  <c r="D20" i="27"/>
  <c r="I25" i="27"/>
  <c r="H25" i="27"/>
  <c r="L25" i="27"/>
  <c r="K25" i="27"/>
  <c r="J25" i="27"/>
  <c r="F20" i="27"/>
  <c r="G26" i="27"/>
  <c r="F26" i="27"/>
  <c r="E20" i="27"/>
  <c r="J16" i="24"/>
  <c r="G23" i="23"/>
  <c r="I23" i="23"/>
  <c r="H23" i="23"/>
  <c r="F23" i="23"/>
  <c r="F17" i="23"/>
  <c r="F25" i="23" s="1"/>
  <c r="F50" i="23" s="1"/>
  <c r="F56" i="23" s="1"/>
  <c r="I17" i="23"/>
  <c r="H17" i="23"/>
  <c r="G17" i="23"/>
  <c r="O38" i="25" l="1"/>
  <c r="O36" i="25"/>
  <c r="O39" i="25"/>
  <c r="O45" i="25" s="1"/>
  <c r="O40" i="25"/>
  <c r="O37" i="25"/>
  <c r="N36" i="25"/>
  <c r="N37" i="25"/>
  <c r="N38" i="25"/>
  <c r="N41" i="25"/>
  <c r="N39" i="25"/>
  <c r="N45" i="25" s="1"/>
  <c r="N47" i="25" s="1"/>
  <c r="N40" i="25"/>
  <c r="P45" i="25"/>
  <c r="H25" i="23"/>
  <c r="E28" i="27" s="1"/>
  <c r="C28" i="27"/>
  <c r="J20" i="27"/>
  <c r="H20" i="27"/>
  <c r="K20" i="27"/>
  <c r="I20" i="27"/>
  <c r="L20" i="27"/>
  <c r="K26" i="27"/>
  <c r="L26" i="27"/>
  <c r="I26" i="27"/>
  <c r="G25" i="23"/>
  <c r="H26" i="27"/>
  <c r="I25" i="23"/>
  <c r="J26" i="27"/>
  <c r="O47" i="25"/>
  <c r="O50" i="25" s="1"/>
  <c r="P13" i="38" l="1"/>
  <c r="O13" i="38" s="1"/>
  <c r="O52" i="25"/>
  <c r="N50" i="25"/>
  <c r="N52" i="25" s="1"/>
  <c r="P50" i="25"/>
  <c r="P52" i="25" s="1"/>
  <c r="F28" i="27"/>
  <c r="F29" i="27" s="1"/>
  <c r="J50" i="23"/>
  <c r="J56" i="23" s="1"/>
  <c r="I28" i="27"/>
  <c r="I50" i="23"/>
  <c r="I56" i="23" s="1"/>
  <c r="H28" i="27"/>
  <c r="D28" i="27"/>
  <c r="D29" i="27" s="1"/>
  <c r="G50" i="23"/>
  <c r="G56" i="23" s="1"/>
  <c r="H50" i="23"/>
  <c r="H56" i="23" s="1"/>
  <c r="L28" i="27"/>
  <c r="K28" i="27"/>
  <c r="G28" i="27"/>
  <c r="J28" i="27"/>
  <c r="J29" i="27" s="1"/>
  <c r="N13" i="38" l="1"/>
  <c r="M13" i="38" s="1"/>
  <c r="G29" i="27"/>
  <c r="K29" i="27"/>
  <c r="L29" i="27"/>
  <c r="H29" i="27"/>
  <c r="I29" i="27"/>
  <c r="E29" i="27"/>
  <c r="B13" i="23"/>
  <c r="B16" i="27" s="1"/>
  <c r="B14" i="23"/>
  <c r="B17" i="27" s="1"/>
  <c r="B15" i="23"/>
  <c r="B18" i="27" s="1"/>
  <c r="B16" i="23"/>
  <c r="B19" i="27" s="1"/>
  <c r="B12" i="23"/>
  <c r="B15" i="27" s="1"/>
  <c r="E38" i="23"/>
  <c r="E41" i="23" s="1"/>
  <c r="F38" i="23"/>
  <c r="F41" i="23" s="1"/>
  <c r="G38" i="23"/>
  <c r="G41" i="23" s="1"/>
  <c r="H38" i="23"/>
  <c r="H41" i="23" s="1"/>
  <c r="I38" i="23"/>
  <c r="I41" i="23" s="1"/>
  <c r="J38" i="23"/>
  <c r="J41" i="23" s="1"/>
  <c r="H13" i="19"/>
  <c r="G20" i="16"/>
  <c r="E25" i="16" s="1"/>
  <c r="K32" i="16" l="1"/>
  <c r="D29" i="19" l="1"/>
  <c r="H29" i="19"/>
  <c r="D30" i="19"/>
  <c r="H30" i="19"/>
  <c r="D31" i="19"/>
  <c r="H31" i="19"/>
  <c r="D32" i="19"/>
  <c r="H32" i="19"/>
  <c r="D33" i="19"/>
  <c r="H33" i="19"/>
  <c r="D34" i="19"/>
  <c r="H34" i="19"/>
  <c r="D35" i="19"/>
  <c r="H35" i="19"/>
  <c r="D36" i="19"/>
  <c r="H36" i="19"/>
  <c r="I15" i="16" l="1"/>
  <c r="I14" i="16"/>
  <c r="I17" i="16"/>
  <c r="I16" i="16"/>
  <c r="H17" i="16"/>
  <c r="K17" i="16" s="1"/>
  <c r="H16" i="16"/>
  <c r="K16" i="16" s="1"/>
  <c r="H14" i="16"/>
  <c r="H15" i="16"/>
  <c r="K15" i="16" s="1"/>
  <c r="K14" i="16" l="1"/>
  <c r="H19" i="16"/>
  <c r="H20" i="16"/>
  <c r="I19" i="16"/>
  <c r="E31" i="16" s="1"/>
  <c r="I20" i="16"/>
  <c r="K38" i="16" l="1"/>
  <c r="D33" i="16"/>
  <c r="E33" i="16" s="1"/>
  <c r="E32" i="16" s="1"/>
  <c r="E36" i="16" s="1"/>
  <c r="D32" i="16"/>
  <c r="D36" i="16" s="1"/>
  <c r="K20" i="16"/>
  <c r="K30" i="16" s="1"/>
  <c r="K19" i="16"/>
  <c r="H14" i="19"/>
  <c r="H15" i="19"/>
  <c r="H16" i="19"/>
  <c r="H17" i="19"/>
  <c r="H18" i="19"/>
  <c r="H19" i="19"/>
  <c r="H20" i="19"/>
  <c r="H21" i="19"/>
  <c r="H22" i="19"/>
  <c r="H23" i="19"/>
  <c r="H24" i="19"/>
  <c r="H25" i="19"/>
  <c r="H26" i="19"/>
  <c r="H27" i="19"/>
  <c r="H28" i="19"/>
  <c r="D14" i="19"/>
  <c r="D15" i="19"/>
  <c r="D17" i="19"/>
  <c r="D18" i="19"/>
  <c r="D19" i="19"/>
  <c r="D20" i="19"/>
  <c r="D21" i="19"/>
  <c r="D22" i="19"/>
  <c r="D23" i="19"/>
  <c r="D24" i="19"/>
  <c r="D25" i="19"/>
  <c r="D26" i="19"/>
  <c r="D27" i="19"/>
  <c r="D28" i="19"/>
  <c r="M46" i="15"/>
  <c r="L46" i="15"/>
  <c r="L51" i="15" s="1"/>
  <c r="K46" i="15"/>
  <c r="K51" i="15" s="1"/>
  <c r="J46" i="15"/>
  <c r="J51" i="15" s="1"/>
  <c r="I46" i="15"/>
  <c r="I51" i="15" s="1"/>
  <c r="H46" i="15"/>
  <c r="H51" i="15" s="1"/>
  <c r="G46" i="15"/>
  <c r="G51" i="15" s="1"/>
  <c r="F46" i="15"/>
  <c r="F51" i="15" s="1"/>
  <c r="E46" i="15"/>
  <c r="E51" i="15" s="1"/>
  <c r="D46" i="15"/>
  <c r="M40" i="15"/>
  <c r="L40" i="15"/>
  <c r="K40" i="15"/>
  <c r="J40" i="15"/>
  <c r="I40" i="15"/>
  <c r="H40" i="15"/>
  <c r="G40" i="15"/>
  <c r="F40" i="15"/>
  <c r="E40" i="15"/>
  <c r="D40" i="15"/>
  <c r="M34" i="15"/>
  <c r="L34" i="15"/>
  <c r="K34" i="15"/>
  <c r="J34" i="15"/>
  <c r="I34" i="15"/>
  <c r="H34" i="15"/>
  <c r="G34" i="15"/>
  <c r="F34" i="15"/>
  <c r="E34" i="15"/>
  <c r="D34" i="15"/>
  <c r="M31" i="15"/>
  <c r="L31" i="15"/>
  <c r="K31" i="15"/>
  <c r="J31" i="15"/>
  <c r="I31" i="15"/>
  <c r="H31" i="15"/>
  <c r="G31" i="15"/>
  <c r="F31" i="15"/>
  <c r="E31" i="15"/>
  <c r="D31" i="15"/>
  <c r="M25" i="15"/>
  <c r="L25" i="15"/>
  <c r="K25" i="15"/>
  <c r="J25" i="15"/>
  <c r="I25" i="15"/>
  <c r="H25" i="15"/>
  <c r="G25" i="15"/>
  <c r="F25" i="15"/>
  <c r="E25" i="15"/>
  <c r="D25" i="15"/>
  <c r="M16" i="15"/>
  <c r="L16" i="15"/>
  <c r="K16" i="15"/>
  <c r="J16" i="15"/>
  <c r="I16" i="15"/>
  <c r="H16" i="15"/>
  <c r="G16" i="15"/>
  <c r="F16" i="15"/>
  <c r="E16" i="15"/>
  <c r="D16" i="15"/>
  <c r="M13" i="15"/>
  <c r="N13" i="15" s="1"/>
  <c r="O13" i="15" s="1"/>
  <c r="P13" i="15" s="1"/>
  <c r="Q13" i="15" s="1"/>
  <c r="R13" i="15" s="1"/>
  <c r="L13" i="15"/>
  <c r="K13" i="15"/>
  <c r="J13" i="15"/>
  <c r="I13" i="15"/>
  <c r="H13" i="15"/>
  <c r="G13" i="15"/>
  <c r="F13" i="15"/>
  <c r="E13" i="15"/>
  <c r="D13" i="15"/>
  <c r="C14" i="14"/>
  <c r="C74" i="6"/>
  <c r="D74" i="6"/>
  <c r="E74" i="6"/>
  <c r="E76" i="6" s="1"/>
  <c r="F47" i="14" s="1"/>
  <c r="F74" i="6"/>
  <c r="F76" i="6" s="1"/>
  <c r="G74" i="6"/>
  <c r="G76" i="6" s="1"/>
  <c r="H74" i="6"/>
  <c r="I74" i="6"/>
  <c r="I76" i="6" s="1"/>
  <c r="J74" i="6"/>
  <c r="J76" i="6" s="1"/>
  <c r="K74" i="6"/>
  <c r="K76" i="6" s="1"/>
  <c r="C36" i="14"/>
  <c r="D36" i="14"/>
  <c r="E36" i="14"/>
  <c r="F36" i="14"/>
  <c r="G36" i="14"/>
  <c r="H36" i="14"/>
  <c r="I36" i="14"/>
  <c r="J36" i="14"/>
  <c r="K36" i="14"/>
  <c r="L36" i="14"/>
  <c r="C37" i="14"/>
  <c r="D37" i="14"/>
  <c r="E37" i="14"/>
  <c r="F37" i="14"/>
  <c r="G37" i="14"/>
  <c r="H37" i="14"/>
  <c r="I37" i="14"/>
  <c r="J37" i="14"/>
  <c r="K37" i="14"/>
  <c r="L37" i="14"/>
  <c r="C38" i="14"/>
  <c r="D38" i="14"/>
  <c r="E38" i="14"/>
  <c r="F38" i="14"/>
  <c r="G38" i="14"/>
  <c r="H38" i="14"/>
  <c r="I38" i="14"/>
  <c r="J38" i="14"/>
  <c r="K38" i="14"/>
  <c r="L38" i="14"/>
  <c r="D35" i="14"/>
  <c r="E35" i="14"/>
  <c r="F35" i="14"/>
  <c r="G35" i="14"/>
  <c r="H35" i="14"/>
  <c r="I35" i="14"/>
  <c r="J35" i="14"/>
  <c r="K35" i="14"/>
  <c r="L35" i="14"/>
  <c r="C35" i="14"/>
  <c r="D34" i="14"/>
  <c r="E34" i="14"/>
  <c r="F34" i="14"/>
  <c r="G34" i="14"/>
  <c r="H34" i="14"/>
  <c r="I34" i="14"/>
  <c r="J34" i="14"/>
  <c r="K34" i="14"/>
  <c r="L34" i="14"/>
  <c r="C34" i="14"/>
  <c r="D14" i="14"/>
  <c r="E14" i="14"/>
  <c r="F14" i="14"/>
  <c r="G14" i="14"/>
  <c r="H14" i="14"/>
  <c r="I14" i="14"/>
  <c r="J14" i="14"/>
  <c r="K14" i="14"/>
  <c r="L14" i="14"/>
  <c r="C15" i="14"/>
  <c r="D15" i="14"/>
  <c r="E15" i="14"/>
  <c r="F15" i="14"/>
  <c r="G15" i="14"/>
  <c r="H15" i="14"/>
  <c r="I15" i="14"/>
  <c r="J15" i="14"/>
  <c r="K15" i="14"/>
  <c r="L15" i="14"/>
  <c r="C16" i="14"/>
  <c r="D16" i="14"/>
  <c r="E16" i="14"/>
  <c r="F16" i="14"/>
  <c r="G16" i="14"/>
  <c r="H16" i="14"/>
  <c r="I16" i="14"/>
  <c r="J16" i="14"/>
  <c r="K16" i="14"/>
  <c r="L16" i="14"/>
  <c r="C17" i="14"/>
  <c r="D17" i="14"/>
  <c r="E17" i="14"/>
  <c r="F17" i="14"/>
  <c r="G17" i="14"/>
  <c r="H17" i="14"/>
  <c r="I17" i="14"/>
  <c r="J17" i="14"/>
  <c r="K17" i="14"/>
  <c r="L17" i="14"/>
  <c r="C18" i="14"/>
  <c r="D18" i="14"/>
  <c r="E18" i="14"/>
  <c r="F18" i="14"/>
  <c r="G18" i="14"/>
  <c r="H18" i="14"/>
  <c r="I18" i="14"/>
  <c r="J18" i="14"/>
  <c r="K18" i="14"/>
  <c r="L18" i="14"/>
  <c r="C19" i="14"/>
  <c r="D19" i="14"/>
  <c r="E19" i="14"/>
  <c r="F19" i="14"/>
  <c r="G19" i="14"/>
  <c r="H19" i="14"/>
  <c r="I19" i="14"/>
  <c r="J19" i="14"/>
  <c r="K19" i="14"/>
  <c r="L19" i="14"/>
  <c r="C20" i="14"/>
  <c r="D20" i="14"/>
  <c r="E20" i="14"/>
  <c r="F20" i="14"/>
  <c r="G20" i="14"/>
  <c r="H20" i="14"/>
  <c r="I20" i="14"/>
  <c r="J20" i="14"/>
  <c r="K20" i="14"/>
  <c r="L20" i="14"/>
  <c r="C21" i="14"/>
  <c r="D21" i="14"/>
  <c r="E21" i="14"/>
  <c r="F21" i="14"/>
  <c r="G21" i="14"/>
  <c r="H21" i="14"/>
  <c r="I21" i="14"/>
  <c r="J21" i="14"/>
  <c r="K21" i="14"/>
  <c r="L21" i="14"/>
  <c r="C22" i="14"/>
  <c r="D22" i="14"/>
  <c r="E22" i="14"/>
  <c r="F22" i="14"/>
  <c r="G22" i="14"/>
  <c r="H22" i="14"/>
  <c r="I22" i="14"/>
  <c r="J22" i="14"/>
  <c r="K22" i="14"/>
  <c r="L22" i="14"/>
  <c r="C23" i="14"/>
  <c r="D23" i="14"/>
  <c r="E23" i="14"/>
  <c r="F23" i="14"/>
  <c r="G23" i="14"/>
  <c r="H23" i="14"/>
  <c r="I23" i="14"/>
  <c r="J23" i="14"/>
  <c r="K23" i="14"/>
  <c r="L23" i="14"/>
  <c r="C24" i="14"/>
  <c r="D24" i="14"/>
  <c r="E24" i="14"/>
  <c r="F24" i="14"/>
  <c r="G24" i="14"/>
  <c r="H24" i="14"/>
  <c r="I24" i="14"/>
  <c r="J24" i="14"/>
  <c r="K24" i="14"/>
  <c r="L24" i="14"/>
  <c r="C25" i="14"/>
  <c r="D25" i="14"/>
  <c r="E25" i="14"/>
  <c r="F25" i="14"/>
  <c r="G25" i="14"/>
  <c r="H25" i="14"/>
  <c r="I25" i="14"/>
  <c r="J25" i="14"/>
  <c r="K25" i="14"/>
  <c r="L25" i="14"/>
  <c r="C26" i="14"/>
  <c r="D26" i="14"/>
  <c r="E26" i="14"/>
  <c r="F26" i="14"/>
  <c r="G26" i="14"/>
  <c r="H26" i="14"/>
  <c r="I26" i="14"/>
  <c r="J26" i="14"/>
  <c r="K26" i="14"/>
  <c r="L26" i="14"/>
  <c r="C27" i="14"/>
  <c r="D27" i="14"/>
  <c r="E27" i="14"/>
  <c r="F27" i="14"/>
  <c r="G27" i="14"/>
  <c r="H27" i="14"/>
  <c r="I27" i="14"/>
  <c r="J27" i="14"/>
  <c r="K27" i="14"/>
  <c r="L27" i="14"/>
  <c r="D13" i="14"/>
  <c r="E13" i="14"/>
  <c r="F13" i="14"/>
  <c r="G13" i="14"/>
  <c r="H13" i="14"/>
  <c r="I13" i="14"/>
  <c r="J13" i="14"/>
  <c r="K13" i="14"/>
  <c r="L13" i="14"/>
  <c r="C13" i="14"/>
  <c r="L32" i="14"/>
  <c r="K32" i="14"/>
  <c r="J32" i="14"/>
  <c r="I32" i="14"/>
  <c r="H32" i="14"/>
  <c r="G32" i="14"/>
  <c r="F32" i="14"/>
  <c r="E32" i="14"/>
  <c r="D32" i="14"/>
  <c r="C32" i="14"/>
  <c r="D11" i="14"/>
  <c r="E11" i="14"/>
  <c r="F11" i="14"/>
  <c r="G11" i="14"/>
  <c r="H11" i="14"/>
  <c r="I11" i="14"/>
  <c r="J11" i="14"/>
  <c r="K11" i="14"/>
  <c r="L11" i="14"/>
  <c r="C11" i="14"/>
  <c r="B30" i="14"/>
  <c r="L2" i="13"/>
  <c r="M4" i="13"/>
  <c r="M5" i="13" s="1"/>
  <c r="M6" i="13" s="1"/>
  <c r="M7" i="13" s="1"/>
  <c r="M8" i="13" s="1"/>
  <c r="M9" i="13" s="1"/>
  <c r="M10" i="13" s="1"/>
  <c r="M11" i="13" s="1"/>
  <c r="M12" i="13" s="1"/>
  <c r="M13" i="13" s="1"/>
  <c r="M14" i="13" s="1"/>
  <c r="M15" i="13" s="1"/>
  <c r="M16" i="13" s="1"/>
  <c r="M17" i="13" s="1"/>
  <c r="M18" i="13" s="1"/>
  <c r="G2" i="13"/>
  <c r="H4" i="13"/>
  <c r="H5" i="13" s="1"/>
  <c r="H6" i="13" s="1"/>
  <c r="H7" i="13" s="1"/>
  <c r="H8" i="13" s="1"/>
  <c r="H9" i="13" s="1"/>
  <c r="H10" i="13" s="1"/>
  <c r="H11" i="13" s="1"/>
  <c r="H12" i="13" s="1"/>
  <c r="H13" i="13" s="1"/>
  <c r="H14" i="13" s="1"/>
  <c r="H15" i="13" s="1"/>
  <c r="H16" i="13" s="1"/>
  <c r="H17" i="13" s="1"/>
  <c r="H18" i="13" s="1"/>
  <c r="C4" i="13"/>
  <c r="C5" i="13" s="1"/>
  <c r="C6" i="13" s="1"/>
  <c r="C7" i="13" s="1"/>
  <c r="C8" i="13" s="1"/>
  <c r="C9" i="13" s="1"/>
  <c r="C10" i="13" s="1"/>
  <c r="C11" i="13" s="1"/>
  <c r="C12" i="13" s="1"/>
  <c r="C13" i="13" s="1"/>
  <c r="C14" i="13" s="1"/>
  <c r="C15" i="13" s="1"/>
  <c r="C16" i="13" s="1"/>
  <c r="C17" i="13" s="1"/>
  <c r="C18" i="13" s="1"/>
  <c r="B2" i="13"/>
  <c r="D4" i="13" a="1"/>
  <c r="D4" i="13" s="1"/>
  <c r="B8" i="12"/>
  <c r="L11" i="12"/>
  <c r="K11" i="12"/>
  <c r="J11" i="12"/>
  <c r="I11" i="12"/>
  <c r="H11" i="12"/>
  <c r="G11" i="12"/>
  <c r="F11" i="12"/>
  <c r="E11" i="12"/>
  <c r="D11" i="12"/>
  <c r="C11" i="12"/>
  <c r="O16" i="15" l="1"/>
  <c r="I35" i="27" s="1"/>
  <c r="K41" i="16"/>
  <c r="K31" i="16"/>
  <c r="K33" i="16" s="1"/>
  <c r="K26" i="16" s="1"/>
  <c r="K27" i="16" s="1"/>
  <c r="K21" i="19"/>
  <c r="K20" i="19"/>
  <c r="E17" i="15"/>
  <c r="R16" i="15"/>
  <c r="L35" i="27" s="1"/>
  <c r="N16" i="15"/>
  <c r="Q40" i="15"/>
  <c r="O40" i="15"/>
  <c r="N40" i="15"/>
  <c r="R40" i="15"/>
  <c r="P40" i="15"/>
  <c r="Q25" i="15"/>
  <c r="O25" i="15"/>
  <c r="R25" i="15"/>
  <c r="P25" i="15"/>
  <c r="N25" i="15"/>
  <c r="Q16" i="15"/>
  <c r="P16" i="15"/>
  <c r="D51" i="15"/>
  <c r="P46" i="15"/>
  <c r="O46" i="15"/>
  <c r="N46" i="15"/>
  <c r="R46" i="15"/>
  <c r="Q46" i="15"/>
  <c r="P19" i="15"/>
  <c r="Q19" i="15"/>
  <c r="K34" i="27" s="1"/>
  <c r="Q31" i="15"/>
  <c r="P31" i="15"/>
  <c r="O31" i="15"/>
  <c r="N31" i="15"/>
  <c r="R31" i="15"/>
  <c r="O34" i="15"/>
  <c r="R34" i="15"/>
  <c r="N34" i="15"/>
  <c r="P34" i="15"/>
  <c r="Q34" i="15"/>
  <c r="G41" i="14"/>
  <c r="G45" i="14"/>
  <c r="F78" i="6"/>
  <c r="G44" i="14"/>
  <c r="B76" i="6"/>
  <c r="C44" i="14" s="1"/>
  <c r="H76" i="6"/>
  <c r="I42" i="14" s="1"/>
  <c r="G20" i="15"/>
  <c r="L20" i="15"/>
  <c r="J26" i="15"/>
  <c r="M26" i="15"/>
  <c r="H20" i="15"/>
  <c r="M20" i="15"/>
  <c r="L17" i="15"/>
  <c r="M17" i="15"/>
  <c r="K22" i="15"/>
  <c r="K23" i="15" s="1"/>
  <c r="K35" i="15"/>
  <c r="H32" i="15"/>
  <c r="E26" i="15"/>
  <c r="F26" i="15"/>
  <c r="D20" i="15"/>
  <c r="G26" i="15"/>
  <c r="L32" i="15"/>
  <c r="E20" i="15"/>
  <c r="H26" i="15"/>
  <c r="M32" i="15"/>
  <c r="H35" i="15"/>
  <c r="I35" i="15"/>
  <c r="J35" i="15"/>
  <c r="L35" i="15"/>
  <c r="F20" i="15"/>
  <c r="I26" i="15"/>
  <c r="F22" i="15"/>
  <c r="F23" i="15" s="1"/>
  <c r="H17" i="15"/>
  <c r="I20" i="15"/>
  <c r="K26" i="15"/>
  <c r="J20" i="15"/>
  <c r="L26" i="15"/>
  <c r="E35" i="15"/>
  <c r="D22" i="15"/>
  <c r="D23" i="15" s="1"/>
  <c r="G17" i="15"/>
  <c r="L22" i="15"/>
  <c r="L23" i="15" s="1"/>
  <c r="D35" i="15"/>
  <c r="M22" i="15"/>
  <c r="M23" i="15" s="1"/>
  <c r="F35" i="15"/>
  <c r="K17" i="15"/>
  <c r="G35" i="15"/>
  <c r="G22" i="15"/>
  <c r="G28" i="15" s="1"/>
  <c r="H22" i="15"/>
  <c r="H28" i="15" s="1"/>
  <c r="I22" i="15"/>
  <c r="I23" i="15" s="1"/>
  <c r="D26" i="15"/>
  <c r="I32" i="15"/>
  <c r="J22" i="15"/>
  <c r="J28" i="15" s="1"/>
  <c r="J37" i="15" s="1"/>
  <c r="J32" i="15"/>
  <c r="K32" i="15"/>
  <c r="M35" i="15"/>
  <c r="F17" i="15"/>
  <c r="K20" i="15"/>
  <c r="I17" i="15"/>
  <c r="J17" i="15"/>
  <c r="D32" i="15"/>
  <c r="E32" i="15"/>
  <c r="E22" i="15"/>
  <c r="F32" i="15"/>
  <c r="G32" i="15"/>
  <c r="M51" i="15"/>
  <c r="L47" i="14"/>
  <c r="K78" i="6"/>
  <c r="L41" i="14"/>
  <c r="L42" i="14"/>
  <c r="G78" i="6"/>
  <c r="H45" i="14"/>
  <c r="H42" i="14"/>
  <c r="H41" i="14"/>
  <c r="H47" i="14"/>
  <c r="I78" i="6"/>
  <c r="J47" i="14"/>
  <c r="J41" i="14"/>
  <c r="J42" i="14"/>
  <c r="F41" i="14"/>
  <c r="F43" i="14"/>
  <c r="F45" i="14"/>
  <c r="F44" i="14"/>
  <c r="F42" i="14"/>
  <c r="F46" i="14"/>
  <c r="E78" i="6"/>
  <c r="J78" i="6"/>
  <c r="K47" i="14"/>
  <c r="K41" i="14"/>
  <c r="K42" i="14"/>
  <c r="G47" i="14"/>
  <c r="D76" i="6"/>
  <c r="C76" i="6"/>
  <c r="D44" i="14" s="1"/>
  <c r="G46" i="14"/>
  <c r="L44" i="14"/>
  <c r="K44" i="14"/>
  <c r="G42" i="14"/>
  <c r="J44" i="14"/>
  <c r="H44" i="14"/>
  <c r="D13" i="13"/>
  <c r="C21" i="13" s="1"/>
  <c r="D12" i="13"/>
  <c r="D11" i="13"/>
  <c r="D10" i="13"/>
  <c r="L43" i="14"/>
  <c r="K40" i="14"/>
  <c r="H40" i="14"/>
  <c r="H43" i="14"/>
  <c r="G43" i="14"/>
  <c r="G40" i="14"/>
  <c r="L40" i="14"/>
  <c r="J45" i="14"/>
  <c r="J40" i="14"/>
  <c r="H46" i="14"/>
  <c r="F40" i="14"/>
  <c r="L45" i="14"/>
  <c r="K45" i="14"/>
  <c r="K43" i="14"/>
  <c r="L46" i="14"/>
  <c r="J43" i="14"/>
  <c r="K46" i="14"/>
  <c r="J46" i="14"/>
  <c r="D9" i="13"/>
  <c r="D8" i="13"/>
  <c r="D7" i="13"/>
  <c r="D6" i="13"/>
  <c r="D5" i="13"/>
  <c r="E5" i="13" s="1"/>
  <c r="D56" i="8"/>
  <c r="E56" i="8"/>
  <c r="F56" i="8"/>
  <c r="G56" i="8"/>
  <c r="H56" i="8"/>
  <c r="I56" i="8"/>
  <c r="J56" i="8"/>
  <c r="K56" i="8"/>
  <c r="L56" i="8"/>
  <c r="D59" i="8"/>
  <c r="E59" i="8"/>
  <c r="F59" i="8"/>
  <c r="G59" i="8"/>
  <c r="H59" i="8"/>
  <c r="I59" i="8"/>
  <c r="J59" i="8"/>
  <c r="K59" i="8"/>
  <c r="L59" i="8"/>
  <c r="D60" i="8"/>
  <c r="E60" i="8"/>
  <c r="F60" i="8"/>
  <c r="G60" i="8"/>
  <c r="H60" i="8"/>
  <c r="I60" i="8"/>
  <c r="J60" i="8"/>
  <c r="K60" i="8"/>
  <c r="L60" i="8"/>
  <c r="D61" i="8"/>
  <c r="E61" i="8"/>
  <c r="F61" i="8"/>
  <c r="G61" i="8"/>
  <c r="H61" i="8"/>
  <c r="I61" i="8"/>
  <c r="J61" i="8"/>
  <c r="K61" i="8"/>
  <c r="L61" i="8"/>
  <c r="C60" i="8"/>
  <c r="C61" i="8"/>
  <c r="C59" i="8"/>
  <c r="E10" i="13" l="1"/>
  <c r="Q26" i="15"/>
  <c r="C62" i="8"/>
  <c r="D14" i="13"/>
  <c r="D17" i="13"/>
  <c r="E12" i="13"/>
  <c r="Q35" i="15"/>
  <c r="R51" i="15"/>
  <c r="P26" i="15"/>
  <c r="Q32" i="15"/>
  <c r="O32" i="15"/>
  <c r="O26" i="15"/>
  <c r="O20" i="15"/>
  <c r="N22" i="15"/>
  <c r="N23" i="15" s="1"/>
  <c r="C40" i="14"/>
  <c r="Q17" i="15"/>
  <c r="C43" i="14"/>
  <c r="I45" i="14"/>
  <c r="J35" i="27"/>
  <c r="B78" i="6"/>
  <c r="O35" i="15"/>
  <c r="G62" i="8"/>
  <c r="K35" i="27"/>
  <c r="C41" i="14"/>
  <c r="K36" i="27"/>
  <c r="P17" i="15"/>
  <c r="C42" i="14"/>
  <c r="F62" i="8"/>
  <c r="N51" i="15"/>
  <c r="Q51" i="15"/>
  <c r="P51" i="15"/>
  <c r="O51" i="15"/>
  <c r="R35" i="15"/>
  <c r="R26" i="15"/>
  <c r="N35" i="15"/>
  <c r="P20" i="15"/>
  <c r="R20" i="15"/>
  <c r="R32" i="15"/>
  <c r="H78" i="6"/>
  <c r="I41" i="14"/>
  <c r="I46" i="14"/>
  <c r="H35" i="27"/>
  <c r="N17" i="15"/>
  <c r="Q22" i="15"/>
  <c r="Q23" i="15" s="1"/>
  <c r="I44" i="14"/>
  <c r="I47" i="14"/>
  <c r="C47" i="14"/>
  <c r="C46" i="14"/>
  <c r="R17" i="15"/>
  <c r="Q20" i="15"/>
  <c r="N32" i="15"/>
  <c r="N26" i="15"/>
  <c r="D62" i="8"/>
  <c r="I40" i="14"/>
  <c r="P35" i="15"/>
  <c r="P32" i="15"/>
  <c r="E62" i="8"/>
  <c r="H62" i="8"/>
  <c r="O17" i="15"/>
  <c r="I43" i="14"/>
  <c r="C45" i="14"/>
  <c r="G23" i="15"/>
  <c r="L36" i="27"/>
  <c r="L34" i="27"/>
  <c r="J34" i="27"/>
  <c r="J36" i="27"/>
  <c r="I36" i="27"/>
  <c r="I34" i="27"/>
  <c r="N20" i="15"/>
  <c r="H34" i="27"/>
  <c r="L62" i="8"/>
  <c r="K62" i="8"/>
  <c r="J62" i="8"/>
  <c r="I62" i="8"/>
  <c r="O22" i="15"/>
  <c r="R22" i="15"/>
  <c r="P22" i="15"/>
  <c r="K28" i="15"/>
  <c r="K29" i="15" s="1"/>
  <c r="J29" i="15"/>
  <c r="H23" i="15"/>
  <c r="I28" i="15"/>
  <c r="I29" i="15" s="1"/>
  <c r="D28" i="15"/>
  <c r="D37" i="15" s="1"/>
  <c r="M28" i="15"/>
  <c r="M29" i="15" s="1"/>
  <c r="F28" i="15"/>
  <c r="F37" i="15" s="1"/>
  <c r="J23" i="15"/>
  <c r="L28" i="15"/>
  <c r="L29" i="15" s="1"/>
  <c r="J43" i="15"/>
  <c r="J38" i="15"/>
  <c r="J41" i="15"/>
  <c r="E28" i="15"/>
  <c r="E23" i="15"/>
  <c r="H29" i="15"/>
  <c r="H37" i="15"/>
  <c r="G29" i="15"/>
  <c r="G37" i="15"/>
  <c r="E45" i="14"/>
  <c r="E43" i="14"/>
  <c r="D78" i="6"/>
  <c r="E41" i="14"/>
  <c r="E46" i="14"/>
  <c r="E40" i="14"/>
  <c r="E47" i="14"/>
  <c r="E42" i="14"/>
  <c r="E44" i="14"/>
  <c r="D42" i="14"/>
  <c r="D41" i="14"/>
  <c r="D45" i="14"/>
  <c r="C78" i="6"/>
  <c r="D46" i="14"/>
  <c r="D40" i="14"/>
  <c r="D43" i="14"/>
  <c r="E11" i="13"/>
  <c r="E13" i="13"/>
  <c r="D47" i="14"/>
  <c r="E6" i="13"/>
  <c r="E8" i="13"/>
  <c r="E9" i="13"/>
  <c r="E7" i="13"/>
  <c r="D18" i="13"/>
  <c r="D16" i="13"/>
  <c r="E14" i="13"/>
  <c r="D15" i="13"/>
  <c r="E15" i="13" s="1"/>
  <c r="C54" i="8"/>
  <c r="D54" i="8"/>
  <c r="E54" i="8"/>
  <c r="F54" i="8"/>
  <c r="G54" i="8"/>
  <c r="H54" i="8"/>
  <c r="I54" i="8"/>
  <c r="J54" i="8"/>
  <c r="K54" i="8"/>
  <c r="L54" i="8"/>
  <c r="C55" i="8"/>
  <c r="D55" i="8"/>
  <c r="E55" i="8"/>
  <c r="F55" i="8"/>
  <c r="G55" i="8"/>
  <c r="H55" i="8"/>
  <c r="I55" i="8"/>
  <c r="J55" i="8"/>
  <c r="K55" i="8"/>
  <c r="L55" i="8"/>
  <c r="D53" i="8"/>
  <c r="E53" i="8"/>
  <c r="F53" i="8"/>
  <c r="G53" i="8"/>
  <c r="H53" i="8"/>
  <c r="I53" i="8"/>
  <c r="J53" i="8"/>
  <c r="K53" i="8"/>
  <c r="L53" i="8"/>
  <c r="C53" i="8"/>
  <c r="D47" i="8"/>
  <c r="E47" i="8"/>
  <c r="F47" i="8"/>
  <c r="G47" i="8"/>
  <c r="H47" i="8"/>
  <c r="I47" i="8"/>
  <c r="J47" i="8"/>
  <c r="K47" i="8"/>
  <c r="L47" i="8"/>
  <c r="D48" i="8"/>
  <c r="E48" i="8"/>
  <c r="F48" i="8"/>
  <c r="G48" i="8"/>
  <c r="H48" i="8"/>
  <c r="I48" i="8"/>
  <c r="J48" i="8"/>
  <c r="K48" i="8"/>
  <c r="L48" i="8"/>
  <c r="D49" i="8"/>
  <c r="E49" i="8"/>
  <c r="F49" i="8"/>
  <c r="G49" i="8"/>
  <c r="H49" i="8"/>
  <c r="I49" i="8"/>
  <c r="I52" i="12" s="1"/>
  <c r="J49" i="8"/>
  <c r="K49" i="8"/>
  <c r="L49" i="8"/>
  <c r="D50" i="8"/>
  <c r="E50" i="8"/>
  <c r="F50" i="8"/>
  <c r="G50" i="8"/>
  <c r="H50" i="8"/>
  <c r="H26" i="12" s="1"/>
  <c r="I50" i="8"/>
  <c r="I26" i="12" s="1"/>
  <c r="J50" i="8"/>
  <c r="J26" i="12" s="1"/>
  <c r="K50" i="8"/>
  <c r="K26" i="12" s="1"/>
  <c r="L50" i="8"/>
  <c r="L26" i="12" s="1"/>
  <c r="D51" i="8"/>
  <c r="E51" i="8"/>
  <c r="F51" i="8"/>
  <c r="G51" i="8"/>
  <c r="H51" i="8"/>
  <c r="I51" i="8"/>
  <c r="J51" i="8"/>
  <c r="K51" i="8"/>
  <c r="L51" i="8"/>
  <c r="C48" i="8"/>
  <c r="C49" i="8"/>
  <c r="C50" i="8"/>
  <c r="C51" i="8"/>
  <c r="C47" i="8"/>
  <c r="L36" i="8"/>
  <c r="K36" i="8"/>
  <c r="J36" i="8"/>
  <c r="I36" i="8"/>
  <c r="H36" i="8"/>
  <c r="G36" i="8"/>
  <c r="F36" i="8"/>
  <c r="E36" i="8"/>
  <c r="E41" i="8" s="1"/>
  <c r="D36" i="8"/>
  <c r="D41" i="8" s="1"/>
  <c r="L30" i="8"/>
  <c r="K30" i="8"/>
  <c r="J30" i="8"/>
  <c r="I30" i="8"/>
  <c r="H30" i="8"/>
  <c r="G30" i="8"/>
  <c r="F30" i="8"/>
  <c r="E30" i="8"/>
  <c r="D30" i="8"/>
  <c r="C30" i="8"/>
  <c r="D24" i="8"/>
  <c r="E24" i="8"/>
  <c r="F24" i="8"/>
  <c r="G24" i="8"/>
  <c r="H24" i="8"/>
  <c r="I24" i="8"/>
  <c r="J24" i="8"/>
  <c r="K24" i="8"/>
  <c r="L24" i="8"/>
  <c r="C24" i="8"/>
  <c r="D21" i="8"/>
  <c r="E21" i="8"/>
  <c r="F21" i="8"/>
  <c r="G21" i="8"/>
  <c r="H21" i="8"/>
  <c r="I21" i="8"/>
  <c r="J21" i="8"/>
  <c r="K21" i="8"/>
  <c r="L21" i="8"/>
  <c r="E24" i="16" s="1"/>
  <c r="E26" i="16" s="1"/>
  <c r="K37" i="16" s="1"/>
  <c r="C21" i="8"/>
  <c r="E15" i="8"/>
  <c r="F15" i="8"/>
  <c r="G15" i="8"/>
  <c r="H15" i="8"/>
  <c r="I15" i="8"/>
  <c r="J15" i="8"/>
  <c r="K15" i="8"/>
  <c r="L15" i="8"/>
  <c r="K6" i="8"/>
  <c r="K50" i="12" s="1"/>
  <c r="L6" i="8"/>
  <c r="L7" i="8" s="1"/>
  <c r="L3" i="8"/>
  <c r="E9" i="24" s="1"/>
  <c r="F9" i="24" s="1"/>
  <c r="G9" i="24" s="1"/>
  <c r="H9" i="24" s="1"/>
  <c r="I9" i="24" s="1"/>
  <c r="J9" i="24" s="1"/>
  <c r="J6" i="8"/>
  <c r="J50" i="12" s="1"/>
  <c r="I6" i="8"/>
  <c r="I50" i="12" s="1"/>
  <c r="H6" i="8"/>
  <c r="G6" i="8"/>
  <c r="G50" i="12" s="1"/>
  <c r="F6" i="8"/>
  <c r="C91" i="32" s="1"/>
  <c r="G101" i="22"/>
  <c r="D6" i="8"/>
  <c r="C6" i="8"/>
  <c r="J3" i="8"/>
  <c r="D3" i="8"/>
  <c r="E3" i="8"/>
  <c r="F3" i="8"/>
  <c r="G3" i="8"/>
  <c r="H3" i="8"/>
  <c r="I3" i="8"/>
  <c r="C3" i="8"/>
  <c r="B2" i="8"/>
  <c r="B6" i="6"/>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E1" i="6"/>
  <c r="C3" i="4"/>
  <c r="D3" i="4"/>
  <c r="E3" i="4"/>
  <c r="F3" i="4"/>
  <c r="G3" i="4"/>
  <c r="H3" i="4"/>
  <c r="I3" i="4"/>
  <c r="J3" i="4"/>
  <c r="K3" i="4"/>
  <c r="B7" i="4"/>
  <c r="B6" i="4"/>
  <c r="B5" i="4"/>
  <c r="B4" i="4"/>
  <c r="B3" i="4"/>
  <c r="C12" i="8" l="1"/>
  <c r="C16" i="8"/>
  <c r="C29" i="12" s="1"/>
  <c r="C10" i="8"/>
  <c r="K40" i="16"/>
  <c r="K42" i="16" s="1"/>
  <c r="H25" i="12"/>
  <c r="C35" i="27"/>
  <c r="H50" i="12"/>
  <c r="K41" i="8"/>
  <c r="F24" i="29" s="1"/>
  <c r="E101" i="22"/>
  <c r="F101" i="22"/>
  <c r="D7" i="8"/>
  <c r="D13" i="12" s="1"/>
  <c r="E7" i="8"/>
  <c r="E13" i="12" s="1"/>
  <c r="C22" i="8"/>
  <c r="L50" i="12"/>
  <c r="Q28" i="15"/>
  <c r="I57" i="8"/>
  <c r="I64" i="8" s="1"/>
  <c r="I51" i="12" s="1"/>
  <c r="L27" i="12"/>
  <c r="L52" i="12"/>
  <c r="E18" i="13"/>
  <c r="K27" i="12"/>
  <c r="K52" i="12"/>
  <c r="E16" i="13"/>
  <c r="K18" i="29"/>
  <c r="K19" i="29" s="1"/>
  <c r="D42" i="24"/>
  <c r="J27" i="12"/>
  <c r="J52" i="12"/>
  <c r="H27" i="12"/>
  <c r="H52" i="12"/>
  <c r="N28" i="15"/>
  <c r="N29" i="15" s="1"/>
  <c r="E91" i="32"/>
  <c r="E93" i="32" s="1"/>
  <c r="J101" i="22"/>
  <c r="C46" i="29" s="1"/>
  <c r="I27" i="12"/>
  <c r="G91" i="32"/>
  <c r="G93" i="32" s="1"/>
  <c r="L101" i="22"/>
  <c r="E46" i="29" s="1"/>
  <c r="E35" i="27"/>
  <c r="H41" i="8"/>
  <c r="I41" i="8"/>
  <c r="I91" i="32"/>
  <c r="I93" i="32" s="1"/>
  <c r="N101" i="22"/>
  <c r="G46" i="29" s="1"/>
  <c r="G35" i="27"/>
  <c r="E36" i="27"/>
  <c r="E34" i="27"/>
  <c r="K57" i="8"/>
  <c r="K64" i="8" s="1"/>
  <c r="K25" i="12"/>
  <c r="C93" i="32"/>
  <c r="H101" i="22"/>
  <c r="D91" i="32"/>
  <c r="D93" i="32" s="1"/>
  <c r="I101" i="22"/>
  <c r="F41" i="8"/>
  <c r="F17" i="12" s="1"/>
  <c r="F91" i="32"/>
  <c r="F93" i="32" s="1"/>
  <c r="K101" i="22"/>
  <c r="D46" i="29" s="1"/>
  <c r="D35" i="27"/>
  <c r="G41" i="8"/>
  <c r="J41" i="8"/>
  <c r="H91" i="32"/>
  <c r="H93" i="32" s="1"/>
  <c r="M101" i="22"/>
  <c r="F46" i="29" s="1"/>
  <c r="F35" i="27"/>
  <c r="G34" i="27"/>
  <c r="G36" i="27"/>
  <c r="F34" i="27"/>
  <c r="F36" i="27"/>
  <c r="N26" i="12"/>
  <c r="O26" i="12"/>
  <c r="I25" i="12"/>
  <c r="J25" i="12"/>
  <c r="J57" i="8"/>
  <c r="J64" i="8" s="1"/>
  <c r="J51" i="12" s="1"/>
  <c r="L25" i="12"/>
  <c r="F52" i="12"/>
  <c r="G52" i="12"/>
  <c r="E52" i="12"/>
  <c r="D52" i="12"/>
  <c r="E50" i="12"/>
  <c r="F50" i="12"/>
  <c r="D50" i="12"/>
  <c r="P23" i="15"/>
  <c r="P28" i="15"/>
  <c r="R23" i="15"/>
  <c r="R28" i="15"/>
  <c r="O23" i="15"/>
  <c r="O28" i="15"/>
  <c r="K37" i="15"/>
  <c r="K41" i="15" s="1"/>
  <c r="F29" i="15"/>
  <c r="D29" i="15"/>
  <c r="I37" i="15"/>
  <c r="I43" i="15" s="1"/>
  <c r="L37" i="15"/>
  <c r="L38" i="15" s="1"/>
  <c r="M37" i="15"/>
  <c r="M41" i="15" s="1"/>
  <c r="G43" i="15"/>
  <c r="G38" i="15"/>
  <c r="G41" i="15"/>
  <c r="E37" i="15"/>
  <c r="E29" i="15"/>
  <c r="D43" i="15"/>
  <c r="D38" i="15"/>
  <c r="D41" i="15"/>
  <c r="F43" i="15"/>
  <c r="F38" i="15"/>
  <c r="F41" i="15"/>
  <c r="H38" i="15"/>
  <c r="H43" i="15"/>
  <c r="H41" i="15"/>
  <c r="J44" i="15"/>
  <c r="J48" i="15"/>
  <c r="L39" i="12"/>
  <c r="L45" i="12" s="1"/>
  <c r="L42" i="12"/>
  <c r="L40" i="12"/>
  <c r="L46" i="12" s="1"/>
  <c r="L41" i="12"/>
  <c r="L47" i="12" s="1"/>
  <c r="L43" i="12"/>
  <c r="K39" i="12"/>
  <c r="K45" i="12" s="1"/>
  <c r="K40" i="12"/>
  <c r="K46" i="12" s="1"/>
  <c r="K43" i="12"/>
  <c r="K41" i="12"/>
  <c r="K47" i="12" s="1"/>
  <c r="K42" i="12"/>
  <c r="E17" i="13"/>
  <c r="C57" i="8"/>
  <c r="C64" i="8" s="1"/>
  <c r="E16" i="8"/>
  <c r="E29" i="12" s="1"/>
  <c r="L57" i="8"/>
  <c r="L64" i="8" s="1"/>
  <c r="C41" i="12"/>
  <c r="C42" i="12"/>
  <c r="C39" i="12"/>
  <c r="C43" i="12"/>
  <c r="C40" i="12"/>
  <c r="D40" i="12"/>
  <c r="D46" i="12" s="1"/>
  <c r="D39" i="12"/>
  <c r="D45" i="12" s="1"/>
  <c r="D41" i="12"/>
  <c r="D47" i="12" s="1"/>
  <c r="D43" i="12"/>
  <c r="D42" i="12"/>
  <c r="C52" i="12"/>
  <c r="C50" i="12"/>
  <c r="G42" i="12"/>
  <c r="G40" i="12"/>
  <c r="G46" i="12" s="1"/>
  <c r="G43" i="12"/>
  <c r="G41" i="12"/>
  <c r="G47" i="12" s="1"/>
  <c r="G39" i="12"/>
  <c r="G45" i="12" s="1"/>
  <c r="E17" i="12"/>
  <c r="G57" i="8"/>
  <c r="G64" i="8" s="1"/>
  <c r="H40" i="12"/>
  <c r="H46" i="12" s="1"/>
  <c r="H43" i="12"/>
  <c r="H41" i="12"/>
  <c r="H47" i="12" s="1"/>
  <c r="H42" i="12"/>
  <c r="H39" i="12"/>
  <c r="H45" i="12" s="1"/>
  <c r="I40" i="12"/>
  <c r="I46" i="12" s="1"/>
  <c r="I42" i="12"/>
  <c r="I43" i="12"/>
  <c r="I41" i="12"/>
  <c r="I47" i="12" s="1"/>
  <c r="I39" i="12"/>
  <c r="I45" i="12" s="1"/>
  <c r="E57" i="8"/>
  <c r="E64" i="8" s="1"/>
  <c r="D17" i="12"/>
  <c r="F57" i="8"/>
  <c r="F64" i="8" s="1"/>
  <c r="J43" i="12"/>
  <c r="J39" i="12"/>
  <c r="J45" i="12" s="1"/>
  <c r="J42" i="12"/>
  <c r="J41" i="12"/>
  <c r="J47" i="12" s="1"/>
  <c r="J40" i="12"/>
  <c r="J46" i="12" s="1"/>
  <c r="D57" i="8"/>
  <c r="D64" i="8" s="1"/>
  <c r="E40" i="12"/>
  <c r="E46" i="12" s="1"/>
  <c r="E43" i="12"/>
  <c r="E41" i="12"/>
  <c r="E47" i="12" s="1"/>
  <c r="E39" i="12"/>
  <c r="E45" i="12" s="1"/>
  <c r="E42" i="12"/>
  <c r="F42" i="12"/>
  <c r="F40" i="12"/>
  <c r="F46" i="12" s="1"/>
  <c r="F41" i="12"/>
  <c r="F47" i="12" s="1"/>
  <c r="F43" i="12"/>
  <c r="F39" i="12"/>
  <c r="F45" i="12" s="1"/>
  <c r="H57" i="8"/>
  <c r="H64" i="8" s="1"/>
  <c r="H51" i="12" s="1"/>
  <c r="H7" i="8"/>
  <c r="L41" i="8"/>
  <c r="J25" i="8"/>
  <c r="J30" i="12" s="1"/>
  <c r="I25" i="8"/>
  <c r="I30" i="12" s="1"/>
  <c r="G12" i="8"/>
  <c r="G13" i="8" s="1"/>
  <c r="G19" i="12" s="1"/>
  <c r="H25" i="8"/>
  <c r="H30" i="12" s="1"/>
  <c r="E25" i="8"/>
  <c r="E30" i="12" s="1"/>
  <c r="G25" i="8"/>
  <c r="G30" i="12" s="1"/>
  <c r="F12" i="8"/>
  <c r="F13" i="8" s="1"/>
  <c r="F19" i="12" s="1"/>
  <c r="F25" i="8"/>
  <c r="F30" i="12" s="1"/>
  <c r="I16" i="8"/>
  <c r="I29" i="12" s="1"/>
  <c r="F16" i="8"/>
  <c r="F29" i="12" s="1"/>
  <c r="H12" i="8"/>
  <c r="H13" i="8" s="1"/>
  <c r="D25" i="8"/>
  <c r="D30" i="12" s="1"/>
  <c r="L16" i="8"/>
  <c r="L29" i="12" s="1"/>
  <c r="F22" i="8"/>
  <c r="K12" i="8"/>
  <c r="K13" i="8" s="1"/>
  <c r="E22" i="8"/>
  <c r="J16" i="8"/>
  <c r="J29" i="12" s="1"/>
  <c r="K25" i="8"/>
  <c r="K30" i="12" s="1"/>
  <c r="D16" i="8"/>
  <c r="D29" i="12" s="1"/>
  <c r="D10" i="8"/>
  <c r="I12" i="8"/>
  <c r="J12" i="8"/>
  <c r="H22" i="8"/>
  <c r="L22" i="8"/>
  <c r="G22" i="8"/>
  <c r="K16" i="8"/>
  <c r="K29" i="12" s="1"/>
  <c r="J22" i="8"/>
  <c r="E10" i="8"/>
  <c r="L25" i="8"/>
  <c r="L30" i="12" s="1"/>
  <c r="G16" i="8"/>
  <c r="G29" i="12" s="1"/>
  <c r="I22" i="8"/>
  <c r="L10" i="8"/>
  <c r="K7" i="8"/>
  <c r="K10" i="8"/>
  <c r="J7" i="8"/>
  <c r="J10" i="8"/>
  <c r="I7" i="8"/>
  <c r="I10" i="8"/>
  <c r="C25" i="8"/>
  <c r="C30" i="12" s="1"/>
  <c r="F10" i="8"/>
  <c r="H16" i="8"/>
  <c r="H29" i="12" s="1"/>
  <c r="A1" i="4"/>
  <c r="D22" i="8"/>
  <c r="G7" i="8"/>
  <c r="G13" i="12" s="1"/>
  <c r="E12" i="8"/>
  <c r="F7" i="8"/>
  <c r="F13" i="12" s="1"/>
  <c r="D12" i="8"/>
  <c r="H10" i="8"/>
  <c r="K22" i="8"/>
  <c r="L12" i="8"/>
  <c r="G10" i="8"/>
  <c r="E1" i="4"/>
  <c r="K23" i="29" l="1"/>
  <c r="I87" i="32"/>
  <c r="I17" i="12"/>
  <c r="N39" i="12"/>
  <c r="D23" i="24"/>
  <c r="F25" i="29"/>
  <c r="K17" i="12"/>
  <c r="H48" i="12"/>
  <c r="M43" i="15"/>
  <c r="M44" i="15" s="1"/>
  <c r="K38" i="15"/>
  <c r="N37" i="15"/>
  <c r="N41" i="15" s="1"/>
  <c r="M38" i="15"/>
  <c r="N27" i="12"/>
  <c r="I48" i="12"/>
  <c r="Q29" i="15"/>
  <c r="Q37" i="15"/>
  <c r="L51" i="12"/>
  <c r="K51" i="12"/>
  <c r="O25" i="12"/>
  <c r="O27" i="12"/>
  <c r="K43" i="15"/>
  <c r="K44" i="15" s="1"/>
  <c r="J13" i="12"/>
  <c r="E17" i="29"/>
  <c r="G17" i="12"/>
  <c r="C24" i="29"/>
  <c r="C25" i="29"/>
  <c r="L17" i="12"/>
  <c r="G24" i="29"/>
  <c r="G25" i="29"/>
  <c r="C51" i="12"/>
  <c r="K19" i="12"/>
  <c r="F18" i="29"/>
  <c r="N25" i="12"/>
  <c r="I13" i="12"/>
  <c r="D17" i="29"/>
  <c r="K13" i="12"/>
  <c r="F17" i="29"/>
  <c r="L13" i="12"/>
  <c r="G17" i="29"/>
  <c r="D25" i="29"/>
  <c r="D24" i="29"/>
  <c r="J17" i="12"/>
  <c r="E25" i="29"/>
  <c r="E24" i="29"/>
  <c r="H13" i="12"/>
  <c r="C17" i="29"/>
  <c r="H17" i="12"/>
  <c r="H19" i="12"/>
  <c r="C18" i="29"/>
  <c r="O29" i="15"/>
  <c r="O37" i="15"/>
  <c r="R29" i="15"/>
  <c r="R37" i="15"/>
  <c r="P29" i="15"/>
  <c r="P37" i="15"/>
  <c r="I41" i="15"/>
  <c r="I38" i="15"/>
  <c r="L43" i="15"/>
  <c r="L44" i="15" s="1"/>
  <c r="L41" i="15"/>
  <c r="J52" i="15"/>
  <c r="J54" i="15" s="1"/>
  <c r="E43" i="15"/>
  <c r="E38" i="15"/>
  <c r="E41" i="15"/>
  <c r="H48" i="15"/>
  <c r="H44" i="15"/>
  <c r="D48" i="15"/>
  <c r="D44" i="15"/>
  <c r="I48" i="15"/>
  <c r="J49" i="15" s="1"/>
  <c r="I44" i="15"/>
  <c r="F48" i="15"/>
  <c r="F44" i="15"/>
  <c r="G48" i="15"/>
  <c r="G44" i="15"/>
  <c r="O43" i="12"/>
  <c r="O42" i="12"/>
  <c r="N50" i="12"/>
  <c r="J48" i="12"/>
  <c r="N30" i="12"/>
  <c r="O30" i="12"/>
  <c r="H18" i="8"/>
  <c r="G51" i="12"/>
  <c r="F51" i="12"/>
  <c r="E51" i="12"/>
  <c r="D48" i="12"/>
  <c r="G48" i="12"/>
  <c r="O40" i="12"/>
  <c r="C46" i="12"/>
  <c r="N40" i="12"/>
  <c r="K48" i="12"/>
  <c r="D51" i="12"/>
  <c r="C45" i="12"/>
  <c r="O39" i="12"/>
  <c r="F48" i="12"/>
  <c r="C47" i="12"/>
  <c r="N41" i="12"/>
  <c r="O41" i="12"/>
  <c r="L48" i="12"/>
  <c r="O29" i="12"/>
  <c r="N29" i="12"/>
  <c r="N52" i="12"/>
  <c r="O52" i="12"/>
  <c r="O50" i="12"/>
  <c r="E48" i="12"/>
  <c r="N43" i="12"/>
  <c r="N42" i="12"/>
  <c r="G18" i="8"/>
  <c r="E42" i="23" s="1"/>
  <c r="E44" i="23" s="1"/>
  <c r="F18" i="8"/>
  <c r="K18" i="8"/>
  <c r="H79" i="32" s="1"/>
  <c r="I18" i="8"/>
  <c r="F79" i="32" s="1"/>
  <c r="I13" i="8"/>
  <c r="D18" i="8"/>
  <c r="D13" i="8"/>
  <c r="D19" i="12" s="1"/>
  <c r="L18" i="8"/>
  <c r="I79" i="32" s="1"/>
  <c r="L13" i="8"/>
  <c r="E18" i="8"/>
  <c r="E13" i="8"/>
  <c r="E19" i="12" s="1"/>
  <c r="C18" i="8"/>
  <c r="C13" i="8"/>
  <c r="C19" i="12" s="1"/>
  <c r="J18" i="8"/>
  <c r="G79" i="32" s="1"/>
  <c r="J13" i="8"/>
  <c r="I17" i="24" l="1"/>
  <c r="J17" i="24"/>
  <c r="G17" i="24"/>
  <c r="F17" i="24"/>
  <c r="H17" i="24"/>
  <c r="K48" i="15"/>
  <c r="K52" i="15" s="1"/>
  <c r="K54" i="15" s="1"/>
  <c r="F27" i="8"/>
  <c r="F31" i="8" s="1"/>
  <c r="C79" i="32"/>
  <c r="M48" i="15"/>
  <c r="M52" i="15" s="1"/>
  <c r="M54" i="15" s="1"/>
  <c r="D79" i="32"/>
  <c r="H19" i="8"/>
  <c r="H20" i="12" s="1"/>
  <c r="H37" i="12"/>
  <c r="E79" i="32"/>
  <c r="O13" i="12"/>
  <c r="N43" i="15"/>
  <c r="N44" i="15" s="1"/>
  <c r="N38" i="15"/>
  <c r="N13" i="12"/>
  <c r="O17" i="12"/>
  <c r="Q43" i="15"/>
  <c r="Q44" i="15" s="1"/>
  <c r="Q38" i="15"/>
  <c r="Q41" i="15"/>
  <c r="L48" i="15"/>
  <c r="L49" i="15" s="1"/>
  <c r="H27" i="8"/>
  <c r="H31" i="8" s="1"/>
  <c r="N17" i="12"/>
  <c r="I19" i="12"/>
  <c r="D18" i="29"/>
  <c r="K92" i="22"/>
  <c r="K100" i="22"/>
  <c r="D45" i="29" s="1"/>
  <c r="G42" i="23"/>
  <c r="L92" i="22"/>
  <c r="L100" i="22"/>
  <c r="E45" i="29" s="1"/>
  <c r="H42" i="23"/>
  <c r="E92" i="22"/>
  <c r="E106" i="22" s="1"/>
  <c r="E100" i="22"/>
  <c r="L19" i="12"/>
  <c r="G18" i="29"/>
  <c r="J19" i="12"/>
  <c r="E18" i="29"/>
  <c r="M92" i="22"/>
  <c r="M100" i="22"/>
  <c r="F45" i="29" s="1"/>
  <c r="I42" i="23"/>
  <c r="H92" i="22"/>
  <c r="H100" i="22"/>
  <c r="F19" i="8"/>
  <c r="F20" i="12" s="1"/>
  <c r="I92" i="22"/>
  <c r="I100" i="22"/>
  <c r="J92" i="22"/>
  <c r="J100" i="22"/>
  <c r="C45" i="29" s="1"/>
  <c r="F42" i="23"/>
  <c r="G100" i="22"/>
  <c r="G92" i="22"/>
  <c r="G106" i="22" s="1"/>
  <c r="N92" i="22"/>
  <c r="N100" i="22"/>
  <c r="G45" i="29" s="1"/>
  <c r="J42" i="23"/>
  <c r="J44" i="23" s="1"/>
  <c r="E11" i="24"/>
  <c r="F100" i="22"/>
  <c r="F92" i="22"/>
  <c r="F106" i="22" s="1"/>
  <c r="O38" i="15"/>
  <c r="O41" i="15"/>
  <c r="O43" i="15"/>
  <c r="O44" i="15" s="1"/>
  <c r="R41" i="15"/>
  <c r="R43" i="15"/>
  <c r="R44" i="15" s="1"/>
  <c r="R38" i="15"/>
  <c r="P43" i="15"/>
  <c r="P44" i="15" s="1"/>
  <c r="P38" i="15"/>
  <c r="P41" i="15"/>
  <c r="D52" i="15"/>
  <c r="D54" i="15" s="1"/>
  <c r="H49" i="15"/>
  <c r="H52" i="15"/>
  <c r="H54" i="15" s="1"/>
  <c r="G49" i="15"/>
  <c r="G52" i="15"/>
  <c r="G54" i="15" s="1"/>
  <c r="E48" i="15"/>
  <c r="E44" i="15"/>
  <c r="F52" i="15"/>
  <c r="F54" i="15" s="1"/>
  <c r="I49" i="15"/>
  <c r="I52" i="15"/>
  <c r="I54" i="15" s="1"/>
  <c r="N51" i="12"/>
  <c r="I14" i="12"/>
  <c r="I33" i="12"/>
  <c r="I21" i="12"/>
  <c r="I37" i="12"/>
  <c r="K14" i="12"/>
  <c r="K21" i="12"/>
  <c r="K37" i="12"/>
  <c r="K33" i="12"/>
  <c r="F33" i="12"/>
  <c r="F37" i="12"/>
  <c r="F14" i="12"/>
  <c r="F21" i="12"/>
  <c r="F31" i="12" s="1"/>
  <c r="N47" i="12"/>
  <c r="O47" i="12"/>
  <c r="C37" i="12"/>
  <c r="I4" i="13" a="1"/>
  <c r="C33" i="12"/>
  <c r="C21" i="12"/>
  <c r="G27" i="8"/>
  <c r="G33" i="12"/>
  <c r="G37" i="12"/>
  <c r="G14" i="12"/>
  <c r="G21" i="12"/>
  <c r="G31" i="12" s="1"/>
  <c r="O45" i="12"/>
  <c r="N45" i="12"/>
  <c r="C48" i="12"/>
  <c r="E37" i="12"/>
  <c r="E33" i="12"/>
  <c r="E21" i="12"/>
  <c r="E31" i="12" s="1"/>
  <c r="E14" i="12"/>
  <c r="O51" i="12"/>
  <c r="L37" i="12"/>
  <c r="L14" i="12"/>
  <c r="L33" i="12"/>
  <c r="L21" i="12"/>
  <c r="K27" i="8"/>
  <c r="K28" i="8" s="1"/>
  <c r="K22" i="12" s="1"/>
  <c r="H14" i="12"/>
  <c r="H21" i="12"/>
  <c r="H33" i="12"/>
  <c r="K19" i="8"/>
  <c r="O46" i="12"/>
  <c r="N46" i="12"/>
  <c r="J14" i="12"/>
  <c r="J21" i="12"/>
  <c r="J37" i="12"/>
  <c r="J33" i="12"/>
  <c r="D21" i="12"/>
  <c r="D31" i="12" s="1"/>
  <c r="D37" i="12"/>
  <c r="D14" i="12"/>
  <c r="D33" i="12"/>
  <c r="G19" i="8"/>
  <c r="G20" i="12" s="1"/>
  <c r="L19" i="8"/>
  <c r="L27" i="8"/>
  <c r="J19" i="8"/>
  <c r="J27" i="8"/>
  <c r="E19" i="8"/>
  <c r="E20" i="12" s="1"/>
  <c r="E27" i="8"/>
  <c r="F28" i="8"/>
  <c r="F22" i="12" s="1"/>
  <c r="D19" i="8"/>
  <c r="D20" i="12" s="1"/>
  <c r="D27" i="8"/>
  <c r="C19" i="8"/>
  <c r="C20" i="12" s="1"/>
  <c r="C27" i="8"/>
  <c r="C31" i="8" s="1"/>
  <c r="I19" i="8"/>
  <c r="I27" i="8"/>
  <c r="R48" i="15" l="1"/>
  <c r="K49" i="15"/>
  <c r="C19" i="29"/>
  <c r="N48" i="15"/>
  <c r="N49" i="15" s="1"/>
  <c r="O48" i="15"/>
  <c r="F49" i="15"/>
  <c r="J15" i="12"/>
  <c r="K33" i="8"/>
  <c r="J34" i="6" s="1"/>
  <c r="F33" i="8"/>
  <c r="O19" i="12"/>
  <c r="K31" i="8"/>
  <c r="C33" i="8"/>
  <c r="G15" i="12"/>
  <c r="E13" i="24"/>
  <c r="P48" i="15"/>
  <c r="Q48" i="15"/>
  <c r="H33" i="8"/>
  <c r="G34" i="6" s="1"/>
  <c r="H28" i="8"/>
  <c r="H22" i="12" s="1"/>
  <c r="I15" i="12"/>
  <c r="N19" i="12"/>
  <c r="M49" i="15"/>
  <c r="L52" i="15"/>
  <c r="L54" i="15" s="1"/>
  <c r="L31" i="12"/>
  <c r="G20" i="29"/>
  <c r="D81" i="32"/>
  <c r="I106" i="22"/>
  <c r="G52" i="23"/>
  <c r="G54" i="23" s="1"/>
  <c r="G44" i="23"/>
  <c r="G69" i="23" s="1"/>
  <c r="I31" i="12"/>
  <c r="D20" i="29"/>
  <c r="F81" i="32"/>
  <c r="K106" i="22"/>
  <c r="D50" i="29" s="1"/>
  <c r="J20" i="12"/>
  <c r="E19" i="29"/>
  <c r="C81" i="32"/>
  <c r="H106" i="22"/>
  <c r="L20" i="12"/>
  <c r="G19" i="29"/>
  <c r="J31" i="12"/>
  <c r="E20" i="29"/>
  <c r="I81" i="32"/>
  <c r="N106" i="22"/>
  <c r="G50" i="29" s="1"/>
  <c r="H81" i="32"/>
  <c r="M106" i="22"/>
  <c r="F50" i="29" s="1"/>
  <c r="I20" i="12"/>
  <c r="D19" i="29"/>
  <c r="F52" i="23"/>
  <c r="F54" i="23" s="1"/>
  <c r="F58" i="23" s="1"/>
  <c r="F44" i="23"/>
  <c r="F69" i="23" s="1"/>
  <c r="K20" i="12"/>
  <c r="F19" i="29"/>
  <c r="E81" i="32"/>
  <c r="J106" i="22"/>
  <c r="C50" i="29" s="1"/>
  <c r="G31" i="8"/>
  <c r="H31" i="12"/>
  <c r="C20" i="29"/>
  <c r="H52" i="23"/>
  <c r="H54" i="23" s="1"/>
  <c r="H44" i="23"/>
  <c r="H69" i="23" s="1"/>
  <c r="G33" i="8"/>
  <c r="E52" i="23"/>
  <c r="E54" i="23" s="1"/>
  <c r="K31" i="12"/>
  <c r="F20" i="29"/>
  <c r="G81" i="32"/>
  <c r="L106" i="22"/>
  <c r="E50" i="29" s="1"/>
  <c r="J52" i="23"/>
  <c r="J54" i="23" s="1"/>
  <c r="J58" i="23" s="1"/>
  <c r="J69" i="23"/>
  <c r="I52" i="23"/>
  <c r="I54" i="23" s="1"/>
  <c r="I44" i="23"/>
  <c r="I69" i="23" s="1"/>
  <c r="E49" i="15"/>
  <c r="E52" i="15"/>
  <c r="E54" i="15" s="1"/>
  <c r="O48" i="12"/>
  <c r="N48" i="12"/>
  <c r="E15" i="12"/>
  <c r="K15" i="12"/>
  <c r="H15" i="12"/>
  <c r="C31" i="12"/>
  <c r="N21" i="12"/>
  <c r="O21" i="12"/>
  <c r="D15" i="12"/>
  <c r="K35" i="12"/>
  <c r="O33" i="12"/>
  <c r="N33" i="12"/>
  <c r="I4" i="13"/>
  <c r="I13" i="13"/>
  <c r="I9" i="13"/>
  <c r="I11" i="13"/>
  <c r="I10" i="13"/>
  <c r="I7" i="13"/>
  <c r="I12" i="13"/>
  <c r="I8" i="13"/>
  <c r="I6" i="13"/>
  <c r="I5" i="13"/>
  <c r="O14" i="12"/>
  <c r="N14" i="12"/>
  <c r="L15" i="12"/>
  <c r="G28" i="8"/>
  <c r="G22" i="12" s="1"/>
  <c r="O37" i="12"/>
  <c r="N37" i="12"/>
  <c r="F15" i="12"/>
  <c r="L33" i="8"/>
  <c r="K34" i="6" s="1"/>
  <c r="L31" i="8"/>
  <c r="D33" i="8"/>
  <c r="C34" i="6" s="1"/>
  <c r="D31" i="8"/>
  <c r="I33" i="8"/>
  <c r="H34" i="6" s="1"/>
  <c r="I31" i="8"/>
  <c r="K34" i="8"/>
  <c r="K38" i="8"/>
  <c r="J33" i="8"/>
  <c r="J31" i="8"/>
  <c r="E33" i="8"/>
  <c r="D34" i="6" s="1"/>
  <c r="E31" i="8"/>
  <c r="L28" i="8"/>
  <c r="L22" i="12" s="1"/>
  <c r="D28" i="8"/>
  <c r="D22" i="12" s="1"/>
  <c r="E28" i="8"/>
  <c r="E22" i="12" s="1"/>
  <c r="C28" i="8"/>
  <c r="C22" i="12" s="1"/>
  <c r="J28" i="8"/>
  <c r="J22" i="12" s="1"/>
  <c r="I28" i="8"/>
  <c r="I22" i="12" s="1"/>
  <c r="I14" i="13" l="1"/>
  <c r="Q49" i="15"/>
  <c r="H38" i="8"/>
  <c r="J105" i="22" s="1"/>
  <c r="C44" i="29" s="1"/>
  <c r="H34" i="8"/>
  <c r="H23" i="12" s="1"/>
  <c r="S4" i="13" a="1"/>
  <c r="K16" i="12"/>
  <c r="I34" i="6"/>
  <c r="C34" i="8"/>
  <c r="C23" i="12" s="1"/>
  <c r="B34" i="6"/>
  <c r="C38" i="8"/>
  <c r="F34" i="8"/>
  <c r="F23" i="12" s="1"/>
  <c r="E34" i="6"/>
  <c r="G58" i="23"/>
  <c r="H58" i="23"/>
  <c r="H70" i="23" s="1"/>
  <c r="H72" i="23" s="1"/>
  <c r="G35" i="12"/>
  <c r="F34" i="6"/>
  <c r="H35" i="12"/>
  <c r="I58" i="23"/>
  <c r="I70" i="23" s="1"/>
  <c r="I72" i="23" s="1"/>
  <c r="I16" i="13"/>
  <c r="F38" i="8"/>
  <c r="F42" i="8" s="1"/>
  <c r="F35" i="12"/>
  <c r="C35" i="12"/>
  <c r="G34" i="8"/>
  <c r="G23" i="12" s="1"/>
  <c r="Q52" i="15"/>
  <c r="Q54" i="15" s="1"/>
  <c r="R49" i="15"/>
  <c r="J8" i="13"/>
  <c r="J12" i="13"/>
  <c r="O20" i="12"/>
  <c r="N52" i="15"/>
  <c r="N54" i="15" s="1"/>
  <c r="R52" i="15"/>
  <c r="R54" i="15" s="1"/>
  <c r="O49" i="15"/>
  <c r="O52" i="15"/>
  <c r="O54" i="15" s="1"/>
  <c r="P49" i="15"/>
  <c r="G16" i="12"/>
  <c r="P52" i="15"/>
  <c r="P54" i="15" s="1"/>
  <c r="H16" i="12"/>
  <c r="G38" i="8"/>
  <c r="I105" i="22" s="1"/>
  <c r="C21" i="29"/>
  <c r="M105" i="22"/>
  <c r="F44" i="29" s="1"/>
  <c r="F22" i="29"/>
  <c r="N20" i="12"/>
  <c r="F70" i="23"/>
  <c r="F72" i="23" s="1"/>
  <c r="K23" i="12"/>
  <c r="F21" i="29"/>
  <c r="J5" i="13"/>
  <c r="J6" i="13"/>
  <c r="J10" i="13"/>
  <c r="I35" i="12"/>
  <c r="I16" i="12"/>
  <c r="D35" i="12"/>
  <c r="D16" i="12"/>
  <c r="E35" i="12"/>
  <c r="E16" i="12"/>
  <c r="O31" i="12"/>
  <c r="N31" i="12"/>
  <c r="J7" i="13"/>
  <c r="J13" i="13"/>
  <c r="N15" i="12"/>
  <c r="O15" i="12"/>
  <c r="F16" i="12"/>
  <c r="J11" i="13"/>
  <c r="J16" i="12"/>
  <c r="J35" i="12"/>
  <c r="J14" i="13"/>
  <c r="I17" i="13"/>
  <c r="I18" i="13"/>
  <c r="I15" i="13"/>
  <c r="L16" i="12"/>
  <c r="L35" i="12"/>
  <c r="J9" i="13"/>
  <c r="N22" i="12"/>
  <c r="O22" i="12"/>
  <c r="H42" i="8"/>
  <c r="H44" i="8" s="1"/>
  <c r="H34" i="12" s="1"/>
  <c r="K42" i="8"/>
  <c r="K44" i="8" s="1"/>
  <c r="I38" i="8"/>
  <c r="I34" i="8"/>
  <c r="J38" i="8"/>
  <c r="J34" i="8"/>
  <c r="D38" i="8"/>
  <c r="D34" i="8"/>
  <c r="D23" i="12" s="1"/>
  <c r="E38" i="8"/>
  <c r="E34" i="8"/>
  <c r="E23" i="12" s="1"/>
  <c r="L38" i="8"/>
  <c r="L34" i="8"/>
  <c r="C22" i="29" l="1"/>
  <c r="J60" i="23"/>
  <c r="S4" i="13"/>
  <c r="S5" i="13"/>
  <c r="T5" i="13" s="1"/>
  <c r="S6" i="13"/>
  <c r="T6" i="13" s="1"/>
  <c r="S10" i="13"/>
  <c r="S11" i="13"/>
  <c r="S7" i="13"/>
  <c r="S12" i="13"/>
  <c r="T12" i="13" s="1"/>
  <c r="S13" i="13"/>
  <c r="S8" i="13"/>
  <c r="T8" i="13" s="1"/>
  <c r="S9" i="13"/>
  <c r="T9" i="13" s="1"/>
  <c r="H36" i="12"/>
  <c r="G70" i="23"/>
  <c r="G72" i="23" s="1"/>
  <c r="E73" i="32"/>
  <c r="E75" i="32" s="1"/>
  <c r="E97" i="32" s="1"/>
  <c r="C42" i="8"/>
  <c r="C44" i="8" s="1"/>
  <c r="C34" i="12" s="1"/>
  <c r="C36" i="12" s="1"/>
  <c r="F105" i="22"/>
  <c r="D39" i="8"/>
  <c r="H39" i="8"/>
  <c r="C23" i="29" s="1"/>
  <c r="F44" i="8"/>
  <c r="F34" i="12" s="1"/>
  <c r="F36" i="12" s="1"/>
  <c r="F39" i="8"/>
  <c r="E39" i="8"/>
  <c r="E105" i="22"/>
  <c r="H105" i="22"/>
  <c r="H73" i="32"/>
  <c r="H75" i="32" s="1"/>
  <c r="H97" i="32" s="1"/>
  <c r="J70" i="23"/>
  <c r="J72" i="23" s="1"/>
  <c r="J61" i="23"/>
  <c r="E14" i="24" s="1"/>
  <c r="G39" i="8"/>
  <c r="G42" i="8"/>
  <c r="G44" i="8" s="1"/>
  <c r="G34" i="12" s="1"/>
  <c r="G36" i="12" s="1"/>
  <c r="J17" i="13"/>
  <c r="K39" i="8"/>
  <c r="F23" i="29" s="1"/>
  <c r="L105" i="22"/>
  <c r="E44" i="29" s="1"/>
  <c r="E22" i="29"/>
  <c r="I23" i="12"/>
  <c r="D21" i="29"/>
  <c r="K105" i="22"/>
  <c r="D44" i="29" s="1"/>
  <c r="D22" i="29"/>
  <c r="L23" i="12"/>
  <c r="G21" i="29"/>
  <c r="N4" i="13" a="1"/>
  <c r="N7" i="13" s="1"/>
  <c r="G105" i="22"/>
  <c r="K34" i="12"/>
  <c r="K36" i="12" s="1"/>
  <c r="N105" i="22"/>
  <c r="G44" i="29" s="1"/>
  <c r="G22" i="29"/>
  <c r="J23" i="12"/>
  <c r="E21" i="29"/>
  <c r="J15" i="13"/>
  <c r="J16" i="13"/>
  <c r="J18" i="13"/>
  <c r="N16" i="12"/>
  <c r="O16" i="12"/>
  <c r="N35" i="12"/>
  <c r="O35" i="12"/>
  <c r="I42" i="8"/>
  <c r="I44" i="8" s="1"/>
  <c r="I34" i="12" s="1"/>
  <c r="I36" i="12" s="1"/>
  <c r="I39" i="8"/>
  <c r="D23" i="29" s="1"/>
  <c r="L39" i="8"/>
  <c r="G23" i="29" s="1"/>
  <c r="L42" i="8"/>
  <c r="L44" i="8" s="1"/>
  <c r="L34" i="12" s="1"/>
  <c r="L36" i="12" s="1"/>
  <c r="E42" i="8"/>
  <c r="E44" i="8" s="1"/>
  <c r="E34" i="12" s="1"/>
  <c r="E36" i="12" s="1"/>
  <c r="D42" i="8"/>
  <c r="D44" i="8"/>
  <c r="D34" i="12" s="1"/>
  <c r="D36" i="12" s="1"/>
  <c r="J39" i="8"/>
  <c r="E23" i="29" s="1"/>
  <c r="J42" i="8"/>
  <c r="J44" i="8" s="1"/>
  <c r="J34" i="12" s="1"/>
  <c r="J36" i="12" s="1"/>
  <c r="T7" i="13" l="1"/>
  <c r="T11" i="13"/>
  <c r="S14" i="13"/>
  <c r="T14" i="13" s="1"/>
  <c r="S15" i="13"/>
  <c r="S16" i="13"/>
  <c r="S17" i="13"/>
  <c r="S18" i="13"/>
  <c r="T10" i="13"/>
  <c r="J74" i="23"/>
  <c r="T13" i="13"/>
  <c r="C73" i="32"/>
  <c r="C75" i="32" s="1"/>
  <c r="C97" i="32" s="1"/>
  <c r="I73" i="32"/>
  <c r="I75" i="32" s="1"/>
  <c r="I97" i="32" s="1"/>
  <c r="F73" i="32"/>
  <c r="F75" i="32" s="1"/>
  <c r="F97" i="32" s="1"/>
  <c r="G73" i="32"/>
  <c r="G75" i="32" s="1"/>
  <c r="G97" i="32" s="1"/>
  <c r="D73" i="32"/>
  <c r="D75" i="32" s="1"/>
  <c r="D97" i="32" s="1"/>
  <c r="F14" i="24"/>
  <c r="G14" i="24" s="1"/>
  <c r="H14" i="24" s="1"/>
  <c r="I14" i="24" s="1"/>
  <c r="E15" i="24"/>
  <c r="J75" i="23"/>
  <c r="D21" i="24" s="1"/>
  <c r="O23" i="12"/>
  <c r="N4" i="13"/>
  <c r="N12" i="13"/>
  <c r="N6" i="13"/>
  <c r="O7" i="13" s="1"/>
  <c r="N13" i="13"/>
  <c r="N23" i="12"/>
  <c r="N8" i="13"/>
  <c r="O8" i="13" s="1"/>
  <c r="N10" i="13"/>
  <c r="N9" i="13"/>
  <c r="N5" i="13"/>
  <c r="N11" i="13"/>
  <c r="O36" i="12"/>
  <c r="N34" i="12"/>
  <c r="O34" i="12"/>
  <c r="N36" i="12"/>
  <c r="T16" i="13" l="1"/>
  <c r="T17" i="13"/>
  <c r="T18" i="13"/>
  <c r="T15" i="13"/>
  <c r="F11" i="24"/>
  <c r="G11" i="24" s="1"/>
  <c r="H11" i="24" s="1"/>
  <c r="I11" i="24" s="1"/>
  <c r="J11" i="24" s="1"/>
  <c r="O9" i="13"/>
  <c r="O11" i="13"/>
  <c r="O13" i="13"/>
  <c r="O5" i="13"/>
  <c r="O6" i="13"/>
  <c r="O12" i="13"/>
  <c r="N14" i="13"/>
  <c r="O14" i="13" s="1"/>
  <c r="O10" i="13"/>
  <c r="N17" i="13"/>
  <c r="N15" i="13"/>
  <c r="N18" i="13"/>
  <c r="N16" i="13"/>
  <c r="F13" i="24" l="1"/>
  <c r="F15" i="24" s="1"/>
  <c r="F19" i="24" s="1"/>
  <c r="O15" i="13"/>
  <c r="G13" i="24"/>
  <c r="G15" i="24" s="1"/>
  <c r="G19" i="24" s="1"/>
  <c r="O18" i="13"/>
  <c r="O16" i="13"/>
  <c r="O17" i="13"/>
  <c r="H13" i="24"/>
  <c r="H15" i="24" s="1"/>
  <c r="H19" i="24" s="1"/>
  <c r="J13" i="24" l="1"/>
  <c r="J15" i="24" s="1"/>
  <c r="D27" i="24" s="1"/>
  <c r="I13" i="24"/>
  <c r="D31" i="24" l="1"/>
  <c r="D36" i="24" s="1"/>
  <c r="I15" i="24"/>
  <c r="I19" i="24" s="1"/>
  <c r="J19" i="24"/>
  <c r="D35" i="24" l="1"/>
  <c r="D37" i="24" l="1"/>
  <c r="D41" i="24" s="1"/>
  <c r="D44" i="24" s="1"/>
  <c r="F26" i="24" l="1"/>
  <c r="F38" i="24"/>
  <c r="D48" i="24"/>
  <c r="D47" i="24"/>
</calcChain>
</file>

<file path=xl/sharedStrings.xml><?xml version="1.0" encoding="utf-8"?>
<sst xmlns="http://schemas.openxmlformats.org/spreadsheetml/2006/main" count="1036" uniqueCount="570">
  <si>
    <t>COMPANY NAME</t>
  </si>
  <si>
    <t>SCREENER.IN</t>
  </si>
  <si>
    <t>Narration</t>
  </si>
  <si>
    <t>Sales</t>
  </si>
  <si>
    <t>Expenses</t>
  </si>
  <si>
    <t>Operating Profit</t>
  </si>
  <si>
    <t>Other Income</t>
  </si>
  <si>
    <t>Depreciation</t>
  </si>
  <si>
    <t>Interest</t>
  </si>
  <si>
    <t>Profit before tax</t>
  </si>
  <si>
    <t>Tax</t>
  </si>
  <si>
    <t>Net profit</t>
  </si>
  <si>
    <t>Sales Growth</t>
  </si>
  <si>
    <t>Equity Share Capital</t>
  </si>
  <si>
    <t>Reserves</t>
  </si>
  <si>
    <t>Total</t>
  </si>
  <si>
    <t>Net Block</t>
  </si>
  <si>
    <t>Capital Work in Progress</t>
  </si>
  <si>
    <t>Investments</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</si>
  <si>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</si>
  <si>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</si>
  <si>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</si>
  <si>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</si>
  <si>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</si>
  <si>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</si>
  <si>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</si>
  <si>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</si>
  <si>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</si>
  <si>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</si>
  <si>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</si>
  <si>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</si>
  <si>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</si>
  <si>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Inventory</t>
  </si>
  <si>
    <t>Debtor Days</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</si>
  <si>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</si>
  <si>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</si>
  <si>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</si>
  <si>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</si>
  <si>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</si>
  <si>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</si>
  <si>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</si>
  <si>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</si>
  <si>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</si>
  <si>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</si>
  <si>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LATEST VERSION</t>
  </si>
  <si>
    <t>CURRENT VERSION</t>
  </si>
  <si>
    <t>HCL TECHNOLOGIES LTD</t>
  </si>
  <si>
    <t>META</t>
  </si>
  <si>
    <t>Dividend Amount</t>
  </si>
  <si>
    <t>Borrowings</t>
  </si>
  <si>
    <t>Other Liabilities</t>
  </si>
  <si>
    <t>Other Assets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</si>
  <si>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</si>
  <si>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</si>
  <si>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</si>
  <si>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</si>
  <si>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</si>
  <si>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</si>
  <si>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</si>
  <si>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</si>
  <si>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</si>
  <si>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</si>
  <si>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</si>
  <si>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</si>
  <si>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</si>
  <si>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</si>
  <si>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</si>
  <si>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</si>
  <si>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</si>
  <si>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</si>
  <si>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Years</t>
  </si>
  <si>
    <t>#</t>
  </si>
  <si>
    <t>Income Statement</t>
  </si>
  <si>
    <t xml:space="preserve">Sale </t>
  </si>
  <si>
    <t>Sale Growth</t>
  </si>
  <si>
    <t>COGS</t>
  </si>
  <si>
    <t>COGS % of Sale</t>
  </si>
  <si>
    <t>Gross Profit</t>
  </si>
  <si>
    <t>Selling &amp; General  Expenses</t>
  </si>
  <si>
    <t>S&amp;G Exp % Sale</t>
  </si>
  <si>
    <t>EBITDA</t>
  </si>
  <si>
    <t>Interest % Sale</t>
  </si>
  <si>
    <t xml:space="preserve">Depreciation </t>
  </si>
  <si>
    <t>Depreciation % Sale</t>
  </si>
  <si>
    <t xml:space="preserve">Earnings Before Tax </t>
  </si>
  <si>
    <t>EBT % Sale</t>
  </si>
  <si>
    <t>Effective Tax Rate</t>
  </si>
  <si>
    <t>EBITDA Margins/ % Sale</t>
  </si>
  <si>
    <t>Gross Margins/ % Sale</t>
  </si>
  <si>
    <t>Net Profit</t>
  </si>
  <si>
    <t>NET Margins</t>
  </si>
  <si>
    <t>No. Of Equity Shares</t>
  </si>
  <si>
    <t>EPS/ Earning Per Share</t>
  </si>
  <si>
    <t>DPS/ Dividend Per Share</t>
  </si>
  <si>
    <t>EPS Growth</t>
  </si>
  <si>
    <t>Dividend Payout Ratio</t>
  </si>
  <si>
    <t>Retained Earnings</t>
  </si>
  <si>
    <t>Balance Sheet</t>
  </si>
  <si>
    <t>Total Liabilities</t>
  </si>
  <si>
    <t>Fixed Assets Net Block</t>
  </si>
  <si>
    <t>Total Non Current Assets</t>
  </si>
  <si>
    <t>Total Current Assets</t>
  </si>
  <si>
    <t>Total Assets</t>
  </si>
  <si>
    <t>Profit from operations</t>
  </si>
  <si>
    <t>Payables</t>
  </si>
  <si>
    <t>Loans Advances</t>
  </si>
  <si>
    <t>Other WC items</t>
  </si>
  <si>
    <t>Working capital changes</t>
  </si>
  <si>
    <t>Direct taxes</t>
  </si>
  <si>
    <t>Fixed assets purchased</t>
  </si>
  <si>
    <t>Fixed assets sold</t>
  </si>
  <si>
    <t>Investments purchased</t>
  </si>
  <si>
    <t>Investments sold</t>
  </si>
  <si>
    <t>Interest received</t>
  </si>
  <si>
    <t>Dividends received</t>
  </si>
  <si>
    <t>Investment in group cos</t>
  </si>
  <si>
    <t>Acquisition of companies</t>
  </si>
  <si>
    <t>Inter corporate deposits</t>
  </si>
  <si>
    <t>Other investing items</t>
  </si>
  <si>
    <t>Proceeds from shares</t>
  </si>
  <si>
    <t>Redemption of debentures</t>
  </si>
  <si>
    <t>Proceeds from borrowings</t>
  </si>
  <si>
    <t>Repayment of borrowings</t>
  </si>
  <si>
    <t>Interest paid fin</t>
  </si>
  <si>
    <t>Dividends paid</t>
  </si>
  <si>
    <t>Financial liabilities</t>
  </si>
  <si>
    <t>Other financing items</t>
  </si>
  <si>
    <t>Cash Flow Statement</t>
  </si>
  <si>
    <t>Cash From Operating Activities</t>
  </si>
  <si>
    <t xml:space="preserve"> Operating Activities</t>
  </si>
  <si>
    <t>Investing Activities</t>
  </si>
  <si>
    <t>Cash From Investing Activities</t>
  </si>
  <si>
    <t>Financing Activities</t>
  </si>
  <si>
    <t>Cash From Financing Activities</t>
  </si>
  <si>
    <t xml:space="preserve">    </t>
  </si>
  <si>
    <t>EBITDA Growth</t>
  </si>
  <si>
    <t>EBT Growth</t>
  </si>
  <si>
    <t>Net Profit Growth</t>
  </si>
  <si>
    <t>Dividend Growth</t>
  </si>
  <si>
    <t>Gross Margin</t>
  </si>
  <si>
    <t>EBITDA Margin</t>
  </si>
  <si>
    <t>EBT Margin</t>
  </si>
  <si>
    <t>Net Profit Margin</t>
  </si>
  <si>
    <t>SalesExpenses%Sales</t>
  </si>
  <si>
    <t>Depreciation%Sales</t>
  </si>
  <si>
    <t>Operatingincome%Sales</t>
  </si>
  <si>
    <t>Return On Capital Employed</t>
  </si>
  <si>
    <t>Retained Earning%</t>
  </si>
  <si>
    <t>Return On  Equity%</t>
  </si>
  <si>
    <t>Self Sustained Growth Rate</t>
  </si>
  <si>
    <t>Interest Coverage Ratio</t>
  </si>
  <si>
    <t>Detor Turnover Ratio</t>
  </si>
  <si>
    <t>Creditor Turnover Ratio</t>
  </si>
  <si>
    <t xml:space="preserve">Inventory Turnover </t>
  </si>
  <si>
    <t>Fixed Asset Turnover</t>
  </si>
  <si>
    <t>Capital Turnover Ratio</t>
  </si>
  <si>
    <t>Payables Days</t>
  </si>
  <si>
    <t>Inventory Days</t>
  </si>
  <si>
    <t>CFO/Sales</t>
  </si>
  <si>
    <t>CFO/Total Assets</t>
  </si>
  <si>
    <t>CFO/Total Debt</t>
  </si>
  <si>
    <t>EBIT/Operating Margin</t>
  </si>
  <si>
    <t>Cash Conversion Cycle( In Days)</t>
  </si>
  <si>
    <t>Mean</t>
  </si>
  <si>
    <t>Median</t>
  </si>
  <si>
    <t>Trend</t>
  </si>
  <si>
    <t>Year Weight</t>
  </si>
  <si>
    <t>Year</t>
  </si>
  <si>
    <t>Particulars</t>
  </si>
  <si>
    <t>Abhishek Kumar V</t>
  </si>
  <si>
    <t>AbhishekKumar.V2002@gmail.com</t>
  </si>
  <si>
    <t>The financial model provided is intended for educational purposes only and is based on certain assumptions and hypothetical
scenarios. It is not intended to serve as financial advice or a guarantee of future outcomes.</t>
  </si>
  <si>
    <t>Current Asset Ratio</t>
  </si>
  <si>
    <t>Quick Ratio</t>
  </si>
  <si>
    <t>Debt To Eqyity Ratio</t>
  </si>
  <si>
    <t>The financial model provided is intended for educational purposes only and is based on certain assumptions and hypothetical</t>
  </si>
  <si>
    <t>scenarios. It is not intended to serve as financial advice or a guarantee of future outcomes.</t>
  </si>
  <si>
    <t>Name</t>
  </si>
  <si>
    <t>CMP Rs.</t>
  </si>
  <si>
    <t>Debt Rs.Cr.</t>
  </si>
  <si>
    <t>Date</t>
  </si>
  <si>
    <t>Regression Beta</t>
  </si>
  <si>
    <t>Beta Drafting</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</si>
  <si>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</si>
  <si>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</si>
  <si>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</si>
  <si>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</si>
  <si>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</si>
  <si>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</si>
  <si>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</si>
  <si>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</si>
  <si>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</si>
  <si>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</si>
  <si>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</si>
  <si>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</si>
  <si>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</si>
  <si>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</si>
  <si>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</si>
  <si>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</si>
  <si>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</si>
  <si>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</si>
  <si>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</si>
  <si>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</si>
  <si>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</si>
  <si>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</si>
  <si>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</si>
  <si>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</si>
  <si>
    <t>Levered Raw Beta</t>
  </si>
  <si>
    <t>Raw Beta Weight</t>
  </si>
  <si>
    <t xml:space="preserve">Market Beta </t>
  </si>
  <si>
    <t>Market Weight</t>
  </si>
  <si>
    <t>Adjusted Beta</t>
  </si>
  <si>
    <r>
      <t>Bata</t>
    </r>
    <r>
      <rPr>
        <sz val="11"/>
        <color theme="1"/>
        <rFont val="Calibri"/>
        <family val="2"/>
        <scheme val="minor"/>
      </rPr>
      <t xml:space="preserve"> </t>
    </r>
    <r>
      <rPr>
        <vertAlign val="superscript"/>
        <sz val="11"/>
        <color theme="1"/>
        <rFont val="Calibri"/>
        <family val="2"/>
        <scheme val="minor"/>
      </rPr>
      <t>1</t>
    </r>
  </si>
  <si>
    <r>
      <t>Bata</t>
    </r>
    <r>
      <rPr>
        <sz val="11"/>
        <color theme="1"/>
        <rFont val="Calibri"/>
        <family val="2"/>
        <scheme val="minor"/>
      </rPr>
      <t xml:space="preserve"> </t>
    </r>
    <r>
      <rPr>
        <vertAlign val="superscript"/>
        <sz val="11"/>
        <color theme="1"/>
        <rFont val="Calibri"/>
        <family val="2"/>
        <scheme val="minor"/>
      </rPr>
      <t>2</t>
    </r>
    <r>
      <rPr>
        <sz val="12"/>
        <color theme="1"/>
        <rFont val="Calibri"/>
        <family val="2"/>
      </rPr>
      <t/>
    </r>
  </si>
  <si>
    <r>
      <t>Bata</t>
    </r>
    <r>
      <rPr>
        <sz val="11"/>
        <color theme="1"/>
        <rFont val="Calibri"/>
        <family val="2"/>
        <scheme val="minor"/>
      </rPr>
      <t xml:space="preserve"> </t>
    </r>
    <r>
      <rPr>
        <vertAlign val="superscript"/>
        <sz val="11"/>
        <color theme="1"/>
        <rFont val="Calibri"/>
        <family val="2"/>
        <scheme val="minor"/>
      </rPr>
      <t>3(</t>
    </r>
    <r>
      <rPr>
        <i/>
        <vertAlign val="superscript"/>
        <sz val="11"/>
        <color theme="1"/>
        <rFont val="Calibri"/>
        <family val="2"/>
        <scheme val="minor"/>
      </rPr>
      <t>Regression</t>
    </r>
    <r>
      <rPr>
        <vertAlign val="superscript"/>
        <sz val="11"/>
        <color theme="1"/>
        <rFont val="Calibri"/>
        <family val="2"/>
        <scheme val="minor"/>
      </rPr>
      <t>)</t>
    </r>
  </si>
  <si>
    <t xml:space="preserve">Date </t>
  </si>
  <si>
    <t>Peer Comps</t>
  </si>
  <si>
    <t xml:space="preserve">Company Name </t>
  </si>
  <si>
    <t>Weighted Cost Of Capital (WACC)</t>
  </si>
  <si>
    <t xml:space="preserve">Country </t>
  </si>
  <si>
    <t>Total Debt</t>
  </si>
  <si>
    <t>Total Equity</t>
  </si>
  <si>
    <t>Debt/Equity</t>
  </si>
  <si>
    <t>Debt/</t>
  </si>
  <si>
    <t>Equity</t>
  </si>
  <si>
    <t>Capital</t>
  </si>
  <si>
    <t>Tax Rate</t>
  </si>
  <si>
    <t>Unlevered Beta</t>
  </si>
  <si>
    <r>
      <t xml:space="preserve">Tax Rate </t>
    </r>
    <r>
      <rPr>
        <vertAlign val="superscript"/>
        <sz val="11"/>
        <color theme="1"/>
        <rFont val="Calibri"/>
        <family val="2"/>
        <scheme val="minor"/>
      </rPr>
      <t>1</t>
    </r>
  </si>
  <si>
    <t>India</t>
  </si>
  <si>
    <r>
      <t xml:space="preserve">Beta </t>
    </r>
    <r>
      <rPr>
        <vertAlign val="superscript"/>
        <sz val="11"/>
        <color theme="1"/>
        <rFont val="Calibri"/>
        <family val="2"/>
        <scheme val="minor"/>
      </rPr>
      <t>2</t>
    </r>
  </si>
  <si>
    <t>Levered</t>
  </si>
  <si>
    <r>
      <t xml:space="preserve">Beta </t>
    </r>
    <r>
      <rPr>
        <vertAlign val="superscript"/>
        <sz val="11"/>
        <color theme="1"/>
        <rFont val="Calibri"/>
        <family val="2"/>
        <scheme val="minor"/>
      </rPr>
      <t>3</t>
    </r>
  </si>
  <si>
    <t>Unlevered</t>
  </si>
  <si>
    <t>Average</t>
  </si>
  <si>
    <t>Cost Of Debt</t>
  </si>
  <si>
    <t>Pre-Cost Of Capital</t>
  </si>
  <si>
    <t>Post Tax Cost Of Capital</t>
  </si>
  <si>
    <t>Cost Of Equity</t>
  </si>
  <si>
    <t xml:space="preserve">Risk Free Rate </t>
  </si>
  <si>
    <t>Equity Risk Premium</t>
  </si>
  <si>
    <t>Levered Beta</t>
  </si>
  <si>
    <r>
      <t xml:space="preserve">Levered Beta </t>
    </r>
    <r>
      <rPr>
        <vertAlign val="superscript"/>
        <sz val="11"/>
        <color theme="1"/>
        <rFont val="Calibri"/>
        <family val="2"/>
        <scheme val="minor"/>
      </rPr>
      <t>4</t>
    </r>
  </si>
  <si>
    <t>Capital Structure</t>
  </si>
  <si>
    <t xml:space="preserve">Curent </t>
  </si>
  <si>
    <t>Target</t>
  </si>
  <si>
    <t>Target Debt/Equity</t>
  </si>
  <si>
    <t>Weighted Average Cost Of Capital</t>
  </si>
  <si>
    <t>Weight Of Debt</t>
  </si>
  <si>
    <t>Weight Of Equity</t>
  </si>
  <si>
    <t>WACC</t>
  </si>
  <si>
    <t>Notes:</t>
  </si>
  <si>
    <t>1.Tax Rate considered as Marginal Tax Rate for the Country</t>
  </si>
  <si>
    <t>3.Unlevered Beta = Levered Beta/(1+(1-Tax Rate)*Debt/Equity)</t>
  </si>
  <si>
    <t>4.Levered Beta = Unlevered Beta*(1+(1-Tax Rate)*Debt/Equity)</t>
  </si>
  <si>
    <t>2.Levered Beta is based on 2 year Weekly data</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</si>
  <si>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</si>
  <si>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</si>
  <si>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</si>
  <si>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</si>
  <si>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</si>
  <si>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</si>
  <si>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</si>
  <si>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</si>
  <si>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</si>
  <si>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</si>
  <si>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</si>
  <si>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</si>
  <si>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</si>
  <si>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</si>
  <si>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</si>
  <si>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</si>
  <si>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</si>
  <si>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</si>
  <si>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</si>
  <si>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</si>
  <si>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</si>
  <si>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</si>
  <si>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</si>
  <si>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</si>
  <si>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</si>
  <si>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</si>
  <si>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</si>
  <si>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</si>
  <si>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</si>
  <si>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Cash from Operating Activity -</t>
  </si>
  <si>
    <t>Cash from Investing Activity -</t>
  </si>
  <si>
    <t>Cash from Financing Activity -</t>
  </si>
  <si>
    <t>Current Assets</t>
  </si>
  <si>
    <t>Current Liablities</t>
  </si>
  <si>
    <t>Total Current Liablities</t>
  </si>
  <si>
    <t>Net Working Capital</t>
  </si>
  <si>
    <t>Non-Current Assets</t>
  </si>
  <si>
    <t>Invested Capital</t>
  </si>
  <si>
    <t>EBIT</t>
  </si>
  <si>
    <t>ROIC</t>
  </si>
  <si>
    <t>Calculation ROIC (Return On Invested Capital)</t>
  </si>
  <si>
    <t>Calculation Of Reinvesment Rate</t>
  </si>
  <si>
    <t>Net Capex</t>
  </si>
  <si>
    <t>Change In Working Capital</t>
  </si>
  <si>
    <t>Marginal Tax Rate</t>
  </si>
  <si>
    <t>EBIT(1-Tax Rate)</t>
  </si>
  <si>
    <t>Reivestment Amount</t>
  </si>
  <si>
    <t>Reinvestment Rate</t>
  </si>
  <si>
    <t>5 Year Average</t>
  </si>
  <si>
    <t>5 Year Median</t>
  </si>
  <si>
    <t>Calculation Of Growth Rate</t>
  </si>
  <si>
    <t>ROIC(Return On Invested Capital)</t>
  </si>
  <si>
    <t>Reivestment Rate</t>
  </si>
  <si>
    <t>Intrinsic Growth</t>
  </si>
  <si>
    <t>scenarios. It is not intended to serve as financial advice or a guarantee of future outcomes</t>
  </si>
  <si>
    <t>Calculation Of PV Of FCFF</t>
  </si>
  <si>
    <t>EBIT(1-T)</t>
  </si>
  <si>
    <t>Free Cash Flow To Firm(FCFF)</t>
  </si>
  <si>
    <t xml:space="preserve">Mid Year Convention </t>
  </si>
  <si>
    <t>Discounting Factor</t>
  </si>
  <si>
    <t>PV Of FCFF</t>
  </si>
  <si>
    <t>Expected Growth</t>
  </si>
  <si>
    <t>Terminal Growth</t>
  </si>
  <si>
    <t>Calculation Of Terminal Value</t>
  </si>
  <si>
    <t>FCFF (n+1)</t>
  </si>
  <si>
    <t>Terminal Value</t>
  </si>
  <si>
    <t>PV Of Terminal Value</t>
  </si>
  <si>
    <t>Value Of operating Assets</t>
  </si>
  <si>
    <t>Add: Cash</t>
  </si>
  <si>
    <t>Less: Debt</t>
  </si>
  <si>
    <t>Calculation Of Equity Value Per Share</t>
  </si>
  <si>
    <t xml:space="preserve">Value Of Equity </t>
  </si>
  <si>
    <t>No.Of Shares</t>
  </si>
  <si>
    <t>Equity Value Per Share</t>
  </si>
  <si>
    <t>Share Price</t>
  </si>
  <si>
    <t>Market Data</t>
  </si>
  <si>
    <t>Financials</t>
  </si>
  <si>
    <t>Valuation Value</t>
  </si>
  <si>
    <t>Net Debt</t>
  </si>
  <si>
    <t>Revenue</t>
  </si>
  <si>
    <t>Net Income</t>
  </si>
  <si>
    <t>P/E</t>
  </si>
  <si>
    <t>Comparable Company Valuation</t>
  </si>
  <si>
    <t>Company Name</t>
  </si>
  <si>
    <t>Share</t>
  </si>
  <si>
    <t>Price</t>
  </si>
  <si>
    <t>Outstanding</t>
  </si>
  <si>
    <t>Debt</t>
  </si>
  <si>
    <t>Value</t>
  </si>
  <si>
    <t>Net</t>
  </si>
  <si>
    <t>Enterprise</t>
  </si>
  <si>
    <t xml:space="preserve">Revenue </t>
  </si>
  <si>
    <t>EV</t>
  </si>
  <si>
    <t>EV/</t>
  </si>
  <si>
    <t>S.No.</t>
  </si>
  <si>
    <t>No. Eq. Shares Cr.</t>
  </si>
  <si>
    <t>Cash End Rs.Cr.</t>
  </si>
  <si>
    <t>Sales Rs.Cr.</t>
  </si>
  <si>
    <t>NP 12M Rs.Cr.</t>
  </si>
  <si>
    <t>Market Cap</t>
  </si>
  <si>
    <t>(price/Equity)</t>
  </si>
  <si>
    <t>High</t>
  </si>
  <si>
    <t>25th Percentile</t>
  </si>
  <si>
    <t>75th Percentile</t>
  </si>
  <si>
    <t>Low</t>
  </si>
  <si>
    <t>Marico Comparable valuation</t>
  </si>
  <si>
    <t>Implied Enterprice Value</t>
  </si>
  <si>
    <t>Implied Market Value</t>
  </si>
  <si>
    <t>Shares Outstanding</t>
  </si>
  <si>
    <t>Implied Value Per Share</t>
  </si>
  <si>
    <t>RELATIVE VALUATION</t>
  </si>
  <si>
    <t>Working Capital Schedule</t>
  </si>
  <si>
    <t>Key Metrics</t>
  </si>
  <si>
    <t>Trade Receivable Margin (%Sale)</t>
  </si>
  <si>
    <t>Inventory Margin (%COGS)</t>
  </si>
  <si>
    <t>Trade Payable Margin (%COGS)</t>
  </si>
  <si>
    <t>About the Company</t>
  </si>
  <si>
    <t>Return On Equity (ROE)</t>
  </si>
  <si>
    <t>Average shareholder Equity</t>
  </si>
  <si>
    <t>Net Profit Margin (A)</t>
  </si>
  <si>
    <t>Average Total Assets</t>
  </si>
  <si>
    <t>Asset Turnover Ratio (B)</t>
  </si>
  <si>
    <t>Equity Multiplier (C)</t>
  </si>
  <si>
    <t>Return On Equity (A*B*C)</t>
  </si>
  <si>
    <t>Return On Assets (ROA)</t>
  </si>
  <si>
    <t>Return On Asset (A*B)</t>
  </si>
  <si>
    <t xml:space="preserve">(ROA) - Dupont Equation </t>
  </si>
  <si>
    <t xml:space="preserve">(ROE) - Dupont Equation </t>
  </si>
  <si>
    <t>Financial Summary</t>
  </si>
  <si>
    <t>Return On Equity (ROA)</t>
  </si>
  <si>
    <r>
      <rPr>
        <i/>
        <sz val="11"/>
        <color rgb="FF004EA2"/>
        <rFont val="Calibri"/>
        <family val="2"/>
        <scheme val="minor"/>
      </rPr>
      <t>Disclaimer:</t>
    </r>
    <r>
      <rPr>
        <i/>
        <sz val="11"/>
        <color theme="1"/>
        <rFont val="Calibri"/>
        <family val="2"/>
        <scheme val="minor"/>
      </rPr>
      <t>-The financial model provided is intended for educational purposes only and is based on certain assumptions and hypotheticalscenarios. It is not intended to serve as financial advice or a guarantee of future outcomes.</t>
    </r>
  </si>
  <si>
    <t>Key Financial Metrics</t>
  </si>
  <si>
    <t>INR (Crs.)</t>
  </si>
  <si>
    <t>Total Sales</t>
  </si>
  <si>
    <t>Sales Growth (y-o-y)</t>
  </si>
  <si>
    <t>Gross Profit Margins (%)</t>
  </si>
  <si>
    <t>EBITDA Margins (%)</t>
  </si>
  <si>
    <t>EBIT Margins (%)</t>
  </si>
  <si>
    <t>Net Profit Margins (%)</t>
  </si>
  <si>
    <t>Earning Per Share (EPS) (In Rs)</t>
  </si>
  <si>
    <t>EPS Growth (y-o-y)</t>
  </si>
  <si>
    <t>Dividend Per share (DPS) (In Rs)</t>
  </si>
  <si>
    <t>DPS Growth (y-o-y)</t>
  </si>
  <si>
    <t>Adj Close</t>
  </si>
  <si>
    <t>Key Mertrics</t>
  </si>
  <si>
    <t>cash</t>
  </si>
  <si>
    <t>Ev</t>
  </si>
  <si>
    <t>Ev/ebitda</t>
  </si>
  <si>
    <t xml:space="preserve">book value </t>
  </si>
  <si>
    <t>Key Financial Ratios</t>
  </si>
  <si>
    <t>Price to Earnings</t>
  </si>
  <si>
    <t xml:space="preserve">Price to earning </t>
  </si>
  <si>
    <t>EV/EBITDA</t>
  </si>
  <si>
    <t>EV/Sales</t>
  </si>
  <si>
    <t>Price to Bookvalue</t>
  </si>
  <si>
    <t>Return On Equity {ROE (%) }</t>
  </si>
  <si>
    <t>Return On Assets {ROA (%) }</t>
  </si>
  <si>
    <t>Roc</t>
  </si>
  <si>
    <t>Capital Employed</t>
  </si>
  <si>
    <t>Return On Capital Employed  {ROC (%) }</t>
  </si>
  <si>
    <t>Volume</t>
  </si>
  <si>
    <t>Volumes - 5Y</t>
  </si>
  <si>
    <t>Shareholder's name</t>
  </si>
  <si>
    <t>Top 10 Shareholders</t>
  </si>
  <si>
    <t>No. Of Shares (In Cr)</t>
  </si>
  <si>
    <t>Market Value (In Cr)</t>
  </si>
  <si>
    <t>% Holding</t>
  </si>
  <si>
    <t>Promoters</t>
  </si>
  <si>
    <t>Shareholding Pattern</t>
  </si>
  <si>
    <t>No. Of Shares O/S</t>
  </si>
  <si>
    <t>Less: Cash&amp;Equivalents</t>
  </si>
  <si>
    <t>Add: Total Debts</t>
  </si>
  <si>
    <t xml:space="preserve">Add: Minority Interest </t>
  </si>
  <si>
    <t>Enterprise Value</t>
  </si>
  <si>
    <t>Name of Director Designation</t>
  </si>
  <si>
    <t xml:space="preserve"> Remuneration</t>
  </si>
  <si>
    <t>Designation</t>
  </si>
  <si>
    <t>Recent Updates</t>
  </si>
  <si>
    <t>Working Capital / Total Assets</t>
  </si>
  <si>
    <t>Retained Earning / Total Assets</t>
  </si>
  <si>
    <t xml:space="preserve">Working Capital </t>
  </si>
  <si>
    <t>Retained Earning</t>
  </si>
  <si>
    <t>EBIT (Operating Profit ) / Total Assets</t>
  </si>
  <si>
    <t>Long-Term Liablities</t>
  </si>
  <si>
    <t>Sales / Total Assets</t>
  </si>
  <si>
    <t>Market Capitalization / Long Term Liablities</t>
  </si>
  <si>
    <t xml:space="preserve">Market Capitalization </t>
  </si>
  <si>
    <t>Working Capital / Total Assets (A)</t>
  </si>
  <si>
    <t xml:space="preserve">Altman's Z Score </t>
  </si>
  <si>
    <t>Final Score</t>
  </si>
  <si>
    <t>Financial Stability</t>
  </si>
  <si>
    <t>Strong</t>
  </si>
  <si>
    <t>Altman's Z Score Analysis</t>
  </si>
  <si>
    <t>Distressed Zone</t>
  </si>
  <si>
    <t>Less than 1.81</t>
  </si>
  <si>
    <t>1.81 to  3.0</t>
  </si>
  <si>
    <t>Grey Zone</t>
  </si>
  <si>
    <t>More than 3.0</t>
  </si>
  <si>
    <t>Financially Strong</t>
  </si>
  <si>
    <t>EV/sales</t>
  </si>
  <si>
    <t>P/B</t>
  </si>
  <si>
    <t>Column1</t>
  </si>
  <si>
    <t>Column2</t>
  </si>
  <si>
    <t>%Increase/(Decrease) in remuneration</t>
  </si>
  <si>
    <t xml:space="preserve">Forecasting On Basis Of Last 10 Year </t>
  </si>
  <si>
    <t>Market Cap.</t>
  </si>
  <si>
    <t>Total Capitalization</t>
  </si>
  <si>
    <t>Annual</t>
  </si>
  <si>
    <t>Average Returns</t>
  </si>
  <si>
    <t>Returns On Market</t>
  </si>
  <si>
    <t>Dividend Yield</t>
  </si>
  <si>
    <t>Total Market Returns</t>
  </si>
  <si>
    <r>
      <t>Discount/</t>
    </r>
    <r>
      <rPr>
        <b/>
        <sz val="11"/>
        <color theme="1"/>
        <rFont val="Calibri"/>
        <family val="2"/>
        <scheme val="minor"/>
      </rPr>
      <t>Premium</t>
    </r>
  </si>
  <si>
    <t xml:space="preserve">Over/Under - Valued </t>
  </si>
  <si>
    <t xml:space="preserve"> </t>
  </si>
  <si>
    <t>Sensitivity Analysis-Operating Assets</t>
  </si>
  <si>
    <t>Sensitivity Analysis-EV Per Shares</t>
  </si>
  <si>
    <t>Football Field Analysis</t>
  </si>
  <si>
    <t xml:space="preserve">Open low </t>
  </si>
  <si>
    <t xml:space="preserve">Open High </t>
  </si>
  <si>
    <t>Comps</t>
  </si>
  <si>
    <t>DCF Bear</t>
  </si>
  <si>
    <t xml:space="preserve">DCF Base </t>
  </si>
  <si>
    <t>DCF Bull</t>
  </si>
  <si>
    <t>52W H/L</t>
  </si>
  <si>
    <t xml:space="preserve">  </t>
  </si>
  <si>
    <t>Calculation Of Value At Risk  (VAR)</t>
  </si>
  <si>
    <t>Historical Approach</t>
  </si>
  <si>
    <t xml:space="preserve">STD Deviation </t>
  </si>
  <si>
    <t>Min</t>
  </si>
  <si>
    <t>Max</t>
  </si>
  <si>
    <t>CMP</t>
  </si>
  <si>
    <t>Percentile</t>
  </si>
  <si>
    <t>Confidence</t>
  </si>
  <si>
    <t xml:space="preserve">VAR (%) </t>
  </si>
  <si>
    <t xml:space="preserve">Stock Price </t>
  </si>
  <si>
    <t>Var (INR)</t>
  </si>
  <si>
    <t>Returns</t>
  </si>
  <si>
    <t>Sorted Returns</t>
  </si>
  <si>
    <t>Replication</t>
  </si>
  <si>
    <t>Simulated Returns</t>
  </si>
  <si>
    <t>Monte Carlo Simulation</t>
  </si>
  <si>
    <t>Daily Returns</t>
  </si>
  <si>
    <t xml:space="preserve">From - </t>
  </si>
  <si>
    <t>To-</t>
  </si>
  <si>
    <t xml:space="preserve">Market Cap. </t>
  </si>
  <si>
    <t>DCF - Discounted cash flow</t>
  </si>
  <si>
    <t xml:space="preserve">The financial model provided is intended for educational purposes only and is based on certain assumptions and </t>
  </si>
  <si>
    <t>hypothetical scenarios. It is not intended to serve as financial advice or a guarantee of future outcomes</t>
  </si>
  <si>
    <t>Clo. price</t>
  </si>
  <si>
    <t xml:space="preserve">The financial model provided is intended for educational purposes only and is based on certain </t>
  </si>
  <si>
    <t xml:space="preserve">assumptions and hypothetical scenarios. It is not intended to serve as financial advice or a </t>
  </si>
  <si>
    <t>guarantee of future outcomes</t>
  </si>
  <si>
    <t>CAGR</t>
  </si>
  <si>
    <t>Check Balance Sheet</t>
  </si>
  <si>
    <t>Check Cash Flow</t>
  </si>
  <si>
    <t>Nifty Monthly Returns</t>
  </si>
  <si>
    <t>M Return</t>
  </si>
  <si>
    <t>From</t>
  </si>
  <si>
    <t>To</t>
  </si>
  <si>
    <t>TCS</t>
  </si>
  <si>
    <t>Beta Regression 2</t>
  </si>
  <si>
    <t>Infosys</t>
  </si>
  <si>
    <t>Wipro</t>
  </si>
  <si>
    <t>Beta Regression 1</t>
  </si>
  <si>
    <t>Beta Regression 4</t>
  </si>
  <si>
    <t>Beta Regression 5</t>
  </si>
  <si>
    <t>Beta Regression (3-M)</t>
  </si>
  <si>
    <t xml:space="preserve"> LTIMindtree</t>
  </si>
  <si>
    <t xml:space="preserve"> Infosys</t>
  </si>
  <si>
    <t>Sector: IT - Software Industry: Computers - Software - Large</t>
  </si>
  <si>
    <t>Eq Cap Rs.Cr.</t>
  </si>
  <si>
    <t>HCL Technologies</t>
  </si>
  <si>
    <t>LTIMindtree</t>
  </si>
  <si>
    <t>Computers</t>
  </si>
  <si>
    <t>Capital WIP</t>
  </si>
  <si>
    <t xml:space="preserve">Returns </t>
  </si>
  <si>
    <t xml:space="preserve">  52 Week (High - INR  1697 &amp; Low -  1097)</t>
  </si>
  <si>
    <t>HCL Technologies Limited, doing business as HCLTech, is an Indian multinational information technology (IT) consulting company headquartered in Noida. Founded by Shiv Nadar, it was spun out in 1991 when HCL entered into the software services business. The company has offices in 60 countries and over 225,000 employees</t>
  </si>
  <si>
    <t>Share Price as on 23-07-24</t>
  </si>
  <si>
    <t>Quarter Ending</t>
  </si>
  <si>
    <t>Vama Sundari Investments (Delhi) Pvt. Ltd.</t>
  </si>
  <si>
    <t>HCL Holdings Private Ltd.</t>
  </si>
  <si>
    <t>Life Insurance Corporation Of India</t>
  </si>
  <si>
    <t>Artisan International Value Fund</t>
  </si>
  <si>
    <t>HDFC Trustee Company Limited</t>
  </si>
  <si>
    <t>SBI Mutual Fund</t>
  </si>
  <si>
    <t>ICICI Prudential Mutual Fund</t>
  </si>
  <si>
    <t>HCL Corporation Pvt. Ltd.</t>
  </si>
  <si>
    <t>Ms. Kiran Nadar</t>
  </si>
  <si>
    <t>LLP</t>
  </si>
  <si>
    <t>Indian Promoters</t>
  </si>
  <si>
    <t>%</t>
  </si>
  <si>
    <t>Foreign Promoters</t>
  </si>
  <si>
    <t>Total Promoters</t>
  </si>
  <si>
    <t>Mutual Funds</t>
  </si>
  <si>
    <t>Financial institution/Banks/Insurance</t>
  </si>
  <si>
    <t>Government</t>
  </si>
  <si>
    <t>FII</t>
  </si>
  <si>
    <t>Other</t>
  </si>
  <si>
    <t>Total Institution</t>
  </si>
  <si>
    <t>Bodies Corporate</t>
  </si>
  <si>
    <t>Individuals</t>
  </si>
  <si>
    <t>NRIs/OCBs</t>
  </si>
  <si>
    <t>ADR/GDR</t>
  </si>
  <si>
    <t>Others</t>
  </si>
  <si>
    <t>Total Non-Institution</t>
  </si>
  <si>
    <t>Total Public</t>
  </si>
  <si>
    <t>Grand Total</t>
  </si>
  <si>
    <t>Total Instutuion</t>
  </si>
  <si>
    <t>Non Instutuion</t>
  </si>
  <si>
    <t xml:space="preserve">HCL Technologies Limited, doing business as HCLTech, is an Indian multinational information technology (IT) consulting company headquartered in Noida. Founded by Shiv Nadar, it was spun out in 1991 when HCL entered into the software services business. The company has offices in 60 countries and over 225,000 employeesIn 1976, a group of eight engineers, all former employees of Delhi Cloth &amp; General Mills, led by Shiv Nadar, started a company that would make personal computers. Initially floated as Microcomp Limited, Nadar and his team (which also included Arjun Malhotra, Ajai Chowdhry, D.S. Puri, Yogesh Vaidya and Subhash Arora) started selling teledigital calculators to gather capital for their main product. On 11 August 1976, the company was renamed Hindustan Computers Limited (HCL). </t>
  </si>
  <si>
    <t>Share Price - [2002 - 2024]</t>
  </si>
  <si>
    <t>`  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</si>
</sst>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3" formatCode="_(* #,##0.00_);_(* \(#,##0.00\);_(* &quot;-&quot;??_);_(@_)"/>
    <numFmt numFmtId="164" formatCode="_ * #,##0.00_ ;_ * \-#,##0.00_ ;_ * &quot;-&quot;??_ ;_ @_ "/>
    <numFmt numFmtId="165" formatCode="[$-409]mmm\-yy;@"/>
    <numFmt numFmtId="166" formatCode="&quot;₹&quot;\ #,##0.0;\(&quot;₹&quot;\ #,##0.0\);\-"/>
    <numFmt numFmtId="167" formatCode="0.00&quot;x&quot;"/>
    <numFmt numFmtId="168" formatCode="#,##0.0"/>
    <numFmt numFmtId="169" formatCode="yyyy"/>
    <numFmt numFmtId="170" formatCode="yyyy&quot;A&quot;"/>
    <numFmt numFmtId="171" formatCode="yyyy&quot;E&quot;"/>
    <numFmt numFmtId="172" formatCode="#,##0.00;\(#,##0.00\);\-"/>
    <numFmt numFmtId="173" formatCode="mmm/yy&quot;E&quot;"/>
    <numFmt numFmtId="174" formatCode="mmm/yy&quot;A&quot;"/>
    <numFmt numFmtId="175" formatCode="0.000"/>
    <numFmt numFmtId="176" formatCode="&quot;₹&quot;\ #,##0.00"/>
    <numFmt numFmtId="177" formatCode="0.00\x"/>
    <numFmt numFmtId="178" formatCode="_ * #,##0.0_ ;_ * \-#,##0.0_ ;_ * &quot;-&quot;??_ ;_ @_ "/>
    <numFmt numFmtId="179" formatCode="_ * #,##0_ ;_ * \-#,##0_ ;_ * &quot;-&quot;??_ ;_ @_ "/>
    <numFmt numFmtId="180" formatCode="#,##0;\(#,##0\);\-"/>
    <numFmt numFmtId="181" formatCode="_ [$₹-4009]\ * #,##0.00_ ;_ [$₹-4009]\ * \-#,##0.00_ ;_ [$₹-4009]\ * &quot;-&quot;??_ ;_ @_ "/>
    <numFmt numFmtId="182" formatCode="#,##0.0;\(#,##0.0\);\-"/>
    <numFmt numFmtId="183" formatCode="0.0"/>
    <numFmt numFmtId="184" formatCode="0.0%"/>
    <numFmt numFmtId="185" formatCode="_ [$₹-4009]\ * #,##0_ ;_ [$₹-4009]\ * \-#,##0_ ;_ [$₹-4009]\ * &quot;-&quot;_ ;_ @_ "/>
    <numFmt numFmtId="186" formatCode="[$-409]d\-mmm\-yyyy;@"/>
    <numFmt numFmtId="187" formatCode="0.00000"/>
    <numFmt numFmtId="188" formatCode="0.000%"/>
    <numFmt numFmtId="189" formatCode="_ [$₹-449]\ * #,##0.00_ ;_ [$₹-449]\ * \-#,##0.00_ ;_ [$₹-449]\ * &quot;-&quot;??_ ;_ @_ "/>
  </numFmts>
  <fonts count="70">
    <font>
      <sz val="11"/>
      <color theme="1"/>
      <name val="Calibri"/>
      <family val="2"/>
      <scheme val="minor"/>
    </font>
    <font>
      <sz val="12"/>
      <color theme="1"/>
      <name val="Calibri"/>
      <family val="2"/>
    </font>
    <font>
      <sz val="12"/>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sz val="11"/>
      <name val="Calibri"/>
      <family val="2"/>
      <scheme val="minor"/>
    </font>
    <font>
      <sz val="11"/>
      <color theme="0" tint="-0.34998626667073579"/>
      <name val="Calibri"/>
      <family val="2"/>
      <scheme val="minor"/>
    </font>
    <font>
      <i/>
      <sz val="11"/>
      <color theme="0" tint="-0.34998626667073579"/>
      <name val="Calibri"/>
      <family val="2"/>
      <scheme val="minor"/>
    </font>
    <font>
      <sz val="12"/>
      <color theme="0"/>
      <name val="Calibri"/>
      <family val="2"/>
    </font>
    <font>
      <sz val="28"/>
      <color theme="1"/>
      <name val="Algerian"/>
      <family val="5"/>
    </font>
    <font>
      <u/>
      <sz val="11"/>
      <color theme="1"/>
      <name val="Calibri"/>
      <family val="2"/>
    </font>
    <font>
      <sz val="12"/>
      <color theme="1"/>
      <name val="Calibri"/>
      <family val="2"/>
      <scheme val="minor"/>
    </font>
    <font>
      <sz val="8"/>
      <name val="Calibri"/>
      <family val="2"/>
      <scheme val="minor"/>
    </font>
    <font>
      <i/>
      <sz val="11"/>
      <color theme="1"/>
      <name val="Calibri"/>
      <family val="2"/>
      <scheme val="minor"/>
    </font>
    <font>
      <vertAlign val="superscript"/>
      <sz val="11"/>
      <color theme="1"/>
      <name val="Calibri"/>
      <family val="2"/>
      <scheme val="minor"/>
    </font>
    <font>
      <i/>
      <vertAlign val="superscript"/>
      <sz val="11"/>
      <color theme="1"/>
      <name val="Calibri"/>
      <family val="2"/>
      <scheme val="minor"/>
    </font>
    <font>
      <b/>
      <sz val="14"/>
      <color theme="0"/>
      <name val="Calibri"/>
      <family val="2"/>
      <scheme val="minor"/>
    </font>
    <font>
      <sz val="11"/>
      <color rgb="FF0000FF"/>
      <name val="Calibri"/>
      <family val="2"/>
      <scheme val="minor"/>
    </font>
    <font>
      <i/>
      <sz val="10"/>
      <color theme="1"/>
      <name val="Calibri"/>
      <family val="2"/>
    </font>
    <font>
      <sz val="9"/>
      <color theme="1"/>
      <name val="Calibri"/>
      <family val="2"/>
      <scheme val="minor"/>
    </font>
    <font>
      <b/>
      <sz val="12"/>
      <color theme="0"/>
      <name val="Calibri"/>
      <family val="2"/>
    </font>
    <font>
      <b/>
      <sz val="12"/>
      <color theme="1"/>
      <name val="Calibri"/>
      <family val="2"/>
    </font>
    <font>
      <b/>
      <sz val="14"/>
      <color theme="1"/>
      <name val="Calibri"/>
      <family val="2"/>
      <scheme val="minor"/>
    </font>
    <font>
      <sz val="14"/>
      <color theme="1"/>
      <name val="Calibri"/>
      <family val="2"/>
      <scheme val="minor"/>
    </font>
    <font>
      <sz val="16"/>
      <color theme="1"/>
      <name val="Calibri"/>
      <family val="2"/>
      <scheme val="minor"/>
    </font>
    <font>
      <sz val="11"/>
      <color rgb="FF004EA2"/>
      <name val="Calibri"/>
      <family val="2"/>
      <scheme val="minor"/>
    </font>
    <font>
      <sz val="48"/>
      <color theme="1"/>
      <name val="Algerian"/>
      <family val="5"/>
    </font>
    <font>
      <i/>
      <sz val="11"/>
      <color rgb="FF004EA2"/>
      <name val="Calibri"/>
      <family val="2"/>
      <scheme val="minor"/>
    </font>
    <font>
      <sz val="14"/>
      <color theme="1"/>
      <name val="Algerian"/>
      <family val="5"/>
    </font>
    <font>
      <b/>
      <sz val="12"/>
      <color theme="0"/>
      <name val="Calibri"/>
      <family val="2"/>
      <scheme val="minor"/>
    </font>
    <font>
      <i/>
      <sz val="10"/>
      <color theme="1"/>
      <name val="Calibri"/>
      <family val="2"/>
      <scheme val="minor"/>
    </font>
    <font>
      <sz val="11"/>
      <color rgb="FF22222F"/>
      <name val="Calibri"/>
      <family val="2"/>
      <scheme val="minor"/>
    </font>
    <font>
      <b/>
      <sz val="9"/>
      <color theme="1"/>
      <name val="Calibri"/>
      <family val="2"/>
      <scheme val="minor"/>
    </font>
    <font>
      <b/>
      <i/>
      <sz val="11"/>
      <color theme="5"/>
      <name val="Calibri"/>
      <family val="2"/>
      <scheme val="minor"/>
    </font>
    <font>
      <b/>
      <sz val="9"/>
      <color theme="0"/>
      <name val="Calibri"/>
      <family val="2"/>
      <scheme val="minor"/>
    </font>
    <font>
      <sz val="28"/>
      <color theme="5"/>
      <name val="Algerian"/>
      <family val="5"/>
    </font>
    <font>
      <sz val="11"/>
      <color theme="0" tint="-0.14999847407452621"/>
      <name val="Calibri"/>
      <family val="2"/>
      <scheme val="minor"/>
    </font>
    <font>
      <sz val="28"/>
      <color rgb="FFCA4E24"/>
      <name val="Algerian"/>
      <family val="5"/>
    </font>
    <font>
      <b/>
      <sz val="22"/>
      <color theme="0"/>
      <name val="Bell MT"/>
      <family val="1"/>
    </font>
    <font>
      <b/>
      <sz val="36"/>
      <color theme="0"/>
      <name val="Bell MT"/>
      <family val="1"/>
    </font>
    <font>
      <sz val="36"/>
      <color theme="0"/>
      <name val="Bell MT"/>
      <family val="1"/>
    </font>
    <font>
      <sz val="36"/>
      <color rgb="FFCA4E24"/>
      <name val="Algerian"/>
      <family val="5"/>
    </font>
    <font>
      <b/>
      <sz val="20"/>
      <color rgb="FFCA4E24"/>
      <name val="Times New Roman"/>
      <family val="1"/>
    </font>
    <font>
      <sz val="32"/>
      <color rgb="FFCA4E24"/>
      <name val="Algerian"/>
      <family val="5"/>
    </font>
    <font>
      <b/>
      <sz val="24"/>
      <color theme="0"/>
      <name val="Bell MT"/>
      <family val="1"/>
    </font>
    <font>
      <sz val="11"/>
      <color rgb="FF000000"/>
      <name val="Calibri"/>
      <family val="2"/>
      <scheme val="minor"/>
    </font>
    <font>
      <sz val="11"/>
      <color theme="1"/>
      <name val="Wingdings"/>
      <charset val="2"/>
    </font>
    <font>
      <b/>
      <sz val="18"/>
      <color theme="0"/>
      <name val="Bell MT"/>
      <family val="1"/>
    </font>
    <font>
      <b/>
      <sz val="28"/>
      <color theme="0"/>
      <name val="Bell MT"/>
      <family val="1"/>
    </font>
    <font>
      <sz val="10"/>
      <color theme="1"/>
      <name val="Calibri"/>
      <family val="2"/>
      <scheme val="minor"/>
    </font>
    <font>
      <b/>
      <sz val="11"/>
      <color indexed="8"/>
      <name val="Calibri"/>
      <family val="2"/>
      <scheme val="minor"/>
    </font>
    <font>
      <sz val="28"/>
      <color rgb="FF002060"/>
      <name val="Algerian"/>
      <family val="5"/>
    </font>
    <font>
      <sz val="28"/>
      <color rgb="FF006CB7"/>
      <name val="Algerian"/>
      <family val="5"/>
    </font>
    <font>
      <sz val="28"/>
      <color rgb="FF006CB7"/>
      <name val="Calibri"/>
      <family val="2"/>
      <scheme val="minor"/>
    </font>
    <font>
      <sz val="26"/>
      <color rgb="FFF47310"/>
      <name val="Algerian"/>
      <family val="5"/>
    </font>
    <font>
      <b/>
      <sz val="20"/>
      <color theme="0"/>
      <name val="Bell MT"/>
      <family val="1"/>
    </font>
    <font>
      <sz val="36"/>
      <color rgb="FF006CB7"/>
      <name val="Algerian"/>
      <family val="5"/>
    </font>
    <font>
      <sz val="48"/>
      <color rgb="FF006CB7"/>
      <name val="Algerian"/>
      <family val="5"/>
    </font>
    <font>
      <sz val="22"/>
      <color rgb="FF006CB7"/>
      <name val="Algerian"/>
      <family val="5"/>
    </font>
    <font>
      <b/>
      <sz val="14"/>
      <color rgb="FF006CB7"/>
      <name val="Calibri"/>
      <family val="2"/>
      <scheme val="minor"/>
    </font>
    <font>
      <b/>
      <sz val="12"/>
      <color rgb="FF006CB7"/>
      <name val="Calibri"/>
      <family val="2"/>
      <scheme val="minor"/>
    </font>
    <font>
      <sz val="14"/>
      <color theme="1"/>
      <name val="Calisto MT"/>
      <family val="1"/>
    </font>
    <font>
      <sz val="8"/>
      <color rgb="FF000000"/>
      <name val="Roboto"/>
    </font>
    <font>
      <b/>
      <sz val="10"/>
      <color rgb="FF000000"/>
      <name val="Inherit"/>
    </font>
    <font>
      <b/>
      <sz val="8"/>
      <color rgb="FF000000"/>
      <name val="Roboto"/>
    </font>
  </fonts>
  <fills count="22">
    <fill>
      <patternFill patternType="none"/>
    </fill>
    <fill>
      <patternFill patternType="gray125"/>
    </fill>
    <fill>
      <patternFill patternType="solid">
        <fgColor theme="9"/>
      </patternFill>
    </fill>
    <fill>
      <patternFill patternType="solid">
        <fgColor rgb="FF0275D8"/>
        <bgColor indexed="64"/>
      </patternFill>
    </fill>
    <fill>
      <patternFill patternType="solid">
        <fgColor theme="0"/>
        <bgColor indexed="64"/>
      </patternFill>
    </fill>
    <fill>
      <patternFill patternType="solid">
        <fgColor theme="7" tint="0.59999389629810485"/>
        <bgColor indexed="64"/>
      </patternFill>
    </fill>
    <fill>
      <patternFill patternType="solid">
        <fgColor rgb="FF00206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FFFF00"/>
        <bgColor indexed="64"/>
      </patternFill>
    </fill>
    <fill>
      <patternFill patternType="solid">
        <fgColor theme="0"/>
        <bgColor theme="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FF"/>
        <bgColor indexed="64"/>
      </patternFill>
    </fill>
    <fill>
      <patternFill patternType="solid">
        <fgColor rgb="FF006CB7"/>
        <bgColor indexed="64"/>
      </patternFill>
    </fill>
    <fill>
      <patternFill patternType="solid">
        <fgColor theme="7" tint="0.39997558519241921"/>
        <bgColor indexed="64"/>
      </patternFill>
    </fill>
    <fill>
      <patternFill patternType="solid">
        <fgColor rgb="FF6E4EDF"/>
        <bgColor indexed="64"/>
      </patternFill>
    </fill>
    <fill>
      <patternFill patternType="solid">
        <fgColor rgb="FF0070C0"/>
        <bgColor indexed="64"/>
      </patternFill>
    </fill>
    <fill>
      <patternFill patternType="solid">
        <fgColor theme="8" tint="0.79998168889431442"/>
        <bgColor indexed="64"/>
      </patternFill>
    </fill>
  </fills>
  <borders count="35">
    <border>
      <left/>
      <right/>
      <top/>
      <bottom/>
      <diagonal/>
    </border>
    <border>
      <left/>
      <right/>
      <top style="hair">
        <color rgb="FF002060"/>
      </top>
      <bottom style="hair">
        <color rgb="FF002060"/>
      </bottom>
      <diagonal/>
    </border>
    <border>
      <left/>
      <right/>
      <top style="hair">
        <color rgb="FF002060"/>
      </top>
      <bottom/>
      <diagonal/>
    </border>
    <border>
      <left/>
      <right/>
      <top/>
      <bottom style="medium">
        <color indexed="64"/>
      </bottom>
      <diagonal/>
    </border>
    <border>
      <left/>
      <right/>
      <top style="medium">
        <color indexed="64"/>
      </top>
      <bottom style="thin">
        <color indexed="64"/>
      </bottom>
      <diagonal/>
    </border>
    <border>
      <left/>
      <right/>
      <top style="hair">
        <color auto="1"/>
      </top>
      <bottom/>
      <diagonal/>
    </border>
    <border>
      <left/>
      <right/>
      <top style="thin">
        <color rgb="FF002060"/>
      </top>
      <bottom style="double">
        <color rgb="FF002060"/>
      </bottom>
      <diagonal/>
    </border>
    <border>
      <left/>
      <right/>
      <top style="thin">
        <color rgb="FF002060"/>
      </top>
      <bottom style="thin">
        <color rgb="FF002060"/>
      </bottom>
      <diagonal/>
    </border>
    <border>
      <left/>
      <right/>
      <top style="thin">
        <color rgb="FF002060"/>
      </top>
      <bottom style="medium">
        <color rgb="FF002060"/>
      </bottom>
      <diagonal/>
    </border>
    <border>
      <left/>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right/>
      <top/>
      <bottom style="thin">
        <color rgb="FF006CB7"/>
      </bottom>
      <diagonal/>
    </border>
    <border>
      <left/>
      <right/>
      <top style="hair">
        <color rgb="FF006CB7"/>
      </top>
      <bottom style="hair">
        <color rgb="FF006CB7"/>
      </bottom>
      <diagonal/>
    </border>
    <border>
      <left/>
      <right/>
      <top style="hair">
        <color rgb="FF006CB7"/>
      </top>
      <bottom/>
      <diagonal/>
    </border>
    <border>
      <left/>
      <right/>
      <top/>
      <bottom style="hair">
        <color rgb="FF006CB7"/>
      </bottom>
      <diagonal/>
    </border>
    <border>
      <left/>
      <right/>
      <top style="hair">
        <color rgb="FF006CB7"/>
      </top>
      <bottom style="double">
        <color rgb="FF006CB7"/>
      </bottom>
      <diagonal/>
    </border>
    <border>
      <left/>
      <right/>
      <top style="thick">
        <color rgb="FF006CB7"/>
      </top>
      <bottom/>
      <diagonal/>
    </border>
    <border>
      <left/>
      <right/>
      <top/>
      <bottom style="thick">
        <color rgb="FF006CB7"/>
      </bottom>
      <diagonal/>
    </border>
    <border>
      <left/>
      <right/>
      <top style="thin">
        <color rgb="FF006CB7"/>
      </top>
      <bottom style="thin">
        <color rgb="FF006CB7"/>
      </bottom>
      <diagonal/>
    </border>
    <border>
      <left/>
      <right/>
      <top style="thin">
        <color rgb="FF006CB7"/>
      </top>
      <bottom/>
      <diagonal/>
    </border>
    <border>
      <left/>
      <right/>
      <top style="thin">
        <color rgb="FF006CB7"/>
      </top>
      <bottom style="double">
        <color rgb="FF006CB7"/>
      </bottom>
      <diagonal/>
    </border>
    <border>
      <left/>
      <right/>
      <top style="thin">
        <color rgb="FF006CB7"/>
      </top>
      <bottom style="medium">
        <color rgb="FF006CB7"/>
      </bottom>
      <diagonal/>
    </border>
    <border>
      <left/>
      <right/>
      <top style="thin">
        <color rgb="FF006CB7"/>
      </top>
      <bottom style="thick">
        <color rgb="FF006CB7"/>
      </bottom>
      <diagonal/>
    </border>
    <border>
      <left/>
      <right/>
      <top style="medium">
        <color rgb="FF006CB7"/>
      </top>
      <bottom/>
      <diagonal/>
    </border>
    <border>
      <left style="medium">
        <color rgb="FFDDDDDD"/>
      </left>
      <right/>
      <top style="medium">
        <color rgb="FFDDDDDD"/>
      </top>
      <bottom style="medium">
        <color rgb="FFDDDDDD"/>
      </bottom>
      <diagonal/>
    </border>
    <border>
      <left style="medium">
        <color rgb="FFDDDDDD"/>
      </left>
      <right/>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s>
  <cellStyleXfs count="6">
    <xf numFmtId="0" fontId="0" fillId="0" borderId="0"/>
    <xf numFmtId="164" fontId="5" fillId="0" borderId="0" applyFont="0" applyFill="0" applyBorder="0" applyAlignment="0" applyProtection="0"/>
    <xf numFmtId="0" fontId="6" fillId="0" borderId="0" applyNumberFormat="0" applyFill="0" applyBorder="0" applyAlignment="0" applyProtection="0">
      <alignment vertical="top"/>
      <protection locked="0"/>
    </xf>
    <xf numFmtId="0" fontId="7" fillId="2" borderId="0" applyNumberFormat="0" applyBorder="0" applyAlignment="0" applyProtection="0"/>
    <xf numFmtId="9" fontId="5" fillId="0" borderId="0" applyFont="0" applyFill="0" applyBorder="0" applyAlignment="0" applyProtection="0"/>
    <xf numFmtId="0" fontId="2" fillId="0" borderId="0"/>
  </cellStyleXfs>
  <cellXfs count="588">
    <xf numFmtId="0" fontId="0" fillId="0" borderId="0" xfId="0"/>
    <xf numFmtId="164" fontId="3" fillId="0" borderId="0" xfId="1" applyFont="1" applyBorder="1"/>
    <xf numFmtId="0" fontId="3" fillId="0" borderId="0" xfId="0" applyFont="1" applyFill="1" applyBorder="1"/>
    <xf numFmtId="0" fontId="3" fillId="0" borderId="0" xfId="0" applyFont="1" applyFill="1" applyBorder="1" applyAlignment="1"/>
    <xf numFmtId="164" fontId="0" fillId="0" borderId="0" xfId="1" applyFont="1" applyBorder="1"/>
    <xf numFmtId="0" fontId="0" fillId="0" borderId="0" xfId="0" applyFont="1" applyBorder="1"/>
    <xf numFmtId="0" fontId="3" fillId="0" borderId="0" xfId="0" applyFont="1" applyBorder="1"/>
    <xf numFmtId="164" fontId="5" fillId="0" borderId="0" xfId="1" applyFont="1" applyBorder="1"/>
    <xf numFmtId="0" fontId="0" fillId="0" borderId="0" xfId="0" applyBorder="1"/>
    <xf numFmtId="0" fontId="4" fillId="3" borderId="0" xfId="0" applyFont="1" applyFill="1" applyBorder="1"/>
    <xf numFmtId="165" fontId="4" fillId="3" borderId="0" xfId="0" applyNumberFormat="1" applyFont="1" applyFill="1" applyBorder="1" applyAlignment="1">
      <alignment horizontal="center"/>
    </xf>
    <xf numFmtId="165" fontId="4" fillId="3" borderId="0" xfId="1" applyNumberFormat="1" applyFont="1" applyFill="1" applyBorder="1"/>
    <xf numFmtId="165" fontId="10" fillId="0" borderId="0" xfId="1" applyNumberFormat="1" applyFont="1" applyFill="1" applyBorder="1"/>
    <xf numFmtId="0" fontId="9" fillId="0" borderId="0" xfId="0" applyFont="1" applyBorder="1"/>
    <xf numFmtId="0" fontId="0" fillId="0" borderId="0" xfId="0" applyBorder="1" applyAlignment="1">
      <alignment horizontal="left"/>
    </xf>
    <xf numFmtId="0" fontId="8" fillId="0" borderId="0" xfId="2" applyFont="1" applyBorder="1" applyAlignment="1" applyProtection="1">
      <alignment horizontal="left"/>
    </xf>
    <xf numFmtId="0" fontId="8" fillId="0" borderId="0" xfId="2" applyFont="1" applyBorder="1" applyAlignment="1" applyProtection="1"/>
    <xf numFmtId="0" fontId="0" fillId="0" borderId="0" xfId="0" applyFont="1" applyFill="1" applyBorder="1"/>
    <xf numFmtId="43" fontId="0" fillId="0" borderId="0" xfId="1" applyNumberFormat="1" applyFont="1" applyBorder="1"/>
    <xf numFmtId="0" fontId="0" fillId="4" borderId="0" xfId="0" applyFill="1"/>
    <xf numFmtId="0" fontId="7" fillId="4" borderId="0" xfId="0" applyFont="1" applyFill="1" applyAlignment="1"/>
    <xf numFmtId="0" fontId="0" fillId="0" borderId="0" xfId="0" applyAlignment="1"/>
    <xf numFmtId="0" fontId="12" fillId="0" borderId="0" xfId="0" applyFont="1" applyAlignment="1"/>
    <xf numFmtId="10" fontId="12" fillId="4" borderId="0" xfId="4" applyNumberFormat="1" applyFont="1" applyFill="1" applyAlignment="1"/>
    <xf numFmtId="0" fontId="3" fillId="0" borderId="0" xfId="0" applyFont="1" applyAlignment="1"/>
    <xf numFmtId="17" fontId="7" fillId="4" borderId="0" xfId="0" applyNumberFormat="1" applyFont="1" applyFill="1" applyAlignment="1"/>
    <xf numFmtId="166" fontId="0" fillId="0" borderId="0" xfId="0" applyNumberFormat="1" applyAlignment="1"/>
    <xf numFmtId="10" fontId="11" fillId="4" borderId="0" xfId="4" applyNumberFormat="1" applyFont="1" applyFill="1" applyAlignment="1"/>
    <xf numFmtId="10" fontId="0" fillId="0" borderId="0" xfId="4" applyNumberFormat="1" applyFont="1" applyAlignment="1"/>
    <xf numFmtId="166" fontId="0" fillId="0" borderId="0" xfId="0" applyNumberFormat="1" applyFont="1" applyAlignment="1"/>
    <xf numFmtId="0" fontId="0" fillId="0" borderId="0" xfId="0" applyAlignment="1">
      <alignment horizontal="left"/>
    </xf>
    <xf numFmtId="0" fontId="0" fillId="0" borderId="0" xfId="0" applyAlignment="1">
      <alignment horizontal="right"/>
    </xf>
    <xf numFmtId="10" fontId="0" fillId="0" borderId="0" xfId="4" applyNumberFormat="1" applyFont="1" applyAlignment="1">
      <alignment horizontal="right"/>
    </xf>
    <xf numFmtId="0" fontId="3" fillId="0" borderId="0" xfId="0" applyFont="1" applyAlignment="1">
      <alignment horizontal="right"/>
    </xf>
    <xf numFmtId="0" fontId="3" fillId="0" borderId="0" xfId="0" applyFont="1"/>
    <xf numFmtId="166" fontId="3" fillId="0" borderId="0" xfId="0" applyNumberFormat="1" applyFont="1"/>
    <xf numFmtId="0" fontId="0" fillId="0" borderId="0" xfId="0" applyBorder="1" applyAlignment="1"/>
    <xf numFmtId="10" fontId="0" fillId="0" borderId="0" xfId="4" applyNumberFormat="1" applyFont="1" applyBorder="1" applyAlignment="1"/>
    <xf numFmtId="167" fontId="0" fillId="0" borderId="0" xfId="4" applyNumberFormat="1" applyFont="1" applyBorder="1" applyAlignment="1"/>
    <xf numFmtId="1" fontId="0" fillId="0" borderId="0" xfId="0" applyNumberFormat="1" applyBorder="1" applyAlignment="1"/>
    <xf numFmtId="10" fontId="0" fillId="0" borderId="0" xfId="4" applyNumberFormat="1" applyFont="1" applyBorder="1"/>
    <xf numFmtId="169" fontId="0" fillId="0" borderId="0" xfId="0" applyNumberFormat="1" applyAlignment="1"/>
    <xf numFmtId="170" fontId="0" fillId="0" borderId="0" xfId="0" applyNumberFormat="1" applyAlignment="1"/>
    <xf numFmtId="168" fontId="0" fillId="0" borderId="0" xfId="0" applyNumberFormat="1" applyAlignment="1"/>
    <xf numFmtId="0" fontId="0" fillId="7" borderId="0" xfId="0" applyFill="1" applyAlignment="1">
      <alignment horizontal="left"/>
    </xf>
    <xf numFmtId="171" fontId="0" fillId="7" borderId="0" xfId="0" applyNumberFormat="1" applyFill="1" applyAlignment="1"/>
    <xf numFmtId="10" fontId="0" fillId="7" borderId="0" xfId="4" applyNumberFormat="1" applyFont="1" applyFill="1" applyAlignment="1"/>
    <xf numFmtId="168" fontId="0" fillId="7" borderId="0" xfId="0" applyNumberFormat="1" applyFill="1" applyAlignment="1"/>
    <xf numFmtId="10" fontId="0" fillId="0" borderId="0" xfId="4" applyNumberFormat="1" applyFont="1" applyAlignment="1">
      <alignment horizontal="left"/>
    </xf>
    <xf numFmtId="0" fontId="3" fillId="0" borderId="0" xfId="0" applyFont="1" applyAlignment="1">
      <alignment horizontal="left"/>
    </xf>
    <xf numFmtId="0" fontId="3" fillId="0" borderId="0" xfId="0" applyFont="1" applyBorder="1" applyAlignment="1">
      <alignment horizontal="left"/>
    </xf>
    <xf numFmtId="17" fontId="3" fillId="0" borderId="0" xfId="0" applyNumberFormat="1" applyFont="1" applyBorder="1" applyAlignment="1"/>
    <xf numFmtId="10" fontId="0" fillId="0" borderId="0" xfId="0" applyNumberFormat="1" applyAlignment="1"/>
    <xf numFmtId="10" fontId="3" fillId="0" borderId="0" xfId="4" applyNumberFormat="1" applyFont="1" applyAlignment="1"/>
    <xf numFmtId="172" fontId="0" fillId="0" borderId="0" xfId="4" applyNumberFormat="1" applyFont="1" applyAlignment="1"/>
    <xf numFmtId="0" fontId="0" fillId="0" borderId="0" xfId="0" applyFill="1"/>
    <xf numFmtId="0" fontId="0" fillId="0" borderId="0" xfId="0" applyAlignment="1">
      <alignment horizontal="center"/>
    </xf>
    <xf numFmtId="0" fontId="0" fillId="0" borderId="0" xfId="0" applyAlignment="1">
      <alignment horizontal="right"/>
    </xf>
    <xf numFmtId="2" fontId="0" fillId="0" borderId="0" xfId="4" applyNumberFormat="1" applyFont="1" applyFill="1" applyBorder="1"/>
    <xf numFmtId="0" fontId="0" fillId="0" borderId="0" xfId="0" applyNumberFormat="1" applyBorder="1" applyAlignment="1"/>
    <xf numFmtId="2" fontId="0" fillId="0" borderId="0" xfId="0" applyNumberFormat="1" applyBorder="1" applyAlignment="1"/>
    <xf numFmtId="0" fontId="15" fillId="0" borderId="0" xfId="2" applyFont="1" applyAlignment="1" applyProtection="1"/>
    <xf numFmtId="0" fontId="0" fillId="0" borderId="0" xfId="0" applyAlignment="1">
      <alignment horizontal="left" indent="1"/>
    </xf>
    <xf numFmtId="0" fontId="15" fillId="0" borderId="0" xfId="2" applyFont="1" applyAlignment="1" applyProtection="1">
      <alignment horizontal="left" indent="4"/>
    </xf>
    <xf numFmtId="0" fontId="14" fillId="0" borderId="0" xfId="0" applyFont="1" applyAlignment="1"/>
    <xf numFmtId="0" fontId="0" fillId="0" borderId="0" xfId="0" applyAlignment="1">
      <alignment horizontal="left" indent="14"/>
    </xf>
    <xf numFmtId="0" fontId="0" fillId="0" borderId="0" xfId="0" applyAlignment="1">
      <alignment horizontal="left" indent="7"/>
    </xf>
    <xf numFmtId="0" fontId="15" fillId="0" borderId="0" xfId="2" applyFont="1" applyAlignment="1" applyProtection="1">
      <alignment horizontal="left" indent="6"/>
    </xf>
    <xf numFmtId="0" fontId="15" fillId="0" borderId="0" xfId="2" applyFont="1" applyAlignment="1" applyProtection="1">
      <alignment horizontal="left" indent="8"/>
    </xf>
    <xf numFmtId="0" fontId="16" fillId="0" borderId="0" xfId="0" applyFont="1" applyAlignment="1">
      <alignment horizontal="center" wrapText="1"/>
    </xf>
    <xf numFmtId="0" fontId="3" fillId="0" borderId="0" xfId="0" applyFont="1" applyBorder="1" applyAlignment="1"/>
    <xf numFmtId="166" fontId="3" fillId="0" borderId="0" xfId="0" applyNumberFormat="1" applyFont="1" applyBorder="1" applyAlignment="1"/>
    <xf numFmtId="0" fontId="0" fillId="0" borderId="0" xfId="0" applyFont="1" applyAlignment="1"/>
    <xf numFmtId="0" fontId="16" fillId="0" borderId="0" xfId="0" applyFont="1" applyAlignment="1">
      <alignment wrapText="1"/>
    </xf>
    <xf numFmtId="0" fontId="0" fillId="0" borderId="0" xfId="0" applyAlignment="1">
      <alignment horizontal="right"/>
    </xf>
    <xf numFmtId="14" fontId="0" fillId="0" borderId="0" xfId="0" applyNumberFormat="1"/>
    <xf numFmtId="2" fontId="0" fillId="0" borderId="0" xfId="0" applyNumberFormat="1"/>
    <xf numFmtId="14" fontId="0" fillId="0" borderId="0" xfId="0" applyNumberFormat="1" applyAlignment="1">
      <alignment horizontal="left"/>
    </xf>
    <xf numFmtId="2" fontId="0" fillId="0" borderId="0" xfId="0" applyNumberFormat="1" applyAlignment="1">
      <alignment horizontal="right"/>
    </xf>
    <xf numFmtId="0" fontId="4" fillId="0" borderId="0" xfId="0" applyFont="1" applyFill="1" applyAlignment="1">
      <alignment horizontal="center"/>
    </xf>
    <xf numFmtId="10" fontId="0" fillId="0" borderId="0" xfId="4" applyNumberFormat="1" applyFont="1"/>
    <xf numFmtId="0" fontId="4" fillId="0" borderId="0" xfId="0" applyFont="1" applyFill="1" applyAlignment="1"/>
    <xf numFmtId="0" fontId="0" fillId="0" borderId="0" xfId="0" applyFill="1" applyBorder="1" applyAlignment="1"/>
    <xf numFmtId="0" fontId="0" fillId="0" borderId="3" xfId="0" applyFill="1" applyBorder="1" applyAlignment="1"/>
    <xf numFmtId="0" fontId="18" fillId="0" borderId="4" xfId="0" applyFont="1" applyFill="1" applyBorder="1" applyAlignment="1">
      <alignment horizontal="center"/>
    </xf>
    <xf numFmtId="0" fontId="18" fillId="0" borderId="4" xfId="0" applyFont="1" applyFill="1" applyBorder="1" applyAlignment="1">
      <alignment horizontal="centerContinuous"/>
    </xf>
    <xf numFmtId="9" fontId="0" fillId="0" borderId="0" xfId="0" applyNumberFormat="1"/>
    <xf numFmtId="0" fontId="5" fillId="0" borderId="0" xfId="0" applyFont="1" applyAlignment="1"/>
    <xf numFmtId="0" fontId="0" fillId="0" borderId="0" xfId="0" applyAlignment="1">
      <alignment wrapText="1"/>
    </xf>
    <xf numFmtId="10" fontId="0" fillId="0" borderId="0" xfId="0" applyNumberFormat="1"/>
    <xf numFmtId="0" fontId="0" fillId="0" borderId="0" xfId="0" applyAlignment="1">
      <alignment horizontal="left"/>
    </xf>
    <xf numFmtId="0" fontId="0" fillId="0" borderId="2" xfId="0" applyBorder="1"/>
    <xf numFmtId="0" fontId="0" fillId="0" borderId="5" xfId="0" applyBorder="1"/>
    <xf numFmtId="2" fontId="0" fillId="0" borderId="5" xfId="0" applyNumberFormat="1" applyBorder="1"/>
    <xf numFmtId="9" fontId="0" fillId="0" borderId="5" xfId="4" applyFont="1" applyBorder="1"/>
    <xf numFmtId="2" fontId="0" fillId="0" borderId="0" xfId="0" applyNumberFormat="1" applyBorder="1"/>
    <xf numFmtId="9" fontId="0" fillId="0" borderId="0" xfId="4" applyFont="1" applyBorder="1"/>
    <xf numFmtId="0" fontId="0" fillId="9" borderId="0" xfId="0" applyFill="1"/>
    <xf numFmtId="0" fontId="0" fillId="4" borderId="2" xfId="0" applyFill="1" applyBorder="1"/>
    <xf numFmtId="0" fontId="0" fillId="0" borderId="0" xfId="0" applyNumberFormat="1" applyFill="1" applyBorder="1"/>
    <xf numFmtId="0" fontId="23" fillId="0" borderId="0" xfId="0" applyFont="1"/>
    <xf numFmtId="0" fontId="23" fillId="0" borderId="0" xfId="0" applyFont="1" applyAlignment="1">
      <alignment vertical="top"/>
    </xf>
    <xf numFmtId="0" fontId="3" fillId="9" borderId="0" xfId="0" applyFont="1" applyFill="1"/>
    <xf numFmtId="10" fontId="0" fillId="0" borderId="0" xfId="0" applyNumberFormat="1" applyFill="1" applyBorder="1"/>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17" fontId="4" fillId="6" borderId="0" xfId="0" applyNumberFormat="1" applyFont="1" applyFill="1" applyAlignment="1">
      <alignment horizontal="right"/>
    </xf>
    <xf numFmtId="3" fontId="3" fillId="0" borderId="0" xfId="0" applyNumberFormat="1" applyFont="1" applyAlignment="1">
      <alignment horizontal="right"/>
    </xf>
    <xf numFmtId="0" fontId="3" fillId="0" borderId="6" xfId="0" applyFont="1" applyBorder="1" applyAlignment="1">
      <alignment horizontal="left"/>
    </xf>
    <xf numFmtId="172" fontId="0" fillId="0" borderId="0" xfId="0" applyNumberFormat="1" applyAlignment="1">
      <alignment horizontal="right"/>
    </xf>
    <xf numFmtId="0" fontId="3" fillId="0" borderId="7" xfId="0" applyFont="1" applyBorder="1" applyAlignment="1">
      <alignment horizontal="left"/>
    </xf>
    <xf numFmtId="172" fontId="0" fillId="0" borderId="0" xfId="0" applyNumberFormat="1" applyFont="1" applyBorder="1" applyAlignment="1">
      <alignment horizontal="right"/>
    </xf>
    <xf numFmtId="0" fontId="4" fillId="6" borderId="0" xfId="0" applyFont="1" applyFill="1" applyAlignment="1">
      <alignment horizontal="left"/>
    </xf>
    <xf numFmtId="0" fontId="14" fillId="0" borderId="0" xfId="0" applyFont="1" applyAlignment="1">
      <alignment horizontal="center"/>
    </xf>
    <xf numFmtId="17" fontId="7" fillId="0" borderId="0" xfId="0" applyNumberFormat="1" applyFont="1" applyFill="1"/>
    <xf numFmtId="4" fontId="0" fillId="0" borderId="0" xfId="0" applyNumberFormat="1"/>
    <xf numFmtId="0" fontId="3" fillId="0" borderId="8" xfId="0" applyFont="1" applyBorder="1"/>
    <xf numFmtId="4" fontId="3" fillId="0" borderId="8" xfId="0" applyNumberFormat="1" applyFont="1" applyBorder="1"/>
    <xf numFmtId="172" fontId="0" fillId="0" borderId="0" xfId="0" applyNumberFormat="1" applyFont="1" applyAlignment="1">
      <alignment horizontal="right"/>
    </xf>
    <xf numFmtId="10" fontId="3" fillId="0" borderId="8" xfId="4" applyNumberFormat="1" applyFont="1" applyBorder="1"/>
    <xf numFmtId="0" fontId="0" fillId="9" borderId="0" xfId="0" applyFill="1" applyAlignment="1">
      <alignment horizontal="left"/>
    </xf>
    <xf numFmtId="10" fontId="0" fillId="9" borderId="0" xfId="0" applyNumberFormat="1" applyFill="1"/>
    <xf numFmtId="0" fontId="3" fillId="0" borderId="8" xfId="0" applyNumberFormat="1" applyFont="1" applyBorder="1"/>
    <xf numFmtId="0" fontId="0" fillId="0" borderId="0" xfId="0" applyAlignment="1">
      <alignment horizontal="right"/>
    </xf>
    <xf numFmtId="0" fontId="0" fillId="0" borderId="0" xfId="0" applyAlignment="1">
      <alignment horizontal="center"/>
    </xf>
    <xf numFmtId="0" fontId="3" fillId="0" borderId="0" xfId="0" applyFont="1" applyAlignment="1">
      <alignment horizontal="center"/>
    </xf>
    <xf numFmtId="0" fontId="0" fillId="0" borderId="0" xfId="0" applyAlignment="1">
      <alignment horizontal="left"/>
    </xf>
    <xf numFmtId="9" fontId="22" fillId="0" borderId="0" xfId="0" applyNumberFormat="1" applyFont="1"/>
    <xf numFmtId="175" fontId="0" fillId="0" borderId="0" xfId="0" applyNumberFormat="1"/>
    <xf numFmtId="0" fontId="0" fillId="0" borderId="1" xfId="0" applyBorder="1"/>
    <xf numFmtId="172" fontId="0" fillId="0" borderId="1" xfId="0" applyNumberFormat="1" applyBorder="1" applyAlignment="1">
      <alignment horizontal="right"/>
    </xf>
    <xf numFmtId="172" fontId="3" fillId="0" borderId="0" xfId="0" applyNumberFormat="1" applyFont="1" applyAlignment="1">
      <alignment horizontal="right"/>
    </xf>
    <xf numFmtId="0" fontId="0" fillId="0" borderId="0" xfId="0" applyFont="1"/>
    <xf numFmtId="4" fontId="3" fillId="0" borderId="0" xfId="0" applyNumberFormat="1" applyFont="1"/>
    <xf numFmtId="164" fontId="0" fillId="0" borderId="0" xfId="0" applyNumberFormat="1"/>
    <xf numFmtId="10" fontId="22" fillId="0" borderId="0" xfId="0" applyNumberFormat="1" applyFont="1"/>
    <xf numFmtId="0" fontId="22" fillId="0" borderId="0" xfId="0" applyFont="1"/>
    <xf numFmtId="10" fontId="22" fillId="9" borderId="0" xfId="0" applyNumberFormat="1" applyFont="1" applyFill="1"/>
    <xf numFmtId="0" fontId="24" fillId="0" borderId="0" xfId="0" applyFont="1"/>
    <xf numFmtId="0" fontId="0" fillId="0" borderId="0" xfId="0" applyAlignment="1">
      <alignment horizontal="right"/>
    </xf>
    <xf numFmtId="0" fontId="0" fillId="0" borderId="0" xfId="0" applyAlignment="1">
      <alignment horizontal="center"/>
    </xf>
    <xf numFmtId="0" fontId="25" fillId="0" borderId="0" xfId="0" applyFont="1" applyFill="1" applyAlignment="1">
      <alignment horizontal="left"/>
    </xf>
    <xf numFmtId="0" fontId="25" fillId="0" borderId="0" xfId="0" applyFont="1" applyFill="1" applyAlignment="1">
      <alignment horizontal="right"/>
    </xf>
    <xf numFmtId="0" fontId="25" fillId="0" borderId="0" xfId="0" applyFont="1" applyFill="1" applyAlignment="1">
      <alignment horizontal="right" wrapText="1"/>
    </xf>
    <xf numFmtId="172" fontId="0" fillId="0" borderId="0" xfId="0" applyNumberFormat="1" applyFill="1" applyBorder="1" applyAlignment="1">
      <alignment horizontal="right"/>
    </xf>
    <xf numFmtId="167" fontId="0" fillId="0" borderId="0" xfId="0" applyNumberFormat="1" applyFill="1" applyBorder="1" applyAlignment="1">
      <alignment horizontal="right"/>
    </xf>
    <xf numFmtId="0" fontId="27" fillId="0" borderId="0" xfId="0" applyFont="1"/>
    <xf numFmtId="0" fontId="28" fillId="0" borderId="0" xfId="0" applyFont="1"/>
    <xf numFmtId="172" fontId="0" fillId="0" borderId="0" xfId="0" applyNumberFormat="1"/>
    <xf numFmtId="0" fontId="4" fillId="10" borderId="0" xfId="0" applyFont="1" applyFill="1" applyAlignment="1">
      <alignment horizontal="right"/>
    </xf>
    <xf numFmtId="0" fontId="29" fillId="0" borderId="0" xfId="0" applyFont="1"/>
    <xf numFmtId="0" fontId="0" fillId="0" borderId="0" xfId="0" applyFont="1" applyAlignment="1">
      <alignment horizontal="right"/>
    </xf>
    <xf numFmtId="0" fontId="0" fillId="11" borderId="0" xfId="0" applyFill="1"/>
    <xf numFmtId="0" fontId="3" fillId="0" borderId="2" xfId="0" applyFont="1" applyBorder="1"/>
    <xf numFmtId="172" fontId="3" fillId="0" borderId="2" xfId="0" applyNumberFormat="1" applyFont="1" applyBorder="1" applyAlignment="1">
      <alignment horizontal="right"/>
    </xf>
    <xf numFmtId="0" fontId="7" fillId="0" borderId="0" xfId="0" applyFont="1" applyFill="1"/>
    <xf numFmtId="176" fontId="0" fillId="0" borderId="0" xfId="0" applyNumberFormat="1"/>
    <xf numFmtId="174" fontId="7" fillId="0" borderId="0" xfId="0" applyNumberFormat="1" applyFont="1" applyFill="1"/>
    <xf numFmtId="173" fontId="7" fillId="0" borderId="0" xfId="0" applyNumberFormat="1" applyFont="1" applyFill="1"/>
    <xf numFmtId="172" fontId="0" fillId="0" borderId="0" xfId="0" applyNumberFormat="1" applyFill="1"/>
    <xf numFmtId="4" fontId="0" fillId="0" borderId="0" xfId="0" applyNumberFormat="1" applyFill="1"/>
    <xf numFmtId="0" fontId="30" fillId="0" borderId="0" xfId="0" applyFont="1"/>
    <xf numFmtId="2" fontId="30" fillId="0" borderId="0" xfId="0" applyNumberFormat="1" applyFont="1" applyFill="1"/>
    <xf numFmtId="0" fontId="31" fillId="0" borderId="0" xfId="0" applyFont="1" applyAlignment="1">
      <alignment horizontal="left"/>
    </xf>
    <xf numFmtId="0" fontId="30" fillId="0" borderId="0" xfId="0" applyFont="1" applyFill="1"/>
    <xf numFmtId="17" fontId="3" fillId="0" borderId="0" xfId="0" applyNumberFormat="1" applyFont="1"/>
    <xf numFmtId="0" fontId="3" fillId="0" borderId="0" xfId="0" applyFont="1" applyFill="1"/>
    <xf numFmtId="10" fontId="3" fillId="0" borderId="0" xfId="4" applyNumberFormat="1" applyFont="1" applyFill="1"/>
    <xf numFmtId="0" fontId="0" fillId="0" borderId="0" xfId="0" applyAlignment="1">
      <alignment horizontal="center" wrapText="1"/>
    </xf>
    <xf numFmtId="0" fontId="0" fillId="0" borderId="0" xfId="0" applyAlignment="1">
      <alignment horizontal="right"/>
    </xf>
    <xf numFmtId="0" fontId="33" fillId="0" borderId="0" xfId="0" applyFont="1" applyAlignment="1"/>
    <xf numFmtId="2" fontId="0" fillId="9" borderId="0" xfId="0" applyNumberFormat="1" applyFill="1" applyAlignment="1">
      <alignment horizontal="right"/>
    </xf>
    <xf numFmtId="172" fontId="0" fillId="9" borderId="0" xfId="0" applyNumberFormat="1" applyFill="1" applyAlignment="1">
      <alignment horizontal="right"/>
    </xf>
    <xf numFmtId="0" fontId="0" fillId="9" borderId="0" xfId="0" applyFill="1" applyAlignment="1">
      <alignment horizontal="right"/>
    </xf>
    <xf numFmtId="4" fontId="0" fillId="0" borderId="0" xfId="0" applyNumberFormat="1" applyAlignment="1">
      <alignment horizontal="right"/>
    </xf>
    <xf numFmtId="167" fontId="0" fillId="0" borderId="0" xfId="0" applyNumberFormat="1"/>
    <xf numFmtId="3" fontId="0" fillId="0" borderId="0" xfId="0" applyNumberFormat="1"/>
    <xf numFmtId="17" fontId="0" fillId="0" borderId="0" xfId="0" applyNumberFormat="1"/>
    <xf numFmtId="0" fontId="0" fillId="0" borderId="0" xfId="0" applyAlignment="1">
      <alignment horizontal="right"/>
    </xf>
    <xf numFmtId="180" fontId="0" fillId="0" borderId="0" xfId="0" applyNumberFormat="1" applyFont="1" applyBorder="1" applyAlignment="1">
      <alignment horizontal="right"/>
    </xf>
    <xf numFmtId="10" fontId="35" fillId="4" borderId="0" xfId="4" applyNumberFormat="1" applyFont="1" applyFill="1" applyBorder="1" applyAlignment="1"/>
    <xf numFmtId="10" fontId="0" fillId="0" borderId="0" xfId="0" applyNumberFormat="1" applyBorder="1"/>
    <xf numFmtId="167" fontId="0" fillId="0" borderId="0" xfId="0" applyNumberFormat="1" applyBorder="1"/>
    <xf numFmtId="167" fontId="0" fillId="0" borderId="0" xfId="0" applyNumberFormat="1" applyAlignment="1">
      <alignment horizontal="right"/>
    </xf>
    <xf numFmtId="0" fontId="0" fillId="0" borderId="0" xfId="0" applyAlignment="1">
      <alignment horizontal="center" wrapText="1"/>
    </xf>
    <xf numFmtId="0" fontId="31" fillId="0" borderId="0" xfId="0" applyFont="1" applyAlignment="1">
      <alignment horizontal="left"/>
    </xf>
    <xf numFmtId="2" fontId="0" fillId="0" borderId="0" xfId="0" applyNumberFormat="1" applyFill="1"/>
    <xf numFmtId="0" fontId="3" fillId="0" borderId="10" xfId="0" applyFont="1" applyFill="1" applyBorder="1"/>
    <xf numFmtId="2" fontId="38" fillId="0" borderId="0" xfId="0" applyNumberFormat="1" applyFont="1" applyFill="1" applyAlignment="1">
      <alignment horizontal="right"/>
    </xf>
    <xf numFmtId="0" fontId="22" fillId="0" borderId="0" xfId="0" applyFont="1" applyFill="1"/>
    <xf numFmtId="10" fontId="22" fillId="0" borderId="0" xfId="4" applyNumberFormat="1" applyFont="1" applyFill="1" applyAlignment="1">
      <alignment horizontal="right"/>
    </xf>
    <xf numFmtId="0" fontId="3" fillId="0" borderId="0" xfId="0" applyFont="1" applyFill="1" applyAlignment="1"/>
    <xf numFmtId="0" fontId="0" fillId="0" borderId="0" xfId="0" applyFill="1" applyAlignment="1"/>
    <xf numFmtId="0" fontId="0" fillId="0" borderId="0" xfId="0" applyFont="1" applyFill="1" applyAlignment="1"/>
    <xf numFmtId="166" fontId="3" fillId="0"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Alignment="1">
      <alignment horizontal="left"/>
    </xf>
    <xf numFmtId="166" fontId="0" fillId="0" borderId="0" xfId="0" applyNumberFormat="1" applyBorder="1" applyAlignment="1"/>
    <xf numFmtId="10" fontId="12" fillId="4" borderId="0" xfId="4" applyNumberFormat="1" applyFont="1" applyFill="1" applyBorder="1" applyAlignment="1"/>
    <xf numFmtId="10" fontId="11" fillId="4" borderId="0" xfId="4" applyNumberFormat="1" applyFont="1" applyFill="1" applyBorder="1" applyAlignment="1"/>
    <xf numFmtId="181" fontId="0" fillId="0" borderId="0" xfId="0" applyNumberFormat="1" applyAlignment="1">
      <alignment horizontal="right"/>
    </xf>
    <xf numFmtId="3" fontId="3" fillId="0" borderId="0" xfId="0" applyNumberFormat="1" applyFont="1"/>
    <xf numFmtId="182" fontId="0" fillId="0" borderId="0" xfId="0" applyNumberFormat="1" applyAlignment="1">
      <alignment horizontal="right"/>
    </xf>
    <xf numFmtId="182" fontId="3" fillId="0" borderId="6" xfId="0" applyNumberFormat="1" applyFont="1" applyBorder="1" applyAlignment="1">
      <alignment horizontal="right"/>
    </xf>
    <xf numFmtId="182" fontId="3" fillId="0" borderId="7" xfId="0" applyNumberFormat="1" applyFont="1" applyBorder="1"/>
    <xf numFmtId="182" fontId="3" fillId="0" borderId="0" xfId="0" applyNumberFormat="1" applyFont="1" applyAlignment="1">
      <alignment horizontal="right"/>
    </xf>
    <xf numFmtId="0" fontId="0" fillId="0" borderId="0" xfId="0" applyFill="1" applyBorder="1" applyAlignment="1">
      <alignment horizontal="left"/>
    </xf>
    <xf numFmtId="0" fontId="0" fillId="0" borderId="0" xfId="0" applyFill="1" applyBorder="1"/>
    <xf numFmtId="182" fontId="0" fillId="0" borderId="0" xfId="0" applyNumberFormat="1" applyBorder="1" applyAlignment="1">
      <alignment horizontal="right"/>
    </xf>
    <xf numFmtId="172" fontId="41" fillId="0" borderId="0" xfId="0" applyNumberFormat="1" applyFont="1" applyAlignment="1">
      <alignment horizontal="left"/>
    </xf>
    <xf numFmtId="183" fontId="0" fillId="0" borderId="0" xfId="0" applyNumberFormat="1" applyAlignment="1">
      <alignment horizontal="right"/>
    </xf>
    <xf numFmtId="184" fontId="3" fillId="0" borderId="0" xfId="0" applyNumberFormat="1" applyFont="1" applyAlignment="1">
      <alignment horizontal="left"/>
    </xf>
    <xf numFmtId="184" fontId="3" fillId="0" borderId="0" xfId="0" applyNumberFormat="1" applyFont="1" applyAlignment="1">
      <alignment horizontal="right"/>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3" fillId="0" borderId="0" xfId="0" applyFont="1" applyAlignment="1">
      <alignment horizontal="center"/>
    </xf>
    <xf numFmtId="0" fontId="0" fillId="0" borderId="0" xfId="0" applyAlignment="1">
      <alignment horizontal="right"/>
    </xf>
    <xf numFmtId="0" fontId="0" fillId="0" borderId="0" xfId="0" applyAlignment="1">
      <alignment horizontal="center"/>
    </xf>
    <xf numFmtId="0" fontId="3" fillId="0" borderId="0" xfId="0" applyFont="1" applyAlignment="1">
      <alignment horizontal="center"/>
    </xf>
    <xf numFmtId="181" fontId="0" fillId="0" borderId="0" xfId="0" applyNumberFormat="1"/>
    <xf numFmtId="185" fontId="0" fillId="0" borderId="0" xfId="0" applyNumberFormat="1"/>
    <xf numFmtId="0" fontId="3" fillId="0" borderId="0" xfId="0" applyFont="1" applyAlignment="1">
      <alignment horizontal="center"/>
    </xf>
    <xf numFmtId="0" fontId="0" fillId="0" borderId="0" xfId="0" applyAlignment="1">
      <alignment horizontal="left"/>
    </xf>
    <xf numFmtId="0" fontId="0" fillId="0" borderId="0" xfId="0" applyAlignment="1">
      <alignment textRotation="45"/>
    </xf>
    <xf numFmtId="9" fontId="0" fillId="0" borderId="0" xfId="0" applyNumberFormat="1" applyAlignment="1">
      <alignment horizontal="left"/>
    </xf>
    <xf numFmtId="10" fontId="0" fillId="0" borderId="0" xfId="0" applyNumberFormat="1" applyAlignment="1">
      <alignment horizontal="left"/>
    </xf>
    <xf numFmtId="0" fontId="0" fillId="8" borderId="0" xfId="0" applyFont="1" applyFill="1" applyAlignment="1">
      <alignment horizontal="right"/>
    </xf>
    <xf numFmtId="14" fontId="0" fillId="8" borderId="0" xfId="0" applyNumberFormat="1" applyFont="1" applyFill="1"/>
    <xf numFmtId="0" fontId="0" fillId="8" borderId="0" xfId="0" applyFont="1" applyFill="1" applyAlignment="1">
      <alignment horizontal="right" indent="2"/>
    </xf>
    <xf numFmtId="0" fontId="0" fillId="0" borderId="0" xfId="0" applyAlignment="1">
      <alignment horizontal="right"/>
    </xf>
    <xf numFmtId="0" fontId="3" fillId="0" borderId="0" xfId="0" applyNumberFormat="1" applyFont="1" applyBorder="1"/>
    <xf numFmtId="0" fontId="0" fillId="0" borderId="0" xfId="0" applyNumberFormat="1" applyBorder="1"/>
    <xf numFmtId="0" fontId="30" fillId="0" borderId="0" xfId="0" applyFont="1" applyBorder="1"/>
    <xf numFmtId="0" fontId="0" fillId="0" borderId="0" xfId="0" applyAlignment="1">
      <alignment horizontal="center" wrapText="1"/>
    </xf>
    <xf numFmtId="0" fontId="28" fillId="0" borderId="0" xfId="0" applyFont="1" applyAlignment="1">
      <alignment horizontal="left" indent="1"/>
    </xf>
    <xf numFmtId="0" fontId="3" fillId="12" borderId="0" xfId="0" applyFont="1" applyFill="1" applyBorder="1" applyAlignment="1">
      <alignment horizontal="center"/>
    </xf>
    <xf numFmtId="0" fontId="3" fillId="12" borderId="14" xfId="0" applyFont="1" applyFill="1" applyBorder="1" applyAlignment="1">
      <alignment horizontal="center"/>
    </xf>
    <xf numFmtId="0" fontId="3" fillId="12" borderId="14" xfId="0" applyFont="1" applyFill="1" applyBorder="1"/>
    <xf numFmtId="178" fontId="0" fillId="0" borderId="0" xfId="0" applyNumberFormat="1" applyBorder="1" applyAlignment="1">
      <alignment horizontal="left"/>
    </xf>
    <xf numFmtId="0" fontId="0" fillId="0" borderId="0" xfId="0" applyBorder="1" applyAlignment="1">
      <alignment horizontal="left" indent="1"/>
    </xf>
    <xf numFmtId="0" fontId="0" fillId="0" borderId="16" xfId="0" applyNumberFormat="1" applyFont="1" applyFill="1" applyBorder="1"/>
    <xf numFmtId="0" fontId="0" fillId="0" borderId="17" xfId="0" applyFont="1" applyFill="1" applyBorder="1"/>
    <xf numFmtId="0" fontId="3" fillId="0" borderId="14" xfId="0" applyFont="1" applyFill="1" applyBorder="1"/>
    <xf numFmtId="0" fontId="48" fillId="0" borderId="0" xfId="0" applyFont="1" applyAlignment="1">
      <alignment horizontal="left"/>
    </xf>
    <xf numFmtId="0" fontId="40" fillId="0" borderId="0" xfId="0" applyFont="1" applyAlignment="1">
      <alignment horizontal="center"/>
    </xf>
    <xf numFmtId="0" fontId="4" fillId="13" borderId="0" xfId="0" applyFont="1" applyFill="1" applyBorder="1"/>
    <xf numFmtId="0" fontId="4" fillId="13" borderId="14" xfId="0" applyFont="1" applyFill="1" applyBorder="1"/>
    <xf numFmtId="0" fontId="36" fillId="14" borderId="15" xfId="0" applyFont="1" applyFill="1" applyBorder="1"/>
    <xf numFmtId="10" fontId="36" fillId="14" borderId="16" xfId="0" applyNumberFormat="1" applyFont="1" applyFill="1" applyBorder="1"/>
    <xf numFmtId="0" fontId="0" fillId="15" borderId="17" xfId="0" applyFont="1" applyFill="1" applyBorder="1"/>
    <xf numFmtId="10" fontId="0" fillId="15" borderId="13" xfId="0" applyNumberFormat="1" applyFont="1" applyFill="1" applyBorder="1"/>
    <xf numFmtId="0" fontId="0" fillId="14" borderId="17" xfId="0" applyFont="1" applyFill="1" applyBorder="1"/>
    <xf numFmtId="10" fontId="0" fillId="14" borderId="13" xfId="0" applyNumberFormat="1" applyFont="1" applyFill="1" applyBorder="1"/>
    <xf numFmtId="10" fontId="0" fillId="0" borderId="13" xfId="0" applyNumberFormat="1" applyFont="1" applyFill="1" applyBorder="1"/>
    <xf numFmtId="0" fontId="50" fillId="0" borderId="0" xfId="0" applyFont="1"/>
    <xf numFmtId="0" fontId="51" fillId="0" borderId="0" xfId="0" applyFont="1" applyAlignment="1">
      <alignment horizontal="left" vertical="center" indent="3"/>
    </xf>
    <xf numFmtId="164" fontId="46" fillId="0" borderId="0" xfId="0" applyNumberFormat="1" applyFont="1" applyAlignment="1">
      <alignment horizontal="center"/>
    </xf>
    <xf numFmtId="2" fontId="49" fillId="0" borderId="0" xfId="0" applyNumberFormat="1" applyFont="1" applyFill="1" applyAlignment="1">
      <alignment horizontal="center"/>
    </xf>
    <xf numFmtId="0" fontId="53" fillId="0" borderId="0" xfId="0" applyFont="1" applyFill="1" applyAlignment="1">
      <alignment horizontal="center"/>
    </xf>
    <xf numFmtId="0" fontId="54" fillId="0" borderId="0" xfId="0" applyFont="1"/>
    <xf numFmtId="0" fontId="42" fillId="0" borderId="0" xfId="0" applyFont="1" applyAlignment="1">
      <alignment horizontal="center"/>
    </xf>
    <xf numFmtId="10" fontId="0" fillId="0" borderId="0" xfId="0" applyNumberFormat="1" applyFill="1"/>
    <xf numFmtId="0" fontId="0" fillId="0" borderId="0" xfId="0" applyAlignment="1">
      <alignment horizontal="right"/>
    </xf>
    <xf numFmtId="0" fontId="5" fillId="0" borderId="0" xfId="0" applyFont="1" applyAlignment="1">
      <alignment horizontal="right"/>
    </xf>
    <xf numFmtId="186" fontId="0" fillId="0" borderId="0" xfId="0" applyNumberFormat="1" applyAlignment="1">
      <alignment horizontal="left"/>
    </xf>
    <xf numFmtId="15" fontId="0" fillId="8" borderId="0" xfId="0" applyNumberFormat="1" applyFill="1" applyAlignment="1">
      <alignment horizontal="left"/>
    </xf>
    <xf numFmtId="0" fontId="0" fillId="8" borderId="0" xfId="0" applyFill="1"/>
    <xf numFmtId="187" fontId="0" fillId="0" borderId="0" xfId="0" applyNumberFormat="1"/>
    <xf numFmtId="0" fontId="55" fillId="0" borderId="0" xfId="0" applyFont="1"/>
    <xf numFmtId="0" fontId="6" fillId="16" borderId="0" xfId="2" applyFill="1" applyAlignment="1" applyProtection="1">
      <alignment horizontal="left" vertical="center"/>
    </xf>
    <xf numFmtId="182" fontId="0" fillId="0" borderId="0" xfId="0" applyNumberFormat="1" applyFont="1" applyAlignment="1">
      <alignment horizontal="right"/>
    </xf>
    <xf numFmtId="0" fontId="10" fillId="4" borderId="0" xfId="0" applyFont="1" applyFill="1"/>
    <xf numFmtId="0" fontId="10" fillId="4" borderId="0" xfId="0" applyFont="1" applyFill="1" applyAlignment="1">
      <alignment horizontal="right"/>
    </xf>
    <xf numFmtId="2" fontId="0" fillId="4" borderId="0" xfId="0" applyNumberFormat="1" applyFill="1" applyAlignment="1">
      <alignment horizontal="right"/>
    </xf>
    <xf numFmtId="10" fontId="22" fillId="4" borderId="0" xfId="0" applyNumberFormat="1" applyFont="1" applyFill="1" applyAlignment="1">
      <alignment horizontal="right"/>
    </xf>
    <xf numFmtId="10" fontId="0" fillId="4" borderId="0" xfId="4" applyNumberFormat="1" applyFont="1" applyFill="1" applyAlignment="1">
      <alignment horizontal="right"/>
    </xf>
    <xf numFmtId="2" fontId="0" fillId="4" borderId="0" xfId="0" applyNumberFormat="1" applyFill="1"/>
    <xf numFmtId="0" fontId="10" fillId="5" borderId="0" xfId="0" applyFont="1" applyFill="1"/>
    <xf numFmtId="0" fontId="0" fillId="5" borderId="0" xfId="0" applyFill="1"/>
    <xf numFmtId="0" fontId="10" fillId="5" borderId="0" xfId="0" applyFont="1" applyFill="1" applyAlignment="1">
      <alignment horizontal="right"/>
    </xf>
    <xf numFmtId="2" fontId="0" fillId="5" borderId="0" xfId="0" applyNumberFormat="1" applyFill="1" applyAlignment="1">
      <alignment horizontal="right"/>
    </xf>
    <xf numFmtId="10" fontId="22" fillId="5" borderId="0" xfId="0" applyNumberFormat="1" applyFont="1" applyFill="1" applyAlignment="1">
      <alignment horizontal="right"/>
    </xf>
    <xf numFmtId="10" fontId="0" fillId="5" borderId="0" xfId="4" applyNumberFormat="1" applyFont="1" applyFill="1" applyAlignment="1">
      <alignment horizontal="right"/>
    </xf>
    <xf numFmtId="2" fontId="0" fillId="5" borderId="0" xfId="0" applyNumberFormat="1" applyFill="1"/>
    <xf numFmtId="10" fontId="0" fillId="5" borderId="2" xfId="4" applyNumberFormat="1" applyFont="1" applyFill="1" applyBorder="1"/>
    <xf numFmtId="10" fontId="0" fillId="5" borderId="2" xfId="0" applyNumberFormat="1" applyFill="1" applyBorder="1"/>
    <xf numFmtId="10" fontId="0" fillId="5" borderId="0" xfId="4" applyNumberFormat="1" applyFont="1" applyFill="1"/>
    <xf numFmtId="2" fontId="0" fillId="5" borderId="5" xfId="0" applyNumberFormat="1" applyFill="1" applyBorder="1"/>
    <xf numFmtId="0" fontId="4" fillId="18" borderId="0" xfId="0" applyFont="1" applyFill="1" applyAlignment="1"/>
    <xf numFmtId="17" fontId="4" fillId="18" borderId="0" xfId="0" applyNumberFormat="1" applyFont="1" applyFill="1" applyAlignment="1"/>
    <xf numFmtId="0" fontId="4" fillId="17" borderId="0" xfId="0" applyFont="1" applyFill="1" applyAlignment="1"/>
    <xf numFmtId="0" fontId="0" fillId="17" borderId="0" xfId="0" applyFont="1" applyFill="1" applyAlignment="1"/>
    <xf numFmtId="0" fontId="7" fillId="17" borderId="0" xfId="0" applyFont="1" applyFill="1" applyAlignment="1"/>
    <xf numFmtId="0" fontId="0" fillId="17" borderId="0" xfId="0" applyFill="1" applyAlignment="1"/>
    <xf numFmtId="0" fontId="0" fillId="17" borderId="0" xfId="0" applyFill="1" applyBorder="1"/>
    <xf numFmtId="0" fontId="0" fillId="17" borderId="0" xfId="0" applyNumberFormat="1" applyFill="1" applyBorder="1"/>
    <xf numFmtId="0" fontId="4" fillId="17" borderId="0" xfId="0" applyFont="1" applyFill="1" applyAlignment="1">
      <alignment horizontal="center"/>
    </xf>
    <xf numFmtId="174" fontId="4" fillId="18" borderId="0" xfId="0" applyNumberFormat="1" applyFont="1" applyFill="1" applyAlignment="1"/>
    <xf numFmtId="0" fontId="13" fillId="17" borderId="0" xfId="0" applyFont="1" applyFill="1" applyAlignment="1">
      <alignment horizontal="left"/>
    </xf>
    <xf numFmtId="168" fontId="13" fillId="17" borderId="0" xfId="0" applyNumberFormat="1" applyFont="1" applyFill="1" applyAlignment="1"/>
    <xf numFmtId="0" fontId="13" fillId="17" borderId="0" xfId="0" applyFont="1" applyFill="1" applyAlignment="1">
      <alignment horizontal="center"/>
    </xf>
    <xf numFmtId="168" fontId="13" fillId="17" borderId="0" xfId="0" applyNumberFormat="1" applyFont="1" applyFill="1" applyAlignment="1">
      <alignment horizontal="right"/>
    </xf>
    <xf numFmtId="0" fontId="3" fillId="4" borderId="18" xfId="0" applyFont="1" applyFill="1" applyBorder="1" applyAlignment="1">
      <alignment horizontal="left"/>
    </xf>
    <xf numFmtId="17" fontId="3" fillId="0" borderId="18" xfId="0" applyNumberFormat="1" applyFont="1" applyBorder="1" applyAlignment="1"/>
    <xf numFmtId="0" fontId="3" fillId="0" borderId="18" xfId="0" applyFont="1" applyBorder="1" applyAlignment="1">
      <alignment horizontal="left"/>
    </xf>
    <xf numFmtId="173" fontId="4" fillId="19" borderId="0" xfId="0" applyNumberFormat="1" applyFont="1" applyFill="1"/>
    <xf numFmtId="17" fontId="4" fillId="18" borderId="0" xfId="0" applyNumberFormat="1" applyFont="1" applyFill="1" applyAlignment="1">
      <alignment horizontal="right"/>
    </xf>
    <xf numFmtId="17" fontId="4" fillId="18" borderId="0" xfId="0" applyNumberFormat="1" applyFont="1" applyFill="1" applyAlignment="1">
      <alignment horizontal="center" vertical="center"/>
    </xf>
    <xf numFmtId="0" fontId="3" fillId="0" borderId="19" xfId="0" applyFont="1" applyBorder="1" applyAlignment="1"/>
    <xf numFmtId="166" fontId="3" fillId="0" borderId="19" xfId="0" applyNumberFormat="1" applyFont="1" applyBorder="1" applyAlignment="1"/>
    <xf numFmtId="0" fontId="0" fillId="0" borderId="19" xfId="0" applyBorder="1" applyAlignment="1"/>
    <xf numFmtId="166" fontId="0" fillId="0" borderId="19" xfId="0" applyNumberFormat="1" applyBorder="1" applyAlignment="1"/>
    <xf numFmtId="10" fontId="0" fillId="0" borderId="19" xfId="4" applyNumberFormat="1" applyFont="1" applyBorder="1" applyAlignment="1"/>
    <xf numFmtId="0" fontId="0" fillId="0" borderId="21" xfId="0" applyBorder="1" applyAlignment="1"/>
    <xf numFmtId="0" fontId="0" fillId="0" borderId="20" xfId="0" applyBorder="1" applyAlignment="1"/>
    <xf numFmtId="10" fontId="0" fillId="0" borderId="20" xfId="4" applyNumberFormat="1" applyFont="1" applyBorder="1" applyAlignment="1"/>
    <xf numFmtId="0" fontId="0" fillId="17" borderId="20" xfId="0" applyFill="1" applyBorder="1"/>
    <xf numFmtId="10" fontId="0" fillId="0" borderId="20" xfId="4" applyNumberFormat="1" applyFont="1" applyBorder="1"/>
    <xf numFmtId="9" fontId="0" fillId="0" borderId="21" xfId="4" applyFont="1" applyBorder="1" applyAlignment="1"/>
    <xf numFmtId="10" fontId="0" fillId="0" borderId="21" xfId="4" applyNumberFormat="1" applyFont="1" applyBorder="1" applyAlignment="1"/>
    <xf numFmtId="0" fontId="0" fillId="17" borderId="21" xfId="0" applyFill="1" applyBorder="1"/>
    <xf numFmtId="10" fontId="0" fillId="0" borderId="21" xfId="4" applyNumberFormat="1" applyFont="1" applyBorder="1"/>
    <xf numFmtId="0" fontId="0" fillId="0" borderId="20" xfId="0" applyNumberFormat="1" applyBorder="1" applyAlignment="1"/>
    <xf numFmtId="2" fontId="0" fillId="0" borderId="20" xfId="0" applyNumberFormat="1" applyBorder="1" applyAlignment="1"/>
    <xf numFmtId="0" fontId="0" fillId="17" borderId="20" xfId="0" applyNumberFormat="1" applyFill="1" applyBorder="1"/>
    <xf numFmtId="2" fontId="0" fillId="0" borderId="20" xfId="4" applyNumberFormat="1" applyFont="1" applyFill="1" applyBorder="1"/>
    <xf numFmtId="0" fontId="0" fillId="0" borderId="21" xfId="0" applyNumberFormat="1" applyBorder="1" applyAlignment="1"/>
    <xf numFmtId="2" fontId="0" fillId="0" borderId="21" xfId="0" applyNumberFormat="1" applyBorder="1" applyAlignment="1"/>
    <xf numFmtId="0" fontId="0" fillId="17" borderId="21" xfId="0" applyNumberFormat="1" applyFill="1" applyBorder="1"/>
    <xf numFmtId="2" fontId="0" fillId="0" borderId="21" xfId="4" applyNumberFormat="1" applyFont="1" applyFill="1" applyBorder="1"/>
    <xf numFmtId="167" fontId="0" fillId="0" borderId="21" xfId="4" applyNumberFormat="1" applyFont="1" applyBorder="1" applyAlignment="1"/>
    <xf numFmtId="167" fontId="0" fillId="0" borderId="20" xfId="4" applyNumberFormat="1" applyFont="1" applyBorder="1" applyAlignment="1"/>
    <xf numFmtId="1" fontId="0" fillId="0" borderId="20" xfId="0" applyNumberFormat="1" applyBorder="1" applyAlignment="1"/>
    <xf numFmtId="1" fontId="0" fillId="0" borderId="21" xfId="0" applyNumberFormat="1" applyBorder="1" applyAlignment="1"/>
    <xf numFmtId="0" fontId="3" fillId="0" borderId="22" xfId="0" applyFont="1" applyBorder="1" applyAlignment="1"/>
    <xf numFmtId="166" fontId="3" fillId="0" borderId="22" xfId="0" applyNumberFormat="1" applyFont="1" applyBorder="1"/>
    <xf numFmtId="166" fontId="3" fillId="0" borderId="22" xfId="0" applyNumberFormat="1" applyFont="1" applyBorder="1" applyAlignment="1"/>
    <xf numFmtId="166" fontId="0" fillId="0" borderId="0" xfId="0" applyNumberFormat="1" applyFont="1" applyBorder="1" applyAlignment="1"/>
    <xf numFmtId="2" fontId="3" fillId="0" borderId="0" xfId="0" applyNumberFormat="1" applyFont="1" applyFill="1" applyBorder="1" applyAlignment="1"/>
    <xf numFmtId="2" fontId="0" fillId="0" borderId="0" xfId="0" applyNumberFormat="1" applyFill="1" applyBorder="1" applyAlignment="1"/>
    <xf numFmtId="166" fontId="0" fillId="0" borderId="0" xfId="0" applyNumberFormat="1" applyFill="1" applyBorder="1" applyAlignment="1"/>
    <xf numFmtId="183" fontId="0" fillId="0" borderId="0" xfId="0" applyNumberFormat="1" applyAlignment="1"/>
    <xf numFmtId="183" fontId="0" fillId="7" borderId="0" xfId="0" applyNumberFormat="1" applyFill="1" applyAlignment="1"/>
    <xf numFmtId="0" fontId="3" fillId="5" borderId="0" xfId="0" applyFont="1" applyFill="1"/>
    <xf numFmtId="0" fontId="4" fillId="17" borderId="0" xfId="0" applyFont="1" applyFill="1" applyAlignment="1">
      <alignment horizontal="left"/>
    </xf>
    <xf numFmtId="17" fontId="4" fillId="17" borderId="0" xfId="0" applyNumberFormat="1" applyFont="1" applyFill="1" applyAlignment="1">
      <alignment horizontal="right"/>
    </xf>
    <xf numFmtId="0" fontId="0" fillId="0" borderId="0" xfId="0" applyAlignment="1">
      <alignment horizontal="right"/>
    </xf>
    <xf numFmtId="0" fontId="0" fillId="0" borderId="23" xfId="0" applyBorder="1"/>
    <xf numFmtId="0" fontId="0" fillId="0" borderId="23" xfId="0" applyBorder="1" applyAlignment="1">
      <alignment horizontal="right"/>
    </xf>
    <xf numFmtId="0" fontId="0" fillId="0" borderId="23" xfId="0" applyBorder="1" applyAlignment="1">
      <alignment horizontal="right" wrapText="1"/>
    </xf>
    <xf numFmtId="0" fontId="0" fillId="0" borderId="24" xfId="0" applyBorder="1"/>
    <xf numFmtId="0" fontId="0" fillId="0" borderId="24" xfId="0" applyBorder="1" applyAlignment="1">
      <alignment horizontal="right"/>
    </xf>
    <xf numFmtId="0" fontId="0" fillId="0" borderId="24" xfId="0" applyBorder="1" applyAlignment="1">
      <alignment horizontal="right" wrapText="1"/>
    </xf>
    <xf numFmtId="188" fontId="0" fillId="0" borderId="0" xfId="4" applyNumberFormat="1" applyFont="1"/>
    <xf numFmtId="0" fontId="4" fillId="17" borderId="0" xfId="0" applyFont="1" applyFill="1"/>
    <xf numFmtId="10" fontId="0" fillId="5" borderId="0" xfId="0" applyNumberFormat="1" applyFill="1"/>
    <xf numFmtId="10" fontId="0" fillId="5" borderId="0" xfId="0" applyNumberFormat="1" applyFill="1" applyAlignment="1">
      <alignment horizontal="right"/>
    </xf>
    <xf numFmtId="0" fontId="3" fillId="5" borderId="7" xfId="0" applyFont="1" applyFill="1" applyBorder="1"/>
    <xf numFmtId="10" fontId="3" fillId="5" borderId="7" xfId="0" applyNumberFormat="1" applyFont="1" applyFill="1" applyBorder="1"/>
    <xf numFmtId="0" fontId="0" fillId="0" borderId="26" xfId="0" applyBorder="1" applyAlignment="1">
      <alignment horizontal="right"/>
    </xf>
    <xf numFmtId="10" fontId="0" fillId="0" borderId="26" xfId="0" applyNumberFormat="1" applyBorder="1" applyAlignment="1">
      <alignment horizontal="right"/>
    </xf>
    <xf numFmtId="2" fontId="0" fillId="0" borderId="26" xfId="0" applyNumberFormat="1" applyBorder="1" applyAlignment="1">
      <alignment horizontal="right"/>
    </xf>
    <xf numFmtId="0" fontId="0" fillId="0" borderId="18" xfId="0" applyBorder="1" applyAlignment="1">
      <alignment horizontal="right"/>
    </xf>
    <xf numFmtId="10" fontId="0" fillId="0" borderId="18" xfId="0" applyNumberFormat="1" applyBorder="1" applyAlignment="1">
      <alignment horizontal="right"/>
    </xf>
    <xf numFmtId="2" fontId="0" fillId="0" borderId="18" xfId="0" applyNumberFormat="1" applyBorder="1" applyAlignment="1">
      <alignment horizontal="right"/>
    </xf>
    <xf numFmtId="0" fontId="0" fillId="0" borderId="26" xfId="0" applyBorder="1"/>
    <xf numFmtId="10" fontId="0" fillId="0" borderId="26" xfId="4" applyNumberFormat="1" applyFont="1" applyBorder="1"/>
    <xf numFmtId="10" fontId="22" fillId="0" borderId="26" xfId="0" applyNumberFormat="1" applyFont="1" applyBorder="1" applyAlignment="1">
      <alignment horizontal="right"/>
    </xf>
    <xf numFmtId="0" fontId="0" fillId="0" borderId="26" xfId="0" applyNumberFormat="1" applyFill="1" applyBorder="1"/>
    <xf numFmtId="10" fontId="0" fillId="0" borderId="26" xfId="0" applyNumberFormat="1" applyBorder="1"/>
    <xf numFmtId="0" fontId="0" fillId="0" borderId="25" xfId="0" applyBorder="1"/>
    <xf numFmtId="0" fontId="3" fillId="5" borderId="27" xfId="0" applyFont="1" applyFill="1" applyBorder="1"/>
    <xf numFmtId="10" fontId="3" fillId="5" borderId="27" xfId="4" applyNumberFormat="1" applyFont="1" applyFill="1" applyBorder="1"/>
    <xf numFmtId="2" fontId="0" fillId="0" borderId="26" xfId="0" applyNumberFormat="1" applyBorder="1"/>
    <xf numFmtId="0" fontId="4" fillId="18" borderId="0" xfId="0" applyFont="1" applyFill="1" applyAlignment="1">
      <alignment horizontal="left"/>
    </xf>
    <xf numFmtId="0" fontId="0" fillId="18" borderId="0" xfId="0" applyFill="1"/>
    <xf numFmtId="17" fontId="7" fillId="18" borderId="0" xfId="0" applyNumberFormat="1" applyFont="1" applyFill="1"/>
    <xf numFmtId="0" fontId="4" fillId="18" borderId="0" xfId="0" applyFont="1" applyFill="1"/>
    <xf numFmtId="0" fontId="7" fillId="18" borderId="0" xfId="0" applyFont="1" applyFill="1"/>
    <xf numFmtId="0" fontId="3" fillId="0" borderId="26" xfId="0" applyNumberFormat="1" applyFont="1" applyBorder="1"/>
    <xf numFmtId="172" fontId="3" fillId="0" borderId="26" xfId="0" applyNumberFormat="1" applyFont="1" applyBorder="1" applyAlignment="1">
      <alignment horizontal="right"/>
    </xf>
    <xf numFmtId="0" fontId="3" fillId="0" borderId="26" xfId="0" applyFont="1" applyBorder="1"/>
    <xf numFmtId="0" fontId="3" fillId="0" borderId="25" xfId="0" applyFont="1" applyBorder="1"/>
    <xf numFmtId="172" fontId="0" fillId="0" borderId="25" xfId="0" applyNumberFormat="1" applyFont="1" applyBorder="1" applyAlignment="1">
      <alignment horizontal="right"/>
    </xf>
    <xf numFmtId="0" fontId="3" fillId="0" borderId="28" xfId="0" applyFont="1" applyBorder="1"/>
    <xf numFmtId="4" fontId="3" fillId="0" borderId="28" xfId="0" applyNumberFormat="1" applyFont="1" applyBorder="1"/>
    <xf numFmtId="172" fontId="3" fillId="0" borderId="28" xfId="0" applyNumberFormat="1" applyFont="1" applyBorder="1" applyAlignment="1">
      <alignment horizontal="right"/>
    </xf>
    <xf numFmtId="10" fontId="3" fillId="0" borderId="28" xfId="4" applyNumberFormat="1" applyFont="1" applyBorder="1"/>
    <xf numFmtId="173" fontId="7" fillId="18" borderId="0" xfId="0" applyNumberFormat="1" applyFont="1" applyFill="1"/>
    <xf numFmtId="0" fontId="7" fillId="17" borderId="0" xfId="0" applyFont="1" applyFill="1"/>
    <xf numFmtId="174" fontId="7" fillId="17" borderId="0" xfId="0" applyNumberFormat="1" applyFont="1" applyFill="1"/>
    <xf numFmtId="0" fontId="0" fillId="17" borderId="0" xfId="0" applyFill="1"/>
    <xf numFmtId="164" fontId="41" fillId="0" borderId="0" xfId="0" applyNumberFormat="1" applyFont="1" applyAlignment="1">
      <alignment horizontal="right"/>
    </xf>
    <xf numFmtId="183" fontId="0" fillId="5" borderId="0" xfId="0" applyNumberFormat="1" applyFill="1" applyAlignment="1">
      <alignment horizontal="right"/>
    </xf>
    <xf numFmtId="1" fontId="3" fillId="5" borderId="0" xfId="0" applyNumberFormat="1" applyFont="1" applyFill="1"/>
    <xf numFmtId="167" fontId="3" fillId="5" borderId="0" xfId="4" applyNumberFormat="1" applyFont="1" applyFill="1"/>
    <xf numFmtId="0" fontId="0" fillId="0" borderId="29" xfId="0" applyNumberFormat="1" applyBorder="1"/>
    <xf numFmtId="0" fontId="0" fillId="0" borderId="29" xfId="0" applyNumberFormat="1" applyBorder="1" applyAlignment="1">
      <alignment horizontal="right"/>
    </xf>
    <xf numFmtId="0" fontId="3" fillId="0" borderId="29" xfId="0" applyFont="1" applyBorder="1"/>
    <xf numFmtId="172" fontId="3" fillId="0" borderId="29" xfId="0" applyNumberFormat="1" applyFont="1" applyBorder="1" applyAlignment="1">
      <alignment horizontal="right"/>
    </xf>
    <xf numFmtId="164" fontId="3" fillId="0" borderId="29" xfId="0" applyNumberFormat="1" applyFont="1" applyBorder="1"/>
    <xf numFmtId="0" fontId="25" fillId="17" borderId="0" xfId="0" applyNumberFormat="1" applyFont="1" applyFill="1" applyBorder="1" applyAlignment="1">
      <alignment horizontal="center"/>
    </xf>
    <xf numFmtId="0" fontId="13" fillId="17" borderId="0" xfId="0" applyFont="1" applyFill="1"/>
    <xf numFmtId="0" fontId="25" fillId="17" borderId="0" xfId="0" applyFont="1" applyFill="1" applyAlignment="1">
      <alignment horizontal="left"/>
    </xf>
    <xf numFmtId="0" fontId="25" fillId="17" borderId="0" xfId="0" applyFont="1" applyFill="1" applyAlignment="1">
      <alignment horizontal="right"/>
    </xf>
    <xf numFmtId="0" fontId="13" fillId="17" borderId="0" xfId="0" applyFont="1" applyFill="1" applyAlignment="1">
      <alignment horizontal="right"/>
    </xf>
    <xf numFmtId="0" fontId="13" fillId="17" borderId="0" xfId="0" applyFont="1" applyFill="1" applyAlignment="1">
      <alignment horizontal="right" wrapText="1"/>
    </xf>
    <xf numFmtId="0" fontId="25" fillId="17" borderId="0" xfId="0" applyFont="1" applyFill="1" applyAlignment="1">
      <alignment horizontal="right" wrapText="1"/>
    </xf>
    <xf numFmtId="0" fontId="4" fillId="17" borderId="0" xfId="0" applyFont="1" applyFill="1" applyAlignment="1">
      <alignment horizontal="right" vertical="center"/>
    </xf>
    <xf numFmtId="0" fontId="0" fillId="5" borderId="0" xfId="0" applyFill="1" applyBorder="1" applyAlignment="1">
      <alignment horizontal="left"/>
    </xf>
    <xf numFmtId="0" fontId="0" fillId="5" borderId="0" xfId="0" applyFill="1" applyBorder="1" applyAlignment="1">
      <alignment horizontal="right"/>
    </xf>
    <xf numFmtId="167" fontId="0" fillId="5" borderId="0" xfId="0" applyNumberFormat="1" applyFill="1" applyBorder="1" applyAlignment="1">
      <alignment horizontal="right"/>
    </xf>
    <xf numFmtId="0" fontId="3" fillId="5" borderId="0" xfId="0" applyFont="1" applyFill="1" applyBorder="1" applyAlignment="1">
      <alignment horizontal="left"/>
    </xf>
    <xf numFmtId="0" fontId="3" fillId="5" borderId="0" xfId="0" applyFont="1" applyFill="1" applyBorder="1" applyAlignment="1">
      <alignment horizontal="right"/>
    </xf>
    <xf numFmtId="167" fontId="3" fillId="5" borderId="0" xfId="0" applyNumberFormat="1" applyFont="1" applyFill="1" applyBorder="1" applyAlignment="1">
      <alignment horizontal="right"/>
    </xf>
    <xf numFmtId="0" fontId="21" fillId="17" borderId="0" xfId="0" applyFont="1" applyFill="1" applyAlignment="1"/>
    <xf numFmtId="0" fontId="28" fillId="17" borderId="0" xfId="0" applyFont="1" applyFill="1" applyAlignment="1"/>
    <xf numFmtId="0" fontId="0" fillId="4" borderId="0" xfId="0" applyFill="1" applyBorder="1"/>
    <xf numFmtId="0" fontId="0" fillId="17" borderId="0" xfId="0" applyFill="1" applyAlignment="1">
      <alignment horizontal="right"/>
    </xf>
    <xf numFmtId="0" fontId="0" fillId="4" borderId="26" xfId="0" applyFill="1" applyBorder="1"/>
    <xf numFmtId="0" fontId="0" fillId="4" borderId="26" xfId="0" applyFill="1" applyBorder="1" applyAlignment="1">
      <alignment horizontal="left"/>
    </xf>
    <xf numFmtId="182" fontId="0" fillId="4" borderId="26" xfId="0" applyNumberFormat="1" applyFill="1" applyBorder="1" applyAlignment="1">
      <alignment horizontal="right"/>
    </xf>
    <xf numFmtId="172" fontId="0" fillId="4" borderId="26" xfId="0" applyNumberFormat="1" applyFill="1" applyBorder="1" applyAlignment="1">
      <alignment horizontal="right"/>
    </xf>
    <xf numFmtId="167" fontId="0" fillId="4" borderId="26" xfId="0" applyNumberFormat="1" applyFill="1" applyBorder="1" applyAlignment="1">
      <alignment horizontal="right"/>
    </xf>
    <xf numFmtId="0" fontId="0" fillId="0" borderId="18" xfId="0" applyFill="1" applyBorder="1"/>
    <xf numFmtId="0" fontId="0" fillId="0" borderId="18" xfId="0" applyFill="1" applyBorder="1" applyAlignment="1">
      <alignment horizontal="left"/>
    </xf>
    <xf numFmtId="182" fontId="0" fillId="0" borderId="18" xfId="0" applyNumberFormat="1" applyBorder="1" applyAlignment="1">
      <alignment horizontal="right"/>
    </xf>
    <xf numFmtId="0" fontId="0" fillId="5" borderId="26" xfId="0" applyFill="1" applyBorder="1"/>
    <xf numFmtId="0" fontId="0" fillId="5" borderId="26" xfId="0" applyFill="1" applyBorder="1" applyAlignment="1">
      <alignment horizontal="left"/>
    </xf>
    <xf numFmtId="0" fontId="0" fillId="5" borderId="26" xfId="0" applyFill="1" applyBorder="1" applyAlignment="1">
      <alignment horizontal="right"/>
    </xf>
    <xf numFmtId="167" fontId="0" fillId="5" borderId="26" xfId="0" applyNumberFormat="1" applyFill="1" applyBorder="1" applyAlignment="1">
      <alignment horizontal="right"/>
    </xf>
    <xf numFmtId="0" fontId="0" fillId="5" borderId="24" xfId="0" applyFill="1" applyBorder="1" applyAlignment="1">
      <alignment horizontal="left"/>
    </xf>
    <xf numFmtId="0" fontId="0" fillId="5" borderId="24" xfId="0" applyFill="1" applyBorder="1" applyAlignment="1">
      <alignment horizontal="right"/>
    </xf>
    <xf numFmtId="167" fontId="0" fillId="5" borderId="24" xfId="0" applyNumberFormat="1" applyFill="1" applyBorder="1" applyAlignment="1">
      <alignment horizontal="right"/>
    </xf>
    <xf numFmtId="0" fontId="26" fillId="0" borderId="29" xfId="0" applyFont="1" applyBorder="1"/>
    <xf numFmtId="0" fontId="3" fillId="0" borderId="29" xfId="0" applyFont="1" applyBorder="1" applyAlignment="1"/>
    <xf numFmtId="172" fontId="3" fillId="0" borderId="29" xfId="0" applyNumberFormat="1" applyFont="1" applyBorder="1"/>
    <xf numFmtId="182" fontId="0" fillId="4" borderId="0" xfId="0" applyNumberFormat="1" applyFill="1" applyBorder="1" applyAlignment="1">
      <alignment horizontal="right"/>
    </xf>
    <xf numFmtId="173" fontId="0" fillId="18" borderId="0" xfId="0" applyNumberFormat="1" applyFont="1" applyFill="1"/>
    <xf numFmtId="0" fontId="0" fillId="0" borderId="0" xfId="0" applyFill="1" applyAlignment="1">
      <alignment horizontal="center" wrapText="1"/>
    </xf>
    <xf numFmtId="0" fontId="0" fillId="0" borderId="0" xfId="0" applyAlignment="1">
      <alignment horizontal="left"/>
    </xf>
    <xf numFmtId="186" fontId="0" fillId="0" borderId="0" xfId="0" applyNumberFormat="1"/>
    <xf numFmtId="183" fontId="0" fillId="0" borderId="0" xfId="0" applyNumberFormat="1"/>
    <xf numFmtId="187" fontId="0" fillId="0" borderId="0" xfId="4" applyNumberFormat="1" applyFont="1"/>
    <xf numFmtId="14" fontId="0" fillId="8" borderId="0" xfId="0" quotePrefix="1" applyNumberFormat="1" applyFont="1" applyFill="1"/>
    <xf numFmtId="0" fontId="30" fillId="17" borderId="0" xfId="0" applyFont="1" applyFill="1"/>
    <xf numFmtId="0" fontId="64" fillId="0" borderId="0" xfId="0" applyFont="1"/>
    <xf numFmtId="0" fontId="65" fillId="0" borderId="26" xfId="0" applyFont="1" applyBorder="1" applyAlignment="1">
      <alignment horizontal="left" indent="1"/>
    </xf>
    <xf numFmtId="0" fontId="30" fillId="0" borderId="26" xfId="0" applyFont="1" applyBorder="1"/>
    <xf numFmtId="10" fontId="4" fillId="18" borderId="0" xfId="4" applyNumberFormat="1" applyFont="1" applyFill="1"/>
    <xf numFmtId="0" fontId="3" fillId="17" borderId="0" xfId="0" applyFont="1" applyFill="1"/>
    <xf numFmtId="10" fontId="3" fillId="17" borderId="0" xfId="4" applyNumberFormat="1" applyFont="1" applyFill="1"/>
    <xf numFmtId="0" fontId="64" fillId="0" borderId="0" xfId="0" applyFont="1" applyAlignment="1">
      <alignment horizontal="left" indent="1"/>
    </xf>
    <xf numFmtId="0" fontId="3" fillId="21" borderId="0" xfId="0" applyFont="1" applyFill="1"/>
    <xf numFmtId="10" fontId="3" fillId="21" borderId="0" xfId="4" applyNumberFormat="1" applyFont="1" applyFill="1"/>
    <xf numFmtId="177" fontId="3" fillId="21" borderId="0" xfId="4" applyNumberFormat="1" applyFont="1" applyFill="1"/>
    <xf numFmtId="0" fontId="4" fillId="20" borderId="0" xfId="0" applyFont="1" applyFill="1"/>
    <xf numFmtId="0" fontId="4" fillId="20" borderId="0" xfId="0" applyFont="1" applyFill="1" applyAlignment="1">
      <alignment horizontal="right"/>
    </xf>
    <xf numFmtId="0" fontId="34" fillId="20" borderId="0" xfId="0" applyFont="1" applyFill="1" applyAlignment="1"/>
    <xf numFmtId="17" fontId="4" fillId="20" borderId="0" xfId="0" applyNumberFormat="1" applyFont="1" applyFill="1" applyAlignment="1"/>
    <xf numFmtId="0" fontId="7" fillId="20" borderId="0" xfId="0" applyFont="1" applyFill="1"/>
    <xf numFmtId="0" fontId="3" fillId="18" borderId="0" xfId="0" applyFont="1" applyFill="1" applyBorder="1"/>
    <xf numFmtId="179" fontId="3" fillId="18" borderId="0" xfId="0" applyNumberFormat="1" applyFont="1" applyFill="1" applyBorder="1"/>
    <xf numFmtId="0" fontId="3" fillId="18" borderId="0" xfId="0" applyFont="1" applyFill="1" applyBorder="1" applyAlignment="1">
      <alignment horizontal="left"/>
    </xf>
    <xf numFmtId="0" fontId="35" fillId="0" borderId="0" xfId="0" applyFont="1" applyBorder="1" applyAlignment="1">
      <alignment horizontal="left" vertical="center"/>
    </xf>
    <xf numFmtId="0" fontId="0" fillId="0" borderId="30" xfId="0" applyBorder="1"/>
    <xf numFmtId="0" fontId="0" fillId="0" borderId="26" xfId="0" applyFont="1" applyBorder="1"/>
    <xf numFmtId="2" fontId="0" fillId="0" borderId="26" xfId="0" applyNumberFormat="1" applyFont="1" applyBorder="1"/>
    <xf numFmtId="0" fontId="0" fillId="0" borderId="18" xfId="0" applyBorder="1"/>
    <xf numFmtId="10" fontId="0" fillId="0" borderId="18" xfId="0" applyNumberFormat="1" applyBorder="1"/>
    <xf numFmtId="167" fontId="0" fillId="0" borderId="26" xfId="0" applyNumberFormat="1" applyBorder="1"/>
    <xf numFmtId="10" fontId="0" fillId="0" borderId="0" xfId="4" applyNumberFormat="1" applyFont="1" applyBorder="1" applyAlignment="1">
      <alignment horizontal="center"/>
    </xf>
    <xf numFmtId="0" fontId="34" fillId="20" borderId="0" xfId="0" applyFont="1" applyFill="1" applyBorder="1" applyAlignment="1"/>
    <xf numFmtId="17" fontId="4" fillId="20" borderId="0" xfId="0" applyNumberFormat="1" applyFont="1" applyFill="1" applyBorder="1" applyAlignment="1"/>
    <xf numFmtId="189" fontId="0" fillId="0" borderId="0" xfId="0" applyNumberFormat="1"/>
    <xf numFmtId="0" fontId="67" fillId="16" borderId="32" xfId="0" applyFont="1" applyFill="1" applyBorder="1" applyAlignment="1">
      <alignment horizontal="left" vertical="center" wrapText="1" indent="1"/>
    </xf>
    <xf numFmtId="0" fontId="67" fillId="16" borderId="32" xfId="0" applyFont="1" applyFill="1" applyBorder="1" applyAlignment="1">
      <alignment horizontal="right" vertical="center" wrapText="1" indent="1"/>
    </xf>
    <xf numFmtId="16" fontId="0" fillId="0" borderId="0" xfId="0" applyNumberFormat="1"/>
    <xf numFmtId="0" fontId="67" fillId="16" borderId="32" xfId="0" applyFont="1" applyFill="1" applyBorder="1" applyAlignment="1">
      <alignment horizontal="center" vertical="center" wrapText="1"/>
    </xf>
    <xf numFmtId="0" fontId="68" fillId="16" borderId="32" xfId="0" applyFont="1" applyFill="1" applyBorder="1" applyAlignment="1">
      <alignment horizontal="left" vertical="center" wrapText="1" indent="1"/>
    </xf>
    <xf numFmtId="0" fontId="69" fillId="16" borderId="32" xfId="0" applyFont="1" applyFill="1" applyBorder="1" applyAlignment="1">
      <alignment horizontal="right" vertical="center" wrapText="1" indent="1"/>
    </xf>
    <xf numFmtId="0" fontId="6" fillId="16" borderId="32" xfId="2" applyFill="1" applyBorder="1" applyAlignment="1" applyProtection="1">
      <alignment horizontal="left" vertical="center" wrapText="1" indent="1"/>
    </xf>
    <xf numFmtId="0" fontId="67" fillId="16" borderId="31" xfId="0" applyFont="1" applyFill="1" applyBorder="1" applyAlignment="1">
      <alignment horizontal="left" vertical="center" wrapText="1" indent="1"/>
    </xf>
    <xf numFmtId="0" fontId="67" fillId="16" borderId="31" xfId="0" applyFont="1" applyFill="1" applyBorder="1" applyAlignment="1">
      <alignment horizontal="center" vertical="center" wrapText="1"/>
    </xf>
    <xf numFmtId="0" fontId="67" fillId="16" borderId="31" xfId="0" applyFont="1" applyFill="1" applyBorder="1" applyAlignment="1">
      <alignment horizontal="right" vertical="center" wrapText="1" indent="1"/>
    </xf>
    <xf numFmtId="0" fontId="67" fillId="16" borderId="33" xfId="0" applyFont="1" applyFill="1" applyBorder="1" applyAlignment="1">
      <alignment horizontal="right" vertical="center" wrapText="1" indent="1"/>
    </xf>
    <xf numFmtId="0" fontId="67" fillId="16" borderId="34" xfId="0" applyFont="1" applyFill="1" applyBorder="1" applyAlignment="1">
      <alignment horizontal="right" vertical="center" wrapText="1" indent="1"/>
    </xf>
    <xf numFmtId="0" fontId="69" fillId="16" borderId="34" xfId="0" applyFont="1" applyFill="1" applyBorder="1" applyAlignment="1">
      <alignment horizontal="right" vertical="center" wrapText="1" indent="1"/>
    </xf>
    <xf numFmtId="0" fontId="4" fillId="0" borderId="0" xfId="0" applyFont="1" applyFill="1"/>
    <xf numFmtId="0" fontId="28" fillId="0" borderId="0" xfId="0" applyFont="1" applyFill="1" applyAlignment="1">
      <alignment horizontal="left" wrapText="1" indent="1"/>
    </xf>
    <xf numFmtId="0" fontId="28" fillId="0" borderId="0" xfId="0" applyFont="1" applyFill="1" applyAlignment="1">
      <alignment horizontal="left" indent="1"/>
    </xf>
    <xf numFmtId="0" fontId="28" fillId="0" borderId="0" xfId="0" applyFont="1" applyFill="1"/>
    <xf numFmtId="10" fontId="0" fillId="0" borderId="18" xfId="4" applyNumberFormat="1" applyFont="1" applyBorder="1"/>
    <xf numFmtId="0" fontId="3" fillId="7" borderId="0" xfId="0" applyFont="1" applyFill="1"/>
    <xf numFmtId="10" fontId="3" fillId="7" borderId="0" xfId="4" applyNumberFormat="1" applyFont="1" applyFill="1"/>
    <xf numFmtId="10" fontId="37" fillId="7" borderId="0" xfId="4" applyNumberFormat="1" applyFont="1" applyFill="1"/>
    <xf numFmtId="2" fontId="4" fillId="17" borderId="0" xfId="4" applyNumberFormat="1" applyFont="1" applyFill="1"/>
    <xf numFmtId="182" fontId="3" fillId="0" borderId="2" xfId="0" applyNumberFormat="1" applyFont="1" applyBorder="1" applyAlignment="1">
      <alignment horizontal="right"/>
    </xf>
    <xf numFmtId="180" fontId="0" fillId="0" borderId="0" xfId="0" applyNumberFormat="1" applyAlignment="1">
      <alignment horizontal="right"/>
    </xf>
    <xf numFmtId="3" fontId="3" fillId="0" borderId="8" xfId="0" applyNumberFormat="1" applyFont="1" applyBorder="1"/>
    <xf numFmtId="0" fontId="0" fillId="0" borderId="20" xfId="0" applyFill="1" applyBorder="1"/>
    <xf numFmtId="0" fontId="0" fillId="0" borderId="21" xfId="0" applyFill="1" applyBorder="1"/>
    <xf numFmtId="0" fontId="49" fillId="17" borderId="0" xfId="0" applyFont="1" applyFill="1" applyAlignment="1">
      <alignment horizontal="center"/>
    </xf>
    <xf numFmtId="0" fontId="0" fillId="0" borderId="0" xfId="0" applyFont="1" applyAlignment="1">
      <alignment horizontal="right"/>
    </xf>
    <xf numFmtId="0" fontId="15" fillId="0" borderId="0" xfId="2" applyFont="1" applyAlignment="1" applyProtection="1">
      <alignment horizontal="right"/>
    </xf>
    <xf numFmtId="0" fontId="4" fillId="19" borderId="0" xfId="0" applyFont="1" applyFill="1" applyAlignment="1">
      <alignment horizontal="center"/>
    </xf>
    <xf numFmtId="0" fontId="16" fillId="0" borderId="0" xfId="0" applyFont="1" applyAlignment="1">
      <alignment horizontal="center" wrapText="1"/>
    </xf>
    <xf numFmtId="0" fontId="0" fillId="0" borderId="0" xfId="0" applyAlignment="1">
      <alignment horizontal="right"/>
    </xf>
    <xf numFmtId="0" fontId="5" fillId="0" borderId="0" xfId="0" applyFont="1" applyAlignment="1">
      <alignment horizontal="right"/>
    </xf>
    <xf numFmtId="164" fontId="57" fillId="0" borderId="0" xfId="0" applyNumberFormat="1" applyFont="1" applyAlignment="1">
      <alignment horizontal="left" indent="28"/>
    </xf>
    <xf numFmtId="0" fontId="57" fillId="0" borderId="0" xfId="0" applyFont="1" applyAlignment="1">
      <alignment horizontal="left" indent="28"/>
    </xf>
    <xf numFmtId="0" fontId="3" fillId="0" borderId="0" xfId="0" applyFont="1" applyAlignment="1">
      <alignment horizontal="center"/>
    </xf>
    <xf numFmtId="164" fontId="57" fillId="0" borderId="0" xfId="0" applyNumberFormat="1" applyFont="1" applyAlignment="1">
      <alignment horizontal="center"/>
    </xf>
    <xf numFmtId="0" fontId="58" fillId="0" borderId="0" xfId="0" applyFont="1" applyAlignment="1">
      <alignment horizontal="center"/>
    </xf>
    <xf numFmtId="0" fontId="0" fillId="0" borderId="0" xfId="0" applyAlignment="1">
      <alignment horizontal="center"/>
    </xf>
    <xf numFmtId="0" fontId="43" fillId="17" borderId="0" xfId="0" applyFont="1" applyFill="1" applyAlignment="1">
      <alignment horizontal="center"/>
    </xf>
    <xf numFmtId="164" fontId="57" fillId="0" borderId="0" xfId="0" applyNumberFormat="1" applyFont="1" applyAlignment="1">
      <alignment horizontal="left" indent="24"/>
    </xf>
    <xf numFmtId="0" fontId="57" fillId="0" borderId="0" xfId="0" applyFont="1" applyAlignment="1">
      <alignment horizontal="left" indent="24"/>
    </xf>
    <xf numFmtId="0" fontId="15" fillId="0" borderId="0" xfId="2" applyFont="1" applyAlignment="1" applyProtection="1">
      <alignment horizontal="left" indent="3"/>
    </xf>
    <xf numFmtId="0" fontId="5" fillId="0" borderId="0" xfId="0" applyFont="1" applyAlignment="1">
      <alignment horizontal="left" indent="3"/>
    </xf>
    <xf numFmtId="0" fontId="0" fillId="0" borderId="26" xfId="0" applyBorder="1" applyAlignment="1">
      <alignment horizontal="left"/>
    </xf>
    <xf numFmtId="164" fontId="57" fillId="0" borderId="0" xfId="0" applyNumberFormat="1" applyFont="1" applyAlignment="1">
      <alignment horizontal="left" indent="22"/>
    </xf>
    <xf numFmtId="0" fontId="0" fillId="0" borderId="0" xfId="0" applyAlignment="1">
      <alignment horizontal="center" wrapText="1"/>
    </xf>
    <xf numFmtId="0" fontId="0" fillId="0" borderId="0" xfId="0" applyAlignment="1">
      <alignment horizontal="left"/>
    </xf>
    <xf numFmtId="0" fontId="0" fillId="0" borderId="2" xfId="0" applyBorder="1" applyAlignment="1">
      <alignment horizontal="left"/>
    </xf>
    <xf numFmtId="0" fontId="60" fillId="17" borderId="0" xfId="0" applyFont="1" applyFill="1" applyAlignment="1">
      <alignment horizontal="center"/>
    </xf>
    <xf numFmtId="0" fontId="15" fillId="0" borderId="0" xfId="2" applyFont="1" applyAlignment="1" applyProtection="1">
      <alignment horizontal="left" indent="6"/>
    </xf>
    <xf numFmtId="0" fontId="5" fillId="0" borderId="0" xfId="0" applyFont="1" applyAlignment="1">
      <alignment horizontal="left" indent="6"/>
    </xf>
    <xf numFmtId="0" fontId="6" fillId="0" borderId="0" xfId="2" applyAlignment="1" applyProtection="1">
      <alignment horizontal="left" indent="3"/>
    </xf>
    <xf numFmtId="0" fontId="18" fillId="0" borderId="0" xfId="0" applyFont="1" applyAlignment="1">
      <alignment horizontal="center" wrapText="1"/>
    </xf>
    <xf numFmtId="0" fontId="57" fillId="0" borderId="0" xfId="0" applyFont="1" applyAlignment="1">
      <alignment horizontal="center"/>
    </xf>
    <xf numFmtId="0" fontId="4" fillId="17" borderId="0" xfId="0" applyFont="1" applyFill="1" applyAlignment="1">
      <alignment horizontal="center"/>
    </xf>
    <xf numFmtId="0" fontId="25" fillId="17" borderId="9" xfId="0" applyFont="1" applyFill="1" applyBorder="1" applyAlignment="1">
      <alignment horizontal="center"/>
    </xf>
    <xf numFmtId="164" fontId="62" fillId="0" borderId="0" xfId="0" applyNumberFormat="1" applyFont="1" applyAlignment="1">
      <alignment horizontal="right" indent="12"/>
    </xf>
    <xf numFmtId="0" fontId="62" fillId="0" borderId="0" xfId="0" applyFont="1" applyAlignment="1">
      <alignment horizontal="right" indent="12"/>
    </xf>
    <xf numFmtId="0" fontId="44" fillId="17" borderId="0" xfId="0" applyFont="1" applyFill="1" applyAlignment="1">
      <alignment horizontal="center"/>
    </xf>
    <xf numFmtId="0" fontId="45" fillId="17" borderId="0" xfId="0" applyFont="1" applyFill="1" applyAlignment="1">
      <alignment horizontal="center"/>
    </xf>
    <xf numFmtId="0" fontId="0" fillId="0" borderId="0" xfId="0" applyFill="1" applyAlignment="1">
      <alignment horizontal="center" wrapText="1"/>
    </xf>
    <xf numFmtId="0" fontId="0" fillId="0" borderId="0" xfId="0" applyFill="1" applyAlignment="1">
      <alignment horizontal="center"/>
    </xf>
    <xf numFmtId="3" fontId="0" fillId="0" borderId="0" xfId="0" applyNumberFormat="1" applyAlignment="1">
      <alignment horizontal="center"/>
    </xf>
    <xf numFmtId="0" fontId="4" fillId="20" borderId="0" xfId="0" applyFont="1" applyFill="1" applyAlignment="1">
      <alignment horizontal="left" indent="1"/>
    </xf>
    <xf numFmtId="2" fontId="0" fillId="0" borderId="0" xfId="0" applyNumberFormat="1" applyBorder="1" applyAlignment="1">
      <alignment horizontal="center"/>
    </xf>
    <xf numFmtId="16" fontId="0" fillId="0" borderId="0" xfId="0" applyNumberFormat="1" applyBorder="1" applyAlignment="1">
      <alignment horizontal="center"/>
    </xf>
    <xf numFmtId="0" fontId="0" fillId="0" borderId="0" xfId="0" applyBorder="1" applyAlignment="1">
      <alignment horizontal="center"/>
    </xf>
    <xf numFmtId="16" fontId="0" fillId="0" borderId="18" xfId="0" applyNumberFormat="1" applyBorder="1" applyAlignment="1">
      <alignment horizontal="center"/>
    </xf>
    <xf numFmtId="0" fontId="0" fillId="0" borderId="18" xfId="0" applyBorder="1" applyAlignment="1">
      <alignment horizontal="center"/>
    </xf>
    <xf numFmtId="2" fontId="0" fillId="0" borderId="18" xfId="0" applyNumberFormat="1" applyBorder="1" applyAlignment="1">
      <alignment horizontal="center"/>
    </xf>
    <xf numFmtId="0" fontId="4" fillId="20" borderId="0" xfId="0" applyFont="1" applyFill="1" applyAlignment="1">
      <alignment horizontal="center"/>
    </xf>
    <xf numFmtId="0" fontId="43" fillId="20" borderId="0" xfId="0" applyFont="1" applyFill="1" applyAlignment="1">
      <alignment horizontal="center" vertical="center"/>
    </xf>
    <xf numFmtId="164" fontId="61" fillId="0" borderId="0" xfId="0" applyNumberFormat="1" applyFont="1" applyAlignment="1">
      <alignment horizontal="center"/>
    </xf>
    <xf numFmtId="0" fontId="4" fillId="20" borderId="0" xfId="0" applyFont="1" applyFill="1" applyBorder="1" applyAlignment="1">
      <alignment horizontal="center"/>
    </xf>
    <xf numFmtId="16" fontId="0" fillId="0" borderId="26" xfId="0" applyNumberFormat="1" applyBorder="1" applyAlignment="1">
      <alignment horizontal="center"/>
    </xf>
    <xf numFmtId="0" fontId="0" fillId="0" borderId="26" xfId="0" applyBorder="1" applyAlignment="1">
      <alignment horizontal="center"/>
    </xf>
    <xf numFmtId="2" fontId="0" fillId="0" borderId="26" xfId="0" applyNumberFormat="1" applyBorder="1" applyAlignment="1">
      <alignment horizontal="center"/>
    </xf>
    <xf numFmtId="0" fontId="0" fillId="0" borderId="0" xfId="0" applyAlignment="1">
      <alignment horizontal="left" vertical="center" wrapText="1"/>
    </xf>
    <xf numFmtId="0" fontId="0" fillId="8" borderId="0" xfId="0" applyFont="1" applyFill="1" applyAlignment="1">
      <alignment horizontal="left" indent="9"/>
    </xf>
    <xf numFmtId="0" fontId="52" fillId="17" borderId="0" xfId="0" applyFont="1" applyFill="1" applyAlignment="1">
      <alignment horizontal="center"/>
    </xf>
    <xf numFmtId="0" fontId="4" fillId="18" borderId="0" xfId="0" applyFont="1" applyFill="1" applyAlignment="1">
      <alignment horizontal="center"/>
    </xf>
    <xf numFmtId="164" fontId="63" fillId="0" borderId="0" xfId="0" applyNumberFormat="1" applyFont="1" applyAlignment="1">
      <alignment horizontal="center"/>
    </xf>
    <xf numFmtId="0" fontId="65" fillId="0" borderId="26" xfId="0" applyFont="1" applyBorder="1" applyAlignment="1">
      <alignment horizontal="center"/>
    </xf>
    <xf numFmtId="0" fontId="47" fillId="0" borderId="26" xfId="0" applyFont="1" applyBorder="1" applyAlignment="1">
      <alignment horizontal="center"/>
    </xf>
    <xf numFmtId="0" fontId="0" fillId="17" borderId="0" xfId="0" applyFill="1" applyAlignment="1">
      <alignment horizontal="center"/>
    </xf>
    <xf numFmtId="10" fontId="3" fillId="0" borderId="11" xfId="4" applyNumberFormat="1" applyFont="1" applyFill="1" applyBorder="1" applyAlignment="1">
      <alignment horizontal="center"/>
    </xf>
    <xf numFmtId="10" fontId="3" fillId="0" borderId="12" xfId="4" applyNumberFormat="1" applyFont="1" applyFill="1" applyBorder="1" applyAlignment="1">
      <alignment horizontal="center"/>
    </xf>
    <xf numFmtId="0" fontId="18" fillId="0" borderId="0" xfId="0" applyFont="1" applyAlignment="1">
      <alignment horizontal="left" wrapText="1" indent="1"/>
    </xf>
    <xf numFmtId="0" fontId="0" fillId="0" borderId="0" xfId="0" applyAlignment="1">
      <alignment horizontal="left" wrapText="1" indent="1"/>
    </xf>
    <xf numFmtId="164" fontId="62" fillId="0" borderId="0" xfId="0" applyNumberFormat="1" applyFont="1" applyAlignment="1">
      <alignment horizontal="left"/>
    </xf>
    <xf numFmtId="0" fontId="62" fillId="0" borderId="0" xfId="0" applyFont="1" applyAlignment="1">
      <alignment horizontal="left"/>
    </xf>
    <xf numFmtId="0" fontId="66" fillId="0" borderId="0" xfId="0" applyFont="1" applyAlignment="1">
      <alignment horizontal="left" vertical="center" wrapText="1" indent="1"/>
    </xf>
    <xf numFmtId="0" fontId="62" fillId="0" borderId="0" xfId="0" applyFont="1" applyAlignment="1">
      <alignment horizontal="center"/>
    </xf>
    <xf numFmtId="0" fontId="0" fillId="0" borderId="0" xfId="0" applyAlignment="1">
      <alignment horizontal="left" wrapText="1"/>
    </xf>
    <xf numFmtId="164" fontId="6" fillId="0" borderId="0" xfId="2" applyNumberFormat="1" applyBorder="1" applyAlignment="1" applyProtection="1">
      <alignment horizontal="center"/>
    </xf>
    <xf numFmtId="164" fontId="4" fillId="2" borderId="0" xfId="3" applyNumberFormat="1" applyFont="1" applyBorder="1" applyAlignment="1">
      <alignment horizontal="center"/>
    </xf>
    <xf numFmtId="0" fontId="39" fillId="20" borderId="0" xfId="0" applyFont="1" applyFill="1" applyAlignment="1">
      <alignment horizontal="center"/>
    </xf>
    <xf numFmtId="164" fontId="59" fillId="0" borderId="0" xfId="0" applyNumberFormat="1" applyFont="1" applyAlignment="1">
      <alignment horizontal="center"/>
    </xf>
    <xf numFmtId="0" fontId="59" fillId="0" borderId="0" xfId="0" applyFont="1" applyAlignment="1">
      <alignment horizontal="center"/>
    </xf>
    <xf numFmtId="0" fontId="52" fillId="20" borderId="0" xfId="0" applyFont="1" applyFill="1" applyAlignment="1">
      <alignment horizontal="center"/>
    </xf>
    <xf numFmtId="0" fontId="39" fillId="17" borderId="0" xfId="0" applyFont="1" applyFill="1" applyAlignment="1">
      <alignment horizontal="center"/>
    </xf>
    <xf numFmtId="164" fontId="57" fillId="0" borderId="0" xfId="0" applyNumberFormat="1" applyFont="1" applyAlignment="1">
      <alignment horizontal="right"/>
    </xf>
    <xf numFmtId="0" fontId="57" fillId="0" borderId="0" xfId="0" applyFont="1" applyAlignment="1">
      <alignment horizontal="right"/>
    </xf>
    <xf numFmtId="164" fontId="56" fillId="0" borderId="0" xfId="0" applyNumberFormat="1" applyFont="1" applyAlignment="1">
      <alignment horizontal="center"/>
    </xf>
    <xf numFmtId="0" fontId="56" fillId="0" borderId="0" xfId="0" applyFont="1" applyAlignment="1">
      <alignment horizontal="center"/>
    </xf>
    <xf numFmtId="0" fontId="53" fillId="17" borderId="0" xfId="0" applyFont="1" applyFill="1" applyAlignment="1">
      <alignment horizontal="center"/>
    </xf>
    <xf numFmtId="0" fontId="15" fillId="0" borderId="0" xfId="2" applyFont="1" applyAlignment="1" applyProtection="1">
      <alignment horizontal="left" indent="4"/>
    </xf>
    <xf numFmtId="0" fontId="5" fillId="0" borderId="0" xfId="0" applyFont="1" applyAlignment="1">
      <alignment horizontal="left" indent="4"/>
    </xf>
  </cellXfs>
  <cellStyles count="6">
    <cellStyle name="Accent6" xfId="3" builtinId="49"/>
    <cellStyle name="Comma" xfId="1" builtinId="3"/>
    <cellStyle name="Hyperlink" xfId="2" builtinId="8"/>
    <cellStyle name="Normal" xfId="0" builtinId="0"/>
    <cellStyle name="Normal 2" xfId="5" xr:uid="{5D40988E-A789-48EB-AEEE-D6660D3FF3A5}"/>
    <cellStyle name="Percent" xfId="4" builtinId="5"/>
  </cellStyles>
  <dxfs count="4">
    <dxf>
      <numFmt numFmtId="14" formatCode="0.00%"/>
    </dxf>
    <dxf>
      <numFmt numFmtId="3" formatCode="#,##0"/>
    </dxf>
    <dxf>
      <font>
        <b/>
        <i val="0"/>
        <color theme="0"/>
      </font>
      <fill>
        <patternFill>
          <bgColor theme="5"/>
        </patternFill>
      </fill>
    </dxf>
    <dxf>
      <font>
        <color theme="0"/>
      </font>
      <fill>
        <patternFill>
          <bgColor theme="5"/>
        </patternFill>
      </fill>
    </dxf>
  </dxfs>
  <tableStyles count="0" defaultTableStyle="TableStyleMedium9" defaultPivotStyle="PivotStyleLight16"/>
  <colors>
    <mruColors>
      <color rgb="FF006CB7"/>
      <color rgb="FFCC66FF"/>
      <color rgb="FF6E4EDF"/>
      <color rgb="FFF47310"/>
      <color rgb="FFEF4823"/>
      <color rgb="FFFAD30E"/>
      <color rgb="FF95C31B"/>
      <color rgb="FFCA4E24"/>
      <color rgb="FFB23E23"/>
      <color rgb="FFECA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a:t>
            </a:r>
            <a:r>
              <a:rPr lang="en-IN" baseline="0"/>
              <a:t> Revenue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66426071741033"/>
          <c:y val="0.17171296296296298"/>
          <c:w val="0.78324081364829401"/>
          <c:h val="0.61498432487605714"/>
        </c:manualLayout>
      </c:layout>
      <c:barChart>
        <c:barDir val="col"/>
        <c:grouping val="clustered"/>
        <c:varyColors val="0"/>
        <c:ser>
          <c:idx val="0"/>
          <c:order val="0"/>
          <c:tx>
            <c:strRef>
              <c:f>Forecasting!$D$3</c:f>
              <c:strCache>
                <c:ptCount val="1"/>
                <c:pt idx="0">
                  <c:v>Sales</c:v>
                </c:pt>
              </c:strCache>
            </c:strRef>
          </c:tx>
          <c:spPr>
            <a:solidFill>
              <a:srgbClr val="006CB7"/>
            </a:solidFill>
            <a:ln>
              <a:noFill/>
            </a:ln>
            <a:effectLst/>
          </c:spPr>
          <c:invertIfNegative val="0"/>
          <c:cat>
            <c:numRef>
              <c:f>Forecasting!$C$4:$C$13</c:f>
              <c:numCache>
                <c:formatCode>yyyy"A"</c:formatCode>
                <c:ptCount val="10"/>
                <c:pt idx="0">
                  <c:v>42185</c:v>
                </c:pt>
                <c:pt idx="1">
                  <c:v>42550</c:v>
                </c:pt>
                <c:pt idx="2">
                  <c:v>42915</c:v>
                </c:pt>
                <c:pt idx="3">
                  <c:v>43280</c:v>
                </c:pt>
                <c:pt idx="4">
                  <c:v>43645</c:v>
                </c:pt>
                <c:pt idx="5">
                  <c:v>44010</c:v>
                </c:pt>
                <c:pt idx="6">
                  <c:v>44375</c:v>
                </c:pt>
                <c:pt idx="7">
                  <c:v>44740</c:v>
                </c:pt>
                <c:pt idx="8">
                  <c:v>45105</c:v>
                </c:pt>
                <c:pt idx="9">
                  <c:v>45470</c:v>
                </c:pt>
              </c:numCache>
            </c:numRef>
          </c:cat>
          <c:val>
            <c:numRef>
              <c:f>Forecasting!$D$4:$D$13</c:f>
              <c:numCache>
                <c:formatCode>0.0</c:formatCode>
                <c:ptCount val="10"/>
                <c:pt idx="0">
                  <c:v>36701.22</c:v>
                </c:pt>
                <c:pt idx="1">
                  <c:v>31135.94</c:v>
                </c:pt>
                <c:pt idx="2">
                  <c:v>47568</c:v>
                </c:pt>
                <c:pt idx="3">
                  <c:v>50569</c:v>
                </c:pt>
                <c:pt idx="4">
                  <c:v>60427</c:v>
                </c:pt>
                <c:pt idx="5">
                  <c:v>70676</c:v>
                </c:pt>
                <c:pt idx="6">
                  <c:v>75379</c:v>
                </c:pt>
                <c:pt idx="7">
                  <c:v>85651</c:v>
                </c:pt>
                <c:pt idx="8">
                  <c:v>101456</c:v>
                </c:pt>
                <c:pt idx="9">
                  <c:v>109913</c:v>
                </c:pt>
              </c:numCache>
            </c:numRef>
          </c:val>
          <c:extLst>
            <c:ext xmlns:c16="http://schemas.microsoft.com/office/drawing/2014/chart" uri="{C3380CC4-5D6E-409C-BE32-E72D297353CC}">
              <c16:uniqueId val="{00000000-29FC-4AE2-8F34-7F4194688A4C}"/>
            </c:ext>
          </c:extLst>
        </c:ser>
        <c:dLbls>
          <c:showLegendKey val="0"/>
          <c:showVal val="0"/>
          <c:showCatName val="0"/>
          <c:showSerName val="0"/>
          <c:showPercent val="0"/>
          <c:showBubbleSize val="0"/>
        </c:dLbls>
        <c:gapWidth val="219"/>
        <c:overlap val="-27"/>
        <c:axId val="231752304"/>
        <c:axId val="231754800"/>
      </c:barChart>
      <c:lineChart>
        <c:grouping val="standard"/>
        <c:varyColors val="0"/>
        <c:ser>
          <c:idx val="1"/>
          <c:order val="1"/>
          <c:tx>
            <c:strRef>
              <c:f>Forecasting!$E$3</c:f>
              <c:strCache>
                <c:ptCount val="1"/>
                <c:pt idx="0">
                  <c:v>Sales Growth</c:v>
                </c:pt>
              </c:strCache>
            </c:strRef>
          </c:tx>
          <c:spPr>
            <a:ln w="28575" cap="rnd">
              <a:solidFill>
                <a:schemeClr val="accent4">
                  <a:lumMod val="60000"/>
                  <a:lumOff val="40000"/>
                </a:schemeClr>
              </a:solidFill>
              <a:round/>
            </a:ln>
            <a:effectLst/>
          </c:spPr>
          <c:marker>
            <c:symbol val="none"/>
          </c:marker>
          <c:cat>
            <c:numRef>
              <c:f>Forecasting!$C$4:$C$13</c:f>
              <c:numCache>
                <c:formatCode>yyyy"A"</c:formatCode>
                <c:ptCount val="10"/>
                <c:pt idx="0">
                  <c:v>42185</c:v>
                </c:pt>
                <c:pt idx="1">
                  <c:v>42550</c:v>
                </c:pt>
                <c:pt idx="2">
                  <c:v>42915</c:v>
                </c:pt>
                <c:pt idx="3">
                  <c:v>43280</c:v>
                </c:pt>
                <c:pt idx="4">
                  <c:v>43645</c:v>
                </c:pt>
                <c:pt idx="5">
                  <c:v>44010</c:v>
                </c:pt>
                <c:pt idx="6">
                  <c:v>44375</c:v>
                </c:pt>
                <c:pt idx="7">
                  <c:v>44740</c:v>
                </c:pt>
                <c:pt idx="8">
                  <c:v>45105</c:v>
                </c:pt>
                <c:pt idx="9">
                  <c:v>45470</c:v>
                </c:pt>
              </c:numCache>
            </c:numRef>
          </c:cat>
          <c:val>
            <c:numRef>
              <c:f>Forecasting!$E$4:$E$13</c:f>
              <c:numCache>
                <c:formatCode>0.00%</c:formatCode>
                <c:ptCount val="10"/>
                <c:pt idx="1">
                  <c:v>-0.15163746600249262</c:v>
                </c:pt>
                <c:pt idx="2">
                  <c:v>0.52775217321205026</c:v>
                </c:pt>
                <c:pt idx="3">
                  <c:v>6.308863101244544E-2</c:v>
                </c:pt>
                <c:pt idx="4">
                  <c:v>0.19494156499040916</c:v>
                </c:pt>
                <c:pt idx="5">
                  <c:v>0.16960961159746479</c:v>
                </c:pt>
                <c:pt idx="6">
                  <c:v>6.6543098081385477E-2</c:v>
                </c:pt>
                <c:pt idx="7">
                  <c:v>0.13627137531673283</c:v>
                </c:pt>
                <c:pt idx="8">
                  <c:v>0.18452790977338274</c:v>
                </c:pt>
                <c:pt idx="9">
                  <c:v>8.3356331808863038E-2</c:v>
                </c:pt>
              </c:numCache>
            </c:numRef>
          </c:val>
          <c:smooth val="0"/>
          <c:extLst>
            <c:ext xmlns:c16="http://schemas.microsoft.com/office/drawing/2014/chart" uri="{C3380CC4-5D6E-409C-BE32-E72D297353CC}">
              <c16:uniqueId val="{00000001-29FC-4AE2-8F34-7F4194688A4C}"/>
            </c:ext>
          </c:extLst>
        </c:ser>
        <c:dLbls>
          <c:showLegendKey val="0"/>
          <c:showVal val="0"/>
          <c:showCatName val="0"/>
          <c:showSerName val="0"/>
          <c:showPercent val="0"/>
          <c:showBubbleSize val="0"/>
        </c:dLbls>
        <c:marker val="1"/>
        <c:smooth val="0"/>
        <c:axId val="231743568"/>
        <c:axId val="231759792"/>
      </c:lineChart>
      <c:dateAx>
        <c:axId val="231752304"/>
        <c:scaling>
          <c:orientation val="minMax"/>
        </c:scaling>
        <c:delete val="0"/>
        <c:axPos val="b"/>
        <c:numFmt formatCode="yyyy&quot;A&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54800"/>
        <c:crosses val="autoZero"/>
        <c:auto val="1"/>
        <c:lblOffset val="100"/>
        <c:baseTimeUnit val="years"/>
      </c:dateAx>
      <c:valAx>
        <c:axId val="23175480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52304"/>
        <c:crosses val="autoZero"/>
        <c:crossBetween val="between"/>
      </c:valAx>
      <c:valAx>
        <c:axId val="2317597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43568"/>
        <c:crosses val="max"/>
        <c:crossBetween val="between"/>
      </c:valAx>
      <c:dateAx>
        <c:axId val="231743568"/>
        <c:scaling>
          <c:orientation val="minMax"/>
        </c:scaling>
        <c:delete val="1"/>
        <c:axPos val="b"/>
        <c:numFmt formatCode="yyyy&quot;A&quot;" sourceLinked="1"/>
        <c:majorTickMark val="out"/>
        <c:minorTickMark val="none"/>
        <c:tickLblPos val="nextTo"/>
        <c:crossAx val="231759792"/>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Forcasted</a:t>
            </a:r>
            <a:r>
              <a:rPr lang="en-IN" baseline="0"/>
              <a:t> Revenue</a:t>
            </a:r>
            <a:endParaRPr lang="en-IN"/>
          </a:p>
        </c:rich>
      </c:tx>
      <c:overlay val="0"/>
      <c:spPr>
        <a:noFill/>
        <a:ln>
          <a:noFill/>
        </a:ln>
        <a:effectLst/>
      </c:spPr>
    </c:title>
    <c:autoTitleDeleted val="0"/>
    <c:plotArea>
      <c:layout/>
      <c:barChart>
        <c:barDir val="col"/>
        <c:grouping val="clustered"/>
        <c:varyColors val="0"/>
        <c:ser>
          <c:idx val="0"/>
          <c:order val="0"/>
          <c:spPr>
            <a:solidFill>
              <a:srgbClr val="006CB7"/>
            </a:solidFill>
            <a:ln>
              <a:noFill/>
            </a:ln>
            <a:effectLst/>
          </c:spPr>
          <c:invertIfNegative val="0"/>
          <c:cat>
            <c:numRef>
              <c:f>Forecasting!$C$14:$C$18</c:f>
              <c:numCache>
                <c:formatCode>yyyy"E"</c:formatCode>
                <c:ptCount val="5"/>
                <c:pt idx="0">
                  <c:v>45835</c:v>
                </c:pt>
                <c:pt idx="1">
                  <c:v>46200</c:v>
                </c:pt>
                <c:pt idx="2">
                  <c:v>46565</c:v>
                </c:pt>
                <c:pt idx="3">
                  <c:v>46930</c:v>
                </c:pt>
                <c:pt idx="4">
                  <c:v>47295</c:v>
                </c:pt>
              </c:numCache>
            </c:numRef>
          </c:cat>
          <c:val>
            <c:numRef>
              <c:f>Forecasting!$D$14:$D$18</c:f>
              <c:numCache>
                <c:formatCode>0.0</c:formatCode>
                <c:ptCount val="5"/>
                <c:pt idx="0">
                  <c:v>114488.96400000001</c:v>
                </c:pt>
                <c:pt idx="1">
                  <c:v>123132.84545454546</c:v>
                </c:pt>
                <c:pt idx="2">
                  <c:v>131776.72690909091</c:v>
                </c:pt>
                <c:pt idx="3">
                  <c:v>140420.60836363636</c:v>
                </c:pt>
                <c:pt idx="4">
                  <c:v>149064.48981818181</c:v>
                </c:pt>
              </c:numCache>
            </c:numRef>
          </c:val>
          <c:extLst>
            <c:ext xmlns:c16="http://schemas.microsoft.com/office/drawing/2014/chart" uri="{C3380CC4-5D6E-409C-BE32-E72D297353CC}">
              <c16:uniqueId val="{00000004-2F26-4330-9FE6-6961FCE6D515}"/>
            </c:ext>
          </c:extLst>
        </c:ser>
        <c:dLbls>
          <c:showLegendKey val="0"/>
          <c:showVal val="0"/>
          <c:showCatName val="0"/>
          <c:showSerName val="0"/>
          <c:showPercent val="0"/>
          <c:showBubbleSize val="0"/>
        </c:dLbls>
        <c:gapWidth val="219"/>
        <c:overlap val="-27"/>
        <c:axId val="231752304"/>
        <c:axId val="231754800"/>
      </c:barChart>
      <c:lineChart>
        <c:grouping val="standard"/>
        <c:varyColors val="0"/>
        <c:ser>
          <c:idx val="1"/>
          <c:order val="1"/>
          <c:spPr>
            <a:ln w="28575" cap="rnd">
              <a:solidFill>
                <a:schemeClr val="accent4">
                  <a:lumMod val="60000"/>
                  <a:lumOff val="40000"/>
                </a:schemeClr>
              </a:solidFill>
              <a:round/>
            </a:ln>
            <a:effectLst/>
          </c:spPr>
          <c:marker>
            <c:symbol val="none"/>
          </c:marker>
          <c:cat>
            <c:numRef>
              <c:f>Forecasting!$C$14:$C$18</c:f>
              <c:numCache>
                <c:formatCode>yyyy"E"</c:formatCode>
                <c:ptCount val="5"/>
                <c:pt idx="0">
                  <c:v>45835</c:v>
                </c:pt>
                <c:pt idx="1">
                  <c:v>46200</c:v>
                </c:pt>
                <c:pt idx="2">
                  <c:v>46565</c:v>
                </c:pt>
                <c:pt idx="3">
                  <c:v>46930</c:v>
                </c:pt>
                <c:pt idx="4">
                  <c:v>47295</c:v>
                </c:pt>
              </c:numCache>
            </c:numRef>
          </c:cat>
          <c:val>
            <c:numRef>
              <c:f>Forecasting!$E$14:$E$18</c:f>
              <c:numCache>
                <c:formatCode>0.00%</c:formatCode>
                <c:ptCount val="5"/>
                <c:pt idx="0">
                  <c:v>4.1632600329351455E-2</c:v>
                </c:pt>
                <c:pt idx="1">
                  <c:v>7.5499691433538185E-2</c:v>
                </c:pt>
                <c:pt idx="2">
                  <c:v>7.0199640255502294E-2</c:v>
                </c:pt>
                <c:pt idx="3">
                  <c:v>6.5594901750053447E-2</c:v>
                </c:pt>
                <c:pt idx="4">
                  <c:v>6.155707168111002E-2</c:v>
                </c:pt>
              </c:numCache>
            </c:numRef>
          </c:val>
          <c:smooth val="0"/>
          <c:extLst>
            <c:ext xmlns:c16="http://schemas.microsoft.com/office/drawing/2014/chart" uri="{C3380CC4-5D6E-409C-BE32-E72D297353CC}">
              <c16:uniqueId val="{00000006-2F26-4330-9FE6-6961FCE6D515}"/>
            </c:ext>
          </c:extLst>
        </c:ser>
        <c:dLbls>
          <c:showLegendKey val="0"/>
          <c:showVal val="0"/>
          <c:showCatName val="0"/>
          <c:showSerName val="0"/>
          <c:showPercent val="0"/>
          <c:showBubbleSize val="0"/>
        </c:dLbls>
        <c:marker val="1"/>
        <c:smooth val="0"/>
        <c:axId val="231743568"/>
        <c:axId val="231759792"/>
      </c:lineChart>
      <c:dateAx>
        <c:axId val="231752304"/>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54800"/>
        <c:crosses val="autoZero"/>
        <c:auto val="1"/>
        <c:lblOffset val="100"/>
        <c:baseTimeUnit val="years"/>
      </c:dateAx>
      <c:valAx>
        <c:axId val="23175480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52304"/>
        <c:crosses val="autoZero"/>
        <c:crossBetween val="between"/>
      </c:valAx>
      <c:valAx>
        <c:axId val="2317597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43568"/>
        <c:crosses val="max"/>
        <c:crossBetween val="between"/>
      </c:valAx>
      <c:dateAx>
        <c:axId val="231743568"/>
        <c:scaling>
          <c:orientation val="minMax"/>
        </c:scaling>
        <c:delete val="1"/>
        <c:axPos val="b"/>
        <c:numFmt formatCode="yyyy&quot;E&quot;" sourceLinked="1"/>
        <c:majorTickMark val="out"/>
        <c:minorTickMark val="none"/>
        <c:tickLblPos val="nextTo"/>
        <c:crossAx val="231759792"/>
        <c:crosses val="autoZero"/>
        <c:auto val="1"/>
        <c:lblOffset val="100"/>
        <c:baseTimeUnit val="years"/>
      </c:date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a:noFill/>
    </a:ln>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939765397470845E-2"/>
          <c:y val="8.2218506131549615E-2"/>
          <c:w val="0.93406023460252918"/>
          <c:h val="0.71262905318959913"/>
        </c:manualLayout>
      </c:layout>
      <c:lineChart>
        <c:grouping val="standard"/>
        <c:varyColors val="0"/>
        <c:ser>
          <c:idx val="0"/>
          <c:order val="0"/>
          <c:spPr>
            <a:ln w="28575" cap="rnd">
              <a:solidFill>
                <a:schemeClr val="accent4">
                  <a:lumMod val="60000"/>
                  <a:lumOff val="40000"/>
                </a:schemeClr>
              </a:solidFill>
              <a:round/>
            </a:ln>
            <a:effectLst/>
          </c:spPr>
          <c:marker>
            <c:symbol val="none"/>
          </c:marker>
          <c:cat>
            <c:numRef>
              <c:f>'Share Price'!$B$3:$B$4355</c:f>
              <c:numCache>
                <c:formatCode>m/d/yyyy</c:formatCode>
                <c:ptCount val="4353"/>
                <c:pt idx="0">
                  <c:v>37480</c:v>
                </c:pt>
                <c:pt idx="1">
                  <c:v>37481</c:v>
                </c:pt>
                <c:pt idx="2">
                  <c:v>37482</c:v>
                </c:pt>
                <c:pt idx="3">
                  <c:v>37484</c:v>
                </c:pt>
                <c:pt idx="4">
                  <c:v>37487</c:v>
                </c:pt>
                <c:pt idx="5">
                  <c:v>37488</c:v>
                </c:pt>
                <c:pt idx="6">
                  <c:v>37489</c:v>
                </c:pt>
                <c:pt idx="7">
                  <c:v>37490</c:v>
                </c:pt>
                <c:pt idx="8">
                  <c:v>37491</c:v>
                </c:pt>
                <c:pt idx="9">
                  <c:v>37494</c:v>
                </c:pt>
                <c:pt idx="10">
                  <c:v>37495</c:v>
                </c:pt>
                <c:pt idx="11">
                  <c:v>37496</c:v>
                </c:pt>
                <c:pt idx="12">
                  <c:v>37497</c:v>
                </c:pt>
                <c:pt idx="13">
                  <c:v>37498</c:v>
                </c:pt>
                <c:pt idx="14">
                  <c:v>37501</c:v>
                </c:pt>
                <c:pt idx="15">
                  <c:v>37502</c:v>
                </c:pt>
                <c:pt idx="16">
                  <c:v>37503</c:v>
                </c:pt>
                <c:pt idx="17">
                  <c:v>37504</c:v>
                </c:pt>
                <c:pt idx="18">
                  <c:v>37505</c:v>
                </c:pt>
                <c:pt idx="19">
                  <c:v>37508</c:v>
                </c:pt>
                <c:pt idx="20">
                  <c:v>37510</c:v>
                </c:pt>
                <c:pt idx="21">
                  <c:v>37511</c:v>
                </c:pt>
                <c:pt idx="22">
                  <c:v>37512</c:v>
                </c:pt>
                <c:pt idx="23">
                  <c:v>37515</c:v>
                </c:pt>
                <c:pt idx="24">
                  <c:v>37516</c:v>
                </c:pt>
                <c:pt idx="25">
                  <c:v>37517</c:v>
                </c:pt>
                <c:pt idx="26">
                  <c:v>37518</c:v>
                </c:pt>
                <c:pt idx="27">
                  <c:v>37519</c:v>
                </c:pt>
                <c:pt idx="28">
                  <c:v>37522</c:v>
                </c:pt>
                <c:pt idx="29">
                  <c:v>37523</c:v>
                </c:pt>
                <c:pt idx="30">
                  <c:v>37524</c:v>
                </c:pt>
                <c:pt idx="31">
                  <c:v>37525</c:v>
                </c:pt>
                <c:pt idx="32">
                  <c:v>37526</c:v>
                </c:pt>
                <c:pt idx="33">
                  <c:v>37529</c:v>
                </c:pt>
                <c:pt idx="34">
                  <c:v>37530</c:v>
                </c:pt>
                <c:pt idx="35">
                  <c:v>37532</c:v>
                </c:pt>
                <c:pt idx="36">
                  <c:v>37533</c:v>
                </c:pt>
                <c:pt idx="37">
                  <c:v>37536</c:v>
                </c:pt>
                <c:pt idx="38">
                  <c:v>37537</c:v>
                </c:pt>
                <c:pt idx="39">
                  <c:v>37538</c:v>
                </c:pt>
                <c:pt idx="40">
                  <c:v>37539</c:v>
                </c:pt>
                <c:pt idx="41">
                  <c:v>37540</c:v>
                </c:pt>
                <c:pt idx="42">
                  <c:v>37543</c:v>
                </c:pt>
                <c:pt idx="43">
                  <c:v>37545</c:v>
                </c:pt>
                <c:pt idx="44">
                  <c:v>37546</c:v>
                </c:pt>
                <c:pt idx="45">
                  <c:v>37547</c:v>
                </c:pt>
                <c:pt idx="46">
                  <c:v>37550</c:v>
                </c:pt>
                <c:pt idx="47">
                  <c:v>37551</c:v>
                </c:pt>
                <c:pt idx="48">
                  <c:v>37552</c:v>
                </c:pt>
                <c:pt idx="49">
                  <c:v>37553</c:v>
                </c:pt>
                <c:pt idx="50">
                  <c:v>37554</c:v>
                </c:pt>
                <c:pt idx="51">
                  <c:v>37557</c:v>
                </c:pt>
                <c:pt idx="52">
                  <c:v>37558</c:v>
                </c:pt>
                <c:pt idx="53">
                  <c:v>37559</c:v>
                </c:pt>
                <c:pt idx="54">
                  <c:v>37560</c:v>
                </c:pt>
                <c:pt idx="55">
                  <c:v>37561</c:v>
                </c:pt>
                <c:pt idx="56">
                  <c:v>37564</c:v>
                </c:pt>
                <c:pt idx="57">
                  <c:v>37565</c:v>
                </c:pt>
                <c:pt idx="58">
                  <c:v>37567</c:v>
                </c:pt>
                <c:pt idx="59">
                  <c:v>37568</c:v>
                </c:pt>
                <c:pt idx="60">
                  <c:v>37571</c:v>
                </c:pt>
                <c:pt idx="61">
                  <c:v>37572</c:v>
                </c:pt>
                <c:pt idx="62">
                  <c:v>37573</c:v>
                </c:pt>
                <c:pt idx="63">
                  <c:v>37574</c:v>
                </c:pt>
                <c:pt idx="64">
                  <c:v>37575</c:v>
                </c:pt>
                <c:pt idx="65">
                  <c:v>37578</c:v>
                </c:pt>
                <c:pt idx="66">
                  <c:v>37580</c:v>
                </c:pt>
                <c:pt idx="67">
                  <c:v>37581</c:v>
                </c:pt>
                <c:pt idx="68">
                  <c:v>37582</c:v>
                </c:pt>
                <c:pt idx="69">
                  <c:v>37585</c:v>
                </c:pt>
                <c:pt idx="70">
                  <c:v>37586</c:v>
                </c:pt>
                <c:pt idx="71">
                  <c:v>37587</c:v>
                </c:pt>
                <c:pt idx="72">
                  <c:v>37588</c:v>
                </c:pt>
                <c:pt idx="73">
                  <c:v>37592</c:v>
                </c:pt>
                <c:pt idx="74">
                  <c:v>37593</c:v>
                </c:pt>
                <c:pt idx="75">
                  <c:v>37594</c:v>
                </c:pt>
                <c:pt idx="76">
                  <c:v>37595</c:v>
                </c:pt>
                <c:pt idx="77">
                  <c:v>37596</c:v>
                </c:pt>
                <c:pt idx="78">
                  <c:v>37599</c:v>
                </c:pt>
                <c:pt idx="79">
                  <c:v>37600</c:v>
                </c:pt>
                <c:pt idx="80">
                  <c:v>37601</c:v>
                </c:pt>
                <c:pt idx="81">
                  <c:v>37602</c:v>
                </c:pt>
                <c:pt idx="82">
                  <c:v>37603</c:v>
                </c:pt>
                <c:pt idx="83">
                  <c:v>37606</c:v>
                </c:pt>
                <c:pt idx="84">
                  <c:v>37607</c:v>
                </c:pt>
                <c:pt idx="85">
                  <c:v>37608</c:v>
                </c:pt>
                <c:pt idx="86">
                  <c:v>37609</c:v>
                </c:pt>
                <c:pt idx="87">
                  <c:v>37610</c:v>
                </c:pt>
                <c:pt idx="88">
                  <c:v>37613</c:v>
                </c:pt>
                <c:pt idx="89">
                  <c:v>37614</c:v>
                </c:pt>
                <c:pt idx="90">
                  <c:v>37616</c:v>
                </c:pt>
                <c:pt idx="91">
                  <c:v>37617</c:v>
                </c:pt>
                <c:pt idx="92">
                  <c:v>37620</c:v>
                </c:pt>
                <c:pt idx="93">
                  <c:v>37621</c:v>
                </c:pt>
                <c:pt idx="94">
                  <c:v>37622</c:v>
                </c:pt>
                <c:pt idx="95">
                  <c:v>37623</c:v>
                </c:pt>
                <c:pt idx="96">
                  <c:v>37624</c:v>
                </c:pt>
                <c:pt idx="97">
                  <c:v>37627</c:v>
                </c:pt>
                <c:pt idx="98">
                  <c:v>37628</c:v>
                </c:pt>
                <c:pt idx="99">
                  <c:v>37629</c:v>
                </c:pt>
                <c:pt idx="100">
                  <c:v>37630</c:v>
                </c:pt>
                <c:pt idx="101">
                  <c:v>37631</c:v>
                </c:pt>
                <c:pt idx="102">
                  <c:v>37634</c:v>
                </c:pt>
                <c:pt idx="103">
                  <c:v>37635</c:v>
                </c:pt>
                <c:pt idx="104">
                  <c:v>37636</c:v>
                </c:pt>
                <c:pt idx="105">
                  <c:v>37637</c:v>
                </c:pt>
                <c:pt idx="106">
                  <c:v>37638</c:v>
                </c:pt>
                <c:pt idx="107">
                  <c:v>37641</c:v>
                </c:pt>
                <c:pt idx="108">
                  <c:v>37642</c:v>
                </c:pt>
                <c:pt idx="109">
                  <c:v>37643</c:v>
                </c:pt>
                <c:pt idx="110">
                  <c:v>37644</c:v>
                </c:pt>
                <c:pt idx="111">
                  <c:v>37645</c:v>
                </c:pt>
                <c:pt idx="112">
                  <c:v>37648</c:v>
                </c:pt>
                <c:pt idx="113">
                  <c:v>37649</c:v>
                </c:pt>
                <c:pt idx="114">
                  <c:v>37650</c:v>
                </c:pt>
                <c:pt idx="115">
                  <c:v>37651</c:v>
                </c:pt>
                <c:pt idx="116">
                  <c:v>37652</c:v>
                </c:pt>
                <c:pt idx="117">
                  <c:v>37655</c:v>
                </c:pt>
                <c:pt idx="118">
                  <c:v>37656</c:v>
                </c:pt>
                <c:pt idx="119">
                  <c:v>37657</c:v>
                </c:pt>
                <c:pt idx="120">
                  <c:v>37658</c:v>
                </c:pt>
                <c:pt idx="121">
                  <c:v>37659</c:v>
                </c:pt>
                <c:pt idx="122">
                  <c:v>37662</c:v>
                </c:pt>
                <c:pt idx="123">
                  <c:v>37663</c:v>
                </c:pt>
                <c:pt idx="124">
                  <c:v>37664</c:v>
                </c:pt>
                <c:pt idx="125">
                  <c:v>37666</c:v>
                </c:pt>
                <c:pt idx="126">
                  <c:v>37669</c:v>
                </c:pt>
                <c:pt idx="127">
                  <c:v>37670</c:v>
                </c:pt>
                <c:pt idx="128">
                  <c:v>37671</c:v>
                </c:pt>
                <c:pt idx="129">
                  <c:v>37672</c:v>
                </c:pt>
                <c:pt idx="130">
                  <c:v>37673</c:v>
                </c:pt>
                <c:pt idx="131">
                  <c:v>37676</c:v>
                </c:pt>
                <c:pt idx="132">
                  <c:v>37677</c:v>
                </c:pt>
                <c:pt idx="133">
                  <c:v>37678</c:v>
                </c:pt>
                <c:pt idx="134">
                  <c:v>37679</c:v>
                </c:pt>
                <c:pt idx="135">
                  <c:v>37680</c:v>
                </c:pt>
                <c:pt idx="136">
                  <c:v>37683</c:v>
                </c:pt>
                <c:pt idx="137">
                  <c:v>37684</c:v>
                </c:pt>
                <c:pt idx="138">
                  <c:v>37685</c:v>
                </c:pt>
                <c:pt idx="139">
                  <c:v>37686</c:v>
                </c:pt>
                <c:pt idx="140">
                  <c:v>37687</c:v>
                </c:pt>
                <c:pt idx="141">
                  <c:v>37690</c:v>
                </c:pt>
                <c:pt idx="142">
                  <c:v>37691</c:v>
                </c:pt>
                <c:pt idx="143">
                  <c:v>37692</c:v>
                </c:pt>
                <c:pt idx="144">
                  <c:v>37693</c:v>
                </c:pt>
                <c:pt idx="145">
                  <c:v>37697</c:v>
                </c:pt>
                <c:pt idx="146">
                  <c:v>37699</c:v>
                </c:pt>
                <c:pt idx="147">
                  <c:v>37700</c:v>
                </c:pt>
                <c:pt idx="148">
                  <c:v>37704</c:v>
                </c:pt>
                <c:pt idx="149">
                  <c:v>37705</c:v>
                </c:pt>
                <c:pt idx="150">
                  <c:v>37706</c:v>
                </c:pt>
                <c:pt idx="151">
                  <c:v>37707</c:v>
                </c:pt>
                <c:pt idx="152">
                  <c:v>37708</c:v>
                </c:pt>
                <c:pt idx="153">
                  <c:v>37711</c:v>
                </c:pt>
                <c:pt idx="154">
                  <c:v>37712</c:v>
                </c:pt>
                <c:pt idx="155">
                  <c:v>37713</c:v>
                </c:pt>
                <c:pt idx="156">
                  <c:v>37714</c:v>
                </c:pt>
                <c:pt idx="157">
                  <c:v>37715</c:v>
                </c:pt>
                <c:pt idx="158">
                  <c:v>37718</c:v>
                </c:pt>
                <c:pt idx="159">
                  <c:v>37719</c:v>
                </c:pt>
                <c:pt idx="160">
                  <c:v>37720</c:v>
                </c:pt>
                <c:pt idx="161">
                  <c:v>37721</c:v>
                </c:pt>
                <c:pt idx="162">
                  <c:v>37722</c:v>
                </c:pt>
                <c:pt idx="163">
                  <c:v>37726</c:v>
                </c:pt>
                <c:pt idx="164">
                  <c:v>37727</c:v>
                </c:pt>
                <c:pt idx="165">
                  <c:v>37728</c:v>
                </c:pt>
                <c:pt idx="166">
                  <c:v>37732</c:v>
                </c:pt>
                <c:pt idx="167">
                  <c:v>37733</c:v>
                </c:pt>
                <c:pt idx="168">
                  <c:v>37734</c:v>
                </c:pt>
                <c:pt idx="169">
                  <c:v>37735</c:v>
                </c:pt>
                <c:pt idx="170">
                  <c:v>37736</c:v>
                </c:pt>
                <c:pt idx="171">
                  <c:v>37739</c:v>
                </c:pt>
                <c:pt idx="172">
                  <c:v>37740</c:v>
                </c:pt>
                <c:pt idx="173">
                  <c:v>37741</c:v>
                </c:pt>
                <c:pt idx="174">
                  <c:v>37743</c:v>
                </c:pt>
                <c:pt idx="175">
                  <c:v>37746</c:v>
                </c:pt>
                <c:pt idx="176">
                  <c:v>37747</c:v>
                </c:pt>
                <c:pt idx="177">
                  <c:v>37748</c:v>
                </c:pt>
                <c:pt idx="178">
                  <c:v>37749</c:v>
                </c:pt>
                <c:pt idx="179">
                  <c:v>37750</c:v>
                </c:pt>
                <c:pt idx="180">
                  <c:v>37753</c:v>
                </c:pt>
                <c:pt idx="181">
                  <c:v>37754</c:v>
                </c:pt>
                <c:pt idx="182">
                  <c:v>37755</c:v>
                </c:pt>
                <c:pt idx="183">
                  <c:v>37756</c:v>
                </c:pt>
                <c:pt idx="184">
                  <c:v>37757</c:v>
                </c:pt>
                <c:pt idx="185">
                  <c:v>37760</c:v>
                </c:pt>
                <c:pt idx="186">
                  <c:v>37761</c:v>
                </c:pt>
                <c:pt idx="187">
                  <c:v>37762</c:v>
                </c:pt>
                <c:pt idx="188">
                  <c:v>37763</c:v>
                </c:pt>
                <c:pt idx="189">
                  <c:v>37764</c:v>
                </c:pt>
                <c:pt idx="190">
                  <c:v>37767</c:v>
                </c:pt>
                <c:pt idx="191">
                  <c:v>37768</c:v>
                </c:pt>
                <c:pt idx="192">
                  <c:v>37769</c:v>
                </c:pt>
                <c:pt idx="193">
                  <c:v>37770</c:v>
                </c:pt>
                <c:pt idx="194">
                  <c:v>37771</c:v>
                </c:pt>
                <c:pt idx="195">
                  <c:v>37774</c:v>
                </c:pt>
                <c:pt idx="196">
                  <c:v>37775</c:v>
                </c:pt>
                <c:pt idx="197">
                  <c:v>37776</c:v>
                </c:pt>
                <c:pt idx="198">
                  <c:v>37777</c:v>
                </c:pt>
                <c:pt idx="199">
                  <c:v>37778</c:v>
                </c:pt>
                <c:pt idx="200">
                  <c:v>37781</c:v>
                </c:pt>
                <c:pt idx="201">
                  <c:v>37782</c:v>
                </c:pt>
                <c:pt idx="202">
                  <c:v>37783</c:v>
                </c:pt>
                <c:pt idx="203">
                  <c:v>37784</c:v>
                </c:pt>
                <c:pt idx="204">
                  <c:v>37785</c:v>
                </c:pt>
                <c:pt idx="205">
                  <c:v>37788</c:v>
                </c:pt>
                <c:pt idx="206">
                  <c:v>37789</c:v>
                </c:pt>
                <c:pt idx="207">
                  <c:v>37790</c:v>
                </c:pt>
                <c:pt idx="208">
                  <c:v>37791</c:v>
                </c:pt>
                <c:pt idx="209">
                  <c:v>37792</c:v>
                </c:pt>
                <c:pt idx="210">
                  <c:v>37795</c:v>
                </c:pt>
                <c:pt idx="211">
                  <c:v>37796</c:v>
                </c:pt>
                <c:pt idx="212">
                  <c:v>37797</c:v>
                </c:pt>
                <c:pt idx="213">
                  <c:v>37798</c:v>
                </c:pt>
                <c:pt idx="214">
                  <c:v>37799</c:v>
                </c:pt>
                <c:pt idx="215">
                  <c:v>37802</c:v>
                </c:pt>
                <c:pt idx="216">
                  <c:v>37803</c:v>
                </c:pt>
                <c:pt idx="217">
                  <c:v>37804</c:v>
                </c:pt>
                <c:pt idx="218">
                  <c:v>37805</c:v>
                </c:pt>
                <c:pt idx="219">
                  <c:v>37806</c:v>
                </c:pt>
                <c:pt idx="220">
                  <c:v>37809</c:v>
                </c:pt>
                <c:pt idx="221">
                  <c:v>37810</c:v>
                </c:pt>
                <c:pt idx="222">
                  <c:v>37811</c:v>
                </c:pt>
                <c:pt idx="223">
                  <c:v>37812</c:v>
                </c:pt>
                <c:pt idx="224">
                  <c:v>37813</c:v>
                </c:pt>
                <c:pt idx="225">
                  <c:v>37816</c:v>
                </c:pt>
                <c:pt idx="226">
                  <c:v>37817</c:v>
                </c:pt>
                <c:pt idx="227">
                  <c:v>37818</c:v>
                </c:pt>
                <c:pt idx="228">
                  <c:v>37819</c:v>
                </c:pt>
                <c:pt idx="229">
                  <c:v>37820</c:v>
                </c:pt>
                <c:pt idx="230">
                  <c:v>37823</c:v>
                </c:pt>
                <c:pt idx="231">
                  <c:v>37824</c:v>
                </c:pt>
                <c:pt idx="232">
                  <c:v>37825</c:v>
                </c:pt>
                <c:pt idx="233">
                  <c:v>37826</c:v>
                </c:pt>
                <c:pt idx="234">
                  <c:v>37827</c:v>
                </c:pt>
                <c:pt idx="235">
                  <c:v>37830</c:v>
                </c:pt>
                <c:pt idx="236">
                  <c:v>37831</c:v>
                </c:pt>
                <c:pt idx="237">
                  <c:v>37832</c:v>
                </c:pt>
                <c:pt idx="238">
                  <c:v>37833</c:v>
                </c:pt>
                <c:pt idx="239">
                  <c:v>37834</c:v>
                </c:pt>
                <c:pt idx="240">
                  <c:v>37837</c:v>
                </c:pt>
                <c:pt idx="241">
                  <c:v>37838</c:v>
                </c:pt>
                <c:pt idx="242">
                  <c:v>37839</c:v>
                </c:pt>
                <c:pt idx="243">
                  <c:v>37840</c:v>
                </c:pt>
                <c:pt idx="244">
                  <c:v>37841</c:v>
                </c:pt>
                <c:pt idx="245">
                  <c:v>37844</c:v>
                </c:pt>
                <c:pt idx="246">
                  <c:v>37845</c:v>
                </c:pt>
                <c:pt idx="247">
                  <c:v>37846</c:v>
                </c:pt>
                <c:pt idx="248">
                  <c:v>37847</c:v>
                </c:pt>
                <c:pt idx="249">
                  <c:v>37851</c:v>
                </c:pt>
                <c:pt idx="250">
                  <c:v>37852</c:v>
                </c:pt>
                <c:pt idx="251">
                  <c:v>37853</c:v>
                </c:pt>
                <c:pt idx="252">
                  <c:v>37854</c:v>
                </c:pt>
                <c:pt idx="253">
                  <c:v>37855</c:v>
                </c:pt>
                <c:pt idx="254">
                  <c:v>37858</c:v>
                </c:pt>
                <c:pt idx="255">
                  <c:v>37859</c:v>
                </c:pt>
                <c:pt idx="256">
                  <c:v>37860</c:v>
                </c:pt>
                <c:pt idx="257">
                  <c:v>37861</c:v>
                </c:pt>
                <c:pt idx="258">
                  <c:v>37862</c:v>
                </c:pt>
                <c:pt idx="259">
                  <c:v>37865</c:v>
                </c:pt>
                <c:pt idx="260">
                  <c:v>37866</c:v>
                </c:pt>
                <c:pt idx="261">
                  <c:v>37867</c:v>
                </c:pt>
                <c:pt idx="262">
                  <c:v>37868</c:v>
                </c:pt>
                <c:pt idx="263">
                  <c:v>37869</c:v>
                </c:pt>
                <c:pt idx="264">
                  <c:v>37872</c:v>
                </c:pt>
                <c:pt idx="265">
                  <c:v>37873</c:v>
                </c:pt>
                <c:pt idx="266">
                  <c:v>37874</c:v>
                </c:pt>
                <c:pt idx="267">
                  <c:v>37875</c:v>
                </c:pt>
                <c:pt idx="268">
                  <c:v>37876</c:v>
                </c:pt>
                <c:pt idx="269">
                  <c:v>37879</c:v>
                </c:pt>
                <c:pt idx="270">
                  <c:v>37880</c:v>
                </c:pt>
                <c:pt idx="271">
                  <c:v>37881</c:v>
                </c:pt>
                <c:pt idx="272">
                  <c:v>37882</c:v>
                </c:pt>
                <c:pt idx="273">
                  <c:v>37883</c:v>
                </c:pt>
                <c:pt idx="274">
                  <c:v>37886</c:v>
                </c:pt>
                <c:pt idx="275">
                  <c:v>37887</c:v>
                </c:pt>
                <c:pt idx="276">
                  <c:v>37888</c:v>
                </c:pt>
                <c:pt idx="277">
                  <c:v>37889</c:v>
                </c:pt>
                <c:pt idx="278">
                  <c:v>37890</c:v>
                </c:pt>
                <c:pt idx="279">
                  <c:v>37893</c:v>
                </c:pt>
                <c:pt idx="280">
                  <c:v>37894</c:v>
                </c:pt>
                <c:pt idx="281">
                  <c:v>37895</c:v>
                </c:pt>
                <c:pt idx="282">
                  <c:v>37897</c:v>
                </c:pt>
                <c:pt idx="283">
                  <c:v>37900</c:v>
                </c:pt>
                <c:pt idx="284">
                  <c:v>37901</c:v>
                </c:pt>
                <c:pt idx="285">
                  <c:v>37902</c:v>
                </c:pt>
                <c:pt idx="286">
                  <c:v>37903</c:v>
                </c:pt>
                <c:pt idx="287">
                  <c:v>37904</c:v>
                </c:pt>
                <c:pt idx="288">
                  <c:v>37907</c:v>
                </c:pt>
                <c:pt idx="289">
                  <c:v>37908</c:v>
                </c:pt>
                <c:pt idx="290">
                  <c:v>37909</c:v>
                </c:pt>
                <c:pt idx="291">
                  <c:v>37910</c:v>
                </c:pt>
                <c:pt idx="292">
                  <c:v>37911</c:v>
                </c:pt>
                <c:pt idx="293">
                  <c:v>37914</c:v>
                </c:pt>
                <c:pt idx="294">
                  <c:v>37915</c:v>
                </c:pt>
                <c:pt idx="295">
                  <c:v>37916</c:v>
                </c:pt>
                <c:pt idx="296">
                  <c:v>37917</c:v>
                </c:pt>
                <c:pt idx="297">
                  <c:v>37921</c:v>
                </c:pt>
                <c:pt idx="298">
                  <c:v>37922</c:v>
                </c:pt>
                <c:pt idx="299">
                  <c:v>37923</c:v>
                </c:pt>
                <c:pt idx="300">
                  <c:v>37924</c:v>
                </c:pt>
                <c:pt idx="301">
                  <c:v>37925</c:v>
                </c:pt>
                <c:pt idx="302">
                  <c:v>37928</c:v>
                </c:pt>
                <c:pt idx="303">
                  <c:v>37929</c:v>
                </c:pt>
                <c:pt idx="304">
                  <c:v>37930</c:v>
                </c:pt>
                <c:pt idx="305">
                  <c:v>37931</c:v>
                </c:pt>
                <c:pt idx="306">
                  <c:v>37932</c:v>
                </c:pt>
                <c:pt idx="307">
                  <c:v>37935</c:v>
                </c:pt>
                <c:pt idx="308">
                  <c:v>37936</c:v>
                </c:pt>
                <c:pt idx="309">
                  <c:v>37937</c:v>
                </c:pt>
                <c:pt idx="310">
                  <c:v>37938</c:v>
                </c:pt>
                <c:pt idx="311">
                  <c:v>37942</c:v>
                </c:pt>
                <c:pt idx="312">
                  <c:v>37943</c:v>
                </c:pt>
                <c:pt idx="313">
                  <c:v>37944</c:v>
                </c:pt>
                <c:pt idx="314">
                  <c:v>37945</c:v>
                </c:pt>
                <c:pt idx="315">
                  <c:v>37946</c:v>
                </c:pt>
                <c:pt idx="316">
                  <c:v>37949</c:v>
                </c:pt>
                <c:pt idx="317">
                  <c:v>37950</c:v>
                </c:pt>
                <c:pt idx="318">
                  <c:v>37952</c:v>
                </c:pt>
                <c:pt idx="319">
                  <c:v>37953</c:v>
                </c:pt>
                <c:pt idx="320">
                  <c:v>37956</c:v>
                </c:pt>
                <c:pt idx="321">
                  <c:v>37957</c:v>
                </c:pt>
                <c:pt idx="322">
                  <c:v>37958</c:v>
                </c:pt>
                <c:pt idx="323">
                  <c:v>37959</c:v>
                </c:pt>
                <c:pt idx="324">
                  <c:v>37960</c:v>
                </c:pt>
                <c:pt idx="325">
                  <c:v>37963</c:v>
                </c:pt>
                <c:pt idx="326">
                  <c:v>37964</c:v>
                </c:pt>
                <c:pt idx="327">
                  <c:v>37965</c:v>
                </c:pt>
                <c:pt idx="328">
                  <c:v>37966</c:v>
                </c:pt>
                <c:pt idx="329">
                  <c:v>37967</c:v>
                </c:pt>
                <c:pt idx="330">
                  <c:v>37970</c:v>
                </c:pt>
                <c:pt idx="331">
                  <c:v>37971</c:v>
                </c:pt>
                <c:pt idx="332">
                  <c:v>37972</c:v>
                </c:pt>
                <c:pt idx="333">
                  <c:v>37973</c:v>
                </c:pt>
                <c:pt idx="334">
                  <c:v>37974</c:v>
                </c:pt>
                <c:pt idx="335">
                  <c:v>37977</c:v>
                </c:pt>
                <c:pt idx="336">
                  <c:v>37978</c:v>
                </c:pt>
                <c:pt idx="337">
                  <c:v>37979</c:v>
                </c:pt>
                <c:pt idx="338">
                  <c:v>37981</c:v>
                </c:pt>
                <c:pt idx="339">
                  <c:v>37984</c:v>
                </c:pt>
                <c:pt idx="340">
                  <c:v>37985</c:v>
                </c:pt>
                <c:pt idx="341">
                  <c:v>37986</c:v>
                </c:pt>
                <c:pt idx="342">
                  <c:v>37987</c:v>
                </c:pt>
                <c:pt idx="343">
                  <c:v>37988</c:v>
                </c:pt>
                <c:pt idx="344">
                  <c:v>37991</c:v>
                </c:pt>
                <c:pt idx="345">
                  <c:v>37992</c:v>
                </c:pt>
                <c:pt idx="346">
                  <c:v>37993</c:v>
                </c:pt>
                <c:pt idx="347">
                  <c:v>37994</c:v>
                </c:pt>
                <c:pt idx="348">
                  <c:v>37995</c:v>
                </c:pt>
                <c:pt idx="349">
                  <c:v>37998</c:v>
                </c:pt>
                <c:pt idx="350">
                  <c:v>37999</c:v>
                </c:pt>
                <c:pt idx="351">
                  <c:v>38000</c:v>
                </c:pt>
                <c:pt idx="352">
                  <c:v>38001</c:v>
                </c:pt>
                <c:pt idx="353">
                  <c:v>38002</c:v>
                </c:pt>
                <c:pt idx="354">
                  <c:v>38005</c:v>
                </c:pt>
                <c:pt idx="355">
                  <c:v>38006</c:v>
                </c:pt>
                <c:pt idx="356">
                  <c:v>38007</c:v>
                </c:pt>
                <c:pt idx="357">
                  <c:v>38008</c:v>
                </c:pt>
                <c:pt idx="358">
                  <c:v>38009</c:v>
                </c:pt>
                <c:pt idx="359">
                  <c:v>38013</c:v>
                </c:pt>
                <c:pt idx="360">
                  <c:v>38014</c:v>
                </c:pt>
                <c:pt idx="361">
                  <c:v>38015</c:v>
                </c:pt>
                <c:pt idx="362">
                  <c:v>38016</c:v>
                </c:pt>
                <c:pt idx="363">
                  <c:v>38020</c:v>
                </c:pt>
                <c:pt idx="364">
                  <c:v>38021</c:v>
                </c:pt>
                <c:pt idx="365">
                  <c:v>38022</c:v>
                </c:pt>
                <c:pt idx="366">
                  <c:v>38023</c:v>
                </c:pt>
                <c:pt idx="367">
                  <c:v>38026</c:v>
                </c:pt>
                <c:pt idx="368">
                  <c:v>38027</c:v>
                </c:pt>
                <c:pt idx="369">
                  <c:v>38028</c:v>
                </c:pt>
                <c:pt idx="370">
                  <c:v>38029</c:v>
                </c:pt>
                <c:pt idx="371">
                  <c:v>38030</c:v>
                </c:pt>
                <c:pt idx="372">
                  <c:v>38033</c:v>
                </c:pt>
                <c:pt idx="373">
                  <c:v>38034</c:v>
                </c:pt>
                <c:pt idx="374">
                  <c:v>38035</c:v>
                </c:pt>
                <c:pt idx="375">
                  <c:v>38036</c:v>
                </c:pt>
                <c:pt idx="376">
                  <c:v>38037</c:v>
                </c:pt>
                <c:pt idx="377">
                  <c:v>38040</c:v>
                </c:pt>
                <c:pt idx="378">
                  <c:v>38041</c:v>
                </c:pt>
                <c:pt idx="379">
                  <c:v>38042</c:v>
                </c:pt>
                <c:pt idx="380">
                  <c:v>38043</c:v>
                </c:pt>
                <c:pt idx="381">
                  <c:v>38044</c:v>
                </c:pt>
                <c:pt idx="382">
                  <c:v>38047</c:v>
                </c:pt>
                <c:pt idx="383">
                  <c:v>38049</c:v>
                </c:pt>
                <c:pt idx="384">
                  <c:v>38050</c:v>
                </c:pt>
                <c:pt idx="385">
                  <c:v>38051</c:v>
                </c:pt>
                <c:pt idx="386">
                  <c:v>38054</c:v>
                </c:pt>
                <c:pt idx="387">
                  <c:v>38055</c:v>
                </c:pt>
                <c:pt idx="388">
                  <c:v>38056</c:v>
                </c:pt>
                <c:pt idx="389">
                  <c:v>38057</c:v>
                </c:pt>
                <c:pt idx="390">
                  <c:v>38058</c:v>
                </c:pt>
                <c:pt idx="391">
                  <c:v>38061</c:v>
                </c:pt>
                <c:pt idx="392">
                  <c:v>38062</c:v>
                </c:pt>
                <c:pt idx="393">
                  <c:v>38063</c:v>
                </c:pt>
                <c:pt idx="394">
                  <c:v>38064</c:v>
                </c:pt>
                <c:pt idx="395">
                  <c:v>38065</c:v>
                </c:pt>
                <c:pt idx="396">
                  <c:v>38068</c:v>
                </c:pt>
                <c:pt idx="397">
                  <c:v>38069</c:v>
                </c:pt>
                <c:pt idx="398">
                  <c:v>38070</c:v>
                </c:pt>
                <c:pt idx="399">
                  <c:v>38071</c:v>
                </c:pt>
                <c:pt idx="400">
                  <c:v>38072</c:v>
                </c:pt>
                <c:pt idx="401">
                  <c:v>38075</c:v>
                </c:pt>
                <c:pt idx="402">
                  <c:v>38076</c:v>
                </c:pt>
                <c:pt idx="403">
                  <c:v>38077</c:v>
                </c:pt>
                <c:pt idx="404">
                  <c:v>38078</c:v>
                </c:pt>
                <c:pt idx="405">
                  <c:v>38079</c:v>
                </c:pt>
                <c:pt idx="406">
                  <c:v>38082</c:v>
                </c:pt>
                <c:pt idx="407">
                  <c:v>38083</c:v>
                </c:pt>
                <c:pt idx="408">
                  <c:v>38084</c:v>
                </c:pt>
                <c:pt idx="409">
                  <c:v>38085</c:v>
                </c:pt>
                <c:pt idx="410">
                  <c:v>38089</c:v>
                </c:pt>
                <c:pt idx="411">
                  <c:v>38090</c:v>
                </c:pt>
                <c:pt idx="412">
                  <c:v>38092</c:v>
                </c:pt>
                <c:pt idx="413">
                  <c:v>38096</c:v>
                </c:pt>
                <c:pt idx="414">
                  <c:v>38097</c:v>
                </c:pt>
                <c:pt idx="415">
                  <c:v>38098</c:v>
                </c:pt>
                <c:pt idx="416">
                  <c:v>38099</c:v>
                </c:pt>
                <c:pt idx="417">
                  <c:v>38100</c:v>
                </c:pt>
                <c:pt idx="418">
                  <c:v>38104</c:v>
                </c:pt>
                <c:pt idx="419">
                  <c:v>38105</c:v>
                </c:pt>
                <c:pt idx="420">
                  <c:v>38106</c:v>
                </c:pt>
                <c:pt idx="421">
                  <c:v>38107</c:v>
                </c:pt>
                <c:pt idx="422">
                  <c:v>38110</c:v>
                </c:pt>
                <c:pt idx="423">
                  <c:v>38111</c:v>
                </c:pt>
                <c:pt idx="424">
                  <c:v>38112</c:v>
                </c:pt>
                <c:pt idx="425">
                  <c:v>38113</c:v>
                </c:pt>
                <c:pt idx="426">
                  <c:v>38114</c:v>
                </c:pt>
                <c:pt idx="427">
                  <c:v>38117</c:v>
                </c:pt>
                <c:pt idx="428">
                  <c:v>38118</c:v>
                </c:pt>
                <c:pt idx="429">
                  <c:v>38119</c:v>
                </c:pt>
                <c:pt idx="430">
                  <c:v>38120</c:v>
                </c:pt>
                <c:pt idx="431">
                  <c:v>38121</c:v>
                </c:pt>
                <c:pt idx="432">
                  <c:v>38124</c:v>
                </c:pt>
                <c:pt idx="433">
                  <c:v>38125</c:v>
                </c:pt>
                <c:pt idx="434">
                  <c:v>38126</c:v>
                </c:pt>
                <c:pt idx="435">
                  <c:v>38127</c:v>
                </c:pt>
                <c:pt idx="436">
                  <c:v>38128</c:v>
                </c:pt>
                <c:pt idx="437">
                  <c:v>38131</c:v>
                </c:pt>
                <c:pt idx="438">
                  <c:v>38132</c:v>
                </c:pt>
                <c:pt idx="439">
                  <c:v>38133</c:v>
                </c:pt>
                <c:pt idx="440">
                  <c:v>38134</c:v>
                </c:pt>
                <c:pt idx="441">
                  <c:v>38135</c:v>
                </c:pt>
                <c:pt idx="442">
                  <c:v>38138</c:v>
                </c:pt>
                <c:pt idx="443">
                  <c:v>38139</c:v>
                </c:pt>
                <c:pt idx="444">
                  <c:v>38140</c:v>
                </c:pt>
                <c:pt idx="445">
                  <c:v>38141</c:v>
                </c:pt>
                <c:pt idx="446">
                  <c:v>38142</c:v>
                </c:pt>
                <c:pt idx="447">
                  <c:v>38145</c:v>
                </c:pt>
                <c:pt idx="448">
                  <c:v>38146</c:v>
                </c:pt>
                <c:pt idx="449">
                  <c:v>38147</c:v>
                </c:pt>
                <c:pt idx="450">
                  <c:v>38148</c:v>
                </c:pt>
                <c:pt idx="451">
                  <c:v>38149</c:v>
                </c:pt>
                <c:pt idx="452">
                  <c:v>38152</c:v>
                </c:pt>
                <c:pt idx="453">
                  <c:v>38153</c:v>
                </c:pt>
                <c:pt idx="454">
                  <c:v>38154</c:v>
                </c:pt>
                <c:pt idx="455">
                  <c:v>38155</c:v>
                </c:pt>
                <c:pt idx="456">
                  <c:v>38156</c:v>
                </c:pt>
                <c:pt idx="457">
                  <c:v>38159</c:v>
                </c:pt>
                <c:pt idx="458">
                  <c:v>38160</c:v>
                </c:pt>
                <c:pt idx="459">
                  <c:v>38161</c:v>
                </c:pt>
                <c:pt idx="460">
                  <c:v>38162</c:v>
                </c:pt>
                <c:pt idx="461">
                  <c:v>38163</c:v>
                </c:pt>
                <c:pt idx="462">
                  <c:v>38166</c:v>
                </c:pt>
                <c:pt idx="463">
                  <c:v>38167</c:v>
                </c:pt>
                <c:pt idx="464">
                  <c:v>38168</c:v>
                </c:pt>
                <c:pt idx="465">
                  <c:v>38169</c:v>
                </c:pt>
                <c:pt idx="466">
                  <c:v>38170</c:v>
                </c:pt>
                <c:pt idx="467">
                  <c:v>38173</c:v>
                </c:pt>
                <c:pt idx="468">
                  <c:v>38174</c:v>
                </c:pt>
                <c:pt idx="469">
                  <c:v>38175</c:v>
                </c:pt>
                <c:pt idx="470">
                  <c:v>38176</c:v>
                </c:pt>
                <c:pt idx="471">
                  <c:v>38177</c:v>
                </c:pt>
                <c:pt idx="472">
                  <c:v>38180</c:v>
                </c:pt>
                <c:pt idx="473">
                  <c:v>38181</c:v>
                </c:pt>
                <c:pt idx="474">
                  <c:v>38182</c:v>
                </c:pt>
                <c:pt idx="475">
                  <c:v>38183</c:v>
                </c:pt>
                <c:pt idx="476">
                  <c:v>38184</c:v>
                </c:pt>
                <c:pt idx="477">
                  <c:v>38187</c:v>
                </c:pt>
                <c:pt idx="478">
                  <c:v>38188</c:v>
                </c:pt>
                <c:pt idx="479">
                  <c:v>38189</c:v>
                </c:pt>
                <c:pt idx="480">
                  <c:v>38190</c:v>
                </c:pt>
                <c:pt idx="481">
                  <c:v>38191</c:v>
                </c:pt>
                <c:pt idx="482">
                  <c:v>38194</c:v>
                </c:pt>
                <c:pt idx="483">
                  <c:v>38196</c:v>
                </c:pt>
                <c:pt idx="484">
                  <c:v>38197</c:v>
                </c:pt>
                <c:pt idx="485">
                  <c:v>38198</c:v>
                </c:pt>
                <c:pt idx="486">
                  <c:v>38201</c:v>
                </c:pt>
                <c:pt idx="487">
                  <c:v>38202</c:v>
                </c:pt>
                <c:pt idx="488">
                  <c:v>38203</c:v>
                </c:pt>
                <c:pt idx="489">
                  <c:v>38204</c:v>
                </c:pt>
                <c:pt idx="490">
                  <c:v>38205</c:v>
                </c:pt>
                <c:pt idx="491">
                  <c:v>38208</c:v>
                </c:pt>
                <c:pt idx="492">
                  <c:v>38209</c:v>
                </c:pt>
                <c:pt idx="493">
                  <c:v>38210</c:v>
                </c:pt>
                <c:pt idx="494">
                  <c:v>38212</c:v>
                </c:pt>
                <c:pt idx="495">
                  <c:v>38215</c:v>
                </c:pt>
                <c:pt idx="496">
                  <c:v>38216</c:v>
                </c:pt>
                <c:pt idx="497">
                  <c:v>38217</c:v>
                </c:pt>
                <c:pt idx="498">
                  <c:v>38218</c:v>
                </c:pt>
                <c:pt idx="499">
                  <c:v>38219</c:v>
                </c:pt>
                <c:pt idx="500">
                  <c:v>38222</c:v>
                </c:pt>
                <c:pt idx="501">
                  <c:v>38223</c:v>
                </c:pt>
                <c:pt idx="502">
                  <c:v>38224</c:v>
                </c:pt>
                <c:pt idx="503">
                  <c:v>38225</c:v>
                </c:pt>
                <c:pt idx="504">
                  <c:v>38226</c:v>
                </c:pt>
                <c:pt idx="505">
                  <c:v>38229</c:v>
                </c:pt>
                <c:pt idx="506">
                  <c:v>38230</c:v>
                </c:pt>
                <c:pt idx="507">
                  <c:v>38231</c:v>
                </c:pt>
                <c:pt idx="508">
                  <c:v>38232</c:v>
                </c:pt>
                <c:pt idx="509">
                  <c:v>38233</c:v>
                </c:pt>
                <c:pt idx="510">
                  <c:v>38236</c:v>
                </c:pt>
                <c:pt idx="511">
                  <c:v>38237</c:v>
                </c:pt>
                <c:pt idx="512">
                  <c:v>38238</c:v>
                </c:pt>
                <c:pt idx="513">
                  <c:v>38239</c:v>
                </c:pt>
                <c:pt idx="514">
                  <c:v>38243</c:v>
                </c:pt>
                <c:pt idx="515">
                  <c:v>38244</c:v>
                </c:pt>
                <c:pt idx="516">
                  <c:v>38245</c:v>
                </c:pt>
                <c:pt idx="517">
                  <c:v>38246</c:v>
                </c:pt>
                <c:pt idx="518">
                  <c:v>38247</c:v>
                </c:pt>
                <c:pt idx="519">
                  <c:v>38250</c:v>
                </c:pt>
                <c:pt idx="520">
                  <c:v>38251</c:v>
                </c:pt>
                <c:pt idx="521">
                  <c:v>38252</c:v>
                </c:pt>
                <c:pt idx="522">
                  <c:v>38253</c:v>
                </c:pt>
                <c:pt idx="523">
                  <c:v>38254</c:v>
                </c:pt>
                <c:pt idx="524">
                  <c:v>38257</c:v>
                </c:pt>
                <c:pt idx="525">
                  <c:v>38258</c:v>
                </c:pt>
                <c:pt idx="526">
                  <c:v>38259</c:v>
                </c:pt>
                <c:pt idx="527">
                  <c:v>38260</c:v>
                </c:pt>
                <c:pt idx="528">
                  <c:v>38261</c:v>
                </c:pt>
                <c:pt idx="529">
                  <c:v>38264</c:v>
                </c:pt>
                <c:pt idx="530">
                  <c:v>38265</c:v>
                </c:pt>
                <c:pt idx="531">
                  <c:v>38266</c:v>
                </c:pt>
                <c:pt idx="532">
                  <c:v>38267</c:v>
                </c:pt>
                <c:pt idx="533">
                  <c:v>38271</c:v>
                </c:pt>
                <c:pt idx="534">
                  <c:v>38272</c:v>
                </c:pt>
                <c:pt idx="535">
                  <c:v>38274</c:v>
                </c:pt>
                <c:pt idx="536">
                  <c:v>38278</c:v>
                </c:pt>
                <c:pt idx="537">
                  <c:v>38279</c:v>
                </c:pt>
                <c:pt idx="538">
                  <c:v>38280</c:v>
                </c:pt>
                <c:pt idx="539">
                  <c:v>38281</c:v>
                </c:pt>
                <c:pt idx="540">
                  <c:v>38285</c:v>
                </c:pt>
                <c:pt idx="541">
                  <c:v>38286</c:v>
                </c:pt>
                <c:pt idx="542">
                  <c:v>38287</c:v>
                </c:pt>
                <c:pt idx="543">
                  <c:v>38288</c:v>
                </c:pt>
                <c:pt idx="544">
                  <c:v>38292</c:v>
                </c:pt>
                <c:pt idx="545">
                  <c:v>38293</c:v>
                </c:pt>
                <c:pt idx="546">
                  <c:v>38294</c:v>
                </c:pt>
                <c:pt idx="547">
                  <c:v>38295</c:v>
                </c:pt>
                <c:pt idx="548">
                  <c:v>38296</c:v>
                </c:pt>
                <c:pt idx="549">
                  <c:v>38299</c:v>
                </c:pt>
                <c:pt idx="550">
                  <c:v>38300</c:v>
                </c:pt>
                <c:pt idx="551">
                  <c:v>38301</c:v>
                </c:pt>
                <c:pt idx="552">
                  <c:v>38302</c:v>
                </c:pt>
                <c:pt idx="553">
                  <c:v>38303</c:v>
                </c:pt>
                <c:pt idx="554">
                  <c:v>38307</c:v>
                </c:pt>
                <c:pt idx="555">
                  <c:v>38308</c:v>
                </c:pt>
                <c:pt idx="556">
                  <c:v>38309</c:v>
                </c:pt>
                <c:pt idx="557">
                  <c:v>38313</c:v>
                </c:pt>
                <c:pt idx="558">
                  <c:v>38314</c:v>
                </c:pt>
                <c:pt idx="559">
                  <c:v>38315</c:v>
                </c:pt>
                <c:pt idx="560">
                  <c:v>38316</c:v>
                </c:pt>
                <c:pt idx="561">
                  <c:v>38320</c:v>
                </c:pt>
                <c:pt idx="562">
                  <c:v>38321</c:v>
                </c:pt>
                <c:pt idx="563">
                  <c:v>38322</c:v>
                </c:pt>
                <c:pt idx="564">
                  <c:v>38323</c:v>
                </c:pt>
                <c:pt idx="565">
                  <c:v>38324</c:v>
                </c:pt>
                <c:pt idx="566">
                  <c:v>38327</c:v>
                </c:pt>
                <c:pt idx="567">
                  <c:v>38328</c:v>
                </c:pt>
                <c:pt idx="568">
                  <c:v>38329</c:v>
                </c:pt>
                <c:pt idx="569">
                  <c:v>38330</c:v>
                </c:pt>
                <c:pt idx="570">
                  <c:v>38331</c:v>
                </c:pt>
                <c:pt idx="571">
                  <c:v>38335</c:v>
                </c:pt>
                <c:pt idx="572">
                  <c:v>38336</c:v>
                </c:pt>
                <c:pt idx="573">
                  <c:v>38337</c:v>
                </c:pt>
                <c:pt idx="574">
                  <c:v>38338</c:v>
                </c:pt>
                <c:pt idx="575">
                  <c:v>38341</c:v>
                </c:pt>
                <c:pt idx="576">
                  <c:v>38342</c:v>
                </c:pt>
                <c:pt idx="577">
                  <c:v>38343</c:v>
                </c:pt>
                <c:pt idx="578">
                  <c:v>38344</c:v>
                </c:pt>
                <c:pt idx="579">
                  <c:v>38345</c:v>
                </c:pt>
                <c:pt idx="580">
                  <c:v>38348</c:v>
                </c:pt>
                <c:pt idx="581">
                  <c:v>38350</c:v>
                </c:pt>
                <c:pt idx="582">
                  <c:v>38351</c:v>
                </c:pt>
                <c:pt idx="583">
                  <c:v>38352</c:v>
                </c:pt>
                <c:pt idx="584">
                  <c:v>38355</c:v>
                </c:pt>
                <c:pt idx="585">
                  <c:v>38356</c:v>
                </c:pt>
                <c:pt idx="586">
                  <c:v>38357</c:v>
                </c:pt>
                <c:pt idx="587">
                  <c:v>38358</c:v>
                </c:pt>
                <c:pt idx="588">
                  <c:v>38359</c:v>
                </c:pt>
                <c:pt idx="589">
                  <c:v>38362</c:v>
                </c:pt>
                <c:pt idx="590">
                  <c:v>38363</c:v>
                </c:pt>
                <c:pt idx="591">
                  <c:v>38364</c:v>
                </c:pt>
                <c:pt idx="592">
                  <c:v>38365</c:v>
                </c:pt>
                <c:pt idx="593">
                  <c:v>38366</c:v>
                </c:pt>
                <c:pt idx="594">
                  <c:v>38369</c:v>
                </c:pt>
                <c:pt idx="595">
                  <c:v>38370</c:v>
                </c:pt>
                <c:pt idx="596">
                  <c:v>38371</c:v>
                </c:pt>
                <c:pt idx="597">
                  <c:v>38372</c:v>
                </c:pt>
                <c:pt idx="598">
                  <c:v>38377</c:v>
                </c:pt>
                <c:pt idx="599">
                  <c:v>38379</c:v>
                </c:pt>
                <c:pt idx="600">
                  <c:v>38380</c:v>
                </c:pt>
                <c:pt idx="601">
                  <c:v>38383</c:v>
                </c:pt>
                <c:pt idx="602">
                  <c:v>38384</c:v>
                </c:pt>
                <c:pt idx="603">
                  <c:v>38385</c:v>
                </c:pt>
                <c:pt idx="604">
                  <c:v>38386</c:v>
                </c:pt>
                <c:pt idx="605">
                  <c:v>38387</c:v>
                </c:pt>
                <c:pt idx="606">
                  <c:v>38390</c:v>
                </c:pt>
                <c:pt idx="607">
                  <c:v>38391</c:v>
                </c:pt>
                <c:pt idx="608">
                  <c:v>38392</c:v>
                </c:pt>
                <c:pt idx="609">
                  <c:v>38393</c:v>
                </c:pt>
                <c:pt idx="610">
                  <c:v>38394</c:v>
                </c:pt>
                <c:pt idx="611">
                  <c:v>38397</c:v>
                </c:pt>
                <c:pt idx="612">
                  <c:v>38398</c:v>
                </c:pt>
                <c:pt idx="613">
                  <c:v>38399</c:v>
                </c:pt>
                <c:pt idx="614">
                  <c:v>38400</c:v>
                </c:pt>
                <c:pt idx="615">
                  <c:v>38401</c:v>
                </c:pt>
                <c:pt idx="616">
                  <c:v>38404</c:v>
                </c:pt>
                <c:pt idx="617">
                  <c:v>38405</c:v>
                </c:pt>
                <c:pt idx="618">
                  <c:v>38406</c:v>
                </c:pt>
                <c:pt idx="619">
                  <c:v>38407</c:v>
                </c:pt>
                <c:pt idx="620">
                  <c:v>38408</c:v>
                </c:pt>
                <c:pt idx="621">
                  <c:v>38411</c:v>
                </c:pt>
                <c:pt idx="622">
                  <c:v>38412</c:v>
                </c:pt>
                <c:pt idx="623">
                  <c:v>38413</c:v>
                </c:pt>
                <c:pt idx="624">
                  <c:v>38414</c:v>
                </c:pt>
                <c:pt idx="625">
                  <c:v>38415</c:v>
                </c:pt>
                <c:pt idx="626">
                  <c:v>38418</c:v>
                </c:pt>
                <c:pt idx="627">
                  <c:v>38419</c:v>
                </c:pt>
                <c:pt idx="628">
                  <c:v>38420</c:v>
                </c:pt>
                <c:pt idx="629">
                  <c:v>38422</c:v>
                </c:pt>
                <c:pt idx="630">
                  <c:v>38425</c:v>
                </c:pt>
                <c:pt idx="631">
                  <c:v>38426</c:v>
                </c:pt>
                <c:pt idx="632">
                  <c:v>38427</c:v>
                </c:pt>
                <c:pt idx="633">
                  <c:v>38429</c:v>
                </c:pt>
                <c:pt idx="634">
                  <c:v>38432</c:v>
                </c:pt>
                <c:pt idx="635">
                  <c:v>38433</c:v>
                </c:pt>
                <c:pt idx="636">
                  <c:v>38434</c:v>
                </c:pt>
                <c:pt idx="637">
                  <c:v>38435</c:v>
                </c:pt>
                <c:pt idx="638">
                  <c:v>38439</c:v>
                </c:pt>
                <c:pt idx="639">
                  <c:v>38440</c:v>
                </c:pt>
                <c:pt idx="640">
                  <c:v>38441</c:v>
                </c:pt>
                <c:pt idx="641">
                  <c:v>38442</c:v>
                </c:pt>
                <c:pt idx="642">
                  <c:v>38443</c:v>
                </c:pt>
                <c:pt idx="643">
                  <c:v>38446</c:v>
                </c:pt>
                <c:pt idx="644">
                  <c:v>38447</c:v>
                </c:pt>
                <c:pt idx="645">
                  <c:v>38448</c:v>
                </c:pt>
                <c:pt idx="646">
                  <c:v>38449</c:v>
                </c:pt>
                <c:pt idx="647">
                  <c:v>38450</c:v>
                </c:pt>
                <c:pt idx="648">
                  <c:v>38454</c:v>
                </c:pt>
                <c:pt idx="649">
                  <c:v>38455</c:v>
                </c:pt>
                <c:pt idx="650">
                  <c:v>38457</c:v>
                </c:pt>
                <c:pt idx="651">
                  <c:v>38460</c:v>
                </c:pt>
                <c:pt idx="652">
                  <c:v>38461</c:v>
                </c:pt>
                <c:pt idx="653">
                  <c:v>38462</c:v>
                </c:pt>
                <c:pt idx="654">
                  <c:v>38463</c:v>
                </c:pt>
                <c:pt idx="655">
                  <c:v>38464</c:v>
                </c:pt>
                <c:pt idx="656">
                  <c:v>38467</c:v>
                </c:pt>
                <c:pt idx="657">
                  <c:v>38468</c:v>
                </c:pt>
                <c:pt idx="658">
                  <c:v>38469</c:v>
                </c:pt>
                <c:pt idx="659">
                  <c:v>38470</c:v>
                </c:pt>
                <c:pt idx="660">
                  <c:v>38471</c:v>
                </c:pt>
                <c:pt idx="661">
                  <c:v>38474</c:v>
                </c:pt>
                <c:pt idx="662">
                  <c:v>38475</c:v>
                </c:pt>
                <c:pt idx="663">
                  <c:v>38476</c:v>
                </c:pt>
                <c:pt idx="664">
                  <c:v>38477</c:v>
                </c:pt>
                <c:pt idx="665">
                  <c:v>38478</c:v>
                </c:pt>
                <c:pt idx="666">
                  <c:v>38481</c:v>
                </c:pt>
                <c:pt idx="667">
                  <c:v>38482</c:v>
                </c:pt>
                <c:pt idx="668">
                  <c:v>38483</c:v>
                </c:pt>
                <c:pt idx="669">
                  <c:v>38484</c:v>
                </c:pt>
                <c:pt idx="670">
                  <c:v>38485</c:v>
                </c:pt>
                <c:pt idx="671">
                  <c:v>38488</c:v>
                </c:pt>
                <c:pt idx="672">
                  <c:v>38489</c:v>
                </c:pt>
                <c:pt idx="673">
                  <c:v>38491</c:v>
                </c:pt>
                <c:pt idx="674">
                  <c:v>38492</c:v>
                </c:pt>
                <c:pt idx="675">
                  <c:v>38495</c:v>
                </c:pt>
                <c:pt idx="676">
                  <c:v>38496</c:v>
                </c:pt>
                <c:pt idx="677">
                  <c:v>38497</c:v>
                </c:pt>
                <c:pt idx="678">
                  <c:v>38498</c:v>
                </c:pt>
                <c:pt idx="679">
                  <c:v>38502</c:v>
                </c:pt>
                <c:pt idx="680">
                  <c:v>38503</c:v>
                </c:pt>
                <c:pt idx="681">
                  <c:v>38504</c:v>
                </c:pt>
                <c:pt idx="682">
                  <c:v>38505</c:v>
                </c:pt>
                <c:pt idx="683">
                  <c:v>38509</c:v>
                </c:pt>
                <c:pt idx="684">
                  <c:v>38510</c:v>
                </c:pt>
                <c:pt idx="685">
                  <c:v>38511</c:v>
                </c:pt>
                <c:pt idx="686">
                  <c:v>38512</c:v>
                </c:pt>
                <c:pt idx="687">
                  <c:v>38513</c:v>
                </c:pt>
                <c:pt idx="688">
                  <c:v>38517</c:v>
                </c:pt>
                <c:pt idx="689">
                  <c:v>38518</c:v>
                </c:pt>
                <c:pt idx="690">
                  <c:v>38519</c:v>
                </c:pt>
                <c:pt idx="691">
                  <c:v>38520</c:v>
                </c:pt>
                <c:pt idx="692">
                  <c:v>38523</c:v>
                </c:pt>
                <c:pt idx="693">
                  <c:v>38524</c:v>
                </c:pt>
                <c:pt idx="694">
                  <c:v>38525</c:v>
                </c:pt>
                <c:pt idx="695">
                  <c:v>38526</c:v>
                </c:pt>
                <c:pt idx="696">
                  <c:v>38527</c:v>
                </c:pt>
                <c:pt idx="697">
                  <c:v>38530</c:v>
                </c:pt>
                <c:pt idx="698">
                  <c:v>38531</c:v>
                </c:pt>
                <c:pt idx="699">
                  <c:v>38532</c:v>
                </c:pt>
                <c:pt idx="700">
                  <c:v>38533</c:v>
                </c:pt>
                <c:pt idx="701">
                  <c:v>38537</c:v>
                </c:pt>
                <c:pt idx="702">
                  <c:v>38538</c:v>
                </c:pt>
                <c:pt idx="703">
                  <c:v>38539</c:v>
                </c:pt>
                <c:pt idx="704">
                  <c:v>38540</c:v>
                </c:pt>
                <c:pt idx="705">
                  <c:v>38541</c:v>
                </c:pt>
                <c:pt idx="706">
                  <c:v>38544</c:v>
                </c:pt>
                <c:pt idx="707">
                  <c:v>38546</c:v>
                </c:pt>
                <c:pt idx="708">
                  <c:v>38547</c:v>
                </c:pt>
                <c:pt idx="709">
                  <c:v>38548</c:v>
                </c:pt>
                <c:pt idx="710">
                  <c:v>38551</c:v>
                </c:pt>
                <c:pt idx="711">
                  <c:v>38552</c:v>
                </c:pt>
                <c:pt idx="712">
                  <c:v>38553</c:v>
                </c:pt>
                <c:pt idx="713">
                  <c:v>38554</c:v>
                </c:pt>
                <c:pt idx="714">
                  <c:v>38555</c:v>
                </c:pt>
                <c:pt idx="715">
                  <c:v>38558</c:v>
                </c:pt>
                <c:pt idx="716">
                  <c:v>38559</c:v>
                </c:pt>
                <c:pt idx="717">
                  <c:v>38560</c:v>
                </c:pt>
                <c:pt idx="718">
                  <c:v>38562</c:v>
                </c:pt>
                <c:pt idx="719">
                  <c:v>38565</c:v>
                </c:pt>
                <c:pt idx="720">
                  <c:v>38566</c:v>
                </c:pt>
                <c:pt idx="721">
                  <c:v>38567</c:v>
                </c:pt>
                <c:pt idx="722">
                  <c:v>38568</c:v>
                </c:pt>
                <c:pt idx="723">
                  <c:v>38569</c:v>
                </c:pt>
                <c:pt idx="724">
                  <c:v>38572</c:v>
                </c:pt>
                <c:pt idx="725">
                  <c:v>38573</c:v>
                </c:pt>
                <c:pt idx="726">
                  <c:v>38574</c:v>
                </c:pt>
                <c:pt idx="727">
                  <c:v>38575</c:v>
                </c:pt>
                <c:pt idx="728">
                  <c:v>38576</c:v>
                </c:pt>
                <c:pt idx="729">
                  <c:v>38580</c:v>
                </c:pt>
                <c:pt idx="730">
                  <c:v>38581</c:v>
                </c:pt>
                <c:pt idx="731">
                  <c:v>38582</c:v>
                </c:pt>
                <c:pt idx="732">
                  <c:v>38583</c:v>
                </c:pt>
                <c:pt idx="733">
                  <c:v>38586</c:v>
                </c:pt>
                <c:pt idx="734">
                  <c:v>38588</c:v>
                </c:pt>
                <c:pt idx="735">
                  <c:v>38589</c:v>
                </c:pt>
                <c:pt idx="736">
                  <c:v>38590</c:v>
                </c:pt>
                <c:pt idx="737">
                  <c:v>38593</c:v>
                </c:pt>
                <c:pt idx="738">
                  <c:v>38594</c:v>
                </c:pt>
                <c:pt idx="739">
                  <c:v>38595</c:v>
                </c:pt>
                <c:pt idx="740">
                  <c:v>38596</c:v>
                </c:pt>
                <c:pt idx="741">
                  <c:v>38597</c:v>
                </c:pt>
                <c:pt idx="742">
                  <c:v>38600</c:v>
                </c:pt>
                <c:pt idx="743">
                  <c:v>38601</c:v>
                </c:pt>
                <c:pt idx="744">
                  <c:v>38603</c:v>
                </c:pt>
                <c:pt idx="745">
                  <c:v>38604</c:v>
                </c:pt>
                <c:pt idx="746">
                  <c:v>38607</c:v>
                </c:pt>
                <c:pt idx="747">
                  <c:v>38608</c:v>
                </c:pt>
                <c:pt idx="748">
                  <c:v>38609</c:v>
                </c:pt>
                <c:pt idx="749">
                  <c:v>38610</c:v>
                </c:pt>
                <c:pt idx="750">
                  <c:v>38611</c:v>
                </c:pt>
                <c:pt idx="751">
                  <c:v>38614</c:v>
                </c:pt>
                <c:pt idx="752">
                  <c:v>38615</c:v>
                </c:pt>
                <c:pt idx="753">
                  <c:v>38617</c:v>
                </c:pt>
                <c:pt idx="754">
                  <c:v>38618</c:v>
                </c:pt>
                <c:pt idx="755">
                  <c:v>38621</c:v>
                </c:pt>
                <c:pt idx="756">
                  <c:v>38622</c:v>
                </c:pt>
                <c:pt idx="757">
                  <c:v>38623</c:v>
                </c:pt>
                <c:pt idx="758">
                  <c:v>38624</c:v>
                </c:pt>
                <c:pt idx="759">
                  <c:v>38625</c:v>
                </c:pt>
                <c:pt idx="760">
                  <c:v>38628</c:v>
                </c:pt>
                <c:pt idx="761">
                  <c:v>38629</c:v>
                </c:pt>
                <c:pt idx="762">
                  <c:v>38630</c:v>
                </c:pt>
                <c:pt idx="763">
                  <c:v>38631</c:v>
                </c:pt>
                <c:pt idx="764">
                  <c:v>38632</c:v>
                </c:pt>
                <c:pt idx="765">
                  <c:v>38635</c:v>
                </c:pt>
                <c:pt idx="766">
                  <c:v>38636</c:v>
                </c:pt>
                <c:pt idx="767">
                  <c:v>38638</c:v>
                </c:pt>
                <c:pt idx="768">
                  <c:v>38639</c:v>
                </c:pt>
                <c:pt idx="769">
                  <c:v>38642</c:v>
                </c:pt>
                <c:pt idx="770">
                  <c:v>38643</c:v>
                </c:pt>
                <c:pt idx="771">
                  <c:v>38644</c:v>
                </c:pt>
                <c:pt idx="772">
                  <c:v>38645</c:v>
                </c:pt>
                <c:pt idx="773">
                  <c:v>38646</c:v>
                </c:pt>
                <c:pt idx="774">
                  <c:v>38649</c:v>
                </c:pt>
                <c:pt idx="775">
                  <c:v>38650</c:v>
                </c:pt>
                <c:pt idx="776">
                  <c:v>38651</c:v>
                </c:pt>
                <c:pt idx="777">
                  <c:v>38652</c:v>
                </c:pt>
                <c:pt idx="778">
                  <c:v>38653</c:v>
                </c:pt>
                <c:pt idx="779">
                  <c:v>38656</c:v>
                </c:pt>
                <c:pt idx="780">
                  <c:v>38658</c:v>
                </c:pt>
                <c:pt idx="781">
                  <c:v>38663</c:v>
                </c:pt>
                <c:pt idx="782">
                  <c:v>38664</c:v>
                </c:pt>
                <c:pt idx="783">
                  <c:v>38665</c:v>
                </c:pt>
                <c:pt idx="784">
                  <c:v>38666</c:v>
                </c:pt>
                <c:pt idx="785">
                  <c:v>38667</c:v>
                </c:pt>
                <c:pt idx="786">
                  <c:v>38670</c:v>
                </c:pt>
                <c:pt idx="787">
                  <c:v>38672</c:v>
                </c:pt>
                <c:pt idx="788">
                  <c:v>38673</c:v>
                </c:pt>
                <c:pt idx="789">
                  <c:v>38674</c:v>
                </c:pt>
                <c:pt idx="790">
                  <c:v>38677</c:v>
                </c:pt>
                <c:pt idx="791">
                  <c:v>38678</c:v>
                </c:pt>
                <c:pt idx="792">
                  <c:v>38679</c:v>
                </c:pt>
                <c:pt idx="793">
                  <c:v>38680</c:v>
                </c:pt>
                <c:pt idx="794">
                  <c:v>38681</c:v>
                </c:pt>
                <c:pt idx="795">
                  <c:v>38684</c:v>
                </c:pt>
                <c:pt idx="796">
                  <c:v>38685</c:v>
                </c:pt>
                <c:pt idx="797">
                  <c:v>38686</c:v>
                </c:pt>
                <c:pt idx="798">
                  <c:v>38687</c:v>
                </c:pt>
                <c:pt idx="799">
                  <c:v>38688</c:v>
                </c:pt>
                <c:pt idx="800">
                  <c:v>38691</c:v>
                </c:pt>
                <c:pt idx="801">
                  <c:v>38692</c:v>
                </c:pt>
                <c:pt idx="802">
                  <c:v>38693</c:v>
                </c:pt>
                <c:pt idx="803">
                  <c:v>38694</c:v>
                </c:pt>
                <c:pt idx="804">
                  <c:v>38695</c:v>
                </c:pt>
                <c:pt idx="805">
                  <c:v>38698</c:v>
                </c:pt>
                <c:pt idx="806">
                  <c:v>38699</c:v>
                </c:pt>
                <c:pt idx="807">
                  <c:v>38700</c:v>
                </c:pt>
                <c:pt idx="808">
                  <c:v>38701</c:v>
                </c:pt>
                <c:pt idx="809">
                  <c:v>38702</c:v>
                </c:pt>
                <c:pt idx="810">
                  <c:v>38705</c:v>
                </c:pt>
                <c:pt idx="811">
                  <c:v>38706</c:v>
                </c:pt>
                <c:pt idx="812">
                  <c:v>38707</c:v>
                </c:pt>
                <c:pt idx="813">
                  <c:v>38708</c:v>
                </c:pt>
                <c:pt idx="814">
                  <c:v>38709</c:v>
                </c:pt>
                <c:pt idx="815">
                  <c:v>38712</c:v>
                </c:pt>
                <c:pt idx="816">
                  <c:v>38713</c:v>
                </c:pt>
                <c:pt idx="817">
                  <c:v>38714</c:v>
                </c:pt>
                <c:pt idx="818">
                  <c:v>38715</c:v>
                </c:pt>
                <c:pt idx="819">
                  <c:v>38716</c:v>
                </c:pt>
                <c:pt idx="820">
                  <c:v>38719</c:v>
                </c:pt>
                <c:pt idx="821">
                  <c:v>38720</c:v>
                </c:pt>
                <c:pt idx="822">
                  <c:v>38721</c:v>
                </c:pt>
                <c:pt idx="823">
                  <c:v>38722</c:v>
                </c:pt>
                <c:pt idx="824">
                  <c:v>38723</c:v>
                </c:pt>
                <c:pt idx="825">
                  <c:v>38726</c:v>
                </c:pt>
                <c:pt idx="826">
                  <c:v>38727</c:v>
                </c:pt>
                <c:pt idx="827">
                  <c:v>38729</c:v>
                </c:pt>
                <c:pt idx="828">
                  <c:v>38730</c:v>
                </c:pt>
                <c:pt idx="829">
                  <c:v>38733</c:v>
                </c:pt>
                <c:pt idx="830">
                  <c:v>38735</c:v>
                </c:pt>
                <c:pt idx="831">
                  <c:v>38736</c:v>
                </c:pt>
                <c:pt idx="832">
                  <c:v>38740</c:v>
                </c:pt>
                <c:pt idx="833">
                  <c:v>38741</c:v>
                </c:pt>
                <c:pt idx="834">
                  <c:v>38742</c:v>
                </c:pt>
                <c:pt idx="835">
                  <c:v>38744</c:v>
                </c:pt>
                <c:pt idx="836">
                  <c:v>38747</c:v>
                </c:pt>
                <c:pt idx="837">
                  <c:v>38748</c:v>
                </c:pt>
                <c:pt idx="838">
                  <c:v>38749</c:v>
                </c:pt>
                <c:pt idx="839">
                  <c:v>38750</c:v>
                </c:pt>
                <c:pt idx="840">
                  <c:v>38751</c:v>
                </c:pt>
                <c:pt idx="841">
                  <c:v>38754</c:v>
                </c:pt>
                <c:pt idx="842">
                  <c:v>38755</c:v>
                </c:pt>
                <c:pt idx="843">
                  <c:v>38756</c:v>
                </c:pt>
                <c:pt idx="844">
                  <c:v>38758</c:v>
                </c:pt>
                <c:pt idx="845">
                  <c:v>38761</c:v>
                </c:pt>
                <c:pt idx="846">
                  <c:v>38762</c:v>
                </c:pt>
                <c:pt idx="847">
                  <c:v>38763</c:v>
                </c:pt>
                <c:pt idx="848">
                  <c:v>38764</c:v>
                </c:pt>
                <c:pt idx="849">
                  <c:v>38765</c:v>
                </c:pt>
                <c:pt idx="850">
                  <c:v>38768</c:v>
                </c:pt>
                <c:pt idx="851">
                  <c:v>38770</c:v>
                </c:pt>
                <c:pt idx="852">
                  <c:v>38771</c:v>
                </c:pt>
                <c:pt idx="853">
                  <c:v>38772</c:v>
                </c:pt>
                <c:pt idx="854">
                  <c:v>38775</c:v>
                </c:pt>
                <c:pt idx="855">
                  <c:v>38776</c:v>
                </c:pt>
                <c:pt idx="856">
                  <c:v>38777</c:v>
                </c:pt>
                <c:pt idx="857">
                  <c:v>38778</c:v>
                </c:pt>
                <c:pt idx="858">
                  <c:v>38779</c:v>
                </c:pt>
                <c:pt idx="859">
                  <c:v>38782</c:v>
                </c:pt>
                <c:pt idx="860">
                  <c:v>38783</c:v>
                </c:pt>
                <c:pt idx="861">
                  <c:v>38784</c:v>
                </c:pt>
                <c:pt idx="862">
                  <c:v>38785</c:v>
                </c:pt>
                <c:pt idx="863">
                  <c:v>38786</c:v>
                </c:pt>
                <c:pt idx="864">
                  <c:v>38789</c:v>
                </c:pt>
                <c:pt idx="865">
                  <c:v>38790</c:v>
                </c:pt>
                <c:pt idx="866">
                  <c:v>38792</c:v>
                </c:pt>
                <c:pt idx="867">
                  <c:v>38793</c:v>
                </c:pt>
                <c:pt idx="868">
                  <c:v>38796</c:v>
                </c:pt>
                <c:pt idx="869">
                  <c:v>38797</c:v>
                </c:pt>
                <c:pt idx="870">
                  <c:v>38798</c:v>
                </c:pt>
                <c:pt idx="871">
                  <c:v>38799</c:v>
                </c:pt>
                <c:pt idx="872">
                  <c:v>38800</c:v>
                </c:pt>
                <c:pt idx="873">
                  <c:v>38803</c:v>
                </c:pt>
                <c:pt idx="874">
                  <c:v>38804</c:v>
                </c:pt>
                <c:pt idx="875">
                  <c:v>38806</c:v>
                </c:pt>
                <c:pt idx="876">
                  <c:v>38807</c:v>
                </c:pt>
                <c:pt idx="877">
                  <c:v>38810</c:v>
                </c:pt>
                <c:pt idx="878">
                  <c:v>38811</c:v>
                </c:pt>
                <c:pt idx="879">
                  <c:v>38812</c:v>
                </c:pt>
                <c:pt idx="880">
                  <c:v>38814</c:v>
                </c:pt>
                <c:pt idx="881">
                  <c:v>38817</c:v>
                </c:pt>
                <c:pt idx="882">
                  <c:v>38820</c:v>
                </c:pt>
                <c:pt idx="883">
                  <c:v>38824</c:v>
                </c:pt>
                <c:pt idx="884">
                  <c:v>38825</c:v>
                </c:pt>
                <c:pt idx="885">
                  <c:v>38826</c:v>
                </c:pt>
                <c:pt idx="886">
                  <c:v>38827</c:v>
                </c:pt>
                <c:pt idx="887">
                  <c:v>38828</c:v>
                </c:pt>
                <c:pt idx="888">
                  <c:v>38831</c:v>
                </c:pt>
                <c:pt idx="889">
                  <c:v>38832</c:v>
                </c:pt>
                <c:pt idx="890">
                  <c:v>38833</c:v>
                </c:pt>
                <c:pt idx="891">
                  <c:v>38834</c:v>
                </c:pt>
                <c:pt idx="892">
                  <c:v>38839</c:v>
                </c:pt>
                <c:pt idx="893">
                  <c:v>38840</c:v>
                </c:pt>
                <c:pt idx="894">
                  <c:v>38841</c:v>
                </c:pt>
                <c:pt idx="895">
                  <c:v>38842</c:v>
                </c:pt>
                <c:pt idx="896">
                  <c:v>38845</c:v>
                </c:pt>
                <c:pt idx="897">
                  <c:v>38846</c:v>
                </c:pt>
                <c:pt idx="898">
                  <c:v>38847</c:v>
                </c:pt>
                <c:pt idx="899">
                  <c:v>38848</c:v>
                </c:pt>
                <c:pt idx="900">
                  <c:v>38849</c:v>
                </c:pt>
                <c:pt idx="901">
                  <c:v>38852</c:v>
                </c:pt>
                <c:pt idx="902">
                  <c:v>38853</c:v>
                </c:pt>
                <c:pt idx="903">
                  <c:v>38854</c:v>
                </c:pt>
                <c:pt idx="904">
                  <c:v>38855</c:v>
                </c:pt>
                <c:pt idx="905">
                  <c:v>38856</c:v>
                </c:pt>
                <c:pt idx="906">
                  <c:v>38859</c:v>
                </c:pt>
                <c:pt idx="907">
                  <c:v>38860</c:v>
                </c:pt>
                <c:pt idx="908">
                  <c:v>38861</c:v>
                </c:pt>
                <c:pt idx="909">
                  <c:v>38862</c:v>
                </c:pt>
                <c:pt idx="910">
                  <c:v>38863</c:v>
                </c:pt>
                <c:pt idx="911">
                  <c:v>38866</c:v>
                </c:pt>
                <c:pt idx="912">
                  <c:v>38867</c:v>
                </c:pt>
                <c:pt idx="913">
                  <c:v>38869</c:v>
                </c:pt>
                <c:pt idx="914">
                  <c:v>38870</c:v>
                </c:pt>
                <c:pt idx="915">
                  <c:v>38873</c:v>
                </c:pt>
                <c:pt idx="916">
                  <c:v>38874</c:v>
                </c:pt>
                <c:pt idx="917">
                  <c:v>38875</c:v>
                </c:pt>
                <c:pt idx="918">
                  <c:v>38876</c:v>
                </c:pt>
                <c:pt idx="919">
                  <c:v>38877</c:v>
                </c:pt>
                <c:pt idx="920">
                  <c:v>38880</c:v>
                </c:pt>
                <c:pt idx="921">
                  <c:v>38881</c:v>
                </c:pt>
                <c:pt idx="922">
                  <c:v>38882</c:v>
                </c:pt>
                <c:pt idx="923">
                  <c:v>38887</c:v>
                </c:pt>
                <c:pt idx="924">
                  <c:v>38888</c:v>
                </c:pt>
                <c:pt idx="925">
                  <c:v>38889</c:v>
                </c:pt>
                <c:pt idx="926">
                  <c:v>38890</c:v>
                </c:pt>
                <c:pt idx="927">
                  <c:v>38891</c:v>
                </c:pt>
                <c:pt idx="928">
                  <c:v>38894</c:v>
                </c:pt>
                <c:pt idx="929">
                  <c:v>38895</c:v>
                </c:pt>
                <c:pt idx="930">
                  <c:v>38896</c:v>
                </c:pt>
                <c:pt idx="931">
                  <c:v>38897</c:v>
                </c:pt>
                <c:pt idx="932">
                  <c:v>38898</c:v>
                </c:pt>
                <c:pt idx="933">
                  <c:v>38901</c:v>
                </c:pt>
                <c:pt idx="934">
                  <c:v>38902</c:v>
                </c:pt>
                <c:pt idx="935">
                  <c:v>38903</c:v>
                </c:pt>
                <c:pt idx="936">
                  <c:v>38904</c:v>
                </c:pt>
                <c:pt idx="937">
                  <c:v>38905</c:v>
                </c:pt>
                <c:pt idx="938">
                  <c:v>38908</c:v>
                </c:pt>
                <c:pt idx="939">
                  <c:v>38909</c:v>
                </c:pt>
                <c:pt idx="940">
                  <c:v>38910</c:v>
                </c:pt>
                <c:pt idx="941">
                  <c:v>38911</c:v>
                </c:pt>
                <c:pt idx="942">
                  <c:v>38912</c:v>
                </c:pt>
                <c:pt idx="943">
                  <c:v>38915</c:v>
                </c:pt>
                <c:pt idx="944">
                  <c:v>38916</c:v>
                </c:pt>
                <c:pt idx="945">
                  <c:v>38917</c:v>
                </c:pt>
                <c:pt idx="946">
                  <c:v>38918</c:v>
                </c:pt>
                <c:pt idx="947">
                  <c:v>38919</c:v>
                </c:pt>
                <c:pt idx="948">
                  <c:v>38922</c:v>
                </c:pt>
                <c:pt idx="949">
                  <c:v>38923</c:v>
                </c:pt>
                <c:pt idx="950">
                  <c:v>38924</c:v>
                </c:pt>
                <c:pt idx="951">
                  <c:v>38925</c:v>
                </c:pt>
                <c:pt idx="952">
                  <c:v>38926</c:v>
                </c:pt>
                <c:pt idx="953">
                  <c:v>38929</c:v>
                </c:pt>
                <c:pt idx="954">
                  <c:v>38930</c:v>
                </c:pt>
                <c:pt idx="955">
                  <c:v>38931</c:v>
                </c:pt>
                <c:pt idx="956">
                  <c:v>38933</c:v>
                </c:pt>
                <c:pt idx="957">
                  <c:v>38936</c:v>
                </c:pt>
                <c:pt idx="958">
                  <c:v>38937</c:v>
                </c:pt>
                <c:pt idx="959">
                  <c:v>38938</c:v>
                </c:pt>
                <c:pt idx="960">
                  <c:v>38939</c:v>
                </c:pt>
                <c:pt idx="961">
                  <c:v>38940</c:v>
                </c:pt>
                <c:pt idx="962">
                  <c:v>38943</c:v>
                </c:pt>
                <c:pt idx="963">
                  <c:v>38945</c:v>
                </c:pt>
                <c:pt idx="964">
                  <c:v>38946</c:v>
                </c:pt>
                <c:pt idx="965">
                  <c:v>38947</c:v>
                </c:pt>
                <c:pt idx="966">
                  <c:v>38950</c:v>
                </c:pt>
                <c:pt idx="967">
                  <c:v>38951</c:v>
                </c:pt>
                <c:pt idx="968">
                  <c:v>38952</c:v>
                </c:pt>
                <c:pt idx="969">
                  <c:v>38953</c:v>
                </c:pt>
                <c:pt idx="970">
                  <c:v>38954</c:v>
                </c:pt>
                <c:pt idx="971">
                  <c:v>38957</c:v>
                </c:pt>
                <c:pt idx="972">
                  <c:v>38958</c:v>
                </c:pt>
                <c:pt idx="973">
                  <c:v>38959</c:v>
                </c:pt>
                <c:pt idx="974">
                  <c:v>38960</c:v>
                </c:pt>
                <c:pt idx="975">
                  <c:v>38961</c:v>
                </c:pt>
                <c:pt idx="976">
                  <c:v>38964</c:v>
                </c:pt>
                <c:pt idx="977">
                  <c:v>38965</c:v>
                </c:pt>
                <c:pt idx="978">
                  <c:v>38966</c:v>
                </c:pt>
                <c:pt idx="979">
                  <c:v>38967</c:v>
                </c:pt>
                <c:pt idx="980">
                  <c:v>38968</c:v>
                </c:pt>
                <c:pt idx="981">
                  <c:v>38971</c:v>
                </c:pt>
                <c:pt idx="982">
                  <c:v>38972</c:v>
                </c:pt>
                <c:pt idx="983">
                  <c:v>38973</c:v>
                </c:pt>
                <c:pt idx="984">
                  <c:v>38974</c:v>
                </c:pt>
                <c:pt idx="985">
                  <c:v>38975</c:v>
                </c:pt>
                <c:pt idx="986">
                  <c:v>38978</c:v>
                </c:pt>
                <c:pt idx="987">
                  <c:v>38979</c:v>
                </c:pt>
                <c:pt idx="988">
                  <c:v>38980</c:v>
                </c:pt>
                <c:pt idx="989">
                  <c:v>38981</c:v>
                </c:pt>
                <c:pt idx="990">
                  <c:v>38982</c:v>
                </c:pt>
                <c:pt idx="991">
                  <c:v>38985</c:v>
                </c:pt>
                <c:pt idx="992">
                  <c:v>38986</c:v>
                </c:pt>
                <c:pt idx="993">
                  <c:v>38987</c:v>
                </c:pt>
                <c:pt idx="994">
                  <c:v>38988</c:v>
                </c:pt>
                <c:pt idx="995">
                  <c:v>38989</c:v>
                </c:pt>
                <c:pt idx="996">
                  <c:v>38993</c:v>
                </c:pt>
                <c:pt idx="997">
                  <c:v>38994</c:v>
                </c:pt>
                <c:pt idx="998">
                  <c:v>38995</c:v>
                </c:pt>
                <c:pt idx="999">
                  <c:v>38996</c:v>
                </c:pt>
                <c:pt idx="1000">
                  <c:v>38999</c:v>
                </c:pt>
                <c:pt idx="1001">
                  <c:v>39000</c:v>
                </c:pt>
                <c:pt idx="1002">
                  <c:v>39001</c:v>
                </c:pt>
                <c:pt idx="1003">
                  <c:v>39002</c:v>
                </c:pt>
                <c:pt idx="1004">
                  <c:v>39003</c:v>
                </c:pt>
                <c:pt idx="1005">
                  <c:v>39006</c:v>
                </c:pt>
                <c:pt idx="1006">
                  <c:v>39007</c:v>
                </c:pt>
                <c:pt idx="1007">
                  <c:v>39008</c:v>
                </c:pt>
                <c:pt idx="1008">
                  <c:v>39009</c:v>
                </c:pt>
                <c:pt idx="1009">
                  <c:v>39010</c:v>
                </c:pt>
                <c:pt idx="1010">
                  <c:v>39013</c:v>
                </c:pt>
                <c:pt idx="1011">
                  <c:v>39016</c:v>
                </c:pt>
                <c:pt idx="1012">
                  <c:v>39017</c:v>
                </c:pt>
                <c:pt idx="1013">
                  <c:v>39020</c:v>
                </c:pt>
                <c:pt idx="1014">
                  <c:v>39021</c:v>
                </c:pt>
                <c:pt idx="1015">
                  <c:v>39022</c:v>
                </c:pt>
                <c:pt idx="1016">
                  <c:v>39023</c:v>
                </c:pt>
                <c:pt idx="1017">
                  <c:v>39024</c:v>
                </c:pt>
                <c:pt idx="1018">
                  <c:v>39027</c:v>
                </c:pt>
                <c:pt idx="1019">
                  <c:v>39028</c:v>
                </c:pt>
                <c:pt idx="1020">
                  <c:v>39029</c:v>
                </c:pt>
                <c:pt idx="1021">
                  <c:v>39030</c:v>
                </c:pt>
                <c:pt idx="1022">
                  <c:v>39031</c:v>
                </c:pt>
                <c:pt idx="1023">
                  <c:v>39034</c:v>
                </c:pt>
                <c:pt idx="1024">
                  <c:v>39035</c:v>
                </c:pt>
                <c:pt idx="1025">
                  <c:v>39036</c:v>
                </c:pt>
                <c:pt idx="1026">
                  <c:v>39037</c:v>
                </c:pt>
                <c:pt idx="1027">
                  <c:v>39038</c:v>
                </c:pt>
                <c:pt idx="1028">
                  <c:v>39041</c:v>
                </c:pt>
                <c:pt idx="1029">
                  <c:v>39042</c:v>
                </c:pt>
                <c:pt idx="1030">
                  <c:v>39043</c:v>
                </c:pt>
                <c:pt idx="1031">
                  <c:v>39044</c:v>
                </c:pt>
                <c:pt idx="1032">
                  <c:v>39045</c:v>
                </c:pt>
                <c:pt idx="1033">
                  <c:v>39048</c:v>
                </c:pt>
                <c:pt idx="1034">
                  <c:v>39049</c:v>
                </c:pt>
                <c:pt idx="1035">
                  <c:v>39050</c:v>
                </c:pt>
                <c:pt idx="1036">
                  <c:v>39051</c:v>
                </c:pt>
                <c:pt idx="1037">
                  <c:v>39052</c:v>
                </c:pt>
                <c:pt idx="1038">
                  <c:v>39055</c:v>
                </c:pt>
                <c:pt idx="1039">
                  <c:v>39056</c:v>
                </c:pt>
                <c:pt idx="1040">
                  <c:v>39057</c:v>
                </c:pt>
                <c:pt idx="1041">
                  <c:v>39058</c:v>
                </c:pt>
                <c:pt idx="1042">
                  <c:v>39059</c:v>
                </c:pt>
                <c:pt idx="1043">
                  <c:v>39062</c:v>
                </c:pt>
                <c:pt idx="1044">
                  <c:v>39063</c:v>
                </c:pt>
                <c:pt idx="1045">
                  <c:v>39064</c:v>
                </c:pt>
                <c:pt idx="1046">
                  <c:v>39065</c:v>
                </c:pt>
                <c:pt idx="1047">
                  <c:v>39066</c:v>
                </c:pt>
                <c:pt idx="1048">
                  <c:v>39069</c:v>
                </c:pt>
                <c:pt idx="1049">
                  <c:v>39070</c:v>
                </c:pt>
                <c:pt idx="1050">
                  <c:v>39071</c:v>
                </c:pt>
                <c:pt idx="1051">
                  <c:v>39072</c:v>
                </c:pt>
                <c:pt idx="1052">
                  <c:v>39073</c:v>
                </c:pt>
                <c:pt idx="1053">
                  <c:v>39077</c:v>
                </c:pt>
                <c:pt idx="1054">
                  <c:v>39078</c:v>
                </c:pt>
                <c:pt idx="1055">
                  <c:v>39079</c:v>
                </c:pt>
                <c:pt idx="1056">
                  <c:v>39080</c:v>
                </c:pt>
                <c:pt idx="1057">
                  <c:v>39084</c:v>
                </c:pt>
                <c:pt idx="1058">
                  <c:v>39085</c:v>
                </c:pt>
                <c:pt idx="1059">
                  <c:v>39086</c:v>
                </c:pt>
                <c:pt idx="1060">
                  <c:v>39087</c:v>
                </c:pt>
                <c:pt idx="1061">
                  <c:v>39090</c:v>
                </c:pt>
                <c:pt idx="1062">
                  <c:v>39091</c:v>
                </c:pt>
                <c:pt idx="1063">
                  <c:v>39092</c:v>
                </c:pt>
                <c:pt idx="1064">
                  <c:v>39093</c:v>
                </c:pt>
                <c:pt idx="1065">
                  <c:v>39094</c:v>
                </c:pt>
                <c:pt idx="1066">
                  <c:v>39097</c:v>
                </c:pt>
                <c:pt idx="1067">
                  <c:v>39098</c:v>
                </c:pt>
                <c:pt idx="1068">
                  <c:v>39099</c:v>
                </c:pt>
                <c:pt idx="1069">
                  <c:v>39100</c:v>
                </c:pt>
                <c:pt idx="1070">
                  <c:v>39101</c:v>
                </c:pt>
                <c:pt idx="1071">
                  <c:v>39104</c:v>
                </c:pt>
                <c:pt idx="1072">
                  <c:v>39105</c:v>
                </c:pt>
                <c:pt idx="1073">
                  <c:v>39106</c:v>
                </c:pt>
                <c:pt idx="1074">
                  <c:v>39107</c:v>
                </c:pt>
                <c:pt idx="1075">
                  <c:v>39111</c:v>
                </c:pt>
                <c:pt idx="1076">
                  <c:v>39113</c:v>
                </c:pt>
                <c:pt idx="1077">
                  <c:v>39114</c:v>
                </c:pt>
                <c:pt idx="1078">
                  <c:v>39115</c:v>
                </c:pt>
                <c:pt idx="1079">
                  <c:v>39118</c:v>
                </c:pt>
                <c:pt idx="1080">
                  <c:v>39119</c:v>
                </c:pt>
                <c:pt idx="1081">
                  <c:v>39120</c:v>
                </c:pt>
                <c:pt idx="1082">
                  <c:v>39121</c:v>
                </c:pt>
                <c:pt idx="1083">
                  <c:v>39122</c:v>
                </c:pt>
                <c:pt idx="1084">
                  <c:v>39125</c:v>
                </c:pt>
                <c:pt idx="1085">
                  <c:v>39126</c:v>
                </c:pt>
                <c:pt idx="1086">
                  <c:v>39127</c:v>
                </c:pt>
                <c:pt idx="1087">
                  <c:v>39128</c:v>
                </c:pt>
                <c:pt idx="1088">
                  <c:v>39132</c:v>
                </c:pt>
                <c:pt idx="1089">
                  <c:v>39133</c:v>
                </c:pt>
                <c:pt idx="1090">
                  <c:v>39134</c:v>
                </c:pt>
                <c:pt idx="1091">
                  <c:v>39135</c:v>
                </c:pt>
                <c:pt idx="1092">
                  <c:v>39136</c:v>
                </c:pt>
                <c:pt idx="1093">
                  <c:v>39139</c:v>
                </c:pt>
                <c:pt idx="1094">
                  <c:v>39140</c:v>
                </c:pt>
                <c:pt idx="1095">
                  <c:v>39141</c:v>
                </c:pt>
                <c:pt idx="1096">
                  <c:v>39142</c:v>
                </c:pt>
                <c:pt idx="1097">
                  <c:v>39143</c:v>
                </c:pt>
                <c:pt idx="1098">
                  <c:v>39146</c:v>
                </c:pt>
                <c:pt idx="1099">
                  <c:v>39147</c:v>
                </c:pt>
                <c:pt idx="1100">
                  <c:v>39148</c:v>
                </c:pt>
                <c:pt idx="1101">
                  <c:v>39149</c:v>
                </c:pt>
                <c:pt idx="1102">
                  <c:v>39150</c:v>
                </c:pt>
                <c:pt idx="1103">
                  <c:v>39153</c:v>
                </c:pt>
                <c:pt idx="1104">
                  <c:v>39154</c:v>
                </c:pt>
                <c:pt idx="1105">
                  <c:v>39155</c:v>
                </c:pt>
                <c:pt idx="1106">
                  <c:v>39156</c:v>
                </c:pt>
                <c:pt idx="1107">
                  <c:v>39157</c:v>
                </c:pt>
                <c:pt idx="1108">
                  <c:v>39160</c:v>
                </c:pt>
                <c:pt idx="1109">
                  <c:v>39161</c:v>
                </c:pt>
                <c:pt idx="1110">
                  <c:v>39162</c:v>
                </c:pt>
                <c:pt idx="1111">
                  <c:v>39163</c:v>
                </c:pt>
                <c:pt idx="1112">
                  <c:v>39164</c:v>
                </c:pt>
                <c:pt idx="1113">
                  <c:v>39167</c:v>
                </c:pt>
                <c:pt idx="1114">
                  <c:v>39169</c:v>
                </c:pt>
                <c:pt idx="1115">
                  <c:v>39170</c:v>
                </c:pt>
                <c:pt idx="1116">
                  <c:v>39171</c:v>
                </c:pt>
                <c:pt idx="1117">
                  <c:v>39174</c:v>
                </c:pt>
                <c:pt idx="1118">
                  <c:v>39175</c:v>
                </c:pt>
                <c:pt idx="1119">
                  <c:v>39176</c:v>
                </c:pt>
                <c:pt idx="1120">
                  <c:v>39177</c:v>
                </c:pt>
                <c:pt idx="1121">
                  <c:v>39181</c:v>
                </c:pt>
                <c:pt idx="1122">
                  <c:v>39182</c:v>
                </c:pt>
                <c:pt idx="1123">
                  <c:v>39183</c:v>
                </c:pt>
                <c:pt idx="1124">
                  <c:v>39184</c:v>
                </c:pt>
                <c:pt idx="1125">
                  <c:v>39185</c:v>
                </c:pt>
                <c:pt idx="1126">
                  <c:v>39188</c:v>
                </c:pt>
                <c:pt idx="1127">
                  <c:v>39189</c:v>
                </c:pt>
                <c:pt idx="1128">
                  <c:v>39190</c:v>
                </c:pt>
                <c:pt idx="1129">
                  <c:v>39191</c:v>
                </c:pt>
                <c:pt idx="1130">
                  <c:v>39192</c:v>
                </c:pt>
                <c:pt idx="1131">
                  <c:v>39195</c:v>
                </c:pt>
                <c:pt idx="1132">
                  <c:v>39196</c:v>
                </c:pt>
                <c:pt idx="1133">
                  <c:v>39197</c:v>
                </c:pt>
                <c:pt idx="1134">
                  <c:v>39198</c:v>
                </c:pt>
                <c:pt idx="1135">
                  <c:v>39199</c:v>
                </c:pt>
                <c:pt idx="1136">
                  <c:v>39202</c:v>
                </c:pt>
                <c:pt idx="1137">
                  <c:v>39205</c:v>
                </c:pt>
                <c:pt idx="1138">
                  <c:v>39206</c:v>
                </c:pt>
                <c:pt idx="1139">
                  <c:v>39209</c:v>
                </c:pt>
                <c:pt idx="1140">
                  <c:v>39210</c:v>
                </c:pt>
                <c:pt idx="1141">
                  <c:v>39211</c:v>
                </c:pt>
                <c:pt idx="1142">
                  <c:v>39212</c:v>
                </c:pt>
                <c:pt idx="1143">
                  <c:v>39213</c:v>
                </c:pt>
                <c:pt idx="1144">
                  <c:v>39216</c:v>
                </c:pt>
                <c:pt idx="1145">
                  <c:v>39217</c:v>
                </c:pt>
                <c:pt idx="1146">
                  <c:v>39218</c:v>
                </c:pt>
                <c:pt idx="1147">
                  <c:v>39219</c:v>
                </c:pt>
                <c:pt idx="1148">
                  <c:v>39220</c:v>
                </c:pt>
                <c:pt idx="1149">
                  <c:v>39223</c:v>
                </c:pt>
                <c:pt idx="1150">
                  <c:v>39224</c:v>
                </c:pt>
                <c:pt idx="1151">
                  <c:v>39225</c:v>
                </c:pt>
                <c:pt idx="1152">
                  <c:v>39226</c:v>
                </c:pt>
                <c:pt idx="1153">
                  <c:v>39227</c:v>
                </c:pt>
                <c:pt idx="1154">
                  <c:v>39230</c:v>
                </c:pt>
                <c:pt idx="1155">
                  <c:v>39231</c:v>
                </c:pt>
                <c:pt idx="1156">
                  <c:v>39232</c:v>
                </c:pt>
                <c:pt idx="1157">
                  <c:v>39233</c:v>
                </c:pt>
                <c:pt idx="1158">
                  <c:v>39237</c:v>
                </c:pt>
                <c:pt idx="1159">
                  <c:v>39238</c:v>
                </c:pt>
                <c:pt idx="1160">
                  <c:v>39239</c:v>
                </c:pt>
                <c:pt idx="1161">
                  <c:v>39240</c:v>
                </c:pt>
                <c:pt idx="1162">
                  <c:v>39241</c:v>
                </c:pt>
                <c:pt idx="1163">
                  <c:v>39244</c:v>
                </c:pt>
                <c:pt idx="1164">
                  <c:v>39245</c:v>
                </c:pt>
                <c:pt idx="1165">
                  <c:v>39246</c:v>
                </c:pt>
                <c:pt idx="1166">
                  <c:v>39247</c:v>
                </c:pt>
                <c:pt idx="1167">
                  <c:v>39248</c:v>
                </c:pt>
                <c:pt idx="1168">
                  <c:v>39251</c:v>
                </c:pt>
                <c:pt idx="1169">
                  <c:v>39252</c:v>
                </c:pt>
                <c:pt idx="1170">
                  <c:v>39253</c:v>
                </c:pt>
                <c:pt idx="1171">
                  <c:v>39254</c:v>
                </c:pt>
                <c:pt idx="1172">
                  <c:v>39255</c:v>
                </c:pt>
                <c:pt idx="1173">
                  <c:v>39258</c:v>
                </c:pt>
                <c:pt idx="1174">
                  <c:v>39259</c:v>
                </c:pt>
                <c:pt idx="1175">
                  <c:v>39260</c:v>
                </c:pt>
                <c:pt idx="1176">
                  <c:v>39261</c:v>
                </c:pt>
                <c:pt idx="1177">
                  <c:v>39262</c:v>
                </c:pt>
                <c:pt idx="1178">
                  <c:v>39265</c:v>
                </c:pt>
                <c:pt idx="1179">
                  <c:v>39266</c:v>
                </c:pt>
                <c:pt idx="1180">
                  <c:v>39267</c:v>
                </c:pt>
                <c:pt idx="1181">
                  <c:v>39268</c:v>
                </c:pt>
                <c:pt idx="1182">
                  <c:v>39269</c:v>
                </c:pt>
                <c:pt idx="1183">
                  <c:v>39272</c:v>
                </c:pt>
                <c:pt idx="1184">
                  <c:v>39273</c:v>
                </c:pt>
                <c:pt idx="1185">
                  <c:v>39274</c:v>
                </c:pt>
                <c:pt idx="1186">
                  <c:v>39275</c:v>
                </c:pt>
                <c:pt idx="1187">
                  <c:v>39276</c:v>
                </c:pt>
                <c:pt idx="1188">
                  <c:v>39279</c:v>
                </c:pt>
                <c:pt idx="1189">
                  <c:v>39280</c:v>
                </c:pt>
                <c:pt idx="1190">
                  <c:v>39281</c:v>
                </c:pt>
                <c:pt idx="1191">
                  <c:v>39282</c:v>
                </c:pt>
                <c:pt idx="1192">
                  <c:v>39283</c:v>
                </c:pt>
                <c:pt idx="1193">
                  <c:v>39286</c:v>
                </c:pt>
                <c:pt idx="1194">
                  <c:v>39287</c:v>
                </c:pt>
                <c:pt idx="1195">
                  <c:v>39288</c:v>
                </c:pt>
                <c:pt idx="1196">
                  <c:v>39289</c:v>
                </c:pt>
                <c:pt idx="1197">
                  <c:v>39290</c:v>
                </c:pt>
                <c:pt idx="1198">
                  <c:v>39293</c:v>
                </c:pt>
                <c:pt idx="1199">
                  <c:v>39294</c:v>
                </c:pt>
                <c:pt idx="1200">
                  <c:v>39295</c:v>
                </c:pt>
                <c:pt idx="1201">
                  <c:v>39296</c:v>
                </c:pt>
                <c:pt idx="1202">
                  <c:v>39297</c:v>
                </c:pt>
                <c:pt idx="1203">
                  <c:v>39300</c:v>
                </c:pt>
                <c:pt idx="1204">
                  <c:v>39301</c:v>
                </c:pt>
                <c:pt idx="1205">
                  <c:v>39302</c:v>
                </c:pt>
                <c:pt idx="1206">
                  <c:v>39303</c:v>
                </c:pt>
                <c:pt idx="1207">
                  <c:v>39304</c:v>
                </c:pt>
                <c:pt idx="1208">
                  <c:v>39307</c:v>
                </c:pt>
                <c:pt idx="1209">
                  <c:v>39308</c:v>
                </c:pt>
                <c:pt idx="1210">
                  <c:v>39310</c:v>
                </c:pt>
                <c:pt idx="1211">
                  <c:v>39311</c:v>
                </c:pt>
                <c:pt idx="1212">
                  <c:v>39314</c:v>
                </c:pt>
                <c:pt idx="1213">
                  <c:v>39315</c:v>
                </c:pt>
                <c:pt idx="1214">
                  <c:v>39316</c:v>
                </c:pt>
                <c:pt idx="1215">
                  <c:v>39317</c:v>
                </c:pt>
                <c:pt idx="1216">
                  <c:v>39318</c:v>
                </c:pt>
                <c:pt idx="1217">
                  <c:v>39321</c:v>
                </c:pt>
                <c:pt idx="1218">
                  <c:v>39322</c:v>
                </c:pt>
                <c:pt idx="1219">
                  <c:v>39323</c:v>
                </c:pt>
                <c:pt idx="1220">
                  <c:v>39324</c:v>
                </c:pt>
                <c:pt idx="1221">
                  <c:v>39325</c:v>
                </c:pt>
                <c:pt idx="1222">
                  <c:v>39328</c:v>
                </c:pt>
                <c:pt idx="1223">
                  <c:v>39329</c:v>
                </c:pt>
                <c:pt idx="1224">
                  <c:v>39330</c:v>
                </c:pt>
                <c:pt idx="1225">
                  <c:v>39331</c:v>
                </c:pt>
                <c:pt idx="1226">
                  <c:v>39332</c:v>
                </c:pt>
                <c:pt idx="1227">
                  <c:v>39335</c:v>
                </c:pt>
                <c:pt idx="1228">
                  <c:v>39336</c:v>
                </c:pt>
                <c:pt idx="1229">
                  <c:v>39337</c:v>
                </c:pt>
                <c:pt idx="1230">
                  <c:v>39338</c:v>
                </c:pt>
                <c:pt idx="1231">
                  <c:v>39339</c:v>
                </c:pt>
                <c:pt idx="1232">
                  <c:v>39342</c:v>
                </c:pt>
                <c:pt idx="1233">
                  <c:v>39343</c:v>
                </c:pt>
                <c:pt idx="1234">
                  <c:v>39344</c:v>
                </c:pt>
                <c:pt idx="1235">
                  <c:v>39345</c:v>
                </c:pt>
                <c:pt idx="1236">
                  <c:v>39346</c:v>
                </c:pt>
                <c:pt idx="1237">
                  <c:v>39349</c:v>
                </c:pt>
                <c:pt idx="1238">
                  <c:v>39350</c:v>
                </c:pt>
                <c:pt idx="1239">
                  <c:v>39351</c:v>
                </c:pt>
                <c:pt idx="1240">
                  <c:v>39352</c:v>
                </c:pt>
                <c:pt idx="1241">
                  <c:v>39353</c:v>
                </c:pt>
                <c:pt idx="1242">
                  <c:v>39356</c:v>
                </c:pt>
                <c:pt idx="1243">
                  <c:v>39358</c:v>
                </c:pt>
                <c:pt idx="1244">
                  <c:v>39359</c:v>
                </c:pt>
                <c:pt idx="1245">
                  <c:v>39360</c:v>
                </c:pt>
                <c:pt idx="1246">
                  <c:v>39363</c:v>
                </c:pt>
                <c:pt idx="1247">
                  <c:v>39364</c:v>
                </c:pt>
                <c:pt idx="1248">
                  <c:v>39365</c:v>
                </c:pt>
                <c:pt idx="1249">
                  <c:v>39366</c:v>
                </c:pt>
                <c:pt idx="1250">
                  <c:v>39367</c:v>
                </c:pt>
                <c:pt idx="1251">
                  <c:v>39370</c:v>
                </c:pt>
                <c:pt idx="1252">
                  <c:v>39371</c:v>
                </c:pt>
                <c:pt idx="1253">
                  <c:v>39372</c:v>
                </c:pt>
                <c:pt idx="1254">
                  <c:v>39373</c:v>
                </c:pt>
                <c:pt idx="1255">
                  <c:v>39374</c:v>
                </c:pt>
                <c:pt idx="1256">
                  <c:v>39377</c:v>
                </c:pt>
                <c:pt idx="1257">
                  <c:v>39378</c:v>
                </c:pt>
                <c:pt idx="1258">
                  <c:v>39379</c:v>
                </c:pt>
                <c:pt idx="1259">
                  <c:v>39380</c:v>
                </c:pt>
                <c:pt idx="1260">
                  <c:v>39381</c:v>
                </c:pt>
                <c:pt idx="1261">
                  <c:v>39384</c:v>
                </c:pt>
                <c:pt idx="1262">
                  <c:v>39385</c:v>
                </c:pt>
                <c:pt idx="1263">
                  <c:v>39386</c:v>
                </c:pt>
                <c:pt idx="1264">
                  <c:v>39387</c:v>
                </c:pt>
                <c:pt idx="1265">
                  <c:v>39388</c:v>
                </c:pt>
                <c:pt idx="1266">
                  <c:v>39391</c:v>
                </c:pt>
                <c:pt idx="1267">
                  <c:v>39392</c:v>
                </c:pt>
                <c:pt idx="1268">
                  <c:v>39393</c:v>
                </c:pt>
                <c:pt idx="1269">
                  <c:v>39394</c:v>
                </c:pt>
                <c:pt idx="1270">
                  <c:v>39398</c:v>
                </c:pt>
                <c:pt idx="1271">
                  <c:v>39399</c:v>
                </c:pt>
                <c:pt idx="1272">
                  <c:v>39400</c:v>
                </c:pt>
                <c:pt idx="1273">
                  <c:v>39401</c:v>
                </c:pt>
                <c:pt idx="1274">
                  <c:v>39402</c:v>
                </c:pt>
                <c:pt idx="1275">
                  <c:v>39405</c:v>
                </c:pt>
                <c:pt idx="1276">
                  <c:v>39406</c:v>
                </c:pt>
                <c:pt idx="1277">
                  <c:v>39407</c:v>
                </c:pt>
                <c:pt idx="1278">
                  <c:v>39408</c:v>
                </c:pt>
                <c:pt idx="1279">
                  <c:v>39409</c:v>
                </c:pt>
                <c:pt idx="1280">
                  <c:v>39412</c:v>
                </c:pt>
                <c:pt idx="1281">
                  <c:v>39413</c:v>
                </c:pt>
                <c:pt idx="1282">
                  <c:v>39414</c:v>
                </c:pt>
                <c:pt idx="1283">
                  <c:v>39415</c:v>
                </c:pt>
                <c:pt idx="1284">
                  <c:v>39416</c:v>
                </c:pt>
                <c:pt idx="1285">
                  <c:v>39419</c:v>
                </c:pt>
                <c:pt idx="1286">
                  <c:v>39420</c:v>
                </c:pt>
                <c:pt idx="1287">
                  <c:v>39421</c:v>
                </c:pt>
                <c:pt idx="1288">
                  <c:v>39422</c:v>
                </c:pt>
                <c:pt idx="1289">
                  <c:v>39423</c:v>
                </c:pt>
                <c:pt idx="1290">
                  <c:v>39426</c:v>
                </c:pt>
                <c:pt idx="1291">
                  <c:v>39427</c:v>
                </c:pt>
                <c:pt idx="1292">
                  <c:v>39428</c:v>
                </c:pt>
                <c:pt idx="1293">
                  <c:v>39429</c:v>
                </c:pt>
                <c:pt idx="1294">
                  <c:v>39430</c:v>
                </c:pt>
                <c:pt idx="1295">
                  <c:v>39433</c:v>
                </c:pt>
                <c:pt idx="1296">
                  <c:v>39434</c:v>
                </c:pt>
                <c:pt idx="1297">
                  <c:v>39435</c:v>
                </c:pt>
                <c:pt idx="1298">
                  <c:v>39436</c:v>
                </c:pt>
                <c:pt idx="1299">
                  <c:v>39440</c:v>
                </c:pt>
                <c:pt idx="1300">
                  <c:v>39442</c:v>
                </c:pt>
                <c:pt idx="1301">
                  <c:v>39443</c:v>
                </c:pt>
                <c:pt idx="1302">
                  <c:v>39444</c:v>
                </c:pt>
                <c:pt idx="1303">
                  <c:v>39447</c:v>
                </c:pt>
                <c:pt idx="1304">
                  <c:v>39448</c:v>
                </c:pt>
                <c:pt idx="1305">
                  <c:v>39449</c:v>
                </c:pt>
                <c:pt idx="1306">
                  <c:v>39450</c:v>
                </c:pt>
                <c:pt idx="1307">
                  <c:v>39451</c:v>
                </c:pt>
                <c:pt idx="1308">
                  <c:v>39454</c:v>
                </c:pt>
                <c:pt idx="1309">
                  <c:v>39455</c:v>
                </c:pt>
                <c:pt idx="1310">
                  <c:v>39456</c:v>
                </c:pt>
                <c:pt idx="1311">
                  <c:v>39457</c:v>
                </c:pt>
                <c:pt idx="1312">
                  <c:v>39458</c:v>
                </c:pt>
                <c:pt idx="1313">
                  <c:v>39461</c:v>
                </c:pt>
                <c:pt idx="1314">
                  <c:v>39462</c:v>
                </c:pt>
                <c:pt idx="1315">
                  <c:v>39463</c:v>
                </c:pt>
                <c:pt idx="1316">
                  <c:v>39464</c:v>
                </c:pt>
                <c:pt idx="1317">
                  <c:v>39465</c:v>
                </c:pt>
                <c:pt idx="1318">
                  <c:v>39468</c:v>
                </c:pt>
                <c:pt idx="1319">
                  <c:v>39469</c:v>
                </c:pt>
                <c:pt idx="1320">
                  <c:v>39470</c:v>
                </c:pt>
                <c:pt idx="1321">
                  <c:v>39471</c:v>
                </c:pt>
                <c:pt idx="1322">
                  <c:v>39472</c:v>
                </c:pt>
                <c:pt idx="1323">
                  <c:v>39475</c:v>
                </c:pt>
                <c:pt idx="1324">
                  <c:v>39476</c:v>
                </c:pt>
                <c:pt idx="1325">
                  <c:v>39477</c:v>
                </c:pt>
                <c:pt idx="1326">
                  <c:v>39478</c:v>
                </c:pt>
                <c:pt idx="1327">
                  <c:v>39479</c:v>
                </c:pt>
                <c:pt idx="1328">
                  <c:v>39482</c:v>
                </c:pt>
                <c:pt idx="1329">
                  <c:v>39483</c:v>
                </c:pt>
                <c:pt idx="1330">
                  <c:v>39484</c:v>
                </c:pt>
                <c:pt idx="1331">
                  <c:v>39485</c:v>
                </c:pt>
                <c:pt idx="1332">
                  <c:v>39486</c:v>
                </c:pt>
                <c:pt idx="1333">
                  <c:v>39489</c:v>
                </c:pt>
                <c:pt idx="1334">
                  <c:v>39490</c:v>
                </c:pt>
                <c:pt idx="1335">
                  <c:v>39491</c:v>
                </c:pt>
                <c:pt idx="1336">
                  <c:v>39492</c:v>
                </c:pt>
                <c:pt idx="1337">
                  <c:v>39493</c:v>
                </c:pt>
                <c:pt idx="1338">
                  <c:v>39496</c:v>
                </c:pt>
                <c:pt idx="1339">
                  <c:v>39497</c:v>
                </c:pt>
                <c:pt idx="1340">
                  <c:v>39498</c:v>
                </c:pt>
                <c:pt idx="1341">
                  <c:v>39499</c:v>
                </c:pt>
                <c:pt idx="1342">
                  <c:v>39500</c:v>
                </c:pt>
                <c:pt idx="1343">
                  <c:v>39503</c:v>
                </c:pt>
                <c:pt idx="1344">
                  <c:v>39504</c:v>
                </c:pt>
                <c:pt idx="1345">
                  <c:v>39505</c:v>
                </c:pt>
                <c:pt idx="1346">
                  <c:v>39506</c:v>
                </c:pt>
                <c:pt idx="1347">
                  <c:v>39507</c:v>
                </c:pt>
                <c:pt idx="1348">
                  <c:v>39510</c:v>
                </c:pt>
                <c:pt idx="1349">
                  <c:v>39511</c:v>
                </c:pt>
                <c:pt idx="1350">
                  <c:v>39512</c:v>
                </c:pt>
                <c:pt idx="1351">
                  <c:v>39514</c:v>
                </c:pt>
                <c:pt idx="1352">
                  <c:v>39517</c:v>
                </c:pt>
                <c:pt idx="1353">
                  <c:v>39518</c:v>
                </c:pt>
                <c:pt idx="1354">
                  <c:v>39519</c:v>
                </c:pt>
                <c:pt idx="1355">
                  <c:v>39520</c:v>
                </c:pt>
                <c:pt idx="1356">
                  <c:v>39521</c:v>
                </c:pt>
                <c:pt idx="1357">
                  <c:v>39524</c:v>
                </c:pt>
                <c:pt idx="1358">
                  <c:v>39525</c:v>
                </c:pt>
                <c:pt idx="1359">
                  <c:v>39526</c:v>
                </c:pt>
                <c:pt idx="1360">
                  <c:v>39531</c:v>
                </c:pt>
                <c:pt idx="1361">
                  <c:v>39532</c:v>
                </c:pt>
                <c:pt idx="1362">
                  <c:v>39533</c:v>
                </c:pt>
                <c:pt idx="1363">
                  <c:v>39534</c:v>
                </c:pt>
                <c:pt idx="1364">
                  <c:v>39535</c:v>
                </c:pt>
                <c:pt idx="1365">
                  <c:v>39538</c:v>
                </c:pt>
                <c:pt idx="1366">
                  <c:v>39539</c:v>
                </c:pt>
                <c:pt idx="1367">
                  <c:v>39540</c:v>
                </c:pt>
                <c:pt idx="1368">
                  <c:v>39541</c:v>
                </c:pt>
                <c:pt idx="1369">
                  <c:v>39542</c:v>
                </c:pt>
                <c:pt idx="1370">
                  <c:v>39545</c:v>
                </c:pt>
                <c:pt idx="1371">
                  <c:v>39546</c:v>
                </c:pt>
                <c:pt idx="1372">
                  <c:v>39547</c:v>
                </c:pt>
                <c:pt idx="1373">
                  <c:v>39548</c:v>
                </c:pt>
                <c:pt idx="1374">
                  <c:v>39549</c:v>
                </c:pt>
                <c:pt idx="1375">
                  <c:v>39553</c:v>
                </c:pt>
                <c:pt idx="1376">
                  <c:v>39554</c:v>
                </c:pt>
                <c:pt idx="1377">
                  <c:v>39555</c:v>
                </c:pt>
                <c:pt idx="1378">
                  <c:v>39559</c:v>
                </c:pt>
                <c:pt idx="1379">
                  <c:v>39560</c:v>
                </c:pt>
                <c:pt idx="1380">
                  <c:v>39561</c:v>
                </c:pt>
                <c:pt idx="1381">
                  <c:v>39562</c:v>
                </c:pt>
                <c:pt idx="1382">
                  <c:v>39563</c:v>
                </c:pt>
                <c:pt idx="1383">
                  <c:v>39566</c:v>
                </c:pt>
                <c:pt idx="1384">
                  <c:v>39567</c:v>
                </c:pt>
                <c:pt idx="1385">
                  <c:v>39568</c:v>
                </c:pt>
                <c:pt idx="1386">
                  <c:v>39570</c:v>
                </c:pt>
                <c:pt idx="1387">
                  <c:v>39573</c:v>
                </c:pt>
                <c:pt idx="1388">
                  <c:v>39574</c:v>
                </c:pt>
                <c:pt idx="1389">
                  <c:v>39575</c:v>
                </c:pt>
                <c:pt idx="1390">
                  <c:v>39576</c:v>
                </c:pt>
                <c:pt idx="1391">
                  <c:v>39577</c:v>
                </c:pt>
                <c:pt idx="1392">
                  <c:v>39580</c:v>
                </c:pt>
                <c:pt idx="1393">
                  <c:v>39581</c:v>
                </c:pt>
                <c:pt idx="1394">
                  <c:v>39582</c:v>
                </c:pt>
                <c:pt idx="1395">
                  <c:v>39583</c:v>
                </c:pt>
                <c:pt idx="1396">
                  <c:v>39584</c:v>
                </c:pt>
                <c:pt idx="1397">
                  <c:v>39588</c:v>
                </c:pt>
                <c:pt idx="1398">
                  <c:v>39589</c:v>
                </c:pt>
                <c:pt idx="1399">
                  <c:v>39590</c:v>
                </c:pt>
                <c:pt idx="1400">
                  <c:v>39591</c:v>
                </c:pt>
                <c:pt idx="1401">
                  <c:v>39594</c:v>
                </c:pt>
                <c:pt idx="1402">
                  <c:v>39595</c:v>
                </c:pt>
                <c:pt idx="1403">
                  <c:v>39596</c:v>
                </c:pt>
                <c:pt idx="1404">
                  <c:v>39597</c:v>
                </c:pt>
                <c:pt idx="1405">
                  <c:v>39598</c:v>
                </c:pt>
                <c:pt idx="1406">
                  <c:v>39601</c:v>
                </c:pt>
                <c:pt idx="1407">
                  <c:v>39602</c:v>
                </c:pt>
                <c:pt idx="1408">
                  <c:v>39603</c:v>
                </c:pt>
                <c:pt idx="1409">
                  <c:v>39604</c:v>
                </c:pt>
                <c:pt idx="1410">
                  <c:v>39605</c:v>
                </c:pt>
                <c:pt idx="1411">
                  <c:v>39608</c:v>
                </c:pt>
                <c:pt idx="1412">
                  <c:v>39609</c:v>
                </c:pt>
                <c:pt idx="1413">
                  <c:v>39610</c:v>
                </c:pt>
                <c:pt idx="1414">
                  <c:v>39611</c:v>
                </c:pt>
                <c:pt idx="1415">
                  <c:v>39612</c:v>
                </c:pt>
                <c:pt idx="1416">
                  <c:v>39615</c:v>
                </c:pt>
                <c:pt idx="1417">
                  <c:v>39616</c:v>
                </c:pt>
                <c:pt idx="1418">
                  <c:v>39617</c:v>
                </c:pt>
                <c:pt idx="1419">
                  <c:v>39618</c:v>
                </c:pt>
                <c:pt idx="1420">
                  <c:v>39619</c:v>
                </c:pt>
                <c:pt idx="1421">
                  <c:v>39622</c:v>
                </c:pt>
                <c:pt idx="1422">
                  <c:v>39623</c:v>
                </c:pt>
                <c:pt idx="1423">
                  <c:v>39624</c:v>
                </c:pt>
                <c:pt idx="1424">
                  <c:v>39625</c:v>
                </c:pt>
                <c:pt idx="1425">
                  <c:v>39626</c:v>
                </c:pt>
                <c:pt idx="1426">
                  <c:v>39629</c:v>
                </c:pt>
                <c:pt idx="1427">
                  <c:v>39630</c:v>
                </c:pt>
                <c:pt idx="1428">
                  <c:v>39631</c:v>
                </c:pt>
                <c:pt idx="1429">
                  <c:v>39632</c:v>
                </c:pt>
                <c:pt idx="1430">
                  <c:v>39633</c:v>
                </c:pt>
                <c:pt idx="1431">
                  <c:v>39636</c:v>
                </c:pt>
                <c:pt idx="1432">
                  <c:v>39637</c:v>
                </c:pt>
                <c:pt idx="1433">
                  <c:v>39638</c:v>
                </c:pt>
                <c:pt idx="1434">
                  <c:v>39639</c:v>
                </c:pt>
                <c:pt idx="1435">
                  <c:v>39640</c:v>
                </c:pt>
                <c:pt idx="1436">
                  <c:v>39643</c:v>
                </c:pt>
                <c:pt idx="1437">
                  <c:v>39644</c:v>
                </c:pt>
                <c:pt idx="1438">
                  <c:v>39645</c:v>
                </c:pt>
                <c:pt idx="1439">
                  <c:v>39646</c:v>
                </c:pt>
                <c:pt idx="1440">
                  <c:v>39647</c:v>
                </c:pt>
                <c:pt idx="1441">
                  <c:v>39650</c:v>
                </c:pt>
                <c:pt idx="1442">
                  <c:v>39651</c:v>
                </c:pt>
                <c:pt idx="1443">
                  <c:v>39652</c:v>
                </c:pt>
                <c:pt idx="1444">
                  <c:v>39653</c:v>
                </c:pt>
                <c:pt idx="1445">
                  <c:v>39654</c:v>
                </c:pt>
                <c:pt idx="1446">
                  <c:v>39657</c:v>
                </c:pt>
                <c:pt idx="1447">
                  <c:v>39658</c:v>
                </c:pt>
                <c:pt idx="1448">
                  <c:v>39659</c:v>
                </c:pt>
                <c:pt idx="1449">
                  <c:v>39660</c:v>
                </c:pt>
                <c:pt idx="1450">
                  <c:v>39661</c:v>
                </c:pt>
                <c:pt idx="1451">
                  <c:v>39664</c:v>
                </c:pt>
                <c:pt idx="1452">
                  <c:v>39665</c:v>
                </c:pt>
                <c:pt idx="1453">
                  <c:v>39666</c:v>
                </c:pt>
                <c:pt idx="1454">
                  <c:v>39667</c:v>
                </c:pt>
                <c:pt idx="1455">
                  <c:v>39668</c:v>
                </c:pt>
                <c:pt idx="1456">
                  <c:v>39671</c:v>
                </c:pt>
                <c:pt idx="1457">
                  <c:v>39672</c:v>
                </c:pt>
                <c:pt idx="1458">
                  <c:v>39673</c:v>
                </c:pt>
                <c:pt idx="1459">
                  <c:v>39674</c:v>
                </c:pt>
                <c:pt idx="1460">
                  <c:v>39678</c:v>
                </c:pt>
                <c:pt idx="1461">
                  <c:v>39679</c:v>
                </c:pt>
                <c:pt idx="1462">
                  <c:v>39680</c:v>
                </c:pt>
                <c:pt idx="1463">
                  <c:v>39681</c:v>
                </c:pt>
                <c:pt idx="1464">
                  <c:v>39682</c:v>
                </c:pt>
                <c:pt idx="1465">
                  <c:v>39685</c:v>
                </c:pt>
                <c:pt idx="1466">
                  <c:v>39686</c:v>
                </c:pt>
                <c:pt idx="1467">
                  <c:v>39687</c:v>
                </c:pt>
                <c:pt idx="1468">
                  <c:v>39688</c:v>
                </c:pt>
                <c:pt idx="1469">
                  <c:v>39689</c:v>
                </c:pt>
                <c:pt idx="1470">
                  <c:v>39692</c:v>
                </c:pt>
                <c:pt idx="1471">
                  <c:v>39693</c:v>
                </c:pt>
                <c:pt idx="1472">
                  <c:v>39695</c:v>
                </c:pt>
                <c:pt idx="1473">
                  <c:v>39696</c:v>
                </c:pt>
                <c:pt idx="1474">
                  <c:v>39699</c:v>
                </c:pt>
                <c:pt idx="1475">
                  <c:v>39700</c:v>
                </c:pt>
                <c:pt idx="1476">
                  <c:v>39701</c:v>
                </c:pt>
                <c:pt idx="1477">
                  <c:v>39702</c:v>
                </c:pt>
                <c:pt idx="1478">
                  <c:v>39703</c:v>
                </c:pt>
                <c:pt idx="1479">
                  <c:v>39706</c:v>
                </c:pt>
                <c:pt idx="1480">
                  <c:v>39707</c:v>
                </c:pt>
                <c:pt idx="1481">
                  <c:v>39708</c:v>
                </c:pt>
                <c:pt idx="1482">
                  <c:v>39709</c:v>
                </c:pt>
                <c:pt idx="1483">
                  <c:v>39710</c:v>
                </c:pt>
                <c:pt idx="1484">
                  <c:v>39713</c:v>
                </c:pt>
                <c:pt idx="1485">
                  <c:v>39714</c:v>
                </c:pt>
                <c:pt idx="1486">
                  <c:v>39715</c:v>
                </c:pt>
                <c:pt idx="1487">
                  <c:v>39716</c:v>
                </c:pt>
                <c:pt idx="1488">
                  <c:v>39717</c:v>
                </c:pt>
                <c:pt idx="1489">
                  <c:v>39720</c:v>
                </c:pt>
                <c:pt idx="1490">
                  <c:v>39721</c:v>
                </c:pt>
                <c:pt idx="1491">
                  <c:v>39722</c:v>
                </c:pt>
                <c:pt idx="1492">
                  <c:v>39724</c:v>
                </c:pt>
                <c:pt idx="1493">
                  <c:v>39727</c:v>
                </c:pt>
                <c:pt idx="1494">
                  <c:v>39728</c:v>
                </c:pt>
                <c:pt idx="1495">
                  <c:v>39729</c:v>
                </c:pt>
                <c:pt idx="1496">
                  <c:v>39731</c:v>
                </c:pt>
                <c:pt idx="1497">
                  <c:v>39734</c:v>
                </c:pt>
                <c:pt idx="1498">
                  <c:v>39735</c:v>
                </c:pt>
                <c:pt idx="1499">
                  <c:v>39736</c:v>
                </c:pt>
                <c:pt idx="1500">
                  <c:v>39737</c:v>
                </c:pt>
                <c:pt idx="1501">
                  <c:v>39738</c:v>
                </c:pt>
                <c:pt idx="1502">
                  <c:v>39741</c:v>
                </c:pt>
                <c:pt idx="1503">
                  <c:v>39742</c:v>
                </c:pt>
                <c:pt idx="1504">
                  <c:v>39743</c:v>
                </c:pt>
                <c:pt idx="1505">
                  <c:v>39744</c:v>
                </c:pt>
                <c:pt idx="1506">
                  <c:v>39745</c:v>
                </c:pt>
                <c:pt idx="1507">
                  <c:v>39748</c:v>
                </c:pt>
                <c:pt idx="1508">
                  <c:v>39750</c:v>
                </c:pt>
                <c:pt idx="1509">
                  <c:v>39752</c:v>
                </c:pt>
                <c:pt idx="1510">
                  <c:v>39755</c:v>
                </c:pt>
                <c:pt idx="1511">
                  <c:v>39756</c:v>
                </c:pt>
                <c:pt idx="1512">
                  <c:v>39757</c:v>
                </c:pt>
                <c:pt idx="1513">
                  <c:v>39758</c:v>
                </c:pt>
                <c:pt idx="1514">
                  <c:v>39759</c:v>
                </c:pt>
                <c:pt idx="1515">
                  <c:v>39762</c:v>
                </c:pt>
                <c:pt idx="1516">
                  <c:v>39763</c:v>
                </c:pt>
                <c:pt idx="1517">
                  <c:v>39764</c:v>
                </c:pt>
                <c:pt idx="1518">
                  <c:v>39766</c:v>
                </c:pt>
                <c:pt idx="1519">
                  <c:v>39769</c:v>
                </c:pt>
                <c:pt idx="1520">
                  <c:v>39770</c:v>
                </c:pt>
                <c:pt idx="1521">
                  <c:v>39771</c:v>
                </c:pt>
                <c:pt idx="1522">
                  <c:v>39772</c:v>
                </c:pt>
                <c:pt idx="1523">
                  <c:v>39773</c:v>
                </c:pt>
                <c:pt idx="1524">
                  <c:v>39776</c:v>
                </c:pt>
                <c:pt idx="1525">
                  <c:v>39777</c:v>
                </c:pt>
                <c:pt idx="1526">
                  <c:v>39778</c:v>
                </c:pt>
                <c:pt idx="1527">
                  <c:v>39780</c:v>
                </c:pt>
                <c:pt idx="1528">
                  <c:v>39783</c:v>
                </c:pt>
                <c:pt idx="1529">
                  <c:v>39784</c:v>
                </c:pt>
                <c:pt idx="1530">
                  <c:v>39785</c:v>
                </c:pt>
                <c:pt idx="1531">
                  <c:v>39786</c:v>
                </c:pt>
                <c:pt idx="1532">
                  <c:v>39787</c:v>
                </c:pt>
                <c:pt idx="1533">
                  <c:v>39790</c:v>
                </c:pt>
                <c:pt idx="1534">
                  <c:v>39792</c:v>
                </c:pt>
                <c:pt idx="1535">
                  <c:v>39793</c:v>
                </c:pt>
                <c:pt idx="1536">
                  <c:v>39794</c:v>
                </c:pt>
                <c:pt idx="1537">
                  <c:v>39797</c:v>
                </c:pt>
                <c:pt idx="1538">
                  <c:v>39798</c:v>
                </c:pt>
                <c:pt idx="1539">
                  <c:v>39799</c:v>
                </c:pt>
                <c:pt idx="1540">
                  <c:v>39800</c:v>
                </c:pt>
                <c:pt idx="1541">
                  <c:v>39801</c:v>
                </c:pt>
                <c:pt idx="1542">
                  <c:v>39804</c:v>
                </c:pt>
                <c:pt idx="1543">
                  <c:v>39805</c:v>
                </c:pt>
                <c:pt idx="1544">
                  <c:v>39806</c:v>
                </c:pt>
                <c:pt idx="1545">
                  <c:v>39808</c:v>
                </c:pt>
                <c:pt idx="1546">
                  <c:v>39811</c:v>
                </c:pt>
                <c:pt idx="1547">
                  <c:v>39812</c:v>
                </c:pt>
                <c:pt idx="1548">
                  <c:v>39813</c:v>
                </c:pt>
                <c:pt idx="1549">
                  <c:v>39815</c:v>
                </c:pt>
                <c:pt idx="1550">
                  <c:v>39818</c:v>
                </c:pt>
                <c:pt idx="1551">
                  <c:v>39819</c:v>
                </c:pt>
                <c:pt idx="1552">
                  <c:v>39820</c:v>
                </c:pt>
                <c:pt idx="1553">
                  <c:v>39822</c:v>
                </c:pt>
                <c:pt idx="1554">
                  <c:v>39825</c:v>
                </c:pt>
                <c:pt idx="1555">
                  <c:v>39826</c:v>
                </c:pt>
                <c:pt idx="1556">
                  <c:v>39827</c:v>
                </c:pt>
                <c:pt idx="1557">
                  <c:v>39828</c:v>
                </c:pt>
                <c:pt idx="1558">
                  <c:v>39829</c:v>
                </c:pt>
                <c:pt idx="1559">
                  <c:v>39832</c:v>
                </c:pt>
                <c:pt idx="1560">
                  <c:v>39833</c:v>
                </c:pt>
                <c:pt idx="1561">
                  <c:v>39834</c:v>
                </c:pt>
                <c:pt idx="1562">
                  <c:v>39835</c:v>
                </c:pt>
                <c:pt idx="1563">
                  <c:v>39836</c:v>
                </c:pt>
                <c:pt idx="1564">
                  <c:v>39840</c:v>
                </c:pt>
                <c:pt idx="1565">
                  <c:v>39841</c:v>
                </c:pt>
                <c:pt idx="1566">
                  <c:v>39842</c:v>
                </c:pt>
                <c:pt idx="1567">
                  <c:v>39843</c:v>
                </c:pt>
                <c:pt idx="1568">
                  <c:v>39846</c:v>
                </c:pt>
                <c:pt idx="1569">
                  <c:v>39847</c:v>
                </c:pt>
                <c:pt idx="1570">
                  <c:v>39848</c:v>
                </c:pt>
                <c:pt idx="1571">
                  <c:v>39849</c:v>
                </c:pt>
                <c:pt idx="1572">
                  <c:v>39850</c:v>
                </c:pt>
                <c:pt idx="1573">
                  <c:v>39853</c:v>
                </c:pt>
                <c:pt idx="1574">
                  <c:v>39854</c:v>
                </c:pt>
                <c:pt idx="1575">
                  <c:v>39855</c:v>
                </c:pt>
                <c:pt idx="1576">
                  <c:v>39856</c:v>
                </c:pt>
                <c:pt idx="1577">
                  <c:v>39857</c:v>
                </c:pt>
                <c:pt idx="1578">
                  <c:v>39860</c:v>
                </c:pt>
                <c:pt idx="1579">
                  <c:v>39861</c:v>
                </c:pt>
                <c:pt idx="1580">
                  <c:v>39862</c:v>
                </c:pt>
                <c:pt idx="1581">
                  <c:v>39863</c:v>
                </c:pt>
                <c:pt idx="1582">
                  <c:v>39864</c:v>
                </c:pt>
                <c:pt idx="1583">
                  <c:v>39868</c:v>
                </c:pt>
                <c:pt idx="1584">
                  <c:v>39869</c:v>
                </c:pt>
                <c:pt idx="1585">
                  <c:v>39870</c:v>
                </c:pt>
                <c:pt idx="1586">
                  <c:v>39871</c:v>
                </c:pt>
                <c:pt idx="1587">
                  <c:v>39874</c:v>
                </c:pt>
                <c:pt idx="1588">
                  <c:v>39875</c:v>
                </c:pt>
                <c:pt idx="1589">
                  <c:v>39876</c:v>
                </c:pt>
                <c:pt idx="1590">
                  <c:v>39877</c:v>
                </c:pt>
                <c:pt idx="1591">
                  <c:v>39878</c:v>
                </c:pt>
                <c:pt idx="1592">
                  <c:v>39881</c:v>
                </c:pt>
                <c:pt idx="1593">
                  <c:v>39884</c:v>
                </c:pt>
                <c:pt idx="1594">
                  <c:v>39885</c:v>
                </c:pt>
                <c:pt idx="1595">
                  <c:v>39888</c:v>
                </c:pt>
                <c:pt idx="1596">
                  <c:v>39889</c:v>
                </c:pt>
                <c:pt idx="1597">
                  <c:v>39890</c:v>
                </c:pt>
                <c:pt idx="1598">
                  <c:v>39891</c:v>
                </c:pt>
                <c:pt idx="1599">
                  <c:v>39892</c:v>
                </c:pt>
                <c:pt idx="1600">
                  <c:v>39895</c:v>
                </c:pt>
                <c:pt idx="1601">
                  <c:v>39896</c:v>
                </c:pt>
                <c:pt idx="1602">
                  <c:v>39897</c:v>
                </c:pt>
                <c:pt idx="1603">
                  <c:v>39898</c:v>
                </c:pt>
                <c:pt idx="1604">
                  <c:v>39899</c:v>
                </c:pt>
                <c:pt idx="1605">
                  <c:v>39902</c:v>
                </c:pt>
                <c:pt idx="1606">
                  <c:v>39903</c:v>
                </c:pt>
                <c:pt idx="1607">
                  <c:v>39904</c:v>
                </c:pt>
                <c:pt idx="1608">
                  <c:v>39905</c:v>
                </c:pt>
                <c:pt idx="1609">
                  <c:v>39909</c:v>
                </c:pt>
                <c:pt idx="1610">
                  <c:v>39911</c:v>
                </c:pt>
                <c:pt idx="1611">
                  <c:v>39912</c:v>
                </c:pt>
                <c:pt idx="1612">
                  <c:v>39916</c:v>
                </c:pt>
                <c:pt idx="1613">
                  <c:v>39918</c:v>
                </c:pt>
                <c:pt idx="1614">
                  <c:v>39919</c:v>
                </c:pt>
                <c:pt idx="1615">
                  <c:v>39920</c:v>
                </c:pt>
                <c:pt idx="1616">
                  <c:v>39923</c:v>
                </c:pt>
                <c:pt idx="1617">
                  <c:v>39924</c:v>
                </c:pt>
                <c:pt idx="1618">
                  <c:v>39925</c:v>
                </c:pt>
                <c:pt idx="1619">
                  <c:v>39926</c:v>
                </c:pt>
                <c:pt idx="1620">
                  <c:v>39927</c:v>
                </c:pt>
                <c:pt idx="1621">
                  <c:v>39930</c:v>
                </c:pt>
                <c:pt idx="1622">
                  <c:v>39931</c:v>
                </c:pt>
                <c:pt idx="1623">
                  <c:v>39932</c:v>
                </c:pt>
                <c:pt idx="1624">
                  <c:v>39937</c:v>
                </c:pt>
                <c:pt idx="1625">
                  <c:v>39938</c:v>
                </c:pt>
                <c:pt idx="1626">
                  <c:v>39939</c:v>
                </c:pt>
                <c:pt idx="1627">
                  <c:v>39940</c:v>
                </c:pt>
                <c:pt idx="1628">
                  <c:v>39941</c:v>
                </c:pt>
                <c:pt idx="1629">
                  <c:v>39944</c:v>
                </c:pt>
                <c:pt idx="1630">
                  <c:v>39945</c:v>
                </c:pt>
                <c:pt idx="1631">
                  <c:v>39946</c:v>
                </c:pt>
                <c:pt idx="1632">
                  <c:v>39947</c:v>
                </c:pt>
                <c:pt idx="1633">
                  <c:v>39948</c:v>
                </c:pt>
                <c:pt idx="1634">
                  <c:v>39951</c:v>
                </c:pt>
                <c:pt idx="1635">
                  <c:v>39952</c:v>
                </c:pt>
                <c:pt idx="1636">
                  <c:v>39953</c:v>
                </c:pt>
                <c:pt idx="1637">
                  <c:v>39954</c:v>
                </c:pt>
                <c:pt idx="1638">
                  <c:v>39955</c:v>
                </c:pt>
                <c:pt idx="1639">
                  <c:v>39958</c:v>
                </c:pt>
                <c:pt idx="1640">
                  <c:v>39959</c:v>
                </c:pt>
                <c:pt idx="1641">
                  <c:v>39960</c:v>
                </c:pt>
                <c:pt idx="1642">
                  <c:v>39961</c:v>
                </c:pt>
                <c:pt idx="1643">
                  <c:v>39962</c:v>
                </c:pt>
                <c:pt idx="1644">
                  <c:v>39965</c:v>
                </c:pt>
                <c:pt idx="1645">
                  <c:v>39966</c:v>
                </c:pt>
                <c:pt idx="1646">
                  <c:v>39967</c:v>
                </c:pt>
                <c:pt idx="1647">
                  <c:v>39968</c:v>
                </c:pt>
                <c:pt idx="1648">
                  <c:v>39969</c:v>
                </c:pt>
                <c:pt idx="1649">
                  <c:v>39972</c:v>
                </c:pt>
                <c:pt idx="1650">
                  <c:v>39973</c:v>
                </c:pt>
                <c:pt idx="1651">
                  <c:v>39974</c:v>
                </c:pt>
                <c:pt idx="1652">
                  <c:v>39975</c:v>
                </c:pt>
                <c:pt idx="1653">
                  <c:v>39976</c:v>
                </c:pt>
                <c:pt idx="1654">
                  <c:v>39979</c:v>
                </c:pt>
                <c:pt idx="1655">
                  <c:v>39980</c:v>
                </c:pt>
                <c:pt idx="1656">
                  <c:v>39981</c:v>
                </c:pt>
                <c:pt idx="1657">
                  <c:v>39982</c:v>
                </c:pt>
                <c:pt idx="1658">
                  <c:v>39983</c:v>
                </c:pt>
                <c:pt idx="1659">
                  <c:v>39986</c:v>
                </c:pt>
                <c:pt idx="1660">
                  <c:v>39987</c:v>
                </c:pt>
                <c:pt idx="1661">
                  <c:v>39988</c:v>
                </c:pt>
                <c:pt idx="1662">
                  <c:v>39989</c:v>
                </c:pt>
                <c:pt idx="1663">
                  <c:v>39990</c:v>
                </c:pt>
                <c:pt idx="1664">
                  <c:v>39993</c:v>
                </c:pt>
                <c:pt idx="1665">
                  <c:v>39994</c:v>
                </c:pt>
                <c:pt idx="1666">
                  <c:v>39995</c:v>
                </c:pt>
                <c:pt idx="1667">
                  <c:v>39996</c:v>
                </c:pt>
                <c:pt idx="1668">
                  <c:v>39997</c:v>
                </c:pt>
                <c:pt idx="1669">
                  <c:v>40000</c:v>
                </c:pt>
                <c:pt idx="1670">
                  <c:v>40001</c:v>
                </c:pt>
                <c:pt idx="1671">
                  <c:v>40002</c:v>
                </c:pt>
                <c:pt idx="1672">
                  <c:v>40003</c:v>
                </c:pt>
                <c:pt idx="1673">
                  <c:v>40004</c:v>
                </c:pt>
                <c:pt idx="1674">
                  <c:v>40007</c:v>
                </c:pt>
                <c:pt idx="1675">
                  <c:v>40008</c:v>
                </c:pt>
                <c:pt idx="1676">
                  <c:v>40009</c:v>
                </c:pt>
                <c:pt idx="1677">
                  <c:v>40010</c:v>
                </c:pt>
                <c:pt idx="1678">
                  <c:v>40011</c:v>
                </c:pt>
                <c:pt idx="1679">
                  <c:v>40014</c:v>
                </c:pt>
                <c:pt idx="1680">
                  <c:v>40015</c:v>
                </c:pt>
                <c:pt idx="1681">
                  <c:v>40016</c:v>
                </c:pt>
                <c:pt idx="1682">
                  <c:v>40017</c:v>
                </c:pt>
                <c:pt idx="1683">
                  <c:v>40018</c:v>
                </c:pt>
                <c:pt idx="1684">
                  <c:v>40021</c:v>
                </c:pt>
                <c:pt idx="1685">
                  <c:v>40022</c:v>
                </c:pt>
                <c:pt idx="1686">
                  <c:v>40023</c:v>
                </c:pt>
                <c:pt idx="1687">
                  <c:v>40024</c:v>
                </c:pt>
                <c:pt idx="1688">
                  <c:v>40025</c:v>
                </c:pt>
                <c:pt idx="1689">
                  <c:v>40028</c:v>
                </c:pt>
                <c:pt idx="1690">
                  <c:v>40029</c:v>
                </c:pt>
                <c:pt idx="1691">
                  <c:v>40030</c:v>
                </c:pt>
                <c:pt idx="1692">
                  <c:v>40031</c:v>
                </c:pt>
                <c:pt idx="1693">
                  <c:v>40032</c:v>
                </c:pt>
                <c:pt idx="1694">
                  <c:v>40035</c:v>
                </c:pt>
                <c:pt idx="1695">
                  <c:v>40036</c:v>
                </c:pt>
                <c:pt idx="1696">
                  <c:v>40037</c:v>
                </c:pt>
                <c:pt idx="1697">
                  <c:v>40038</c:v>
                </c:pt>
                <c:pt idx="1698">
                  <c:v>40039</c:v>
                </c:pt>
                <c:pt idx="1699">
                  <c:v>40042</c:v>
                </c:pt>
                <c:pt idx="1700">
                  <c:v>40049</c:v>
                </c:pt>
                <c:pt idx="1701">
                  <c:v>40050</c:v>
                </c:pt>
                <c:pt idx="1702">
                  <c:v>40051</c:v>
                </c:pt>
                <c:pt idx="1703">
                  <c:v>40052</c:v>
                </c:pt>
                <c:pt idx="1704">
                  <c:v>40053</c:v>
                </c:pt>
                <c:pt idx="1705">
                  <c:v>40056</c:v>
                </c:pt>
                <c:pt idx="1706">
                  <c:v>40057</c:v>
                </c:pt>
                <c:pt idx="1707">
                  <c:v>40058</c:v>
                </c:pt>
                <c:pt idx="1708">
                  <c:v>40059</c:v>
                </c:pt>
                <c:pt idx="1709">
                  <c:v>40060</c:v>
                </c:pt>
                <c:pt idx="1710">
                  <c:v>40063</c:v>
                </c:pt>
                <c:pt idx="1711">
                  <c:v>40064</c:v>
                </c:pt>
                <c:pt idx="1712">
                  <c:v>40065</c:v>
                </c:pt>
                <c:pt idx="1713">
                  <c:v>40066</c:v>
                </c:pt>
                <c:pt idx="1714">
                  <c:v>40067</c:v>
                </c:pt>
                <c:pt idx="1715">
                  <c:v>40070</c:v>
                </c:pt>
                <c:pt idx="1716">
                  <c:v>40071</c:v>
                </c:pt>
                <c:pt idx="1717">
                  <c:v>40072</c:v>
                </c:pt>
                <c:pt idx="1718">
                  <c:v>40073</c:v>
                </c:pt>
                <c:pt idx="1719">
                  <c:v>40074</c:v>
                </c:pt>
                <c:pt idx="1720">
                  <c:v>40078</c:v>
                </c:pt>
                <c:pt idx="1721">
                  <c:v>40079</c:v>
                </c:pt>
                <c:pt idx="1722">
                  <c:v>40080</c:v>
                </c:pt>
                <c:pt idx="1723">
                  <c:v>40081</c:v>
                </c:pt>
                <c:pt idx="1724">
                  <c:v>40085</c:v>
                </c:pt>
                <c:pt idx="1725">
                  <c:v>40086</c:v>
                </c:pt>
                <c:pt idx="1726">
                  <c:v>40087</c:v>
                </c:pt>
                <c:pt idx="1727">
                  <c:v>40091</c:v>
                </c:pt>
                <c:pt idx="1728">
                  <c:v>40092</c:v>
                </c:pt>
                <c:pt idx="1729">
                  <c:v>40093</c:v>
                </c:pt>
                <c:pt idx="1730">
                  <c:v>40094</c:v>
                </c:pt>
                <c:pt idx="1731">
                  <c:v>40095</c:v>
                </c:pt>
                <c:pt idx="1732">
                  <c:v>40098</c:v>
                </c:pt>
                <c:pt idx="1733">
                  <c:v>40100</c:v>
                </c:pt>
                <c:pt idx="1734">
                  <c:v>40101</c:v>
                </c:pt>
                <c:pt idx="1735">
                  <c:v>40102</c:v>
                </c:pt>
                <c:pt idx="1736">
                  <c:v>40106</c:v>
                </c:pt>
                <c:pt idx="1737">
                  <c:v>40107</c:v>
                </c:pt>
                <c:pt idx="1738">
                  <c:v>40108</c:v>
                </c:pt>
                <c:pt idx="1739">
                  <c:v>40109</c:v>
                </c:pt>
                <c:pt idx="1740">
                  <c:v>40112</c:v>
                </c:pt>
                <c:pt idx="1741">
                  <c:v>40113</c:v>
                </c:pt>
                <c:pt idx="1742">
                  <c:v>40114</c:v>
                </c:pt>
                <c:pt idx="1743">
                  <c:v>40115</c:v>
                </c:pt>
                <c:pt idx="1744">
                  <c:v>40116</c:v>
                </c:pt>
                <c:pt idx="1745">
                  <c:v>40120</c:v>
                </c:pt>
                <c:pt idx="1746">
                  <c:v>40121</c:v>
                </c:pt>
                <c:pt idx="1747">
                  <c:v>40122</c:v>
                </c:pt>
                <c:pt idx="1748">
                  <c:v>40123</c:v>
                </c:pt>
                <c:pt idx="1749">
                  <c:v>40126</c:v>
                </c:pt>
                <c:pt idx="1750">
                  <c:v>40127</c:v>
                </c:pt>
                <c:pt idx="1751">
                  <c:v>40128</c:v>
                </c:pt>
                <c:pt idx="1752">
                  <c:v>40129</c:v>
                </c:pt>
                <c:pt idx="1753">
                  <c:v>40130</c:v>
                </c:pt>
                <c:pt idx="1754">
                  <c:v>40133</c:v>
                </c:pt>
                <c:pt idx="1755">
                  <c:v>40134</c:v>
                </c:pt>
                <c:pt idx="1756">
                  <c:v>40135</c:v>
                </c:pt>
                <c:pt idx="1757">
                  <c:v>40136</c:v>
                </c:pt>
                <c:pt idx="1758">
                  <c:v>40137</c:v>
                </c:pt>
                <c:pt idx="1759">
                  <c:v>40140</c:v>
                </c:pt>
                <c:pt idx="1760">
                  <c:v>40141</c:v>
                </c:pt>
                <c:pt idx="1761">
                  <c:v>40142</c:v>
                </c:pt>
                <c:pt idx="1762">
                  <c:v>40143</c:v>
                </c:pt>
                <c:pt idx="1763">
                  <c:v>40144</c:v>
                </c:pt>
                <c:pt idx="1764">
                  <c:v>40147</c:v>
                </c:pt>
                <c:pt idx="1765">
                  <c:v>40148</c:v>
                </c:pt>
                <c:pt idx="1766">
                  <c:v>40149</c:v>
                </c:pt>
                <c:pt idx="1767">
                  <c:v>40150</c:v>
                </c:pt>
                <c:pt idx="1768">
                  <c:v>40151</c:v>
                </c:pt>
                <c:pt idx="1769">
                  <c:v>40154</c:v>
                </c:pt>
                <c:pt idx="1770">
                  <c:v>40155</c:v>
                </c:pt>
                <c:pt idx="1771">
                  <c:v>40156</c:v>
                </c:pt>
                <c:pt idx="1772">
                  <c:v>40157</c:v>
                </c:pt>
                <c:pt idx="1773">
                  <c:v>40158</c:v>
                </c:pt>
                <c:pt idx="1774">
                  <c:v>40161</c:v>
                </c:pt>
                <c:pt idx="1775">
                  <c:v>40162</c:v>
                </c:pt>
                <c:pt idx="1776">
                  <c:v>40163</c:v>
                </c:pt>
                <c:pt idx="1777">
                  <c:v>40164</c:v>
                </c:pt>
                <c:pt idx="1778">
                  <c:v>40165</c:v>
                </c:pt>
                <c:pt idx="1779">
                  <c:v>40168</c:v>
                </c:pt>
                <c:pt idx="1780">
                  <c:v>40169</c:v>
                </c:pt>
                <c:pt idx="1781">
                  <c:v>40170</c:v>
                </c:pt>
                <c:pt idx="1782">
                  <c:v>40171</c:v>
                </c:pt>
                <c:pt idx="1783">
                  <c:v>40176</c:v>
                </c:pt>
                <c:pt idx="1784">
                  <c:v>40177</c:v>
                </c:pt>
                <c:pt idx="1785">
                  <c:v>40178</c:v>
                </c:pt>
                <c:pt idx="1786">
                  <c:v>40182</c:v>
                </c:pt>
                <c:pt idx="1787">
                  <c:v>40183</c:v>
                </c:pt>
                <c:pt idx="1788">
                  <c:v>40184</c:v>
                </c:pt>
                <c:pt idx="1789">
                  <c:v>40185</c:v>
                </c:pt>
                <c:pt idx="1790">
                  <c:v>40186</c:v>
                </c:pt>
                <c:pt idx="1791">
                  <c:v>40189</c:v>
                </c:pt>
                <c:pt idx="1792">
                  <c:v>40190</c:v>
                </c:pt>
                <c:pt idx="1793">
                  <c:v>40191</c:v>
                </c:pt>
                <c:pt idx="1794">
                  <c:v>40192</c:v>
                </c:pt>
                <c:pt idx="1795">
                  <c:v>40193</c:v>
                </c:pt>
                <c:pt idx="1796">
                  <c:v>40196</c:v>
                </c:pt>
                <c:pt idx="1797">
                  <c:v>40197</c:v>
                </c:pt>
                <c:pt idx="1798">
                  <c:v>40214</c:v>
                </c:pt>
                <c:pt idx="1799">
                  <c:v>40217</c:v>
                </c:pt>
                <c:pt idx="1800">
                  <c:v>40218</c:v>
                </c:pt>
                <c:pt idx="1801">
                  <c:v>40219</c:v>
                </c:pt>
                <c:pt idx="1802">
                  <c:v>40220</c:v>
                </c:pt>
                <c:pt idx="1803">
                  <c:v>40224</c:v>
                </c:pt>
                <c:pt idx="1804">
                  <c:v>40225</c:v>
                </c:pt>
                <c:pt idx="1805">
                  <c:v>40226</c:v>
                </c:pt>
                <c:pt idx="1806">
                  <c:v>40227</c:v>
                </c:pt>
                <c:pt idx="1807">
                  <c:v>40228</c:v>
                </c:pt>
                <c:pt idx="1808">
                  <c:v>40231</c:v>
                </c:pt>
                <c:pt idx="1809">
                  <c:v>40232</c:v>
                </c:pt>
                <c:pt idx="1810">
                  <c:v>40233</c:v>
                </c:pt>
                <c:pt idx="1811">
                  <c:v>40234</c:v>
                </c:pt>
                <c:pt idx="1812">
                  <c:v>40235</c:v>
                </c:pt>
                <c:pt idx="1813">
                  <c:v>40239</c:v>
                </c:pt>
                <c:pt idx="1814">
                  <c:v>40240</c:v>
                </c:pt>
                <c:pt idx="1815">
                  <c:v>40241</c:v>
                </c:pt>
                <c:pt idx="1816">
                  <c:v>40242</c:v>
                </c:pt>
                <c:pt idx="1817">
                  <c:v>40245</c:v>
                </c:pt>
                <c:pt idx="1818">
                  <c:v>40246</c:v>
                </c:pt>
                <c:pt idx="1819">
                  <c:v>40247</c:v>
                </c:pt>
                <c:pt idx="1820">
                  <c:v>40248</c:v>
                </c:pt>
                <c:pt idx="1821">
                  <c:v>40249</c:v>
                </c:pt>
                <c:pt idx="1822">
                  <c:v>40252</c:v>
                </c:pt>
                <c:pt idx="1823">
                  <c:v>40253</c:v>
                </c:pt>
                <c:pt idx="1824">
                  <c:v>40254</c:v>
                </c:pt>
                <c:pt idx="1825">
                  <c:v>40255</c:v>
                </c:pt>
                <c:pt idx="1826">
                  <c:v>40256</c:v>
                </c:pt>
                <c:pt idx="1827">
                  <c:v>40259</c:v>
                </c:pt>
                <c:pt idx="1828">
                  <c:v>40260</c:v>
                </c:pt>
                <c:pt idx="1829">
                  <c:v>40262</c:v>
                </c:pt>
                <c:pt idx="1830">
                  <c:v>40263</c:v>
                </c:pt>
                <c:pt idx="1831">
                  <c:v>40266</c:v>
                </c:pt>
                <c:pt idx="1832">
                  <c:v>40267</c:v>
                </c:pt>
                <c:pt idx="1833">
                  <c:v>40268</c:v>
                </c:pt>
                <c:pt idx="1834">
                  <c:v>40269</c:v>
                </c:pt>
                <c:pt idx="1835">
                  <c:v>40273</c:v>
                </c:pt>
                <c:pt idx="1836">
                  <c:v>40274</c:v>
                </c:pt>
                <c:pt idx="1837">
                  <c:v>40275</c:v>
                </c:pt>
                <c:pt idx="1838">
                  <c:v>40276</c:v>
                </c:pt>
                <c:pt idx="1839">
                  <c:v>40277</c:v>
                </c:pt>
                <c:pt idx="1840">
                  <c:v>40280</c:v>
                </c:pt>
                <c:pt idx="1841">
                  <c:v>40281</c:v>
                </c:pt>
                <c:pt idx="1842">
                  <c:v>40283</c:v>
                </c:pt>
                <c:pt idx="1843">
                  <c:v>40284</c:v>
                </c:pt>
                <c:pt idx="1844">
                  <c:v>40287</c:v>
                </c:pt>
                <c:pt idx="1845">
                  <c:v>40288</c:v>
                </c:pt>
                <c:pt idx="1846">
                  <c:v>40289</c:v>
                </c:pt>
                <c:pt idx="1847">
                  <c:v>40290</c:v>
                </c:pt>
                <c:pt idx="1848">
                  <c:v>40291</c:v>
                </c:pt>
                <c:pt idx="1849">
                  <c:v>40294</c:v>
                </c:pt>
                <c:pt idx="1850">
                  <c:v>40295</c:v>
                </c:pt>
                <c:pt idx="1851">
                  <c:v>40296</c:v>
                </c:pt>
                <c:pt idx="1852">
                  <c:v>40297</c:v>
                </c:pt>
                <c:pt idx="1853">
                  <c:v>40298</c:v>
                </c:pt>
                <c:pt idx="1854">
                  <c:v>40301</c:v>
                </c:pt>
                <c:pt idx="1855">
                  <c:v>40302</c:v>
                </c:pt>
                <c:pt idx="1856">
                  <c:v>40303</c:v>
                </c:pt>
                <c:pt idx="1857">
                  <c:v>40304</c:v>
                </c:pt>
                <c:pt idx="1858">
                  <c:v>40305</c:v>
                </c:pt>
                <c:pt idx="1859">
                  <c:v>40308</c:v>
                </c:pt>
                <c:pt idx="1860">
                  <c:v>40309</c:v>
                </c:pt>
                <c:pt idx="1861">
                  <c:v>40310</c:v>
                </c:pt>
                <c:pt idx="1862">
                  <c:v>40311</c:v>
                </c:pt>
                <c:pt idx="1863">
                  <c:v>40312</c:v>
                </c:pt>
                <c:pt idx="1864">
                  <c:v>40315</c:v>
                </c:pt>
                <c:pt idx="1865">
                  <c:v>40316</c:v>
                </c:pt>
                <c:pt idx="1866">
                  <c:v>40317</c:v>
                </c:pt>
                <c:pt idx="1867">
                  <c:v>40318</c:v>
                </c:pt>
                <c:pt idx="1868">
                  <c:v>40319</c:v>
                </c:pt>
                <c:pt idx="1869">
                  <c:v>40322</c:v>
                </c:pt>
                <c:pt idx="1870">
                  <c:v>40323</c:v>
                </c:pt>
                <c:pt idx="1871">
                  <c:v>40324</c:v>
                </c:pt>
                <c:pt idx="1872">
                  <c:v>40325</c:v>
                </c:pt>
                <c:pt idx="1873">
                  <c:v>40326</c:v>
                </c:pt>
                <c:pt idx="1874">
                  <c:v>40329</c:v>
                </c:pt>
                <c:pt idx="1875">
                  <c:v>40330</c:v>
                </c:pt>
                <c:pt idx="1876">
                  <c:v>40331</c:v>
                </c:pt>
                <c:pt idx="1877">
                  <c:v>40332</c:v>
                </c:pt>
                <c:pt idx="1878">
                  <c:v>40333</c:v>
                </c:pt>
                <c:pt idx="1879">
                  <c:v>40336</c:v>
                </c:pt>
                <c:pt idx="1880">
                  <c:v>40337</c:v>
                </c:pt>
                <c:pt idx="1881">
                  <c:v>40338</c:v>
                </c:pt>
                <c:pt idx="1882">
                  <c:v>40339</c:v>
                </c:pt>
                <c:pt idx="1883">
                  <c:v>40340</c:v>
                </c:pt>
                <c:pt idx="1884">
                  <c:v>40343</c:v>
                </c:pt>
                <c:pt idx="1885">
                  <c:v>40344</c:v>
                </c:pt>
                <c:pt idx="1886">
                  <c:v>40345</c:v>
                </c:pt>
                <c:pt idx="1887">
                  <c:v>40346</c:v>
                </c:pt>
                <c:pt idx="1888">
                  <c:v>40347</c:v>
                </c:pt>
                <c:pt idx="1889">
                  <c:v>40350</c:v>
                </c:pt>
                <c:pt idx="1890">
                  <c:v>40351</c:v>
                </c:pt>
                <c:pt idx="1891">
                  <c:v>40352</c:v>
                </c:pt>
                <c:pt idx="1892">
                  <c:v>40353</c:v>
                </c:pt>
                <c:pt idx="1893">
                  <c:v>40354</c:v>
                </c:pt>
                <c:pt idx="1894">
                  <c:v>40357</c:v>
                </c:pt>
                <c:pt idx="1895">
                  <c:v>40358</c:v>
                </c:pt>
                <c:pt idx="1896">
                  <c:v>40359</c:v>
                </c:pt>
                <c:pt idx="1897">
                  <c:v>40360</c:v>
                </c:pt>
                <c:pt idx="1898">
                  <c:v>40361</c:v>
                </c:pt>
                <c:pt idx="1899">
                  <c:v>40364</c:v>
                </c:pt>
                <c:pt idx="1900">
                  <c:v>40365</c:v>
                </c:pt>
                <c:pt idx="1901">
                  <c:v>40366</c:v>
                </c:pt>
                <c:pt idx="1902">
                  <c:v>40367</c:v>
                </c:pt>
                <c:pt idx="1903">
                  <c:v>40368</c:v>
                </c:pt>
                <c:pt idx="1904">
                  <c:v>40371</c:v>
                </c:pt>
                <c:pt idx="1905">
                  <c:v>40372</c:v>
                </c:pt>
                <c:pt idx="1906">
                  <c:v>40373</c:v>
                </c:pt>
                <c:pt idx="1907">
                  <c:v>40374</c:v>
                </c:pt>
                <c:pt idx="1908">
                  <c:v>40375</c:v>
                </c:pt>
                <c:pt idx="1909">
                  <c:v>40378</c:v>
                </c:pt>
                <c:pt idx="1910">
                  <c:v>40379</c:v>
                </c:pt>
                <c:pt idx="1911">
                  <c:v>40380</c:v>
                </c:pt>
                <c:pt idx="1912">
                  <c:v>40381</c:v>
                </c:pt>
                <c:pt idx="1913">
                  <c:v>40382</c:v>
                </c:pt>
                <c:pt idx="1914">
                  <c:v>40385</c:v>
                </c:pt>
                <c:pt idx="1915">
                  <c:v>40386</c:v>
                </c:pt>
                <c:pt idx="1916">
                  <c:v>40387</c:v>
                </c:pt>
                <c:pt idx="1917">
                  <c:v>40388</c:v>
                </c:pt>
                <c:pt idx="1918">
                  <c:v>40389</c:v>
                </c:pt>
                <c:pt idx="1919">
                  <c:v>40392</c:v>
                </c:pt>
                <c:pt idx="1920">
                  <c:v>40393</c:v>
                </c:pt>
                <c:pt idx="1921">
                  <c:v>40394</c:v>
                </c:pt>
                <c:pt idx="1922">
                  <c:v>40395</c:v>
                </c:pt>
                <c:pt idx="1923">
                  <c:v>40396</c:v>
                </c:pt>
                <c:pt idx="1924">
                  <c:v>40399</c:v>
                </c:pt>
                <c:pt idx="1925">
                  <c:v>40400</c:v>
                </c:pt>
                <c:pt idx="1926">
                  <c:v>40401</c:v>
                </c:pt>
                <c:pt idx="1927">
                  <c:v>40402</c:v>
                </c:pt>
                <c:pt idx="1928">
                  <c:v>40403</c:v>
                </c:pt>
                <c:pt idx="1929">
                  <c:v>40406</c:v>
                </c:pt>
                <c:pt idx="1930">
                  <c:v>40407</c:v>
                </c:pt>
                <c:pt idx="1931">
                  <c:v>40408</c:v>
                </c:pt>
                <c:pt idx="1932">
                  <c:v>40409</c:v>
                </c:pt>
                <c:pt idx="1933">
                  <c:v>40410</c:v>
                </c:pt>
                <c:pt idx="1934">
                  <c:v>40413</c:v>
                </c:pt>
                <c:pt idx="1935">
                  <c:v>40414</c:v>
                </c:pt>
                <c:pt idx="1936">
                  <c:v>40415</c:v>
                </c:pt>
                <c:pt idx="1937">
                  <c:v>40416</c:v>
                </c:pt>
                <c:pt idx="1938">
                  <c:v>40417</c:v>
                </c:pt>
                <c:pt idx="1939">
                  <c:v>40420</c:v>
                </c:pt>
                <c:pt idx="1940">
                  <c:v>40421</c:v>
                </c:pt>
                <c:pt idx="1941">
                  <c:v>40422</c:v>
                </c:pt>
                <c:pt idx="1942">
                  <c:v>40423</c:v>
                </c:pt>
                <c:pt idx="1943">
                  <c:v>40424</c:v>
                </c:pt>
                <c:pt idx="1944">
                  <c:v>40427</c:v>
                </c:pt>
                <c:pt idx="1945">
                  <c:v>40428</c:v>
                </c:pt>
                <c:pt idx="1946">
                  <c:v>40429</c:v>
                </c:pt>
                <c:pt idx="1947">
                  <c:v>40430</c:v>
                </c:pt>
                <c:pt idx="1948">
                  <c:v>40434</c:v>
                </c:pt>
                <c:pt idx="1949">
                  <c:v>40435</c:v>
                </c:pt>
                <c:pt idx="1950">
                  <c:v>40436</c:v>
                </c:pt>
                <c:pt idx="1951">
                  <c:v>40437</c:v>
                </c:pt>
                <c:pt idx="1952">
                  <c:v>40438</c:v>
                </c:pt>
                <c:pt idx="1953">
                  <c:v>40441</c:v>
                </c:pt>
                <c:pt idx="1954">
                  <c:v>40442</c:v>
                </c:pt>
                <c:pt idx="1955">
                  <c:v>40443</c:v>
                </c:pt>
                <c:pt idx="1956">
                  <c:v>40444</c:v>
                </c:pt>
                <c:pt idx="1957">
                  <c:v>40445</c:v>
                </c:pt>
                <c:pt idx="1958">
                  <c:v>40448</c:v>
                </c:pt>
                <c:pt idx="1959">
                  <c:v>40449</c:v>
                </c:pt>
                <c:pt idx="1960">
                  <c:v>40450</c:v>
                </c:pt>
                <c:pt idx="1961">
                  <c:v>40451</c:v>
                </c:pt>
                <c:pt idx="1962">
                  <c:v>40452</c:v>
                </c:pt>
                <c:pt idx="1963">
                  <c:v>40455</c:v>
                </c:pt>
                <c:pt idx="1964">
                  <c:v>40456</c:v>
                </c:pt>
                <c:pt idx="1965">
                  <c:v>40457</c:v>
                </c:pt>
                <c:pt idx="1966">
                  <c:v>40458</c:v>
                </c:pt>
                <c:pt idx="1967">
                  <c:v>40459</c:v>
                </c:pt>
                <c:pt idx="1968">
                  <c:v>40462</c:v>
                </c:pt>
                <c:pt idx="1969">
                  <c:v>40463</c:v>
                </c:pt>
                <c:pt idx="1970">
                  <c:v>40464</c:v>
                </c:pt>
                <c:pt idx="1971">
                  <c:v>40465</c:v>
                </c:pt>
                <c:pt idx="1972">
                  <c:v>40466</c:v>
                </c:pt>
                <c:pt idx="1973">
                  <c:v>40469</c:v>
                </c:pt>
                <c:pt idx="1974">
                  <c:v>40470</c:v>
                </c:pt>
                <c:pt idx="1975">
                  <c:v>40471</c:v>
                </c:pt>
                <c:pt idx="1976">
                  <c:v>40472</c:v>
                </c:pt>
                <c:pt idx="1977">
                  <c:v>40473</c:v>
                </c:pt>
                <c:pt idx="1978">
                  <c:v>40476</c:v>
                </c:pt>
                <c:pt idx="1979">
                  <c:v>40477</c:v>
                </c:pt>
                <c:pt idx="1980">
                  <c:v>40478</c:v>
                </c:pt>
                <c:pt idx="1981">
                  <c:v>40479</c:v>
                </c:pt>
                <c:pt idx="1982">
                  <c:v>40480</c:v>
                </c:pt>
                <c:pt idx="1983">
                  <c:v>40483</c:v>
                </c:pt>
                <c:pt idx="1984">
                  <c:v>40484</c:v>
                </c:pt>
                <c:pt idx="1985">
                  <c:v>40485</c:v>
                </c:pt>
                <c:pt idx="1986">
                  <c:v>40486</c:v>
                </c:pt>
                <c:pt idx="1987">
                  <c:v>40490</c:v>
                </c:pt>
                <c:pt idx="1988">
                  <c:v>40491</c:v>
                </c:pt>
                <c:pt idx="1989">
                  <c:v>40492</c:v>
                </c:pt>
                <c:pt idx="1990">
                  <c:v>40493</c:v>
                </c:pt>
                <c:pt idx="1991">
                  <c:v>40494</c:v>
                </c:pt>
                <c:pt idx="1992">
                  <c:v>40497</c:v>
                </c:pt>
                <c:pt idx="1993">
                  <c:v>40498</c:v>
                </c:pt>
                <c:pt idx="1994">
                  <c:v>40500</c:v>
                </c:pt>
                <c:pt idx="1995">
                  <c:v>40501</c:v>
                </c:pt>
                <c:pt idx="1996">
                  <c:v>40504</c:v>
                </c:pt>
                <c:pt idx="1997">
                  <c:v>40505</c:v>
                </c:pt>
                <c:pt idx="1998">
                  <c:v>40506</c:v>
                </c:pt>
                <c:pt idx="1999">
                  <c:v>40507</c:v>
                </c:pt>
                <c:pt idx="2000">
                  <c:v>40508</c:v>
                </c:pt>
                <c:pt idx="2001">
                  <c:v>40511</c:v>
                </c:pt>
                <c:pt idx="2002">
                  <c:v>40512</c:v>
                </c:pt>
                <c:pt idx="2003">
                  <c:v>40513</c:v>
                </c:pt>
                <c:pt idx="2004">
                  <c:v>40514</c:v>
                </c:pt>
                <c:pt idx="2005">
                  <c:v>40515</c:v>
                </c:pt>
                <c:pt idx="2006">
                  <c:v>40518</c:v>
                </c:pt>
                <c:pt idx="2007">
                  <c:v>40519</c:v>
                </c:pt>
                <c:pt idx="2008">
                  <c:v>40520</c:v>
                </c:pt>
                <c:pt idx="2009">
                  <c:v>40521</c:v>
                </c:pt>
                <c:pt idx="2010">
                  <c:v>40522</c:v>
                </c:pt>
                <c:pt idx="2011">
                  <c:v>40525</c:v>
                </c:pt>
                <c:pt idx="2012">
                  <c:v>40526</c:v>
                </c:pt>
                <c:pt idx="2013">
                  <c:v>40527</c:v>
                </c:pt>
                <c:pt idx="2014">
                  <c:v>40528</c:v>
                </c:pt>
                <c:pt idx="2015">
                  <c:v>40532</c:v>
                </c:pt>
                <c:pt idx="2016">
                  <c:v>40533</c:v>
                </c:pt>
                <c:pt idx="2017">
                  <c:v>40534</c:v>
                </c:pt>
                <c:pt idx="2018">
                  <c:v>40535</c:v>
                </c:pt>
                <c:pt idx="2019">
                  <c:v>40536</c:v>
                </c:pt>
                <c:pt idx="2020">
                  <c:v>40539</c:v>
                </c:pt>
                <c:pt idx="2021">
                  <c:v>40540</c:v>
                </c:pt>
                <c:pt idx="2022">
                  <c:v>40541</c:v>
                </c:pt>
                <c:pt idx="2023">
                  <c:v>40542</c:v>
                </c:pt>
                <c:pt idx="2024">
                  <c:v>40543</c:v>
                </c:pt>
                <c:pt idx="2025">
                  <c:v>40546</c:v>
                </c:pt>
                <c:pt idx="2026">
                  <c:v>40547</c:v>
                </c:pt>
                <c:pt idx="2027">
                  <c:v>40548</c:v>
                </c:pt>
                <c:pt idx="2028">
                  <c:v>40549</c:v>
                </c:pt>
                <c:pt idx="2029">
                  <c:v>40550</c:v>
                </c:pt>
                <c:pt idx="2030">
                  <c:v>40553</c:v>
                </c:pt>
                <c:pt idx="2031">
                  <c:v>40554</c:v>
                </c:pt>
                <c:pt idx="2032">
                  <c:v>40555</c:v>
                </c:pt>
                <c:pt idx="2033">
                  <c:v>40556</c:v>
                </c:pt>
                <c:pt idx="2034">
                  <c:v>40557</c:v>
                </c:pt>
                <c:pt idx="2035">
                  <c:v>40560</c:v>
                </c:pt>
                <c:pt idx="2036">
                  <c:v>40561</c:v>
                </c:pt>
                <c:pt idx="2037">
                  <c:v>40562</c:v>
                </c:pt>
                <c:pt idx="2038">
                  <c:v>40563</c:v>
                </c:pt>
                <c:pt idx="2039">
                  <c:v>40564</c:v>
                </c:pt>
                <c:pt idx="2040">
                  <c:v>40567</c:v>
                </c:pt>
                <c:pt idx="2041">
                  <c:v>40568</c:v>
                </c:pt>
                <c:pt idx="2042">
                  <c:v>40570</c:v>
                </c:pt>
                <c:pt idx="2043">
                  <c:v>40571</c:v>
                </c:pt>
                <c:pt idx="2044">
                  <c:v>40574</c:v>
                </c:pt>
                <c:pt idx="2045">
                  <c:v>40575</c:v>
                </c:pt>
                <c:pt idx="2046">
                  <c:v>40576</c:v>
                </c:pt>
                <c:pt idx="2047">
                  <c:v>40577</c:v>
                </c:pt>
                <c:pt idx="2048">
                  <c:v>40578</c:v>
                </c:pt>
                <c:pt idx="2049">
                  <c:v>40581</c:v>
                </c:pt>
                <c:pt idx="2050">
                  <c:v>40582</c:v>
                </c:pt>
                <c:pt idx="2051">
                  <c:v>40583</c:v>
                </c:pt>
                <c:pt idx="2052">
                  <c:v>40584</c:v>
                </c:pt>
                <c:pt idx="2053">
                  <c:v>40585</c:v>
                </c:pt>
                <c:pt idx="2054">
                  <c:v>40588</c:v>
                </c:pt>
                <c:pt idx="2055">
                  <c:v>40589</c:v>
                </c:pt>
                <c:pt idx="2056">
                  <c:v>40590</c:v>
                </c:pt>
                <c:pt idx="2057">
                  <c:v>40591</c:v>
                </c:pt>
                <c:pt idx="2058">
                  <c:v>40592</c:v>
                </c:pt>
                <c:pt idx="2059">
                  <c:v>40595</c:v>
                </c:pt>
                <c:pt idx="2060">
                  <c:v>40596</c:v>
                </c:pt>
                <c:pt idx="2061">
                  <c:v>40597</c:v>
                </c:pt>
                <c:pt idx="2062">
                  <c:v>40598</c:v>
                </c:pt>
                <c:pt idx="2063">
                  <c:v>40599</c:v>
                </c:pt>
                <c:pt idx="2064">
                  <c:v>40602</c:v>
                </c:pt>
                <c:pt idx="2065">
                  <c:v>40603</c:v>
                </c:pt>
                <c:pt idx="2066">
                  <c:v>40605</c:v>
                </c:pt>
                <c:pt idx="2067">
                  <c:v>40606</c:v>
                </c:pt>
                <c:pt idx="2068">
                  <c:v>40609</c:v>
                </c:pt>
                <c:pt idx="2069">
                  <c:v>40610</c:v>
                </c:pt>
                <c:pt idx="2070">
                  <c:v>40611</c:v>
                </c:pt>
                <c:pt idx="2071">
                  <c:v>40612</c:v>
                </c:pt>
                <c:pt idx="2072">
                  <c:v>40613</c:v>
                </c:pt>
                <c:pt idx="2073">
                  <c:v>40616</c:v>
                </c:pt>
                <c:pt idx="2074">
                  <c:v>40617</c:v>
                </c:pt>
                <c:pt idx="2075">
                  <c:v>40618</c:v>
                </c:pt>
                <c:pt idx="2076">
                  <c:v>40619</c:v>
                </c:pt>
                <c:pt idx="2077">
                  <c:v>40620</c:v>
                </c:pt>
                <c:pt idx="2078">
                  <c:v>40623</c:v>
                </c:pt>
                <c:pt idx="2079">
                  <c:v>40624</c:v>
                </c:pt>
                <c:pt idx="2080">
                  <c:v>40625</c:v>
                </c:pt>
                <c:pt idx="2081">
                  <c:v>40626</c:v>
                </c:pt>
                <c:pt idx="2082">
                  <c:v>40627</c:v>
                </c:pt>
                <c:pt idx="2083">
                  <c:v>40630</c:v>
                </c:pt>
                <c:pt idx="2084">
                  <c:v>40631</c:v>
                </c:pt>
                <c:pt idx="2085">
                  <c:v>40632</c:v>
                </c:pt>
                <c:pt idx="2086">
                  <c:v>40633</c:v>
                </c:pt>
                <c:pt idx="2087">
                  <c:v>40634</c:v>
                </c:pt>
                <c:pt idx="2088">
                  <c:v>40637</c:v>
                </c:pt>
                <c:pt idx="2089">
                  <c:v>40638</c:v>
                </c:pt>
                <c:pt idx="2090">
                  <c:v>40639</c:v>
                </c:pt>
                <c:pt idx="2091">
                  <c:v>40640</c:v>
                </c:pt>
                <c:pt idx="2092">
                  <c:v>40641</c:v>
                </c:pt>
                <c:pt idx="2093">
                  <c:v>40644</c:v>
                </c:pt>
                <c:pt idx="2094">
                  <c:v>40646</c:v>
                </c:pt>
                <c:pt idx="2095">
                  <c:v>40648</c:v>
                </c:pt>
                <c:pt idx="2096">
                  <c:v>40651</c:v>
                </c:pt>
                <c:pt idx="2097">
                  <c:v>40652</c:v>
                </c:pt>
                <c:pt idx="2098">
                  <c:v>40653</c:v>
                </c:pt>
                <c:pt idx="2099">
                  <c:v>40654</c:v>
                </c:pt>
                <c:pt idx="2100">
                  <c:v>40658</c:v>
                </c:pt>
                <c:pt idx="2101">
                  <c:v>40659</c:v>
                </c:pt>
                <c:pt idx="2102">
                  <c:v>40660</c:v>
                </c:pt>
                <c:pt idx="2103">
                  <c:v>40661</c:v>
                </c:pt>
                <c:pt idx="2104">
                  <c:v>40662</c:v>
                </c:pt>
                <c:pt idx="2105">
                  <c:v>40665</c:v>
                </c:pt>
                <c:pt idx="2106">
                  <c:v>40666</c:v>
                </c:pt>
                <c:pt idx="2107">
                  <c:v>40667</c:v>
                </c:pt>
                <c:pt idx="2108">
                  <c:v>40668</c:v>
                </c:pt>
                <c:pt idx="2109">
                  <c:v>40669</c:v>
                </c:pt>
                <c:pt idx="2110">
                  <c:v>40672</c:v>
                </c:pt>
                <c:pt idx="2111">
                  <c:v>40673</c:v>
                </c:pt>
                <c:pt idx="2112">
                  <c:v>40674</c:v>
                </c:pt>
                <c:pt idx="2113">
                  <c:v>40675</c:v>
                </c:pt>
                <c:pt idx="2114">
                  <c:v>40676</c:v>
                </c:pt>
                <c:pt idx="2115">
                  <c:v>40679</c:v>
                </c:pt>
                <c:pt idx="2116">
                  <c:v>40680</c:v>
                </c:pt>
                <c:pt idx="2117">
                  <c:v>40681</c:v>
                </c:pt>
                <c:pt idx="2118">
                  <c:v>40682</c:v>
                </c:pt>
                <c:pt idx="2119">
                  <c:v>40683</c:v>
                </c:pt>
                <c:pt idx="2120">
                  <c:v>40686</c:v>
                </c:pt>
                <c:pt idx="2121">
                  <c:v>40687</c:v>
                </c:pt>
                <c:pt idx="2122">
                  <c:v>40688</c:v>
                </c:pt>
                <c:pt idx="2123">
                  <c:v>40689</c:v>
                </c:pt>
                <c:pt idx="2124">
                  <c:v>40690</c:v>
                </c:pt>
                <c:pt idx="2125">
                  <c:v>40693</c:v>
                </c:pt>
                <c:pt idx="2126">
                  <c:v>40694</c:v>
                </c:pt>
                <c:pt idx="2127">
                  <c:v>40695</c:v>
                </c:pt>
                <c:pt idx="2128">
                  <c:v>40696</c:v>
                </c:pt>
                <c:pt idx="2129">
                  <c:v>40697</c:v>
                </c:pt>
                <c:pt idx="2130">
                  <c:v>40700</c:v>
                </c:pt>
                <c:pt idx="2131">
                  <c:v>40701</c:v>
                </c:pt>
                <c:pt idx="2132">
                  <c:v>40702</c:v>
                </c:pt>
                <c:pt idx="2133">
                  <c:v>40703</c:v>
                </c:pt>
                <c:pt idx="2134">
                  <c:v>40704</c:v>
                </c:pt>
                <c:pt idx="2135">
                  <c:v>40707</c:v>
                </c:pt>
                <c:pt idx="2136">
                  <c:v>40708</c:v>
                </c:pt>
                <c:pt idx="2137">
                  <c:v>40709</c:v>
                </c:pt>
                <c:pt idx="2138">
                  <c:v>40710</c:v>
                </c:pt>
                <c:pt idx="2139">
                  <c:v>40711</c:v>
                </c:pt>
                <c:pt idx="2140">
                  <c:v>40714</c:v>
                </c:pt>
                <c:pt idx="2141">
                  <c:v>40715</c:v>
                </c:pt>
                <c:pt idx="2142">
                  <c:v>40716</c:v>
                </c:pt>
                <c:pt idx="2143">
                  <c:v>40717</c:v>
                </c:pt>
                <c:pt idx="2144">
                  <c:v>40718</c:v>
                </c:pt>
                <c:pt idx="2145">
                  <c:v>40721</c:v>
                </c:pt>
                <c:pt idx="2146">
                  <c:v>40722</c:v>
                </c:pt>
                <c:pt idx="2147">
                  <c:v>40723</c:v>
                </c:pt>
                <c:pt idx="2148">
                  <c:v>40724</c:v>
                </c:pt>
                <c:pt idx="2149">
                  <c:v>40725</c:v>
                </c:pt>
                <c:pt idx="2150">
                  <c:v>40728</c:v>
                </c:pt>
                <c:pt idx="2151">
                  <c:v>40729</c:v>
                </c:pt>
                <c:pt idx="2152">
                  <c:v>40730</c:v>
                </c:pt>
                <c:pt idx="2153">
                  <c:v>40731</c:v>
                </c:pt>
                <c:pt idx="2154">
                  <c:v>40732</c:v>
                </c:pt>
                <c:pt idx="2155">
                  <c:v>40735</c:v>
                </c:pt>
                <c:pt idx="2156">
                  <c:v>40736</c:v>
                </c:pt>
                <c:pt idx="2157">
                  <c:v>40737</c:v>
                </c:pt>
                <c:pt idx="2158">
                  <c:v>40738</c:v>
                </c:pt>
                <c:pt idx="2159">
                  <c:v>40739</c:v>
                </c:pt>
                <c:pt idx="2160">
                  <c:v>40742</c:v>
                </c:pt>
                <c:pt idx="2161">
                  <c:v>40743</c:v>
                </c:pt>
                <c:pt idx="2162">
                  <c:v>40744</c:v>
                </c:pt>
                <c:pt idx="2163">
                  <c:v>40745</c:v>
                </c:pt>
                <c:pt idx="2164">
                  <c:v>40746</c:v>
                </c:pt>
                <c:pt idx="2165">
                  <c:v>40749</c:v>
                </c:pt>
                <c:pt idx="2166">
                  <c:v>40750</c:v>
                </c:pt>
                <c:pt idx="2167">
                  <c:v>40751</c:v>
                </c:pt>
                <c:pt idx="2168">
                  <c:v>40752</c:v>
                </c:pt>
                <c:pt idx="2169">
                  <c:v>40753</c:v>
                </c:pt>
                <c:pt idx="2170">
                  <c:v>40756</c:v>
                </c:pt>
                <c:pt idx="2171">
                  <c:v>40757</c:v>
                </c:pt>
                <c:pt idx="2172">
                  <c:v>40758</c:v>
                </c:pt>
                <c:pt idx="2173">
                  <c:v>40759</c:v>
                </c:pt>
                <c:pt idx="2174">
                  <c:v>40760</c:v>
                </c:pt>
                <c:pt idx="2175">
                  <c:v>40763</c:v>
                </c:pt>
                <c:pt idx="2176">
                  <c:v>40764</c:v>
                </c:pt>
                <c:pt idx="2177">
                  <c:v>40765</c:v>
                </c:pt>
                <c:pt idx="2178">
                  <c:v>40766</c:v>
                </c:pt>
                <c:pt idx="2179">
                  <c:v>40767</c:v>
                </c:pt>
                <c:pt idx="2180">
                  <c:v>40771</c:v>
                </c:pt>
                <c:pt idx="2181">
                  <c:v>40772</c:v>
                </c:pt>
                <c:pt idx="2182">
                  <c:v>40773</c:v>
                </c:pt>
                <c:pt idx="2183">
                  <c:v>40774</c:v>
                </c:pt>
                <c:pt idx="2184">
                  <c:v>40777</c:v>
                </c:pt>
                <c:pt idx="2185">
                  <c:v>40778</c:v>
                </c:pt>
                <c:pt idx="2186">
                  <c:v>40779</c:v>
                </c:pt>
                <c:pt idx="2187">
                  <c:v>40780</c:v>
                </c:pt>
                <c:pt idx="2188">
                  <c:v>40781</c:v>
                </c:pt>
                <c:pt idx="2189">
                  <c:v>40784</c:v>
                </c:pt>
                <c:pt idx="2190">
                  <c:v>40785</c:v>
                </c:pt>
                <c:pt idx="2191">
                  <c:v>40788</c:v>
                </c:pt>
                <c:pt idx="2192">
                  <c:v>40791</c:v>
                </c:pt>
                <c:pt idx="2193">
                  <c:v>40792</c:v>
                </c:pt>
                <c:pt idx="2194">
                  <c:v>40793</c:v>
                </c:pt>
                <c:pt idx="2195">
                  <c:v>40794</c:v>
                </c:pt>
                <c:pt idx="2196">
                  <c:v>40795</c:v>
                </c:pt>
                <c:pt idx="2197">
                  <c:v>40798</c:v>
                </c:pt>
                <c:pt idx="2198">
                  <c:v>40799</c:v>
                </c:pt>
                <c:pt idx="2199">
                  <c:v>40800</c:v>
                </c:pt>
                <c:pt idx="2200">
                  <c:v>40801</c:v>
                </c:pt>
                <c:pt idx="2201">
                  <c:v>40802</c:v>
                </c:pt>
                <c:pt idx="2202">
                  <c:v>40805</c:v>
                </c:pt>
                <c:pt idx="2203">
                  <c:v>40806</c:v>
                </c:pt>
                <c:pt idx="2204">
                  <c:v>40807</c:v>
                </c:pt>
                <c:pt idx="2205">
                  <c:v>40808</c:v>
                </c:pt>
                <c:pt idx="2206">
                  <c:v>40809</c:v>
                </c:pt>
                <c:pt idx="2207">
                  <c:v>40812</c:v>
                </c:pt>
                <c:pt idx="2208">
                  <c:v>40813</c:v>
                </c:pt>
                <c:pt idx="2209">
                  <c:v>40814</c:v>
                </c:pt>
                <c:pt idx="2210">
                  <c:v>40815</c:v>
                </c:pt>
                <c:pt idx="2211">
                  <c:v>40816</c:v>
                </c:pt>
                <c:pt idx="2212">
                  <c:v>40819</c:v>
                </c:pt>
                <c:pt idx="2213">
                  <c:v>40820</c:v>
                </c:pt>
                <c:pt idx="2214">
                  <c:v>40821</c:v>
                </c:pt>
                <c:pt idx="2215">
                  <c:v>40823</c:v>
                </c:pt>
                <c:pt idx="2216">
                  <c:v>40826</c:v>
                </c:pt>
                <c:pt idx="2217">
                  <c:v>40827</c:v>
                </c:pt>
                <c:pt idx="2218">
                  <c:v>40828</c:v>
                </c:pt>
                <c:pt idx="2219">
                  <c:v>40829</c:v>
                </c:pt>
                <c:pt idx="2220">
                  <c:v>40830</c:v>
                </c:pt>
                <c:pt idx="2221">
                  <c:v>40833</c:v>
                </c:pt>
                <c:pt idx="2222">
                  <c:v>40834</c:v>
                </c:pt>
                <c:pt idx="2223">
                  <c:v>40835</c:v>
                </c:pt>
                <c:pt idx="2224">
                  <c:v>40836</c:v>
                </c:pt>
                <c:pt idx="2225">
                  <c:v>40837</c:v>
                </c:pt>
                <c:pt idx="2226">
                  <c:v>40840</c:v>
                </c:pt>
                <c:pt idx="2227">
                  <c:v>40841</c:v>
                </c:pt>
                <c:pt idx="2228">
                  <c:v>40844</c:v>
                </c:pt>
                <c:pt idx="2229">
                  <c:v>40847</c:v>
                </c:pt>
                <c:pt idx="2230">
                  <c:v>40848</c:v>
                </c:pt>
                <c:pt idx="2231">
                  <c:v>40849</c:v>
                </c:pt>
                <c:pt idx="2232">
                  <c:v>40850</c:v>
                </c:pt>
                <c:pt idx="2233">
                  <c:v>40851</c:v>
                </c:pt>
                <c:pt idx="2234">
                  <c:v>40855</c:v>
                </c:pt>
                <c:pt idx="2235">
                  <c:v>40856</c:v>
                </c:pt>
                <c:pt idx="2236">
                  <c:v>40858</c:v>
                </c:pt>
                <c:pt idx="2237">
                  <c:v>40861</c:v>
                </c:pt>
                <c:pt idx="2238">
                  <c:v>40862</c:v>
                </c:pt>
                <c:pt idx="2239">
                  <c:v>40863</c:v>
                </c:pt>
                <c:pt idx="2240">
                  <c:v>40864</c:v>
                </c:pt>
                <c:pt idx="2241">
                  <c:v>40865</c:v>
                </c:pt>
                <c:pt idx="2242">
                  <c:v>40868</c:v>
                </c:pt>
                <c:pt idx="2243">
                  <c:v>40869</c:v>
                </c:pt>
                <c:pt idx="2244">
                  <c:v>40870</c:v>
                </c:pt>
                <c:pt idx="2245">
                  <c:v>40871</c:v>
                </c:pt>
                <c:pt idx="2246">
                  <c:v>40872</c:v>
                </c:pt>
                <c:pt idx="2247">
                  <c:v>40875</c:v>
                </c:pt>
                <c:pt idx="2248">
                  <c:v>40876</c:v>
                </c:pt>
                <c:pt idx="2249">
                  <c:v>40877</c:v>
                </c:pt>
                <c:pt idx="2250">
                  <c:v>40878</c:v>
                </c:pt>
                <c:pt idx="2251">
                  <c:v>40879</c:v>
                </c:pt>
                <c:pt idx="2252">
                  <c:v>40882</c:v>
                </c:pt>
                <c:pt idx="2253">
                  <c:v>40884</c:v>
                </c:pt>
                <c:pt idx="2254">
                  <c:v>40885</c:v>
                </c:pt>
                <c:pt idx="2255">
                  <c:v>40886</c:v>
                </c:pt>
                <c:pt idx="2256">
                  <c:v>40889</c:v>
                </c:pt>
                <c:pt idx="2257">
                  <c:v>40890</c:v>
                </c:pt>
                <c:pt idx="2258">
                  <c:v>40891</c:v>
                </c:pt>
                <c:pt idx="2259">
                  <c:v>40892</c:v>
                </c:pt>
                <c:pt idx="2260">
                  <c:v>40893</c:v>
                </c:pt>
                <c:pt idx="2261">
                  <c:v>40896</c:v>
                </c:pt>
                <c:pt idx="2262">
                  <c:v>40897</c:v>
                </c:pt>
                <c:pt idx="2263">
                  <c:v>40898</c:v>
                </c:pt>
                <c:pt idx="2264">
                  <c:v>40899</c:v>
                </c:pt>
                <c:pt idx="2265">
                  <c:v>40900</c:v>
                </c:pt>
                <c:pt idx="2266">
                  <c:v>40903</c:v>
                </c:pt>
                <c:pt idx="2267">
                  <c:v>40904</c:v>
                </c:pt>
                <c:pt idx="2268">
                  <c:v>40905</c:v>
                </c:pt>
                <c:pt idx="2269">
                  <c:v>40906</c:v>
                </c:pt>
                <c:pt idx="2270">
                  <c:v>40907</c:v>
                </c:pt>
                <c:pt idx="2271">
                  <c:v>40910</c:v>
                </c:pt>
                <c:pt idx="2272">
                  <c:v>40911</c:v>
                </c:pt>
                <c:pt idx="2273">
                  <c:v>40912</c:v>
                </c:pt>
                <c:pt idx="2274">
                  <c:v>40913</c:v>
                </c:pt>
                <c:pt idx="2275">
                  <c:v>40914</c:v>
                </c:pt>
                <c:pt idx="2276">
                  <c:v>40917</c:v>
                </c:pt>
                <c:pt idx="2277">
                  <c:v>40918</c:v>
                </c:pt>
                <c:pt idx="2278">
                  <c:v>40919</c:v>
                </c:pt>
                <c:pt idx="2279">
                  <c:v>40920</c:v>
                </c:pt>
                <c:pt idx="2280">
                  <c:v>40921</c:v>
                </c:pt>
                <c:pt idx="2281">
                  <c:v>40924</c:v>
                </c:pt>
                <c:pt idx="2282">
                  <c:v>40925</c:v>
                </c:pt>
                <c:pt idx="2283">
                  <c:v>40926</c:v>
                </c:pt>
                <c:pt idx="2284">
                  <c:v>40927</c:v>
                </c:pt>
                <c:pt idx="2285">
                  <c:v>40928</c:v>
                </c:pt>
                <c:pt idx="2286">
                  <c:v>40931</c:v>
                </c:pt>
                <c:pt idx="2287">
                  <c:v>40932</c:v>
                </c:pt>
                <c:pt idx="2288">
                  <c:v>40933</c:v>
                </c:pt>
                <c:pt idx="2289">
                  <c:v>40935</c:v>
                </c:pt>
                <c:pt idx="2290">
                  <c:v>40938</c:v>
                </c:pt>
                <c:pt idx="2291">
                  <c:v>40939</c:v>
                </c:pt>
                <c:pt idx="2292">
                  <c:v>40940</c:v>
                </c:pt>
                <c:pt idx="2293">
                  <c:v>40941</c:v>
                </c:pt>
                <c:pt idx="2294">
                  <c:v>40942</c:v>
                </c:pt>
                <c:pt idx="2295">
                  <c:v>40945</c:v>
                </c:pt>
                <c:pt idx="2296">
                  <c:v>40946</c:v>
                </c:pt>
                <c:pt idx="2297">
                  <c:v>40947</c:v>
                </c:pt>
                <c:pt idx="2298">
                  <c:v>40948</c:v>
                </c:pt>
                <c:pt idx="2299">
                  <c:v>40949</c:v>
                </c:pt>
                <c:pt idx="2300">
                  <c:v>40952</c:v>
                </c:pt>
                <c:pt idx="2301">
                  <c:v>40953</c:v>
                </c:pt>
                <c:pt idx="2302">
                  <c:v>40954</c:v>
                </c:pt>
                <c:pt idx="2303">
                  <c:v>40955</c:v>
                </c:pt>
                <c:pt idx="2304">
                  <c:v>40956</c:v>
                </c:pt>
                <c:pt idx="2305">
                  <c:v>40960</c:v>
                </c:pt>
                <c:pt idx="2306">
                  <c:v>40961</c:v>
                </c:pt>
                <c:pt idx="2307">
                  <c:v>40962</c:v>
                </c:pt>
                <c:pt idx="2308">
                  <c:v>40963</c:v>
                </c:pt>
                <c:pt idx="2309">
                  <c:v>40966</c:v>
                </c:pt>
                <c:pt idx="2310">
                  <c:v>40967</c:v>
                </c:pt>
                <c:pt idx="2311">
                  <c:v>40968</c:v>
                </c:pt>
                <c:pt idx="2312">
                  <c:v>40969</c:v>
                </c:pt>
                <c:pt idx="2313">
                  <c:v>40970</c:v>
                </c:pt>
                <c:pt idx="2314">
                  <c:v>40973</c:v>
                </c:pt>
                <c:pt idx="2315">
                  <c:v>40974</c:v>
                </c:pt>
                <c:pt idx="2316">
                  <c:v>40975</c:v>
                </c:pt>
                <c:pt idx="2317">
                  <c:v>40977</c:v>
                </c:pt>
                <c:pt idx="2318">
                  <c:v>40980</c:v>
                </c:pt>
                <c:pt idx="2319">
                  <c:v>40981</c:v>
                </c:pt>
                <c:pt idx="2320">
                  <c:v>40982</c:v>
                </c:pt>
                <c:pt idx="2321">
                  <c:v>40983</c:v>
                </c:pt>
                <c:pt idx="2322">
                  <c:v>40984</c:v>
                </c:pt>
                <c:pt idx="2323">
                  <c:v>40987</c:v>
                </c:pt>
                <c:pt idx="2324">
                  <c:v>40988</c:v>
                </c:pt>
                <c:pt idx="2325">
                  <c:v>40989</c:v>
                </c:pt>
                <c:pt idx="2326">
                  <c:v>40990</c:v>
                </c:pt>
                <c:pt idx="2327">
                  <c:v>40991</c:v>
                </c:pt>
                <c:pt idx="2328">
                  <c:v>40994</c:v>
                </c:pt>
                <c:pt idx="2329">
                  <c:v>40995</c:v>
                </c:pt>
                <c:pt idx="2330">
                  <c:v>40996</c:v>
                </c:pt>
                <c:pt idx="2331">
                  <c:v>40997</c:v>
                </c:pt>
                <c:pt idx="2332">
                  <c:v>40998</c:v>
                </c:pt>
                <c:pt idx="2333">
                  <c:v>41001</c:v>
                </c:pt>
                <c:pt idx="2334">
                  <c:v>41002</c:v>
                </c:pt>
                <c:pt idx="2335">
                  <c:v>41003</c:v>
                </c:pt>
                <c:pt idx="2336">
                  <c:v>41008</c:v>
                </c:pt>
                <c:pt idx="2337">
                  <c:v>41009</c:v>
                </c:pt>
                <c:pt idx="2338">
                  <c:v>41010</c:v>
                </c:pt>
                <c:pt idx="2339">
                  <c:v>41011</c:v>
                </c:pt>
                <c:pt idx="2340">
                  <c:v>41012</c:v>
                </c:pt>
                <c:pt idx="2341">
                  <c:v>41015</c:v>
                </c:pt>
                <c:pt idx="2342">
                  <c:v>41016</c:v>
                </c:pt>
                <c:pt idx="2343">
                  <c:v>41017</c:v>
                </c:pt>
                <c:pt idx="2344">
                  <c:v>41018</c:v>
                </c:pt>
                <c:pt idx="2345">
                  <c:v>41019</c:v>
                </c:pt>
                <c:pt idx="2346">
                  <c:v>41022</c:v>
                </c:pt>
                <c:pt idx="2347">
                  <c:v>41023</c:v>
                </c:pt>
                <c:pt idx="2348">
                  <c:v>41024</c:v>
                </c:pt>
                <c:pt idx="2349">
                  <c:v>41025</c:v>
                </c:pt>
                <c:pt idx="2350">
                  <c:v>41026</c:v>
                </c:pt>
                <c:pt idx="2351">
                  <c:v>41029</c:v>
                </c:pt>
                <c:pt idx="2352">
                  <c:v>41031</c:v>
                </c:pt>
                <c:pt idx="2353">
                  <c:v>41032</c:v>
                </c:pt>
                <c:pt idx="2354">
                  <c:v>41033</c:v>
                </c:pt>
                <c:pt idx="2355">
                  <c:v>41036</c:v>
                </c:pt>
                <c:pt idx="2356">
                  <c:v>41037</c:v>
                </c:pt>
                <c:pt idx="2357">
                  <c:v>41038</c:v>
                </c:pt>
                <c:pt idx="2358">
                  <c:v>41039</c:v>
                </c:pt>
                <c:pt idx="2359">
                  <c:v>41040</c:v>
                </c:pt>
                <c:pt idx="2360">
                  <c:v>41043</c:v>
                </c:pt>
                <c:pt idx="2361">
                  <c:v>41044</c:v>
                </c:pt>
                <c:pt idx="2362">
                  <c:v>41045</c:v>
                </c:pt>
                <c:pt idx="2363">
                  <c:v>41046</c:v>
                </c:pt>
                <c:pt idx="2364">
                  <c:v>41047</c:v>
                </c:pt>
                <c:pt idx="2365">
                  <c:v>41050</c:v>
                </c:pt>
                <c:pt idx="2366">
                  <c:v>41051</c:v>
                </c:pt>
                <c:pt idx="2367">
                  <c:v>41052</c:v>
                </c:pt>
                <c:pt idx="2368">
                  <c:v>41053</c:v>
                </c:pt>
                <c:pt idx="2369">
                  <c:v>41054</c:v>
                </c:pt>
                <c:pt idx="2370">
                  <c:v>41057</c:v>
                </c:pt>
                <c:pt idx="2371">
                  <c:v>41058</c:v>
                </c:pt>
                <c:pt idx="2372">
                  <c:v>41059</c:v>
                </c:pt>
                <c:pt idx="2373">
                  <c:v>41060</c:v>
                </c:pt>
                <c:pt idx="2374">
                  <c:v>41061</c:v>
                </c:pt>
                <c:pt idx="2375">
                  <c:v>41064</c:v>
                </c:pt>
                <c:pt idx="2376">
                  <c:v>41065</c:v>
                </c:pt>
                <c:pt idx="2377">
                  <c:v>41066</c:v>
                </c:pt>
                <c:pt idx="2378">
                  <c:v>41067</c:v>
                </c:pt>
                <c:pt idx="2379">
                  <c:v>41068</c:v>
                </c:pt>
                <c:pt idx="2380">
                  <c:v>41071</c:v>
                </c:pt>
                <c:pt idx="2381">
                  <c:v>41072</c:v>
                </c:pt>
                <c:pt idx="2382">
                  <c:v>41073</c:v>
                </c:pt>
                <c:pt idx="2383">
                  <c:v>41074</c:v>
                </c:pt>
                <c:pt idx="2384">
                  <c:v>41075</c:v>
                </c:pt>
                <c:pt idx="2385">
                  <c:v>41078</c:v>
                </c:pt>
                <c:pt idx="2386">
                  <c:v>41079</c:v>
                </c:pt>
                <c:pt idx="2387">
                  <c:v>41080</c:v>
                </c:pt>
                <c:pt idx="2388">
                  <c:v>41081</c:v>
                </c:pt>
                <c:pt idx="2389">
                  <c:v>41082</c:v>
                </c:pt>
                <c:pt idx="2390">
                  <c:v>41085</c:v>
                </c:pt>
                <c:pt idx="2391">
                  <c:v>41086</c:v>
                </c:pt>
                <c:pt idx="2392">
                  <c:v>41087</c:v>
                </c:pt>
                <c:pt idx="2393">
                  <c:v>41088</c:v>
                </c:pt>
                <c:pt idx="2394">
                  <c:v>41089</c:v>
                </c:pt>
                <c:pt idx="2395">
                  <c:v>41092</c:v>
                </c:pt>
                <c:pt idx="2396">
                  <c:v>41093</c:v>
                </c:pt>
                <c:pt idx="2397">
                  <c:v>41094</c:v>
                </c:pt>
                <c:pt idx="2398">
                  <c:v>41095</c:v>
                </c:pt>
                <c:pt idx="2399">
                  <c:v>41096</c:v>
                </c:pt>
                <c:pt idx="2400">
                  <c:v>41099</c:v>
                </c:pt>
                <c:pt idx="2401">
                  <c:v>41100</c:v>
                </c:pt>
                <c:pt idx="2402">
                  <c:v>41101</c:v>
                </c:pt>
                <c:pt idx="2403">
                  <c:v>41102</c:v>
                </c:pt>
                <c:pt idx="2404">
                  <c:v>41103</c:v>
                </c:pt>
                <c:pt idx="2405">
                  <c:v>41106</c:v>
                </c:pt>
                <c:pt idx="2406">
                  <c:v>41107</c:v>
                </c:pt>
                <c:pt idx="2407">
                  <c:v>41108</c:v>
                </c:pt>
                <c:pt idx="2408">
                  <c:v>41109</c:v>
                </c:pt>
                <c:pt idx="2409">
                  <c:v>41110</c:v>
                </c:pt>
                <c:pt idx="2410">
                  <c:v>41113</c:v>
                </c:pt>
                <c:pt idx="2411">
                  <c:v>41114</c:v>
                </c:pt>
                <c:pt idx="2412">
                  <c:v>41115</c:v>
                </c:pt>
                <c:pt idx="2413">
                  <c:v>41116</c:v>
                </c:pt>
                <c:pt idx="2414">
                  <c:v>41117</c:v>
                </c:pt>
                <c:pt idx="2415">
                  <c:v>41120</c:v>
                </c:pt>
                <c:pt idx="2416">
                  <c:v>41121</c:v>
                </c:pt>
                <c:pt idx="2417">
                  <c:v>41122</c:v>
                </c:pt>
                <c:pt idx="2418">
                  <c:v>41123</c:v>
                </c:pt>
                <c:pt idx="2419">
                  <c:v>41124</c:v>
                </c:pt>
                <c:pt idx="2420">
                  <c:v>41127</c:v>
                </c:pt>
                <c:pt idx="2421">
                  <c:v>41128</c:v>
                </c:pt>
                <c:pt idx="2422">
                  <c:v>41129</c:v>
                </c:pt>
                <c:pt idx="2423">
                  <c:v>41130</c:v>
                </c:pt>
                <c:pt idx="2424">
                  <c:v>41131</c:v>
                </c:pt>
                <c:pt idx="2425">
                  <c:v>41134</c:v>
                </c:pt>
                <c:pt idx="2426">
                  <c:v>41135</c:v>
                </c:pt>
                <c:pt idx="2427">
                  <c:v>41137</c:v>
                </c:pt>
                <c:pt idx="2428">
                  <c:v>41138</c:v>
                </c:pt>
                <c:pt idx="2429">
                  <c:v>41142</c:v>
                </c:pt>
                <c:pt idx="2430">
                  <c:v>41143</c:v>
                </c:pt>
                <c:pt idx="2431">
                  <c:v>41144</c:v>
                </c:pt>
                <c:pt idx="2432">
                  <c:v>41145</c:v>
                </c:pt>
                <c:pt idx="2433">
                  <c:v>41148</c:v>
                </c:pt>
                <c:pt idx="2434">
                  <c:v>41149</c:v>
                </c:pt>
                <c:pt idx="2435">
                  <c:v>41150</c:v>
                </c:pt>
                <c:pt idx="2436">
                  <c:v>41151</c:v>
                </c:pt>
                <c:pt idx="2437">
                  <c:v>41152</c:v>
                </c:pt>
                <c:pt idx="2438">
                  <c:v>41155</c:v>
                </c:pt>
                <c:pt idx="2439">
                  <c:v>41156</c:v>
                </c:pt>
                <c:pt idx="2440">
                  <c:v>41157</c:v>
                </c:pt>
                <c:pt idx="2441">
                  <c:v>41158</c:v>
                </c:pt>
                <c:pt idx="2442">
                  <c:v>41159</c:v>
                </c:pt>
                <c:pt idx="2443">
                  <c:v>41162</c:v>
                </c:pt>
                <c:pt idx="2444">
                  <c:v>41163</c:v>
                </c:pt>
                <c:pt idx="2445">
                  <c:v>41164</c:v>
                </c:pt>
                <c:pt idx="2446">
                  <c:v>41165</c:v>
                </c:pt>
                <c:pt idx="2447">
                  <c:v>41166</c:v>
                </c:pt>
                <c:pt idx="2448">
                  <c:v>41169</c:v>
                </c:pt>
                <c:pt idx="2449">
                  <c:v>41170</c:v>
                </c:pt>
                <c:pt idx="2450">
                  <c:v>41172</c:v>
                </c:pt>
                <c:pt idx="2451">
                  <c:v>41173</c:v>
                </c:pt>
                <c:pt idx="2452">
                  <c:v>41176</c:v>
                </c:pt>
                <c:pt idx="2453">
                  <c:v>41177</c:v>
                </c:pt>
                <c:pt idx="2454">
                  <c:v>41178</c:v>
                </c:pt>
                <c:pt idx="2455">
                  <c:v>41179</c:v>
                </c:pt>
                <c:pt idx="2456">
                  <c:v>41180</c:v>
                </c:pt>
                <c:pt idx="2457">
                  <c:v>41183</c:v>
                </c:pt>
                <c:pt idx="2458">
                  <c:v>41185</c:v>
                </c:pt>
                <c:pt idx="2459">
                  <c:v>41186</c:v>
                </c:pt>
                <c:pt idx="2460">
                  <c:v>41187</c:v>
                </c:pt>
                <c:pt idx="2461">
                  <c:v>41190</c:v>
                </c:pt>
                <c:pt idx="2462">
                  <c:v>41191</c:v>
                </c:pt>
                <c:pt idx="2463">
                  <c:v>41192</c:v>
                </c:pt>
                <c:pt idx="2464">
                  <c:v>41193</c:v>
                </c:pt>
                <c:pt idx="2465">
                  <c:v>41194</c:v>
                </c:pt>
                <c:pt idx="2466">
                  <c:v>41197</c:v>
                </c:pt>
                <c:pt idx="2467">
                  <c:v>41198</c:v>
                </c:pt>
                <c:pt idx="2468">
                  <c:v>41199</c:v>
                </c:pt>
                <c:pt idx="2469">
                  <c:v>41200</c:v>
                </c:pt>
                <c:pt idx="2470">
                  <c:v>41201</c:v>
                </c:pt>
                <c:pt idx="2471">
                  <c:v>41204</c:v>
                </c:pt>
                <c:pt idx="2472">
                  <c:v>41205</c:v>
                </c:pt>
                <c:pt idx="2473">
                  <c:v>41207</c:v>
                </c:pt>
                <c:pt idx="2474">
                  <c:v>41211</c:v>
                </c:pt>
                <c:pt idx="2475">
                  <c:v>41212</c:v>
                </c:pt>
                <c:pt idx="2476">
                  <c:v>41213</c:v>
                </c:pt>
                <c:pt idx="2477">
                  <c:v>41214</c:v>
                </c:pt>
                <c:pt idx="2478">
                  <c:v>41215</c:v>
                </c:pt>
                <c:pt idx="2479">
                  <c:v>41218</c:v>
                </c:pt>
                <c:pt idx="2480">
                  <c:v>41219</c:v>
                </c:pt>
                <c:pt idx="2481">
                  <c:v>41220</c:v>
                </c:pt>
                <c:pt idx="2482">
                  <c:v>41221</c:v>
                </c:pt>
                <c:pt idx="2483">
                  <c:v>41222</c:v>
                </c:pt>
                <c:pt idx="2484">
                  <c:v>41225</c:v>
                </c:pt>
                <c:pt idx="2485">
                  <c:v>41228</c:v>
                </c:pt>
                <c:pt idx="2486">
                  <c:v>41229</c:v>
                </c:pt>
                <c:pt idx="2487">
                  <c:v>41232</c:v>
                </c:pt>
                <c:pt idx="2488">
                  <c:v>41233</c:v>
                </c:pt>
                <c:pt idx="2489">
                  <c:v>41234</c:v>
                </c:pt>
                <c:pt idx="2490">
                  <c:v>41235</c:v>
                </c:pt>
                <c:pt idx="2491">
                  <c:v>41236</c:v>
                </c:pt>
                <c:pt idx="2492">
                  <c:v>41239</c:v>
                </c:pt>
                <c:pt idx="2493">
                  <c:v>41240</c:v>
                </c:pt>
                <c:pt idx="2494">
                  <c:v>41242</c:v>
                </c:pt>
                <c:pt idx="2495">
                  <c:v>41243</c:v>
                </c:pt>
                <c:pt idx="2496">
                  <c:v>41246</c:v>
                </c:pt>
                <c:pt idx="2497">
                  <c:v>41247</c:v>
                </c:pt>
                <c:pt idx="2498">
                  <c:v>41248</c:v>
                </c:pt>
                <c:pt idx="2499">
                  <c:v>41249</c:v>
                </c:pt>
                <c:pt idx="2500">
                  <c:v>41250</c:v>
                </c:pt>
                <c:pt idx="2501">
                  <c:v>41253</c:v>
                </c:pt>
                <c:pt idx="2502">
                  <c:v>41254</c:v>
                </c:pt>
                <c:pt idx="2503">
                  <c:v>41255</c:v>
                </c:pt>
                <c:pt idx="2504">
                  <c:v>41256</c:v>
                </c:pt>
                <c:pt idx="2505">
                  <c:v>41257</c:v>
                </c:pt>
                <c:pt idx="2506">
                  <c:v>41260</c:v>
                </c:pt>
                <c:pt idx="2507">
                  <c:v>41261</c:v>
                </c:pt>
                <c:pt idx="2508">
                  <c:v>41262</c:v>
                </c:pt>
                <c:pt idx="2509">
                  <c:v>41263</c:v>
                </c:pt>
                <c:pt idx="2510">
                  <c:v>41264</c:v>
                </c:pt>
                <c:pt idx="2511">
                  <c:v>41267</c:v>
                </c:pt>
                <c:pt idx="2512">
                  <c:v>41269</c:v>
                </c:pt>
                <c:pt idx="2513">
                  <c:v>41270</c:v>
                </c:pt>
                <c:pt idx="2514">
                  <c:v>41271</c:v>
                </c:pt>
                <c:pt idx="2515">
                  <c:v>41274</c:v>
                </c:pt>
                <c:pt idx="2516">
                  <c:v>41275</c:v>
                </c:pt>
                <c:pt idx="2517">
                  <c:v>41276</c:v>
                </c:pt>
                <c:pt idx="2518">
                  <c:v>41277</c:v>
                </c:pt>
                <c:pt idx="2519">
                  <c:v>41278</c:v>
                </c:pt>
                <c:pt idx="2520">
                  <c:v>41281</c:v>
                </c:pt>
                <c:pt idx="2521">
                  <c:v>41282</c:v>
                </c:pt>
                <c:pt idx="2522">
                  <c:v>41283</c:v>
                </c:pt>
                <c:pt idx="2523">
                  <c:v>41284</c:v>
                </c:pt>
                <c:pt idx="2524">
                  <c:v>41285</c:v>
                </c:pt>
                <c:pt idx="2525">
                  <c:v>41288</c:v>
                </c:pt>
                <c:pt idx="2526">
                  <c:v>41289</c:v>
                </c:pt>
                <c:pt idx="2527">
                  <c:v>41290</c:v>
                </c:pt>
                <c:pt idx="2528">
                  <c:v>41291</c:v>
                </c:pt>
                <c:pt idx="2529">
                  <c:v>41292</c:v>
                </c:pt>
                <c:pt idx="2530">
                  <c:v>41295</c:v>
                </c:pt>
                <c:pt idx="2531">
                  <c:v>41296</c:v>
                </c:pt>
                <c:pt idx="2532">
                  <c:v>41297</c:v>
                </c:pt>
                <c:pt idx="2533">
                  <c:v>41298</c:v>
                </c:pt>
                <c:pt idx="2534">
                  <c:v>41299</c:v>
                </c:pt>
                <c:pt idx="2535">
                  <c:v>41302</c:v>
                </c:pt>
                <c:pt idx="2536">
                  <c:v>41303</c:v>
                </c:pt>
                <c:pt idx="2537">
                  <c:v>41304</c:v>
                </c:pt>
                <c:pt idx="2538">
                  <c:v>41305</c:v>
                </c:pt>
                <c:pt idx="2539">
                  <c:v>41306</c:v>
                </c:pt>
                <c:pt idx="2540">
                  <c:v>41309</c:v>
                </c:pt>
                <c:pt idx="2541">
                  <c:v>41310</c:v>
                </c:pt>
                <c:pt idx="2542">
                  <c:v>41311</c:v>
                </c:pt>
                <c:pt idx="2543">
                  <c:v>41312</c:v>
                </c:pt>
                <c:pt idx="2544">
                  <c:v>41313</c:v>
                </c:pt>
                <c:pt idx="2545">
                  <c:v>41316</c:v>
                </c:pt>
                <c:pt idx="2546">
                  <c:v>41317</c:v>
                </c:pt>
                <c:pt idx="2547">
                  <c:v>41318</c:v>
                </c:pt>
                <c:pt idx="2548">
                  <c:v>41319</c:v>
                </c:pt>
                <c:pt idx="2549">
                  <c:v>41320</c:v>
                </c:pt>
                <c:pt idx="2550">
                  <c:v>41323</c:v>
                </c:pt>
                <c:pt idx="2551">
                  <c:v>41324</c:v>
                </c:pt>
                <c:pt idx="2552">
                  <c:v>41325</c:v>
                </c:pt>
                <c:pt idx="2553">
                  <c:v>41326</c:v>
                </c:pt>
                <c:pt idx="2554">
                  <c:v>41327</c:v>
                </c:pt>
                <c:pt idx="2555">
                  <c:v>41330</c:v>
                </c:pt>
                <c:pt idx="2556">
                  <c:v>41331</c:v>
                </c:pt>
                <c:pt idx="2557">
                  <c:v>41332</c:v>
                </c:pt>
                <c:pt idx="2558">
                  <c:v>41333</c:v>
                </c:pt>
                <c:pt idx="2559">
                  <c:v>41334</c:v>
                </c:pt>
                <c:pt idx="2560">
                  <c:v>41337</c:v>
                </c:pt>
                <c:pt idx="2561">
                  <c:v>41338</c:v>
                </c:pt>
                <c:pt idx="2562">
                  <c:v>41339</c:v>
                </c:pt>
                <c:pt idx="2563">
                  <c:v>41340</c:v>
                </c:pt>
                <c:pt idx="2564">
                  <c:v>41341</c:v>
                </c:pt>
                <c:pt idx="2565">
                  <c:v>41344</c:v>
                </c:pt>
                <c:pt idx="2566">
                  <c:v>41345</c:v>
                </c:pt>
                <c:pt idx="2567">
                  <c:v>41346</c:v>
                </c:pt>
                <c:pt idx="2568">
                  <c:v>41347</c:v>
                </c:pt>
                <c:pt idx="2569">
                  <c:v>41348</c:v>
                </c:pt>
                <c:pt idx="2570">
                  <c:v>41351</c:v>
                </c:pt>
                <c:pt idx="2571">
                  <c:v>41352</c:v>
                </c:pt>
                <c:pt idx="2572">
                  <c:v>41353</c:v>
                </c:pt>
                <c:pt idx="2573">
                  <c:v>41354</c:v>
                </c:pt>
                <c:pt idx="2574">
                  <c:v>41355</c:v>
                </c:pt>
                <c:pt idx="2575">
                  <c:v>41358</c:v>
                </c:pt>
                <c:pt idx="2576">
                  <c:v>41359</c:v>
                </c:pt>
                <c:pt idx="2577">
                  <c:v>41361</c:v>
                </c:pt>
                <c:pt idx="2578">
                  <c:v>41365</c:v>
                </c:pt>
                <c:pt idx="2579">
                  <c:v>41366</c:v>
                </c:pt>
                <c:pt idx="2580">
                  <c:v>41367</c:v>
                </c:pt>
                <c:pt idx="2581">
                  <c:v>41368</c:v>
                </c:pt>
                <c:pt idx="2582">
                  <c:v>41369</c:v>
                </c:pt>
                <c:pt idx="2583">
                  <c:v>41372</c:v>
                </c:pt>
                <c:pt idx="2584">
                  <c:v>41373</c:v>
                </c:pt>
                <c:pt idx="2585">
                  <c:v>41374</c:v>
                </c:pt>
                <c:pt idx="2586">
                  <c:v>41375</c:v>
                </c:pt>
                <c:pt idx="2587">
                  <c:v>41376</c:v>
                </c:pt>
                <c:pt idx="2588">
                  <c:v>41379</c:v>
                </c:pt>
                <c:pt idx="2589">
                  <c:v>41380</c:v>
                </c:pt>
                <c:pt idx="2590">
                  <c:v>41381</c:v>
                </c:pt>
                <c:pt idx="2591">
                  <c:v>41382</c:v>
                </c:pt>
                <c:pt idx="2592">
                  <c:v>41386</c:v>
                </c:pt>
                <c:pt idx="2593">
                  <c:v>41387</c:v>
                </c:pt>
                <c:pt idx="2594">
                  <c:v>41389</c:v>
                </c:pt>
                <c:pt idx="2595">
                  <c:v>41390</c:v>
                </c:pt>
                <c:pt idx="2596">
                  <c:v>41393</c:v>
                </c:pt>
                <c:pt idx="2597">
                  <c:v>41394</c:v>
                </c:pt>
                <c:pt idx="2598">
                  <c:v>41396</c:v>
                </c:pt>
                <c:pt idx="2599">
                  <c:v>41397</c:v>
                </c:pt>
                <c:pt idx="2600">
                  <c:v>41400</c:v>
                </c:pt>
                <c:pt idx="2601">
                  <c:v>41401</c:v>
                </c:pt>
                <c:pt idx="2602">
                  <c:v>41402</c:v>
                </c:pt>
                <c:pt idx="2603">
                  <c:v>41403</c:v>
                </c:pt>
                <c:pt idx="2604">
                  <c:v>41404</c:v>
                </c:pt>
                <c:pt idx="2605">
                  <c:v>41407</c:v>
                </c:pt>
                <c:pt idx="2606">
                  <c:v>41408</c:v>
                </c:pt>
                <c:pt idx="2607">
                  <c:v>41409</c:v>
                </c:pt>
                <c:pt idx="2608">
                  <c:v>41410</c:v>
                </c:pt>
                <c:pt idx="2609">
                  <c:v>41411</c:v>
                </c:pt>
                <c:pt idx="2610">
                  <c:v>41414</c:v>
                </c:pt>
                <c:pt idx="2611">
                  <c:v>41415</c:v>
                </c:pt>
                <c:pt idx="2612">
                  <c:v>41416</c:v>
                </c:pt>
                <c:pt idx="2613">
                  <c:v>41417</c:v>
                </c:pt>
                <c:pt idx="2614">
                  <c:v>41418</c:v>
                </c:pt>
                <c:pt idx="2615">
                  <c:v>41421</c:v>
                </c:pt>
                <c:pt idx="2616">
                  <c:v>41422</c:v>
                </c:pt>
                <c:pt idx="2617">
                  <c:v>41423</c:v>
                </c:pt>
                <c:pt idx="2618">
                  <c:v>41424</c:v>
                </c:pt>
                <c:pt idx="2619">
                  <c:v>41425</c:v>
                </c:pt>
                <c:pt idx="2620">
                  <c:v>41428</c:v>
                </c:pt>
                <c:pt idx="2621">
                  <c:v>41429</c:v>
                </c:pt>
                <c:pt idx="2622">
                  <c:v>41430</c:v>
                </c:pt>
                <c:pt idx="2623">
                  <c:v>41431</c:v>
                </c:pt>
                <c:pt idx="2624">
                  <c:v>41432</c:v>
                </c:pt>
                <c:pt idx="2625">
                  <c:v>41435</c:v>
                </c:pt>
                <c:pt idx="2626">
                  <c:v>41436</c:v>
                </c:pt>
                <c:pt idx="2627">
                  <c:v>41437</c:v>
                </c:pt>
                <c:pt idx="2628">
                  <c:v>41438</c:v>
                </c:pt>
                <c:pt idx="2629">
                  <c:v>41439</c:v>
                </c:pt>
                <c:pt idx="2630">
                  <c:v>41442</c:v>
                </c:pt>
                <c:pt idx="2631">
                  <c:v>41443</c:v>
                </c:pt>
                <c:pt idx="2632">
                  <c:v>41444</c:v>
                </c:pt>
                <c:pt idx="2633">
                  <c:v>41445</c:v>
                </c:pt>
                <c:pt idx="2634">
                  <c:v>41446</c:v>
                </c:pt>
                <c:pt idx="2635">
                  <c:v>41449</c:v>
                </c:pt>
                <c:pt idx="2636">
                  <c:v>41450</c:v>
                </c:pt>
                <c:pt idx="2637">
                  <c:v>41451</c:v>
                </c:pt>
                <c:pt idx="2638">
                  <c:v>41452</c:v>
                </c:pt>
                <c:pt idx="2639">
                  <c:v>41453</c:v>
                </c:pt>
                <c:pt idx="2640">
                  <c:v>41456</c:v>
                </c:pt>
                <c:pt idx="2641">
                  <c:v>41457</c:v>
                </c:pt>
                <c:pt idx="2642">
                  <c:v>41458</c:v>
                </c:pt>
                <c:pt idx="2643">
                  <c:v>41459</c:v>
                </c:pt>
                <c:pt idx="2644">
                  <c:v>41460</c:v>
                </c:pt>
                <c:pt idx="2645">
                  <c:v>41463</c:v>
                </c:pt>
                <c:pt idx="2646">
                  <c:v>41464</c:v>
                </c:pt>
                <c:pt idx="2647">
                  <c:v>41465</c:v>
                </c:pt>
                <c:pt idx="2648">
                  <c:v>41466</c:v>
                </c:pt>
                <c:pt idx="2649">
                  <c:v>41467</c:v>
                </c:pt>
                <c:pt idx="2650">
                  <c:v>41470</c:v>
                </c:pt>
                <c:pt idx="2651">
                  <c:v>41471</c:v>
                </c:pt>
                <c:pt idx="2652">
                  <c:v>41472</c:v>
                </c:pt>
                <c:pt idx="2653">
                  <c:v>41473</c:v>
                </c:pt>
                <c:pt idx="2654">
                  <c:v>41474</c:v>
                </c:pt>
                <c:pt idx="2655">
                  <c:v>41477</c:v>
                </c:pt>
                <c:pt idx="2656">
                  <c:v>41478</c:v>
                </c:pt>
                <c:pt idx="2657">
                  <c:v>41479</c:v>
                </c:pt>
                <c:pt idx="2658">
                  <c:v>41480</c:v>
                </c:pt>
                <c:pt idx="2659">
                  <c:v>41481</c:v>
                </c:pt>
                <c:pt idx="2660">
                  <c:v>41484</c:v>
                </c:pt>
                <c:pt idx="2661">
                  <c:v>41485</c:v>
                </c:pt>
                <c:pt idx="2662">
                  <c:v>41486</c:v>
                </c:pt>
                <c:pt idx="2663">
                  <c:v>41487</c:v>
                </c:pt>
                <c:pt idx="2664">
                  <c:v>41488</c:v>
                </c:pt>
                <c:pt idx="2665">
                  <c:v>41491</c:v>
                </c:pt>
                <c:pt idx="2666">
                  <c:v>41492</c:v>
                </c:pt>
                <c:pt idx="2667">
                  <c:v>41493</c:v>
                </c:pt>
                <c:pt idx="2668">
                  <c:v>41494</c:v>
                </c:pt>
                <c:pt idx="2669">
                  <c:v>41498</c:v>
                </c:pt>
                <c:pt idx="2670">
                  <c:v>41499</c:v>
                </c:pt>
                <c:pt idx="2671">
                  <c:v>41500</c:v>
                </c:pt>
                <c:pt idx="2672">
                  <c:v>41502</c:v>
                </c:pt>
                <c:pt idx="2673">
                  <c:v>41505</c:v>
                </c:pt>
                <c:pt idx="2674">
                  <c:v>41506</c:v>
                </c:pt>
                <c:pt idx="2675">
                  <c:v>41507</c:v>
                </c:pt>
                <c:pt idx="2676">
                  <c:v>41508</c:v>
                </c:pt>
                <c:pt idx="2677">
                  <c:v>41509</c:v>
                </c:pt>
                <c:pt idx="2678">
                  <c:v>41512</c:v>
                </c:pt>
                <c:pt idx="2679">
                  <c:v>41513</c:v>
                </c:pt>
                <c:pt idx="2680">
                  <c:v>41514</c:v>
                </c:pt>
                <c:pt idx="2681">
                  <c:v>41515</c:v>
                </c:pt>
                <c:pt idx="2682">
                  <c:v>41516</c:v>
                </c:pt>
                <c:pt idx="2683">
                  <c:v>41519</c:v>
                </c:pt>
                <c:pt idx="2684">
                  <c:v>41520</c:v>
                </c:pt>
                <c:pt idx="2685">
                  <c:v>41521</c:v>
                </c:pt>
                <c:pt idx="2686">
                  <c:v>41522</c:v>
                </c:pt>
                <c:pt idx="2687">
                  <c:v>41523</c:v>
                </c:pt>
                <c:pt idx="2688">
                  <c:v>41527</c:v>
                </c:pt>
                <c:pt idx="2689">
                  <c:v>41528</c:v>
                </c:pt>
                <c:pt idx="2690">
                  <c:v>41529</c:v>
                </c:pt>
                <c:pt idx="2691">
                  <c:v>41530</c:v>
                </c:pt>
                <c:pt idx="2692">
                  <c:v>41533</c:v>
                </c:pt>
                <c:pt idx="2693">
                  <c:v>41534</c:v>
                </c:pt>
                <c:pt idx="2694">
                  <c:v>41535</c:v>
                </c:pt>
                <c:pt idx="2695">
                  <c:v>41536</c:v>
                </c:pt>
                <c:pt idx="2696">
                  <c:v>41537</c:v>
                </c:pt>
                <c:pt idx="2697">
                  <c:v>41540</c:v>
                </c:pt>
                <c:pt idx="2698">
                  <c:v>41541</c:v>
                </c:pt>
                <c:pt idx="2699">
                  <c:v>41542</c:v>
                </c:pt>
                <c:pt idx="2700">
                  <c:v>41543</c:v>
                </c:pt>
                <c:pt idx="2701">
                  <c:v>41544</c:v>
                </c:pt>
                <c:pt idx="2702">
                  <c:v>41547</c:v>
                </c:pt>
                <c:pt idx="2703">
                  <c:v>41548</c:v>
                </c:pt>
                <c:pt idx="2704">
                  <c:v>41550</c:v>
                </c:pt>
                <c:pt idx="2705">
                  <c:v>41551</c:v>
                </c:pt>
                <c:pt idx="2706">
                  <c:v>41554</c:v>
                </c:pt>
                <c:pt idx="2707">
                  <c:v>41555</c:v>
                </c:pt>
                <c:pt idx="2708">
                  <c:v>41556</c:v>
                </c:pt>
                <c:pt idx="2709">
                  <c:v>41557</c:v>
                </c:pt>
                <c:pt idx="2710">
                  <c:v>41558</c:v>
                </c:pt>
                <c:pt idx="2711">
                  <c:v>41561</c:v>
                </c:pt>
                <c:pt idx="2712">
                  <c:v>41562</c:v>
                </c:pt>
                <c:pt idx="2713">
                  <c:v>41564</c:v>
                </c:pt>
                <c:pt idx="2714">
                  <c:v>41565</c:v>
                </c:pt>
                <c:pt idx="2715">
                  <c:v>41568</c:v>
                </c:pt>
                <c:pt idx="2716">
                  <c:v>41569</c:v>
                </c:pt>
                <c:pt idx="2717">
                  <c:v>41570</c:v>
                </c:pt>
                <c:pt idx="2718">
                  <c:v>41571</c:v>
                </c:pt>
                <c:pt idx="2719">
                  <c:v>41572</c:v>
                </c:pt>
                <c:pt idx="2720">
                  <c:v>41575</c:v>
                </c:pt>
                <c:pt idx="2721">
                  <c:v>41576</c:v>
                </c:pt>
                <c:pt idx="2722">
                  <c:v>41577</c:v>
                </c:pt>
                <c:pt idx="2723">
                  <c:v>41578</c:v>
                </c:pt>
                <c:pt idx="2724">
                  <c:v>41579</c:v>
                </c:pt>
                <c:pt idx="2725">
                  <c:v>41583</c:v>
                </c:pt>
                <c:pt idx="2726">
                  <c:v>41584</c:v>
                </c:pt>
                <c:pt idx="2727">
                  <c:v>41585</c:v>
                </c:pt>
                <c:pt idx="2728">
                  <c:v>41586</c:v>
                </c:pt>
                <c:pt idx="2729">
                  <c:v>41589</c:v>
                </c:pt>
                <c:pt idx="2730">
                  <c:v>41590</c:v>
                </c:pt>
                <c:pt idx="2731">
                  <c:v>41591</c:v>
                </c:pt>
                <c:pt idx="2732">
                  <c:v>41592</c:v>
                </c:pt>
                <c:pt idx="2733">
                  <c:v>41596</c:v>
                </c:pt>
                <c:pt idx="2734">
                  <c:v>41597</c:v>
                </c:pt>
                <c:pt idx="2735">
                  <c:v>41598</c:v>
                </c:pt>
                <c:pt idx="2736">
                  <c:v>41599</c:v>
                </c:pt>
                <c:pt idx="2737">
                  <c:v>41600</c:v>
                </c:pt>
                <c:pt idx="2738">
                  <c:v>41603</c:v>
                </c:pt>
                <c:pt idx="2739">
                  <c:v>41604</c:v>
                </c:pt>
                <c:pt idx="2740">
                  <c:v>41605</c:v>
                </c:pt>
                <c:pt idx="2741">
                  <c:v>41606</c:v>
                </c:pt>
                <c:pt idx="2742">
                  <c:v>41607</c:v>
                </c:pt>
                <c:pt idx="2743">
                  <c:v>41610</c:v>
                </c:pt>
                <c:pt idx="2744">
                  <c:v>41611</c:v>
                </c:pt>
                <c:pt idx="2745">
                  <c:v>41612</c:v>
                </c:pt>
                <c:pt idx="2746">
                  <c:v>41613</c:v>
                </c:pt>
                <c:pt idx="2747">
                  <c:v>41614</c:v>
                </c:pt>
                <c:pt idx="2748">
                  <c:v>41617</c:v>
                </c:pt>
                <c:pt idx="2749">
                  <c:v>41618</c:v>
                </c:pt>
                <c:pt idx="2750">
                  <c:v>41619</c:v>
                </c:pt>
                <c:pt idx="2751">
                  <c:v>41620</c:v>
                </c:pt>
                <c:pt idx="2752">
                  <c:v>41621</c:v>
                </c:pt>
                <c:pt idx="2753">
                  <c:v>41624</c:v>
                </c:pt>
                <c:pt idx="2754">
                  <c:v>41625</c:v>
                </c:pt>
                <c:pt idx="2755">
                  <c:v>41626</c:v>
                </c:pt>
                <c:pt idx="2756">
                  <c:v>41627</c:v>
                </c:pt>
                <c:pt idx="2757">
                  <c:v>41628</c:v>
                </c:pt>
                <c:pt idx="2758">
                  <c:v>41631</c:v>
                </c:pt>
                <c:pt idx="2759">
                  <c:v>41632</c:v>
                </c:pt>
                <c:pt idx="2760">
                  <c:v>41634</c:v>
                </c:pt>
                <c:pt idx="2761">
                  <c:v>41635</c:v>
                </c:pt>
                <c:pt idx="2762">
                  <c:v>41638</c:v>
                </c:pt>
                <c:pt idx="2763">
                  <c:v>41639</c:v>
                </c:pt>
                <c:pt idx="2764">
                  <c:v>41640</c:v>
                </c:pt>
                <c:pt idx="2765">
                  <c:v>41641</c:v>
                </c:pt>
                <c:pt idx="2766">
                  <c:v>41642</c:v>
                </c:pt>
                <c:pt idx="2767">
                  <c:v>41645</c:v>
                </c:pt>
                <c:pt idx="2768">
                  <c:v>41646</c:v>
                </c:pt>
                <c:pt idx="2769">
                  <c:v>41647</c:v>
                </c:pt>
                <c:pt idx="2770">
                  <c:v>41648</c:v>
                </c:pt>
                <c:pt idx="2771">
                  <c:v>41649</c:v>
                </c:pt>
                <c:pt idx="2772">
                  <c:v>41652</c:v>
                </c:pt>
                <c:pt idx="2773">
                  <c:v>41653</c:v>
                </c:pt>
                <c:pt idx="2774">
                  <c:v>41654</c:v>
                </c:pt>
                <c:pt idx="2775">
                  <c:v>41655</c:v>
                </c:pt>
                <c:pt idx="2776">
                  <c:v>41656</c:v>
                </c:pt>
                <c:pt idx="2777">
                  <c:v>41659</c:v>
                </c:pt>
                <c:pt idx="2778">
                  <c:v>41660</c:v>
                </c:pt>
                <c:pt idx="2779">
                  <c:v>41661</c:v>
                </c:pt>
                <c:pt idx="2780">
                  <c:v>41662</c:v>
                </c:pt>
                <c:pt idx="2781">
                  <c:v>41663</c:v>
                </c:pt>
                <c:pt idx="2782">
                  <c:v>41666</c:v>
                </c:pt>
                <c:pt idx="2783">
                  <c:v>41667</c:v>
                </c:pt>
                <c:pt idx="2784">
                  <c:v>41668</c:v>
                </c:pt>
                <c:pt idx="2785">
                  <c:v>41669</c:v>
                </c:pt>
                <c:pt idx="2786">
                  <c:v>41670</c:v>
                </c:pt>
                <c:pt idx="2787">
                  <c:v>41673</c:v>
                </c:pt>
                <c:pt idx="2788">
                  <c:v>41674</c:v>
                </c:pt>
                <c:pt idx="2789">
                  <c:v>41675</c:v>
                </c:pt>
                <c:pt idx="2790">
                  <c:v>41676</c:v>
                </c:pt>
                <c:pt idx="2791">
                  <c:v>41677</c:v>
                </c:pt>
                <c:pt idx="2792">
                  <c:v>41680</c:v>
                </c:pt>
                <c:pt idx="2793">
                  <c:v>41681</c:v>
                </c:pt>
                <c:pt idx="2794">
                  <c:v>41682</c:v>
                </c:pt>
                <c:pt idx="2795">
                  <c:v>41683</c:v>
                </c:pt>
                <c:pt idx="2796">
                  <c:v>41684</c:v>
                </c:pt>
                <c:pt idx="2797">
                  <c:v>41687</c:v>
                </c:pt>
                <c:pt idx="2798">
                  <c:v>41688</c:v>
                </c:pt>
                <c:pt idx="2799">
                  <c:v>41689</c:v>
                </c:pt>
                <c:pt idx="2800">
                  <c:v>41690</c:v>
                </c:pt>
                <c:pt idx="2801">
                  <c:v>41691</c:v>
                </c:pt>
                <c:pt idx="2802">
                  <c:v>41694</c:v>
                </c:pt>
                <c:pt idx="2803">
                  <c:v>41695</c:v>
                </c:pt>
                <c:pt idx="2804">
                  <c:v>41696</c:v>
                </c:pt>
                <c:pt idx="2805">
                  <c:v>41698</c:v>
                </c:pt>
                <c:pt idx="2806">
                  <c:v>41701</c:v>
                </c:pt>
                <c:pt idx="2807">
                  <c:v>41702</c:v>
                </c:pt>
                <c:pt idx="2808">
                  <c:v>41703</c:v>
                </c:pt>
                <c:pt idx="2809">
                  <c:v>41704</c:v>
                </c:pt>
                <c:pt idx="2810">
                  <c:v>41705</c:v>
                </c:pt>
                <c:pt idx="2811">
                  <c:v>41708</c:v>
                </c:pt>
                <c:pt idx="2812">
                  <c:v>41709</c:v>
                </c:pt>
                <c:pt idx="2813">
                  <c:v>41710</c:v>
                </c:pt>
                <c:pt idx="2814">
                  <c:v>41711</c:v>
                </c:pt>
                <c:pt idx="2815">
                  <c:v>41712</c:v>
                </c:pt>
                <c:pt idx="2816">
                  <c:v>41716</c:v>
                </c:pt>
                <c:pt idx="2817">
                  <c:v>41717</c:v>
                </c:pt>
                <c:pt idx="2818">
                  <c:v>41718</c:v>
                </c:pt>
                <c:pt idx="2819">
                  <c:v>41719</c:v>
                </c:pt>
                <c:pt idx="2820">
                  <c:v>41722</c:v>
                </c:pt>
                <c:pt idx="2821">
                  <c:v>41723</c:v>
                </c:pt>
                <c:pt idx="2822">
                  <c:v>41724</c:v>
                </c:pt>
                <c:pt idx="2823">
                  <c:v>41725</c:v>
                </c:pt>
                <c:pt idx="2824">
                  <c:v>41726</c:v>
                </c:pt>
                <c:pt idx="2825">
                  <c:v>41729</c:v>
                </c:pt>
                <c:pt idx="2826">
                  <c:v>41730</c:v>
                </c:pt>
                <c:pt idx="2827">
                  <c:v>41731</c:v>
                </c:pt>
                <c:pt idx="2828">
                  <c:v>41732</c:v>
                </c:pt>
                <c:pt idx="2829">
                  <c:v>41733</c:v>
                </c:pt>
                <c:pt idx="2830">
                  <c:v>41736</c:v>
                </c:pt>
                <c:pt idx="2831">
                  <c:v>41738</c:v>
                </c:pt>
                <c:pt idx="2832">
                  <c:v>41739</c:v>
                </c:pt>
                <c:pt idx="2833">
                  <c:v>41740</c:v>
                </c:pt>
                <c:pt idx="2834">
                  <c:v>41744</c:v>
                </c:pt>
                <c:pt idx="2835">
                  <c:v>41745</c:v>
                </c:pt>
                <c:pt idx="2836">
                  <c:v>41746</c:v>
                </c:pt>
                <c:pt idx="2837">
                  <c:v>41750</c:v>
                </c:pt>
                <c:pt idx="2838">
                  <c:v>41751</c:v>
                </c:pt>
                <c:pt idx="2839">
                  <c:v>41752</c:v>
                </c:pt>
                <c:pt idx="2840">
                  <c:v>41754</c:v>
                </c:pt>
                <c:pt idx="2841">
                  <c:v>41757</c:v>
                </c:pt>
                <c:pt idx="2842">
                  <c:v>41758</c:v>
                </c:pt>
                <c:pt idx="2843">
                  <c:v>41759</c:v>
                </c:pt>
                <c:pt idx="2844">
                  <c:v>41761</c:v>
                </c:pt>
                <c:pt idx="2845">
                  <c:v>41764</c:v>
                </c:pt>
                <c:pt idx="2846">
                  <c:v>41765</c:v>
                </c:pt>
                <c:pt idx="2847">
                  <c:v>41766</c:v>
                </c:pt>
                <c:pt idx="2848">
                  <c:v>41767</c:v>
                </c:pt>
                <c:pt idx="2849">
                  <c:v>41768</c:v>
                </c:pt>
                <c:pt idx="2850">
                  <c:v>41771</c:v>
                </c:pt>
                <c:pt idx="2851">
                  <c:v>41772</c:v>
                </c:pt>
                <c:pt idx="2852">
                  <c:v>41773</c:v>
                </c:pt>
                <c:pt idx="2853">
                  <c:v>41774</c:v>
                </c:pt>
                <c:pt idx="2854">
                  <c:v>41775</c:v>
                </c:pt>
                <c:pt idx="2855">
                  <c:v>41778</c:v>
                </c:pt>
                <c:pt idx="2856">
                  <c:v>41779</c:v>
                </c:pt>
                <c:pt idx="2857">
                  <c:v>41780</c:v>
                </c:pt>
                <c:pt idx="2858">
                  <c:v>41781</c:v>
                </c:pt>
                <c:pt idx="2859">
                  <c:v>41782</c:v>
                </c:pt>
                <c:pt idx="2860">
                  <c:v>41785</c:v>
                </c:pt>
                <c:pt idx="2861">
                  <c:v>41786</c:v>
                </c:pt>
                <c:pt idx="2862">
                  <c:v>41787</c:v>
                </c:pt>
                <c:pt idx="2863">
                  <c:v>41788</c:v>
                </c:pt>
                <c:pt idx="2864">
                  <c:v>41789</c:v>
                </c:pt>
                <c:pt idx="2865">
                  <c:v>41792</c:v>
                </c:pt>
                <c:pt idx="2866">
                  <c:v>41793</c:v>
                </c:pt>
                <c:pt idx="2867">
                  <c:v>41794</c:v>
                </c:pt>
                <c:pt idx="2868">
                  <c:v>41795</c:v>
                </c:pt>
                <c:pt idx="2869">
                  <c:v>41796</c:v>
                </c:pt>
                <c:pt idx="2870">
                  <c:v>41799</c:v>
                </c:pt>
                <c:pt idx="2871">
                  <c:v>41800</c:v>
                </c:pt>
                <c:pt idx="2872">
                  <c:v>41801</c:v>
                </c:pt>
                <c:pt idx="2873">
                  <c:v>41802</c:v>
                </c:pt>
                <c:pt idx="2874">
                  <c:v>41803</c:v>
                </c:pt>
                <c:pt idx="2875">
                  <c:v>41806</c:v>
                </c:pt>
                <c:pt idx="2876">
                  <c:v>41807</c:v>
                </c:pt>
                <c:pt idx="2877">
                  <c:v>41808</c:v>
                </c:pt>
                <c:pt idx="2878">
                  <c:v>41809</c:v>
                </c:pt>
                <c:pt idx="2879">
                  <c:v>41810</c:v>
                </c:pt>
                <c:pt idx="2880">
                  <c:v>41813</c:v>
                </c:pt>
                <c:pt idx="2881">
                  <c:v>41814</c:v>
                </c:pt>
                <c:pt idx="2882">
                  <c:v>41815</c:v>
                </c:pt>
                <c:pt idx="2883">
                  <c:v>41816</c:v>
                </c:pt>
                <c:pt idx="2884">
                  <c:v>41817</c:v>
                </c:pt>
                <c:pt idx="2885">
                  <c:v>41820</c:v>
                </c:pt>
                <c:pt idx="2886">
                  <c:v>41821</c:v>
                </c:pt>
                <c:pt idx="2887">
                  <c:v>41822</c:v>
                </c:pt>
                <c:pt idx="2888">
                  <c:v>41823</c:v>
                </c:pt>
                <c:pt idx="2889">
                  <c:v>41824</c:v>
                </c:pt>
                <c:pt idx="2890">
                  <c:v>41827</c:v>
                </c:pt>
                <c:pt idx="2891">
                  <c:v>41828</c:v>
                </c:pt>
                <c:pt idx="2892">
                  <c:v>41829</c:v>
                </c:pt>
                <c:pt idx="2893">
                  <c:v>41830</c:v>
                </c:pt>
                <c:pt idx="2894">
                  <c:v>41831</c:v>
                </c:pt>
                <c:pt idx="2895">
                  <c:v>41834</c:v>
                </c:pt>
                <c:pt idx="2896">
                  <c:v>41835</c:v>
                </c:pt>
                <c:pt idx="2897">
                  <c:v>41836</c:v>
                </c:pt>
                <c:pt idx="2898">
                  <c:v>41837</c:v>
                </c:pt>
                <c:pt idx="2899">
                  <c:v>41838</c:v>
                </c:pt>
                <c:pt idx="2900">
                  <c:v>41841</c:v>
                </c:pt>
                <c:pt idx="2901">
                  <c:v>41842</c:v>
                </c:pt>
                <c:pt idx="2902">
                  <c:v>41843</c:v>
                </c:pt>
                <c:pt idx="2903">
                  <c:v>41844</c:v>
                </c:pt>
                <c:pt idx="2904">
                  <c:v>41845</c:v>
                </c:pt>
                <c:pt idx="2905">
                  <c:v>41848</c:v>
                </c:pt>
                <c:pt idx="2906">
                  <c:v>41850</c:v>
                </c:pt>
                <c:pt idx="2907">
                  <c:v>41851</c:v>
                </c:pt>
                <c:pt idx="2908">
                  <c:v>41852</c:v>
                </c:pt>
                <c:pt idx="2909">
                  <c:v>41855</c:v>
                </c:pt>
                <c:pt idx="2910">
                  <c:v>41856</c:v>
                </c:pt>
                <c:pt idx="2911">
                  <c:v>41857</c:v>
                </c:pt>
                <c:pt idx="2912">
                  <c:v>41858</c:v>
                </c:pt>
                <c:pt idx="2913">
                  <c:v>41859</c:v>
                </c:pt>
                <c:pt idx="2914">
                  <c:v>41862</c:v>
                </c:pt>
                <c:pt idx="2915">
                  <c:v>41863</c:v>
                </c:pt>
                <c:pt idx="2916">
                  <c:v>41864</c:v>
                </c:pt>
                <c:pt idx="2917">
                  <c:v>41865</c:v>
                </c:pt>
                <c:pt idx="2918">
                  <c:v>41869</c:v>
                </c:pt>
                <c:pt idx="2919">
                  <c:v>41870</c:v>
                </c:pt>
                <c:pt idx="2920">
                  <c:v>41871</c:v>
                </c:pt>
                <c:pt idx="2921">
                  <c:v>41872</c:v>
                </c:pt>
                <c:pt idx="2922">
                  <c:v>41873</c:v>
                </c:pt>
                <c:pt idx="2923">
                  <c:v>41876</c:v>
                </c:pt>
                <c:pt idx="2924">
                  <c:v>41877</c:v>
                </c:pt>
                <c:pt idx="2925">
                  <c:v>41878</c:v>
                </c:pt>
                <c:pt idx="2926">
                  <c:v>41879</c:v>
                </c:pt>
                <c:pt idx="2927">
                  <c:v>41883</c:v>
                </c:pt>
                <c:pt idx="2928">
                  <c:v>41884</c:v>
                </c:pt>
                <c:pt idx="2929">
                  <c:v>41885</c:v>
                </c:pt>
                <c:pt idx="2930">
                  <c:v>41886</c:v>
                </c:pt>
                <c:pt idx="2931">
                  <c:v>41887</c:v>
                </c:pt>
                <c:pt idx="2932">
                  <c:v>41890</c:v>
                </c:pt>
                <c:pt idx="2933">
                  <c:v>41891</c:v>
                </c:pt>
                <c:pt idx="2934">
                  <c:v>41892</c:v>
                </c:pt>
                <c:pt idx="2935">
                  <c:v>41893</c:v>
                </c:pt>
                <c:pt idx="2936">
                  <c:v>41894</c:v>
                </c:pt>
                <c:pt idx="2937">
                  <c:v>41897</c:v>
                </c:pt>
                <c:pt idx="2938">
                  <c:v>41898</c:v>
                </c:pt>
                <c:pt idx="2939">
                  <c:v>41899</c:v>
                </c:pt>
                <c:pt idx="2940">
                  <c:v>41900</c:v>
                </c:pt>
                <c:pt idx="2941">
                  <c:v>41901</c:v>
                </c:pt>
                <c:pt idx="2942">
                  <c:v>41904</c:v>
                </c:pt>
                <c:pt idx="2943">
                  <c:v>41905</c:v>
                </c:pt>
                <c:pt idx="2944">
                  <c:v>41906</c:v>
                </c:pt>
                <c:pt idx="2945">
                  <c:v>41907</c:v>
                </c:pt>
                <c:pt idx="2946">
                  <c:v>41908</c:v>
                </c:pt>
                <c:pt idx="2947">
                  <c:v>41911</c:v>
                </c:pt>
                <c:pt idx="2948">
                  <c:v>41912</c:v>
                </c:pt>
                <c:pt idx="2949">
                  <c:v>41913</c:v>
                </c:pt>
                <c:pt idx="2950">
                  <c:v>41919</c:v>
                </c:pt>
                <c:pt idx="2951">
                  <c:v>41920</c:v>
                </c:pt>
                <c:pt idx="2952">
                  <c:v>41921</c:v>
                </c:pt>
                <c:pt idx="2953">
                  <c:v>41922</c:v>
                </c:pt>
                <c:pt idx="2954">
                  <c:v>41925</c:v>
                </c:pt>
                <c:pt idx="2955">
                  <c:v>41926</c:v>
                </c:pt>
                <c:pt idx="2956">
                  <c:v>41928</c:v>
                </c:pt>
                <c:pt idx="2957">
                  <c:v>41929</c:v>
                </c:pt>
                <c:pt idx="2958">
                  <c:v>41932</c:v>
                </c:pt>
                <c:pt idx="2959">
                  <c:v>41933</c:v>
                </c:pt>
                <c:pt idx="2960">
                  <c:v>41934</c:v>
                </c:pt>
                <c:pt idx="2961">
                  <c:v>41939</c:v>
                </c:pt>
                <c:pt idx="2962">
                  <c:v>41940</c:v>
                </c:pt>
                <c:pt idx="2963">
                  <c:v>41941</c:v>
                </c:pt>
                <c:pt idx="2964">
                  <c:v>41942</c:v>
                </c:pt>
                <c:pt idx="2965">
                  <c:v>41943</c:v>
                </c:pt>
                <c:pt idx="2966">
                  <c:v>41946</c:v>
                </c:pt>
                <c:pt idx="2967">
                  <c:v>41948</c:v>
                </c:pt>
                <c:pt idx="2968">
                  <c:v>41950</c:v>
                </c:pt>
                <c:pt idx="2969">
                  <c:v>41953</c:v>
                </c:pt>
                <c:pt idx="2970">
                  <c:v>41954</c:v>
                </c:pt>
                <c:pt idx="2971">
                  <c:v>41955</c:v>
                </c:pt>
                <c:pt idx="2972">
                  <c:v>41956</c:v>
                </c:pt>
                <c:pt idx="2973">
                  <c:v>41957</c:v>
                </c:pt>
                <c:pt idx="2974">
                  <c:v>41960</c:v>
                </c:pt>
                <c:pt idx="2975">
                  <c:v>41961</c:v>
                </c:pt>
                <c:pt idx="2976">
                  <c:v>41962</c:v>
                </c:pt>
                <c:pt idx="2977">
                  <c:v>41963</c:v>
                </c:pt>
                <c:pt idx="2978">
                  <c:v>41964</c:v>
                </c:pt>
                <c:pt idx="2979">
                  <c:v>41967</c:v>
                </c:pt>
                <c:pt idx="2980">
                  <c:v>41968</c:v>
                </c:pt>
                <c:pt idx="2981">
                  <c:v>41969</c:v>
                </c:pt>
                <c:pt idx="2982">
                  <c:v>41970</c:v>
                </c:pt>
                <c:pt idx="2983">
                  <c:v>41971</c:v>
                </c:pt>
                <c:pt idx="2984">
                  <c:v>41974</c:v>
                </c:pt>
                <c:pt idx="2985">
                  <c:v>41975</c:v>
                </c:pt>
                <c:pt idx="2986">
                  <c:v>41976</c:v>
                </c:pt>
                <c:pt idx="2987">
                  <c:v>41977</c:v>
                </c:pt>
                <c:pt idx="2988">
                  <c:v>41978</c:v>
                </c:pt>
                <c:pt idx="2989">
                  <c:v>41981</c:v>
                </c:pt>
                <c:pt idx="2990">
                  <c:v>41982</c:v>
                </c:pt>
                <c:pt idx="2991">
                  <c:v>41983</c:v>
                </c:pt>
                <c:pt idx="2992">
                  <c:v>41984</c:v>
                </c:pt>
                <c:pt idx="2993">
                  <c:v>41985</c:v>
                </c:pt>
                <c:pt idx="2994">
                  <c:v>41988</c:v>
                </c:pt>
                <c:pt idx="2995">
                  <c:v>41989</c:v>
                </c:pt>
                <c:pt idx="2996">
                  <c:v>41990</c:v>
                </c:pt>
                <c:pt idx="2997">
                  <c:v>41991</c:v>
                </c:pt>
                <c:pt idx="2998">
                  <c:v>41992</c:v>
                </c:pt>
                <c:pt idx="2999">
                  <c:v>41995</c:v>
                </c:pt>
                <c:pt idx="3000">
                  <c:v>41996</c:v>
                </c:pt>
                <c:pt idx="3001">
                  <c:v>41997</c:v>
                </c:pt>
                <c:pt idx="3002">
                  <c:v>41999</c:v>
                </c:pt>
                <c:pt idx="3003">
                  <c:v>42002</c:v>
                </c:pt>
                <c:pt idx="3004">
                  <c:v>42003</c:v>
                </c:pt>
                <c:pt idx="3005">
                  <c:v>42004</c:v>
                </c:pt>
                <c:pt idx="3006">
                  <c:v>42005</c:v>
                </c:pt>
                <c:pt idx="3007">
                  <c:v>42006</c:v>
                </c:pt>
                <c:pt idx="3008">
                  <c:v>42009</c:v>
                </c:pt>
                <c:pt idx="3009">
                  <c:v>42010</c:v>
                </c:pt>
                <c:pt idx="3010">
                  <c:v>42011</c:v>
                </c:pt>
                <c:pt idx="3011">
                  <c:v>42012</c:v>
                </c:pt>
                <c:pt idx="3012">
                  <c:v>42013</c:v>
                </c:pt>
                <c:pt idx="3013">
                  <c:v>42016</c:v>
                </c:pt>
                <c:pt idx="3014">
                  <c:v>42017</c:v>
                </c:pt>
                <c:pt idx="3015">
                  <c:v>42018</c:v>
                </c:pt>
                <c:pt idx="3016">
                  <c:v>42019</c:v>
                </c:pt>
                <c:pt idx="3017">
                  <c:v>42020</c:v>
                </c:pt>
                <c:pt idx="3018">
                  <c:v>42023</c:v>
                </c:pt>
                <c:pt idx="3019">
                  <c:v>42024</c:v>
                </c:pt>
                <c:pt idx="3020">
                  <c:v>42025</c:v>
                </c:pt>
                <c:pt idx="3021">
                  <c:v>42026</c:v>
                </c:pt>
                <c:pt idx="3022">
                  <c:v>42027</c:v>
                </c:pt>
                <c:pt idx="3023">
                  <c:v>42031</c:v>
                </c:pt>
                <c:pt idx="3024">
                  <c:v>42032</c:v>
                </c:pt>
                <c:pt idx="3025">
                  <c:v>42033</c:v>
                </c:pt>
                <c:pt idx="3026">
                  <c:v>42034</c:v>
                </c:pt>
                <c:pt idx="3027">
                  <c:v>42037</c:v>
                </c:pt>
                <c:pt idx="3028">
                  <c:v>42038</c:v>
                </c:pt>
                <c:pt idx="3029">
                  <c:v>42039</c:v>
                </c:pt>
                <c:pt idx="3030">
                  <c:v>42040</c:v>
                </c:pt>
                <c:pt idx="3031">
                  <c:v>42041</c:v>
                </c:pt>
                <c:pt idx="3032">
                  <c:v>42044</c:v>
                </c:pt>
                <c:pt idx="3033">
                  <c:v>42045</c:v>
                </c:pt>
                <c:pt idx="3034">
                  <c:v>42046</c:v>
                </c:pt>
                <c:pt idx="3035">
                  <c:v>42047</c:v>
                </c:pt>
                <c:pt idx="3036">
                  <c:v>42048</c:v>
                </c:pt>
                <c:pt idx="3037">
                  <c:v>42051</c:v>
                </c:pt>
                <c:pt idx="3038">
                  <c:v>42053</c:v>
                </c:pt>
                <c:pt idx="3039">
                  <c:v>42054</c:v>
                </c:pt>
                <c:pt idx="3040">
                  <c:v>42055</c:v>
                </c:pt>
                <c:pt idx="3041">
                  <c:v>42058</c:v>
                </c:pt>
                <c:pt idx="3042">
                  <c:v>42059</c:v>
                </c:pt>
                <c:pt idx="3043">
                  <c:v>42060</c:v>
                </c:pt>
                <c:pt idx="3044">
                  <c:v>42061</c:v>
                </c:pt>
                <c:pt idx="3045">
                  <c:v>42062</c:v>
                </c:pt>
                <c:pt idx="3046">
                  <c:v>42065</c:v>
                </c:pt>
                <c:pt idx="3047">
                  <c:v>42066</c:v>
                </c:pt>
                <c:pt idx="3048">
                  <c:v>42067</c:v>
                </c:pt>
                <c:pt idx="3049">
                  <c:v>42068</c:v>
                </c:pt>
                <c:pt idx="3050">
                  <c:v>42072</c:v>
                </c:pt>
                <c:pt idx="3051">
                  <c:v>42073</c:v>
                </c:pt>
                <c:pt idx="3052">
                  <c:v>42074</c:v>
                </c:pt>
                <c:pt idx="3053">
                  <c:v>42075</c:v>
                </c:pt>
                <c:pt idx="3054">
                  <c:v>42076</c:v>
                </c:pt>
                <c:pt idx="3055">
                  <c:v>42079</c:v>
                </c:pt>
                <c:pt idx="3056">
                  <c:v>42080</c:v>
                </c:pt>
                <c:pt idx="3057">
                  <c:v>42081</c:v>
                </c:pt>
                <c:pt idx="3058">
                  <c:v>42082</c:v>
                </c:pt>
                <c:pt idx="3059">
                  <c:v>42083</c:v>
                </c:pt>
                <c:pt idx="3060">
                  <c:v>42086</c:v>
                </c:pt>
                <c:pt idx="3061">
                  <c:v>42087</c:v>
                </c:pt>
                <c:pt idx="3062">
                  <c:v>42088</c:v>
                </c:pt>
                <c:pt idx="3063">
                  <c:v>42089</c:v>
                </c:pt>
                <c:pt idx="3064">
                  <c:v>42090</c:v>
                </c:pt>
                <c:pt idx="3065">
                  <c:v>42093</c:v>
                </c:pt>
                <c:pt idx="3066">
                  <c:v>42094</c:v>
                </c:pt>
                <c:pt idx="3067">
                  <c:v>42095</c:v>
                </c:pt>
                <c:pt idx="3068">
                  <c:v>42100</c:v>
                </c:pt>
                <c:pt idx="3069">
                  <c:v>42101</c:v>
                </c:pt>
                <c:pt idx="3070">
                  <c:v>42102</c:v>
                </c:pt>
                <c:pt idx="3071">
                  <c:v>42103</c:v>
                </c:pt>
                <c:pt idx="3072">
                  <c:v>42104</c:v>
                </c:pt>
                <c:pt idx="3073">
                  <c:v>42107</c:v>
                </c:pt>
                <c:pt idx="3074">
                  <c:v>42109</c:v>
                </c:pt>
                <c:pt idx="3075">
                  <c:v>42110</c:v>
                </c:pt>
                <c:pt idx="3076">
                  <c:v>42111</c:v>
                </c:pt>
                <c:pt idx="3077">
                  <c:v>42114</c:v>
                </c:pt>
                <c:pt idx="3078">
                  <c:v>42115</c:v>
                </c:pt>
                <c:pt idx="3079">
                  <c:v>42116</c:v>
                </c:pt>
                <c:pt idx="3080">
                  <c:v>42117</c:v>
                </c:pt>
                <c:pt idx="3081">
                  <c:v>42118</c:v>
                </c:pt>
                <c:pt idx="3082">
                  <c:v>42121</c:v>
                </c:pt>
                <c:pt idx="3083">
                  <c:v>42122</c:v>
                </c:pt>
                <c:pt idx="3084">
                  <c:v>42123</c:v>
                </c:pt>
                <c:pt idx="3085">
                  <c:v>42124</c:v>
                </c:pt>
                <c:pt idx="3086">
                  <c:v>42128</c:v>
                </c:pt>
                <c:pt idx="3087">
                  <c:v>42129</c:v>
                </c:pt>
                <c:pt idx="3088">
                  <c:v>42130</c:v>
                </c:pt>
                <c:pt idx="3089">
                  <c:v>42131</c:v>
                </c:pt>
                <c:pt idx="3090">
                  <c:v>42132</c:v>
                </c:pt>
                <c:pt idx="3091">
                  <c:v>42135</c:v>
                </c:pt>
                <c:pt idx="3092">
                  <c:v>42136</c:v>
                </c:pt>
                <c:pt idx="3093">
                  <c:v>42137</c:v>
                </c:pt>
                <c:pt idx="3094">
                  <c:v>42138</c:v>
                </c:pt>
                <c:pt idx="3095">
                  <c:v>42139</c:v>
                </c:pt>
                <c:pt idx="3096">
                  <c:v>42142</c:v>
                </c:pt>
                <c:pt idx="3097">
                  <c:v>42143</c:v>
                </c:pt>
                <c:pt idx="3098">
                  <c:v>42144</c:v>
                </c:pt>
                <c:pt idx="3099">
                  <c:v>42145</c:v>
                </c:pt>
                <c:pt idx="3100">
                  <c:v>42146</c:v>
                </c:pt>
                <c:pt idx="3101">
                  <c:v>42149</c:v>
                </c:pt>
                <c:pt idx="3102">
                  <c:v>42150</c:v>
                </c:pt>
                <c:pt idx="3103">
                  <c:v>42151</c:v>
                </c:pt>
                <c:pt idx="3104">
                  <c:v>42152</c:v>
                </c:pt>
                <c:pt idx="3105">
                  <c:v>42153</c:v>
                </c:pt>
                <c:pt idx="3106">
                  <c:v>42156</c:v>
                </c:pt>
                <c:pt idx="3107">
                  <c:v>42157</c:v>
                </c:pt>
                <c:pt idx="3108">
                  <c:v>42158</c:v>
                </c:pt>
                <c:pt idx="3109">
                  <c:v>42159</c:v>
                </c:pt>
                <c:pt idx="3110">
                  <c:v>42160</c:v>
                </c:pt>
                <c:pt idx="3111">
                  <c:v>42163</c:v>
                </c:pt>
                <c:pt idx="3112">
                  <c:v>42164</c:v>
                </c:pt>
                <c:pt idx="3113">
                  <c:v>42165</c:v>
                </c:pt>
                <c:pt idx="3114">
                  <c:v>42166</c:v>
                </c:pt>
                <c:pt idx="3115">
                  <c:v>42167</c:v>
                </c:pt>
                <c:pt idx="3116">
                  <c:v>42170</c:v>
                </c:pt>
                <c:pt idx="3117">
                  <c:v>42171</c:v>
                </c:pt>
                <c:pt idx="3118">
                  <c:v>42172</c:v>
                </c:pt>
                <c:pt idx="3119">
                  <c:v>42173</c:v>
                </c:pt>
                <c:pt idx="3120">
                  <c:v>42174</c:v>
                </c:pt>
                <c:pt idx="3121">
                  <c:v>42177</c:v>
                </c:pt>
                <c:pt idx="3122">
                  <c:v>42178</c:v>
                </c:pt>
                <c:pt idx="3123">
                  <c:v>42179</c:v>
                </c:pt>
                <c:pt idx="3124">
                  <c:v>42180</c:v>
                </c:pt>
                <c:pt idx="3125">
                  <c:v>42181</c:v>
                </c:pt>
                <c:pt idx="3126">
                  <c:v>42184</c:v>
                </c:pt>
                <c:pt idx="3127">
                  <c:v>42185</c:v>
                </c:pt>
                <c:pt idx="3128">
                  <c:v>42186</c:v>
                </c:pt>
                <c:pt idx="3129">
                  <c:v>42187</c:v>
                </c:pt>
                <c:pt idx="3130">
                  <c:v>42188</c:v>
                </c:pt>
                <c:pt idx="3131">
                  <c:v>42191</c:v>
                </c:pt>
                <c:pt idx="3132">
                  <c:v>42192</c:v>
                </c:pt>
                <c:pt idx="3133">
                  <c:v>42193</c:v>
                </c:pt>
                <c:pt idx="3134">
                  <c:v>42194</c:v>
                </c:pt>
                <c:pt idx="3135">
                  <c:v>42195</c:v>
                </c:pt>
                <c:pt idx="3136">
                  <c:v>42198</c:v>
                </c:pt>
                <c:pt idx="3137">
                  <c:v>42199</c:v>
                </c:pt>
                <c:pt idx="3138">
                  <c:v>42200</c:v>
                </c:pt>
                <c:pt idx="3139">
                  <c:v>42201</c:v>
                </c:pt>
                <c:pt idx="3140">
                  <c:v>42202</c:v>
                </c:pt>
                <c:pt idx="3141">
                  <c:v>42205</c:v>
                </c:pt>
                <c:pt idx="3142">
                  <c:v>42206</c:v>
                </c:pt>
                <c:pt idx="3143">
                  <c:v>42207</c:v>
                </c:pt>
                <c:pt idx="3144">
                  <c:v>42208</c:v>
                </c:pt>
                <c:pt idx="3145">
                  <c:v>42209</c:v>
                </c:pt>
                <c:pt idx="3146">
                  <c:v>42212</c:v>
                </c:pt>
                <c:pt idx="3147">
                  <c:v>42213</c:v>
                </c:pt>
                <c:pt idx="3148">
                  <c:v>42214</c:v>
                </c:pt>
                <c:pt idx="3149">
                  <c:v>42215</c:v>
                </c:pt>
                <c:pt idx="3150">
                  <c:v>42216</c:v>
                </c:pt>
                <c:pt idx="3151">
                  <c:v>42219</c:v>
                </c:pt>
                <c:pt idx="3152">
                  <c:v>42220</c:v>
                </c:pt>
                <c:pt idx="3153">
                  <c:v>42221</c:v>
                </c:pt>
                <c:pt idx="3154">
                  <c:v>42222</c:v>
                </c:pt>
                <c:pt idx="3155">
                  <c:v>42223</c:v>
                </c:pt>
                <c:pt idx="3156">
                  <c:v>42226</c:v>
                </c:pt>
                <c:pt idx="3157">
                  <c:v>42227</c:v>
                </c:pt>
                <c:pt idx="3158">
                  <c:v>42228</c:v>
                </c:pt>
                <c:pt idx="3159">
                  <c:v>42229</c:v>
                </c:pt>
                <c:pt idx="3160">
                  <c:v>42230</c:v>
                </c:pt>
                <c:pt idx="3161">
                  <c:v>42233</c:v>
                </c:pt>
                <c:pt idx="3162">
                  <c:v>42234</c:v>
                </c:pt>
                <c:pt idx="3163">
                  <c:v>42235</c:v>
                </c:pt>
                <c:pt idx="3164">
                  <c:v>42236</c:v>
                </c:pt>
                <c:pt idx="3165">
                  <c:v>42237</c:v>
                </c:pt>
                <c:pt idx="3166">
                  <c:v>42240</c:v>
                </c:pt>
                <c:pt idx="3167">
                  <c:v>42241</c:v>
                </c:pt>
                <c:pt idx="3168">
                  <c:v>42242</c:v>
                </c:pt>
                <c:pt idx="3169">
                  <c:v>42243</c:v>
                </c:pt>
                <c:pt idx="3170">
                  <c:v>42244</c:v>
                </c:pt>
                <c:pt idx="3171">
                  <c:v>42247</c:v>
                </c:pt>
                <c:pt idx="3172">
                  <c:v>42248</c:v>
                </c:pt>
                <c:pt idx="3173">
                  <c:v>42249</c:v>
                </c:pt>
                <c:pt idx="3174">
                  <c:v>42250</c:v>
                </c:pt>
                <c:pt idx="3175">
                  <c:v>42251</c:v>
                </c:pt>
                <c:pt idx="3176">
                  <c:v>42254</c:v>
                </c:pt>
                <c:pt idx="3177">
                  <c:v>42255</c:v>
                </c:pt>
                <c:pt idx="3178">
                  <c:v>42256</c:v>
                </c:pt>
                <c:pt idx="3179">
                  <c:v>42257</c:v>
                </c:pt>
                <c:pt idx="3180">
                  <c:v>42258</c:v>
                </c:pt>
                <c:pt idx="3181">
                  <c:v>42261</c:v>
                </c:pt>
                <c:pt idx="3182">
                  <c:v>42262</c:v>
                </c:pt>
                <c:pt idx="3183">
                  <c:v>42263</c:v>
                </c:pt>
                <c:pt idx="3184">
                  <c:v>42265</c:v>
                </c:pt>
                <c:pt idx="3185">
                  <c:v>42268</c:v>
                </c:pt>
                <c:pt idx="3186">
                  <c:v>42269</c:v>
                </c:pt>
                <c:pt idx="3187">
                  <c:v>42270</c:v>
                </c:pt>
                <c:pt idx="3188">
                  <c:v>42271</c:v>
                </c:pt>
                <c:pt idx="3189">
                  <c:v>42275</c:v>
                </c:pt>
                <c:pt idx="3190">
                  <c:v>42276</c:v>
                </c:pt>
                <c:pt idx="3191">
                  <c:v>42277</c:v>
                </c:pt>
                <c:pt idx="3192">
                  <c:v>42278</c:v>
                </c:pt>
                <c:pt idx="3193">
                  <c:v>42282</c:v>
                </c:pt>
                <c:pt idx="3194">
                  <c:v>42283</c:v>
                </c:pt>
                <c:pt idx="3195">
                  <c:v>42284</c:v>
                </c:pt>
                <c:pt idx="3196">
                  <c:v>42285</c:v>
                </c:pt>
                <c:pt idx="3197">
                  <c:v>42286</c:v>
                </c:pt>
                <c:pt idx="3198">
                  <c:v>42289</c:v>
                </c:pt>
                <c:pt idx="3199">
                  <c:v>42290</c:v>
                </c:pt>
                <c:pt idx="3200">
                  <c:v>42291</c:v>
                </c:pt>
                <c:pt idx="3201">
                  <c:v>42292</c:v>
                </c:pt>
                <c:pt idx="3202">
                  <c:v>42293</c:v>
                </c:pt>
                <c:pt idx="3203">
                  <c:v>42296</c:v>
                </c:pt>
                <c:pt idx="3204">
                  <c:v>42297</c:v>
                </c:pt>
                <c:pt idx="3205">
                  <c:v>42298</c:v>
                </c:pt>
                <c:pt idx="3206">
                  <c:v>42300</c:v>
                </c:pt>
                <c:pt idx="3207">
                  <c:v>42303</c:v>
                </c:pt>
                <c:pt idx="3208">
                  <c:v>42304</c:v>
                </c:pt>
                <c:pt idx="3209">
                  <c:v>42305</c:v>
                </c:pt>
                <c:pt idx="3210">
                  <c:v>42306</c:v>
                </c:pt>
                <c:pt idx="3211">
                  <c:v>42307</c:v>
                </c:pt>
                <c:pt idx="3212">
                  <c:v>42310</c:v>
                </c:pt>
                <c:pt idx="3213">
                  <c:v>42311</c:v>
                </c:pt>
                <c:pt idx="3214">
                  <c:v>42312</c:v>
                </c:pt>
                <c:pt idx="3215">
                  <c:v>42313</c:v>
                </c:pt>
                <c:pt idx="3216">
                  <c:v>42314</c:v>
                </c:pt>
                <c:pt idx="3217">
                  <c:v>42317</c:v>
                </c:pt>
                <c:pt idx="3218">
                  <c:v>42318</c:v>
                </c:pt>
                <c:pt idx="3219">
                  <c:v>42321</c:v>
                </c:pt>
                <c:pt idx="3220">
                  <c:v>42324</c:v>
                </c:pt>
                <c:pt idx="3221">
                  <c:v>42325</c:v>
                </c:pt>
                <c:pt idx="3222">
                  <c:v>42326</c:v>
                </c:pt>
                <c:pt idx="3223">
                  <c:v>42327</c:v>
                </c:pt>
                <c:pt idx="3224">
                  <c:v>42328</c:v>
                </c:pt>
                <c:pt idx="3225">
                  <c:v>42331</c:v>
                </c:pt>
                <c:pt idx="3226">
                  <c:v>42332</c:v>
                </c:pt>
                <c:pt idx="3227">
                  <c:v>42334</c:v>
                </c:pt>
                <c:pt idx="3228">
                  <c:v>42335</c:v>
                </c:pt>
                <c:pt idx="3229">
                  <c:v>42338</c:v>
                </c:pt>
                <c:pt idx="3230">
                  <c:v>42339</c:v>
                </c:pt>
                <c:pt idx="3231">
                  <c:v>42340</c:v>
                </c:pt>
                <c:pt idx="3232">
                  <c:v>42341</c:v>
                </c:pt>
                <c:pt idx="3233">
                  <c:v>42342</c:v>
                </c:pt>
                <c:pt idx="3234">
                  <c:v>42345</c:v>
                </c:pt>
                <c:pt idx="3235">
                  <c:v>42346</c:v>
                </c:pt>
                <c:pt idx="3236">
                  <c:v>42347</c:v>
                </c:pt>
                <c:pt idx="3237">
                  <c:v>42348</c:v>
                </c:pt>
                <c:pt idx="3238">
                  <c:v>42349</c:v>
                </c:pt>
                <c:pt idx="3239">
                  <c:v>42352</c:v>
                </c:pt>
                <c:pt idx="3240">
                  <c:v>42353</c:v>
                </c:pt>
                <c:pt idx="3241">
                  <c:v>42354</c:v>
                </c:pt>
                <c:pt idx="3242">
                  <c:v>42355</c:v>
                </c:pt>
                <c:pt idx="3243">
                  <c:v>42356</c:v>
                </c:pt>
                <c:pt idx="3244">
                  <c:v>42359</c:v>
                </c:pt>
                <c:pt idx="3245">
                  <c:v>42360</c:v>
                </c:pt>
                <c:pt idx="3246">
                  <c:v>42361</c:v>
                </c:pt>
                <c:pt idx="3247">
                  <c:v>42362</c:v>
                </c:pt>
                <c:pt idx="3248">
                  <c:v>42366</c:v>
                </c:pt>
                <c:pt idx="3249">
                  <c:v>42367</c:v>
                </c:pt>
                <c:pt idx="3250">
                  <c:v>42368</c:v>
                </c:pt>
                <c:pt idx="3251">
                  <c:v>42369</c:v>
                </c:pt>
                <c:pt idx="3252">
                  <c:v>42370</c:v>
                </c:pt>
                <c:pt idx="3253">
                  <c:v>42373</c:v>
                </c:pt>
                <c:pt idx="3254">
                  <c:v>42374</c:v>
                </c:pt>
                <c:pt idx="3255">
                  <c:v>42375</c:v>
                </c:pt>
                <c:pt idx="3256">
                  <c:v>42376</c:v>
                </c:pt>
                <c:pt idx="3257">
                  <c:v>42377</c:v>
                </c:pt>
                <c:pt idx="3258">
                  <c:v>42380</c:v>
                </c:pt>
                <c:pt idx="3259">
                  <c:v>42381</c:v>
                </c:pt>
                <c:pt idx="3260">
                  <c:v>42382</c:v>
                </c:pt>
                <c:pt idx="3261">
                  <c:v>42383</c:v>
                </c:pt>
                <c:pt idx="3262">
                  <c:v>42384</c:v>
                </c:pt>
                <c:pt idx="3263">
                  <c:v>42387</c:v>
                </c:pt>
                <c:pt idx="3264">
                  <c:v>42388</c:v>
                </c:pt>
                <c:pt idx="3265">
                  <c:v>42389</c:v>
                </c:pt>
                <c:pt idx="3266">
                  <c:v>42390</c:v>
                </c:pt>
                <c:pt idx="3267">
                  <c:v>42391</c:v>
                </c:pt>
                <c:pt idx="3268">
                  <c:v>42394</c:v>
                </c:pt>
                <c:pt idx="3269">
                  <c:v>42396</c:v>
                </c:pt>
                <c:pt idx="3270">
                  <c:v>42397</c:v>
                </c:pt>
                <c:pt idx="3271">
                  <c:v>42398</c:v>
                </c:pt>
                <c:pt idx="3272">
                  <c:v>42401</c:v>
                </c:pt>
                <c:pt idx="3273">
                  <c:v>42402</c:v>
                </c:pt>
                <c:pt idx="3274">
                  <c:v>42403</c:v>
                </c:pt>
                <c:pt idx="3275">
                  <c:v>42404</c:v>
                </c:pt>
                <c:pt idx="3276">
                  <c:v>42405</c:v>
                </c:pt>
                <c:pt idx="3277">
                  <c:v>42408</c:v>
                </c:pt>
                <c:pt idx="3278">
                  <c:v>42409</c:v>
                </c:pt>
                <c:pt idx="3279">
                  <c:v>42410</c:v>
                </c:pt>
                <c:pt idx="3280">
                  <c:v>42411</c:v>
                </c:pt>
                <c:pt idx="3281">
                  <c:v>42412</c:v>
                </c:pt>
                <c:pt idx="3282">
                  <c:v>42415</c:v>
                </c:pt>
                <c:pt idx="3283">
                  <c:v>42416</c:v>
                </c:pt>
                <c:pt idx="3284">
                  <c:v>42417</c:v>
                </c:pt>
                <c:pt idx="3285">
                  <c:v>42418</c:v>
                </c:pt>
                <c:pt idx="3286">
                  <c:v>42419</c:v>
                </c:pt>
                <c:pt idx="3287">
                  <c:v>42422</c:v>
                </c:pt>
                <c:pt idx="3288">
                  <c:v>42423</c:v>
                </c:pt>
                <c:pt idx="3289">
                  <c:v>42424</c:v>
                </c:pt>
                <c:pt idx="3290">
                  <c:v>42425</c:v>
                </c:pt>
                <c:pt idx="3291">
                  <c:v>42426</c:v>
                </c:pt>
                <c:pt idx="3292">
                  <c:v>42429</c:v>
                </c:pt>
                <c:pt idx="3293">
                  <c:v>42430</c:v>
                </c:pt>
                <c:pt idx="3294">
                  <c:v>42431</c:v>
                </c:pt>
                <c:pt idx="3295">
                  <c:v>42432</c:v>
                </c:pt>
                <c:pt idx="3296">
                  <c:v>42433</c:v>
                </c:pt>
                <c:pt idx="3297">
                  <c:v>42437</c:v>
                </c:pt>
                <c:pt idx="3298">
                  <c:v>42438</c:v>
                </c:pt>
                <c:pt idx="3299">
                  <c:v>42439</c:v>
                </c:pt>
                <c:pt idx="3300">
                  <c:v>42440</c:v>
                </c:pt>
                <c:pt idx="3301">
                  <c:v>42443</c:v>
                </c:pt>
                <c:pt idx="3302">
                  <c:v>42444</c:v>
                </c:pt>
                <c:pt idx="3303">
                  <c:v>42445</c:v>
                </c:pt>
                <c:pt idx="3304">
                  <c:v>42446</c:v>
                </c:pt>
                <c:pt idx="3305">
                  <c:v>42447</c:v>
                </c:pt>
                <c:pt idx="3306">
                  <c:v>42450</c:v>
                </c:pt>
                <c:pt idx="3307">
                  <c:v>42451</c:v>
                </c:pt>
                <c:pt idx="3308">
                  <c:v>42452</c:v>
                </c:pt>
                <c:pt idx="3309">
                  <c:v>42457</c:v>
                </c:pt>
                <c:pt idx="3310">
                  <c:v>42458</c:v>
                </c:pt>
                <c:pt idx="3311">
                  <c:v>42459</c:v>
                </c:pt>
                <c:pt idx="3312">
                  <c:v>42460</c:v>
                </c:pt>
                <c:pt idx="3313">
                  <c:v>42461</c:v>
                </c:pt>
                <c:pt idx="3314">
                  <c:v>42464</c:v>
                </c:pt>
                <c:pt idx="3315">
                  <c:v>42465</c:v>
                </c:pt>
                <c:pt idx="3316">
                  <c:v>42466</c:v>
                </c:pt>
                <c:pt idx="3317">
                  <c:v>42467</c:v>
                </c:pt>
                <c:pt idx="3318">
                  <c:v>42468</c:v>
                </c:pt>
                <c:pt idx="3319">
                  <c:v>42471</c:v>
                </c:pt>
                <c:pt idx="3320">
                  <c:v>42472</c:v>
                </c:pt>
                <c:pt idx="3321">
                  <c:v>42473</c:v>
                </c:pt>
                <c:pt idx="3322">
                  <c:v>42478</c:v>
                </c:pt>
                <c:pt idx="3323">
                  <c:v>42480</c:v>
                </c:pt>
                <c:pt idx="3324">
                  <c:v>42481</c:v>
                </c:pt>
                <c:pt idx="3325">
                  <c:v>42482</c:v>
                </c:pt>
                <c:pt idx="3326">
                  <c:v>42485</c:v>
                </c:pt>
                <c:pt idx="3327">
                  <c:v>42486</c:v>
                </c:pt>
                <c:pt idx="3328">
                  <c:v>42487</c:v>
                </c:pt>
                <c:pt idx="3329">
                  <c:v>42488</c:v>
                </c:pt>
                <c:pt idx="3330">
                  <c:v>42489</c:v>
                </c:pt>
                <c:pt idx="3331">
                  <c:v>42492</c:v>
                </c:pt>
                <c:pt idx="3332">
                  <c:v>42493</c:v>
                </c:pt>
                <c:pt idx="3333">
                  <c:v>42494</c:v>
                </c:pt>
                <c:pt idx="3334">
                  <c:v>42495</c:v>
                </c:pt>
                <c:pt idx="3335">
                  <c:v>42496</c:v>
                </c:pt>
                <c:pt idx="3336">
                  <c:v>42499</c:v>
                </c:pt>
                <c:pt idx="3337">
                  <c:v>42500</c:v>
                </c:pt>
                <c:pt idx="3338">
                  <c:v>42501</c:v>
                </c:pt>
                <c:pt idx="3339">
                  <c:v>42502</c:v>
                </c:pt>
                <c:pt idx="3340">
                  <c:v>42503</c:v>
                </c:pt>
                <c:pt idx="3341">
                  <c:v>42506</c:v>
                </c:pt>
                <c:pt idx="3342">
                  <c:v>42507</c:v>
                </c:pt>
                <c:pt idx="3343">
                  <c:v>42508</c:v>
                </c:pt>
                <c:pt idx="3344">
                  <c:v>42509</c:v>
                </c:pt>
                <c:pt idx="3345">
                  <c:v>42510</c:v>
                </c:pt>
                <c:pt idx="3346">
                  <c:v>42513</c:v>
                </c:pt>
                <c:pt idx="3347">
                  <c:v>42514</c:v>
                </c:pt>
                <c:pt idx="3348">
                  <c:v>42515</c:v>
                </c:pt>
                <c:pt idx="3349">
                  <c:v>42516</c:v>
                </c:pt>
                <c:pt idx="3350">
                  <c:v>42517</c:v>
                </c:pt>
                <c:pt idx="3351">
                  <c:v>42520</c:v>
                </c:pt>
                <c:pt idx="3352">
                  <c:v>42521</c:v>
                </c:pt>
                <c:pt idx="3353">
                  <c:v>42522</c:v>
                </c:pt>
                <c:pt idx="3354">
                  <c:v>42523</c:v>
                </c:pt>
                <c:pt idx="3355">
                  <c:v>42524</c:v>
                </c:pt>
                <c:pt idx="3356">
                  <c:v>42527</c:v>
                </c:pt>
                <c:pt idx="3357">
                  <c:v>42528</c:v>
                </c:pt>
                <c:pt idx="3358">
                  <c:v>42529</c:v>
                </c:pt>
                <c:pt idx="3359">
                  <c:v>42530</c:v>
                </c:pt>
                <c:pt idx="3360">
                  <c:v>42531</c:v>
                </c:pt>
                <c:pt idx="3361">
                  <c:v>42534</c:v>
                </c:pt>
                <c:pt idx="3362">
                  <c:v>42535</c:v>
                </c:pt>
                <c:pt idx="3363">
                  <c:v>42536</c:v>
                </c:pt>
                <c:pt idx="3364">
                  <c:v>42537</c:v>
                </c:pt>
                <c:pt idx="3365">
                  <c:v>42538</c:v>
                </c:pt>
                <c:pt idx="3366">
                  <c:v>42541</c:v>
                </c:pt>
                <c:pt idx="3367">
                  <c:v>42542</c:v>
                </c:pt>
                <c:pt idx="3368">
                  <c:v>42543</c:v>
                </c:pt>
                <c:pt idx="3369">
                  <c:v>42544</c:v>
                </c:pt>
                <c:pt idx="3370">
                  <c:v>42545</c:v>
                </c:pt>
                <c:pt idx="3371">
                  <c:v>42548</c:v>
                </c:pt>
                <c:pt idx="3372">
                  <c:v>42549</c:v>
                </c:pt>
                <c:pt idx="3373">
                  <c:v>42550</c:v>
                </c:pt>
                <c:pt idx="3374">
                  <c:v>42551</c:v>
                </c:pt>
                <c:pt idx="3375">
                  <c:v>42552</c:v>
                </c:pt>
                <c:pt idx="3376">
                  <c:v>42555</c:v>
                </c:pt>
                <c:pt idx="3377">
                  <c:v>42556</c:v>
                </c:pt>
                <c:pt idx="3378">
                  <c:v>42558</c:v>
                </c:pt>
                <c:pt idx="3379">
                  <c:v>42559</c:v>
                </c:pt>
                <c:pt idx="3380">
                  <c:v>42562</c:v>
                </c:pt>
                <c:pt idx="3381">
                  <c:v>42563</c:v>
                </c:pt>
                <c:pt idx="3382">
                  <c:v>42564</c:v>
                </c:pt>
                <c:pt idx="3383">
                  <c:v>42565</c:v>
                </c:pt>
                <c:pt idx="3384">
                  <c:v>42566</c:v>
                </c:pt>
                <c:pt idx="3385">
                  <c:v>42569</c:v>
                </c:pt>
                <c:pt idx="3386">
                  <c:v>42570</c:v>
                </c:pt>
                <c:pt idx="3387">
                  <c:v>42571</c:v>
                </c:pt>
                <c:pt idx="3388">
                  <c:v>42572</c:v>
                </c:pt>
                <c:pt idx="3389">
                  <c:v>42573</c:v>
                </c:pt>
                <c:pt idx="3390">
                  <c:v>42576</c:v>
                </c:pt>
                <c:pt idx="3391">
                  <c:v>42577</c:v>
                </c:pt>
                <c:pt idx="3392">
                  <c:v>42578</c:v>
                </c:pt>
                <c:pt idx="3393">
                  <c:v>42579</c:v>
                </c:pt>
                <c:pt idx="3394">
                  <c:v>42580</c:v>
                </c:pt>
                <c:pt idx="3395">
                  <c:v>42583</c:v>
                </c:pt>
                <c:pt idx="3396">
                  <c:v>42584</c:v>
                </c:pt>
                <c:pt idx="3397">
                  <c:v>42585</c:v>
                </c:pt>
                <c:pt idx="3398">
                  <c:v>42586</c:v>
                </c:pt>
                <c:pt idx="3399">
                  <c:v>42587</c:v>
                </c:pt>
                <c:pt idx="3400">
                  <c:v>42590</c:v>
                </c:pt>
                <c:pt idx="3401">
                  <c:v>42591</c:v>
                </c:pt>
                <c:pt idx="3402">
                  <c:v>42592</c:v>
                </c:pt>
                <c:pt idx="3403">
                  <c:v>42593</c:v>
                </c:pt>
                <c:pt idx="3404">
                  <c:v>42594</c:v>
                </c:pt>
                <c:pt idx="3405">
                  <c:v>42598</c:v>
                </c:pt>
                <c:pt idx="3406">
                  <c:v>42599</c:v>
                </c:pt>
                <c:pt idx="3407">
                  <c:v>42600</c:v>
                </c:pt>
                <c:pt idx="3408">
                  <c:v>42601</c:v>
                </c:pt>
                <c:pt idx="3409">
                  <c:v>42604</c:v>
                </c:pt>
                <c:pt idx="3410">
                  <c:v>42605</c:v>
                </c:pt>
                <c:pt idx="3411">
                  <c:v>42606</c:v>
                </c:pt>
                <c:pt idx="3412">
                  <c:v>42607</c:v>
                </c:pt>
                <c:pt idx="3413">
                  <c:v>42608</c:v>
                </c:pt>
                <c:pt idx="3414">
                  <c:v>42611</c:v>
                </c:pt>
                <c:pt idx="3415">
                  <c:v>42612</c:v>
                </c:pt>
                <c:pt idx="3416">
                  <c:v>42613</c:v>
                </c:pt>
                <c:pt idx="3417">
                  <c:v>42614</c:v>
                </c:pt>
                <c:pt idx="3418">
                  <c:v>42615</c:v>
                </c:pt>
                <c:pt idx="3419">
                  <c:v>42619</c:v>
                </c:pt>
                <c:pt idx="3420">
                  <c:v>42620</c:v>
                </c:pt>
                <c:pt idx="3421">
                  <c:v>42621</c:v>
                </c:pt>
                <c:pt idx="3422">
                  <c:v>42622</c:v>
                </c:pt>
                <c:pt idx="3423">
                  <c:v>42625</c:v>
                </c:pt>
                <c:pt idx="3424">
                  <c:v>42627</c:v>
                </c:pt>
                <c:pt idx="3425">
                  <c:v>42628</c:v>
                </c:pt>
                <c:pt idx="3426">
                  <c:v>42629</c:v>
                </c:pt>
                <c:pt idx="3427">
                  <c:v>42632</c:v>
                </c:pt>
                <c:pt idx="3428">
                  <c:v>42633</c:v>
                </c:pt>
                <c:pt idx="3429">
                  <c:v>42634</c:v>
                </c:pt>
                <c:pt idx="3430">
                  <c:v>42635</c:v>
                </c:pt>
                <c:pt idx="3431">
                  <c:v>42636</c:v>
                </c:pt>
                <c:pt idx="3432">
                  <c:v>42639</c:v>
                </c:pt>
                <c:pt idx="3433">
                  <c:v>42640</c:v>
                </c:pt>
                <c:pt idx="3434">
                  <c:v>42641</c:v>
                </c:pt>
                <c:pt idx="3435">
                  <c:v>42642</c:v>
                </c:pt>
                <c:pt idx="3436">
                  <c:v>42643</c:v>
                </c:pt>
                <c:pt idx="3437">
                  <c:v>42646</c:v>
                </c:pt>
                <c:pt idx="3438">
                  <c:v>42647</c:v>
                </c:pt>
                <c:pt idx="3439">
                  <c:v>42648</c:v>
                </c:pt>
                <c:pt idx="3440">
                  <c:v>42649</c:v>
                </c:pt>
                <c:pt idx="3441">
                  <c:v>42650</c:v>
                </c:pt>
                <c:pt idx="3442">
                  <c:v>42653</c:v>
                </c:pt>
                <c:pt idx="3443">
                  <c:v>42656</c:v>
                </c:pt>
                <c:pt idx="3444">
                  <c:v>42657</c:v>
                </c:pt>
                <c:pt idx="3445">
                  <c:v>42660</c:v>
                </c:pt>
                <c:pt idx="3446">
                  <c:v>42661</c:v>
                </c:pt>
                <c:pt idx="3447">
                  <c:v>42662</c:v>
                </c:pt>
                <c:pt idx="3448">
                  <c:v>42663</c:v>
                </c:pt>
                <c:pt idx="3449">
                  <c:v>42664</c:v>
                </c:pt>
                <c:pt idx="3450">
                  <c:v>42667</c:v>
                </c:pt>
                <c:pt idx="3451">
                  <c:v>42668</c:v>
                </c:pt>
                <c:pt idx="3452">
                  <c:v>42669</c:v>
                </c:pt>
                <c:pt idx="3453">
                  <c:v>42670</c:v>
                </c:pt>
                <c:pt idx="3454">
                  <c:v>42671</c:v>
                </c:pt>
                <c:pt idx="3455">
                  <c:v>42675</c:v>
                </c:pt>
                <c:pt idx="3456">
                  <c:v>42676</c:v>
                </c:pt>
                <c:pt idx="3457">
                  <c:v>42677</c:v>
                </c:pt>
                <c:pt idx="3458">
                  <c:v>42678</c:v>
                </c:pt>
                <c:pt idx="3459">
                  <c:v>42681</c:v>
                </c:pt>
                <c:pt idx="3460">
                  <c:v>42682</c:v>
                </c:pt>
                <c:pt idx="3461">
                  <c:v>42683</c:v>
                </c:pt>
                <c:pt idx="3462">
                  <c:v>42684</c:v>
                </c:pt>
                <c:pt idx="3463">
                  <c:v>42685</c:v>
                </c:pt>
                <c:pt idx="3464">
                  <c:v>42689</c:v>
                </c:pt>
                <c:pt idx="3465">
                  <c:v>42690</c:v>
                </c:pt>
                <c:pt idx="3466">
                  <c:v>42691</c:v>
                </c:pt>
                <c:pt idx="3467">
                  <c:v>42692</c:v>
                </c:pt>
                <c:pt idx="3468">
                  <c:v>42695</c:v>
                </c:pt>
                <c:pt idx="3469">
                  <c:v>42696</c:v>
                </c:pt>
                <c:pt idx="3470">
                  <c:v>42697</c:v>
                </c:pt>
                <c:pt idx="3471">
                  <c:v>42698</c:v>
                </c:pt>
                <c:pt idx="3472">
                  <c:v>42699</c:v>
                </c:pt>
                <c:pt idx="3473">
                  <c:v>42702</c:v>
                </c:pt>
                <c:pt idx="3474">
                  <c:v>42703</c:v>
                </c:pt>
                <c:pt idx="3475">
                  <c:v>42704</c:v>
                </c:pt>
                <c:pt idx="3476">
                  <c:v>42705</c:v>
                </c:pt>
                <c:pt idx="3477">
                  <c:v>42706</c:v>
                </c:pt>
                <c:pt idx="3478">
                  <c:v>42709</c:v>
                </c:pt>
                <c:pt idx="3479">
                  <c:v>42710</c:v>
                </c:pt>
                <c:pt idx="3480">
                  <c:v>42711</c:v>
                </c:pt>
                <c:pt idx="3481">
                  <c:v>42712</c:v>
                </c:pt>
                <c:pt idx="3482">
                  <c:v>42713</c:v>
                </c:pt>
                <c:pt idx="3483">
                  <c:v>42716</c:v>
                </c:pt>
                <c:pt idx="3484">
                  <c:v>42717</c:v>
                </c:pt>
                <c:pt idx="3485">
                  <c:v>42718</c:v>
                </c:pt>
                <c:pt idx="3486">
                  <c:v>42719</c:v>
                </c:pt>
                <c:pt idx="3487">
                  <c:v>42720</c:v>
                </c:pt>
                <c:pt idx="3488">
                  <c:v>42723</c:v>
                </c:pt>
                <c:pt idx="3489">
                  <c:v>42724</c:v>
                </c:pt>
                <c:pt idx="3490">
                  <c:v>42725</c:v>
                </c:pt>
                <c:pt idx="3491">
                  <c:v>42726</c:v>
                </c:pt>
                <c:pt idx="3492">
                  <c:v>42727</c:v>
                </c:pt>
                <c:pt idx="3493">
                  <c:v>42730</c:v>
                </c:pt>
                <c:pt idx="3494">
                  <c:v>42731</c:v>
                </c:pt>
                <c:pt idx="3495">
                  <c:v>42732</c:v>
                </c:pt>
                <c:pt idx="3496">
                  <c:v>42733</c:v>
                </c:pt>
                <c:pt idx="3497">
                  <c:v>42734</c:v>
                </c:pt>
                <c:pt idx="3498">
                  <c:v>42737</c:v>
                </c:pt>
                <c:pt idx="3499">
                  <c:v>42738</c:v>
                </c:pt>
                <c:pt idx="3500">
                  <c:v>42739</c:v>
                </c:pt>
                <c:pt idx="3501">
                  <c:v>42740</c:v>
                </c:pt>
                <c:pt idx="3502">
                  <c:v>42741</c:v>
                </c:pt>
                <c:pt idx="3503">
                  <c:v>42744</c:v>
                </c:pt>
                <c:pt idx="3504">
                  <c:v>42745</c:v>
                </c:pt>
                <c:pt idx="3505">
                  <c:v>42746</c:v>
                </c:pt>
                <c:pt idx="3506">
                  <c:v>42747</c:v>
                </c:pt>
                <c:pt idx="3507">
                  <c:v>42748</c:v>
                </c:pt>
                <c:pt idx="3508">
                  <c:v>42751</c:v>
                </c:pt>
                <c:pt idx="3509">
                  <c:v>42752</c:v>
                </c:pt>
                <c:pt idx="3510">
                  <c:v>42753</c:v>
                </c:pt>
                <c:pt idx="3511">
                  <c:v>42754</c:v>
                </c:pt>
                <c:pt idx="3512">
                  <c:v>42755</c:v>
                </c:pt>
                <c:pt idx="3513">
                  <c:v>42758</c:v>
                </c:pt>
                <c:pt idx="3514">
                  <c:v>42759</c:v>
                </c:pt>
                <c:pt idx="3515">
                  <c:v>42760</c:v>
                </c:pt>
                <c:pt idx="3516">
                  <c:v>42762</c:v>
                </c:pt>
                <c:pt idx="3517">
                  <c:v>42765</c:v>
                </c:pt>
                <c:pt idx="3518">
                  <c:v>42766</c:v>
                </c:pt>
                <c:pt idx="3519">
                  <c:v>42767</c:v>
                </c:pt>
                <c:pt idx="3520">
                  <c:v>42768</c:v>
                </c:pt>
                <c:pt idx="3521">
                  <c:v>42769</c:v>
                </c:pt>
                <c:pt idx="3522">
                  <c:v>42772</c:v>
                </c:pt>
                <c:pt idx="3523">
                  <c:v>42773</c:v>
                </c:pt>
                <c:pt idx="3524">
                  <c:v>42774</c:v>
                </c:pt>
                <c:pt idx="3525">
                  <c:v>42775</c:v>
                </c:pt>
                <c:pt idx="3526">
                  <c:v>42776</c:v>
                </c:pt>
                <c:pt idx="3527">
                  <c:v>42779</c:v>
                </c:pt>
                <c:pt idx="3528">
                  <c:v>42780</c:v>
                </c:pt>
                <c:pt idx="3529">
                  <c:v>42781</c:v>
                </c:pt>
                <c:pt idx="3530">
                  <c:v>42782</c:v>
                </c:pt>
                <c:pt idx="3531">
                  <c:v>42783</c:v>
                </c:pt>
                <c:pt idx="3532">
                  <c:v>42786</c:v>
                </c:pt>
                <c:pt idx="3533">
                  <c:v>42787</c:v>
                </c:pt>
                <c:pt idx="3534">
                  <c:v>42788</c:v>
                </c:pt>
                <c:pt idx="3535">
                  <c:v>42789</c:v>
                </c:pt>
                <c:pt idx="3536">
                  <c:v>42793</c:v>
                </c:pt>
                <c:pt idx="3537">
                  <c:v>42794</c:v>
                </c:pt>
                <c:pt idx="3538">
                  <c:v>42795</c:v>
                </c:pt>
                <c:pt idx="3539">
                  <c:v>42796</c:v>
                </c:pt>
                <c:pt idx="3540">
                  <c:v>42797</c:v>
                </c:pt>
                <c:pt idx="3541">
                  <c:v>42800</c:v>
                </c:pt>
                <c:pt idx="3542">
                  <c:v>42801</c:v>
                </c:pt>
                <c:pt idx="3543">
                  <c:v>42802</c:v>
                </c:pt>
                <c:pt idx="3544">
                  <c:v>42803</c:v>
                </c:pt>
                <c:pt idx="3545">
                  <c:v>42804</c:v>
                </c:pt>
                <c:pt idx="3546">
                  <c:v>42808</c:v>
                </c:pt>
                <c:pt idx="3547">
                  <c:v>42809</c:v>
                </c:pt>
                <c:pt idx="3548">
                  <c:v>42810</c:v>
                </c:pt>
                <c:pt idx="3549">
                  <c:v>42811</c:v>
                </c:pt>
                <c:pt idx="3550">
                  <c:v>42814</c:v>
                </c:pt>
                <c:pt idx="3551">
                  <c:v>42815</c:v>
                </c:pt>
                <c:pt idx="3552">
                  <c:v>42816</c:v>
                </c:pt>
                <c:pt idx="3553">
                  <c:v>42817</c:v>
                </c:pt>
                <c:pt idx="3554">
                  <c:v>42818</c:v>
                </c:pt>
                <c:pt idx="3555">
                  <c:v>42821</c:v>
                </c:pt>
                <c:pt idx="3556">
                  <c:v>42822</c:v>
                </c:pt>
                <c:pt idx="3557">
                  <c:v>42823</c:v>
                </c:pt>
                <c:pt idx="3558">
                  <c:v>42824</c:v>
                </c:pt>
                <c:pt idx="3559">
                  <c:v>42825</c:v>
                </c:pt>
                <c:pt idx="3560">
                  <c:v>42828</c:v>
                </c:pt>
                <c:pt idx="3561">
                  <c:v>42830</c:v>
                </c:pt>
                <c:pt idx="3562">
                  <c:v>42831</c:v>
                </c:pt>
                <c:pt idx="3563">
                  <c:v>42832</c:v>
                </c:pt>
                <c:pt idx="3564">
                  <c:v>42835</c:v>
                </c:pt>
                <c:pt idx="3565">
                  <c:v>42836</c:v>
                </c:pt>
                <c:pt idx="3566">
                  <c:v>42837</c:v>
                </c:pt>
                <c:pt idx="3567">
                  <c:v>42838</c:v>
                </c:pt>
                <c:pt idx="3568">
                  <c:v>42842</c:v>
                </c:pt>
                <c:pt idx="3569">
                  <c:v>42843</c:v>
                </c:pt>
                <c:pt idx="3570">
                  <c:v>42844</c:v>
                </c:pt>
                <c:pt idx="3571">
                  <c:v>42845</c:v>
                </c:pt>
                <c:pt idx="3572">
                  <c:v>42846</c:v>
                </c:pt>
                <c:pt idx="3573">
                  <c:v>42849</c:v>
                </c:pt>
                <c:pt idx="3574">
                  <c:v>42850</c:v>
                </c:pt>
                <c:pt idx="3575">
                  <c:v>42851</c:v>
                </c:pt>
                <c:pt idx="3576">
                  <c:v>42852</c:v>
                </c:pt>
                <c:pt idx="3577">
                  <c:v>42853</c:v>
                </c:pt>
                <c:pt idx="3578">
                  <c:v>42857</c:v>
                </c:pt>
                <c:pt idx="3579">
                  <c:v>42858</c:v>
                </c:pt>
                <c:pt idx="3580">
                  <c:v>42859</c:v>
                </c:pt>
                <c:pt idx="3581">
                  <c:v>42860</c:v>
                </c:pt>
                <c:pt idx="3582">
                  <c:v>42863</c:v>
                </c:pt>
                <c:pt idx="3583">
                  <c:v>42864</c:v>
                </c:pt>
                <c:pt idx="3584">
                  <c:v>42865</c:v>
                </c:pt>
                <c:pt idx="3585">
                  <c:v>42866</c:v>
                </c:pt>
                <c:pt idx="3586">
                  <c:v>42867</c:v>
                </c:pt>
                <c:pt idx="3587">
                  <c:v>42870</c:v>
                </c:pt>
                <c:pt idx="3588">
                  <c:v>42871</c:v>
                </c:pt>
                <c:pt idx="3589">
                  <c:v>42872</c:v>
                </c:pt>
                <c:pt idx="3590">
                  <c:v>42873</c:v>
                </c:pt>
                <c:pt idx="3591">
                  <c:v>42874</c:v>
                </c:pt>
                <c:pt idx="3592">
                  <c:v>42877</c:v>
                </c:pt>
                <c:pt idx="3593">
                  <c:v>42878</c:v>
                </c:pt>
                <c:pt idx="3594">
                  <c:v>42879</c:v>
                </c:pt>
                <c:pt idx="3595">
                  <c:v>42880</c:v>
                </c:pt>
                <c:pt idx="3596">
                  <c:v>42881</c:v>
                </c:pt>
                <c:pt idx="3597">
                  <c:v>42884</c:v>
                </c:pt>
                <c:pt idx="3598">
                  <c:v>42885</c:v>
                </c:pt>
                <c:pt idx="3599">
                  <c:v>42886</c:v>
                </c:pt>
                <c:pt idx="3600">
                  <c:v>42887</c:v>
                </c:pt>
                <c:pt idx="3601">
                  <c:v>42888</c:v>
                </c:pt>
                <c:pt idx="3602">
                  <c:v>42891</c:v>
                </c:pt>
                <c:pt idx="3603">
                  <c:v>42892</c:v>
                </c:pt>
                <c:pt idx="3604">
                  <c:v>42893</c:v>
                </c:pt>
                <c:pt idx="3605">
                  <c:v>42894</c:v>
                </c:pt>
                <c:pt idx="3606">
                  <c:v>42895</c:v>
                </c:pt>
                <c:pt idx="3607">
                  <c:v>42898</c:v>
                </c:pt>
                <c:pt idx="3608">
                  <c:v>42899</c:v>
                </c:pt>
                <c:pt idx="3609">
                  <c:v>42900</c:v>
                </c:pt>
                <c:pt idx="3610">
                  <c:v>42901</c:v>
                </c:pt>
                <c:pt idx="3611">
                  <c:v>42902</c:v>
                </c:pt>
                <c:pt idx="3612">
                  <c:v>42905</c:v>
                </c:pt>
                <c:pt idx="3613">
                  <c:v>42906</c:v>
                </c:pt>
                <c:pt idx="3614">
                  <c:v>42907</c:v>
                </c:pt>
                <c:pt idx="3615">
                  <c:v>42908</c:v>
                </c:pt>
                <c:pt idx="3616">
                  <c:v>42909</c:v>
                </c:pt>
                <c:pt idx="3617">
                  <c:v>42913</c:v>
                </c:pt>
                <c:pt idx="3618">
                  <c:v>42914</c:v>
                </c:pt>
                <c:pt idx="3619">
                  <c:v>42915</c:v>
                </c:pt>
                <c:pt idx="3620">
                  <c:v>42916</c:v>
                </c:pt>
                <c:pt idx="3621">
                  <c:v>42919</c:v>
                </c:pt>
                <c:pt idx="3622">
                  <c:v>42920</c:v>
                </c:pt>
                <c:pt idx="3623">
                  <c:v>42921</c:v>
                </c:pt>
                <c:pt idx="3624">
                  <c:v>42922</c:v>
                </c:pt>
                <c:pt idx="3625">
                  <c:v>42923</c:v>
                </c:pt>
                <c:pt idx="3626">
                  <c:v>42926</c:v>
                </c:pt>
                <c:pt idx="3627">
                  <c:v>42927</c:v>
                </c:pt>
                <c:pt idx="3628">
                  <c:v>42928</c:v>
                </c:pt>
                <c:pt idx="3629">
                  <c:v>42929</c:v>
                </c:pt>
                <c:pt idx="3630">
                  <c:v>42930</c:v>
                </c:pt>
                <c:pt idx="3631">
                  <c:v>42933</c:v>
                </c:pt>
                <c:pt idx="3632">
                  <c:v>42934</c:v>
                </c:pt>
                <c:pt idx="3633">
                  <c:v>42935</c:v>
                </c:pt>
                <c:pt idx="3634">
                  <c:v>42936</c:v>
                </c:pt>
                <c:pt idx="3635">
                  <c:v>42937</c:v>
                </c:pt>
                <c:pt idx="3636">
                  <c:v>42940</c:v>
                </c:pt>
                <c:pt idx="3637">
                  <c:v>42941</c:v>
                </c:pt>
                <c:pt idx="3638">
                  <c:v>42942</c:v>
                </c:pt>
                <c:pt idx="3639">
                  <c:v>42943</c:v>
                </c:pt>
                <c:pt idx="3640">
                  <c:v>42944</c:v>
                </c:pt>
                <c:pt idx="3641">
                  <c:v>42947</c:v>
                </c:pt>
                <c:pt idx="3642">
                  <c:v>42948</c:v>
                </c:pt>
                <c:pt idx="3643">
                  <c:v>42949</c:v>
                </c:pt>
                <c:pt idx="3644">
                  <c:v>42950</c:v>
                </c:pt>
                <c:pt idx="3645">
                  <c:v>42951</c:v>
                </c:pt>
                <c:pt idx="3646">
                  <c:v>42954</c:v>
                </c:pt>
                <c:pt idx="3647">
                  <c:v>42955</c:v>
                </c:pt>
                <c:pt idx="3648">
                  <c:v>42956</c:v>
                </c:pt>
                <c:pt idx="3649">
                  <c:v>42957</c:v>
                </c:pt>
                <c:pt idx="3650">
                  <c:v>42958</c:v>
                </c:pt>
                <c:pt idx="3651">
                  <c:v>42961</c:v>
                </c:pt>
                <c:pt idx="3652">
                  <c:v>42963</c:v>
                </c:pt>
                <c:pt idx="3653">
                  <c:v>42964</c:v>
                </c:pt>
                <c:pt idx="3654">
                  <c:v>42965</c:v>
                </c:pt>
                <c:pt idx="3655">
                  <c:v>42968</c:v>
                </c:pt>
                <c:pt idx="3656">
                  <c:v>42969</c:v>
                </c:pt>
                <c:pt idx="3657">
                  <c:v>42970</c:v>
                </c:pt>
                <c:pt idx="3658">
                  <c:v>42971</c:v>
                </c:pt>
                <c:pt idx="3659">
                  <c:v>42975</c:v>
                </c:pt>
                <c:pt idx="3660">
                  <c:v>42976</c:v>
                </c:pt>
                <c:pt idx="3661">
                  <c:v>42977</c:v>
                </c:pt>
                <c:pt idx="3662">
                  <c:v>42978</c:v>
                </c:pt>
                <c:pt idx="3663">
                  <c:v>42979</c:v>
                </c:pt>
                <c:pt idx="3664">
                  <c:v>42982</c:v>
                </c:pt>
                <c:pt idx="3665">
                  <c:v>42983</c:v>
                </c:pt>
                <c:pt idx="3666">
                  <c:v>42984</c:v>
                </c:pt>
                <c:pt idx="3667">
                  <c:v>42985</c:v>
                </c:pt>
                <c:pt idx="3668">
                  <c:v>42986</c:v>
                </c:pt>
                <c:pt idx="3669">
                  <c:v>42989</c:v>
                </c:pt>
                <c:pt idx="3670">
                  <c:v>42990</c:v>
                </c:pt>
                <c:pt idx="3671">
                  <c:v>42991</c:v>
                </c:pt>
                <c:pt idx="3672">
                  <c:v>42992</c:v>
                </c:pt>
                <c:pt idx="3673">
                  <c:v>42993</c:v>
                </c:pt>
                <c:pt idx="3674">
                  <c:v>42996</c:v>
                </c:pt>
                <c:pt idx="3675">
                  <c:v>42997</c:v>
                </c:pt>
                <c:pt idx="3676">
                  <c:v>42998</c:v>
                </c:pt>
                <c:pt idx="3677">
                  <c:v>42999</c:v>
                </c:pt>
                <c:pt idx="3678">
                  <c:v>43000</c:v>
                </c:pt>
                <c:pt idx="3679">
                  <c:v>43003</c:v>
                </c:pt>
                <c:pt idx="3680">
                  <c:v>43004</c:v>
                </c:pt>
                <c:pt idx="3681">
                  <c:v>43005</c:v>
                </c:pt>
                <c:pt idx="3682">
                  <c:v>43006</c:v>
                </c:pt>
                <c:pt idx="3683">
                  <c:v>43007</c:v>
                </c:pt>
                <c:pt idx="3684">
                  <c:v>43011</c:v>
                </c:pt>
                <c:pt idx="3685">
                  <c:v>43012</c:v>
                </c:pt>
                <c:pt idx="3686">
                  <c:v>43013</c:v>
                </c:pt>
                <c:pt idx="3687">
                  <c:v>43014</c:v>
                </c:pt>
                <c:pt idx="3688">
                  <c:v>43017</c:v>
                </c:pt>
                <c:pt idx="3689">
                  <c:v>43018</c:v>
                </c:pt>
                <c:pt idx="3690">
                  <c:v>43019</c:v>
                </c:pt>
                <c:pt idx="3691">
                  <c:v>43020</c:v>
                </c:pt>
                <c:pt idx="3692">
                  <c:v>43021</c:v>
                </c:pt>
                <c:pt idx="3693">
                  <c:v>43024</c:v>
                </c:pt>
                <c:pt idx="3694">
                  <c:v>43025</c:v>
                </c:pt>
                <c:pt idx="3695">
                  <c:v>43026</c:v>
                </c:pt>
                <c:pt idx="3696">
                  <c:v>43027</c:v>
                </c:pt>
                <c:pt idx="3697">
                  <c:v>43031</c:v>
                </c:pt>
                <c:pt idx="3698">
                  <c:v>43032</c:v>
                </c:pt>
                <c:pt idx="3699">
                  <c:v>43033</c:v>
                </c:pt>
                <c:pt idx="3700">
                  <c:v>43034</c:v>
                </c:pt>
                <c:pt idx="3701">
                  <c:v>43035</c:v>
                </c:pt>
                <c:pt idx="3702">
                  <c:v>43038</c:v>
                </c:pt>
                <c:pt idx="3703">
                  <c:v>43039</c:v>
                </c:pt>
                <c:pt idx="3704">
                  <c:v>43040</c:v>
                </c:pt>
                <c:pt idx="3705">
                  <c:v>43041</c:v>
                </c:pt>
                <c:pt idx="3706">
                  <c:v>43042</c:v>
                </c:pt>
                <c:pt idx="3707">
                  <c:v>43045</c:v>
                </c:pt>
                <c:pt idx="3708">
                  <c:v>43046</c:v>
                </c:pt>
                <c:pt idx="3709">
                  <c:v>43047</c:v>
                </c:pt>
                <c:pt idx="3710">
                  <c:v>43048</c:v>
                </c:pt>
                <c:pt idx="3711">
                  <c:v>43049</c:v>
                </c:pt>
                <c:pt idx="3712">
                  <c:v>43052</c:v>
                </c:pt>
                <c:pt idx="3713">
                  <c:v>43053</c:v>
                </c:pt>
                <c:pt idx="3714">
                  <c:v>43054</c:v>
                </c:pt>
                <c:pt idx="3715">
                  <c:v>43055</c:v>
                </c:pt>
                <c:pt idx="3716">
                  <c:v>43056</c:v>
                </c:pt>
                <c:pt idx="3717">
                  <c:v>43059</c:v>
                </c:pt>
                <c:pt idx="3718">
                  <c:v>43060</c:v>
                </c:pt>
                <c:pt idx="3719">
                  <c:v>43061</c:v>
                </c:pt>
                <c:pt idx="3720">
                  <c:v>43062</c:v>
                </c:pt>
                <c:pt idx="3721">
                  <c:v>43063</c:v>
                </c:pt>
                <c:pt idx="3722">
                  <c:v>43066</c:v>
                </c:pt>
                <c:pt idx="3723">
                  <c:v>43067</c:v>
                </c:pt>
                <c:pt idx="3724">
                  <c:v>43068</c:v>
                </c:pt>
                <c:pt idx="3725">
                  <c:v>43069</c:v>
                </c:pt>
                <c:pt idx="3726">
                  <c:v>43070</c:v>
                </c:pt>
                <c:pt idx="3727">
                  <c:v>43073</c:v>
                </c:pt>
                <c:pt idx="3728">
                  <c:v>43074</c:v>
                </c:pt>
                <c:pt idx="3729">
                  <c:v>43075</c:v>
                </c:pt>
                <c:pt idx="3730">
                  <c:v>43076</c:v>
                </c:pt>
                <c:pt idx="3731">
                  <c:v>43077</c:v>
                </c:pt>
                <c:pt idx="3732">
                  <c:v>43080</c:v>
                </c:pt>
                <c:pt idx="3733">
                  <c:v>43081</c:v>
                </c:pt>
                <c:pt idx="3734">
                  <c:v>43082</c:v>
                </c:pt>
                <c:pt idx="3735">
                  <c:v>43083</c:v>
                </c:pt>
                <c:pt idx="3736">
                  <c:v>43084</c:v>
                </c:pt>
                <c:pt idx="3737">
                  <c:v>43087</c:v>
                </c:pt>
                <c:pt idx="3738">
                  <c:v>43088</c:v>
                </c:pt>
                <c:pt idx="3739">
                  <c:v>43089</c:v>
                </c:pt>
                <c:pt idx="3740">
                  <c:v>43090</c:v>
                </c:pt>
                <c:pt idx="3741">
                  <c:v>43091</c:v>
                </c:pt>
                <c:pt idx="3742">
                  <c:v>43095</c:v>
                </c:pt>
                <c:pt idx="3743">
                  <c:v>43096</c:v>
                </c:pt>
                <c:pt idx="3744">
                  <c:v>43097</c:v>
                </c:pt>
                <c:pt idx="3745">
                  <c:v>43098</c:v>
                </c:pt>
                <c:pt idx="3746">
                  <c:v>43101</c:v>
                </c:pt>
                <c:pt idx="3747">
                  <c:v>43102</c:v>
                </c:pt>
                <c:pt idx="3748">
                  <c:v>43103</c:v>
                </c:pt>
                <c:pt idx="3749">
                  <c:v>43104</c:v>
                </c:pt>
                <c:pt idx="3750">
                  <c:v>43105</c:v>
                </c:pt>
                <c:pt idx="3751">
                  <c:v>43108</c:v>
                </c:pt>
                <c:pt idx="3752">
                  <c:v>43109</c:v>
                </c:pt>
                <c:pt idx="3753">
                  <c:v>43110</c:v>
                </c:pt>
                <c:pt idx="3754">
                  <c:v>43111</c:v>
                </c:pt>
                <c:pt idx="3755">
                  <c:v>43112</c:v>
                </c:pt>
                <c:pt idx="3756">
                  <c:v>43115</c:v>
                </c:pt>
                <c:pt idx="3757">
                  <c:v>43116</c:v>
                </c:pt>
                <c:pt idx="3758">
                  <c:v>43117</c:v>
                </c:pt>
                <c:pt idx="3759">
                  <c:v>43118</c:v>
                </c:pt>
                <c:pt idx="3760">
                  <c:v>43119</c:v>
                </c:pt>
                <c:pt idx="3761">
                  <c:v>43122</c:v>
                </c:pt>
                <c:pt idx="3762">
                  <c:v>43123</c:v>
                </c:pt>
                <c:pt idx="3763">
                  <c:v>43124</c:v>
                </c:pt>
                <c:pt idx="3764">
                  <c:v>43125</c:v>
                </c:pt>
                <c:pt idx="3765">
                  <c:v>43129</c:v>
                </c:pt>
                <c:pt idx="3766">
                  <c:v>43130</c:v>
                </c:pt>
                <c:pt idx="3767">
                  <c:v>43131</c:v>
                </c:pt>
                <c:pt idx="3768">
                  <c:v>43132</c:v>
                </c:pt>
                <c:pt idx="3769">
                  <c:v>43133</c:v>
                </c:pt>
                <c:pt idx="3770">
                  <c:v>43136</c:v>
                </c:pt>
                <c:pt idx="3771">
                  <c:v>43137</c:v>
                </c:pt>
                <c:pt idx="3772">
                  <c:v>43138</c:v>
                </c:pt>
                <c:pt idx="3773">
                  <c:v>43139</c:v>
                </c:pt>
                <c:pt idx="3774">
                  <c:v>43140</c:v>
                </c:pt>
                <c:pt idx="3775">
                  <c:v>43143</c:v>
                </c:pt>
                <c:pt idx="3776">
                  <c:v>43145</c:v>
                </c:pt>
                <c:pt idx="3777">
                  <c:v>43146</c:v>
                </c:pt>
                <c:pt idx="3778">
                  <c:v>43147</c:v>
                </c:pt>
                <c:pt idx="3779">
                  <c:v>43150</c:v>
                </c:pt>
                <c:pt idx="3780">
                  <c:v>43151</c:v>
                </c:pt>
                <c:pt idx="3781">
                  <c:v>43152</c:v>
                </c:pt>
                <c:pt idx="3782">
                  <c:v>43153</c:v>
                </c:pt>
                <c:pt idx="3783">
                  <c:v>43154</c:v>
                </c:pt>
                <c:pt idx="3784">
                  <c:v>43157</c:v>
                </c:pt>
                <c:pt idx="3785">
                  <c:v>43158</c:v>
                </c:pt>
                <c:pt idx="3786">
                  <c:v>43159</c:v>
                </c:pt>
                <c:pt idx="3787">
                  <c:v>43160</c:v>
                </c:pt>
                <c:pt idx="3788">
                  <c:v>43164</c:v>
                </c:pt>
                <c:pt idx="3789">
                  <c:v>43165</c:v>
                </c:pt>
                <c:pt idx="3790">
                  <c:v>43166</c:v>
                </c:pt>
                <c:pt idx="3791">
                  <c:v>43167</c:v>
                </c:pt>
                <c:pt idx="3792">
                  <c:v>43168</c:v>
                </c:pt>
                <c:pt idx="3793">
                  <c:v>43171</c:v>
                </c:pt>
                <c:pt idx="3794">
                  <c:v>43172</c:v>
                </c:pt>
                <c:pt idx="3795">
                  <c:v>43173</c:v>
                </c:pt>
                <c:pt idx="3796">
                  <c:v>43174</c:v>
                </c:pt>
                <c:pt idx="3797">
                  <c:v>43175</c:v>
                </c:pt>
                <c:pt idx="3798">
                  <c:v>43178</c:v>
                </c:pt>
                <c:pt idx="3799">
                  <c:v>43179</c:v>
                </c:pt>
                <c:pt idx="3800">
                  <c:v>43180</c:v>
                </c:pt>
                <c:pt idx="3801">
                  <c:v>43181</c:v>
                </c:pt>
                <c:pt idx="3802">
                  <c:v>43182</c:v>
                </c:pt>
                <c:pt idx="3803">
                  <c:v>43185</c:v>
                </c:pt>
                <c:pt idx="3804">
                  <c:v>43186</c:v>
                </c:pt>
                <c:pt idx="3805">
                  <c:v>43187</c:v>
                </c:pt>
                <c:pt idx="3806">
                  <c:v>43192</c:v>
                </c:pt>
                <c:pt idx="3807">
                  <c:v>43193</c:v>
                </c:pt>
                <c:pt idx="3808">
                  <c:v>43194</c:v>
                </c:pt>
                <c:pt idx="3809">
                  <c:v>43195</c:v>
                </c:pt>
                <c:pt idx="3810">
                  <c:v>43196</c:v>
                </c:pt>
                <c:pt idx="3811">
                  <c:v>43199</c:v>
                </c:pt>
                <c:pt idx="3812">
                  <c:v>43200</c:v>
                </c:pt>
                <c:pt idx="3813">
                  <c:v>43201</c:v>
                </c:pt>
                <c:pt idx="3814">
                  <c:v>43202</c:v>
                </c:pt>
                <c:pt idx="3815">
                  <c:v>43203</c:v>
                </c:pt>
                <c:pt idx="3816">
                  <c:v>43206</c:v>
                </c:pt>
                <c:pt idx="3817">
                  <c:v>43207</c:v>
                </c:pt>
                <c:pt idx="3818">
                  <c:v>43208</c:v>
                </c:pt>
                <c:pt idx="3819">
                  <c:v>43209</c:v>
                </c:pt>
                <c:pt idx="3820">
                  <c:v>43210</c:v>
                </c:pt>
                <c:pt idx="3821">
                  <c:v>43213</c:v>
                </c:pt>
                <c:pt idx="3822">
                  <c:v>43214</c:v>
                </c:pt>
                <c:pt idx="3823">
                  <c:v>43215</c:v>
                </c:pt>
                <c:pt idx="3824">
                  <c:v>43216</c:v>
                </c:pt>
                <c:pt idx="3825">
                  <c:v>43217</c:v>
                </c:pt>
                <c:pt idx="3826">
                  <c:v>43220</c:v>
                </c:pt>
                <c:pt idx="3827">
                  <c:v>43222</c:v>
                </c:pt>
                <c:pt idx="3828">
                  <c:v>43223</c:v>
                </c:pt>
                <c:pt idx="3829">
                  <c:v>43224</c:v>
                </c:pt>
                <c:pt idx="3830">
                  <c:v>43227</c:v>
                </c:pt>
                <c:pt idx="3831">
                  <c:v>43228</c:v>
                </c:pt>
                <c:pt idx="3832">
                  <c:v>43229</c:v>
                </c:pt>
                <c:pt idx="3833">
                  <c:v>43230</c:v>
                </c:pt>
                <c:pt idx="3834">
                  <c:v>43231</c:v>
                </c:pt>
                <c:pt idx="3835">
                  <c:v>43234</c:v>
                </c:pt>
                <c:pt idx="3836">
                  <c:v>43235</c:v>
                </c:pt>
                <c:pt idx="3837">
                  <c:v>43236</c:v>
                </c:pt>
                <c:pt idx="3838">
                  <c:v>43237</c:v>
                </c:pt>
                <c:pt idx="3839">
                  <c:v>43238</c:v>
                </c:pt>
                <c:pt idx="3840">
                  <c:v>43241</c:v>
                </c:pt>
                <c:pt idx="3841">
                  <c:v>43242</c:v>
                </c:pt>
                <c:pt idx="3842">
                  <c:v>43243</c:v>
                </c:pt>
                <c:pt idx="3843">
                  <c:v>43244</c:v>
                </c:pt>
                <c:pt idx="3844">
                  <c:v>43245</c:v>
                </c:pt>
                <c:pt idx="3845">
                  <c:v>43248</c:v>
                </c:pt>
                <c:pt idx="3846">
                  <c:v>43249</c:v>
                </c:pt>
                <c:pt idx="3847">
                  <c:v>43250</c:v>
                </c:pt>
                <c:pt idx="3848">
                  <c:v>43251</c:v>
                </c:pt>
                <c:pt idx="3849">
                  <c:v>43252</c:v>
                </c:pt>
                <c:pt idx="3850">
                  <c:v>43255</c:v>
                </c:pt>
                <c:pt idx="3851">
                  <c:v>43256</c:v>
                </c:pt>
                <c:pt idx="3852">
                  <c:v>43257</c:v>
                </c:pt>
                <c:pt idx="3853">
                  <c:v>43258</c:v>
                </c:pt>
                <c:pt idx="3854">
                  <c:v>43259</c:v>
                </c:pt>
                <c:pt idx="3855">
                  <c:v>43262</c:v>
                </c:pt>
                <c:pt idx="3856">
                  <c:v>43263</c:v>
                </c:pt>
                <c:pt idx="3857">
                  <c:v>43264</c:v>
                </c:pt>
                <c:pt idx="3858">
                  <c:v>43265</c:v>
                </c:pt>
                <c:pt idx="3859">
                  <c:v>43266</c:v>
                </c:pt>
                <c:pt idx="3860">
                  <c:v>43269</c:v>
                </c:pt>
                <c:pt idx="3861">
                  <c:v>43270</c:v>
                </c:pt>
                <c:pt idx="3862">
                  <c:v>43271</c:v>
                </c:pt>
                <c:pt idx="3863">
                  <c:v>43272</c:v>
                </c:pt>
                <c:pt idx="3864">
                  <c:v>43273</c:v>
                </c:pt>
                <c:pt idx="3865">
                  <c:v>43276</c:v>
                </c:pt>
                <c:pt idx="3866">
                  <c:v>43277</c:v>
                </c:pt>
                <c:pt idx="3867">
                  <c:v>43278</c:v>
                </c:pt>
                <c:pt idx="3868">
                  <c:v>43279</c:v>
                </c:pt>
                <c:pt idx="3869">
                  <c:v>43280</c:v>
                </c:pt>
                <c:pt idx="3870">
                  <c:v>43283</c:v>
                </c:pt>
                <c:pt idx="3871">
                  <c:v>43284</c:v>
                </c:pt>
                <c:pt idx="3872">
                  <c:v>43285</c:v>
                </c:pt>
                <c:pt idx="3873">
                  <c:v>43286</c:v>
                </c:pt>
                <c:pt idx="3874">
                  <c:v>43287</c:v>
                </c:pt>
                <c:pt idx="3875">
                  <c:v>43290</c:v>
                </c:pt>
                <c:pt idx="3876">
                  <c:v>43291</c:v>
                </c:pt>
                <c:pt idx="3877">
                  <c:v>43292</c:v>
                </c:pt>
                <c:pt idx="3878">
                  <c:v>43293</c:v>
                </c:pt>
                <c:pt idx="3879">
                  <c:v>43294</c:v>
                </c:pt>
                <c:pt idx="3880">
                  <c:v>43297</c:v>
                </c:pt>
                <c:pt idx="3881">
                  <c:v>43298</c:v>
                </c:pt>
                <c:pt idx="3882">
                  <c:v>43299</c:v>
                </c:pt>
                <c:pt idx="3883">
                  <c:v>43300</c:v>
                </c:pt>
                <c:pt idx="3884">
                  <c:v>43301</c:v>
                </c:pt>
                <c:pt idx="3885">
                  <c:v>43304</c:v>
                </c:pt>
                <c:pt idx="3886">
                  <c:v>43305</c:v>
                </c:pt>
                <c:pt idx="3887">
                  <c:v>43306</c:v>
                </c:pt>
                <c:pt idx="3888">
                  <c:v>43307</c:v>
                </c:pt>
                <c:pt idx="3889">
                  <c:v>43308</c:v>
                </c:pt>
                <c:pt idx="3890">
                  <c:v>43311</c:v>
                </c:pt>
                <c:pt idx="3891">
                  <c:v>43312</c:v>
                </c:pt>
                <c:pt idx="3892">
                  <c:v>43313</c:v>
                </c:pt>
                <c:pt idx="3893">
                  <c:v>43314</c:v>
                </c:pt>
                <c:pt idx="3894">
                  <c:v>43315</c:v>
                </c:pt>
                <c:pt idx="3895">
                  <c:v>43318</c:v>
                </c:pt>
                <c:pt idx="3896">
                  <c:v>43319</c:v>
                </c:pt>
                <c:pt idx="3897">
                  <c:v>43320</c:v>
                </c:pt>
                <c:pt idx="3898">
                  <c:v>43321</c:v>
                </c:pt>
                <c:pt idx="3899">
                  <c:v>43322</c:v>
                </c:pt>
                <c:pt idx="3900">
                  <c:v>43325</c:v>
                </c:pt>
                <c:pt idx="3901">
                  <c:v>43326</c:v>
                </c:pt>
                <c:pt idx="3902">
                  <c:v>43328</c:v>
                </c:pt>
                <c:pt idx="3903">
                  <c:v>43329</c:v>
                </c:pt>
                <c:pt idx="3904">
                  <c:v>43332</c:v>
                </c:pt>
                <c:pt idx="3905">
                  <c:v>43333</c:v>
                </c:pt>
                <c:pt idx="3906">
                  <c:v>43335</c:v>
                </c:pt>
                <c:pt idx="3907">
                  <c:v>43336</c:v>
                </c:pt>
                <c:pt idx="3908">
                  <c:v>43339</c:v>
                </c:pt>
                <c:pt idx="3909">
                  <c:v>43340</c:v>
                </c:pt>
                <c:pt idx="3910">
                  <c:v>43341</c:v>
                </c:pt>
                <c:pt idx="3911">
                  <c:v>43342</c:v>
                </c:pt>
                <c:pt idx="3912">
                  <c:v>43343</c:v>
                </c:pt>
                <c:pt idx="3913">
                  <c:v>43346</c:v>
                </c:pt>
                <c:pt idx="3914">
                  <c:v>43347</c:v>
                </c:pt>
                <c:pt idx="3915">
                  <c:v>43348</c:v>
                </c:pt>
                <c:pt idx="3916">
                  <c:v>43349</c:v>
                </c:pt>
                <c:pt idx="3917">
                  <c:v>43350</c:v>
                </c:pt>
                <c:pt idx="3918">
                  <c:v>43353</c:v>
                </c:pt>
                <c:pt idx="3919">
                  <c:v>43354</c:v>
                </c:pt>
                <c:pt idx="3920">
                  <c:v>43355</c:v>
                </c:pt>
                <c:pt idx="3921">
                  <c:v>43357</c:v>
                </c:pt>
                <c:pt idx="3922">
                  <c:v>43360</c:v>
                </c:pt>
                <c:pt idx="3923">
                  <c:v>43361</c:v>
                </c:pt>
                <c:pt idx="3924">
                  <c:v>43362</c:v>
                </c:pt>
                <c:pt idx="3925">
                  <c:v>43364</c:v>
                </c:pt>
                <c:pt idx="3926">
                  <c:v>43367</c:v>
                </c:pt>
                <c:pt idx="3927">
                  <c:v>43368</c:v>
                </c:pt>
                <c:pt idx="3928">
                  <c:v>43369</c:v>
                </c:pt>
                <c:pt idx="3929">
                  <c:v>43370</c:v>
                </c:pt>
                <c:pt idx="3930">
                  <c:v>43371</c:v>
                </c:pt>
                <c:pt idx="3931">
                  <c:v>43374</c:v>
                </c:pt>
                <c:pt idx="3932">
                  <c:v>43376</c:v>
                </c:pt>
                <c:pt idx="3933">
                  <c:v>43377</c:v>
                </c:pt>
                <c:pt idx="3934">
                  <c:v>43378</c:v>
                </c:pt>
                <c:pt idx="3935">
                  <c:v>43381</c:v>
                </c:pt>
                <c:pt idx="3936">
                  <c:v>43382</c:v>
                </c:pt>
                <c:pt idx="3937">
                  <c:v>43383</c:v>
                </c:pt>
                <c:pt idx="3938">
                  <c:v>43384</c:v>
                </c:pt>
                <c:pt idx="3939">
                  <c:v>43385</c:v>
                </c:pt>
                <c:pt idx="3940">
                  <c:v>43388</c:v>
                </c:pt>
                <c:pt idx="3941">
                  <c:v>43389</c:v>
                </c:pt>
                <c:pt idx="3942">
                  <c:v>43390</c:v>
                </c:pt>
                <c:pt idx="3943">
                  <c:v>43392</c:v>
                </c:pt>
                <c:pt idx="3944">
                  <c:v>43395</c:v>
                </c:pt>
                <c:pt idx="3945">
                  <c:v>43396</c:v>
                </c:pt>
                <c:pt idx="3946">
                  <c:v>43397</c:v>
                </c:pt>
                <c:pt idx="3947">
                  <c:v>43398</c:v>
                </c:pt>
                <c:pt idx="3948">
                  <c:v>43399</c:v>
                </c:pt>
                <c:pt idx="3949">
                  <c:v>43402</c:v>
                </c:pt>
                <c:pt idx="3950">
                  <c:v>43403</c:v>
                </c:pt>
                <c:pt idx="3951">
                  <c:v>43404</c:v>
                </c:pt>
                <c:pt idx="3952">
                  <c:v>43405</c:v>
                </c:pt>
                <c:pt idx="3953">
                  <c:v>43406</c:v>
                </c:pt>
                <c:pt idx="3954">
                  <c:v>43409</c:v>
                </c:pt>
                <c:pt idx="3955">
                  <c:v>43410</c:v>
                </c:pt>
                <c:pt idx="3956">
                  <c:v>43411</c:v>
                </c:pt>
                <c:pt idx="3957">
                  <c:v>43413</c:v>
                </c:pt>
                <c:pt idx="3958">
                  <c:v>43416</c:v>
                </c:pt>
                <c:pt idx="3959">
                  <c:v>43417</c:v>
                </c:pt>
                <c:pt idx="3960">
                  <c:v>43418</c:v>
                </c:pt>
                <c:pt idx="3961">
                  <c:v>43419</c:v>
                </c:pt>
                <c:pt idx="3962">
                  <c:v>43420</c:v>
                </c:pt>
                <c:pt idx="3963">
                  <c:v>43423</c:v>
                </c:pt>
                <c:pt idx="3964">
                  <c:v>43424</c:v>
                </c:pt>
                <c:pt idx="3965">
                  <c:v>43425</c:v>
                </c:pt>
                <c:pt idx="3966">
                  <c:v>43426</c:v>
                </c:pt>
                <c:pt idx="3967">
                  <c:v>43430</c:v>
                </c:pt>
                <c:pt idx="3968">
                  <c:v>43431</c:v>
                </c:pt>
                <c:pt idx="3969">
                  <c:v>43432</c:v>
                </c:pt>
                <c:pt idx="3970">
                  <c:v>43433</c:v>
                </c:pt>
                <c:pt idx="3971">
                  <c:v>43434</c:v>
                </c:pt>
                <c:pt idx="3972">
                  <c:v>43437</c:v>
                </c:pt>
                <c:pt idx="3973">
                  <c:v>43438</c:v>
                </c:pt>
                <c:pt idx="3974">
                  <c:v>43439</c:v>
                </c:pt>
                <c:pt idx="3975">
                  <c:v>43440</c:v>
                </c:pt>
                <c:pt idx="3976">
                  <c:v>43441</c:v>
                </c:pt>
                <c:pt idx="3977">
                  <c:v>43444</c:v>
                </c:pt>
                <c:pt idx="3978">
                  <c:v>43445</c:v>
                </c:pt>
                <c:pt idx="3979">
                  <c:v>43446</c:v>
                </c:pt>
                <c:pt idx="3980">
                  <c:v>43447</c:v>
                </c:pt>
                <c:pt idx="3981">
                  <c:v>43448</c:v>
                </c:pt>
                <c:pt idx="3982">
                  <c:v>43451</c:v>
                </c:pt>
                <c:pt idx="3983">
                  <c:v>43452</c:v>
                </c:pt>
                <c:pt idx="3984">
                  <c:v>43453</c:v>
                </c:pt>
                <c:pt idx="3985">
                  <c:v>43454</c:v>
                </c:pt>
                <c:pt idx="3986">
                  <c:v>43455</c:v>
                </c:pt>
                <c:pt idx="3987">
                  <c:v>43458</c:v>
                </c:pt>
                <c:pt idx="3988">
                  <c:v>43460</c:v>
                </c:pt>
                <c:pt idx="3989">
                  <c:v>43461</c:v>
                </c:pt>
                <c:pt idx="3990">
                  <c:v>43462</c:v>
                </c:pt>
                <c:pt idx="3991">
                  <c:v>43465</c:v>
                </c:pt>
                <c:pt idx="3992">
                  <c:v>43466</c:v>
                </c:pt>
                <c:pt idx="3993">
                  <c:v>43467</c:v>
                </c:pt>
                <c:pt idx="3994">
                  <c:v>43468</c:v>
                </c:pt>
                <c:pt idx="3995">
                  <c:v>43469</c:v>
                </c:pt>
                <c:pt idx="3996">
                  <c:v>43472</c:v>
                </c:pt>
                <c:pt idx="3997">
                  <c:v>43473</c:v>
                </c:pt>
                <c:pt idx="3998">
                  <c:v>43474</c:v>
                </c:pt>
                <c:pt idx="3999">
                  <c:v>43475</c:v>
                </c:pt>
                <c:pt idx="4000">
                  <c:v>43476</c:v>
                </c:pt>
                <c:pt idx="4001">
                  <c:v>43479</c:v>
                </c:pt>
                <c:pt idx="4002">
                  <c:v>43480</c:v>
                </c:pt>
                <c:pt idx="4003">
                  <c:v>43481</c:v>
                </c:pt>
                <c:pt idx="4004">
                  <c:v>43482</c:v>
                </c:pt>
                <c:pt idx="4005">
                  <c:v>43483</c:v>
                </c:pt>
                <c:pt idx="4006">
                  <c:v>43486</c:v>
                </c:pt>
                <c:pt idx="4007">
                  <c:v>43487</c:v>
                </c:pt>
                <c:pt idx="4008">
                  <c:v>43488</c:v>
                </c:pt>
                <c:pt idx="4009">
                  <c:v>43489</c:v>
                </c:pt>
                <c:pt idx="4010">
                  <c:v>43490</c:v>
                </c:pt>
                <c:pt idx="4011">
                  <c:v>43493</c:v>
                </c:pt>
                <c:pt idx="4012">
                  <c:v>43494</c:v>
                </c:pt>
                <c:pt idx="4013">
                  <c:v>43495</c:v>
                </c:pt>
                <c:pt idx="4014">
                  <c:v>43496</c:v>
                </c:pt>
                <c:pt idx="4015">
                  <c:v>43497</c:v>
                </c:pt>
                <c:pt idx="4016">
                  <c:v>43500</c:v>
                </c:pt>
                <c:pt idx="4017">
                  <c:v>43501</c:v>
                </c:pt>
                <c:pt idx="4018">
                  <c:v>43502</c:v>
                </c:pt>
                <c:pt idx="4019">
                  <c:v>43503</c:v>
                </c:pt>
                <c:pt idx="4020">
                  <c:v>43504</c:v>
                </c:pt>
                <c:pt idx="4021">
                  <c:v>43507</c:v>
                </c:pt>
                <c:pt idx="4022">
                  <c:v>43508</c:v>
                </c:pt>
                <c:pt idx="4023">
                  <c:v>43510</c:v>
                </c:pt>
                <c:pt idx="4024">
                  <c:v>43511</c:v>
                </c:pt>
                <c:pt idx="4025">
                  <c:v>43514</c:v>
                </c:pt>
                <c:pt idx="4026">
                  <c:v>43515</c:v>
                </c:pt>
                <c:pt idx="4027">
                  <c:v>43516</c:v>
                </c:pt>
                <c:pt idx="4028">
                  <c:v>43517</c:v>
                </c:pt>
                <c:pt idx="4029">
                  <c:v>43518</c:v>
                </c:pt>
                <c:pt idx="4030">
                  <c:v>43521</c:v>
                </c:pt>
                <c:pt idx="4031">
                  <c:v>43522</c:v>
                </c:pt>
                <c:pt idx="4032">
                  <c:v>43523</c:v>
                </c:pt>
                <c:pt idx="4033">
                  <c:v>43524</c:v>
                </c:pt>
                <c:pt idx="4034">
                  <c:v>43525</c:v>
                </c:pt>
                <c:pt idx="4035">
                  <c:v>43529</c:v>
                </c:pt>
                <c:pt idx="4036">
                  <c:v>43530</c:v>
                </c:pt>
                <c:pt idx="4037">
                  <c:v>43531</c:v>
                </c:pt>
                <c:pt idx="4038">
                  <c:v>43532</c:v>
                </c:pt>
                <c:pt idx="4039">
                  <c:v>43535</c:v>
                </c:pt>
                <c:pt idx="4040">
                  <c:v>43536</c:v>
                </c:pt>
                <c:pt idx="4041">
                  <c:v>43537</c:v>
                </c:pt>
                <c:pt idx="4042">
                  <c:v>43538</c:v>
                </c:pt>
                <c:pt idx="4043">
                  <c:v>43539</c:v>
                </c:pt>
                <c:pt idx="4044">
                  <c:v>43542</c:v>
                </c:pt>
                <c:pt idx="4045">
                  <c:v>43543</c:v>
                </c:pt>
                <c:pt idx="4046">
                  <c:v>43544</c:v>
                </c:pt>
                <c:pt idx="4047">
                  <c:v>43546</c:v>
                </c:pt>
                <c:pt idx="4048">
                  <c:v>43549</c:v>
                </c:pt>
                <c:pt idx="4049">
                  <c:v>43550</c:v>
                </c:pt>
                <c:pt idx="4050">
                  <c:v>43551</c:v>
                </c:pt>
                <c:pt idx="4051">
                  <c:v>43552</c:v>
                </c:pt>
                <c:pt idx="4052">
                  <c:v>43556</c:v>
                </c:pt>
                <c:pt idx="4053">
                  <c:v>43557</c:v>
                </c:pt>
                <c:pt idx="4054">
                  <c:v>43558</c:v>
                </c:pt>
                <c:pt idx="4055">
                  <c:v>43559</c:v>
                </c:pt>
                <c:pt idx="4056">
                  <c:v>43560</c:v>
                </c:pt>
                <c:pt idx="4057">
                  <c:v>43563</c:v>
                </c:pt>
                <c:pt idx="4058">
                  <c:v>43564</c:v>
                </c:pt>
                <c:pt idx="4059">
                  <c:v>43565</c:v>
                </c:pt>
                <c:pt idx="4060">
                  <c:v>43566</c:v>
                </c:pt>
                <c:pt idx="4061">
                  <c:v>43567</c:v>
                </c:pt>
                <c:pt idx="4062">
                  <c:v>43570</c:v>
                </c:pt>
                <c:pt idx="4063">
                  <c:v>43571</c:v>
                </c:pt>
                <c:pt idx="4064">
                  <c:v>43573</c:v>
                </c:pt>
                <c:pt idx="4065">
                  <c:v>43577</c:v>
                </c:pt>
                <c:pt idx="4066">
                  <c:v>43578</c:v>
                </c:pt>
                <c:pt idx="4067">
                  <c:v>43579</c:v>
                </c:pt>
                <c:pt idx="4068">
                  <c:v>43580</c:v>
                </c:pt>
                <c:pt idx="4069">
                  <c:v>43581</c:v>
                </c:pt>
                <c:pt idx="4070">
                  <c:v>43585</c:v>
                </c:pt>
                <c:pt idx="4071">
                  <c:v>43587</c:v>
                </c:pt>
                <c:pt idx="4072">
                  <c:v>43588</c:v>
                </c:pt>
                <c:pt idx="4073">
                  <c:v>43591</c:v>
                </c:pt>
                <c:pt idx="4074">
                  <c:v>43592</c:v>
                </c:pt>
                <c:pt idx="4075">
                  <c:v>43593</c:v>
                </c:pt>
                <c:pt idx="4076">
                  <c:v>43594</c:v>
                </c:pt>
                <c:pt idx="4077">
                  <c:v>43595</c:v>
                </c:pt>
                <c:pt idx="4078">
                  <c:v>43598</c:v>
                </c:pt>
                <c:pt idx="4079">
                  <c:v>43599</c:v>
                </c:pt>
                <c:pt idx="4080">
                  <c:v>43600</c:v>
                </c:pt>
                <c:pt idx="4081">
                  <c:v>43601</c:v>
                </c:pt>
                <c:pt idx="4082">
                  <c:v>43602</c:v>
                </c:pt>
                <c:pt idx="4083">
                  <c:v>43605</c:v>
                </c:pt>
                <c:pt idx="4084">
                  <c:v>43606</c:v>
                </c:pt>
                <c:pt idx="4085">
                  <c:v>43607</c:v>
                </c:pt>
                <c:pt idx="4086">
                  <c:v>43608</c:v>
                </c:pt>
                <c:pt idx="4087">
                  <c:v>43609</c:v>
                </c:pt>
                <c:pt idx="4088">
                  <c:v>43612</c:v>
                </c:pt>
                <c:pt idx="4089">
                  <c:v>43613</c:v>
                </c:pt>
                <c:pt idx="4090">
                  <c:v>43614</c:v>
                </c:pt>
                <c:pt idx="4091">
                  <c:v>43615</c:v>
                </c:pt>
                <c:pt idx="4092">
                  <c:v>43616</c:v>
                </c:pt>
                <c:pt idx="4093">
                  <c:v>43619</c:v>
                </c:pt>
                <c:pt idx="4094">
                  <c:v>43620</c:v>
                </c:pt>
                <c:pt idx="4095">
                  <c:v>43622</c:v>
                </c:pt>
                <c:pt idx="4096">
                  <c:v>43623</c:v>
                </c:pt>
                <c:pt idx="4097">
                  <c:v>43626</c:v>
                </c:pt>
                <c:pt idx="4098">
                  <c:v>43627</c:v>
                </c:pt>
                <c:pt idx="4099">
                  <c:v>43628</c:v>
                </c:pt>
                <c:pt idx="4100">
                  <c:v>43629</c:v>
                </c:pt>
                <c:pt idx="4101">
                  <c:v>43630</c:v>
                </c:pt>
                <c:pt idx="4102">
                  <c:v>43633</c:v>
                </c:pt>
                <c:pt idx="4103">
                  <c:v>43634</c:v>
                </c:pt>
                <c:pt idx="4104">
                  <c:v>43635</c:v>
                </c:pt>
                <c:pt idx="4105">
                  <c:v>43636</c:v>
                </c:pt>
                <c:pt idx="4106">
                  <c:v>43637</c:v>
                </c:pt>
                <c:pt idx="4107">
                  <c:v>43640</c:v>
                </c:pt>
                <c:pt idx="4108">
                  <c:v>43641</c:v>
                </c:pt>
                <c:pt idx="4109">
                  <c:v>43642</c:v>
                </c:pt>
                <c:pt idx="4110">
                  <c:v>43643</c:v>
                </c:pt>
                <c:pt idx="4111">
                  <c:v>43644</c:v>
                </c:pt>
                <c:pt idx="4112">
                  <c:v>43647</c:v>
                </c:pt>
                <c:pt idx="4113">
                  <c:v>43648</c:v>
                </c:pt>
                <c:pt idx="4114">
                  <c:v>43649</c:v>
                </c:pt>
                <c:pt idx="4115">
                  <c:v>43650</c:v>
                </c:pt>
                <c:pt idx="4116">
                  <c:v>43651</c:v>
                </c:pt>
                <c:pt idx="4117">
                  <c:v>43654</c:v>
                </c:pt>
                <c:pt idx="4118">
                  <c:v>43655</c:v>
                </c:pt>
                <c:pt idx="4119">
                  <c:v>43656</c:v>
                </c:pt>
                <c:pt idx="4120">
                  <c:v>43657</c:v>
                </c:pt>
                <c:pt idx="4121">
                  <c:v>43658</c:v>
                </c:pt>
                <c:pt idx="4122">
                  <c:v>43661</c:v>
                </c:pt>
                <c:pt idx="4123">
                  <c:v>43662</c:v>
                </c:pt>
                <c:pt idx="4124">
                  <c:v>43663</c:v>
                </c:pt>
                <c:pt idx="4125">
                  <c:v>43664</c:v>
                </c:pt>
                <c:pt idx="4126">
                  <c:v>43665</c:v>
                </c:pt>
                <c:pt idx="4127">
                  <c:v>43668</c:v>
                </c:pt>
                <c:pt idx="4128">
                  <c:v>43669</c:v>
                </c:pt>
                <c:pt idx="4129">
                  <c:v>43670</c:v>
                </c:pt>
                <c:pt idx="4130">
                  <c:v>43671</c:v>
                </c:pt>
                <c:pt idx="4131">
                  <c:v>43672</c:v>
                </c:pt>
                <c:pt idx="4132">
                  <c:v>43675</c:v>
                </c:pt>
                <c:pt idx="4133">
                  <c:v>43676</c:v>
                </c:pt>
                <c:pt idx="4134">
                  <c:v>43677</c:v>
                </c:pt>
                <c:pt idx="4135">
                  <c:v>43678</c:v>
                </c:pt>
                <c:pt idx="4136">
                  <c:v>43679</c:v>
                </c:pt>
                <c:pt idx="4137">
                  <c:v>43682</c:v>
                </c:pt>
                <c:pt idx="4138">
                  <c:v>43683</c:v>
                </c:pt>
                <c:pt idx="4139">
                  <c:v>43684</c:v>
                </c:pt>
                <c:pt idx="4140">
                  <c:v>43685</c:v>
                </c:pt>
                <c:pt idx="4141">
                  <c:v>43686</c:v>
                </c:pt>
                <c:pt idx="4142">
                  <c:v>43690</c:v>
                </c:pt>
                <c:pt idx="4143">
                  <c:v>43691</c:v>
                </c:pt>
                <c:pt idx="4144">
                  <c:v>43693</c:v>
                </c:pt>
                <c:pt idx="4145">
                  <c:v>43696</c:v>
                </c:pt>
                <c:pt idx="4146">
                  <c:v>43697</c:v>
                </c:pt>
                <c:pt idx="4147">
                  <c:v>43698</c:v>
                </c:pt>
                <c:pt idx="4148">
                  <c:v>43699</c:v>
                </c:pt>
                <c:pt idx="4149">
                  <c:v>43700</c:v>
                </c:pt>
                <c:pt idx="4150">
                  <c:v>43703</c:v>
                </c:pt>
                <c:pt idx="4151">
                  <c:v>43704</c:v>
                </c:pt>
                <c:pt idx="4152">
                  <c:v>43705</c:v>
                </c:pt>
                <c:pt idx="4153">
                  <c:v>43706</c:v>
                </c:pt>
                <c:pt idx="4154">
                  <c:v>43707</c:v>
                </c:pt>
                <c:pt idx="4155">
                  <c:v>43711</c:v>
                </c:pt>
                <c:pt idx="4156">
                  <c:v>43712</c:v>
                </c:pt>
                <c:pt idx="4157">
                  <c:v>43713</c:v>
                </c:pt>
                <c:pt idx="4158">
                  <c:v>43714</c:v>
                </c:pt>
                <c:pt idx="4159">
                  <c:v>43717</c:v>
                </c:pt>
                <c:pt idx="4160">
                  <c:v>43719</c:v>
                </c:pt>
                <c:pt idx="4161">
                  <c:v>43720</c:v>
                </c:pt>
                <c:pt idx="4162">
                  <c:v>43721</c:v>
                </c:pt>
                <c:pt idx="4163">
                  <c:v>43724</c:v>
                </c:pt>
                <c:pt idx="4164">
                  <c:v>43725</c:v>
                </c:pt>
                <c:pt idx="4165">
                  <c:v>43726</c:v>
                </c:pt>
                <c:pt idx="4166">
                  <c:v>43727</c:v>
                </c:pt>
                <c:pt idx="4167">
                  <c:v>43728</c:v>
                </c:pt>
                <c:pt idx="4168">
                  <c:v>43731</c:v>
                </c:pt>
                <c:pt idx="4169">
                  <c:v>43732</c:v>
                </c:pt>
                <c:pt idx="4170">
                  <c:v>43733</c:v>
                </c:pt>
                <c:pt idx="4171">
                  <c:v>43734</c:v>
                </c:pt>
                <c:pt idx="4172">
                  <c:v>43735</c:v>
                </c:pt>
                <c:pt idx="4173">
                  <c:v>43738</c:v>
                </c:pt>
                <c:pt idx="4174">
                  <c:v>43739</c:v>
                </c:pt>
                <c:pt idx="4175">
                  <c:v>43741</c:v>
                </c:pt>
                <c:pt idx="4176">
                  <c:v>43742</c:v>
                </c:pt>
                <c:pt idx="4177">
                  <c:v>43745</c:v>
                </c:pt>
                <c:pt idx="4178">
                  <c:v>43747</c:v>
                </c:pt>
                <c:pt idx="4179">
                  <c:v>43748</c:v>
                </c:pt>
                <c:pt idx="4180">
                  <c:v>43749</c:v>
                </c:pt>
                <c:pt idx="4181">
                  <c:v>43752</c:v>
                </c:pt>
                <c:pt idx="4182">
                  <c:v>43753</c:v>
                </c:pt>
                <c:pt idx="4183">
                  <c:v>43754</c:v>
                </c:pt>
                <c:pt idx="4184">
                  <c:v>43755</c:v>
                </c:pt>
                <c:pt idx="4185">
                  <c:v>43756</c:v>
                </c:pt>
                <c:pt idx="4186">
                  <c:v>43760</c:v>
                </c:pt>
                <c:pt idx="4187">
                  <c:v>43761</c:v>
                </c:pt>
                <c:pt idx="4188">
                  <c:v>43762</c:v>
                </c:pt>
                <c:pt idx="4189">
                  <c:v>43763</c:v>
                </c:pt>
                <c:pt idx="4190">
                  <c:v>43765</c:v>
                </c:pt>
                <c:pt idx="4191">
                  <c:v>43767</c:v>
                </c:pt>
                <c:pt idx="4192">
                  <c:v>43768</c:v>
                </c:pt>
                <c:pt idx="4193">
                  <c:v>43769</c:v>
                </c:pt>
                <c:pt idx="4194">
                  <c:v>43770</c:v>
                </c:pt>
                <c:pt idx="4195">
                  <c:v>43773</c:v>
                </c:pt>
                <c:pt idx="4196">
                  <c:v>43774</c:v>
                </c:pt>
                <c:pt idx="4197">
                  <c:v>43775</c:v>
                </c:pt>
                <c:pt idx="4198">
                  <c:v>43776</c:v>
                </c:pt>
                <c:pt idx="4199">
                  <c:v>43777</c:v>
                </c:pt>
                <c:pt idx="4200">
                  <c:v>43780</c:v>
                </c:pt>
                <c:pt idx="4201">
                  <c:v>43782</c:v>
                </c:pt>
                <c:pt idx="4202">
                  <c:v>43783</c:v>
                </c:pt>
                <c:pt idx="4203">
                  <c:v>43784</c:v>
                </c:pt>
                <c:pt idx="4204">
                  <c:v>43787</c:v>
                </c:pt>
                <c:pt idx="4205">
                  <c:v>43788</c:v>
                </c:pt>
                <c:pt idx="4206">
                  <c:v>43789</c:v>
                </c:pt>
                <c:pt idx="4207">
                  <c:v>43790</c:v>
                </c:pt>
                <c:pt idx="4208">
                  <c:v>43791</c:v>
                </c:pt>
                <c:pt idx="4209">
                  <c:v>43794</c:v>
                </c:pt>
                <c:pt idx="4210">
                  <c:v>43795</c:v>
                </c:pt>
                <c:pt idx="4211">
                  <c:v>43796</c:v>
                </c:pt>
                <c:pt idx="4212">
                  <c:v>43797</c:v>
                </c:pt>
                <c:pt idx="4213">
                  <c:v>43798</c:v>
                </c:pt>
                <c:pt idx="4214">
                  <c:v>43801</c:v>
                </c:pt>
                <c:pt idx="4215">
                  <c:v>43802</c:v>
                </c:pt>
                <c:pt idx="4216">
                  <c:v>43803</c:v>
                </c:pt>
                <c:pt idx="4217">
                  <c:v>43804</c:v>
                </c:pt>
                <c:pt idx="4218">
                  <c:v>43805</c:v>
                </c:pt>
                <c:pt idx="4219">
                  <c:v>43808</c:v>
                </c:pt>
                <c:pt idx="4220">
                  <c:v>43809</c:v>
                </c:pt>
                <c:pt idx="4221">
                  <c:v>43810</c:v>
                </c:pt>
                <c:pt idx="4222">
                  <c:v>43811</c:v>
                </c:pt>
                <c:pt idx="4223">
                  <c:v>43812</c:v>
                </c:pt>
                <c:pt idx="4224">
                  <c:v>43815</c:v>
                </c:pt>
                <c:pt idx="4225">
                  <c:v>43816</c:v>
                </c:pt>
                <c:pt idx="4226">
                  <c:v>43817</c:v>
                </c:pt>
                <c:pt idx="4227">
                  <c:v>43818</c:v>
                </c:pt>
                <c:pt idx="4228">
                  <c:v>43819</c:v>
                </c:pt>
                <c:pt idx="4229">
                  <c:v>43822</c:v>
                </c:pt>
                <c:pt idx="4230">
                  <c:v>43823</c:v>
                </c:pt>
                <c:pt idx="4231">
                  <c:v>43825</c:v>
                </c:pt>
                <c:pt idx="4232">
                  <c:v>43826</c:v>
                </c:pt>
                <c:pt idx="4233">
                  <c:v>43829</c:v>
                </c:pt>
                <c:pt idx="4234">
                  <c:v>43830</c:v>
                </c:pt>
                <c:pt idx="4235">
                  <c:v>43831</c:v>
                </c:pt>
                <c:pt idx="4236">
                  <c:v>43832</c:v>
                </c:pt>
                <c:pt idx="4237">
                  <c:v>43833</c:v>
                </c:pt>
                <c:pt idx="4238">
                  <c:v>43836</c:v>
                </c:pt>
                <c:pt idx="4239">
                  <c:v>43837</c:v>
                </c:pt>
                <c:pt idx="4240">
                  <c:v>43838</c:v>
                </c:pt>
                <c:pt idx="4241">
                  <c:v>43839</c:v>
                </c:pt>
                <c:pt idx="4242">
                  <c:v>43840</c:v>
                </c:pt>
                <c:pt idx="4243">
                  <c:v>43843</c:v>
                </c:pt>
                <c:pt idx="4244">
                  <c:v>43844</c:v>
                </c:pt>
                <c:pt idx="4245">
                  <c:v>43845</c:v>
                </c:pt>
                <c:pt idx="4246">
                  <c:v>43846</c:v>
                </c:pt>
                <c:pt idx="4247">
                  <c:v>43847</c:v>
                </c:pt>
                <c:pt idx="4248">
                  <c:v>43850</c:v>
                </c:pt>
                <c:pt idx="4249">
                  <c:v>43851</c:v>
                </c:pt>
                <c:pt idx="4250">
                  <c:v>43852</c:v>
                </c:pt>
                <c:pt idx="4251">
                  <c:v>43853</c:v>
                </c:pt>
                <c:pt idx="4252">
                  <c:v>43854</c:v>
                </c:pt>
                <c:pt idx="4253">
                  <c:v>43857</c:v>
                </c:pt>
                <c:pt idx="4254">
                  <c:v>43858</c:v>
                </c:pt>
                <c:pt idx="4255">
                  <c:v>43859</c:v>
                </c:pt>
                <c:pt idx="4256">
                  <c:v>43860</c:v>
                </c:pt>
                <c:pt idx="4257">
                  <c:v>43861</c:v>
                </c:pt>
                <c:pt idx="4258">
                  <c:v>43864</c:v>
                </c:pt>
                <c:pt idx="4259">
                  <c:v>43865</c:v>
                </c:pt>
                <c:pt idx="4260">
                  <c:v>43866</c:v>
                </c:pt>
                <c:pt idx="4261">
                  <c:v>43867</c:v>
                </c:pt>
                <c:pt idx="4262">
                  <c:v>43868</c:v>
                </c:pt>
                <c:pt idx="4263">
                  <c:v>43871</c:v>
                </c:pt>
                <c:pt idx="4264">
                  <c:v>43872</c:v>
                </c:pt>
                <c:pt idx="4265">
                  <c:v>43873</c:v>
                </c:pt>
                <c:pt idx="4266">
                  <c:v>43874</c:v>
                </c:pt>
                <c:pt idx="4267">
                  <c:v>43875</c:v>
                </c:pt>
                <c:pt idx="4268">
                  <c:v>43878</c:v>
                </c:pt>
                <c:pt idx="4269">
                  <c:v>43879</c:v>
                </c:pt>
                <c:pt idx="4270">
                  <c:v>43880</c:v>
                </c:pt>
                <c:pt idx="4271">
                  <c:v>43881</c:v>
                </c:pt>
                <c:pt idx="4272">
                  <c:v>43885</c:v>
                </c:pt>
                <c:pt idx="4273">
                  <c:v>43886</c:v>
                </c:pt>
                <c:pt idx="4274">
                  <c:v>43887</c:v>
                </c:pt>
                <c:pt idx="4275">
                  <c:v>43888</c:v>
                </c:pt>
                <c:pt idx="4276">
                  <c:v>43889</c:v>
                </c:pt>
                <c:pt idx="4277">
                  <c:v>43892</c:v>
                </c:pt>
                <c:pt idx="4278">
                  <c:v>43893</c:v>
                </c:pt>
                <c:pt idx="4279">
                  <c:v>43894</c:v>
                </c:pt>
                <c:pt idx="4280">
                  <c:v>43895</c:v>
                </c:pt>
                <c:pt idx="4281">
                  <c:v>43896</c:v>
                </c:pt>
                <c:pt idx="4282">
                  <c:v>43899</c:v>
                </c:pt>
                <c:pt idx="4283">
                  <c:v>43901</c:v>
                </c:pt>
                <c:pt idx="4284">
                  <c:v>43902</c:v>
                </c:pt>
                <c:pt idx="4285">
                  <c:v>43903</c:v>
                </c:pt>
                <c:pt idx="4286">
                  <c:v>43906</c:v>
                </c:pt>
                <c:pt idx="4287">
                  <c:v>43907</c:v>
                </c:pt>
                <c:pt idx="4288">
                  <c:v>43908</c:v>
                </c:pt>
                <c:pt idx="4289">
                  <c:v>43909</c:v>
                </c:pt>
                <c:pt idx="4290">
                  <c:v>43910</c:v>
                </c:pt>
                <c:pt idx="4291">
                  <c:v>43913</c:v>
                </c:pt>
                <c:pt idx="4292">
                  <c:v>43914</c:v>
                </c:pt>
                <c:pt idx="4293">
                  <c:v>43915</c:v>
                </c:pt>
                <c:pt idx="4294">
                  <c:v>43916</c:v>
                </c:pt>
                <c:pt idx="4295">
                  <c:v>43917</c:v>
                </c:pt>
                <c:pt idx="4296">
                  <c:v>43920</c:v>
                </c:pt>
                <c:pt idx="4297">
                  <c:v>43921</c:v>
                </c:pt>
                <c:pt idx="4298">
                  <c:v>43922</c:v>
                </c:pt>
                <c:pt idx="4299">
                  <c:v>43924</c:v>
                </c:pt>
                <c:pt idx="4300">
                  <c:v>43928</c:v>
                </c:pt>
                <c:pt idx="4301">
                  <c:v>43929</c:v>
                </c:pt>
                <c:pt idx="4302">
                  <c:v>43930</c:v>
                </c:pt>
                <c:pt idx="4303">
                  <c:v>43934</c:v>
                </c:pt>
                <c:pt idx="4304">
                  <c:v>43936</c:v>
                </c:pt>
                <c:pt idx="4305">
                  <c:v>43937</c:v>
                </c:pt>
                <c:pt idx="4306">
                  <c:v>43938</c:v>
                </c:pt>
                <c:pt idx="4307">
                  <c:v>43941</c:v>
                </c:pt>
                <c:pt idx="4308">
                  <c:v>43942</c:v>
                </c:pt>
                <c:pt idx="4309">
                  <c:v>43943</c:v>
                </c:pt>
                <c:pt idx="4310">
                  <c:v>43944</c:v>
                </c:pt>
                <c:pt idx="4311">
                  <c:v>43945</c:v>
                </c:pt>
                <c:pt idx="4312">
                  <c:v>43948</c:v>
                </c:pt>
                <c:pt idx="4313">
                  <c:v>43949</c:v>
                </c:pt>
                <c:pt idx="4314">
                  <c:v>43950</c:v>
                </c:pt>
                <c:pt idx="4315">
                  <c:v>43951</c:v>
                </c:pt>
                <c:pt idx="4316">
                  <c:v>43955</c:v>
                </c:pt>
                <c:pt idx="4317">
                  <c:v>43956</c:v>
                </c:pt>
                <c:pt idx="4318">
                  <c:v>43957</c:v>
                </c:pt>
                <c:pt idx="4319">
                  <c:v>43958</c:v>
                </c:pt>
                <c:pt idx="4320">
                  <c:v>43959</c:v>
                </c:pt>
                <c:pt idx="4321">
                  <c:v>43962</c:v>
                </c:pt>
                <c:pt idx="4322">
                  <c:v>43963</c:v>
                </c:pt>
                <c:pt idx="4323">
                  <c:v>43964</c:v>
                </c:pt>
                <c:pt idx="4324">
                  <c:v>43965</c:v>
                </c:pt>
                <c:pt idx="4325">
                  <c:v>43966</c:v>
                </c:pt>
                <c:pt idx="4326">
                  <c:v>43969</c:v>
                </c:pt>
                <c:pt idx="4327">
                  <c:v>43970</c:v>
                </c:pt>
                <c:pt idx="4328">
                  <c:v>43971</c:v>
                </c:pt>
                <c:pt idx="4329">
                  <c:v>43972</c:v>
                </c:pt>
                <c:pt idx="4330">
                  <c:v>43973</c:v>
                </c:pt>
                <c:pt idx="4331">
                  <c:v>43977</c:v>
                </c:pt>
                <c:pt idx="4332">
                  <c:v>43978</c:v>
                </c:pt>
                <c:pt idx="4333">
                  <c:v>43979</c:v>
                </c:pt>
                <c:pt idx="4334">
                  <c:v>43980</c:v>
                </c:pt>
                <c:pt idx="4335">
                  <c:v>43983</c:v>
                </c:pt>
                <c:pt idx="4336">
                  <c:v>43984</c:v>
                </c:pt>
                <c:pt idx="4337">
                  <c:v>43985</c:v>
                </c:pt>
                <c:pt idx="4338">
                  <c:v>43986</c:v>
                </c:pt>
                <c:pt idx="4339">
                  <c:v>43987</c:v>
                </c:pt>
                <c:pt idx="4340">
                  <c:v>43990</c:v>
                </c:pt>
                <c:pt idx="4341">
                  <c:v>43991</c:v>
                </c:pt>
                <c:pt idx="4342">
                  <c:v>43992</c:v>
                </c:pt>
                <c:pt idx="4343">
                  <c:v>43993</c:v>
                </c:pt>
                <c:pt idx="4344">
                  <c:v>43994</c:v>
                </c:pt>
                <c:pt idx="4345">
                  <c:v>43997</c:v>
                </c:pt>
                <c:pt idx="4346">
                  <c:v>43998</c:v>
                </c:pt>
                <c:pt idx="4347">
                  <c:v>43999</c:v>
                </c:pt>
                <c:pt idx="4348">
                  <c:v>44000</c:v>
                </c:pt>
                <c:pt idx="4349">
                  <c:v>44001</c:v>
                </c:pt>
                <c:pt idx="4350">
                  <c:v>44004</c:v>
                </c:pt>
                <c:pt idx="4351">
                  <c:v>44005</c:v>
                </c:pt>
                <c:pt idx="4352">
                  <c:v>44006</c:v>
                </c:pt>
              </c:numCache>
            </c:numRef>
          </c:cat>
          <c:val>
            <c:numRef>
              <c:f>'Share Price'!$C$3:$C$4355</c:f>
              <c:numCache>
                <c:formatCode>_ [$₹-449]\ * #,##0.00_ ;_ [$₹-449]\ * \-#,##0.00_ ;_ [$₹-449]\ * "-"??_ ;_ @_ </c:formatCode>
                <c:ptCount val="4353"/>
                <c:pt idx="0">
                  <c:v>13.887274</c:v>
                </c:pt>
                <c:pt idx="1">
                  <c:v>13.631584</c:v>
                </c:pt>
                <c:pt idx="2">
                  <c:v>13.4453</c:v>
                </c:pt>
                <c:pt idx="3">
                  <c:v>13.795954</c:v>
                </c:pt>
                <c:pt idx="4">
                  <c:v>14.248882</c:v>
                </c:pt>
                <c:pt idx="5">
                  <c:v>15.282569000000001</c:v>
                </c:pt>
                <c:pt idx="6">
                  <c:v>14.745637</c:v>
                </c:pt>
                <c:pt idx="7">
                  <c:v>14.394985999999999</c:v>
                </c:pt>
                <c:pt idx="8">
                  <c:v>14.478999</c:v>
                </c:pt>
                <c:pt idx="9">
                  <c:v>14.712764</c:v>
                </c:pt>
                <c:pt idx="10">
                  <c:v>13.890921000000001</c:v>
                </c:pt>
                <c:pt idx="11">
                  <c:v>14.343838999999999</c:v>
                </c:pt>
                <c:pt idx="12">
                  <c:v>14.701808</c:v>
                </c:pt>
                <c:pt idx="13">
                  <c:v>14.866179000000001</c:v>
                </c:pt>
                <c:pt idx="14">
                  <c:v>15.888909</c:v>
                </c:pt>
                <c:pt idx="15">
                  <c:v>15.567477</c:v>
                </c:pt>
                <c:pt idx="16">
                  <c:v>15.435983999999999</c:v>
                </c:pt>
                <c:pt idx="17">
                  <c:v>15.333712999999999</c:v>
                </c:pt>
                <c:pt idx="18">
                  <c:v>14.862515</c:v>
                </c:pt>
                <c:pt idx="19">
                  <c:v>15.498082999999999</c:v>
                </c:pt>
                <c:pt idx="20">
                  <c:v>15.983879999999999</c:v>
                </c:pt>
                <c:pt idx="21">
                  <c:v>15.651484999999999</c:v>
                </c:pt>
                <c:pt idx="22">
                  <c:v>14.818688</c:v>
                </c:pt>
                <c:pt idx="23">
                  <c:v>14.829649</c:v>
                </c:pt>
                <c:pt idx="24">
                  <c:v>15.819502999999999</c:v>
                </c:pt>
                <c:pt idx="25">
                  <c:v>15.260654000000001</c:v>
                </c:pt>
                <c:pt idx="26">
                  <c:v>14.979407</c:v>
                </c:pt>
                <c:pt idx="27">
                  <c:v>15.326397999999999</c:v>
                </c:pt>
                <c:pt idx="28">
                  <c:v>15.194909000000001</c:v>
                </c:pt>
                <c:pt idx="29">
                  <c:v>14.906356000000001</c:v>
                </c:pt>
                <c:pt idx="30">
                  <c:v>15.260654000000001</c:v>
                </c:pt>
                <c:pt idx="31">
                  <c:v>15.688008999999999</c:v>
                </c:pt>
                <c:pt idx="32">
                  <c:v>15.998487000000001</c:v>
                </c:pt>
                <c:pt idx="33">
                  <c:v>15.366585000000001</c:v>
                </c:pt>
                <c:pt idx="34">
                  <c:v>15.048804000000001</c:v>
                </c:pt>
                <c:pt idx="35">
                  <c:v>15.205859999999999</c:v>
                </c:pt>
                <c:pt idx="36">
                  <c:v>14.365762</c:v>
                </c:pt>
                <c:pt idx="37">
                  <c:v>14.424200000000001</c:v>
                </c:pt>
                <c:pt idx="38">
                  <c:v>14.910007</c:v>
                </c:pt>
                <c:pt idx="39">
                  <c:v>14.489953</c:v>
                </c:pt>
                <c:pt idx="40">
                  <c:v>14.606835</c:v>
                </c:pt>
                <c:pt idx="41">
                  <c:v>14.910007</c:v>
                </c:pt>
                <c:pt idx="42">
                  <c:v>15.154726</c:v>
                </c:pt>
                <c:pt idx="43">
                  <c:v>14.920961999999999</c:v>
                </c:pt>
                <c:pt idx="44">
                  <c:v>15.472909</c:v>
                </c:pt>
                <c:pt idx="45">
                  <c:v>16.083725000000001</c:v>
                </c:pt>
                <c:pt idx="46">
                  <c:v>15.76728</c:v>
                </c:pt>
                <c:pt idx="47">
                  <c:v>12.886118</c:v>
                </c:pt>
                <c:pt idx="48">
                  <c:v>12.297369</c:v>
                </c:pt>
                <c:pt idx="49">
                  <c:v>11.929411</c:v>
                </c:pt>
                <c:pt idx="50">
                  <c:v>12.028756</c:v>
                </c:pt>
                <c:pt idx="51">
                  <c:v>11.94781</c:v>
                </c:pt>
                <c:pt idx="52">
                  <c:v>12.087638</c:v>
                </c:pt>
                <c:pt idx="53">
                  <c:v>11.785907999999999</c:v>
                </c:pt>
                <c:pt idx="54">
                  <c:v>12.0214</c:v>
                </c:pt>
                <c:pt idx="55">
                  <c:v>11.774867</c:v>
                </c:pt>
                <c:pt idx="56">
                  <c:v>11.914687000000001</c:v>
                </c:pt>
                <c:pt idx="57">
                  <c:v>12.003002</c:v>
                </c:pt>
                <c:pt idx="58">
                  <c:v>12.025080000000001</c:v>
                </c:pt>
                <c:pt idx="59">
                  <c:v>11.944131</c:v>
                </c:pt>
                <c:pt idx="60">
                  <c:v>12.164911</c:v>
                </c:pt>
                <c:pt idx="61">
                  <c:v>11.896291</c:v>
                </c:pt>
                <c:pt idx="62">
                  <c:v>11.940448</c:v>
                </c:pt>
                <c:pt idx="63">
                  <c:v>12.345204000000001</c:v>
                </c:pt>
                <c:pt idx="64">
                  <c:v>12.554947</c:v>
                </c:pt>
                <c:pt idx="65">
                  <c:v>12.510794000000001</c:v>
                </c:pt>
                <c:pt idx="66">
                  <c:v>13.095855999999999</c:v>
                </c:pt>
                <c:pt idx="67">
                  <c:v>13.563167999999999</c:v>
                </c:pt>
                <c:pt idx="68">
                  <c:v>13.338710000000001</c:v>
                </c:pt>
                <c:pt idx="69">
                  <c:v>13.379189999999999</c:v>
                </c:pt>
                <c:pt idx="70">
                  <c:v>13.714036</c:v>
                </c:pt>
                <c:pt idx="71">
                  <c:v>13.364475000000001</c:v>
                </c:pt>
                <c:pt idx="72">
                  <c:v>13.761868</c:v>
                </c:pt>
                <c:pt idx="73">
                  <c:v>14.288062999999999</c:v>
                </c:pt>
                <c:pt idx="74">
                  <c:v>13.931137</c:v>
                </c:pt>
                <c:pt idx="75">
                  <c:v>13.073781</c:v>
                </c:pt>
                <c:pt idx="76">
                  <c:v>13.452785</c:v>
                </c:pt>
                <c:pt idx="77">
                  <c:v>13.864903</c:v>
                </c:pt>
                <c:pt idx="78">
                  <c:v>14.023135</c:v>
                </c:pt>
                <c:pt idx="79">
                  <c:v>14.225508</c:v>
                </c:pt>
                <c:pt idx="80">
                  <c:v>14.00841</c:v>
                </c:pt>
                <c:pt idx="81">
                  <c:v>13.960577000000001</c:v>
                </c:pt>
                <c:pt idx="82">
                  <c:v>13.695638000000001</c:v>
                </c:pt>
                <c:pt idx="83">
                  <c:v>13.401267000000001</c:v>
                </c:pt>
                <c:pt idx="84">
                  <c:v>13.482226000000001</c:v>
                </c:pt>
                <c:pt idx="85">
                  <c:v>14.056246</c:v>
                </c:pt>
                <c:pt idx="86">
                  <c:v>13.90906</c:v>
                </c:pt>
                <c:pt idx="87">
                  <c:v>14.122477</c:v>
                </c:pt>
                <c:pt idx="88">
                  <c:v>13.680918999999999</c:v>
                </c:pt>
                <c:pt idx="89">
                  <c:v>13.839138999999999</c:v>
                </c:pt>
                <c:pt idx="90">
                  <c:v>13.842824</c:v>
                </c:pt>
                <c:pt idx="91">
                  <c:v>13.776593999999999</c:v>
                </c:pt>
                <c:pt idx="92">
                  <c:v>13.765553000000001</c:v>
                </c:pt>
                <c:pt idx="93">
                  <c:v>13.750833999999999</c:v>
                </c:pt>
                <c:pt idx="94">
                  <c:v>13.886979999999999</c:v>
                </c:pt>
                <c:pt idx="95">
                  <c:v>13.463825999999999</c:v>
                </c:pt>
                <c:pt idx="96">
                  <c:v>13.496935000000001</c:v>
                </c:pt>
                <c:pt idx="97">
                  <c:v>13.449104999999999</c:v>
                </c:pt>
                <c:pt idx="98">
                  <c:v>13.338710000000001</c:v>
                </c:pt>
                <c:pt idx="99">
                  <c:v>13.364475000000001</c:v>
                </c:pt>
                <c:pt idx="100">
                  <c:v>13.228327</c:v>
                </c:pt>
                <c:pt idx="101">
                  <c:v>12.713177</c:v>
                </c:pt>
                <c:pt idx="102">
                  <c:v>12.654301999999999</c:v>
                </c:pt>
                <c:pt idx="103">
                  <c:v>12.922915</c:v>
                </c:pt>
                <c:pt idx="104">
                  <c:v>12.665341</c:v>
                </c:pt>
                <c:pt idx="105">
                  <c:v>12.602781</c:v>
                </c:pt>
                <c:pt idx="106">
                  <c:v>12.382008000000001</c:v>
                </c:pt>
                <c:pt idx="107">
                  <c:v>12.186985</c:v>
                </c:pt>
                <c:pt idx="108">
                  <c:v>11.944131</c:v>
                </c:pt>
                <c:pt idx="109">
                  <c:v>12.278976999999999</c:v>
                </c:pt>
                <c:pt idx="110">
                  <c:v>12.286336</c:v>
                </c:pt>
                <c:pt idx="111">
                  <c:v>11.605600000000001</c:v>
                </c:pt>
                <c:pt idx="112">
                  <c:v>11.182442999999999</c:v>
                </c:pt>
                <c:pt idx="113">
                  <c:v>11.535686</c:v>
                </c:pt>
                <c:pt idx="114">
                  <c:v>11.351705000000001</c:v>
                </c:pt>
                <c:pt idx="115">
                  <c:v>11.763828</c:v>
                </c:pt>
                <c:pt idx="116">
                  <c:v>11.929411</c:v>
                </c:pt>
                <c:pt idx="117">
                  <c:v>12.514474999999999</c:v>
                </c:pt>
                <c:pt idx="118">
                  <c:v>12.282653</c:v>
                </c:pt>
                <c:pt idx="119">
                  <c:v>12.286336</c:v>
                </c:pt>
                <c:pt idx="120">
                  <c:v>12.378325999999999</c:v>
                </c:pt>
                <c:pt idx="121">
                  <c:v>12.481358999999999</c:v>
                </c:pt>
                <c:pt idx="122">
                  <c:v>12.157550000000001</c:v>
                </c:pt>
                <c:pt idx="123">
                  <c:v>12.267937</c:v>
                </c:pt>
                <c:pt idx="124">
                  <c:v>12.286336</c:v>
                </c:pt>
                <c:pt idx="125">
                  <c:v>12.036123</c:v>
                </c:pt>
                <c:pt idx="126">
                  <c:v>12.613829000000001</c:v>
                </c:pt>
                <c:pt idx="127">
                  <c:v>12.363607</c:v>
                </c:pt>
                <c:pt idx="128">
                  <c:v>12.323130000000001</c:v>
                </c:pt>
                <c:pt idx="129">
                  <c:v>12.35993</c:v>
                </c:pt>
                <c:pt idx="130">
                  <c:v>12.242183000000001</c:v>
                </c:pt>
                <c:pt idx="131">
                  <c:v>12.142830999999999</c:v>
                </c:pt>
                <c:pt idx="132">
                  <c:v>12.083955</c:v>
                </c:pt>
                <c:pt idx="133">
                  <c:v>11.955171</c:v>
                </c:pt>
                <c:pt idx="134">
                  <c:v>12.069238</c:v>
                </c:pt>
                <c:pt idx="135">
                  <c:v>12.922915</c:v>
                </c:pt>
                <c:pt idx="136">
                  <c:v>12.5991</c:v>
                </c:pt>
                <c:pt idx="137">
                  <c:v>12.286336</c:v>
                </c:pt>
                <c:pt idx="138">
                  <c:v>12.198022999999999</c:v>
                </c:pt>
                <c:pt idx="139">
                  <c:v>11.973564</c:v>
                </c:pt>
                <c:pt idx="140">
                  <c:v>11.440018999999999</c:v>
                </c:pt>
                <c:pt idx="141">
                  <c:v>10.899108999999999</c:v>
                </c:pt>
                <c:pt idx="142">
                  <c:v>11.094131000000001</c:v>
                </c:pt>
                <c:pt idx="143">
                  <c:v>11.189799000000001</c:v>
                </c:pt>
                <c:pt idx="144">
                  <c:v>11.351705000000001</c:v>
                </c:pt>
                <c:pt idx="145">
                  <c:v>11.042614</c:v>
                </c:pt>
                <c:pt idx="146">
                  <c:v>11.322272</c:v>
                </c:pt>
                <c:pt idx="147">
                  <c:v>11.800625</c:v>
                </c:pt>
                <c:pt idx="148">
                  <c:v>11.561446999999999</c:v>
                </c:pt>
                <c:pt idx="149">
                  <c:v>11.565125</c:v>
                </c:pt>
                <c:pt idx="150">
                  <c:v>11.922053999999999</c:v>
                </c:pt>
                <c:pt idx="151">
                  <c:v>12.003002</c:v>
                </c:pt>
                <c:pt idx="152">
                  <c:v>11.727034</c:v>
                </c:pt>
                <c:pt idx="153">
                  <c:v>11.116203000000001</c:v>
                </c:pt>
                <c:pt idx="154">
                  <c:v>11.381142000000001</c:v>
                </c:pt>
                <c:pt idx="155">
                  <c:v>11.686548</c:v>
                </c:pt>
                <c:pt idx="156">
                  <c:v>11.962526</c:v>
                </c:pt>
                <c:pt idx="157">
                  <c:v>12.017721</c:v>
                </c:pt>
                <c:pt idx="158">
                  <c:v>12.823563</c:v>
                </c:pt>
                <c:pt idx="159">
                  <c:v>12.444564</c:v>
                </c:pt>
                <c:pt idx="160">
                  <c:v>12.238498999999999</c:v>
                </c:pt>
                <c:pt idx="161">
                  <c:v>10.314045</c:v>
                </c:pt>
                <c:pt idx="162">
                  <c:v>10.836555000000001</c:v>
                </c:pt>
                <c:pt idx="163">
                  <c:v>10.976380000000001</c:v>
                </c:pt>
                <c:pt idx="164">
                  <c:v>10.682010999999999</c:v>
                </c:pt>
                <c:pt idx="165">
                  <c:v>10.372920000000001</c:v>
                </c:pt>
                <c:pt idx="166">
                  <c:v>10.832875</c:v>
                </c:pt>
                <c:pt idx="167">
                  <c:v>10.700407999999999</c:v>
                </c:pt>
                <c:pt idx="168">
                  <c:v>10.586342</c:v>
                </c:pt>
                <c:pt idx="169">
                  <c:v>10.998459</c:v>
                </c:pt>
                <c:pt idx="170">
                  <c:v>11.509933</c:v>
                </c:pt>
                <c:pt idx="171">
                  <c:v>10.229411000000001</c:v>
                </c:pt>
                <c:pt idx="172">
                  <c:v>10.096949</c:v>
                </c:pt>
                <c:pt idx="173">
                  <c:v>9.9313590000000005</c:v>
                </c:pt>
                <c:pt idx="174">
                  <c:v>9.9828779999999995</c:v>
                </c:pt>
                <c:pt idx="175">
                  <c:v>10.483311</c:v>
                </c:pt>
                <c:pt idx="176">
                  <c:v>10.343484</c:v>
                </c:pt>
                <c:pt idx="177">
                  <c:v>10.218374000000001</c:v>
                </c:pt>
                <c:pt idx="178">
                  <c:v>10.420762</c:v>
                </c:pt>
                <c:pt idx="179">
                  <c:v>10.310363000000001</c:v>
                </c:pt>
                <c:pt idx="180">
                  <c:v>10.188936999999999</c:v>
                </c:pt>
                <c:pt idx="181">
                  <c:v>10.347166</c:v>
                </c:pt>
                <c:pt idx="182">
                  <c:v>10.372920000000001</c:v>
                </c:pt>
                <c:pt idx="183">
                  <c:v>10.409712000000001</c:v>
                </c:pt>
                <c:pt idx="184">
                  <c:v>10.413398000000001</c:v>
                </c:pt>
                <c:pt idx="185">
                  <c:v>10.247814999999999</c:v>
                </c:pt>
                <c:pt idx="186">
                  <c:v>10.100624</c:v>
                </c:pt>
                <c:pt idx="187">
                  <c:v>9.4750870000000003</c:v>
                </c:pt>
                <c:pt idx="188">
                  <c:v>9.0556070000000002</c:v>
                </c:pt>
                <c:pt idx="189">
                  <c:v>8.9599349999999998</c:v>
                </c:pt>
                <c:pt idx="190">
                  <c:v>8.7906759999999995</c:v>
                </c:pt>
                <c:pt idx="191">
                  <c:v>8.7501940000000005</c:v>
                </c:pt>
                <c:pt idx="192">
                  <c:v>9.1291989999999998</c:v>
                </c:pt>
                <c:pt idx="193">
                  <c:v>9.1255179999999996</c:v>
                </c:pt>
                <c:pt idx="194">
                  <c:v>9.0850469999999994</c:v>
                </c:pt>
                <c:pt idx="195">
                  <c:v>9.3610179999999996</c:v>
                </c:pt>
                <c:pt idx="196">
                  <c:v>9.4272539999999996</c:v>
                </c:pt>
                <c:pt idx="197">
                  <c:v>9.9791989999999995</c:v>
                </c:pt>
                <c:pt idx="198">
                  <c:v>10.53115</c:v>
                </c:pt>
                <c:pt idx="199">
                  <c:v>10.663608</c:v>
                </c:pt>
                <c:pt idx="200">
                  <c:v>10.549542000000001</c:v>
                </c:pt>
                <c:pt idx="201">
                  <c:v>10.556898</c:v>
                </c:pt>
                <c:pt idx="202">
                  <c:v>10.821840999999999</c:v>
                </c:pt>
                <c:pt idx="203">
                  <c:v>10.832875</c:v>
                </c:pt>
                <c:pt idx="204">
                  <c:v>11.057331</c:v>
                </c:pt>
                <c:pt idx="205">
                  <c:v>10.744567999999999</c:v>
                </c:pt>
                <c:pt idx="206">
                  <c:v>11.281796</c:v>
                </c:pt>
                <c:pt idx="207">
                  <c:v>11.303870999999999</c:v>
                </c:pt>
                <c:pt idx="208">
                  <c:v>11.134604</c:v>
                </c:pt>
                <c:pt idx="209">
                  <c:v>10.663608</c:v>
                </c:pt>
                <c:pt idx="210">
                  <c:v>10.564261999999999</c:v>
                </c:pt>
                <c:pt idx="211">
                  <c:v>10.211014</c:v>
                </c:pt>
                <c:pt idx="212">
                  <c:v>10.509067</c:v>
                </c:pt>
                <c:pt idx="213">
                  <c:v>10.825519</c:v>
                </c:pt>
                <c:pt idx="214">
                  <c:v>11.145642</c:v>
                </c:pt>
                <c:pt idx="215">
                  <c:v>11.366424</c:v>
                </c:pt>
                <c:pt idx="216">
                  <c:v>11.197162000000001</c:v>
                </c:pt>
                <c:pt idx="217">
                  <c:v>11.027901</c:v>
                </c:pt>
                <c:pt idx="218">
                  <c:v>10.792399</c:v>
                </c:pt>
                <c:pt idx="219">
                  <c:v>10.770325</c:v>
                </c:pt>
                <c:pt idx="220">
                  <c:v>10.766640000000001</c:v>
                </c:pt>
                <c:pt idx="221">
                  <c:v>11.395864</c:v>
                </c:pt>
                <c:pt idx="222">
                  <c:v>11.465773</c:v>
                </c:pt>
                <c:pt idx="223">
                  <c:v>12.624862</c:v>
                </c:pt>
                <c:pt idx="224">
                  <c:v>12.238498999999999</c:v>
                </c:pt>
                <c:pt idx="225">
                  <c:v>12.319452999999999</c:v>
                </c:pt>
                <c:pt idx="226">
                  <c:v>11.642397000000001</c:v>
                </c:pt>
                <c:pt idx="227">
                  <c:v>11.874215</c:v>
                </c:pt>
                <c:pt idx="228">
                  <c:v>11.848455</c:v>
                </c:pt>
                <c:pt idx="229">
                  <c:v>11.690232</c:v>
                </c:pt>
                <c:pt idx="230">
                  <c:v>11.392182</c:v>
                </c:pt>
                <c:pt idx="231">
                  <c:v>11.325945000000001</c:v>
                </c:pt>
                <c:pt idx="232">
                  <c:v>11.708633000000001</c:v>
                </c:pt>
                <c:pt idx="233">
                  <c:v>12.135463</c:v>
                </c:pt>
                <c:pt idx="234">
                  <c:v>12.382008000000001</c:v>
                </c:pt>
                <c:pt idx="235">
                  <c:v>12.418803</c:v>
                </c:pt>
                <c:pt idx="236">
                  <c:v>12.304738</c:v>
                </c:pt>
                <c:pt idx="237">
                  <c:v>12.426166</c:v>
                </c:pt>
                <c:pt idx="238">
                  <c:v>12.025080000000001</c:v>
                </c:pt>
                <c:pt idx="239">
                  <c:v>12.308415</c:v>
                </c:pt>
                <c:pt idx="240">
                  <c:v>12.853001000000001</c:v>
                </c:pt>
                <c:pt idx="241">
                  <c:v>12.720534000000001</c:v>
                </c:pt>
                <c:pt idx="242">
                  <c:v>12.562305</c:v>
                </c:pt>
                <c:pt idx="243">
                  <c:v>12.588067000000001</c:v>
                </c:pt>
                <c:pt idx="244">
                  <c:v>13.055377999999999</c:v>
                </c:pt>
                <c:pt idx="245">
                  <c:v>12.786769</c:v>
                </c:pt>
                <c:pt idx="246">
                  <c:v>12.451915</c:v>
                </c:pt>
                <c:pt idx="247">
                  <c:v>12.407764999999999</c:v>
                </c:pt>
                <c:pt idx="248">
                  <c:v>12.094996999999999</c:v>
                </c:pt>
                <c:pt idx="249">
                  <c:v>12.113391999999999</c:v>
                </c:pt>
                <c:pt idx="250">
                  <c:v>12.146509999999999</c:v>
                </c:pt>
                <c:pt idx="251">
                  <c:v>12.654301999999999</c:v>
                </c:pt>
                <c:pt idx="252">
                  <c:v>12.808844000000001</c:v>
                </c:pt>
                <c:pt idx="253">
                  <c:v>12.514474999999999</c:v>
                </c:pt>
                <c:pt idx="254">
                  <c:v>11.936768000000001</c:v>
                </c:pt>
                <c:pt idx="255">
                  <c:v>12.234824</c:v>
                </c:pt>
                <c:pt idx="256">
                  <c:v>12.753655</c:v>
                </c:pt>
                <c:pt idx="257">
                  <c:v>13.787634000000001</c:v>
                </c:pt>
                <c:pt idx="258">
                  <c:v>13.618366999999999</c:v>
                </c:pt>
                <c:pt idx="259">
                  <c:v>13.949532</c:v>
                </c:pt>
                <c:pt idx="260">
                  <c:v>14.611874</c:v>
                </c:pt>
                <c:pt idx="261">
                  <c:v>14.350614999999999</c:v>
                </c:pt>
                <c:pt idx="262">
                  <c:v>15.406673</c:v>
                </c:pt>
                <c:pt idx="263">
                  <c:v>15.601703000000001</c:v>
                </c:pt>
                <c:pt idx="264">
                  <c:v>16.448015000000002</c:v>
                </c:pt>
                <c:pt idx="265">
                  <c:v>15.903428999999999</c:v>
                </c:pt>
                <c:pt idx="266">
                  <c:v>15.693688</c:v>
                </c:pt>
                <c:pt idx="267">
                  <c:v>15.542819</c:v>
                </c:pt>
                <c:pt idx="268">
                  <c:v>14.630274999999999</c:v>
                </c:pt>
                <c:pt idx="269">
                  <c:v>11.977245999999999</c:v>
                </c:pt>
                <c:pt idx="270">
                  <c:v>12.0214</c:v>
                </c:pt>
                <c:pt idx="271">
                  <c:v>12.267937</c:v>
                </c:pt>
                <c:pt idx="272">
                  <c:v>11.852131999999999</c:v>
                </c:pt>
                <c:pt idx="273">
                  <c:v>12.161227999999999</c:v>
                </c:pt>
                <c:pt idx="274">
                  <c:v>11.855821000000001</c:v>
                </c:pt>
                <c:pt idx="275">
                  <c:v>11.664474999999999</c:v>
                </c:pt>
                <c:pt idx="276">
                  <c:v>12.124432000000001</c:v>
                </c:pt>
                <c:pt idx="277">
                  <c:v>11.841097</c:v>
                </c:pt>
                <c:pt idx="278">
                  <c:v>12.440879000000001</c:v>
                </c:pt>
                <c:pt idx="279">
                  <c:v>12.540231</c:v>
                </c:pt>
                <c:pt idx="280">
                  <c:v>12.698456999999999</c:v>
                </c:pt>
                <c:pt idx="281">
                  <c:v>13.055377999999999</c:v>
                </c:pt>
                <c:pt idx="282">
                  <c:v>13.103216</c:v>
                </c:pt>
                <c:pt idx="283">
                  <c:v>13.651484</c:v>
                </c:pt>
                <c:pt idx="284">
                  <c:v>13.412305</c:v>
                </c:pt>
                <c:pt idx="285">
                  <c:v>13.592606999999999</c:v>
                </c:pt>
                <c:pt idx="286">
                  <c:v>13.842824</c:v>
                </c:pt>
                <c:pt idx="287">
                  <c:v>14.332210999999999</c:v>
                </c:pt>
                <c:pt idx="288">
                  <c:v>14.277024000000001</c:v>
                </c:pt>
                <c:pt idx="289">
                  <c:v>14.957754</c:v>
                </c:pt>
                <c:pt idx="290">
                  <c:v>14.887843</c:v>
                </c:pt>
                <c:pt idx="291">
                  <c:v>14.413169999999999</c:v>
                </c:pt>
                <c:pt idx="292">
                  <c:v>15.127027</c:v>
                </c:pt>
                <c:pt idx="293">
                  <c:v>14.884159</c:v>
                </c:pt>
                <c:pt idx="294">
                  <c:v>14.586111000000001</c:v>
                </c:pt>
                <c:pt idx="295">
                  <c:v>14.556676</c:v>
                </c:pt>
                <c:pt idx="296">
                  <c:v>14.508842</c:v>
                </c:pt>
                <c:pt idx="297">
                  <c:v>14.166631000000001</c:v>
                </c:pt>
                <c:pt idx="298">
                  <c:v>14.148237999999999</c:v>
                </c:pt>
                <c:pt idx="299">
                  <c:v>14.405813999999999</c:v>
                </c:pt>
                <c:pt idx="300">
                  <c:v>15.13438</c:v>
                </c:pt>
                <c:pt idx="301">
                  <c:v>15.96598</c:v>
                </c:pt>
                <c:pt idx="302">
                  <c:v>17.312735</c:v>
                </c:pt>
                <c:pt idx="303">
                  <c:v>17.555595</c:v>
                </c:pt>
                <c:pt idx="304">
                  <c:v>18.688911000000001</c:v>
                </c:pt>
                <c:pt idx="305">
                  <c:v>18.578526</c:v>
                </c:pt>
                <c:pt idx="306">
                  <c:v>18.070732</c:v>
                </c:pt>
                <c:pt idx="307">
                  <c:v>17.680703999999999</c:v>
                </c:pt>
                <c:pt idx="308">
                  <c:v>17.746926999999999</c:v>
                </c:pt>
                <c:pt idx="309">
                  <c:v>18.530688999999999</c:v>
                </c:pt>
                <c:pt idx="310">
                  <c:v>17.084596999999999</c:v>
                </c:pt>
                <c:pt idx="311">
                  <c:v>17.485678</c:v>
                </c:pt>
                <c:pt idx="312">
                  <c:v>17.329815</c:v>
                </c:pt>
                <c:pt idx="313">
                  <c:v>18.313943999999999</c:v>
                </c:pt>
                <c:pt idx="314">
                  <c:v>17.913170000000001</c:v>
                </c:pt>
                <c:pt idx="315">
                  <c:v>18.655346000000002</c:v>
                </c:pt>
                <c:pt idx="316">
                  <c:v>19.652832</c:v>
                </c:pt>
                <c:pt idx="317">
                  <c:v>20.020952000000001</c:v>
                </c:pt>
                <c:pt idx="318">
                  <c:v>20.565704</c:v>
                </c:pt>
                <c:pt idx="319">
                  <c:v>19.991268000000002</c:v>
                </c:pt>
                <c:pt idx="320">
                  <c:v>21.564675999999999</c:v>
                </c:pt>
                <c:pt idx="321">
                  <c:v>21.008053</c:v>
                </c:pt>
                <c:pt idx="322">
                  <c:v>20.773516000000001</c:v>
                </c:pt>
                <c:pt idx="323">
                  <c:v>20.610237000000001</c:v>
                </c:pt>
                <c:pt idx="324">
                  <c:v>20.038761000000001</c:v>
                </c:pt>
                <c:pt idx="325">
                  <c:v>20.095172999999999</c:v>
                </c:pt>
                <c:pt idx="326">
                  <c:v>20.169388000000001</c:v>
                </c:pt>
                <c:pt idx="327">
                  <c:v>20.380161000000001</c:v>
                </c:pt>
                <c:pt idx="328">
                  <c:v>20.788357000000001</c:v>
                </c:pt>
                <c:pt idx="329">
                  <c:v>20.936789000000001</c:v>
                </c:pt>
                <c:pt idx="330">
                  <c:v>21.238108</c:v>
                </c:pt>
                <c:pt idx="331">
                  <c:v>20.936789000000001</c:v>
                </c:pt>
                <c:pt idx="332">
                  <c:v>20.869522</c:v>
                </c:pt>
                <c:pt idx="333">
                  <c:v>21.255227999999999</c:v>
                </c:pt>
                <c:pt idx="334">
                  <c:v>21.068348</c:v>
                </c:pt>
                <c:pt idx="335">
                  <c:v>21.845715999999999</c:v>
                </c:pt>
                <c:pt idx="336">
                  <c:v>21.467499</c:v>
                </c:pt>
                <c:pt idx="337">
                  <c:v>21.591581000000001</c:v>
                </c:pt>
                <c:pt idx="338">
                  <c:v>21.639424999999999</c:v>
                </c:pt>
                <c:pt idx="339">
                  <c:v>22.525925000000001</c:v>
                </c:pt>
                <c:pt idx="340">
                  <c:v>22.226931</c:v>
                </c:pt>
                <c:pt idx="341">
                  <c:v>22.832388000000002</c:v>
                </c:pt>
                <c:pt idx="342">
                  <c:v>23.258451000000001</c:v>
                </c:pt>
                <c:pt idx="343">
                  <c:v>23.437850999999998</c:v>
                </c:pt>
                <c:pt idx="344">
                  <c:v>24.035831000000002</c:v>
                </c:pt>
                <c:pt idx="345">
                  <c:v>22.675422999999999</c:v>
                </c:pt>
                <c:pt idx="346">
                  <c:v>22.319617999999998</c:v>
                </c:pt>
                <c:pt idx="347">
                  <c:v>24.065722999999998</c:v>
                </c:pt>
                <c:pt idx="348">
                  <c:v>24.47983</c:v>
                </c:pt>
                <c:pt idx="349">
                  <c:v>24.499265999999999</c:v>
                </c:pt>
                <c:pt idx="350">
                  <c:v>24.439454999999999</c:v>
                </c:pt>
                <c:pt idx="351">
                  <c:v>24.711554</c:v>
                </c:pt>
                <c:pt idx="352">
                  <c:v>23.916231</c:v>
                </c:pt>
                <c:pt idx="353">
                  <c:v>22.832388000000002</c:v>
                </c:pt>
                <c:pt idx="354">
                  <c:v>23.964077</c:v>
                </c:pt>
                <c:pt idx="355">
                  <c:v>23.149321</c:v>
                </c:pt>
                <c:pt idx="356">
                  <c:v>23.007292</c:v>
                </c:pt>
                <c:pt idx="357">
                  <c:v>22.910129999999999</c:v>
                </c:pt>
                <c:pt idx="358">
                  <c:v>24.185310000000001</c:v>
                </c:pt>
                <c:pt idx="359">
                  <c:v>24.285492000000001</c:v>
                </c:pt>
                <c:pt idx="360">
                  <c:v>23.88184</c:v>
                </c:pt>
                <c:pt idx="361">
                  <c:v>23.594826000000001</c:v>
                </c:pt>
                <c:pt idx="362">
                  <c:v>22.685887999999998</c:v>
                </c:pt>
                <c:pt idx="363">
                  <c:v>22.466124000000001</c:v>
                </c:pt>
                <c:pt idx="364">
                  <c:v>22.491717999999999</c:v>
                </c:pt>
                <c:pt idx="365">
                  <c:v>21.751270000000002</c:v>
                </c:pt>
                <c:pt idx="366">
                  <c:v>21.385553000000002</c:v>
                </c:pt>
                <c:pt idx="367">
                  <c:v>22.571476000000001</c:v>
                </c:pt>
                <c:pt idx="368">
                  <c:v>22.097411999999998</c:v>
                </c:pt>
                <c:pt idx="369">
                  <c:v>22.582014000000001</c:v>
                </c:pt>
                <c:pt idx="370">
                  <c:v>22.213289</c:v>
                </c:pt>
                <c:pt idx="371">
                  <c:v>22.679831</c:v>
                </c:pt>
                <c:pt idx="372">
                  <c:v>22.822797999999999</c:v>
                </c:pt>
                <c:pt idx="373">
                  <c:v>23.28182</c:v>
                </c:pt>
                <c:pt idx="374">
                  <c:v>22.977817999999999</c:v>
                </c:pt>
                <c:pt idx="375">
                  <c:v>21.761806</c:v>
                </c:pt>
                <c:pt idx="376">
                  <c:v>22.047747000000001</c:v>
                </c:pt>
                <c:pt idx="377">
                  <c:v>20.998791000000001</c:v>
                </c:pt>
                <c:pt idx="378">
                  <c:v>20.660173</c:v>
                </c:pt>
                <c:pt idx="379">
                  <c:v>20.527729000000001</c:v>
                </c:pt>
                <c:pt idx="380">
                  <c:v>20.125916</c:v>
                </c:pt>
                <c:pt idx="381">
                  <c:v>21.754273999999999</c:v>
                </c:pt>
                <c:pt idx="382">
                  <c:v>21.679027999999999</c:v>
                </c:pt>
                <c:pt idx="383">
                  <c:v>22.107952000000001</c:v>
                </c:pt>
                <c:pt idx="384">
                  <c:v>21.671510999999999</c:v>
                </c:pt>
                <c:pt idx="385">
                  <c:v>21.751270000000002</c:v>
                </c:pt>
                <c:pt idx="386">
                  <c:v>21.1523</c:v>
                </c:pt>
                <c:pt idx="387">
                  <c:v>20.956651999999998</c:v>
                </c:pt>
                <c:pt idx="388">
                  <c:v>20.768528</c:v>
                </c:pt>
                <c:pt idx="389">
                  <c:v>20.407340999999999</c:v>
                </c:pt>
                <c:pt idx="390">
                  <c:v>20.888922000000001</c:v>
                </c:pt>
                <c:pt idx="391">
                  <c:v>20.344125999999999</c:v>
                </c:pt>
                <c:pt idx="392">
                  <c:v>20.317034</c:v>
                </c:pt>
                <c:pt idx="393">
                  <c:v>20.103339999999999</c:v>
                </c:pt>
                <c:pt idx="394">
                  <c:v>19.797819</c:v>
                </c:pt>
                <c:pt idx="395">
                  <c:v>20.148478999999998</c:v>
                </c:pt>
                <c:pt idx="396">
                  <c:v>18.545691999999999</c:v>
                </c:pt>
                <c:pt idx="397">
                  <c:v>18.402719000000001</c:v>
                </c:pt>
                <c:pt idx="398">
                  <c:v>17.833849000000001</c:v>
                </c:pt>
                <c:pt idx="399">
                  <c:v>19.237981999999999</c:v>
                </c:pt>
                <c:pt idx="400">
                  <c:v>20.13644</c:v>
                </c:pt>
                <c:pt idx="401">
                  <c:v>19.689471999999999</c:v>
                </c:pt>
                <c:pt idx="402">
                  <c:v>19.541982999999998</c:v>
                </c:pt>
                <c:pt idx="403">
                  <c:v>18.639002000000001</c:v>
                </c:pt>
                <c:pt idx="404">
                  <c:v>19.095002999999998</c:v>
                </c:pt>
                <c:pt idx="405">
                  <c:v>19.067914999999999</c:v>
                </c:pt>
                <c:pt idx="406">
                  <c:v>19.963370999999999</c:v>
                </c:pt>
                <c:pt idx="407">
                  <c:v>20.610506000000001</c:v>
                </c:pt>
                <c:pt idx="408">
                  <c:v>20.961161000000001</c:v>
                </c:pt>
                <c:pt idx="409">
                  <c:v>20.934078</c:v>
                </c:pt>
                <c:pt idx="410">
                  <c:v>20.26437</c:v>
                </c:pt>
                <c:pt idx="411">
                  <c:v>21.671510999999999</c:v>
                </c:pt>
                <c:pt idx="412">
                  <c:v>22.240373999999999</c:v>
                </c:pt>
                <c:pt idx="413">
                  <c:v>21.430717000000001</c:v>
                </c:pt>
                <c:pt idx="414">
                  <c:v>21.626352000000001</c:v>
                </c:pt>
                <c:pt idx="415">
                  <c:v>21.788893000000002</c:v>
                </c:pt>
                <c:pt idx="416">
                  <c:v>21.954449</c:v>
                </c:pt>
                <c:pt idx="417">
                  <c:v>22.687353000000002</c:v>
                </c:pt>
                <c:pt idx="418">
                  <c:v>21.791907999999999</c:v>
                </c:pt>
                <c:pt idx="419">
                  <c:v>21.204964</c:v>
                </c:pt>
                <c:pt idx="420">
                  <c:v>20.757984</c:v>
                </c:pt>
                <c:pt idx="421">
                  <c:v>20.856528999999998</c:v>
                </c:pt>
                <c:pt idx="422">
                  <c:v>21.167307000000001</c:v>
                </c:pt>
                <c:pt idx="423">
                  <c:v>21.488679999999999</c:v>
                </c:pt>
                <c:pt idx="424">
                  <c:v>21.963177000000002</c:v>
                </c:pt>
                <c:pt idx="425">
                  <c:v>22.205727</c:v>
                </c:pt>
                <c:pt idx="426">
                  <c:v>21.637246999999999</c:v>
                </c:pt>
                <c:pt idx="427">
                  <c:v>20.715546</c:v>
                </c:pt>
                <c:pt idx="428">
                  <c:v>20.298660000000002</c:v>
                </c:pt>
                <c:pt idx="429">
                  <c:v>21.193075</c:v>
                </c:pt>
                <c:pt idx="430">
                  <c:v>22.337620000000001</c:v>
                </c:pt>
                <c:pt idx="431">
                  <c:v>22.261814000000001</c:v>
                </c:pt>
                <c:pt idx="432">
                  <c:v>21.412886</c:v>
                </c:pt>
                <c:pt idx="433">
                  <c:v>22.678705000000001</c:v>
                </c:pt>
                <c:pt idx="434">
                  <c:v>22.501346999999999</c:v>
                </c:pt>
                <c:pt idx="435">
                  <c:v>22.827271</c:v>
                </c:pt>
                <c:pt idx="436">
                  <c:v>23.342699</c:v>
                </c:pt>
                <c:pt idx="437">
                  <c:v>25.851610000000001</c:v>
                </c:pt>
                <c:pt idx="438">
                  <c:v>25.089072999999999</c:v>
                </c:pt>
                <c:pt idx="439">
                  <c:v>25.301313</c:v>
                </c:pt>
                <c:pt idx="440">
                  <c:v>24.611557000000001</c:v>
                </c:pt>
                <c:pt idx="441">
                  <c:v>22.671137000000002</c:v>
                </c:pt>
                <c:pt idx="442">
                  <c:v>22.648396000000002</c:v>
                </c:pt>
                <c:pt idx="443">
                  <c:v>23.201723000000001</c:v>
                </c:pt>
                <c:pt idx="444">
                  <c:v>23.269926000000002</c:v>
                </c:pt>
                <c:pt idx="445">
                  <c:v>21.872223000000002</c:v>
                </c:pt>
                <c:pt idx="446">
                  <c:v>22.875778</c:v>
                </c:pt>
                <c:pt idx="447">
                  <c:v>23.388179999999998</c:v>
                </c:pt>
                <c:pt idx="448">
                  <c:v>23.160788</c:v>
                </c:pt>
                <c:pt idx="449">
                  <c:v>22.875778</c:v>
                </c:pt>
                <c:pt idx="450">
                  <c:v>23.573124</c:v>
                </c:pt>
                <c:pt idx="451">
                  <c:v>22.784828000000001</c:v>
                </c:pt>
                <c:pt idx="452">
                  <c:v>21.935887999999998</c:v>
                </c:pt>
                <c:pt idx="453">
                  <c:v>22.314883999999999</c:v>
                </c:pt>
                <c:pt idx="454">
                  <c:v>22.296690000000002</c:v>
                </c:pt>
                <c:pt idx="455">
                  <c:v>22.243625999999999</c:v>
                </c:pt>
                <c:pt idx="456">
                  <c:v>22.084451999999999</c:v>
                </c:pt>
                <c:pt idx="457">
                  <c:v>21.834323999999999</c:v>
                </c:pt>
                <c:pt idx="458">
                  <c:v>22.152678999999999</c:v>
                </c:pt>
                <c:pt idx="459">
                  <c:v>22.239087999999999</c:v>
                </c:pt>
                <c:pt idx="460">
                  <c:v>22.928843000000001</c:v>
                </c:pt>
                <c:pt idx="461">
                  <c:v>22.933389999999999</c:v>
                </c:pt>
                <c:pt idx="462">
                  <c:v>23.410920999999998</c:v>
                </c:pt>
                <c:pt idx="463">
                  <c:v>23.345732000000002</c:v>
                </c:pt>
                <c:pt idx="464">
                  <c:v>22.62565</c:v>
                </c:pt>
                <c:pt idx="465">
                  <c:v>23.062259999999998</c:v>
                </c:pt>
                <c:pt idx="466">
                  <c:v>22.890936</c:v>
                </c:pt>
                <c:pt idx="467">
                  <c:v>22.648396000000002</c:v>
                </c:pt>
                <c:pt idx="468">
                  <c:v>22.693871999999999</c:v>
                </c:pt>
                <c:pt idx="469">
                  <c:v>21.19763</c:v>
                </c:pt>
                <c:pt idx="470">
                  <c:v>22.099620999999999</c:v>
                </c:pt>
                <c:pt idx="471">
                  <c:v>22.198143000000002</c:v>
                </c:pt>
                <c:pt idx="472">
                  <c:v>22.319427000000001</c:v>
                </c:pt>
                <c:pt idx="473">
                  <c:v>22.569565000000001</c:v>
                </c:pt>
                <c:pt idx="474">
                  <c:v>22.519535000000001</c:v>
                </c:pt>
                <c:pt idx="475">
                  <c:v>22.997057000000002</c:v>
                </c:pt>
                <c:pt idx="476">
                  <c:v>23.229008</c:v>
                </c:pt>
                <c:pt idx="477">
                  <c:v>22.994026000000002</c:v>
                </c:pt>
                <c:pt idx="478">
                  <c:v>22.60746</c:v>
                </c:pt>
                <c:pt idx="479">
                  <c:v>22.842431999999999</c:v>
                </c:pt>
                <c:pt idx="480">
                  <c:v>22.827271</c:v>
                </c:pt>
                <c:pt idx="481">
                  <c:v>23.201723000000001</c:v>
                </c:pt>
                <c:pt idx="482">
                  <c:v>23.64892</c:v>
                </c:pt>
                <c:pt idx="483">
                  <c:v>23.789904</c:v>
                </c:pt>
                <c:pt idx="484">
                  <c:v>23.724712</c:v>
                </c:pt>
                <c:pt idx="485">
                  <c:v>23.952117999999999</c:v>
                </c:pt>
                <c:pt idx="486">
                  <c:v>23.69136</c:v>
                </c:pt>
                <c:pt idx="487">
                  <c:v>23.44426</c:v>
                </c:pt>
                <c:pt idx="488">
                  <c:v>23.236575999999999</c:v>
                </c:pt>
                <c:pt idx="489">
                  <c:v>23.73987</c:v>
                </c:pt>
                <c:pt idx="490">
                  <c:v>24.10371</c:v>
                </c:pt>
                <c:pt idx="491">
                  <c:v>24.509981</c:v>
                </c:pt>
                <c:pt idx="492">
                  <c:v>24.626719000000001</c:v>
                </c:pt>
                <c:pt idx="493">
                  <c:v>24.558499999999999</c:v>
                </c:pt>
                <c:pt idx="494">
                  <c:v>24.012748999999999</c:v>
                </c:pt>
                <c:pt idx="495">
                  <c:v>24.191631000000001</c:v>
                </c:pt>
                <c:pt idx="496">
                  <c:v>24.141615000000002</c:v>
                </c:pt>
                <c:pt idx="497">
                  <c:v>23.805053999999998</c:v>
                </c:pt>
                <c:pt idx="498">
                  <c:v>24.229536</c:v>
                </c:pt>
                <c:pt idx="499">
                  <c:v>24.002136</c:v>
                </c:pt>
                <c:pt idx="500">
                  <c:v>24.005172999999999</c:v>
                </c:pt>
                <c:pt idx="501">
                  <c:v>24.278053</c:v>
                </c:pt>
                <c:pt idx="502">
                  <c:v>24.126442000000001</c:v>
                </c:pt>
                <c:pt idx="503">
                  <c:v>24.707052000000001</c:v>
                </c:pt>
                <c:pt idx="504">
                  <c:v>24.221954</c:v>
                </c:pt>
                <c:pt idx="505">
                  <c:v>24.100677000000001</c:v>
                </c:pt>
                <c:pt idx="506">
                  <c:v>24.141615000000002</c:v>
                </c:pt>
                <c:pt idx="507">
                  <c:v>24.164349000000001</c:v>
                </c:pt>
                <c:pt idx="508">
                  <c:v>24.343229000000001</c:v>
                </c:pt>
                <c:pt idx="509">
                  <c:v>24.361409999999999</c:v>
                </c:pt>
                <c:pt idx="510">
                  <c:v>24.664614</c:v>
                </c:pt>
                <c:pt idx="511">
                  <c:v>24.952649999999998</c:v>
                </c:pt>
                <c:pt idx="512">
                  <c:v>25.146692000000002</c:v>
                </c:pt>
                <c:pt idx="513">
                  <c:v>24.919304</c:v>
                </c:pt>
                <c:pt idx="514">
                  <c:v>25.710625</c:v>
                </c:pt>
                <c:pt idx="515">
                  <c:v>26.359449000000001</c:v>
                </c:pt>
                <c:pt idx="516">
                  <c:v>26.097187000000002</c:v>
                </c:pt>
                <c:pt idx="517">
                  <c:v>26.579263999999998</c:v>
                </c:pt>
                <c:pt idx="518">
                  <c:v>26.692958999999998</c:v>
                </c:pt>
                <c:pt idx="519">
                  <c:v>26.192705</c:v>
                </c:pt>
                <c:pt idx="520">
                  <c:v>27.208403000000001</c:v>
                </c:pt>
                <c:pt idx="521">
                  <c:v>27.087109000000002</c:v>
                </c:pt>
                <c:pt idx="522">
                  <c:v>26.594427</c:v>
                </c:pt>
                <c:pt idx="523">
                  <c:v>26.453447000000001</c:v>
                </c:pt>
                <c:pt idx="524">
                  <c:v>26.351870999999999</c:v>
                </c:pt>
                <c:pt idx="525">
                  <c:v>25.972878999999999</c:v>
                </c:pt>
                <c:pt idx="526">
                  <c:v>26.506499999999999</c:v>
                </c:pt>
                <c:pt idx="527">
                  <c:v>26.999186000000002</c:v>
                </c:pt>
                <c:pt idx="528">
                  <c:v>28.174059</c:v>
                </c:pt>
                <c:pt idx="529">
                  <c:v>28.067926</c:v>
                </c:pt>
                <c:pt idx="530">
                  <c:v>28.208921</c:v>
                </c:pt>
                <c:pt idx="531">
                  <c:v>28.042168</c:v>
                </c:pt>
                <c:pt idx="532">
                  <c:v>28.446926000000001</c:v>
                </c:pt>
                <c:pt idx="533">
                  <c:v>29.326176</c:v>
                </c:pt>
                <c:pt idx="534">
                  <c:v>29.576312999999999</c:v>
                </c:pt>
                <c:pt idx="535">
                  <c:v>30.316102999999998</c:v>
                </c:pt>
                <c:pt idx="536">
                  <c:v>29.735481</c:v>
                </c:pt>
                <c:pt idx="537">
                  <c:v>29.970473999999999</c:v>
                </c:pt>
                <c:pt idx="538">
                  <c:v>29.3186</c:v>
                </c:pt>
                <c:pt idx="539">
                  <c:v>28.421156</c:v>
                </c:pt>
                <c:pt idx="540">
                  <c:v>27.817813999999998</c:v>
                </c:pt>
                <c:pt idx="541">
                  <c:v>27.951198999999999</c:v>
                </c:pt>
                <c:pt idx="542">
                  <c:v>28.004255000000001</c:v>
                </c:pt>
                <c:pt idx="543">
                  <c:v>28.057334999999998</c:v>
                </c:pt>
                <c:pt idx="544">
                  <c:v>27.352409000000002</c:v>
                </c:pt>
                <c:pt idx="545">
                  <c:v>27.291767</c:v>
                </c:pt>
                <c:pt idx="546">
                  <c:v>27.893597</c:v>
                </c:pt>
                <c:pt idx="547">
                  <c:v>27.840534000000002</c:v>
                </c:pt>
                <c:pt idx="548">
                  <c:v>27.640432000000001</c:v>
                </c:pt>
                <c:pt idx="549">
                  <c:v>27.188680999999999</c:v>
                </c:pt>
                <c:pt idx="550">
                  <c:v>27.390294999999998</c:v>
                </c:pt>
                <c:pt idx="551">
                  <c:v>27.423663999999999</c:v>
                </c:pt>
                <c:pt idx="552">
                  <c:v>27.317530000000001</c:v>
                </c:pt>
                <c:pt idx="553">
                  <c:v>27.322084</c:v>
                </c:pt>
                <c:pt idx="554">
                  <c:v>27.359983</c:v>
                </c:pt>
                <c:pt idx="555">
                  <c:v>27.011320000000001</c:v>
                </c:pt>
                <c:pt idx="556">
                  <c:v>27.779904999999999</c:v>
                </c:pt>
                <c:pt idx="557">
                  <c:v>27.405453000000001</c:v>
                </c:pt>
                <c:pt idx="558">
                  <c:v>27.814781</c:v>
                </c:pt>
                <c:pt idx="559">
                  <c:v>27.890581000000001</c:v>
                </c:pt>
                <c:pt idx="560">
                  <c:v>27.882985999999999</c:v>
                </c:pt>
                <c:pt idx="561">
                  <c:v>28.254396</c:v>
                </c:pt>
                <c:pt idx="562">
                  <c:v>28.287752000000001</c:v>
                </c:pt>
                <c:pt idx="563">
                  <c:v>28.272596</c:v>
                </c:pt>
                <c:pt idx="564">
                  <c:v>28.128571999999998</c:v>
                </c:pt>
                <c:pt idx="565">
                  <c:v>27.817813999999998</c:v>
                </c:pt>
                <c:pt idx="566">
                  <c:v>27.795051999999998</c:v>
                </c:pt>
                <c:pt idx="567">
                  <c:v>27.635876</c:v>
                </c:pt>
                <c:pt idx="568">
                  <c:v>26.812794</c:v>
                </c:pt>
                <c:pt idx="569">
                  <c:v>26.333037999999998</c:v>
                </c:pt>
                <c:pt idx="570">
                  <c:v>26.736149000000001</c:v>
                </c:pt>
                <c:pt idx="571">
                  <c:v>26.769874999999999</c:v>
                </c:pt>
                <c:pt idx="572">
                  <c:v>27.042704000000001</c:v>
                </c:pt>
                <c:pt idx="573">
                  <c:v>26.930804999999999</c:v>
                </c:pt>
                <c:pt idx="574">
                  <c:v>27.195989999999998</c:v>
                </c:pt>
                <c:pt idx="575">
                  <c:v>27.494879000000001</c:v>
                </c:pt>
                <c:pt idx="576">
                  <c:v>27.842818999999999</c:v>
                </c:pt>
                <c:pt idx="577">
                  <c:v>27.740126</c:v>
                </c:pt>
                <c:pt idx="578">
                  <c:v>27.643557000000001</c:v>
                </c:pt>
                <c:pt idx="579">
                  <c:v>27.605233999999999</c:v>
                </c:pt>
                <c:pt idx="580">
                  <c:v>27.390647999999999</c:v>
                </c:pt>
                <c:pt idx="581">
                  <c:v>26.700897000000001</c:v>
                </c:pt>
                <c:pt idx="582">
                  <c:v>25.755177</c:v>
                </c:pt>
                <c:pt idx="583">
                  <c:v>26.360631999999999</c:v>
                </c:pt>
                <c:pt idx="584">
                  <c:v>26.808192999999999</c:v>
                </c:pt>
                <c:pt idx="585">
                  <c:v>26.616582999999999</c:v>
                </c:pt>
                <c:pt idx="586">
                  <c:v>25.663209999999999</c:v>
                </c:pt>
                <c:pt idx="587">
                  <c:v>24.666912</c:v>
                </c:pt>
                <c:pt idx="588">
                  <c:v>25.014854</c:v>
                </c:pt>
                <c:pt idx="589">
                  <c:v>23.92351</c:v>
                </c:pt>
                <c:pt idx="590">
                  <c:v>23.987879</c:v>
                </c:pt>
                <c:pt idx="591">
                  <c:v>23.865266999999999</c:v>
                </c:pt>
                <c:pt idx="592">
                  <c:v>24.138100000000001</c:v>
                </c:pt>
                <c:pt idx="593">
                  <c:v>23.448354999999999</c:v>
                </c:pt>
                <c:pt idx="594">
                  <c:v>23.160191999999999</c:v>
                </c:pt>
                <c:pt idx="595">
                  <c:v>23.846879999999999</c:v>
                </c:pt>
                <c:pt idx="596">
                  <c:v>23.719645</c:v>
                </c:pt>
                <c:pt idx="597">
                  <c:v>24.148831999999999</c:v>
                </c:pt>
                <c:pt idx="598">
                  <c:v>24.800262</c:v>
                </c:pt>
                <c:pt idx="599">
                  <c:v>24.743544</c:v>
                </c:pt>
                <c:pt idx="600">
                  <c:v>25.073090000000001</c:v>
                </c:pt>
                <c:pt idx="601">
                  <c:v>25.341329999999999</c:v>
                </c:pt>
                <c:pt idx="602">
                  <c:v>25.837821999999999</c:v>
                </c:pt>
                <c:pt idx="603">
                  <c:v>26.228807</c:v>
                </c:pt>
                <c:pt idx="604">
                  <c:v>26.458437</c:v>
                </c:pt>
                <c:pt idx="605">
                  <c:v>26.939426000000001</c:v>
                </c:pt>
                <c:pt idx="606">
                  <c:v>26.399481000000002</c:v>
                </c:pt>
                <c:pt idx="607">
                  <c:v>26.546866999999999</c:v>
                </c:pt>
                <c:pt idx="608">
                  <c:v>26.722194999999999</c:v>
                </c:pt>
                <c:pt idx="609">
                  <c:v>26.799789000000001</c:v>
                </c:pt>
                <c:pt idx="610">
                  <c:v>27.237297000000002</c:v>
                </c:pt>
                <c:pt idx="611">
                  <c:v>27.780366999999998</c:v>
                </c:pt>
                <c:pt idx="612">
                  <c:v>27.226437000000001</c:v>
                </c:pt>
                <c:pt idx="613">
                  <c:v>27.190752</c:v>
                </c:pt>
                <c:pt idx="614">
                  <c:v>26.613579000000001</c:v>
                </c:pt>
                <c:pt idx="615">
                  <c:v>26.660140999999999</c:v>
                </c:pt>
                <c:pt idx="616">
                  <c:v>26.396381000000002</c:v>
                </c:pt>
                <c:pt idx="617">
                  <c:v>26.081416999999998</c:v>
                </c:pt>
                <c:pt idx="618">
                  <c:v>25.845586999999998</c:v>
                </c:pt>
                <c:pt idx="619">
                  <c:v>25.302555000000002</c:v>
                </c:pt>
                <c:pt idx="620">
                  <c:v>25.608194000000001</c:v>
                </c:pt>
                <c:pt idx="621">
                  <c:v>26.272247</c:v>
                </c:pt>
                <c:pt idx="622">
                  <c:v>25.574057</c:v>
                </c:pt>
                <c:pt idx="623">
                  <c:v>25.794376</c:v>
                </c:pt>
                <c:pt idx="624">
                  <c:v>26.171413000000001</c:v>
                </c:pt>
                <c:pt idx="625">
                  <c:v>26.792010999999999</c:v>
                </c:pt>
                <c:pt idx="626">
                  <c:v>27.148872000000001</c:v>
                </c:pt>
                <c:pt idx="627">
                  <c:v>27.679499</c:v>
                </c:pt>
                <c:pt idx="628">
                  <c:v>27.702767999999999</c:v>
                </c:pt>
                <c:pt idx="629">
                  <c:v>27.989798</c:v>
                </c:pt>
                <c:pt idx="630">
                  <c:v>28.754707</c:v>
                </c:pt>
                <c:pt idx="631">
                  <c:v>28.447514000000002</c:v>
                </c:pt>
                <c:pt idx="632">
                  <c:v>28.475445000000001</c:v>
                </c:pt>
                <c:pt idx="633">
                  <c:v>28.331154000000002</c:v>
                </c:pt>
                <c:pt idx="634">
                  <c:v>27.885853000000001</c:v>
                </c:pt>
                <c:pt idx="635">
                  <c:v>27.361433000000002</c:v>
                </c:pt>
                <c:pt idx="636">
                  <c:v>27.020088000000001</c:v>
                </c:pt>
                <c:pt idx="637">
                  <c:v>27.117842</c:v>
                </c:pt>
                <c:pt idx="638">
                  <c:v>27.299368000000001</c:v>
                </c:pt>
                <c:pt idx="639">
                  <c:v>26.706688</c:v>
                </c:pt>
                <c:pt idx="640">
                  <c:v>27.687252000000001</c:v>
                </c:pt>
                <c:pt idx="641">
                  <c:v>28.897452999999999</c:v>
                </c:pt>
                <c:pt idx="642">
                  <c:v>29.755465999999998</c:v>
                </c:pt>
                <c:pt idx="643">
                  <c:v>29.293106000000002</c:v>
                </c:pt>
                <c:pt idx="644">
                  <c:v>29.693382</c:v>
                </c:pt>
                <c:pt idx="645">
                  <c:v>29.476185000000001</c:v>
                </c:pt>
                <c:pt idx="646">
                  <c:v>29.313274</c:v>
                </c:pt>
                <c:pt idx="647">
                  <c:v>28.750053000000001</c:v>
                </c:pt>
                <c:pt idx="648">
                  <c:v>28.715927000000001</c:v>
                </c:pt>
                <c:pt idx="649">
                  <c:v>29.181394999999998</c:v>
                </c:pt>
                <c:pt idx="650">
                  <c:v>27.986712000000001</c:v>
                </c:pt>
                <c:pt idx="651">
                  <c:v>27.769487000000002</c:v>
                </c:pt>
                <c:pt idx="652">
                  <c:v>26.601182999999999</c:v>
                </c:pt>
                <c:pt idx="653">
                  <c:v>26.722194999999999</c:v>
                </c:pt>
                <c:pt idx="654">
                  <c:v>27.172142000000001</c:v>
                </c:pt>
                <c:pt idx="655">
                  <c:v>28.708162000000002</c:v>
                </c:pt>
                <c:pt idx="656">
                  <c:v>27.826899000000001</c:v>
                </c:pt>
                <c:pt idx="657">
                  <c:v>26.950277</c:v>
                </c:pt>
                <c:pt idx="658">
                  <c:v>26.453789</c:v>
                </c:pt>
                <c:pt idx="659">
                  <c:v>26.885110999999998</c:v>
                </c:pt>
                <c:pt idx="660">
                  <c:v>26.280794</c:v>
                </c:pt>
                <c:pt idx="661">
                  <c:v>26.555477</c:v>
                </c:pt>
                <c:pt idx="662">
                  <c:v>26.707739</c:v>
                </c:pt>
                <c:pt idx="663">
                  <c:v>26.778379000000001</c:v>
                </c:pt>
                <c:pt idx="664">
                  <c:v>26.853704</c:v>
                </c:pt>
                <c:pt idx="665">
                  <c:v>27.249271</c:v>
                </c:pt>
                <c:pt idx="666">
                  <c:v>27.657388999999998</c:v>
                </c:pt>
                <c:pt idx="667">
                  <c:v>28.049799</c:v>
                </c:pt>
                <c:pt idx="668">
                  <c:v>27.222587999999998</c:v>
                </c:pt>
                <c:pt idx="669">
                  <c:v>27.889693999999999</c:v>
                </c:pt>
                <c:pt idx="670">
                  <c:v>27.764126000000001</c:v>
                </c:pt>
                <c:pt idx="671">
                  <c:v>27.293219000000001</c:v>
                </c:pt>
                <c:pt idx="672">
                  <c:v>26.958894999999998</c:v>
                </c:pt>
                <c:pt idx="673">
                  <c:v>26.798784000000001</c:v>
                </c:pt>
                <c:pt idx="674">
                  <c:v>26.947883999999998</c:v>
                </c:pt>
                <c:pt idx="675">
                  <c:v>27.500409999999999</c:v>
                </c:pt>
                <c:pt idx="676">
                  <c:v>27.735865</c:v>
                </c:pt>
                <c:pt idx="677">
                  <c:v>28.614874</c:v>
                </c:pt>
                <c:pt idx="678">
                  <c:v>29.517434999999999</c:v>
                </c:pt>
                <c:pt idx="679">
                  <c:v>28.172234</c:v>
                </c:pt>
                <c:pt idx="680">
                  <c:v>28.905262</c:v>
                </c:pt>
                <c:pt idx="681">
                  <c:v>28.266399</c:v>
                </c:pt>
                <c:pt idx="682">
                  <c:v>28.520700000000001</c:v>
                </c:pt>
                <c:pt idx="683">
                  <c:v>29.062237</c:v>
                </c:pt>
                <c:pt idx="684">
                  <c:v>28.886424999999999</c:v>
                </c:pt>
                <c:pt idx="685">
                  <c:v>29.344763</c:v>
                </c:pt>
                <c:pt idx="686">
                  <c:v>29.051237</c:v>
                </c:pt>
                <c:pt idx="687">
                  <c:v>29.011984000000002</c:v>
                </c:pt>
                <c:pt idx="688">
                  <c:v>29.600624</c:v>
                </c:pt>
                <c:pt idx="689">
                  <c:v>29.697937</c:v>
                </c:pt>
                <c:pt idx="690">
                  <c:v>29.671254999999999</c:v>
                </c:pt>
                <c:pt idx="691">
                  <c:v>29.639876999999998</c:v>
                </c:pt>
                <c:pt idx="692">
                  <c:v>30.754304999999999</c:v>
                </c:pt>
                <c:pt idx="693">
                  <c:v>31.240915000000001</c:v>
                </c:pt>
                <c:pt idx="694">
                  <c:v>30.832815</c:v>
                </c:pt>
                <c:pt idx="695">
                  <c:v>30.409002000000001</c:v>
                </c:pt>
                <c:pt idx="696">
                  <c:v>31.016441</c:v>
                </c:pt>
                <c:pt idx="697">
                  <c:v>30.581648000000001</c:v>
                </c:pt>
                <c:pt idx="698">
                  <c:v>29.886292000000001</c:v>
                </c:pt>
                <c:pt idx="699">
                  <c:v>29.906701999999999</c:v>
                </c:pt>
                <c:pt idx="700">
                  <c:v>30.569094</c:v>
                </c:pt>
                <c:pt idx="701">
                  <c:v>30.781008</c:v>
                </c:pt>
                <c:pt idx="702">
                  <c:v>29.862753000000001</c:v>
                </c:pt>
                <c:pt idx="703">
                  <c:v>30.200239</c:v>
                </c:pt>
                <c:pt idx="704">
                  <c:v>29.902000000000001</c:v>
                </c:pt>
                <c:pt idx="705">
                  <c:v>30.192388999999999</c:v>
                </c:pt>
                <c:pt idx="706">
                  <c:v>30.157854</c:v>
                </c:pt>
                <c:pt idx="707">
                  <c:v>29.705784000000001</c:v>
                </c:pt>
                <c:pt idx="708">
                  <c:v>29.030837999999999</c:v>
                </c:pt>
                <c:pt idx="709">
                  <c:v>29.548832000000001</c:v>
                </c:pt>
                <c:pt idx="710">
                  <c:v>30.267738000000001</c:v>
                </c:pt>
                <c:pt idx="711">
                  <c:v>30.380741</c:v>
                </c:pt>
                <c:pt idx="712">
                  <c:v>30.584803000000001</c:v>
                </c:pt>
                <c:pt idx="713">
                  <c:v>30.809252000000001</c:v>
                </c:pt>
                <c:pt idx="714">
                  <c:v>30.914421000000001</c:v>
                </c:pt>
                <c:pt idx="715">
                  <c:v>30.61619</c:v>
                </c:pt>
                <c:pt idx="716">
                  <c:v>31.21266</c:v>
                </c:pt>
                <c:pt idx="717">
                  <c:v>31.361775999999999</c:v>
                </c:pt>
                <c:pt idx="718">
                  <c:v>31.675713999999999</c:v>
                </c:pt>
                <c:pt idx="719">
                  <c:v>31.444970999999999</c:v>
                </c:pt>
                <c:pt idx="720">
                  <c:v>33.692729999999997</c:v>
                </c:pt>
                <c:pt idx="721">
                  <c:v>35.00808</c:v>
                </c:pt>
                <c:pt idx="722">
                  <c:v>35.259234999999997</c:v>
                </c:pt>
                <c:pt idx="723">
                  <c:v>33.904632999999997</c:v>
                </c:pt>
                <c:pt idx="724">
                  <c:v>33.760201000000002</c:v>
                </c:pt>
                <c:pt idx="725">
                  <c:v>33.367804999999997</c:v>
                </c:pt>
                <c:pt idx="726">
                  <c:v>33.92033</c:v>
                </c:pt>
                <c:pt idx="727">
                  <c:v>33.810451999999998</c:v>
                </c:pt>
                <c:pt idx="728">
                  <c:v>33.744522000000003</c:v>
                </c:pt>
                <c:pt idx="729">
                  <c:v>35.361266999999998</c:v>
                </c:pt>
                <c:pt idx="730">
                  <c:v>35.403647999999997</c:v>
                </c:pt>
                <c:pt idx="731">
                  <c:v>34.524639000000001</c:v>
                </c:pt>
                <c:pt idx="732">
                  <c:v>34.427329999999998</c:v>
                </c:pt>
                <c:pt idx="733">
                  <c:v>35.110115</c:v>
                </c:pt>
                <c:pt idx="734">
                  <c:v>33.446292999999997</c:v>
                </c:pt>
                <c:pt idx="735">
                  <c:v>33.637791</c:v>
                </c:pt>
                <c:pt idx="736">
                  <c:v>34.422611000000003</c:v>
                </c:pt>
                <c:pt idx="737">
                  <c:v>33.378765000000001</c:v>
                </c:pt>
                <c:pt idx="738">
                  <c:v>35.463298999999999</c:v>
                </c:pt>
                <c:pt idx="739">
                  <c:v>35.827464999999997</c:v>
                </c:pt>
                <c:pt idx="740">
                  <c:v>35.882407999999998</c:v>
                </c:pt>
                <c:pt idx="741">
                  <c:v>35.356547999999997</c:v>
                </c:pt>
                <c:pt idx="742">
                  <c:v>34.924908000000002</c:v>
                </c:pt>
                <c:pt idx="743">
                  <c:v>34.592132999999997</c:v>
                </c:pt>
                <c:pt idx="744">
                  <c:v>34.670623999999997</c:v>
                </c:pt>
                <c:pt idx="745">
                  <c:v>34.485390000000002</c:v>
                </c:pt>
                <c:pt idx="746">
                  <c:v>34.968842000000002</c:v>
                </c:pt>
                <c:pt idx="747">
                  <c:v>35.623390000000001</c:v>
                </c:pt>
                <c:pt idx="748">
                  <c:v>35.544922</c:v>
                </c:pt>
                <c:pt idx="749">
                  <c:v>36.612285999999997</c:v>
                </c:pt>
                <c:pt idx="750">
                  <c:v>35.965591000000003</c:v>
                </c:pt>
                <c:pt idx="751">
                  <c:v>35.874557000000003</c:v>
                </c:pt>
                <c:pt idx="752">
                  <c:v>37.514847000000003</c:v>
                </c:pt>
                <c:pt idx="753">
                  <c:v>36.122559000000003</c:v>
                </c:pt>
                <c:pt idx="754">
                  <c:v>35.086575000000003</c:v>
                </c:pt>
                <c:pt idx="755">
                  <c:v>36.436489000000002</c:v>
                </c:pt>
                <c:pt idx="756">
                  <c:v>36.439621000000002</c:v>
                </c:pt>
                <c:pt idx="757">
                  <c:v>35.855697999999997</c:v>
                </c:pt>
                <c:pt idx="758">
                  <c:v>35.584159999999997</c:v>
                </c:pt>
                <c:pt idx="759">
                  <c:v>35.730145</c:v>
                </c:pt>
                <c:pt idx="760">
                  <c:v>36.899532000000001</c:v>
                </c:pt>
                <c:pt idx="761">
                  <c:v>38.652847000000001</c:v>
                </c:pt>
                <c:pt idx="762">
                  <c:v>38.032825000000003</c:v>
                </c:pt>
                <c:pt idx="763">
                  <c:v>36.114708</c:v>
                </c:pt>
                <c:pt idx="764">
                  <c:v>35.607716000000003</c:v>
                </c:pt>
                <c:pt idx="765">
                  <c:v>36.091144999999997</c:v>
                </c:pt>
                <c:pt idx="766">
                  <c:v>36.737862</c:v>
                </c:pt>
                <c:pt idx="767">
                  <c:v>35.526088999999999</c:v>
                </c:pt>
                <c:pt idx="768">
                  <c:v>35.333022999999997</c:v>
                </c:pt>
                <c:pt idx="769">
                  <c:v>34.838569999999997</c:v>
                </c:pt>
                <c:pt idx="770">
                  <c:v>35.86356</c:v>
                </c:pt>
                <c:pt idx="771">
                  <c:v>36.083331999999999</c:v>
                </c:pt>
                <c:pt idx="772">
                  <c:v>36.138241000000001</c:v>
                </c:pt>
                <c:pt idx="773">
                  <c:v>35.628109000000002</c:v>
                </c:pt>
                <c:pt idx="774">
                  <c:v>35.392676999999999</c:v>
                </c:pt>
                <c:pt idx="775">
                  <c:v>37.150677000000002</c:v>
                </c:pt>
                <c:pt idx="776">
                  <c:v>35.706584999999997</c:v>
                </c:pt>
                <c:pt idx="777">
                  <c:v>33.030327</c:v>
                </c:pt>
                <c:pt idx="778">
                  <c:v>32.873362999999998</c:v>
                </c:pt>
                <c:pt idx="779">
                  <c:v>33.217269999999999</c:v>
                </c:pt>
                <c:pt idx="780">
                  <c:v>34.640396000000003</c:v>
                </c:pt>
                <c:pt idx="781">
                  <c:v>35.107917999999998</c:v>
                </c:pt>
                <c:pt idx="782">
                  <c:v>36.708579999999998</c:v>
                </c:pt>
                <c:pt idx="783">
                  <c:v>36.228374000000002</c:v>
                </c:pt>
                <c:pt idx="784">
                  <c:v>36.684780000000003</c:v>
                </c:pt>
                <c:pt idx="785">
                  <c:v>37.947861000000003</c:v>
                </c:pt>
                <c:pt idx="786">
                  <c:v>37.215682999999999</c:v>
                </c:pt>
                <c:pt idx="787">
                  <c:v>39.291778999999998</c:v>
                </c:pt>
                <c:pt idx="788">
                  <c:v>39.275917</c:v>
                </c:pt>
                <c:pt idx="789">
                  <c:v>38.626156000000002</c:v>
                </c:pt>
                <c:pt idx="790">
                  <c:v>39.569096000000002</c:v>
                </c:pt>
                <c:pt idx="791">
                  <c:v>39.283839999999998</c:v>
                </c:pt>
                <c:pt idx="792">
                  <c:v>39.925682000000002</c:v>
                </c:pt>
                <c:pt idx="793">
                  <c:v>38.689556000000003</c:v>
                </c:pt>
                <c:pt idx="794">
                  <c:v>40.412211999999997</c:v>
                </c:pt>
                <c:pt idx="795">
                  <c:v>40.016029000000003</c:v>
                </c:pt>
                <c:pt idx="796">
                  <c:v>40.697482999999998</c:v>
                </c:pt>
                <c:pt idx="797">
                  <c:v>40.301296000000001</c:v>
                </c:pt>
                <c:pt idx="798">
                  <c:v>40.670535999999998</c:v>
                </c:pt>
                <c:pt idx="799">
                  <c:v>41.680050000000001</c:v>
                </c:pt>
                <c:pt idx="800">
                  <c:v>41.592888000000002</c:v>
                </c:pt>
                <c:pt idx="801">
                  <c:v>42.028861999999997</c:v>
                </c:pt>
                <c:pt idx="802">
                  <c:v>42.000110999999997</c:v>
                </c:pt>
                <c:pt idx="803">
                  <c:v>41.537005999999998</c:v>
                </c:pt>
                <c:pt idx="804">
                  <c:v>41.893130999999997</c:v>
                </c:pt>
                <c:pt idx="805">
                  <c:v>42.100731000000003</c:v>
                </c:pt>
                <c:pt idx="806">
                  <c:v>42.835338999999998</c:v>
                </c:pt>
                <c:pt idx="807">
                  <c:v>43.453346000000003</c:v>
                </c:pt>
                <c:pt idx="808">
                  <c:v>43.261715000000002</c:v>
                </c:pt>
                <c:pt idx="809">
                  <c:v>43.130752999999999</c:v>
                </c:pt>
                <c:pt idx="810">
                  <c:v>43.953212999999998</c:v>
                </c:pt>
                <c:pt idx="811">
                  <c:v>43.149925000000003</c:v>
                </c:pt>
                <c:pt idx="812">
                  <c:v>42.742694999999998</c:v>
                </c:pt>
                <c:pt idx="813">
                  <c:v>42.691589</c:v>
                </c:pt>
                <c:pt idx="814">
                  <c:v>41.972954000000001</c:v>
                </c:pt>
                <c:pt idx="815">
                  <c:v>41.533805999999998</c:v>
                </c:pt>
                <c:pt idx="816">
                  <c:v>41.688713</c:v>
                </c:pt>
                <c:pt idx="817">
                  <c:v>41.821250999999997</c:v>
                </c:pt>
                <c:pt idx="818">
                  <c:v>42.311520000000002</c:v>
                </c:pt>
                <c:pt idx="819">
                  <c:v>43.046131000000003</c:v>
                </c:pt>
                <c:pt idx="820">
                  <c:v>43.026955000000001</c:v>
                </c:pt>
                <c:pt idx="821">
                  <c:v>43.889327999999999</c:v>
                </c:pt>
                <c:pt idx="822">
                  <c:v>44.100132000000002</c:v>
                </c:pt>
                <c:pt idx="823">
                  <c:v>44.935333</c:v>
                </c:pt>
                <c:pt idx="824">
                  <c:v>46.819747999999997</c:v>
                </c:pt>
                <c:pt idx="825">
                  <c:v>46.779831000000001</c:v>
                </c:pt>
                <c:pt idx="826">
                  <c:v>46.492386000000003</c:v>
                </c:pt>
                <c:pt idx="827">
                  <c:v>47.059296000000003</c:v>
                </c:pt>
                <c:pt idx="828">
                  <c:v>47.437781999999999</c:v>
                </c:pt>
                <c:pt idx="829">
                  <c:v>46.735104</c:v>
                </c:pt>
                <c:pt idx="830">
                  <c:v>45.976546999999997</c:v>
                </c:pt>
                <c:pt idx="831">
                  <c:v>47.014572000000001</c:v>
                </c:pt>
                <c:pt idx="832">
                  <c:v>46.878841000000001</c:v>
                </c:pt>
                <c:pt idx="833">
                  <c:v>47.888596</c:v>
                </c:pt>
                <c:pt idx="834">
                  <c:v>49.150806000000003</c:v>
                </c:pt>
                <c:pt idx="835">
                  <c:v>50.179886000000003</c:v>
                </c:pt>
                <c:pt idx="836">
                  <c:v>49.547969999999999</c:v>
                </c:pt>
                <c:pt idx="837">
                  <c:v>50.359982000000002</c:v>
                </c:pt>
                <c:pt idx="838">
                  <c:v>49.022190000000002</c:v>
                </c:pt>
                <c:pt idx="839">
                  <c:v>48.258437999999998</c:v>
                </c:pt>
                <c:pt idx="840">
                  <c:v>47.956142</c:v>
                </c:pt>
                <c:pt idx="841">
                  <c:v>48.237537000000003</c:v>
                </c:pt>
                <c:pt idx="842">
                  <c:v>48.953052999999997</c:v>
                </c:pt>
                <c:pt idx="843">
                  <c:v>49.480457000000001</c:v>
                </c:pt>
                <c:pt idx="844">
                  <c:v>49.821323</c:v>
                </c:pt>
                <c:pt idx="845">
                  <c:v>50.191150999999998</c:v>
                </c:pt>
                <c:pt idx="846">
                  <c:v>49.166904000000002</c:v>
                </c:pt>
                <c:pt idx="847">
                  <c:v>48.912860999999999</c:v>
                </c:pt>
                <c:pt idx="848">
                  <c:v>49.178158000000003</c:v>
                </c:pt>
                <c:pt idx="849">
                  <c:v>49.054355999999999</c:v>
                </c:pt>
                <c:pt idx="850">
                  <c:v>48.459437999999999</c:v>
                </c:pt>
                <c:pt idx="851">
                  <c:v>49.531914</c:v>
                </c:pt>
                <c:pt idx="852">
                  <c:v>49.271411999999998</c:v>
                </c:pt>
                <c:pt idx="853">
                  <c:v>49.057575</c:v>
                </c:pt>
                <c:pt idx="854">
                  <c:v>49.363067999999998</c:v>
                </c:pt>
                <c:pt idx="855">
                  <c:v>49.038288000000001</c:v>
                </c:pt>
                <c:pt idx="856">
                  <c:v>50.327812000000002</c:v>
                </c:pt>
                <c:pt idx="857">
                  <c:v>49.930664</c:v>
                </c:pt>
                <c:pt idx="858">
                  <c:v>49.842243000000003</c:v>
                </c:pt>
                <c:pt idx="859">
                  <c:v>51.019226000000003</c:v>
                </c:pt>
                <c:pt idx="860">
                  <c:v>50.239390999999998</c:v>
                </c:pt>
                <c:pt idx="861">
                  <c:v>48.724724000000002</c:v>
                </c:pt>
                <c:pt idx="862">
                  <c:v>48.306679000000003</c:v>
                </c:pt>
                <c:pt idx="863">
                  <c:v>49.014141000000002</c:v>
                </c:pt>
                <c:pt idx="864">
                  <c:v>48.925685999999999</c:v>
                </c:pt>
                <c:pt idx="865">
                  <c:v>48.990036000000003</c:v>
                </c:pt>
                <c:pt idx="866">
                  <c:v>48.398335000000003</c:v>
                </c:pt>
                <c:pt idx="867">
                  <c:v>48.644348000000001</c:v>
                </c:pt>
                <c:pt idx="868">
                  <c:v>50.303699000000002</c:v>
                </c:pt>
                <c:pt idx="869">
                  <c:v>49.805256</c:v>
                </c:pt>
                <c:pt idx="870">
                  <c:v>49.411315999999999</c:v>
                </c:pt>
                <c:pt idx="871">
                  <c:v>48.816383000000002</c:v>
                </c:pt>
                <c:pt idx="872">
                  <c:v>49.620350000000002</c:v>
                </c:pt>
                <c:pt idx="873">
                  <c:v>48.703837999999998</c:v>
                </c:pt>
                <c:pt idx="874">
                  <c:v>49.033462999999998</c:v>
                </c:pt>
                <c:pt idx="875">
                  <c:v>53.644950999999999</c:v>
                </c:pt>
                <c:pt idx="876">
                  <c:v>52.594977999999998</c:v>
                </c:pt>
                <c:pt idx="877">
                  <c:v>53.234932000000001</c:v>
                </c:pt>
                <c:pt idx="878">
                  <c:v>52.487267000000003</c:v>
                </c:pt>
                <c:pt idx="879">
                  <c:v>51.514468999999998</c:v>
                </c:pt>
                <c:pt idx="880">
                  <c:v>49.617095999999997</c:v>
                </c:pt>
                <c:pt idx="881">
                  <c:v>48.555903999999998</c:v>
                </c:pt>
                <c:pt idx="882">
                  <c:v>47.092686</c:v>
                </c:pt>
                <c:pt idx="883">
                  <c:v>50.930782000000001</c:v>
                </c:pt>
                <c:pt idx="884">
                  <c:v>52.318413</c:v>
                </c:pt>
                <c:pt idx="885">
                  <c:v>48.467449000000002</c:v>
                </c:pt>
                <c:pt idx="886">
                  <c:v>49.327694000000001</c:v>
                </c:pt>
                <c:pt idx="887">
                  <c:v>49.794002999999996</c:v>
                </c:pt>
                <c:pt idx="888">
                  <c:v>49.544750000000001</c:v>
                </c:pt>
                <c:pt idx="889">
                  <c:v>48.096271999999999</c:v>
                </c:pt>
                <c:pt idx="890">
                  <c:v>48.071990999999997</c:v>
                </c:pt>
                <c:pt idx="891">
                  <c:v>46.594383000000001</c:v>
                </c:pt>
                <c:pt idx="892">
                  <c:v>46.141227999999998</c:v>
                </c:pt>
                <c:pt idx="893">
                  <c:v>46.926163000000003</c:v>
                </c:pt>
                <c:pt idx="894">
                  <c:v>47.743457999999997</c:v>
                </c:pt>
                <c:pt idx="895">
                  <c:v>47.363140000000001</c:v>
                </c:pt>
                <c:pt idx="896">
                  <c:v>47.905284999999999</c:v>
                </c:pt>
                <c:pt idx="897">
                  <c:v>47.869700999999999</c:v>
                </c:pt>
                <c:pt idx="898">
                  <c:v>48.695103000000003</c:v>
                </c:pt>
                <c:pt idx="899">
                  <c:v>46.489196999999997</c:v>
                </c:pt>
                <c:pt idx="900">
                  <c:v>46.510204000000002</c:v>
                </c:pt>
                <c:pt idx="901">
                  <c:v>44.652275000000003</c:v>
                </c:pt>
                <c:pt idx="902">
                  <c:v>43.936923999999998</c:v>
                </c:pt>
                <c:pt idx="903">
                  <c:v>44.328583000000002</c:v>
                </c:pt>
                <c:pt idx="904">
                  <c:v>42.715023000000002</c:v>
                </c:pt>
                <c:pt idx="905">
                  <c:v>40.594893999999996</c:v>
                </c:pt>
                <c:pt idx="906">
                  <c:v>39.745209000000003</c:v>
                </c:pt>
                <c:pt idx="907">
                  <c:v>42.278046000000003</c:v>
                </c:pt>
                <c:pt idx="908">
                  <c:v>41.787658999999998</c:v>
                </c:pt>
                <c:pt idx="909">
                  <c:v>41.347450000000002</c:v>
                </c:pt>
                <c:pt idx="910">
                  <c:v>41.140301000000001</c:v>
                </c:pt>
                <c:pt idx="911">
                  <c:v>41.298915999999998</c:v>
                </c:pt>
                <c:pt idx="912">
                  <c:v>42.350876</c:v>
                </c:pt>
                <c:pt idx="913">
                  <c:v>40.578712000000003</c:v>
                </c:pt>
                <c:pt idx="914">
                  <c:v>41.164577000000001</c:v>
                </c:pt>
                <c:pt idx="915">
                  <c:v>39.910300999999997</c:v>
                </c:pt>
                <c:pt idx="916">
                  <c:v>37.600791999999998</c:v>
                </c:pt>
                <c:pt idx="917">
                  <c:v>35.888514999999998</c:v>
                </c:pt>
                <c:pt idx="918">
                  <c:v>33.344368000000003</c:v>
                </c:pt>
                <c:pt idx="919">
                  <c:v>35.937077000000002</c:v>
                </c:pt>
                <c:pt idx="920">
                  <c:v>35.067985999999998</c:v>
                </c:pt>
                <c:pt idx="921">
                  <c:v>33.619484</c:v>
                </c:pt>
                <c:pt idx="922">
                  <c:v>32.918705000000003</c:v>
                </c:pt>
                <c:pt idx="923">
                  <c:v>35.087390999999997</c:v>
                </c:pt>
                <c:pt idx="924">
                  <c:v>35.265408000000001</c:v>
                </c:pt>
                <c:pt idx="925">
                  <c:v>38.36956</c:v>
                </c:pt>
                <c:pt idx="926">
                  <c:v>37.871093999999999</c:v>
                </c:pt>
                <c:pt idx="927">
                  <c:v>38.469912999999998</c:v>
                </c:pt>
                <c:pt idx="928">
                  <c:v>37.981133</c:v>
                </c:pt>
                <c:pt idx="929">
                  <c:v>38.393833000000001</c:v>
                </c:pt>
                <c:pt idx="930">
                  <c:v>38.348514999999999</c:v>
                </c:pt>
                <c:pt idx="931">
                  <c:v>39.869835000000002</c:v>
                </c:pt>
                <c:pt idx="932">
                  <c:v>40.837649999999996</c:v>
                </c:pt>
                <c:pt idx="933">
                  <c:v>41.156494000000002</c:v>
                </c:pt>
                <c:pt idx="934">
                  <c:v>40.012248999999997</c:v>
                </c:pt>
                <c:pt idx="935">
                  <c:v>41.099854000000001</c:v>
                </c:pt>
                <c:pt idx="936">
                  <c:v>40.861919</c:v>
                </c:pt>
                <c:pt idx="937">
                  <c:v>39.526733</c:v>
                </c:pt>
                <c:pt idx="938">
                  <c:v>41.933326999999998</c:v>
                </c:pt>
                <c:pt idx="939">
                  <c:v>41.266548</c:v>
                </c:pt>
                <c:pt idx="940">
                  <c:v>44.932274</c:v>
                </c:pt>
                <c:pt idx="941">
                  <c:v>43.888385999999997</c:v>
                </c:pt>
                <c:pt idx="942">
                  <c:v>45.113525000000003</c:v>
                </c:pt>
                <c:pt idx="943">
                  <c:v>44.441871999999996</c:v>
                </c:pt>
                <c:pt idx="944">
                  <c:v>44.296211</c:v>
                </c:pt>
                <c:pt idx="945">
                  <c:v>43.742733000000001</c:v>
                </c:pt>
                <c:pt idx="946">
                  <c:v>44.608581999999998</c:v>
                </c:pt>
                <c:pt idx="947">
                  <c:v>41.633910999999998</c:v>
                </c:pt>
                <c:pt idx="948">
                  <c:v>41.520626</c:v>
                </c:pt>
                <c:pt idx="949">
                  <c:v>43.041938999999999</c:v>
                </c:pt>
                <c:pt idx="950">
                  <c:v>43.953125</c:v>
                </c:pt>
                <c:pt idx="951">
                  <c:v>43.597065000000001</c:v>
                </c:pt>
                <c:pt idx="952">
                  <c:v>42.774906000000001</c:v>
                </c:pt>
                <c:pt idx="953">
                  <c:v>42.067661000000001</c:v>
                </c:pt>
                <c:pt idx="954">
                  <c:v>41.763393000000001</c:v>
                </c:pt>
                <c:pt idx="955">
                  <c:v>43.362400000000001</c:v>
                </c:pt>
                <c:pt idx="956">
                  <c:v>44.409511999999999</c:v>
                </c:pt>
                <c:pt idx="957">
                  <c:v>44.118195</c:v>
                </c:pt>
                <c:pt idx="958">
                  <c:v>44.568119000000003</c:v>
                </c:pt>
                <c:pt idx="959">
                  <c:v>45.531081999999998</c:v>
                </c:pt>
                <c:pt idx="960">
                  <c:v>47.346930999999998</c:v>
                </c:pt>
                <c:pt idx="961">
                  <c:v>47.346930999999998</c:v>
                </c:pt>
                <c:pt idx="962">
                  <c:v>47.743457999999997</c:v>
                </c:pt>
                <c:pt idx="963">
                  <c:v>47.071818999999998</c:v>
                </c:pt>
                <c:pt idx="964">
                  <c:v>47.751559999999998</c:v>
                </c:pt>
                <c:pt idx="965">
                  <c:v>46.505363000000003</c:v>
                </c:pt>
                <c:pt idx="966">
                  <c:v>47.266029000000003</c:v>
                </c:pt>
                <c:pt idx="967">
                  <c:v>46.930999999999997</c:v>
                </c:pt>
                <c:pt idx="968">
                  <c:v>45.814304</c:v>
                </c:pt>
                <c:pt idx="969">
                  <c:v>46.299830999999998</c:v>
                </c:pt>
                <c:pt idx="970">
                  <c:v>46.502136</c:v>
                </c:pt>
                <c:pt idx="971">
                  <c:v>46.634838000000002</c:v>
                </c:pt>
                <c:pt idx="972">
                  <c:v>46.982815000000002</c:v>
                </c:pt>
                <c:pt idx="973">
                  <c:v>46.841976000000003</c:v>
                </c:pt>
                <c:pt idx="974">
                  <c:v>47.063704999999999</c:v>
                </c:pt>
                <c:pt idx="975">
                  <c:v>46.882469</c:v>
                </c:pt>
                <c:pt idx="976">
                  <c:v>47.416556999999997</c:v>
                </c:pt>
                <c:pt idx="977">
                  <c:v>47.287067</c:v>
                </c:pt>
                <c:pt idx="978">
                  <c:v>46.793461000000001</c:v>
                </c:pt>
                <c:pt idx="979">
                  <c:v>45.903315999999997</c:v>
                </c:pt>
                <c:pt idx="980">
                  <c:v>45.550494999999998</c:v>
                </c:pt>
                <c:pt idx="981">
                  <c:v>44.640942000000003</c:v>
                </c:pt>
                <c:pt idx="982">
                  <c:v>46.003661999999998</c:v>
                </c:pt>
                <c:pt idx="983">
                  <c:v>45.862862</c:v>
                </c:pt>
                <c:pt idx="984">
                  <c:v>45.547268000000003</c:v>
                </c:pt>
                <c:pt idx="985">
                  <c:v>45.725285</c:v>
                </c:pt>
                <c:pt idx="986">
                  <c:v>45.44529</c:v>
                </c:pt>
                <c:pt idx="987">
                  <c:v>44.997013000000003</c:v>
                </c:pt>
                <c:pt idx="988">
                  <c:v>44.935482</c:v>
                </c:pt>
                <c:pt idx="989">
                  <c:v>45.28022</c:v>
                </c:pt>
                <c:pt idx="990">
                  <c:v>45.191192999999998</c:v>
                </c:pt>
                <c:pt idx="991">
                  <c:v>44.984062000000002</c:v>
                </c:pt>
                <c:pt idx="992">
                  <c:v>45.105441999999996</c:v>
                </c:pt>
                <c:pt idx="993">
                  <c:v>44.916083999999998</c:v>
                </c:pt>
                <c:pt idx="994">
                  <c:v>44.430537999999999</c:v>
                </c:pt>
                <c:pt idx="995">
                  <c:v>44.522820000000003</c:v>
                </c:pt>
                <c:pt idx="996">
                  <c:v>44.773659000000002</c:v>
                </c:pt>
                <c:pt idx="997">
                  <c:v>44.600475000000003</c:v>
                </c:pt>
                <c:pt idx="998">
                  <c:v>44.560012999999998</c:v>
                </c:pt>
                <c:pt idx="999">
                  <c:v>44.668464999999998</c:v>
                </c:pt>
                <c:pt idx="1000">
                  <c:v>44.503376000000003</c:v>
                </c:pt>
                <c:pt idx="1001">
                  <c:v>44.616675999999998</c:v>
                </c:pt>
                <c:pt idx="1002">
                  <c:v>45.064987000000002</c:v>
                </c:pt>
                <c:pt idx="1003">
                  <c:v>47.096088000000002</c:v>
                </c:pt>
                <c:pt idx="1004">
                  <c:v>47.392273000000003</c:v>
                </c:pt>
                <c:pt idx="1005">
                  <c:v>47.314594</c:v>
                </c:pt>
                <c:pt idx="1006">
                  <c:v>49.102932000000003</c:v>
                </c:pt>
                <c:pt idx="1007">
                  <c:v>49.212978</c:v>
                </c:pt>
                <c:pt idx="1008">
                  <c:v>48.641682000000003</c:v>
                </c:pt>
                <c:pt idx="1009">
                  <c:v>48.801352999999999</c:v>
                </c:pt>
                <c:pt idx="1010">
                  <c:v>49.806621999999997</c:v>
                </c:pt>
                <c:pt idx="1011">
                  <c:v>50.324711000000001</c:v>
                </c:pt>
                <c:pt idx="1012">
                  <c:v>51.737267000000003</c:v>
                </c:pt>
                <c:pt idx="1013">
                  <c:v>51.994712999999997</c:v>
                </c:pt>
                <c:pt idx="1014">
                  <c:v>50.699444</c:v>
                </c:pt>
                <c:pt idx="1015">
                  <c:v>50.165028</c:v>
                </c:pt>
                <c:pt idx="1016">
                  <c:v>50.186233999999999</c:v>
                </c:pt>
                <c:pt idx="1017">
                  <c:v>49.163055</c:v>
                </c:pt>
                <c:pt idx="1018">
                  <c:v>49.787052000000003</c:v>
                </c:pt>
                <c:pt idx="1019">
                  <c:v>48.910530000000001</c:v>
                </c:pt>
                <c:pt idx="1020">
                  <c:v>49.138621999999998</c:v>
                </c:pt>
                <c:pt idx="1021">
                  <c:v>49.016426000000003</c:v>
                </c:pt>
                <c:pt idx="1022">
                  <c:v>50.764614000000002</c:v>
                </c:pt>
                <c:pt idx="1023">
                  <c:v>51.020409000000001</c:v>
                </c:pt>
                <c:pt idx="1024">
                  <c:v>51.313675000000003</c:v>
                </c:pt>
                <c:pt idx="1025">
                  <c:v>51.297378999999999</c:v>
                </c:pt>
                <c:pt idx="1026">
                  <c:v>51.473339000000003</c:v>
                </c:pt>
                <c:pt idx="1027">
                  <c:v>50.683154999999999</c:v>
                </c:pt>
                <c:pt idx="1028">
                  <c:v>51.261532000000003</c:v>
                </c:pt>
                <c:pt idx="1029">
                  <c:v>52.312396999999997</c:v>
                </c:pt>
                <c:pt idx="1030">
                  <c:v>52.592644</c:v>
                </c:pt>
                <c:pt idx="1031">
                  <c:v>51.281086000000002</c:v>
                </c:pt>
                <c:pt idx="1032">
                  <c:v>51.346260000000001</c:v>
                </c:pt>
                <c:pt idx="1033">
                  <c:v>52.385738000000003</c:v>
                </c:pt>
                <c:pt idx="1034">
                  <c:v>50.490898000000001</c:v>
                </c:pt>
                <c:pt idx="1035">
                  <c:v>51.033439999999999</c:v>
                </c:pt>
                <c:pt idx="1036">
                  <c:v>51.362552999999998</c:v>
                </c:pt>
                <c:pt idx="1037">
                  <c:v>51.522224000000001</c:v>
                </c:pt>
                <c:pt idx="1038">
                  <c:v>50.968024999999997</c:v>
                </c:pt>
                <c:pt idx="1039">
                  <c:v>52.058376000000003</c:v>
                </c:pt>
                <c:pt idx="1040">
                  <c:v>52.473216999999998</c:v>
                </c:pt>
                <c:pt idx="1041">
                  <c:v>51.796039999999998</c:v>
                </c:pt>
                <c:pt idx="1042">
                  <c:v>51.131973000000002</c:v>
                </c:pt>
                <c:pt idx="1043">
                  <c:v>49.595661</c:v>
                </c:pt>
                <c:pt idx="1044">
                  <c:v>48.213448</c:v>
                </c:pt>
                <c:pt idx="1045">
                  <c:v>48.046191999999998</c:v>
                </c:pt>
                <c:pt idx="1046">
                  <c:v>51.218876000000002</c:v>
                </c:pt>
                <c:pt idx="1047">
                  <c:v>51.009006999999997</c:v>
                </c:pt>
                <c:pt idx="1048">
                  <c:v>51.415638000000001</c:v>
                </c:pt>
                <c:pt idx="1049">
                  <c:v>49.390697000000003</c:v>
                </c:pt>
                <c:pt idx="1050">
                  <c:v>49.115257</c:v>
                </c:pt>
                <c:pt idx="1051">
                  <c:v>49.582531000000003</c:v>
                </c:pt>
                <c:pt idx="1052">
                  <c:v>49.574345000000001</c:v>
                </c:pt>
                <c:pt idx="1053">
                  <c:v>50.566310999999999</c:v>
                </c:pt>
                <c:pt idx="1054">
                  <c:v>50.992607</c:v>
                </c:pt>
                <c:pt idx="1055">
                  <c:v>51.817348000000003</c:v>
                </c:pt>
                <c:pt idx="1056">
                  <c:v>52.591259000000001</c:v>
                </c:pt>
                <c:pt idx="1057">
                  <c:v>52.407615999999997</c:v>
                </c:pt>
                <c:pt idx="1058">
                  <c:v>51.825558000000001</c:v>
                </c:pt>
                <c:pt idx="1059">
                  <c:v>50.869644000000001</c:v>
                </c:pt>
                <c:pt idx="1060">
                  <c:v>50.563042000000003</c:v>
                </c:pt>
                <c:pt idx="1061">
                  <c:v>49.279212999999999</c:v>
                </c:pt>
                <c:pt idx="1062">
                  <c:v>49.193942999999997</c:v>
                </c:pt>
                <c:pt idx="1063">
                  <c:v>48.283951000000002</c:v>
                </c:pt>
                <c:pt idx="1064">
                  <c:v>49.918655000000001</c:v>
                </c:pt>
                <c:pt idx="1065">
                  <c:v>51.800933999999998</c:v>
                </c:pt>
                <c:pt idx="1066">
                  <c:v>51.604194999999997</c:v>
                </c:pt>
                <c:pt idx="1067">
                  <c:v>52.419117</c:v>
                </c:pt>
                <c:pt idx="1068">
                  <c:v>52.965096000000003</c:v>
                </c:pt>
                <c:pt idx="1069">
                  <c:v>53.665230000000001</c:v>
                </c:pt>
                <c:pt idx="1070">
                  <c:v>54.495032999999999</c:v>
                </c:pt>
                <c:pt idx="1071">
                  <c:v>54.729304999999997</c:v>
                </c:pt>
                <c:pt idx="1072">
                  <c:v>54.429046999999997</c:v>
                </c:pt>
                <c:pt idx="1073">
                  <c:v>54.511516999999998</c:v>
                </c:pt>
                <c:pt idx="1074">
                  <c:v>54.841464999999999</c:v>
                </c:pt>
                <c:pt idx="1075">
                  <c:v>54.547817000000002</c:v>
                </c:pt>
                <c:pt idx="1076">
                  <c:v>53.492004000000001</c:v>
                </c:pt>
                <c:pt idx="1077">
                  <c:v>53.703194000000003</c:v>
                </c:pt>
                <c:pt idx="1078">
                  <c:v>53.970424999999999</c:v>
                </c:pt>
                <c:pt idx="1079">
                  <c:v>53.714725000000001</c:v>
                </c:pt>
                <c:pt idx="1080">
                  <c:v>54.156844999999997</c:v>
                </c:pt>
                <c:pt idx="1081">
                  <c:v>55.116978000000003</c:v>
                </c:pt>
                <c:pt idx="1082">
                  <c:v>54.643532</c:v>
                </c:pt>
                <c:pt idx="1083">
                  <c:v>54.424106999999999</c:v>
                </c:pt>
                <c:pt idx="1084">
                  <c:v>52.997089000000003</c:v>
                </c:pt>
                <c:pt idx="1085">
                  <c:v>53.793906999999997</c:v>
                </c:pt>
                <c:pt idx="1086">
                  <c:v>54.630329000000003</c:v>
                </c:pt>
                <c:pt idx="1087">
                  <c:v>55.674582999999998</c:v>
                </c:pt>
                <c:pt idx="1088">
                  <c:v>57.113112999999998</c:v>
                </c:pt>
                <c:pt idx="1089">
                  <c:v>57.212100999999997</c:v>
                </c:pt>
                <c:pt idx="1090">
                  <c:v>57.575038999999997</c:v>
                </c:pt>
                <c:pt idx="1091">
                  <c:v>56.181064999999997</c:v>
                </c:pt>
                <c:pt idx="1092">
                  <c:v>54.511516999999998</c:v>
                </c:pt>
                <c:pt idx="1093">
                  <c:v>54.968513000000002</c:v>
                </c:pt>
                <c:pt idx="1094">
                  <c:v>54.750743999999997</c:v>
                </c:pt>
                <c:pt idx="1095">
                  <c:v>49.562370000000001</c:v>
                </c:pt>
                <c:pt idx="1096">
                  <c:v>52.185420999999998</c:v>
                </c:pt>
                <c:pt idx="1097">
                  <c:v>52.127701000000002</c:v>
                </c:pt>
                <c:pt idx="1098">
                  <c:v>50.167834999999997</c:v>
                </c:pt>
                <c:pt idx="1099">
                  <c:v>51.603076999999999</c:v>
                </c:pt>
                <c:pt idx="1100">
                  <c:v>51.146118000000001</c:v>
                </c:pt>
                <c:pt idx="1101">
                  <c:v>52.061680000000003</c:v>
                </c:pt>
                <c:pt idx="1102">
                  <c:v>51.525562000000001</c:v>
                </c:pt>
                <c:pt idx="1103">
                  <c:v>52.782612</c:v>
                </c:pt>
                <c:pt idx="1104">
                  <c:v>52.886538999999999</c:v>
                </c:pt>
                <c:pt idx="1105">
                  <c:v>52.015498999999998</c:v>
                </c:pt>
                <c:pt idx="1106">
                  <c:v>51.108170000000001</c:v>
                </c:pt>
                <c:pt idx="1107">
                  <c:v>49.309970999999997</c:v>
                </c:pt>
                <c:pt idx="1108">
                  <c:v>50.044105999999999</c:v>
                </c:pt>
                <c:pt idx="1109">
                  <c:v>49.755405000000003</c:v>
                </c:pt>
                <c:pt idx="1110">
                  <c:v>49.004764999999999</c:v>
                </c:pt>
                <c:pt idx="1111">
                  <c:v>48.848064000000001</c:v>
                </c:pt>
                <c:pt idx="1112">
                  <c:v>49.986339999999998</c:v>
                </c:pt>
                <c:pt idx="1113">
                  <c:v>49.590439000000003</c:v>
                </c:pt>
                <c:pt idx="1114">
                  <c:v>47.412815000000002</c:v>
                </c:pt>
                <c:pt idx="1115">
                  <c:v>49.557429999999997</c:v>
                </c:pt>
                <c:pt idx="1116">
                  <c:v>48.072693000000001</c:v>
                </c:pt>
                <c:pt idx="1117">
                  <c:v>44.954712000000001</c:v>
                </c:pt>
                <c:pt idx="1118">
                  <c:v>45.911560000000001</c:v>
                </c:pt>
                <c:pt idx="1119">
                  <c:v>47.528275000000001</c:v>
                </c:pt>
                <c:pt idx="1120">
                  <c:v>47.643763999999997</c:v>
                </c:pt>
                <c:pt idx="1121">
                  <c:v>48.476855999999998</c:v>
                </c:pt>
                <c:pt idx="1122">
                  <c:v>47.792233000000003</c:v>
                </c:pt>
                <c:pt idx="1123">
                  <c:v>47.355057000000002</c:v>
                </c:pt>
                <c:pt idx="1124">
                  <c:v>47.445796999999999</c:v>
                </c:pt>
                <c:pt idx="1125">
                  <c:v>50.844219000000002</c:v>
                </c:pt>
                <c:pt idx="1126">
                  <c:v>50.943184000000002</c:v>
                </c:pt>
                <c:pt idx="1127">
                  <c:v>49.681168</c:v>
                </c:pt>
                <c:pt idx="1128">
                  <c:v>53.335262</c:v>
                </c:pt>
                <c:pt idx="1129">
                  <c:v>53.186798000000003</c:v>
                </c:pt>
                <c:pt idx="1130">
                  <c:v>55.306679000000003</c:v>
                </c:pt>
                <c:pt idx="1131">
                  <c:v>54.593048000000003</c:v>
                </c:pt>
                <c:pt idx="1132">
                  <c:v>55.680107</c:v>
                </c:pt>
                <c:pt idx="1133">
                  <c:v>55.381393000000003</c:v>
                </c:pt>
                <c:pt idx="1134">
                  <c:v>54.028778000000003</c:v>
                </c:pt>
                <c:pt idx="1135">
                  <c:v>54.244540999999998</c:v>
                </c:pt>
                <c:pt idx="1136">
                  <c:v>55.472656000000001</c:v>
                </c:pt>
                <c:pt idx="1137">
                  <c:v>56.858429000000001</c:v>
                </c:pt>
                <c:pt idx="1138">
                  <c:v>56.285851000000001</c:v>
                </c:pt>
                <c:pt idx="1139">
                  <c:v>55.978828</c:v>
                </c:pt>
                <c:pt idx="1140">
                  <c:v>55.032859999999999</c:v>
                </c:pt>
                <c:pt idx="1141">
                  <c:v>54.211329999999997</c:v>
                </c:pt>
                <c:pt idx="1142">
                  <c:v>53.962401999999997</c:v>
                </c:pt>
                <c:pt idx="1143">
                  <c:v>54.891795999999999</c:v>
                </c:pt>
                <c:pt idx="1144">
                  <c:v>54.792197999999999</c:v>
                </c:pt>
                <c:pt idx="1145">
                  <c:v>54.850296</c:v>
                </c:pt>
                <c:pt idx="1146">
                  <c:v>56.012023999999997</c:v>
                </c:pt>
                <c:pt idx="1147">
                  <c:v>57.555466000000003</c:v>
                </c:pt>
                <c:pt idx="1148">
                  <c:v>58.650841</c:v>
                </c:pt>
                <c:pt idx="1149">
                  <c:v>57.887394</c:v>
                </c:pt>
                <c:pt idx="1150">
                  <c:v>57.215271000000001</c:v>
                </c:pt>
                <c:pt idx="1151">
                  <c:v>55.364792000000001</c:v>
                </c:pt>
                <c:pt idx="1152">
                  <c:v>56.410331999999997</c:v>
                </c:pt>
                <c:pt idx="1153">
                  <c:v>58.119736000000003</c:v>
                </c:pt>
                <c:pt idx="1154">
                  <c:v>57.223548999999998</c:v>
                </c:pt>
                <c:pt idx="1155">
                  <c:v>56.891627999999997</c:v>
                </c:pt>
                <c:pt idx="1156">
                  <c:v>57.090755000000001</c:v>
                </c:pt>
                <c:pt idx="1157">
                  <c:v>57.132271000000003</c:v>
                </c:pt>
                <c:pt idx="1158">
                  <c:v>56.70908</c:v>
                </c:pt>
                <c:pt idx="1159">
                  <c:v>56.783755999999997</c:v>
                </c:pt>
                <c:pt idx="1160">
                  <c:v>56.111614000000003</c:v>
                </c:pt>
                <c:pt idx="1161">
                  <c:v>57.713154000000003</c:v>
                </c:pt>
                <c:pt idx="1162">
                  <c:v>57.962059000000004</c:v>
                </c:pt>
                <c:pt idx="1163">
                  <c:v>57.306507000000003</c:v>
                </c:pt>
                <c:pt idx="1164">
                  <c:v>56.277560999999999</c:v>
                </c:pt>
                <c:pt idx="1165">
                  <c:v>56.343955999999999</c:v>
                </c:pt>
                <c:pt idx="1166">
                  <c:v>56.509914000000002</c:v>
                </c:pt>
                <c:pt idx="1167">
                  <c:v>56.028632999999999</c:v>
                </c:pt>
                <c:pt idx="1168">
                  <c:v>55.929070000000003</c:v>
                </c:pt>
                <c:pt idx="1169">
                  <c:v>55.763095999999997</c:v>
                </c:pt>
                <c:pt idx="1170">
                  <c:v>55.970554</c:v>
                </c:pt>
                <c:pt idx="1171">
                  <c:v>55.588810000000002</c:v>
                </c:pt>
                <c:pt idx="1172">
                  <c:v>54.817123000000002</c:v>
                </c:pt>
                <c:pt idx="1173">
                  <c:v>53.846240999999999</c:v>
                </c:pt>
                <c:pt idx="1174">
                  <c:v>54.526679999999999</c:v>
                </c:pt>
                <c:pt idx="1175">
                  <c:v>54.800499000000002</c:v>
                </c:pt>
                <c:pt idx="1176">
                  <c:v>55.605423000000002</c:v>
                </c:pt>
                <c:pt idx="1177">
                  <c:v>57.082484999999998</c:v>
                </c:pt>
                <c:pt idx="1178">
                  <c:v>55.854351000000001</c:v>
                </c:pt>
                <c:pt idx="1179">
                  <c:v>55.622013000000003</c:v>
                </c:pt>
                <c:pt idx="1180">
                  <c:v>55.173920000000003</c:v>
                </c:pt>
                <c:pt idx="1181">
                  <c:v>54.866878999999997</c:v>
                </c:pt>
                <c:pt idx="1182">
                  <c:v>56.045219000000003</c:v>
                </c:pt>
                <c:pt idx="1183">
                  <c:v>56.609504999999999</c:v>
                </c:pt>
                <c:pt idx="1184">
                  <c:v>56.750557000000001</c:v>
                </c:pt>
                <c:pt idx="1185">
                  <c:v>56.045219000000003</c:v>
                </c:pt>
                <c:pt idx="1186">
                  <c:v>55.638638</c:v>
                </c:pt>
                <c:pt idx="1187">
                  <c:v>55.555633999999998</c:v>
                </c:pt>
                <c:pt idx="1188">
                  <c:v>54.269440000000003</c:v>
                </c:pt>
                <c:pt idx="1189">
                  <c:v>55.912457000000003</c:v>
                </c:pt>
                <c:pt idx="1190">
                  <c:v>55.198825999999997</c:v>
                </c:pt>
                <c:pt idx="1191">
                  <c:v>54.169868000000001</c:v>
                </c:pt>
                <c:pt idx="1192">
                  <c:v>54.136662000000001</c:v>
                </c:pt>
                <c:pt idx="1193">
                  <c:v>53.340049999999998</c:v>
                </c:pt>
                <c:pt idx="1194">
                  <c:v>52.352589000000002</c:v>
                </c:pt>
                <c:pt idx="1195">
                  <c:v>53.016426000000003</c:v>
                </c:pt>
                <c:pt idx="1196">
                  <c:v>54.518397999999998</c:v>
                </c:pt>
                <c:pt idx="1197">
                  <c:v>51.688724999999998</c:v>
                </c:pt>
                <c:pt idx="1198">
                  <c:v>51.041480999999997</c:v>
                </c:pt>
                <c:pt idx="1199">
                  <c:v>52.020653000000003</c:v>
                </c:pt>
                <c:pt idx="1200">
                  <c:v>49.456553999999997</c:v>
                </c:pt>
                <c:pt idx="1201">
                  <c:v>49.456553999999997</c:v>
                </c:pt>
                <c:pt idx="1202">
                  <c:v>49.514645000000002</c:v>
                </c:pt>
                <c:pt idx="1203">
                  <c:v>49.390160000000002</c:v>
                </c:pt>
                <c:pt idx="1204">
                  <c:v>49.564422999999998</c:v>
                </c:pt>
                <c:pt idx="1205">
                  <c:v>52.501930000000002</c:v>
                </c:pt>
                <c:pt idx="1206">
                  <c:v>51.680424000000002</c:v>
                </c:pt>
                <c:pt idx="1207">
                  <c:v>52.891953000000001</c:v>
                </c:pt>
                <c:pt idx="1208">
                  <c:v>52.684502000000002</c:v>
                </c:pt>
                <c:pt idx="1209">
                  <c:v>53.024715</c:v>
                </c:pt>
                <c:pt idx="1210">
                  <c:v>51.149360999999999</c:v>
                </c:pt>
                <c:pt idx="1211">
                  <c:v>49.921241999999999</c:v>
                </c:pt>
                <c:pt idx="1212">
                  <c:v>50.917003999999999</c:v>
                </c:pt>
                <c:pt idx="1213">
                  <c:v>48.070785999999998</c:v>
                </c:pt>
                <c:pt idx="1214">
                  <c:v>48.834187</c:v>
                </c:pt>
                <c:pt idx="1215">
                  <c:v>46.701591000000001</c:v>
                </c:pt>
                <c:pt idx="1216">
                  <c:v>45.938160000000003</c:v>
                </c:pt>
                <c:pt idx="1217">
                  <c:v>47.108192000000003</c:v>
                </c:pt>
                <c:pt idx="1218">
                  <c:v>48.336323</c:v>
                </c:pt>
                <c:pt idx="1219">
                  <c:v>48.153748</c:v>
                </c:pt>
                <c:pt idx="1220">
                  <c:v>49.771877000000003</c:v>
                </c:pt>
                <c:pt idx="1221">
                  <c:v>50.585075000000003</c:v>
                </c:pt>
                <c:pt idx="1222">
                  <c:v>51.531055000000002</c:v>
                </c:pt>
                <c:pt idx="1223">
                  <c:v>51.199145999999999</c:v>
                </c:pt>
                <c:pt idx="1224">
                  <c:v>52.062164000000003</c:v>
                </c:pt>
                <c:pt idx="1225">
                  <c:v>52.277915999999998</c:v>
                </c:pt>
                <c:pt idx="1226">
                  <c:v>51.298713999999997</c:v>
                </c:pt>
                <c:pt idx="1227">
                  <c:v>48.784408999999997</c:v>
                </c:pt>
                <c:pt idx="1228">
                  <c:v>47.265858000000001</c:v>
                </c:pt>
                <c:pt idx="1229">
                  <c:v>46.776279000000002</c:v>
                </c:pt>
                <c:pt idx="1230">
                  <c:v>47.199447999999997</c:v>
                </c:pt>
                <c:pt idx="1231">
                  <c:v>46.319873999999999</c:v>
                </c:pt>
                <c:pt idx="1232">
                  <c:v>46.129032000000002</c:v>
                </c:pt>
                <c:pt idx="1233">
                  <c:v>46.593699999999998</c:v>
                </c:pt>
                <c:pt idx="1234">
                  <c:v>47.157981999999997</c:v>
                </c:pt>
                <c:pt idx="1235">
                  <c:v>45.722408000000001</c:v>
                </c:pt>
                <c:pt idx="1236">
                  <c:v>45.763908000000001</c:v>
                </c:pt>
                <c:pt idx="1237">
                  <c:v>46.286686000000003</c:v>
                </c:pt>
                <c:pt idx="1238">
                  <c:v>46.585419000000002</c:v>
                </c:pt>
                <c:pt idx="1239">
                  <c:v>49.531230999999998</c:v>
                </c:pt>
                <c:pt idx="1240">
                  <c:v>50.858932000000003</c:v>
                </c:pt>
                <c:pt idx="1241">
                  <c:v>49.879753000000001</c:v>
                </c:pt>
                <c:pt idx="1242">
                  <c:v>49.166119000000002</c:v>
                </c:pt>
                <c:pt idx="1243">
                  <c:v>50.576785999999998</c:v>
                </c:pt>
                <c:pt idx="1244">
                  <c:v>50.551907</c:v>
                </c:pt>
                <c:pt idx="1245">
                  <c:v>50.792538</c:v>
                </c:pt>
                <c:pt idx="1246">
                  <c:v>51.190865000000002</c:v>
                </c:pt>
                <c:pt idx="1247">
                  <c:v>53.157474999999998</c:v>
                </c:pt>
                <c:pt idx="1248">
                  <c:v>54.659461999999998</c:v>
                </c:pt>
                <c:pt idx="1249">
                  <c:v>51.879593</c:v>
                </c:pt>
                <c:pt idx="1250">
                  <c:v>51.763404999999999</c:v>
                </c:pt>
                <c:pt idx="1251">
                  <c:v>51.746814999999998</c:v>
                </c:pt>
                <c:pt idx="1252">
                  <c:v>50.336151000000001</c:v>
                </c:pt>
                <c:pt idx="1253">
                  <c:v>51.165942999999999</c:v>
                </c:pt>
                <c:pt idx="1254">
                  <c:v>50.817439999999998</c:v>
                </c:pt>
                <c:pt idx="1255">
                  <c:v>50.244858000000001</c:v>
                </c:pt>
                <c:pt idx="1256">
                  <c:v>50.468902999999997</c:v>
                </c:pt>
                <c:pt idx="1257">
                  <c:v>50.209972</c:v>
                </c:pt>
                <c:pt idx="1258">
                  <c:v>49.892558999999999</c:v>
                </c:pt>
                <c:pt idx="1259">
                  <c:v>51.220680000000002</c:v>
                </c:pt>
                <c:pt idx="1260">
                  <c:v>51.421157999999998</c:v>
                </c:pt>
                <c:pt idx="1261">
                  <c:v>51.813763000000002</c:v>
                </c:pt>
                <c:pt idx="1262">
                  <c:v>51.922325000000001</c:v>
                </c:pt>
                <c:pt idx="1263">
                  <c:v>52.632359000000001</c:v>
                </c:pt>
                <c:pt idx="1264">
                  <c:v>51.780346000000002</c:v>
                </c:pt>
                <c:pt idx="1265">
                  <c:v>50.168221000000003</c:v>
                </c:pt>
                <c:pt idx="1266">
                  <c:v>51.103729000000001</c:v>
                </c:pt>
                <c:pt idx="1267">
                  <c:v>51.061985</c:v>
                </c:pt>
                <c:pt idx="1268">
                  <c:v>49.516666000000001</c:v>
                </c:pt>
                <c:pt idx="1269">
                  <c:v>50.226672999999998</c:v>
                </c:pt>
                <c:pt idx="1270">
                  <c:v>49.650317999999999</c:v>
                </c:pt>
                <c:pt idx="1271">
                  <c:v>49.023834000000001</c:v>
                </c:pt>
                <c:pt idx="1272">
                  <c:v>50.226672999999998</c:v>
                </c:pt>
                <c:pt idx="1273">
                  <c:v>50.109734000000003</c:v>
                </c:pt>
                <c:pt idx="1274">
                  <c:v>48.714770999999999</c:v>
                </c:pt>
                <c:pt idx="1275">
                  <c:v>49.483257000000002</c:v>
                </c:pt>
                <c:pt idx="1276">
                  <c:v>48.455844999999997</c:v>
                </c:pt>
                <c:pt idx="1277">
                  <c:v>48.455844999999997</c:v>
                </c:pt>
                <c:pt idx="1278">
                  <c:v>48.464184000000003</c:v>
                </c:pt>
                <c:pt idx="1279">
                  <c:v>50.577491999999999</c:v>
                </c:pt>
                <c:pt idx="1280">
                  <c:v>51.838802000000001</c:v>
                </c:pt>
                <c:pt idx="1281">
                  <c:v>51.245742999999997</c:v>
                </c:pt>
                <c:pt idx="1282">
                  <c:v>50.978458000000003</c:v>
                </c:pt>
                <c:pt idx="1283">
                  <c:v>52.456940000000003</c:v>
                </c:pt>
                <c:pt idx="1284">
                  <c:v>54.180259999999997</c:v>
                </c:pt>
                <c:pt idx="1285">
                  <c:v>52.759566999999997</c:v>
                </c:pt>
                <c:pt idx="1286">
                  <c:v>52.406509</c:v>
                </c:pt>
                <c:pt idx="1287">
                  <c:v>52.431705000000001</c:v>
                </c:pt>
                <c:pt idx="1288">
                  <c:v>52.372867999999997</c:v>
                </c:pt>
                <c:pt idx="1289">
                  <c:v>53.659064999999998</c:v>
                </c:pt>
                <c:pt idx="1290">
                  <c:v>52.045009999999998</c:v>
                </c:pt>
                <c:pt idx="1291">
                  <c:v>53.238728000000002</c:v>
                </c:pt>
                <c:pt idx="1292">
                  <c:v>53.566623999999997</c:v>
                </c:pt>
                <c:pt idx="1293">
                  <c:v>51.649883000000003</c:v>
                </c:pt>
                <c:pt idx="1294">
                  <c:v>51.767597000000002</c:v>
                </c:pt>
                <c:pt idx="1295">
                  <c:v>51.103476999999998</c:v>
                </c:pt>
                <c:pt idx="1296">
                  <c:v>50.271228999999998</c:v>
                </c:pt>
                <c:pt idx="1297">
                  <c:v>50.893307</c:v>
                </c:pt>
                <c:pt idx="1298">
                  <c:v>52.465324000000003</c:v>
                </c:pt>
                <c:pt idx="1299">
                  <c:v>54.878020999999997</c:v>
                </c:pt>
                <c:pt idx="1300">
                  <c:v>54.407271999999999</c:v>
                </c:pt>
                <c:pt idx="1301">
                  <c:v>53.406868000000003</c:v>
                </c:pt>
                <c:pt idx="1302">
                  <c:v>55.264744</c:v>
                </c:pt>
                <c:pt idx="1303">
                  <c:v>55.424458000000001</c:v>
                </c:pt>
                <c:pt idx="1304">
                  <c:v>54.146644999999999</c:v>
                </c:pt>
                <c:pt idx="1305">
                  <c:v>52.852032000000001</c:v>
                </c:pt>
                <c:pt idx="1306">
                  <c:v>52.120688999999999</c:v>
                </c:pt>
                <c:pt idx="1307">
                  <c:v>52.969738</c:v>
                </c:pt>
                <c:pt idx="1308">
                  <c:v>50.321658999999997</c:v>
                </c:pt>
                <c:pt idx="1309">
                  <c:v>50.582259999999998</c:v>
                </c:pt>
                <c:pt idx="1310">
                  <c:v>50.456158000000002</c:v>
                </c:pt>
                <c:pt idx="1311">
                  <c:v>49.800460999999999</c:v>
                </c:pt>
                <c:pt idx="1312">
                  <c:v>48.573101000000001</c:v>
                </c:pt>
                <c:pt idx="1313">
                  <c:v>47.732452000000002</c:v>
                </c:pt>
                <c:pt idx="1314">
                  <c:v>46.555511000000003</c:v>
                </c:pt>
                <c:pt idx="1315">
                  <c:v>45.235695</c:v>
                </c:pt>
                <c:pt idx="1316">
                  <c:v>45.008732000000002</c:v>
                </c:pt>
                <c:pt idx="1317">
                  <c:v>45.008732000000002</c:v>
                </c:pt>
                <c:pt idx="1318">
                  <c:v>41.889888999999997</c:v>
                </c:pt>
                <c:pt idx="1319">
                  <c:v>38.644958000000003</c:v>
                </c:pt>
                <c:pt idx="1320">
                  <c:v>40.765034</c:v>
                </c:pt>
                <c:pt idx="1321">
                  <c:v>39.052013000000002</c:v>
                </c:pt>
                <c:pt idx="1322">
                  <c:v>42.350864000000001</c:v>
                </c:pt>
                <c:pt idx="1323">
                  <c:v>40.926167</c:v>
                </c:pt>
                <c:pt idx="1324">
                  <c:v>43.241295000000001</c:v>
                </c:pt>
                <c:pt idx="1325">
                  <c:v>42.783355999999998</c:v>
                </c:pt>
                <c:pt idx="1326">
                  <c:v>40.985526999999998</c:v>
                </c:pt>
                <c:pt idx="1327">
                  <c:v>45.106983</c:v>
                </c:pt>
                <c:pt idx="1328">
                  <c:v>47.167706000000003</c:v>
                </c:pt>
                <c:pt idx="1329">
                  <c:v>46.981133</c:v>
                </c:pt>
                <c:pt idx="1330">
                  <c:v>44.94585</c:v>
                </c:pt>
                <c:pt idx="1331">
                  <c:v>41.418022000000001</c:v>
                </c:pt>
                <c:pt idx="1332">
                  <c:v>43.648375999999999</c:v>
                </c:pt>
                <c:pt idx="1333">
                  <c:v>43.453316000000001</c:v>
                </c:pt>
                <c:pt idx="1334">
                  <c:v>42.215178999999999</c:v>
                </c:pt>
                <c:pt idx="1335">
                  <c:v>42.851208</c:v>
                </c:pt>
                <c:pt idx="1336">
                  <c:v>44.623595999999999</c:v>
                </c:pt>
                <c:pt idx="1337">
                  <c:v>46.548636999999999</c:v>
                </c:pt>
                <c:pt idx="1338">
                  <c:v>46.811539000000003</c:v>
                </c:pt>
                <c:pt idx="1339">
                  <c:v>48.02422</c:v>
                </c:pt>
                <c:pt idx="1340">
                  <c:v>45.386840999999997</c:v>
                </c:pt>
                <c:pt idx="1341">
                  <c:v>48.473660000000002</c:v>
                </c:pt>
                <c:pt idx="1342">
                  <c:v>45.895668000000001</c:v>
                </c:pt>
                <c:pt idx="1343">
                  <c:v>47.76981</c:v>
                </c:pt>
                <c:pt idx="1344">
                  <c:v>50.017124000000003</c:v>
                </c:pt>
                <c:pt idx="1345">
                  <c:v>48.974018000000001</c:v>
                </c:pt>
                <c:pt idx="1346">
                  <c:v>49.355643999999998</c:v>
                </c:pt>
                <c:pt idx="1347">
                  <c:v>47.091369999999998</c:v>
                </c:pt>
                <c:pt idx="1348">
                  <c:v>46.412964000000002</c:v>
                </c:pt>
                <c:pt idx="1349">
                  <c:v>45.335945000000002</c:v>
                </c:pt>
                <c:pt idx="1350">
                  <c:v>47.252505999999997</c:v>
                </c:pt>
                <c:pt idx="1351">
                  <c:v>46.370556000000001</c:v>
                </c:pt>
                <c:pt idx="1352">
                  <c:v>46.150063000000003</c:v>
                </c:pt>
                <c:pt idx="1353">
                  <c:v>44.996730999999997</c:v>
                </c:pt>
                <c:pt idx="1354">
                  <c:v>46.387515999999998</c:v>
                </c:pt>
                <c:pt idx="1355">
                  <c:v>43.105606000000002</c:v>
                </c:pt>
                <c:pt idx="1356">
                  <c:v>45.022179000000001</c:v>
                </c:pt>
                <c:pt idx="1357">
                  <c:v>40.748080999999999</c:v>
                </c:pt>
                <c:pt idx="1358">
                  <c:v>42.350864000000001</c:v>
                </c:pt>
                <c:pt idx="1359">
                  <c:v>43.232821999999999</c:v>
                </c:pt>
                <c:pt idx="1360">
                  <c:v>46.480792999999998</c:v>
                </c:pt>
                <c:pt idx="1361">
                  <c:v>48.312564999999999</c:v>
                </c:pt>
                <c:pt idx="1362">
                  <c:v>46.879364000000002</c:v>
                </c:pt>
                <c:pt idx="1363">
                  <c:v>44.665996999999997</c:v>
                </c:pt>
                <c:pt idx="1364">
                  <c:v>46.022849999999998</c:v>
                </c:pt>
                <c:pt idx="1365">
                  <c:v>42.952972000000003</c:v>
                </c:pt>
                <c:pt idx="1366">
                  <c:v>41.774203999999997</c:v>
                </c:pt>
                <c:pt idx="1367">
                  <c:v>41.892924999999998</c:v>
                </c:pt>
                <c:pt idx="1368">
                  <c:v>42.37632</c:v>
                </c:pt>
                <c:pt idx="1369">
                  <c:v>41.536746999999998</c:v>
                </c:pt>
                <c:pt idx="1370">
                  <c:v>41.477393999999997</c:v>
                </c:pt>
                <c:pt idx="1371">
                  <c:v>40.476711000000002</c:v>
                </c:pt>
                <c:pt idx="1372">
                  <c:v>40.536082999999998</c:v>
                </c:pt>
                <c:pt idx="1373">
                  <c:v>40.129009000000003</c:v>
                </c:pt>
                <c:pt idx="1374">
                  <c:v>39.077457000000003</c:v>
                </c:pt>
                <c:pt idx="1375">
                  <c:v>41.553719000000001</c:v>
                </c:pt>
                <c:pt idx="1376">
                  <c:v>44.182609999999997</c:v>
                </c:pt>
                <c:pt idx="1377">
                  <c:v>45.726044000000002</c:v>
                </c:pt>
                <c:pt idx="1378">
                  <c:v>46.870922</c:v>
                </c:pt>
                <c:pt idx="1379">
                  <c:v>45.051082999999998</c:v>
                </c:pt>
                <c:pt idx="1380">
                  <c:v>44.846046000000001</c:v>
                </c:pt>
                <c:pt idx="1381">
                  <c:v>43.419243000000002</c:v>
                </c:pt>
                <c:pt idx="1382">
                  <c:v>44.547015999999999</c:v>
                </c:pt>
                <c:pt idx="1383">
                  <c:v>45.350116999999997</c:v>
                </c:pt>
                <c:pt idx="1384">
                  <c:v>49.023921999999999</c:v>
                </c:pt>
                <c:pt idx="1385">
                  <c:v>49.288787999999997</c:v>
                </c:pt>
                <c:pt idx="1386">
                  <c:v>50.758301000000003</c:v>
                </c:pt>
                <c:pt idx="1387">
                  <c:v>49.220444000000001</c:v>
                </c:pt>
                <c:pt idx="1388">
                  <c:v>50.006476999999997</c:v>
                </c:pt>
                <c:pt idx="1389">
                  <c:v>50.185862999999998</c:v>
                </c:pt>
                <c:pt idx="1390">
                  <c:v>49.348595000000003</c:v>
                </c:pt>
                <c:pt idx="1391">
                  <c:v>49.169162999999998</c:v>
                </c:pt>
                <c:pt idx="1392">
                  <c:v>49.177703999999999</c:v>
                </c:pt>
                <c:pt idx="1393">
                  <c:v>50.194420000000001</c:v>
                </c:pt>
                <c:pt idx="1394">
                  <c:v>52.484141999999999</c:v>
                </c:pt>
                <c:pt idx="1395">
                  <c:v>51.834797000000002</c:v>
                </c:pt>
                <c:pt idx="1396">
                  <c:v>50.647247</c:v>
                </c:pt>
                <c:pt idx="1397">
                  <c:v>50.689945000000002</c:v>
                </c:pt>
                <c:pt idx="1398">
                  <c:v>51.057335000000002</c:v>
                </c:pt>
                <c:pt idx="1399">
                  <c:v>49.451118000000001</c:v>
                </c:pt>
                <c:pt idx="1400">
                  <c:v>49.946643999999999</c:v>
                </c:pt>
                <c:pt idx="1401">
                  <c:v>50.741211</c:v>
                </c:pt>
                <c:pt idx="1402">
                  <c:v>51.211123999999998</c:v>
                </c:pt>
                <c:pt idx="1403">
                  <c:v>52.561031</c:v>
                </c:pt>
                <c:pt idx="1404">
                  <c:v>52.851531999999999</c:v>
                </c:pt>
                <c:pt idx="1405">
                  <c:v>53.757140999999997</c:v>
                </c:pt>
                <c:pt idx="1406">
                  <c:v>51.894610999999998</c:v>
                </c:pt>
                <c:pt idx="1407">
                  <c:v>50.348190000000002</c:v>
                </c:pt>
                <c:pt idx="1408">
                  <c:v>49.553631000000003</c:v>
                </c:pt>
                <c:pt idx="1409">
                  <c:v>52.261992999999997</c:v>
                </c:pt>
                <c:pt idx="1410">
                  <c:v>53.526463</c:v>
                </c:pt>
                <c:pt idx="1411">
                  <c:v>50.775393999999999</c:v>
                </c:pt>
                <c:pt idx="1412">
                  <c:v>48.571097999999999</c:v>
                </c:pt>
                <c:pt idx="1413">
                  <c:v>50.074787000000001</c:v>
                </c:pt>
                <c:pt idx="1414">
                  <c:v>49.861213999999997</c:v>
                </c:pt>
                <c:pt idx="1415">
                  <c:v>49.451118000000001</c:v>
                </c:pt>
                <c:pt idx="1416">
                  <c:v>50.074787000000001</c:v>
                </c:pt>
                <c:pt idx="1417">
                  <c:v>49.997906</c:v>
                </c:pt>
                <c:pt idx="1418">
                  <c:v>47.759456999999998</c:v>
                </c:pt>
                <c:pt idx="1419">
                  <c:v>46.700035</c:v>
                </c:pt>
                <c:pt idx="1420">
                  <c:v>45.486815999999997</c:v>
                </c:pt>
                <c:pt idx="1421">
                  <c:v>46.213031999999998</c:v>
                </c:pt>
                <c:pt idx="1422">
                  <c:v>45.666240999999999</c:v>
                </c:pt>
                <c:pt idx="1423">
                  <c:v>44.666626000000001</c:v>
                </c:pt>
                <c:pt idx="1424">
                  <c:v>47.058857000000003</c:v>
                </c:pt>
                <c:pt idx="1425">
                  <c:v>43.282542999999997</c:v>
                </c:pt>
                <c:pt idx="1426">
                  <c:v>43.154395999999998</c:v>
                </c:pt>
                <c:pt idx="1427">
                  <c:v>44.376143999999996</c:v>
                </c:pt>
                <c:pt idx="1428">
                  <c:v>43.393597</c:v>
                </c:pt>
                <c:pt idx="1429">
                  <c:v>40.437472999999997</c:v>
                </c:pt>
                <c:pt idx="1430">
                  <c:v>40.343502000000001</c:v>
                </c:pt>
                <c:pt idx="1431">
                  <c:v>41.599429999999998</c:v>
                </c:pt>
                <c:pt idx="1432">
                  <c:v>40.411842</c:v>
                </c:pt>
                <c:pt idx="1433">
                  <c:v>41.625050000000002</c:v>
                </c:pt>
                <c:pt idx="1434">
                  <c:v>42.641753999999999</c:v>
                </c:pt>
                <c:pt idx="1435">
                  <c:v>40.779228000000003</c:v>
                </c:pt>
                <c:pt idx="1436">
                  <c:v>38.438243999999997</c:v>
                </c:pt>
                <c:pt idx="1437">
                  <c:v>36.276691</c:v>
                </c:pt>
                <c:pt idx="1438">
                  <c:v>36.746581999999997</c:v>
                </c:pt>
                <c:pt idx="1439">
                  <c:v>36.481735</c:v>
                </c:pt>
                <c:pt idx="1440">
                  <c:v>34.525210999999999</c:v>
                </c:pt>
                <c:pt idx="1441">
                  <c:v>33.551228000000002</c:v>
                </c:pt>
                <c:pt idx="1442">
                  <c:v>34.978034999999998</c:v>
                </c:pt>
                <c:pt idx="1443">
                  <c:v>36.712401999999997</c:v>
                </c:pt>
                <c:pt idx="1444">
                  <c:v>35.883659000000002</c:v>
                </c:pt>
                <c:pt idx="1445">
                  <c:v>34.807158999999999</c:v>
                </c:pt>
                <c:pt idx="1446">
                  <c:v>34.456862999999998</c:v>
                </c:pt>
                <c:pt idx="1447">
                  <c:v>34.089500000000001</c:v>
                </c:pt>
                <c:pt idx="1448">
                  <c:v>34.824249000000002</c:v>
                </c:pt>
                <c:pt idx="1449">
                  <c:v>34.234737000000003</c:v>
                </c:pt>
                <c:pt idx="1450">
                  <c:v>35.413753999999997</c:v>
                </c:pt>
                <c:pt idx="1451">
                  <c:v>37.575316999999998</c:v>
                </c:pt>
                <c:pt idx="1452">
                  <c:v>41.026992999999997</c:v>
                </c:pt>
                <c:pt idx="1453">
                  <c:v>39.087573999999996</c:v>
                </c:pt>
                <c:pt idx="1454">
                  <c:v>38.190468000000003</c:v>
                </c:pt>
                <c:pt idx="1455">
                  <c:v>38.489510000000003</c:v>
                </c:pt>
                <c:pt idx="1456">
                  <c:v>40.087181000000001</c:v>
                </c:pt>
                <c:pt idx="1457">
                  <c:v>39.497669000000002</c:v>
                </c:pt>
                <c:pt idx="1458">
                  <c:v>39.386597000000002</c:v>
                </c:pt>
                <c:pt idx="1459">
                  <c:v>40.343502000000001</c:v>
                </c:pt>
                <c:pt idx="1460">
                  <c:v>39.113205000000001</c:v>
                </c:pt>
                <c:pt idx="1461">
                  <c:v>38.523677999999997</c:v>
                </c:pt>
                <c:pt idx="1462">
                  <c:v>39.104655999999999</c:v>
                </c:pt>
                <c:pt idx="1463">
                  <c:v>37.993972999999997</c:v>
                </c:pt>
                <c:pt idx="1464">
                  <c:v>38.045223</c:v>
                </c:pt>
                <c:pt idx="1465">
                  <c:v>38.293011</c:v>
                </c:pt>
                <c:pt idx="1466">
                  <c:v>39.369514000000002</c:v>
                </c:pt>
                <c:pt idx="1467">
                  <c:v>39.27552</c:v>
                </c:pt>
                <c:pt idx="1468">
                  <c:v>38.275902000000002</c:v>
                </c:pt>
                <c:pt idx="1469">
                  <c:v>39.839413</c:v>
                </c:pt>
                <c:pt idx="1470">
                  <c:v>41.419994000000003</c:v>
                </c:pt>
                <c:pt idx="1471">
                  <c:v>42.650311000000002</c:v>
                </c:pt>
                <c:pt idx="1472">
                  <c:v>43.000584000000003</c:v>
                </c:pt>
                <c:pt idx="1473">
                  <c:v>41.761749000000002</c:v>
                </c:pt>
                <c:pt idx="1474">
                  <c:v>43.829334000000003</c:v>
                </c:pt>
                <c:pt idx="1475">
                  <c:v>43.521763</c:v>
                </c:pt>
                <c:pt idx="1476">
                  <c:v>42.590499999999999</c:v>
                </c:pt>
                <c:pt idx="1477">
                  <c:v>40.633983999999998</c:v>
                </c:pt>
                <c:pt idx="1478">
                  <c:v>39.104655999999999</c:v>
                </c:pt>
                <c:pt idx="1479">
                  <c:v>36.720947000000002</c:v>
                </c:pt>
                <c:pt idx="1480">
                  <c:v>37.848728000000001</c:v>
                </c:pt>
                <c:pt idx="1481">
                  <c:v>35.952022999999997</c:v>
                </c:pt>
                <c:pt idx="1482">
                  <c:v>36.353580000000001</c:v>
                </c:pt>
                <c:pt idx="1483">
                  <c:v>39.198635000000003</c:v>
                </c:pt>
                <c:pt idx="1484">
                  <c:v>39.830886999999997</c:v>
                </c:pt>
                <c:pt idx="1485">
                  <c:v>40.104281999999998</c:v>
                </c:pt>
                <c:pt idx="1486">
                  <c:v>39.984653000000002</c:v>
                </c:pt>
                <c:pt idx="1487">
                  <c:v>38.421165000000002</c:v>
                </c:pt>
                <c:pt idx="1488">
                  <c:v>36.379199999999997</c:v>
                </c:pt>
                <c:pt idx="1489">
                  <c:v>33.388900999999997</c:v>
                </c:pt>
                <c:pt idx="1490">
                  <c:v>33.226562999999999</c:v>
                </c:pt>
                <c:pt idx="1491">
                  <c:v>35.165993</c:v>
                </c:pt>
                <c:pt idx="1492">
                  <c:v>35.422294999999998</c:v>
                </c:pt>
                <c:pt idx="1493">
                  <c:v>33.294913999999999</c:v>
                </c:pt>
                <c:pt idx="1494">
                  <c:v>33.790450999999997</c:v>
                </c:pt>
                <c:pt idx="1495">
                  <c:v>32.073154000000002</c:v>
                </c:pt>
                <c:pt idx="1496">
                  <c:v>29.091401999999999</c:v>
                </c:pt>
                <c:pt idx="1497">
                  <c:v>29.023045</c:v>
                </c:pt>
                <c:pt idx="1498">
                  <c:v>28.023437999999999</c:v>
                </c:pt>
                <c:pt idx="1499">
                  <c:v>27.100715999999998</c:v>
                </c:pt>
                <c:pt idx="1500">
                  <c:v>26.921292999999999</c:v>
                </c:pt>
                <c:pt idx="1501">
                  <c:v>26.998177999999999</c:v>
                </c:pt>
                <c:pt idx="1502">
                  <c:v>29.424607999999999</c:v>
                </c:pt>
                <c:pt idx="1503">
                  <c:v>31.825399000000001</c:v>
                </c:pt>
                <c:pt idx="1504">
                  <c:v>28.656103000000002</c:v>
                </c:pt>
                <c:pt idx="1505">
                  <c:v>26.625620000000001</c:v>
                </c:pt>
                <c:pt idx="1506">
                  <c:v>24.356801999999998</c:v>
                </c:pt>
                <c:pt idx="1507">
                  <c:v>23.641718000000001</c:v>
                </c:pt>
                <c:pt idx="1508">
                  <c:v>26.775707000000001</c:v>
                </c:pt>
                <c:pt idx="1509">
                  <c:v>30.527649</c:v>
                </c:pt>
                <c:pt idx="1510">
                  <c:v>30.960225999999999</c:v>
                </c:pt>
                <c:pt idx="1511">
                  <c:v>29.503596999999999</c:v>
                </c:pt>
                <c:pt idx="1512">
                  <c:v>27.561409000000001</c:v>
                </c:pt>
                <c:pt idx="1513">
                  <c:v>28.055779000000001</c:v>
                </c:pt>
                <c:pt idx="1514">
                  <c:v>29.123987</c:v>
                </c:pt>
                <c:pt idx="1515">
                  <c:v>30.006798</c:v>
                </c:pt>
                <c:pt idx="1516">
                  <c:v>27.225935</c:v>
                </c:pt>
                <c:pt idx="1517">
                  <c:v>27.296569999999999</c:v>
                </c:pt>
                <c:pt idx="1518">
                  <c:v>26.546168999999999</c:v>
                </c:pt>
                <c:pt idx="1519">
                  <c:v>26.078295000000001</c:v>
                </c:pt>
                <c:pt idx="1520">
                  <c:v>24.083127999999999</c:v>
                </c:pt>
                <c:pt idx="1521">
                  <c:v>23.977194000000001</c:v>
                </c:pt>
                <c:pt idx="1522">
                  <c:v>24.365635000000001</c:v>
                </c:pt>
                <c:pt idx="1523">
                  <c:v>25.389697999999999</c:v>
                </c:pt>
                <c:pt idx="1524">
                  <c:v>26.422588000000001</c:v>
                </c:pt>
                <c:pt idx="1525">
                  <c:v>24.453914999999999</c:v>
                </c:pt>
                <c:pt idx="1526">
                  <c:v>25.266089999999998</c:v>
                </c:pt>
                <c:pt idx="1527">
                  <c:v>24.277346000000001</c:v>
                </c:pt>
                <c:pt idx="1528">
                  <c:v>23.800629000000001</c:v>
                </c:pt>
                <c:pt idx="1529">
                  <c:v>22.079143999999999</c:v>
                </c:pt>
                <c:pt idx="1530">
                  <c:v>21.222815000000001</c:v>
                </c:pt>
                <c:pt idx="1531">
                  <c:v>21.196332999999999</c:v>
                </c:pt>
                <c:pt idx="1532">
                  <c:v>20.931488000000002</c:v>
                </c:pt>
                <c:pt idx="1533">
                  <c:v>20.648983000000001</c:v>
                </c:pt>
                <c:pt idx="1534">
                  <c:v>20.975629999999999</c:v>
                </c:pt>
                <c:pt idx="1535">
                  <c:v>20.401800000000001</c:v>
                </c:pt>
                <c:pt idx="1536">
                  <c:v>18.936337999999999</c:v>
                </c:pt>
                <c:pt idx="1537">
                  <c:v>18.336012</c:v>
                </c:pt>
                <c:pt idx="1538">
                  <c:v>21.726011</c:v>
                </c:pt>
                <c:pt idx="1539">
                  <c:v>21.584772000000001</c:v>
                </c:pt>
                <c:pt idx="1540">
                  <c:v>23.862425000000002</c:v>
                </c:pt>
                <c:pt idx="1541">
                  <c:v>24.701094000000001</c:v>
                </c:pt>
                <c:pt idx="1542">
                  <c:v>23.694694999999999</c:v>
                </c:pt>
                <c:pt idx="1543">
                  <c:v>22.008520000000001</c:v>
                </c:pt>
                <c:pt idx="1544">
                  <c:v>20.463598000000001</c:v>
                </c:pt>
                <c:pt idx="1545">
                  <c:v>19.942731999999999</c:v>
                </c:pt>
                <c:pt idx="1546">
                  <c:v>19.845627</c:v>
                </c:pt>
                <c:pt idx="1547">
                  <c:v>20.516575</c:v>
                </c:pt>
                <c:pt idx="1548">
                  <c:v>20.357655000000001</c:v>
                </c:pt>
                <c:pt idx="1549">
                  <c:v>21.593596000000002</c:v>
                </c:pt>
                <c:pt idx="1550">
                  <c:v>22.273363</c:v>
                </c:pt>
                <c:pt idx="1551">
                  <c:v>23.050241</c:v>
                </c:pt>
                <c:pt idx="1552">
                  <c:v>19.466018999999999</c:v>
                </c:pt>
                <c:pt idx="1553">
                  <c:v>18.830390999999999</c:v>
                </c:pt>
                <c:pt idx="1554">
                  <c:v>19.068760000000001</c:v>
                </c:pt>
                <c:pt idx="1555">
                  <c:v>19.218834000000001</c:v>
                </c:pt>
                <c:pt idx="1556">
                  <c:v>20.860868</c:v>
                </c:pt>
                <c:pt idx="1557">
                  <c:v>19.262972000000001</c:v>
                </c:pt>
                <c:pt idx="1558">
                  <c:v>20.790230000000001</c:v>
                </c:pt>
                <c:pt idx="1559">
                  <c:v>20.454768999999999</c:v>
                </c:pt>
                <c:pt idx="1560">
                  <c:v>19.616098000000001</c:v>
                </c:pt>
                <c:pt idx="1561">
                  <c:v>20.437111000000002</c:v>
                </c:pt>
                <c:pt idx="1562">
                  <c:v>19.730865000000001</c:v>
                </c:pt>
                <c:pt idx="1563">
                  <c:v>18.892188999999998</c:v>
                </c:pt>
                <c:pt idx="1564">
                  <c:v>19.872112000000001</c:v>
                </c:pt>
                <c:pt idx="1565">
                  <c:v>20.474299999999999</c:v>
                </c:pt>
                <c:pt idx="1566">
                  <c:v>19.620453000000001</c:v>
                </c:pt>
                <c:pt idx="1567">
                  <c:v>20.869765999999998</c:v>
                </c:pt>
                <c:pt idx="1568">
                  <c:v>20.366441999999999</c:v>
                </c:pt>
                <c:pt idx="1569">
                  <c:v>21.166350999999999</c:v>
                </c:pt>
                <c:pt idx="1570">
                  <c:v>21.948301000000001</c:v>
                </c:pt>
                <c:pt idx="1571">
                  <c:v>21.849436000000001</c:v>
                </c:pt>
                <c:pt idx="1572">
                  <c:v>22.559477000000001</c:v>
                </c:pt>
                <c:pt idx="1573">
                  <c:v>21.525867000000002</c:v>
                </c:pt>
                <c:pt idx="1574">
                  <c:v>21.112438000000001</c:v>
                </c:pt>
                <c:pt idx="1575">
                  <c:v>20.672037</c:v>
                </c:pt>
                <c:pt idx="1576">
                  <c:v>20.528220999999998</c:v>
                </c:pt>
                <c:pt idx="1577">
                  <c:v>20.483277999999999</c:v>
                </c:pt>
                <c:pt idx="1578">
                  <c:v>19.854133999999998</c:v>
                </c:pt>
                <c:pt idx="1579">
                  <c:v>19.647427</c:v>
                </c:pt>
                <c:pt idx="1580">
                  <c:v>19.530567000000001</c:v>
                </c:pt>
                <c:pt idx="1581">
                  <c:v>19.602484</c:v>
                </c:pt>
                <c:pt idx="1582">
                  <c:v>18.604825999999999</c:v>
                </c:pt>
                <c:pt idx="1583">
                  <c:v>18.101509</c:v>
                </c:pt>
                <c:pt idx="1584">
                  <c:v>18.137464999999999</c:v>
                </c:pt>
                <c:pt idx="1585">
                  <c:v>17.8139</c:v>
                </c:pt>
                <c:pt idx="1586">
                  <c:v>18.011628999999999</c:v>
                </c:pt>
                <c:pt idx="1587">
                  <c:v>16.96904</c:v>
                </c:pt>
                <c:pt idx="1588">
                  <c:v>16.996003999999999</c:v>
                </c:pt>
                <c:pt idx="1589">
                  <c:v>17.085885999999999</c:v>
                </c:pt>
                <c:pt idx="1590">
                  <c:v>16.681431</c:v>
                </c:pt>
                <c:pt idx="1591">
                  <c:v>16.915103999999999</c:v>
                </c:pt>
                <c:pt idx="1592">
                  <c:v>16.375843</c:v>
                </c:pt>
                <c:pt idx="1593">
                  <c:v>16.124184</c:v>
                </c:pt>
                <c:pt idx="1594">
                  <c:v>17.292603</c:v>
                </c:pt>
                <c:pt idx="1595">
                  <c:v>18.272279999999999</c:v>
                </c:pt>
                <c:pt idx="1596">
                  <c:v>18.173408999999999</c:v>
                </c:pt>
                <c:pt idx="1597">
                  <c:v>18.470011</c:v>
                </c:pt>
                <c:pt idx="1598">
                  <c:v>18.793579000000001</c:v>
                </c:pt>
                <c:pt idx="1599">
                  <c:v>18.739647000000001</c:v>
                </c:pt>
                <c:pt idx="1600">
                  <c:v>18.685717</c:v>
                </c:pt>
                <c:pt idx="1601">
                  <c:v>18.784579999999998</c:v>
                </c:pt>
                <c:pt idx="1602">
                  <c:v>18.667736000000001</c:v>
                </c:pt>
                <c:pt idx="1603">
                  <c:v>18.218349</c:v>
                </c:pt>
                <c:pt idx="1604">
                  <c:v>18.856484999999999</c:v>
                </c:pt>
                <c:pt idx="1605">
                  <c:v>17.930741999999999</c:v>
                </c:pt>
                <c:pt idx="1606">
                  <c:v>18.344180999999999</c:v>
                </c:pt>
                <c:pt idx="1607">
                  <c:v>18.110489000000001</c:v>
                </c:pt>
                <c:pt idx="1608">
                  <c:v>19.224990999999999</c:v>
                </c:pt>
                <c:pt idx="1609">
                  <c:v>20.105791</c:v>
                </c:pt>
                <c:pt idx="1610">
                  <c:v>22.343765000000001</c:v>
                </c:pt>
                <c:pt idx="1611">
                  <c:v>21.966273999999999</c:v>
                </c:pt>
                <c:pt idx="1612">
                  <c:v>23.026845999999999</c:v>
                </c:pt>
                <c:pt idx="1613">
                  <c:v>23.682960999999999</c:v>
                </c:pt>
                <c:pt idx="1614">
                  <c:v>21.957287000000001</c:v>
                </c:pt>
                <c:pt idx="1615">
                  <c:v>23.188627</c:v>
                </c:pt>
                <c:pt idx="1616">
                  <c:v>24.608695999999998</c:v>
                </c:pt>
                <c:pt idx="1617">
                  <c:v>24.833394999999999</c:v>
                </c:pt>
                <c:pt idx="1618">
                  <c:v>22.478586</c:v>
                </c:pt>
                <c:pt idx="1619">
                  <c:v>23.035826</c:v>
                </c:pt>
                <c:pt idx="1620">
                  <c:v>22.990538000000001</c:v>
                </c:pt>
                <c:pt idx="1621">
                  <c:v>23.117353000000001</c:v>
                </c:pt>
                <c:pt idx="1622">
                  <c:v>22.836552000000001</c:v>
                </c:pt>
                <c:pt idx="1623">
                  <c:v>23.524992000000001</c:v>
                </c:pt>
                <c:pt idx="1624">
                  <c:v>27.945550999999998</c:v>
                </c:pt>
                <c:pt idx="1625">
                  <c:v>27.456394</c:v>
                </c:pt>
                <c:pt idx="1626">
                  <c:v>26.722649000000001</c:v>
                </c:pt>
                <c:pt idx="1627">
                  <c:v>27.193702999999999</c:v>
                </c:pt>
                <c:pt idx="1628">
                  <c:v>26.931001999999999</c:v>
                </c:pt>
                <c:pt idx="1629">
                  <c:v>25.662804000000001</c:v>
                </c:pt>
                <c:pt idx="1630">
                  <c:v>26.251608000000001</c:v>
                </c:pt>
                <c:pt idx="1631">
                  <c:v>25.137416999999999</c:v>
                </c:pt>
                <c:pt idx="1632">
                  <c:v>25.708092000000001</c:v>
                </c:pt>
                <c:pt idx="1633">
                  <c:v>26.767937</c:v>
                </c:pt>
                <c:pt idx="1634">
                  <c:v>30.074310000000001</c:v>
                </c:pt>
                <c:pt idx="1635">
                  <c:v>28.806107000000001</c:v>
                </c:pt>
                <c:pt idx="1636">
                  <c:v>30.219238000000001</c:v>
                </c:pt>
                <c:pt idx="1637">
                  <c:v>29.548914</c:v>
                </c:pt>
                <c:pt idx="1638">
                  <c:v>30.237358</c:v>
                </c:pt>
                <c:pt idx="1639">
                  <c:v>29.693843999999999</c:v>
                </c:pt>
                <c:pt idx="1640">
                  <c:v>29.041633999999998</c:v>
                </c:pt>
                <c:pt idx="1641">
                  <c:v>31.695782000000001</c:v>
                </c:pt>
                <c:pt idx="1642">
                  <c:v>31.623322000000002</c:v>
                </c:pt>
                <c:pt idx="1643">
                  <c:v>30.237358</c:v>
                </c:pt>
                <c:pt idx="1644">
                  <c:v>30.943930000000002</c:v>
                </c:pt>
                <c:pt idx="1645">
                  <c:v>32.338951000000002</c:v>
                </c:pt>
                <c:pt idx="1646">
                  <c:v>31.279097</c:v>
                </c:pt>
                <c:pt idx="1647">
                  <c:v>31.541784</c:v>
                </c:pt>
                <c:pt idx="1648">
                  <c:v>31.695782000000001</c:v>
                </c:pt>
                <c:pt idx="1649">
                  <c:v>31.251923000000001</c:v>
                </c:pt>
                <c:pt idx="1650">
                  <c:v>35.210498999999999</c:v>
                </c:pt>
                <c:pt idx="1651">
                  <c:v>36.922558000000002</c:v>
                </c:pt>
                <c:pt idx="1652">
                  <c:v>35.627189999999999</c:v>
                </c:pt>
                <c:pt idx="1653">
                  <c:v>35.654358000000002</c:v>
                </c:pt>
                <c:pt idx="1654">
                  <c:v>36.333748</c:v>
                </c:pt>
                <c:pt idx="1655">
                  <c:v>37.855575999999999</c:v>
                </c:pt>
                <c:pt idx="1656">
                  <c:v>35.518481999999999</c:v>
                </c:pt>
                <c:pt idx="1657">
                  <c:v>34.214066000000003</c:v>
                </c:pt>
                <c:pt idx="1658">
                  <c:v>34.784725000000002</c:v>
                </c:pt>
                <c:pt idx="1659">
                  <c:v>33.579948000000002</c:v>
                </c:pt>
                <c:pt idx="1660">
                  <c:v>34.567326000000001</c:v>
                </c:pt>
                <c:pt idx="1661">
                  <c:v>34.621689000000003</c:v>
                </c:pt>
                <c:pt idx="1662">
                  <c:v>33.770195000000001</c:v>
                </c:pt>
                <c:pt idx="1663">
                  <c:v>34.748508000000001</c:v>
                </c:pt>
                <c:pt idx="1664">
                  <c:v>34.730392000000002</c:v>
                </c:pt>
                <c:pt idx="1665">
                  <c:v>33.688656000000002</c:v>
                </c:pt>
                <c:pt idx="1666">
                  <c:v>34.422393999999997</c:v>
                </c:pt>
                <c:pt idx="1667">
                  <c:v>34.612636999999999</c:v>
                </c:pt>
                <c:pt idx="1668">
                  <c:v>34.666969000000002</c:v>
                </c:pt>
                <c:pt idx="1669">
                  <c:v>33.960419000000002</c:v>
                </c:pt>
                <c:pt idx="1670">
                  <c:v>33.326321</c:v>
                </c:pt>
                <c:pt idx="1671">
                  <c:v>30.545356999999999</c:v>
                </c:pt>
                <c:pt idx="1672">
                  <c:v>32.076244000000003</c:v>
                </c:pt>
                <c:pt idx="1673">
                  <c:v>32.012824999999999</c:v>
                </c:pt>
                <c:pt idx="1674">
                  <c:v>33.099854000000001</c:v>
                </c:pt>
                <c:pt idx="1675">
                  <c:v>34.522044999999999</c:v>
                </c:pt>
                <c:pt idx="1676">
                  <c:v>35.310138999999999</c:v>
                </c:pt>
                <c:pt idx="1677">
                  <c:v>35.192379000000003</c:v>
                </c:pt>
                <c:pt idx="1678">
                  <c:v>39.033192</c:v>
                </c:pt>
                <c:pt idx="1679">
                  <c:v>42.348613999999998</c:v>
                </c:pt>
                <c:pt idx="1680">
                  <c:v>41.57864</c:v>
                </c:pt>
                <c:pt idx="1681">
                  <c:v>39.160015000000001</c:v>
                </c:pt>
                <c:pt idx="1682">
                  <c:v>40.736190999999998</c:v>
                </c:pt>
                <c:pt idx="1683">
                  <c:v>42.484493000000001</c:v>
                </c:pt>
                <c:pt idx="1684">
                  <c:v>43.281654000000003</c:v>
                </c:pt>
                <c:pt idx="1685">
                  <c:v>43.761741999999998</c:v>
                </c:pt>
                <c:pt idx="1686">
                  <c:v>42.683781000000003</c:v>
                </c:pt>
                <c:pt idx="1687">
                  <c:v>44.558886999999999</c:v>
                </c:pt>
                <c:pt idx="1688">
                  <c:v>43.662094000000003</c:v>
                </c:pt>
                <c:pt idx="1689">
                  <c:v>46.089779</c:v>
                </c:pt>
                <c:pt idx="1690">
                  <c:v>45.736491999999998</c:v>
                </c:pt>
                <c:pt idx="1691">
                  <c:v>46.243777999999999</c:v>
                </c:pt>
                <c:pt idx="1692">
                  <c:v>44.305252000000003</c:v>
                </c:pt>
                <c:pt idx="1693">
                  <c:v>44.269011999999996</c:v>
                </c:pt>
                <c:pt idx="1694">
                  <c:v>44.432063999999997</c:v>
                </c:pt>
                <c:pt idx="1695">
                  <c:v>47.077156000000002</c:v>
                </c:pt>
                <c:pt idx="1696">
                  <c:v>47.530093999999998</c:v>
                </c:pt>
                <c:pt idx="1697">
                  <c:v>51.225971000000001</c:v>
                </c:pt>
                <c:pt idx="1698">
                  <c:v>48.934170000000002</c:v>
                </c:pt>
                <c:pt idx="1699">
                  <c:v>47.176814999999998</c:v>
                </c:pt>
                <c:pt idx="1700">
                  <c:v>52.539436000000002</c:v>
                </c:pt>
                <c:pt idx="1701">
                  <c:v>55.655589999999997</c:v>
                </c:pt>
                <c:pt idx="1702">
                  <c:v>54.677269000000003</c:v>
                </c:pt>
                <c:pt idx="1703">
                  <c:v>56.688248000000002</c:v>
                </c:pt>
                <c:pt idx="1704">
                  <c:v>55.519691000000002</c:v>
                </c:pt>
                <c:pt idx="1705">
                  <c:v>54.351146999999997</c:v>
                </c:pt>
                <c:pt idx="1706">
                  <c:v>53.916328</c:v>
                </c:pt>
                <c:pt idx="1707">
                  <c:v>55.999820999999997</c:v>
                </c:pt>
                <c:pt idx="1708">
                  <c:v>54.831245000000003</c:v>
                </c:pt>
                <c:pt idx="1709">
                  <c:v>55.238899000000004</c:v>
                </c:pt>
                <c:pt idx="1710">
                  <c:v>56.280636000000001</c:v>
                </c:pt>
                <c:pt idx="1711">
                  <c:v>55.737105999999997</c:v>
                </c:pt>
                <c:pt idx="1712">
                  <c:v>55.927349</c:v>
                </c:pt>
                <c:pt idx="1713">
                  <c:v>56.063225000000003</c:v>
                </c:pt>
                <c:pt idx="1714">
                  <c:v>56.688248000000002</c:v>
                </c:pt>
                <c:pt idx="1715">
                  <c:v>56.697304000000003</c:v>
                </c:pt>
                <c:pt idx="1716">
                  <c:v>56.932822999999999</c:v>
                </c:pt>
                <c:pt idx="1717">
                  <c:v>58.255398</c:v>
                </c:pt>
                <c:pt idx="1718">
                  <c:v>62.078055999999997</c:v>
                </c:pt>
                <c:pt idx="1719">
                  <c:v>61.425868999999999</c:v>
                </c:pt>
                <c:pt idx="1720">
                  <c:v>62.132446000000002</c:v>
                </c:pt>
                <c:pt idx="1721">
                  <c:v>60.366034999999997</c:v>
                </c:pt>
                <c:pt idx="1722">
                  <c:v>62.848080000000003</c:v>
                </c:pt>
                <c:pt idx="1723">
                  <c:v>60.77364</c:v>
                </c:pt>
                <c:pt idx="1724">
                  <c:v>60.710242999999998</c:v>
                </c:pt>
                <c:pt idx="1725">
                  <c:v>61.742916000000001</c:v>
                </c:pt>
                <c:pt idx="1726">
                  <c:v>60.945759000000002</c:v>
                </c:pt>
                <c:pt idx="1727">
                  <c:v>60.674007000000003</c:v>
                </c:pt>
                <c:pt idx="1728">
                  <c:v>57.422012000000002</c:v>
                </c:pt>
                <c:pt idx="1729">
                  <c:v>56.017937000000003</c:v>
                </c:pt>
                <c:pt idx="1730">
                  <c:v>54.061275000000002</c:v>
                </c:pt>
                <c:pt idx="1731">
                  <c:v>53.843871999999998</c:v>
                </c:pt>
                <c:pt idx="1732">
                  <c:v>54.722565000000003</c:v>
                </c:pt>
                <c:pt idx="1733">
                  <c:v>55.148304000000003</c:v>
                </c:pt>
                <c:pt idx="1734">
                  <c:v>54.641010000000001</c:v>
                </c:pt>
                <c:pt idx="1735">
                  <c:v>54.568565</c:v>
                </c:pt>
                <c:pt idx="1736">
                  <c:v>56.416522999999998</c:v>
                </c:pt>
                <c:pt idx="1737">
                  <c:v>58.228206999999998</c:v>
                </c:pt>
                <c:pt idx="1738">
                  <c:v>59.269939000000001</c:v>
                </c:pt>
                <c:pt idx="1739">
                  <c:v>59.097828</c:v>
                </c:pt>
                <c:pt idx="1740">
                  <c:v>59.387687999999997</c:v>
                </c:pt>
                <c:pt idx="1741">
                  <c:v>57.974594000000003</c:v>
                </c:pt>
                <c:pt idx="1742">
                  <c:v>56.769775000000003</c:v>
                </c:pt>
                <c:pt idx="1743">
                  <c:v>56.235320999999999</c:v>
                </c:pt>
                <c:pt idx="1744">
                  <c:v>55.662823000000003</c:v>
                </c:pt>
                <c:pt idx="1745">
                  <c:v>51.309730999999999</c:v>
                </c:pt>
                <c:pt idx="1746">
                  <c:v>52.309395000000002</c:v>
                </c:pt>
                <c:pt idx="1747">
                  <c:v>54.808548000000002</c:v>
                </c:pt>
                <c:pt idx="1748">
                  <c:v>55.481045000000002</c:v>
                </c:pt>
                <c:pt idx="1749">
                  <c:v>56.716988000000001</c:v>
                </c:pt>
                <c:pt idx="1750">
                  <c:v>55.508288999999998</c:v>
                </c:pt>
                <c:pt idx="1751">
                  <c:v>58.661769999999997</c:v>
                </c:pt>
                <c:pt idx="1752">
                  <c:v>60.588386999999997</c:v>
                </c:pt>
                <c:pt idx="1753">
                  <c:v>61.197257999999998</c:v>
                </c:pt>
                <c:pt idx="1754">
                  <c:v>60.461174</c:v>
                </c:pt>
                <c:pt idx="1755">
                  <c:v>61.251797000000003</c:v>
                </c:pt>
                <c:pt idx="1756">
                  <c:v>61.751609999999999</c:v>
                </c:pt>
                <c:pt idx="1757">
                  <c:v>59.643234</c:v>
                </c:pt>
                <c:pt idx="1758">
                  <c:v>59.270671999999998</c:v>
                </c:pt>
                <c:pt idx="1759">
                  <c:v>62.451388999999999</c:v>
                </c:pt>
                <c:pt idx="1760">
                  <c:v>61.742527000000003</c:v>
                </c:pt>
                <c:pt idx="1761">
                  <c:v>62.269646000000002</c:v>
                </c:pt>
                <c:pt idx="1762">
                  <c:v>61.197257999999998</c:v>
                </c:pt>
                <c:pt idx="1763">
                  <c:v>60.152172</c:v>
                </c:pt>
                <c:pt idx="1764">
                  <c:v>61.269962</c:v>
                </c:pt>
                <c:pt idx="1765">
                  <c:v>61.906128000000002</c:v>
                </c:pt>
                <c:pt idx="1766">
                  <c:v>60.055869999999999</c:v>
                </c:pt>
                <c:pt idx="1767">
                  <c:v>61.113154999999999</c:v>
                </c:pt>
                <c:pt idx="1768">
                  <c:v>61.960788999999998</c:v>
                </c:pt>
                <c:pt idx="1769">
                  <c:v>63.063670999999999</c:v>
                </c:pt>
                <c:pt idx="1770">
                  <c:v>63.628768999999998</c:v>
                </c:pt>
                <c:pt idx="1771">
                  <c:v>64.795447999999993</c:v>
                </c:pt>
                <c:pt idx="1772">
                  <c:v>63.829276999999998</c:v>
                </c:pt>
                <c:pt idx="1773">
                  <c:v>63.346226000000001</c:v>
                </c:pt>
                <c:pt idx="1774">
                  <c:v>62.462090000000003</c:v>
                </c:pt>
                <c:pt idx="1775">
                  <c:v>61.778503000000001</c:v>
                </c:pt>
                <c:pt idx="1776">
                  <c:v>62.753791999999997</c:v>
                </c:pt>
                <c:pt idx="1777">
                  <c:v>65.278519000000003</c:v>
                </c:pt>
                <c:pt idx="1778">
                  <c:v>66.591003000000001</c:v>
                </c:pt>
                <c:pt idx="1779">
                  <c:v>64.932129000000003</c:v>
                </c:pt>
                <c:pt idx="1780">
                  <c:v>65.551963999999998</c:v>
                </c:pt>
                <c:pt idx="1781">
                  <c:v>67.684753000000001</c:v>
                </c:pt>
                <c:pt idx="1782">
                  <c:v>68.340987999999996</c:v>
                </c:pt>
                <c:pt idx="1783">
                  <c:v>67.921722000000003</c:v>
                </c:pt>
                <c:pt idx="1784">
                  <c:v>67.748565999999997</c:v>
                </c:pt>
                <c:pt idx="1785">
                  <c:v>67.684753000000001</c:v>
                </c:pt>
                <c:pt idx="1786">
                  <c:v>67.648292999999995</c:v>
                </c:pt>
                <c:pt idx="1787">
                  <c:v>69.170424999999994</c:v>
                </c:pt>
                <c:pt idx="1788">
                  <c:v>67.083220999999995</c:v>
                </c:pt>
                <c:pt idx="1789">
                  <c:v>65.652206000000007</c:v>
                </c:pt>
                <c:pt idx="1790">
                  <c:v>64.120979000000005</c:v>
                </c:pt>
                <c:pt idx="1791">
                  <c:v>64.758972</c:v>
                </c:pt>
                <c:pt idx="1792">
                  <c:v>67.055854999999994</c:v>
                </c:pt>
                <c:pt idx="1793">
                  <c:v>68.897011000000006</c:v>
                </c:pt>
                <c:pt idx="1794">
                  <c:v>67.466019000000003</c:v>
                </c:pt>
                <c:pt idx="1795">
                  <c:v>67.338408999999999</c:v>
                </c:pt>
                <c:pt idx="1796">
                  <c:v>68.641791999999995</c:v>
                </c:pt>
                <c:pt idx="1797">
                  <c:v>68.687363000000005</c:v>
                </c:pt>
                <c:pt idx="1798">
                  <c:v>61.636947999999997</c:v>
                </c:pt>
                <c:pt idx="1799">
                  <c:v>62.450481000000003</c:v>
                </c:pt>
                <c:pt idx="1800">
                  <c:v>63.391993999999997</c:v>
                </c:pt>
                <c:pt idx="1801">
                  <c:v>63.638786000000003</c:v>
                </c:pt>
                <c:pt idx="1802">
                  <c:v>63.775913000000003</c:v>
                </c:pt>
                <c:pt idx="1803">
                  <c:v>66.070282000000006</c:v>
                </c:pt>
                <c:pt idx="1804">
                  <c:v>65.942313999999996</c:v>
                </c:pt>
                <c:pt idx="1805">
                  <c:v>66.143410000000003</c:v>
                </c:pt>
                <c:pt idx="1806">
                  <c:v>65.942313999999996</c:v>
                </c:pt>
                <c:pt idx="1807">
                  <c:v>66.344504999999998</c:v>
                </c:pt>
                <c:pt idx="1808">
                  <c:v>66.573029000000005</c:v>
                </c:pt>
                <c:pt idx="1809">
                  <c:v>66.371917999999994</c:v>
                </c:pt>
                <c:pt idx="1810">
                  <c:v>66.810706999999994</c:v>
                </c:pt>
                <c:pt idx="1811">
                  <c:v>67.222031000000001</c:v>
                </c:pt>
                <c:pt idx="1812">
                  <c:v>67.112358</c:v>
                </c:pt>
                <c:pt idx="1813">
                  <c:v>66.701019000000002</c:v>
                </c:pt>
                <c:pt idx="1814">
                  <c:v>66.600448999999998</c:v>
                </c:pt>
                <c:pt idx="1815">
                  <c:v>66.234818000000004</c:v>
                </c:pt>
                <c:pt idx="1816">
                  <c:v>65.668068000000005</c:v>
                </c:pt>
                <c:pt idx="1817">
                  <c:v>65.704620000000006</c:v>
                </c:pt>
                <c:pt idx="1818">
                  <c:v>66.061126999999999</c:v>
                </c:pt>
                <c:pt idx="1819">
                  <c:v>65.457831999999996</c:v>
                </c:pt>
                <c:pt idx="1820">
                  <c:v>65.887466000000003</c:v>
                </c:pt>
                <c:pt idx="1821">
                  <c:v>65.914863999999994</c:v>
                </c:pt>
                <c:pt idx="1822">
                  <c:v>67.487128999999996</c:v>
                </c:pt>
                <c:pt idx="1823">
                  <c:v>68.209250999999995</c:v>
                </c:pt>
                <c:pt idx="1824">
                  <c:v>69.781493999999995</c:v>
                </c:pt>
                <c:pt idx="1825">
                  <c:v>68.712006000000002</c:v>
                </c:pt>
                <c:pt idx="1826">
                  <c:v>68.382935000000003</c:v>
                </c:pt>
                <c:pt idx="1827">
                  <c:v>67.468857</c:v>
                </c:pt>
                <c:pt idx="1828">
                  <c:v>67.112358</c:v>
                </c:pt>
                <c:pt idx="1829">
                  <c:v>68.108742000000007</c:v>
                </c:pt>
                <c:pt idx="1830">
                  <c:v>67.779624999999996</c:v>
                </c:pt>
                <c:pt idx="1831">
                  <c:v>67.743072999999995</c:v>
                </c:pt>
                <c:pt idx="1832">
                  <c:v>65.686356000000004</c:v>
                </c:pt>
                <c:pt idx="1833">
                  <c:v>65.521827999999999</c:v>
                </c:pt>
                <c:pt idx="1834">
                  <c:v>65.25676</c:v>
                </c:pt>
                <c:pt idx="1835">
                  <c:v>65.960594</c:v>
                </c:pt>
                <c:pt idx="1836">
                  <c:v>63.419415000000001</c:v>
                </c:pt>
                <c:pt idx="1837">
                  <c:v>63.355449999999998</c:v>
                </c:pt>
                <c:pt idx="1838">
                  <c:v>63.090363000000004</c:v>
                </c:pt>
                <c:pt idx="1839">
                  <c:v>62.816124000000002</c:v>
                </c:pt>
                <c:pt idx="1840">
                  <c:v>63.07206</c:v>
                </c:pt>
                <c:pt idx="1841">
                  <c:v>65.220161000000004</c:v>
                </c:pt>
                <c:pt idx="1842">
                  <c:v>65.211051999999995</c:v>
                </c:pt>
                <c:pt idx="1843">
                  <c:v>64.296951000000007</c:v>
                </c:pt>
                <c:pt idx="1844">
                  <c:v>63.785023000000002</c:v>
                </c:pt>
                <c:pt idx="1845">
                  <c:v>63.136066</c:v>
                </c:pt>
                <c:pt idx="1846">
                  <c:v>68.355498999999995</c:v>
                </c:pt>
                <c:pt idx="1847">
                  <c:v>69.918602000000007</c:v>
                </c:pt>
                <c:pt idx="1848">
                  <c:v>70.896675000000002</c:v>
                </c:pt>
                <c:pt idx="1849">
                  <c:v>71.666481000000005</c:v>
                </c:pt>
                <c:pt idx="1850">
                  <c:v>71.107467999999997</c:v>
                </c:pt>
                <c:pt idx="1851">
                  <c:v>70.777518999999998</c:v>
                </c:pt>
                <c:pt idx="1852">
                  <c:v>70.649246000000005</c:v>
                </c:pt>
                <c:pt idx="1853">
                  <c:v>72.298835999999994</c:v>
                </c:pt>
                <c:pt idx="1854">
                  <c:v>71.373199</c:v>
                </c:pt>
                <c:pt idx="1855">
                  <c:v>73.013687000000004</c:v>
                </c:pt>
                <c:pt idx="1856">
                  <c:v>74.241714000000002</c:v>
                </c:pt>
                <c:pt idx="1857">
                  <c:v>73.297798</c:v>
                </c:pt>
                <c:pt idx="1858">
                  <c:v>70.667563999999999</c:v>
                </c:pt>
                <c:pt idx="1859">
                  <c:v>73.050338999999994</c:v>
                </c:pt>
                <c:pt idx="1860">
                  <c:v>71.024970999999994</c:v>
                </c:pt>
                <c:pt idx="1861">
                  <c:v>71.996398999999997</c:v>
                </c:pt>
                <c:pt idx="1862">
                  <c:v>73.068664999999996</c:v>
                </c:pt>
                <c:pt idx="1863">
                  <c:v>74.305831999999995</c:v>
                </c:pt>
                <c:pt idx="1864">
                  <c:v>72.280501999999998</c:v>
                </c:pt>
                <c:pt idx="1865">
                  <c:v>72.619620999999995</c:v>
                </c:pt>
                <c:pt idx="1866">
                  <c:v>68.156493999999995</c:v>
                </c:pt>
                <c:pt idx="1867">
                  <c:v>66.241089000000002</c:v>
                </c:pt>
                <c:pt idx="1868">
                  <c:v>67.350005999999993</c:v>
                </c:pt>
                <c:pt idx="1869">
                  <c:v>68.000693999999996</c:v>
                </c:pt>
                <c:pt idx="1870">
                  <c:v>65.068016</c:v>
                </c:pt>
                <c:pt idx="1871">
                  <c:v>67.175888</c:v>
                </c:pt>
                <c:pt idx="1872">
                  <c:v>67.844887</c:v>
                </c:pt>
                <c:pt idx="1873">
                  <c:v>69.118758999999997</c:v>
                </c:pt>
                <c:pt idx="1874">
                  <c:v>70.081039000000004</c:v>
                </c:pt>
                <c:pt idx="1875">
                  <c:v>66.891762</c:v>
                </c:pt>
                <c:pt idx="1876">
                  <c:v>67.799071999999995</c:v>
                </c:pt>
                <c:pt idx="1877">
                  <c:v>69.393699999999995</c:v>
                </c:pt>
                <c:pt idx="1878">
                  <c:v>70.915015999999994</c:v>
                </c:pt>
                <c:pt idx="1879">
                  <c:v>68.495582999999996</c:v>
                </c:pt>
                <c:pt idx="1880">
                  <c:v>66.910079999999994</c:v>
                </c:pt>
                <c:pt idx="1881">
                  <c:v>66.690162999999998</c:v>
                </c:pt>
                <c:pt idx="1882">
                  <c:v>67.249184</c:v>
                </c:pt>
                <c:pt idx="1883">
                  <c:v>67.744086999999993</c:v>
                </c:pt>
                <c:pt idx="1884">
                  <c:v>69.751121999999995</c:v>
                </c:pt>
                <c:pt idx="1885">
                  <c:v>70.484252999999995</c:v>
                </c:pt>
                <c:pt idx="1886">
                  <c:v>70.099365000000006</c:v>
                </c:pt>
                <c:pt idx="1887">
                  <c:v>70.685890000000001</c:v>
                </c:pt>
                <c:pt idx="1888">
                  <c:v>71.345733999999993</c:v>
                </c:pt>
                <c:pt idx="1889">
                  <c:v>71.162436999999997</c:v>
                </c:pt>
                <c:pt idx="1890">
                  <c:v>69.659469999999999</c:v>
                </c:pt>
                <c:pt idx="1891">
                  <c:v>68.321433999999996</c:v>
                </c:pt>
                <c:pt idx="1892">
                  <c:v>66.745154999999997</c:v>
                </c:pt>
                <c:pt idx="1893">
                  <c:v>65.709557000000004</c:v>
                </c:pt>
                <c:pt idx="1894">
                  <c:v>66.360236999999998</c:v>
                </c:pt>
                <c:pt idx="1895">
                  <c:v>66.094466999999995</c:v>
                </c:pt>
                <c:pt idx="1896">
                  <c:v>66.745154999999997</c:v>
                </c:pt>
                <c:pt idx="1897">
                  <c:v>66.607658000000001</c:v>
                </c:pt>
                <c:pt idx="1898">
                  <c:v>64.692276000000007</c:v>
                </c:pt>
                <c:pt idx="1899">
                  <c:v>65.113876000000005</c:v>
                </c:pt>
                <c:pt idx="1900">
                  <c:v>65.984482</c:v>
                </c:pt>
                <c:pt idx="1901">
                  <c:v>65.278816000000006</c:v>
                </c:pt>
                <c:pt idx="1902">
                  <c:v>65.902007999999995</c:v>
                </c:pt>
                <c:pt idx="1903">
                  <c:v>66.222747999999996</c:v>
                </c:pt>
                <c:pt idx="1904">
                  <c:v>66.873444000000006</c:v>
                </c:pt>
                <c:pt idx="1905">
                  <c:v>66.140288999999996</c:v>
                </c:pt>
                <c:pt idx="1906">
                  <c:v>65.434639000000004</c:v>
                </c:pt>
                <c:pt idx="1907">
                  <c:v>65.553757000000004</c:v>
                </c:pt>
                <c:pt idx="1908">
                  <c:v>68.422248999999994</c:v>
                </c:pt>
                <c:pt idx="1909">
                  <c:v>69.338699000000005</c:v>
                </c:pt>
                <c:pt idx="1910">
                  <c:v>68.000693999999996</c:v>
                </c:pt>
                <c:pt idx="1911">
                  <c:v>68.083160000000007</c:v>
                </c:pt>
                <c:pt idx="1912">
                  <c:v>67.964034999999996</c:v>
                </c:pt>
                <c:pt idx="1913">
                  <c:v>68.330635000000001</c:v>
                </c:pt>
                <c:pt idx="1914">
                  <c:v>68.541381999999999</c:v>
                </c:pt>
                <c:pt idx="1915">
                  <c:v>69.741951</c:v>
                </c:pt>
                <c:pt idx="1916">
                  <c:v>68.284813</c:v>
                </c:pt>
                <c:pt idx="1917">
                  <c:v>69.292884999999998</c:v>
                </c:pt>
                <c:pt idx="1918">
                  <c:v>71.886443999999997</c:v>
                </c:pt>
                <c:pt idx="1919">
                  <c:v>72.005568999999994</c:v>
                </c:pt>
                <c:pt idx="1920">
                  <c:v>71.996398999999997</c:v>
                </c:pt>
                <c:pt idx="1921">
                  <c:v>74.003440999999995</c:v>
                </c:pt>
                <c:pt idx="1922">
                  <c:v>75.946326999999997</c:v>
                </c:pt>
                <c:pt idx="1923">
                  <c:v>75.524765000000002</c:v>
                </c:pt>
                <c:pt idx="1924">
                  <c:v>76.276222000000004</c:v>
                </c:pt>
                <c:pt idx="1925">
                  <c:v>75.671379000000002</c:v>
                </c:pt>
                <c:pt idx="1926">
                  <c:v>74.544144000000003</c:v>
                </c:pt>
                <c:pt idx="1927">
                  <c:v>73.572693000000001</c:v>
                </c:pt>
                <c:pt idx="1928">
                  <c:v>75.341469000000004</c:v>
                </c:pt>
                <c:pt idx="1929">
                  <c:v>73.554405000000003</c:v>
                </c:pt>
                <c:pt idx="1930">
                  <c:v>72.647064</c:v>
                </c:pt>
                <c:pt idx="1931">
                  <c:v>74.99324</c:v>
                </c:pt>
                <c:pt idx="1932">
                  <c:v>74.434166000000005</c:v>
                </c:pt>
                <c:pt idx="1933">
                  <c:v>74.736603000000002</c:v>
                </c:pt>
                <c:pt idx="1934">
                  <c:v>74.984038999999996</c:v>
                </c:pt>
                <c:pt idx="1935">
                  <c:v>74.99324</c:v>
                </c:pt>
                <c:pt idx="1936">
                  <c:v>75.066505000000006</c:v>
                </c:pt>
                <c:pt idx="1937">
                  <c:v>75.863831000000005</c:v>
                </c:pt>
                <c:pt idx="1938">
                  <c:v>73.930121999999997</c:v>
                </c:pt>
                <c:pt idx="1939">
                  <c:v>72.088050999999993</c:v>
                </c:pt>
                <c:pt idx="1940">
                  <c:v>70.117690999999994</c:v>
                </c:pt>
                <c:pt idx="1941">
                  <c:v>70.768364000000005</c:v>
                </c:pt>
                <c:pt idx="1942">
                  <c:v>74.030936999999994</c:v>
                </c:pt>
                <c:pt idx="1943">
                  <c:v>73.700996000000004</c:v>
                </c:pt>
                <c:pt idx="1944">
                  <c:v>74.388335999999995</c:v>
                </c:pt>
                <c:pt idx="1945">
                  <c:v>73.655204999999995</c:v>
                </c:pt>
                <c:pt idx="1946">
                  <c:v>74.370018000000002</c:v>
                </c:pt>
                <c:pt idx="1947">
                  <c:v>75.167320000000004</c:v>
                </c:pt>
                <c:pt idx="1948">
                  <c:v>75.249808999999999</c:v>
                </c:pt>
                <c:pt idx="1949">
                  <c:v>75.020690999999999</c:v>
                </c:pt>
                <c:pt idx="1950">
                  <c:v>77.495116999999993</c:v>
                </c:pt>
                <c:pt idx="1951">
                  <c:v>76.523681999999994</c:v>
                </c:pt>
                <c:pt idx="1952">
                  <c:v>76.844420999999997</c:v>
                </c:pt>
                <c:pt idx="1953">
                  <c:v>77.366828999999996</c:v>
                </c:pt>
                <c:pt idx="1954">
                  <c:v>78.503226999999995</c:v>
                </c:pt>
                <c:pt idx="1955">
                  <c:v>77.183516999999995</c:v>
                </c:pt>
                <c:pt idx="1956">
                  <c:v>75.423927000000006</c:v>
                </c:pt>
                <c:pt idx="1957">
                  <c:v>77.247703999999999</c:v>
                </c:pt>
                <c:pt idx="1958">
                  <c:v>76.551163000000003</c:v>
                </c:pt>
                <c:pt idx="1959">
                  <c:v>75.891318999999996</c:v>
                </c:pt>
                <c:pt idx="1960">
                  <c:v>76.468688999999998</c:v>
                </c:pt>
                <c:pt idx="1961">
                  <c:v>77.119370000000004</c:v>
                </c:pt>
                <c:pt idx="1962">
                  <c:v>78.979782</c:v>
                </c:pt>
                <c:pt idx="1963">
                  <c:v>79.859566000000001</c:v>
                </c:pt>
                <c:pt idx="1964">
                  <c:v>79.373870999999994</c:v>
                </c:pt>
                <c:pt idx="1965">
                  <c:v>79.502159000000006</c:v>
                </c:pt>
                <c:pt idx="1966">
                  <c:v>78.778175000000005</c:v>
                </c:pt>
                <c:pt idx="1967">
                  <c:v>79.392166000000003</c:v>
                </c:pt>
                <c:pt idx="1968">
                  <c:v>78.952278000000007</c:v>
                </c:pt>
                <c:pt idx="1969">
                  <c:v>78.750656000000006</c:v>
                </c:pt>
                <c:pt idx="1970">
                  <c:v>81.426697000000004</c:v>
                </c:pt>
                <c:pt idx="1971">
                  <c:v>80.436935000000005</c:v>
                </c:pt>
                <c:pt idx="1972">
                  <c:v>79.071387999999999</c:v>
                </c:pt>
                <c:pt idx="1973">
                  <c:v>81.829955999999996</c:v>
                </c:pt>
                <c:pt idx="1974">
                  <c:v>80.510245999999995</c:v>
                </c:pt>
                <c:pt idx="1975">
                  <c:v>78.099997999999999</c:v>
                </c:pt>
                <c:pt idx="1976">
                  <c:v>77.641768999999996</c:v>
                </c:pt>
                <c:pt idx="1977">
                  <c:v>76.858138999999994</c:v>
                </c:pt>
                <c:pt idx="1978">
                  <c:v>78.277878000000001</c:v>
                </c:pt>
                <c:pt idx="1979">
                  <c:v>78.001289</c:v>
                </c:pt>
                <c:pt idx="1980">
                  <c:v>76.941115999999994</c:v>
                </c:pt>
                <c:pt idx="1981">
                  <c:v>75.668930000000003</c:v>
                </c:pt>
                <c:pt idx="1982">
                  <c:v>74.452019000000007</c:v>
                </c:pt>
                <c:pt idx="1983">
                  <c:v>75.189521999999997</c:v>
                </c:pt>
                <c:pt idx="1984">
                  <c:v>74.866844</c:v>
                </c:pt>
                <c:pt idx="1985">
                  <c:v>74.876068000000004</c:v>
                </c:pt>
                <c:pt idx="1986">
                  <c:v>75.973136999999994</c:v>
                </c:pt>
                <c:pt idx="1987">
                  <c:v>74.793098000000001</c:v>
                </c:pt>
                <c:pt idx="1988">
                  <c:v>74.645583999999999</c:v>
                </c:pt>
                <c:pt idx="1989">
                  <c:v>74.673278999999994</c:v>
                </c:pt>
                <c:pt idx="1990">
                  <c:v>74.239952000000002</c:v>
                </c:pt>
                <c:pt idx="1991">
                  <c:v>74.203102000000001</c:v>
                </c:pt>
                <c:pt idx="1992">
                  <c:v>74.553413000000006</c:v>
                </c:pt>
                <c:pt idx="1993">
                  <c:v>72.340912000000003</c:v>
                </c:pt>
                <c:pt idx="1994">
                  <c:v>72.543694000000002</c:v>
                </c:pt>
                <c:pt idx="1995">
                  <c:v>69.510666000000001</c:v>
                </c:pt>
                <c:pt idx="1996">
                  <c:v>71.953697000000005</c:v>
                </c:pt>
                <c:pt idx="1997">
                  <c:v>73.013892999999996</c:v>
                </c:pt>
                <c:pt idx="1998">
                  <c:v>71.999786</c:v>
                </c:pt>
                <c:pt idx="1999">
                  <c:v>71.124001000000007</c:v>
                </c:pt>
                <c:pt idx="2000">
                  <c:v>72.276336999999998</c:v>
                </c:pt>
                <c:pt idx="2001">
                  <c:v>72.562134</c:v>
                </c:pt>
                <c:pt idx="2002">
                  <c:v>74.442779999999999</c:v>
                </c:pt>
                <c:pt idx="2003">
                  <c:v>75.788757000000004</c:v>
                </c:pt>
                <c:pt idx="2004">
                  <c:v>77.300635999999997</c:v>
                </c:pt>
                <c:pt idx="2005">
                  <c:v>78.121116999999998</c:v>
                </c:pt>
                <c:pt idx="2006">
                  <c:v>78.572845000000001</c:v>
                </c:pt>
                <c:pt idx="2007">
                  <c:v>80.370566999999994</c:v>
                </c:pt>
                <c:pt idx="2008">
                  <c:v>79.845070000000007</c:v>
                </c:pt>
                <c:pt idx="2009">
                  <c:v>78.434555000000003</c:v>
                </c:pt>
                <c:pt idx="2010">
                  <c:v>79.614600999999993</c:v>
                </c:pt>
                <c:pt idx="2011">
                  <c:v>80.693199000000007</c:v>
                </c:pt>
                <c:pt idx="2012">
                  <c:v>81.771827999999999</c:v>
                </c:pt>
                <c:pt idx="2013">
                  <c:v>82.675301000000005</c:v>
                </c:pt>
                <c:pt idx="2014">
                  <c:v>82.785881000000003</c:v>
                </c:pt>
                <c:pt idx="2015">
                  <c:v>82.813582999999994</c:v>
                </c:pt>
                <c:pt idx="2016">
                  <c:v>83.504990000000006</c:v>
                </c:pt>
                <c:pt idx="2017">
                  <c:v>83.256080999999995</c:v>
                </c:pt>
                <c:pt idx="2018">
                  <c:v>84.371573999999995</c:v>
                </c:pt>
                <c:pt idx="2019">
                  <c:v>83.901375000000002</c:v>
                </c:pt>
                <c:pt idx="2020">
                  <c:v>83.449661000000006</c:v>
                </c:pt>
                <c:pt idx="2021">
                  <c:v>84.721885999999998</c:v>
                </c:pt>
                <c:pt idx="2022">
                  <c:v>84.316231000000002</c:v>
                </c:pt>
                <c:pt idx="2023">
                  <c:v>84.712669000000005</c:v>
                </c:pt>
                <c:pt idx="2024">
                  <c:v>84.122642999999997</c:v>
                </c:pt>
                <c:pt idx="2025">
                  <c:v>83.735480999999993</c:v>
                </c:pt>
                <c:pt idx="2026">
                  <c:v>85.026115000000004</c:v>
                </c:pt>
                <c:pt idx="2027">
                  <c:v>87.091155999999998</c:v>
                </c:pt>
                <c:pt idx="2028">
                  <c:v>88.077567999999999</c:v>
                </c:pt>
                <c:pt idx="2029">
                  <c:v>85.782082000000003</c:v>
                </c:pt>
                <c:pt idx="2030">
                  <c:v>85.717522000000002</c:v>
                </c:pt>
                <c:pt idx="2031">
                  <c:v>87.635047999999998</c:v>
                </c:pt>
                <c:pt idx="2032">
                  <c:v>87.883965000000003</c:v>
                </c:pt>
                <c:pt idx="2033">
                  <c:v>85.689857000000003</c:v>
                </c:pt>
                <c:pt idx="2034">
                  <c:v>86.768508999999995</c:v>
                </c:pt>
                <c:pt idx="2035">
                  <c:v>87.837874999999997</c:v>
                </c:pt>
                <c:pt idx="2036">
                  <c:v>90.114959999999996</c:v>
                </c:pt>
                <c:pt idx="2037">
                  <c:v>93.673430999999994</c:v>
                </c:pt>
                <c:pt idx="2038">
                  <c:v>94.189719999999994</c:v>
                </c:pt>
                <c:pt idx="2039">
                  <c:v>92.106232000000006</c:v>
                </c:pt>
                <c:pt idx="2040">
                  <c:v>94.068520000000007</c:v>
                </c:pt>
                <c:pt idx="2041">
                  <c:v>94.133292999999995</c:v>
                </c:pt>
                <c:pt idx="2042">
                  <c:v>93.587173000000007</c:v>
                </c:pt>
                <c:pt idx="2043">
                  <c:v>91.319473000000002</c:v>
                </c:pt>
                <c:pt idx="2044">
                  <c:v>90.847435000000004</c:v>
                </c:pt>
                <c:pt idx="2045">
                  <c:v>89.699691999999999</c:v>
                </c:pt>
                <c:pt idx="2046">
                  <c:v>92.226569999999995</c:v>
                </c:pt>
                <c:pt idx="2047">
                  <c:v>90.912216000000001</c:v>
                </c:pt>
                <c:pt idx="2048">
                  <c:v>88.922188000000006</c:v>
                </c:pt>
                <c:pt idx="2049">
                  <c:v>88.431601999999998</c:v>
                </c:pt>
                <c:pt idx="2050">
                  <c:v>86.163917999999995</c:v>
                </c:pt>
                <c:pt idx="2051">
                  <c:v>85.654831000000001</c:v>
                </c:pt>
                <c:pt idx="2052">
                  <c:v>86.959907999999999</c:v>
                </c:pt>
                <c:pt idx="2053">
                  <c:v>86.913612000000001</c:v>
                </c:pt>
                <c:pt idx="2054">
                  <c:v>89.273903000000004</c:v>
                </c:pt>
                <c:pt idx="2055">
                  <c:v>89.412766000000005</c:v>
                </c:pt>
                <c:pt idx="2056">
                  <c:v>87.700394000000003</c:v>
                </c:pt>
                <c:pt idx="2057">
                  <c:v>86.534148999999999</c:v>
                </c:pt>
                <c:pt idx="2058">
                  <c:v>84.710731999999993</c:v>
                </c:pt>
                <c:pt idx="2059">
                  <c:v>86.099129000000005</c:v>
                </c:pt>
                <c:pt idx="2060">
                  <c:v>85.155006</c:v>
                </c:pt>
                <c:pt idx="2061">
                  <c:v>85.090209999999999</c:v>
                </c:pt>
                <c:pt idx="2062">
                  <c:v>81.619217000000006</c:v>
                </c:pt>
                <c:pt idx="2063">
                  <c:v>82.544815</c:v>
                </c:pt>
                <c:pt idx="2064">
                  <c:v>81.906165999999999</c:v>
                </c:pt>
                <c:pt idx="2065">
                  <c:v>86.774817999999996</c:v>
                </c:pt>
                <c:pt idx="2066">
                  <c:v>85.238281000000001</c:v>
                </c:pt>
                <c:pt idx="2067">
                  <c:v>85.682593999999995</c:v>
                </c:pt>
                <c:pt idx="2068">
                  <c:v>83.655510000000007</c:v>
                </c:pt>
                <c:pt idx="2069">
                  <c:v>85.895477</c:v>
                </c:pt>
                <c:pt idx="2070">
                  <c:v>85.988037000000006</c:v>
                </c:pt>
                <c:pt idx="2071">
                  <c:v>84.590369999999993</c:v>
                </c:pt>
                <c:pt idx="2072">
                  <c:v>84.210892000000001</c:v>
                </c:pt>
                <c:pt idx="2073">
                  <c:v>86.006538000000006</c:v>
                </c:pt>
                <c:pt idx="2074">
                  <c:v>84.321952999999993</c:v>
                </c:pt>
                <c:pt idx="2075">
                  <c:v>85.932518000000002</c:v>
                </c:pt>
                <c:pt idx="2076">
                  <c:v>84.756996000000001</c:v>
                </c:pt>
                <c:pt idx="2077">
                  <c:v>83.359352000000001</c:v>
                </c:pt>
                <c:pt idx="2078">
                  <c:v>83.479668000000004</c:v>
                </c:pt>
                <c:pt idx="2079">
                  <c:v>83.683318999999997</c:v>
                </c:pt>
                <c:pt idx="2080">
                  <c:v>84.127562999999995</c:v>
                </c:pt>
                <c:pt idx="2081">
                  <c:v>85.229018999999994</c:v>
                </c:pt>
                <c:pt idx="2082">
                  <c:v>87.237578999999997</c:v>
                </c:pt>
                <c:pt idx="2083">
                  <c:v>88.274276999999998</c:v>
                </c:pt>
                <c:pt idx="2084">
                  <c:v>88.857414000000006</c:v>
                </c:pt>
                <c:pt idx="2085">
                  <c:v>88.172461999999996</c:v>
                </c:pt>
                <c:pt idx="2086">
                  <c:v>88.477913000000001</c:v>
                </c:pt>
                <c:pt idx="2087">
                  <c:v>86.478606999999997</c:v>
                </c:pt>
                <c:pt idx="2088">
                  <c:v>89.820007000000004</c:v>
                </c:pt>
                <c:pt idx="2089">
                  <c:v>90.116219000000001</c:v>
                </c:pt>
                <c:pt idx="2090">
                  <c:v>91.023314999999997</c:v>
                </c:pt>
                <c:pt idx="2091">
                  <c:v>92.161758000000006</c:v>
                </c:pt>
                <c:pt idx="2092">
                  <c:v>89.736732000000003</c:v>
                </c:pt>
                <c:pt idx="2093">
                  <c:v>90.949225999999996</c:v>
                </c:pt>
                <c:pt idx="2094">
                  <c:v>92.059967</c:v>
                </c:pt>
                <c:pt idx="2095">
                  <c:v>89.357208</c:v>
                </c:pt>
                <c:pt idx="2096">
                  <c:v>85.719627000000003</c:v>
                </c:pt>
                <c:pt idx="2097">
                  <c:v>88.218734999999995</c:v>
                </c:pt>
                <c:pt idx="2098">
                  <c:v>96.789764000000005</c:v>
                </c:pt>
                <c:pt idx="2099">
                  <c:v>96.077056999999996</c:v>
                </c:pt>
                <c:pt idx="2100">
                  <c:v>95.723961000000003</c:v>
                </c:pt>
                <c:pt idx="2101">
                  <c:v>95.984145999999996</c:v>
                </c:pt>
                <c:pt idx="2102">
                  <c:v>95.900513000000004</c:v>
                </c:pt>
                <c:pt idx="2103">
                  <c:v>95.203643999999997</c:v>
                </c:pt>
                <c:pt idx="2104">
                  <c:v>96.857535999999996</c:v>
                </c:pt>
                <c:pt idx="2105">
                  <c:v>96.727469999999997</c:v>
                </c:pt>
                <c:pt idx="2106">
                  <c:v>95.705376000000001</c:v>
                </c:pt>
                <c:pt idx="2107">
                  <c:v>92.666961999999998</c:v>
                </c:pt>
                <c:pt idx="2108">
                  <c:v>92.258117999999996</c:v>
                </c:pt>
                <c:pt idx="2109">
                  <c:v>92.982917999999998</c:v>
                </c:pt>
                <c:pt idx="2110">
                  <c:v>92.806327999999993</c:v>
                </c:pt>
                <c:pt idx="2111">
                  <c:v>93.493942000000004</c:v>
                </c:pt>
                <c:pt idx="2112">
                  <c:v>93.912070999999997</c:v>
                </c:pt>
                <c:pt idx="2113">
                  <c:v>93.828445000000002</c:v>
                </c:pt>
                <c:pt idx="2114">
                  <c:v>93.800574999999995</c:v>
                </c:pt>
                <c:pt idx="2115">
                  <c:v>92.843536</c:v>
                </c:pt>
                <c:pt idx="2116">
                  <c:v>93.493942000000004</c:v>
                </c:pt>
                <c:pt idx="2117">
                  <c:v>93.679764000000006</c:v>
                </c:pt>
                <c:pt idx="2118">
                  <c:v>94.190819000000005</c:v>
                </c:pt>
                <c:pt idx="2119">
                  <c:v>94.023551999999995</c:v>
                </c:pt>
                <c:pt idx="2120">
                  <c:v>91.737801000000005</c:v>
                </c:pt>
                <c:pt idx="2121">
                  <c:v>91.217438000000001</c:v>
                </c:pt>
                <c:pt idx="2122">
                  <c:v>91.310378999999998</c:v>
                </c:pt>
                <c:pt idx="2123">
                  <c:v>92.778458000000001</c:v>
                </c:pt>
                <c:pt idx="2124">
                  <c:v>94.543892</c:v>
                </c:pt>
                <c:pt idx="2125">
                  <c:v>94.5625</c:v>
                </c:pt>
                <c:pt idx="2126">
                  <c:v>95.668205</c:v>
                </c:pt>
                <c:pt idx="2127">
                  <c:v>95.593879999999999</c:v>
                </c:pt>
                <c:pt idx="2128">
                  <c:v>95.463775999999996</c:v>
                </c:pt>
                <c:pt idx="2129">
                  <c:v>95.212897999999996</c:v>
                </c:pt>
                <c:pt idx="2130">
                  <c:v>94.683289000000002</c:v>
                </c:pt>
                <c:pt idx="2131">
                  <c:v>95.110695000000007</c:v>
                </c:pt>
                <c:pt idx="2132">
                  <c:v>94.952736000000002</c:v>
                </c:pt>
                <c:pt idx="2133">
                  <c:v>94.348770000000002</c:v>
                </c:pt>
                <c:pt idx="2134">
                  <c:v>93.447472000000005</c:v>
                </c:pt>
                <c:pt idx="2135">
                  <c:v>92.982917999999998</c:v>
                </c:pt>
                <c:pt idx="2136">
                  <c:v>94.330200000000005</c:v>
                </c:pt>
                <c:pt idx="2137">
                  <c:v>92.769195999999994</c:v>
                </c:pt>
                <c:pt idx="2138">
                  <c:v>90.882935000000003</c:v>
                </c:pt>
                <c:pt idx="2139">
                  <c:v>89.191863999999995</c:v>
                </c:pt>
                <c:pt idx="2140">
                  <c:v>86.432190000000006</c:v>
                </c:pt>
                <c:pt idx="2141">
                  <c:v>86.422897000000006</c:v>
                </c:pt>
                <c:pt idx="2142">
                  <c:v>86.116257000000004</c:v>
                </c:pt>
                <c:pt idx="2143">
                  <c:v>87.463561999999996</c:v>
                </c:pt>
                <c:pt idx="2144">
                  <c:v>91.579825999999997</c:v>
                </c:pt>
                <c:pt idx="2145">
                  <c:v>91.124534999999995</c:v>
                </c:pt>
                <c:pt idx="2146">
                  <c:v>91.031616</c:v>
                </c:pt>
                <c:pt idx="2147">
                  <c:v>90.836478999999997</c:v>
                </c:pt>
                <c:pt idx="2148">
                  <c:v>91.9422</c:v>
                </c:pt>
                <c:pt idx="2149">
                  <c:v>92.211685000000003</c:v>
                </c:pt>
                <c:pt idx="2150">
                  <c:v>92.713448</c:v>
                </c:pt>
                <c:pt idx="2151">
                  <c:v>94.144347999999994</c:v>
                </c:pt>
                <c:pt idx="2152">
                  <c:v>93.549683000000002</c:v>
                </c:pt>
                <c:pt idx="2153">
                  <c:v>94.701858999999999</c:v>
                </c:pt>
                <c:pt idx="2154">
                  <c:v>93.33596</c:v>
                </c:pt>
                <c:pt idx="2155">
                  <c:v>91.654160000000005</c:v>
                </c:pt>
                <c:pt idx="2156">
                  <c:v>91.347533999999996</c:v>
                </c:pt>
                <c:pt idx="2157">
                  <c:v>91.960800000000006</c:v>
                </c:pt>
                <c:pt idx="2158">
                  <c:v>91.468329999999995</c:v>
                </c:pt>
                <c:pt idx="2159">
                  <c:v>92.481133</c:v>
                </c:pt>
                <c:pt idx="2160">
                  <c:v>93.707642000000007</c:v>
                </c:pt>
                <c:pt idx="2161">
                  <c:v>94.395225999999994</c:v>
                </c:pt>
                <c:pt idx="2162">
                  <c:v>92.843536</c:v>
                </c:pt>
                <c:pt idx="2163">
                  <c:v>93.549683000000002</c:v>
                </c:pt>
                <c:pt idx="2164">
                  <c:v>93.828445000000002</c:v>
                </c:pt>
                <c:pt idx="2165">
                  <c:v>96.002724000000001</c:v>
                </c:pt>
                <c:pt idx="2166">
                  <c:v>95.733253000000005</c:v>
                </c:pt>
                <c:pt idx="2167">
                  <c:v>93.661201000000005</c:v>
                </c:pt>
                <c:pt idx="2168">
                  <c:v>91.245345999999998</c:v>
                </c:pt>
                <c:pt idx="2169">
                  <c:v>90.464805999999996</c:v>
                </c:pt>
                <c:pt idx="2170">
                  <c:v>90.325455000000005</c:v>
                </c:pt>
                <c:pt idx="2171">
                  <c:v>88.327713000000003</c:v>
                </c:pt>
                <c:pt idx="2172">
                  <c:v>87.825935000000001</c:v>
                </c:pt>
                <c:pt idx="2173">
                  <c:v>86.971107000000003</c:v>
                </c:pt>
                <c:pt idx="2174">
                  <c:v>82.408828999999997</c:v>
                </c:pt>
                <c:pt idx="2175">
                  <c:v>77.911613000000003</c:v>
                </c:pt>
                <c:pt idx="2176">
                  <c:v>76.778014999999996</c:v>
                </c:pt>
                <c:pt idx="2177">
                  <c:v>78.450539000000006</c:v>
                </c:pt>
                <c:pt idx="2178">
                  <c:v>76.685112000000004</c:v>
                </c:pt>
                <c:pt idx="2179">
                  <c:v>75.774506000000002</c:v>
                </c:pt>
                <c:pt idx="2180">
                  <c:v>76.545738</c:v>
                </c:pt>
                <c:pt idx="2181">
                  <c:v>78.645675999999995</c:v>
                </c:pt>
                <c:pt idx="2182">
                  <c:v>73.739615999999998</c:v>
                </c:pt>
                <c:pt idx="2183">
                  <c:v>72.847603000000007</c:v>
                </c:pt>
                <c:pt idx="2184">
                  <c:v>71.946280999999999</c:v>
                </c:pt>
                <c:pt idx="2185">
                  <c:v>73.776771999999994</c:v>
                </c:pt>
                <c:pt idx="2186">
                  <c:v>71.955582000000007</c:v>
                </c:pt>
                <c:pt idx="2187">
                  <c:v>69.195922999999993</c:v>
                </c:pt>
                <c:pt idx="2188">
                  <c:v>67.421195999999995</c:v>
                </c:pt>
                <c:pt idx="2189">
                  <c:v>72.559546999999995</c:v>
                </c:pt>
                <c:pt idx="2190">
                  <c:v>76.759444999999999</c:v>
                </c:pt>
                <c:pt idx="2191">
                  <c:v>73.776771999999994</c:v>
                </c:pt>
                <c:pt idx="2192">
                  <c:v>71.370186000000004</c:v>
                </c:pt>
                <c:pt idx="2193">
                  <c:v>73.349365000000006</c:v>
                </c:pt>
                <c:pt idx="2194">
                  <c:v>75.551475999999994</c:v>
                </c:pt>
                <c:pt idx="2195">
                  <c:v>76.443527000000003</c:v>
                </c:pt>
                <c:pt idx="2196">
                  <c:v>75.449303</c:v>
                </c:pt>
                <c:pt idx="2197">
                  <c:v>70.180824000000001</c:v>
                </c:pt>
                <c:pt idx="2198">
                  <c:v>70.524651000000006</c:v>
                </c:pt>
                <c:pt idx="2199">
                  <c:v>73.442267999999999</c:v>
                </c:pt>
                <c:pt idx="2200">
                  <c:v>74.919669999999996</c:v>
                </c:pt>
                <c:pt idx="2201">
                  <c:v>71.704689000000002</c:v>
                </c:pt>
                <c:pt idx="2202">
                  <c:v>72.912627999999998</c:v>
                </c:pt>
                <c:pt idx="2203">
                  <c:v>74.928955000000002</c:v>
                </c:pt>
                <c:pt idx="2204">
                  <c:v>75.282027999999997</c:v>
                </c:pt>
                <c:pt idx="2205">
                  <c:v>71.128624000000002</c:v>
                </c:pt>
                <c:pt idx="2206">
                  <c:v>72.113563999999997</c:v>
                </c:pt>
                <c:pt idx="2207">
                  <c:v>71.676841999999994</c:v>
                </c:pt>
                <c:pt idx="2208">
                  <c:v>73.098472999999998</c:v>
                </c:pt>
                <c:pt idx="2209">
                  <c:v>75.635147000000003</c:v>
                </c:pt>
                <c:pt idx="2210">
                  <c:v>76.220505000000003</c:v>
                </c:pt>
                <c:pt idx="2211">
                  <c:v>76.034676000000005</c:v>
                </c:pt>
                <c:pt idx="2212">
                  <c:v>74.482940999999997</c:v>
                </c:pt>
                <c:pt idx="2213">
                  <c:v>72.894073000000006</c:v>
                </c:pt>
                <c:pt idx="2214">
                  <c:v>73.470153999999994</c:v>
                </c:pt>
                <c:pt idx="2215">
                  <c:v>75.328506000000004</c:v>
                </c:pt>
                <c:pt idx="2216">
                  <c:v>76.917404000000005</c:v>
                </c:pt>
                <c:pt idx="2217">
                  <c:v>74.947524999999999</c:v>
                </c:pt>
                <c:pt idx="2218">
                  <c:v>77.902327999999997</c:v>
                </c:pt>
                <c:pt idx="2219">
                  <c:v>79.268187999999995</c:v>
                </c:pt>
                <c:pt idx="2220">
                  <c:v>81.842040999999995</c:v>
                </c:pt>
                <c:pt idx="2221">
                  <c:v>81.786277999999996</c:v>
                </c:pt>
                <c:pt idx="2222">
                  <c:v>74.631621999999993</c:v>
                </c:pt>
                <c:pt idx="2223">
                  <c:v>75.728058000000004</c:v>
                </c:pt>
                <c:pt idx="2224">
                  <c:v>76.508567999999997</c:v>
                </c:pt>
                <c:pt idx="2225">
                  <c:v>77.152794</c:v>
                </c:pt>
                <c:pt idx="2226">
                  <c:v>79.347031000000001</c:v>
                </c:pt>
                <c:pt idx="2227">
                  <c:v>80.178061999999997</c:v>
                </c:pt>
                <c:pt idx="2228">
                  <c:v>84.361107000000004</c:v>
                </c:pt>
                <c:pt idx="2229">
                  <c:v>82.867165</c:v>
                </c:pt>
                <c:pt idx="2230">
                  <c:v>80.280777</c:v>
                </c:pt>
                <c:pt idx="2231">
                  <c:v>81.849388000000005</c:v>
                </c:pt>
                <c:pt idx="2232">
                  <c:v>81.812056999999996</c:v>
                </c:pt>
                <c:pt idx="2233">
                  <c:v>81.933411000000007</c:v>
                </c:pt>
                <c:pt idx="2234">
                  <c:v>80.010009999999994</c:v>
                </c:pt>
                <c:pt idx="2235">
                  <c:v>79.664496999999997</c:v>
                </c:pt>
                <c:pt idx="2236">
                  <c:v>79.580482000000003</c:v>
                </c:pt>
                <c:pt idx="2237">
                  <c:v>80.168700999999999</c:v>
                </c:pt>
                <c:pt idx="2238">
                  <c:v>79.431067999999996</c:v>
                </c:pt>
                <c:pt idx="2239">
                  <c:v>76.732619999999997</c:v>
                </c:pt>
                <c:pt idx="2240">
                  <c:v>76.303122999999999</c:v>
                </c:pt>
                <c:pt idx="2241">
                  <c:v>75.490798999999996</c:v>
                </c:pt>
                <c:pt idx="2242">
                  <c:v>73.679405000000003</c:v>
                </c:pt>
                <c:pt idx="2243">
                  <c:v>73.156531999999999</c:v>
                </c:pt>
                <c:pt idx="2244">
                  <c:v>71.886641999999995</c:v>
                </c:pt>
                <c:pt idx="2245">
                  <c:v>73.473961000000003</c:v>
                </c:pt>
                <c:pt idx="2246">
                  <c:v>72.213470000000001</c:v>
                </c:pt>
                <c:pt idx="2247">
                  <c:v>72.876389000000003</c:v>
                </c:pt>
                <c:pt idx="2248">
                  <c:v>72.951117999999994</c:v>
                </c:pt>
                <c:pt idx="2249">
                  <c:v>71.671920999999998</c:v>
                </c:pt>
                <c:pt idx="2250">
                  <c:v>74.799873000000005</c:v>
                </c:pt>
                <c:pt idx="2251">
                  <c:v>77.834412</c:v>
                </c:pt>
                <c:pt idx="2252">
                  <c:v>75.985641000000001</c:v>
                </c:pt>
                <c:pt idx="2253">
                  <c:v>77.983825999999993</c:v>
                </c:pt>
                <c:pt idx="2254">
                  <c:v>78.011841000000004</c:v>
                </c:pt>
                <c:pt idx="2255">
                  <c:v>76.144401999999999</c:v>
                </c:pt>
                <c:pt idx="2256">
                  <c:v>77.227492999999996</c:v>
                </c:pt>
                <c:pt idx="2257">
                  <c:v>77.741050999999999</c:v>
                </c:pt>
                <c:pt idx="2258">
                  <c:v>76.872696000000005</c:v>
                </c:pt>
                <c:pt idx="2259">
                  <c:v>77.208855</c:v>
                </c:pt>
                <c:pt idx="2260">
                  <c:v>77.003433000000001</c:v>
                </c:pt>
                <c:pt idx="2261">
                  <c:v>76.835364999999996</c:v>
                </c:pt>
                <c:pt idx="2262">
                  <c:v>73.072449000000006</c:v>
                </c:pt>
                <c:pt idx="2263">
                  <c:v>72.689650999999998</c:v>
                </c:pt>
                <c:pt idx="2264">
                  <c:v>72.540267999999998</c:v>
                </c:pt>
                <c:pt idx="2265">
                  <c:v>72.726996999999997</c:v>
                </c:pt>
                <c:pt idx="2266">
                  <c:v>72.493576000000004</c:v>
                </c:pt>
                <c:pt idx="2267">
                  <c:v>73.175201000000001</c:v>
                </c:pt>
                <c:pt idx="2268">
                  <c:v>73.175201000000001</c:v>
                </c:pt>
                <c:pt idx="2269">
                  <c:v>72.428223000000003</c:v>
                </c:pt>
                <c:pt idx="2270">
                  <c:v>72.446899000000002</c:v>
                </c:pt>
                <c:pt idx="2271">
                  <c:v>73.502021999999997</c:v>
                </c:pt>
                <c:pt idx="2272">
                  <c:v>75.294715999999994</c:v>
                </c:pt>
                <c:pt idx="2273">
                  <c:v>78.133240000000001</c:v>
                </c:pt>
                <c:pt idx="2274">
                  <c:v>77.451622</c:v>
                </c:pt>
                <c:pt idx="2275">
                  <c:v>77.974457000000001</c:v>
                </c:pt>
                <c:pt idx="2276">
                  <c:v>77.488945000000001</c:v>
                </c:pt>
                <c:pt idx="2277">
                  <c:v>78.413330000000002</c:v>
                </c:pt>
                <c:pt idx="2278">
                  <c:v>77.554291000000006</c:v>
                </c:pt>
                <c:pt idx="2279">
                  <c:v>75.770927</c:v>
                </c:pt>
                <c:pt idx="2280">
                  <c:v>74.276984999999996</c:v>
                </c:pt>
                <c:pt idx="2281">
                  <c:v>75.808289000000002</c:v>
                </c:pt>
                <c:pt idx="2282">
                  <c:v>79.440444999999997</c:v>
                </c:pt>
                <c:pt idx="2283">
                  <c:v>77.955832999999998</c:v>
                </c:pt>
                <c:pt idx="2284">
                  <c:v>78.235909000000007</c:v>
                </c:pt>
                <c:pt idx="2285">
                  <c:v>78.367287000000005</c:v>
                </c:pt>
                <c:pt idx="2286">
                  <c:v>78.855125000000001</c:v>
                </c:pt>
                <c:pt idx="2287">
                  <c:v>80.393790999999993</c:v>
                </c:pt>
                <c:pt idx="2288">
                  <c:v>78.958336000000003</c:v>
                </c:pt>
                <c:pt idx="2289">
                  <c:v>80.309325999999999</c:v>
                </c:pt>
                <c:pt idx="2290">
                  <c:v>80.506354999999999</c:v>
                </c:pt>
                <c:pt idx="2291">
                  <c:v>82.120056000000005</c:v>
                </c:pt>
                <c:pt idx="2292">
                  <c:v>82.166961999999998</c:v>
                </c:pt>
                <c:pt idx="2293">
                  <c:v>86.585853999999998</c:v>
                </c:pt>
                <c:pt idx="2294">
                  <c:v>85.187943000000004</c:v>
                </c:pt>
                <c:pt idx="2295">
                  <c:v>86.829811000000007</c:v>
                </c:pt>
                <c:pt idx="2296">
                  <c:v>86.426361</c:v>
                </c:pt>
                <c:pt idx="2297">
                  <c:v>87.664771999999999</c:v>
                </c:pt>
                <c:pt idx="2298">
                  <c:v>86.961143000000007</c:v>
                </c:pt>
                <c:pt idx="2299">
                  <c:v>87.946228000000005</c:v>
                </c:pt>
                <c:pt idx="2300">
                  <c:v>87.871193000000005</c:v>
                </c:pt>
                <c:pt idx="2301">
                  <c:v>87.861785999999995</c:v>
                </c:pt>
                <c:pt idx="2302">
                  <c:v>88.133872999999994</c:v>
                </c:pt>
                <c:pt idx="2303">
                  <c:v>89.325355999999999</c:v>
                </c:pt>
                <c:pt idx="2304">
                  <c:v>92.421431999999996</c:v>
                </c:pt>
                <c:pt idx="2305">
                  <c:v>92.646568000000002</c:v>
                </c:pt>
                <c:pt idx="2306">
                  <c:v>92.336983000000004</c:v>
                </c:pt>
                <c:pt idx="2307">
                  <c:v>92.956153999999998</c:v>
                </c:pt>
                <c:pt idx="2308">
                  <c:v>92.477699000000001</c:v>
                </c:pt>
                <c:pt idx="2309">
                  <c:v>90.929680000000005</c:v>
                </c:pt>
                <c:pt idx="2310">
                  <c:v>90.498123000000007</c:v>
                </c:pt>
                <c:pt idx="2311">
                  <c:v>90.995345999999998</c:v>
                </c:pt>
                <c:pt idx="2312">
                  <c:v>90.441833000000003</c:v>
                </c:pt>
                <c:pt idx="2313">
                  <c:v>90.376152000000005</c:v>
                </c:pt>
                <c:pt idx="2314">
                  <c:v>90.226050999999998</c:v>
                </c:pt>
                <c:pt idx="2315">
                  <c:v>90.329239000000001</c:v>
                </c:pt>
                <c:pt idx="2316">
                  <c:v>92.862380999999999</c:v>
                </c:pt>
                <c:pt idx="2317">
                  <c:v>95.114006000000003</c:v>
                </c:pt>
                <c:pt idx="2318">
                  <c:v>95.123412999999999</c:v>
                </c:pt>
                <c:pt idx="2319">
                  <c:v>94.776259999999994</c:v>
                </c:pt>
                <c:pt idx="2320">
                  <c:v>94.719977999999998</c:v>
                </c:pt>
                <c:pt idx="2321">
                  <c:v>93.106269999999995</c:v>
                </c:pt>
                <c:pt idx="2322">
                  <c:v>93.284537999999998</c:v>
                </c:pt>
                <c:pt idx="2323">
                  <c:v>93.622298999999998</c:v>
                </c:pt>
                <c:pt idx="2324">
                  <c:v>92.318222000000006</c:v>
                </c:pt>
                <c:pt idx="2325">
                  <c:v>92.29007</c:v>
                </c:pt>
                <c:pt idx="2326">
                  <c:v>89.503653999999997</c:v>
                </c:pt>
                <c:pt idx="2327">
                  <c:v>90.995345999999998</c:v>
                </c:pt>
                <c:pt idx="2328">
                  <c:v>89.569289999999995</c:v>
                </c:pt>
                <c:pt idx="2329">
                  <c:v>88.340271000000001</c:v>
                </c:pt>
                <c:pt idx="2330">
                  <c:v>88.302741999999995</c:v>
                </c:pt>
                <c:pt idx="2331">
                  <c:v>88.593575000000001</c:v>
                </c:pt>
                <c:pt idx="2332">
                  <c:v>90.676353000000006</c:v>
                </c:pt>
                <c:pt idx="2333">
                  <c:v>94.053878999999995</c:v>
                </c:pt>
                <c:pt idx="2334">
                  <c:v>94.832558000000006</c:v>
                </c:pt>
                <c:pt idx="2335">
                  <c:v>95.517464000000004</c:v>
                </c:pt>
                <c:pt idx="2336">
                  <c:v>93.500336000000004</c:v>
                </c:pt>
                <c:pt idx="2337">
                  <c:v>92.130568999999994</c:v>
                </c:pt>
                <c:pt idx="2338">
                  <c:v>91.942916999999994</c:v>
                </c:pt>
                <c:pt idx="2339">
                  <c:v>92.768555000000006</c:v>
                </c:pt>
                <c:pt idx="2340">
                  <c:v>89.869529999999997</c:v>
                </c:pt>
                <c:pt idx="2341">
                  <c:v>90.967201000000003</c:v>
                </c:pt>
                <c:pt idx="2342">
                  <c:v>90.226050999999998</c:v>
                </c:pt>
                <c:pt idx="2343">
                  <c:v>92.749779000000004</c:v>
                </c:pt>
                <c:pt idx="2344">
                  <c:v>94.466674999999995</c:v>
                </c:pt>
                <c:pt idx="2345">
                  <c:v>94.823204000000004</c:v>
                </c:pt>
                <c:pt idx="2346">
                  <c:v>93.353790000000004</c:v>
                </c:pt>
                <c:pt idx="2347">
                  <c:v>96.113624999999999</c:v>
                </c:pt>
                <c:pt idx="2348">
                  <c:v>95.887535</c:v>
                </c:pt>
                <c:pt idx="2349">
                  <c:v>94.371063000000007</c:v>
                </c:pt>
                <c:pt idx="2350">
                  <c:v>96.254913000000002</c:v>
                </c:pt>
                <c:pt idx="2351">
                  <c:v>96.462104999999994</c:v>
                </c:pt>
                <c:pt idx="2352">
                  <c:v>97.667770000000004</c:v>
                </c:pt>
                <c:pt idx="2353">
                  <c:v>97.064948999999999</c:v>
                </c:pt>
                <c:pt idx="2354">
                  <c:v>96.678757000000004</c:v>
                </c:pt>
                <c:pt idx="2355">
                  <c:v>94.550040999999993</c:v>
                </c:pt>
                <c:pt idx="2356">
                  <c:v>90.179526999999993</c:v>
                </c:pt>
                <c:pt idx="2357">
                  <c:v>91.667747000000006</c:v>
                </c:pt>
                <c:pt idx="2358">
                  <c:v>92.553122999999999</c:v>
                </c:pt>
                <c:pt idx="2359">
                  <c:v>92.035072</c:v>
                </c:pt>
                <c:pt idx="2360">
                  <c:v>91.375739999999993</c:v>
                </c:pt>
                <c:pt idx="2361">
                  <c:v>92.110473999999996</c:v>
                </c:pt>
                <c:pt idx="2362">
                  <c:v>91.535843</c:v>
                </c:pt>
                <c:pt idx="2363">
                  <c:v>91.413428999999994</c:v>
                </c:pt>
                <c:pt idx="2364">
                  <c:v>91.064948999999999</c:v>
                </c:pt>
                <c:pt idx="2365">
                  <c:v>90.320815999999994</c:v>
                </c:pt>
                <c:pt idx="2366">
                  <c:v>91.865547000000007</c:v>
                </c:pt>
                <c:pt idx="2367">
                  <c:v>91.319252000000006</c:v>
                </c:pt>
                <c:pt idx="2368">
                  <c:v>91.498206999999994</c:v>
                </c:pt>
                <c:pt idx="2369">
                  <c:v>91.761916999999997</c:v>
                </c:pt>
                <c:pt idx="2370">
                  <c:v>92.600227000000004</c:v>
                </c:pt>
                <c:pt idx="2371">
                  <c:v>95.199966000000003</c:v>
                </c:pt>
                <c:pt idx="2372">
                  <c:v>95.925240000000002</c:v>
                </c:pt>
                <c:pt idx="2373">
                  <c:v>94.955039999999997</c:v>
                </c:pt>
                <c:pt idx="2374">
                  <c:v>91.761916999999997</c:v>
                </c:pt>
                <c:pt idx="2375">
                  <c:v>93.033507999999998</c:v>
                </c:pt>
                <c:pt idx="2376">
                  <c:v>93.316085999999999</c:v>
                </c:pt>
                <c:pt idx="2377">
                  <c:v>94.587708000000006</c:v>
                </c:pt>
                <c:pt idx="2378">
                  <c:v>94.013107000000005</c:v>
                </c:pt>
                <c:pt idx="2379">
                  <c:v>93.363213000000002</c:v>
                </c:pt>
                <c:pt idx="2380">
                  <c:v>90.89537</c:v>
                </c:pt>
                <c:pt idx="2381">
                  <c:v>91.319252000000006</c:v>
                </c:pt>
                <c:pt idx="2382">
                  <c:v>92.458939000000001</c:v>
                </c:pt>
                <c:pt idx="2383">
                  <c:v>90.188927000000007</c:v>
                </c:pt>
                <c:pt idx="2384">
                  <c:v>91.545310999999998</c:v>
                </c:pt>
                <c:pt idx="2385">
                  <c:v>88.521736000000004</c:v>
                </c:pt>
                <c:pt idx="2386">
                  <c:v>88.907921000000002</c:v>
                </c:pt>
                <c:pt idx="2387">
                  <c:v>91.695992000000004</c:v>
                </c:pt>
                <c:pt idx="2388">
                  <c:v>90.772919000000002</c:v>
                </c:pt>
                <c:pt idx="2389">
                  <c:v>89.039779999999993</c:v>
                </c:pt>
                <c:pt idx="2390">
                  <c:v>87.570389000000006</c:v>
                </c:pt>
                <c:pt idx="2391">
                  <c:v>86.826324</c:v>
                </c:pt>
                <c:pt idx="2392">
                  <c:v>88.493469000000005</c:v>
                </c:pt>
                <c:pt idx="2393">
                  <c:v>86.477753000000007</c:v>
                </c:pt>
                <c:pt idx="2394">
                  <c:v>89.755638000000005</c:v>
                </c:pt>
                <c:pt idx="2395">
                  <c:v>91.262710999999996</c:v>
                </c:pt>
                <c:pt idx="2396">
                  <c:v>91.281577999999996</c:v>
                </c:pt>
                <c:pt idx="2397">
                  <c:v>91.074332999999996</c:v>
                </c:pt>
                <c:pt idx="2398">
                  <c:v>92.769767999999999</c:v>
                </c:pt>
                <c:pt idx="2399">
                  <c:v>92.393005000000002</c:v>
                </c:pt>
                <c:pt idx="2400">
                  <c:v>91.724258000000006</c:v>
                </c:pt>
                <c:pt idx="2401">
                  <c:v>93.881241000000003</c:v>
                </c:pt>
                <c:pt idx="2402">
                  <c:v>92.835723999999999</c:v>
                </c:pt>
                <c:pt idx="2403">
                  <c:v>90.650452000000001</c:v>
                </c:pt>
                <c:pt idx="2404">
                  <c:v>91.102615</c:v>
                </c:pt>
                <c:pt idx="2405">
                  <c:v>90.678719000000001</c:v>
                </c:pt>
                <c:pt idx="2406">
                  <c:v>90.188927000000007</c:v>
                </c:pt>
                <c:pt idx="2407">
                  <c:v>89.717956999999998</c:v>
                </c:pt>
                <c:pt idx="2408">
                  <c:v>90.330214999999995</c:v>
                </c:pt>
                <c:pt idx="2409">
                  <c:v>90.386748999999995</c:v>
                </c:pt>
                <c:pt idx="2410">
                  <c:v>90.009940999999998</c:v>
                </c:pt>
                <c:pt idx="2411">
                  <c:v>90.575111000000007</c:v>
                </c:pt>
                <c:pt idx="2412">
                  <c:v>96.744698</c:v>
                </c:pt>
                <c:pt idx="2413">
                  <c:v>96.405608999999998</c:v>
                </c:pt>
                <c:pt idx="2414">
                  <c:v>97.526505</c:v>
                </c:pt>
                <c:pt idx="2415">
                  <c:v>97.356949</c:v>
                </c:pt>
                <c:pt idx="2416">
                  <c:v>97.686629999999994</c:v>
                </c:pt>
                <c:pt idx="2417">
                  <c:v>98.308280999999994</c:v>
                </c:pt>
                <c:pt idx="2418">
                  <c:v>98.882889000000006</c:v>
                </c:pt>
                <c:pt idx="2419">
                  <c:v>98.411911000000003</c:v>
                </c:pt>
                <c:pt idx="2420">
                  <c:v>98.562599000000006</c:v>
                </c:pt>
                <c:pt idx="2421">
                  <c:v>99.937820000000002</c:v>
                </c:pt>
                <c:pt idx="2422">
                  <c:v>101.228233</c:v>
                </c:pt>
                <c:pt idx="2423">
                  <c:v>101.105782</c:v>
                </c:pt>
                <c:pt idx="2424">
                  <c:v>101.124634</c:v>
                </c:pt>
                <c:pt idx="2425">
                  <c:v>102.27376599999999</c:v>
                </c:pt>
                <c:pt idx="2426">
                  <c:v>103.714905</c:v>
                </c:pt>
                <c:pt idx="2427">
                  <c:v>105.12777699999999</c:v>
                </c:pt>
                <c:pt idx="2428">
                  <c:v>104.99591100000001</c:v>
                </c:pt>
                <c:pt idx="2429">
                  <c:v>105.071304</c:v>
                </c:pt>
                <c:pt idx="2430">
                  <c:v>104.19532</c:v>
                </c:pt>
                <c:pt idx="2431">
                  <c:v>105.372688</c:v>
                </c:pt>
                <c:pt idx="2432">
                  <c:v>105.005325</c:v>
                </c:pt>
                <c:pt idx="2433">
                  <c:v>105.22197</c:v>
                </c:pt>
                <c:pt idx="2434">
                  <c:v>105.02417</c:v>
                </c:pt>
                <c:pt idx="2435">
                  <c:v>103.14975699999999</c:v>
                </c:pt>
                <c:pt idx="2436">
                  <c:v>102.961365</c:v>
                </c:pt>
                <c:pt idx="2437">
                  <c:v>102.55635100000001</c:v>
                </c:pt>
                <c:pt idx="2438">
                  <c:v>104.656807</c:v>
                </c:pt>
                <c:pt idx="2439">
                  <c:v>105.777756</c:v>
                </c:pt>
                <c:pt idx="2440">
                  <c:v>105.88133999999999</c:v>
                </c:pt>
                <c:pt idx="2441">
                  <c:v>107.105789</c:v>
                </c:pt>
                <c:pt idx="2442">
                  <c:v>108.697678</c:v>
                </c:pt>
                <c:pt idx="2443">
                  <c:v>108.076004</c:v>
                </c:pt>
                <c:pt idx="2444">
                  <c:v>108.688278</c:v>
                </c:pt>
                <c:pt idx="2445">
                  <c:v>109.686684</c:v>
                </c:pt>
                <c:pt idx="2446">
                  <c:v>110.73223900000001</c:v>
                </c:pt>
                <c:pt idx="2447">
                  <c:v>109.799706</c:v>
                </c:pt>
                <c:pt idx="2448">
                  <c:v>106.93628699999999</c:v>
                </c:pt>
                <c:pt idx="2449">
                  <c:v>108.066574</c:v>
                </c:pt>
                <c:pt idx="2450">
                  <c:v>107.021027</c:v>
                </c:pt>
                <c:pt idx="2451">
                  <c:v>107.35071600000001</c:v>
                </c:pt>
                <c:pt idx="2452">
                  <c:v>105.250252</c:v>
                </c:pt>
                <c:pt idx="2453">
                  <c:v>106.493576</c:v>
                </c:pt>
                <c:pt idx="2454">
                  <c:v>107.16233099999999</c:v>
                </c:pt>
                <c:pt idx="2455">
                  <c:v>109.91271999999999</c:v>
                </c:pt>
                <c:pt idx="2456">
                  <c:v>108.782448</c:v>
                </c:pt>
                <c:pt idx="2457">
                  <c:v>109.479446</c:v>
                </c:pt>
                <c:pt idx="2458">
                  <c:v>111.400986</c:v>
                </c:pt>
                <c:pt idx="2459">
                  <c:v>110.967674</c:v>
                </c:pt>
                <c:pt idx="2460">
                  <c:v>108.047775</c:v>
                </c:pt>
                <c:pt idx="2461">
                  <c:v>105.259674</c:v>
                </c:pt>
                <c:pt idx="2462">
                  <c:v>105.636467</c:v>
                </c:pt>
                <c:pt idx="2463">
                  <c:v>106.493576</c:v>
                </c:pt>
                <c:pt idx="2464">
                  <c:v>108.66939499999999</c:v>
                </c:pt>
                <c:pt idx="2465">
                  <c:v>109.573662</c:v>
                </c:pt>
                <c:pt idx="2466">
                  <c:v>109.95985400000001</c:v>
                </c:pt>
                <c:pt idx="2467">
                  <c:v>110.110535</c:v>
                </c:pt>
                <c:pt idx="2468">
                  <c:v>109.366463</c:v>
                </c:pt>
                <c:pt idx="2469">
                  <c:v>113.21890999999999</c:v>
                </c:pt>
                <c:pt idx="2470">
                  <c:v>114.802429</c:v>
                </c:pt>
                <c:pt idx="2471">
                  <c:v>115.90239</c:v>
                </c:pt>
                <c:pt idx="2472">
                  <c:v>115.437752</c:v>
                </c:pt>
                <c:pt idx="2473">
                  <c:v>115.54209899999999</c:v>
                </c:pt>
                <c:pt idx="2474">
                  <c:v>115.684296</c:v>
                </c:pt>
                <c:pt idx="2475">
                  <c:v>115.001572</c:v>
                </c:pt>
                <c:pt idx="2476">
                  <c:v>115.30497699999999</c:v>
                </c:pt>
                <c:pt idx="2477">
                  <c:v>115.323959</c:v>
                </c:pt>
                <c:pt idx="2478">
                  <c:v>116.480797</c:v>
                </c:pt>
                <c:pt idx="2479">
                  <c:v>116.41445899999999</c:v>
                </c:pt>
                <c:pt idx="2480">
                  <c:v>115.38092</c:v>
                </c:pt>
                <c:pt idx="2481">
                  <c:v>116.850624</c:v>
                </c:pt>
                <c:pt idx="2482">
                  <c:v>117.29628</c:v>
                </c:pt>
                <c:pt idx="2483">
                  <c:v>116.57563</c:v>
                </c:pt>
                <c:pt idx="2484">
                  <c:v>117.580772</c:v>
                </c:pt>
                <c:pt idx="2485">
                  <c:v>117.704033</c:v>
                </c:pt>
                <c:pt idx="2486">
                  <c:v>115.257599</c:v>
                </c:pt>
                <c:pt idx="2487">
                  <c:v>116.793747</c:v>
                </c:pt>
                <c:pt idx="2488">
                  <c:v>116.37651099999999</c:v>
                </c:pt>
                <c:pt idx="2489">
                  <c:v>117.106606</c:v>
                </c:pt>
                <c:pt idx="2490">
                  <c:v>118.96521799999999</c:v>
                </c:pt>
                <c:pt idx="2491">
                  <c:v>120.700447</c:v>
                </c:pt>
                <c:pt idx="2492">
                  <c:v>121.364197</c:v>
                </c:pt>
                <c:pt idx="2493">
                  <c:v>121.92366800000001</c:v>
                </c:pt>
                <c:pt idx="2494">
                  <c:v>121.14608800000001</c:v>
                </c:pt>
                <c:pt idx="2495">
                  <c:v>124.502831</c:v>
                </c:pt>
                <c:pt idx="2496">
                  <c:v>122.862381</c:v>
                </c:pt>
                <c:pt idx="2497">
                  <c:v>122.928825</c:v>
                </c:pt>
                <c:pt idx="2498">
                  <c:v>121.184029</c:v>
                </c:pt>
                <c:pt idx="2499">
                  <c:v>118.61432600000001</c:v>
                </c:pt>
                <c:pt idx="2500">
                  <c:v>116.45236199999999</c:v>
                </c:pt>
                <c:pt idx="2501">
                  <c:v>117.83678399999999</c:v>
                </c:pt>
                <c:pt idx="2502">
                  <c:v>116.50928500000001</c:v>
                </c:pt>
                <c:pt idx="2503">
                  <c:v>116.879059</c:v>
                </c:pt>
                <c:pt idx="2504">
                  <c:v>117.798874</c:v>
                </c:pt>
                <c:pt idx="2505">
                  <c:v>119.647942</c:v>
                </c:pt>
                <c:pt idx="2506">
                  <c:v>120.03671300000001</c:v>
                </c:pt>
                <c:pt idx="2507">
                  <c:v>119.99878699999999</c:v>
                </c:pt>
                <c:pt idx="2508">
                  <c:v>121.648712</c:v>
                </c:pt>
                <c:pt idx="2509">
                  <c:v>121.278809</c:v>
                </c:pt>
                <c:pt idx="2510">
                  <c:v>119.467789</c:v>
                </c:pt>
                <c:pt idx="2511">
                  <c:v>120.700447</c:v>
                </c:pt>
                <c:pt idx="2512">
                  <c:v>120.32118199999999</c:v>
                </c:pt>
                <c:pt idx="2513">
                  <c:v>118.58588399999999</c:v>
                </c:pt>
                <c:pt idx="2514">
                  <c:v>118.77552799999999</c:v>
                </c:pt>
                <c:pt idx="2515">
                  <c:v>117.33421300000001</c:v>
                </c:pt>
                <c:pt idx="2516">
                  <c:v>117.988525</c:v>
                </c:pt>
                <c:pt idx="2517">
                  <c:v>118.57643899999999</c:v>
                </c:pt>
                <c:pt idx="2518">
                  <c:v>118.70914500000001</c:v>
                </c:pt>
                <c:pt idx="2519">
                  <c:v>120.24530799999999</c:v>
                </c:pt>
                <c:pt idx="2520">
                  <c:v>119.078957</c:v>
                </c:pt>
                <c:pt idx="2521">
                  <c:v>120.36855300000001</c:v>
                </c:pt>
                <c:pt idx="2522">
                  <c:v>120.58667</c:v>
                </c:pt>
                <c:pt idx="2523">
                  <c:v>121.677116</c:v>
                </c:pt>
                <c:pt idx="2524">
                  <c:v>122.293465</c:v>
                </c:pt>
                <c:pt idx="2525">
                  <c:v>127.59401699999999</c:v>
                </c:pt>
                <c:pt idx="2526">
                  <c:v>125.944138</c:v>
                </c:pt>
                <c:pt idx="2527">
                  <c:v>127.78375200000001</c:v>
                </c:pt>
                <c:pt idx="2528">
                  <c:v>133.51104699999999</c:v>
                </c:pt>
                <c:pt idx="2529">
                  <c:v>133.82401999999999</c:v>
                </c:pt>
                <c:pt idx="2530">
                  <c:v>136.020599</c:v>
                </c:pt>
                <c:pt idx="2531">
                  <c:v>132.68287699999999</c:v>
                </c:pt>
                <c:pt idx="2532">
                  <c:v>128.641403</c:v>
                </c:pt>
                <c:pt idx="2533">
                  <c:v>126.730042</c:v>
                </c:pt>
                <c:pt idx="2534">
                  <c:v>129.52572599999999</c:v>
                </c:pt>
                <c:pt idx="2535">
                  <c:v>132.483124</c:v>
                </c:pt>
                <c:pt idx="2536">
                  <c:v>131.58931000000001</c:v>
                </c:pt>
                <c:pt idx="2537">
                  <c:v>131.03772000000001</c:v>
                </c:pt>
                <c:pt idx="2538">
                  <c:v>130.847565</c:v>
                </c:pt>
                <c:pt idx="2539">
                  <c:v>130.83807400000001</c:v>
                </c:pt>
                <c:pt idx="2540">
                  <c:v>129.74452199999999</c:v>
                </c:pt>
                <c:pt idx="2541">
                  <c:v>127.63344600000001</c:v>
                </c:pt>
                <c:pt idx="2542">
                  <c:v>127.433739</c:v>
                </c:pt>
                <c:pt idx="2543">
                  <c:v>127.18650100000001</c:v>
                </c:pt>
                <c:pt idx="2544">
                  <c:v>127.46225</c:v>
                </c:pt>
                <c:pt idx="2545">
                  <c:v>125.427246</c:v>
                </c:pt>
                <c:pt idx="2546">
                  <c:v>129.040817</c:v>
                </c:pt>
                <c:pt idx="2547">
                  <c:v>134.90799000000001</c:v>
                </c:pt>
                <c:pt idx="2548">
                  <c:v>134.69882200000001</c:v>
                </c:pt>
                <c:pt idx="2549">
                  <c:v>132.559235</c:v>
                </c:pt>
                <c:pt idx="2550">
                  <c:v>131.45622299999999</c:v>
                </c:pt>
                <c:pt idx="2551">
                  <c:v>134.17581200000001</c:v>
                </c:pt>
                <c:pt idx="2552">
                  <c:v>137.47551000000001</c:v>
                </c:pt>
                <c:pt idx="2553">
                  <c:v>136.971542</c:v>
                </c:pt>
                <c:pt idx="2554">
                  <c:v>136.981033</c:v>
                </c:pt>
                <c:pt idx="2555">
                  <c:v>139.510513</c:v>
                </c:pt>
                <c:pt idx="2556">
                  <c:v>138.20774800000001</c:v>
                </c:pt>
                <c:pt idx="2557">
                  <c:v>136.895477</c:v>
                </c:pt>
                <c:pt idx="2558">
                  <c:v>137.58017000000001</c:v>
                </c:pt>
                <c:pt idx="2559">
                  <c:v>137.399475</c:v>
                </c:pt>
                <c:pt idx="2560">
                  <c:v>136.06822199999999</c:v>
                </c:pt>
                <c:pt idx="2561">
                  <c:v>141.81178299999999</c:v>
                </c:pt>
                <c:pt idx="2562">
                  <c:v>143.83725000000001</c:v>
                </c:pt>
                <c:pt idx="2563">
                  <c:v>146.70901499999999</c:v>
                </c:pt>
                <c:pt idx="2564">
                  <c:v>147.04188500000001</c:v>
                </c:pt>
                <c:pt idx="2565">
                  <c:v>148.89613299999999</c:v>
                </c:pt>
                <c:pt idx="2566">
                  <c:v>147.098938</c:v>
                </c:pt>
                <c:pt idx="2567">
                  <c:v>148.07835399999999</c:v>
                </c:pt>
                <c:pt idx="2568">
                  <c:v>150.54127500000001</c:v>
                </c:pt>
                <c:pt idx="2569">
                  <c:v>150.61732499999999</c:v>
                </c:pt>
                <c:pt idx="2570">
                  <c:v>152.538239</c:v>
                </c:pt>
                <c:pt idx="2571">
                  <c:v>148.63942</c:v>
                </c:pt>
                <c:pt idx="2572">
                  <c:v>147.24157700000001</c:v>
                </c:pt>
                <c:pt idx="2573">
                  <c:v>147.03233299999999</c:v>
                </c:pt>
                <c:pt idx="2574">
                  <c:v>146.05291700000001</c:v>
                </c:pt>
                <c:pt idx="2575">
                  <c:v>145.891266</c:v>
                </c:pt>
                <c:pt idx="2576">
                  <c:v>147.46978799999999</c:v>
                </c:pt>
                <c:pt idx="2577">
                  <c:v>151.197418</c:v>
                </c:pt>
                <c:pt idx="2578">
                  <c:v>149.961197</c:v>
                </c:pt>
                <c:pt idx="2579">
                  <c:v>151.35905500000001</c:v>
                </c:pt>
                <c:pt idx="2580">
                  <c:v>148.44923399999999</c:v>
                </c:pt>
                <c:pt idx="2581">
                  <c:v>141.78320299999999</c:v>
                </c:pt>
                <c:pt idx="2582">
                  <c:v>143.960815</c:v>
                </c:pt>
                <c:pt idx="2583">
                  <c:v>141.754684</c:v>
                </c:pt>
                <c:pt idx="2584">
                  <c:v>140.83232100000001</c:v>
                </c:pt>
                <c:pt idx="2585">
                  <c:v>145.49185199999999</c:v>
                </c:pt>
                <c:pt idx="2586">
                  <c:v>150.37965399999999</c:v>
                </c:pt>
                <c:pt idx="2587">
                  <c:v>147.60287500000001</c:v>
                </c:pt>
                <c:pt idx="2588">
                  <c:v>145.482361</c:v>
                </c:pt>
                <c:pt idx="2589">
                  <c:v>145.07347100000001</c:v>
                </c:pt>
                <c:pt idx="2590">
                  <c:v>142.88630699999999</c:v>
                </c:pt>
                <c:pt idx="2591">
                  <c:v>140.02401699999999</c:v>
                </c:pt>
                <c:pt idx="2592">
                  <c:v>137.525803</c:v>
                </c:pt>
                <c:pt idx="2593">
                  <c:v>139.62354999999999</c:v>
                </c:pt>
                <c:pt idx="2594">
                  <c:v>137.125305</c:v>
                </c:pt>
                <c:pt idx="2595">
                  <c:v>130.48889199999999</c:v>
                </c:pt>
                <c:pt idx="2596">
                  <c:v>133.64498900000001</c:v>
                </c:pt>
                <c:pt idx="2597">
                  <c:v>137.573532</c:v>
                </c:pt>
                <c:pt idx="2598">
                  <c:v>140.310104</c:v>
                </c:pt>
                <c:pt idx="2599">
                  <c:v>143.113449</c:v>
                </c:pt>
                <c:pt idx="2600">
                  <c:v>143.027603</c:v>
                </c:pt>
                <c:pt idx="2601">
                  <c:v>143.69508400000001</c:v>
                </c:pt>
                <c:pt idx="2602">
                  <c:v>143.19924900000001</c:v>
                </c:pt>
                <c:pt idx="2603">
                  <c:v>146.87025499999999</c:v>
                </c:pt>
                <c:pt idx="2604">
                  <c:v>147.776093</c:v>
                </c:pt>
                <c:pt idx="2605">
                  <c:v>144.62948600000001</c:v>
                </c:pt>
                <c:pt idx="2606">
                  <c:v>142.093155</c:v>
                </c:pt>
                <c:pt idx="2607">
                  <c:v>142.178955</c:v>
                </c:pt>
                <c:pt idx="2608">
                  <c:v>140.91082800000001</c:v>
                </c:pt>
                <c:pt idx="2609">
                  <c:v>137.29695100000001</c:v>
                </c:pt>
                <c:pt idx="2610">
                  <c:v>138.79399100000001</c:v>
                </c:pt>
                <c:pt idx="2611">
                  <c:v>140.48170500000001</c:v>
                </c:pt>
                <c:pt idx="2612">
                  <c:v>141.81663499999999</c:v>
                </c:pt>
                <c:pt idx="2613">
                  <c:v>140.519882</c:v>
                </c:pt>
                <c:pt idx="2614">
                  <c:v>140.65335099999999</c:v>
                </c:pt>
                <c:pt idx="2615">
                  <c:v>141.44477800000001</c:v>
                </c:pt>
                <c:pt idx="2616">
                  <c:v>142.04544100000001</c:v>
                </c:pt>
                <c:pt idx="2617">
                  <c:v>142.550827</c:v>
                </c:pt>
                <c:pt idx="2618">
                  <c:v>141.50196800000001</c:v>
                </c:pt>
                <c:pt idx="2619">
                  <c:v>142.04544100000001</c:v>
                </c:pt>
                <c:pt idx="2620">
                  <c:v>141.530609</c:v>
                </c:pt>
                <c:pt idx="2621">
                  <c:v>140.281509</c:v>
                </c:pt>
                <c:pt idx="2622">
                  <c:v>138.60330200000001</c:v>
                </c:pt>
                <c:pt idx="2623">
                  <c:v>142.57942199999999</c:v>
                </c:pt>
                <c:pt idx="2624">
                  <c:v>141.92150899999999</c:v>
                </c:pt>
                <c:pt idx="2625">
                  <c:v>143.68553199999999</c:v>
                </c:pt>
                <c:pt idx="2626">
                  <c:v>144.11459400000001</c:v>
                </c:pt>
                <c:pt idx="2627">
                  <c:v>145.630707</c:v>
                </c:pt>
                <c:pt idx="2628">
                  <c:v>144.467422</c:v>
                </c:pt>
                <c:pt idx="2629">
                  <c:v>145.64022800000001</c:v>
                </c:pt>
                <c:pt idx="2630">
                  <c:v>148.043091</c:v>
                </c:pt>
                <c:pt idx="2631">
                  <c:v>148.71057099999999</c:v>
                </c:pt>
                <c:pt idx="2632">
                  <c:v>148.701019</c:v>
                </c:pt>
                <c:pt idx="2633">
                  <c:v>144.90600599999999</c:v>
                </c:pt>
                <c:pt idx="2634">
                  <c:v>144.696259</c:v>
                </c:pt>
                <c:pt idx="2635">
                  <c:v>145.07766699999999</c:v>
                </c:pt>
                <c:pt idx="2636">
                  <c:v>143.227859</c:v>
                </c:pt>
                <c:pt idx="2637">
                  <c:v>146.279053</c:v>
                </c:pt>
                <c:pt idx="2638">
                  <c:v>151.68554700000001</c:v>
                </c:pt>
                <c:pt idx="2639">
                  <c:v>147.98587000000001</c:v>
                </c:pt>
                <c:pt idx="2640">
                  <c:v>144.62948600000001</c:v>
                </c:pt>
                <c:pt idx="2641">
                  <c:v>146.09790000000001</c:v>
                </c:pt>
                <c:pt idx="2642">
                  <c:v>146.40304599999999</c:v>
                </c:pt>
                <c:pt idx="2643">
                  <c:v>152.51509100000001</c:v>
                </c:pt>
                <c:pt idx="2644">
                  <c:v>151.73320000000001</c:v>
                </c:pt>
                <c:pt idx="2645">
                  <c:v>156.14804100000001</c:v>
                </c:pt>
                <c:pt idx="2646">
                  <c:v>156.90130600000001</c:v>
                </c:pt>
                <c:pt idx="2647">
                  <c:v>160.11459400000001</c:v>
                </c:pt>
                <c:pt idx="2648">
                  <c:v>160.314896</c:v>
                </c:pt>
                <c:pt idx="2649">
                  <c:v>164.500809</c:v>
                </c:pt>
                <c:pt idx="2650">
                  <c:v>166.91322299999999</c:v>
                </c:pt>
                <c:pt idx="2651">
                  <c:v>167.24696399999999</c:v>
                </c:pt>
                <c:pt idx="2652">
                  <c:v>166.91322299999999</c:v>
                </c:pt>
                <c:pt idx="2653">
                  <c:v>163.78573600000001</c:v>
                </c:pt>
                <c:pt idx="2654">
                  <c:v>170.15519699999999</c:v>
                </c:pt>
                <c:pt idx="2655">
                  <c:v>169.773788</c:v>
                </c:pt>
                <c:pt idx="2656">
                  <c:v>171.71893299999999</c:v>
                </c:pt>
                <c:pt idx="2657">
                  <c:v>171.652176</c:v>
                </c:pt>
                <c:pt idx="2658">
                  <c:v>172.09082000000001</c:v>
                </c:pt>
                <c:pt idx="2659">
                  <c:v>172.35780299999999</c:v>
                </c:pt>
                <c:pt idx="2660">
                  <c:v>171.022919</c:v>
                </c:pt>
                <c:pt idx="2661">
                  <c:v>172.71060199999999</c:v>
                </c:pt>
                <c:pt idx="2662">
                  <c:v>178.79405199999999</c:v>
                </c:pt>
                <c:pt idx="2663">
                  <c:v>177.487717</c:v>
                </c:pt>
                <c:pt idx="2664">
                  <c:v>178.488922</c:v>
                </c:pt>
                <c:pt idx="2665">
                  <c:v>181.10157799999999</c:v>
                </c:pt>
                <c:pt idx="2666">
                  <c:v>180.10987900000001</c:v>
                </c:pt>
                <c:pt idx="2667">
                  <c:v>172.89172400000001</c:v>
                </c:pt>
                <c:pt idx="2668">
                  <c:v>172.75830099999999</c:v>
                </c:pt>
                <c:pt idx="2669">
                  <c:v>177.99307300000001</c:v>
                </c:pt>
                <c:pt idx="2670">
                  <c:v>179.37570199999999</c:v>
                </c:pt>
                <c:pt idx="2671">
                  <c:v>175.48530600000001</c:v>
                </c:pt>
                <c:pt idx="2672">
                  <c:v>175.637924</c:v>
                </c:pt>
                <c:pt idx="2673">
                  <c:v>177.63076799999999</c:v>
                </c:pt>
                <c:pt idx="2674">
                  <c:v>171.471024</c:v>
                </c:pt>
                <c:pt idx="2675">
                  <c:v>168.94422900000001</c:v>
                </c:pt>
                <c:pt idx="2676">
                  <c:v>172.08128400000001</c:v>
                </c:pt>
                <c:pt idx="2677">
                  <c:v>180.47216800000001</c:v>
                </c:pt>
                <c:pt idx="2678">
                  <c:v>180.128906</c:v>
                </c:pt>
                <c:pt idx="2679">
                  <c:v>180.72966</c:v>
                </c:pt>
                <c:pt idx="2680">
                  <c:v>186.91802999999999</c:v>
                </c:pt>
                <c:pt idx="2681">
                  <c:v>194.06938199999999</c:v>
                </c:pt>
                <c:pt idx="2682">
                  <c:v>198.41743500000001</c:v>
                </c:pt>
                <c:pt idx="2683">
                  <c:v>198.016907</c:v>
                </c:pt>
                <c:pt idx="2684">
                  <c:v>195.251755</c:v>
                </c:pt>
                <c:pt idx="2685">
                  <c:v>198.198151</c:v>
                </c:pt>
                <c:pt idx="2686">
                  <c:v>194.49847399999999</c:v>
                </c:pt>
                <c:pt idx="2687">
                  <c:v>193.935913</c:v>
                </c:pt>
                <c:pt idx="2688">
                  <c:v>202.65110799999999</c:v>
                </c:pt>
                <c:pt idx="2689">
                  <c:v>203.39477500000001</c:v>
                </c:pt>
                <c:pt idx="2690">
                  <c:v>204.882248</c:v>
                </c:pt>
                <c:pt idx="2691">
                  <c:v>199.42817700000001</c:v>
                </c:pt>
                <c:pt idx="2692">
                  <c:v>190.01701399999999</c:v>
                </c:pt>
                <c:pt idx="2693">
                  <c:v>197.78810100000001</c:v>
                </c:pt>
                <c:pt idx="2694">
                  <c:v>196.19572400000001</c:v>
                </c:pt>
                <c:pt idx="2695">
                  <c:v>195.28038000000001</c:v>
                </c:pt>
                <c:pt idx="2696">
                  <c:v>202.48893699999999</c:v>
                </c:pt>
                <c:pt idx="2697">
                  <c:v>208.05749499999999</c:v>
                </c:pt>
                <c:pt idx="2698">
                  <c:v>204.548508</c:v>
                </c:pt>
                <c:pt idx="2699">
                  <c:v>202.71777299999999</c:v>
                </c:pt>
                <c:pt idx="2700">
                  <c:v>200.66776999999999</c:v>
                </c:pt>
                <c:pt idx="2701">
                  <c:v>204.577225</c:v>
                </c:pt>
                <c:pt idx="2702">
                  <c:v>207.33279400000001</c:v>
                </c:pt>
                <c:pt idx="2703">
                  <c:v>204.262497</c:v>
                </c:pt>
                <c:pt idx="2704">
                  <c:v>210.65107699999999</c:v>
                </c:pt>
                <c:pt idx="2705">
                  <c:v>209.163544</c:v>
                </c:pt>
                <c:pt idx="2706">
                  <c:v>213.46388200000001</c:v>
                </c:pt>
                <c:pt idx="2707">
                  <c:v>211.041977</c:v>
                </c:pt>
                <c:pt idx="2708">
                  <c:v>212.02420000000001</c:v>
                </c:pt>
                <c:pt idx="2709">
                  <c:v>213.139679</c:v>
                </c:pt>
                <c:pt idx="2710">
                  <c:v>220.729736</c:v>
                </c:pt>
                <c:pt idx="2711">
                  <c:v>221.187363</c:v>
                </c:pt>
                <c:pt idx="2712">
                  <c:v>221.43540999999999</c:v>
                </c:pt>
                <c:pt idx="2713">
                  <c:v>206.54141200000001</c:v>
                </c:pt>
                <c:pt idx="2714">
                  <c:v>210.26959199999999</c:v>
                </c:pt>
                <c:pt idx="2715">
                  <c:v>206.74160800000001</c:v>
                </c:pt>
                <c:pt idx="2716">
                  <c:v>211.861862</c:v>
                </c:pt>
                <c:pt idx="2717">
                  <c:v>211.43199200000001</c:v>
                </c:pt>
                <c:pt idx="2718">
                  <c:v>201.49711600000001</c:v>
                </c:pt>
                <c:pt idx="2719">
                  <c:v>206.10157799999999</c:v>
                </c:pt>
                <c:pt idx="2720">
                  <c:v>203.06381200000001</c:v>
                </c:pt>
                <c:pt idx="2721">
                  <c:v>206.455063</c:v>
                </c:pt>
                <c:pt idx="2722">
                  <c:v>207.47721899999999</c:v>
                </c:pt>
                <c:pt idx="2723">
                  <c:v>209.27307099999999</c:v>
                </c:pt>
                <c:pt idx="2724">
                  <c:v>210.75375399999999</c:v>
                </c:pt>
                <c:pt idx="2725">
                  <c:v>210.35261499999999</c:v>
                </c:pt>
                <c:pt idx="2726">
                  <c:v>206.92311100000001</c:v>
                </c:pt>
                <c:pt idx="2727">
                  <c:v>210.75375399999999</c:v>
                </c:pt>
                <c:pt idx="2728">
                  <c:v>212.893585</c:v>
                </c:pt>
                <c:pt idx="2729">
                  <c:v>210.54361</c:v>
                </c:pt>
                <c:pt idx="2730">
                  <c:v>209.66480999999999</c:v>
                </c:pt>
                <c:pt idx="2731">
                  <c:v>209.42593400000001</c:v>
                </c:pt>
                <c:pt idx="2732">
                  <c:v>207.21925400000001</c:v>
                </c:pt>
                <c:pt idx="2733">
                  <c:v>209.45469700000001</c:v>
                </c:pt>
                <c:pt idx="2734">
                  <c:v>210.67738299999999</c:v>
                </c:pt>
                <c:pt idx="2735">
                  <c:v>207.65867600000001</c:v>
                </c:pt>
                <c:pt idx="2736">
                  <c:v>202.88227800000001</c:v>
                </c:pt>
                <c:pt idx="2737">
                  <c:v>200.65649400000001</c:v>
                </c:pt>
                <c:pt idx="2738">
                  <c:v>201.18188499999999</c:v>
                </c:pt>
                <c:pt idx="2739">
                  <c:v>202.47152700000001</c:v>
                </c:pt>
                <c:pt idx="2740">
                  <c:v>202.24229399999999</c:v>
                </c:pt>
                <c:pt idx="2741">
                  <c:v>202.93008399999999</c:v>
                </c:pt>
                <c:pt idx="2742">
                  <c:v>207.48672500000001</c:v>
                </c:pt>
                <c:pt idx="2743">
                  <c:v>216.41867099999999</c:v>
                </c:pt>
                <c:pt idx="2744">
                  <c:v>213.67695599999999</c:v>
                </c:pt>
                <c:pt idx="2745">
                  <c:v>213.33306899999999</c:v>
                </c:pt>
                <c:pt idx="2746">
                  <c:v>211.82368500000001</c:v>
                </c:pt>
                <c:pt idx="2747">
                  <c:v>215.24366800000001</c:v>
                </c:pt>
                <c:pt idx="2748">
                  <c:v>218.45335399999999</c:v>
                </c:pt>
                <c:pt idx="2749">
                  <c:v>220.64097599999999</c:v>
                </c:pt>
                <c:pt idx="2750">
                  <c:v>224.75820899999999</c:v>
                </c:pt>
                <c:pt idx="2751">
                  <c:v>225.589294</c:v>
                </c:pt>
                <c:pt idx="2752">
                  <c:v>225.66572600000001</c:v>
                </c:pt>
                <c:pt idx="2753">
                  <c:v>226.53501900000001</c:v>
                </c:pt>
                <c:pt idx="2754">
                  <c:v>223.602295</c:v>
                </c:pt>
                <c:pt idx="2755">
                  <c:v>229.95886200000001</c:v>
                </c:pt>
                <c:pt idx="2756">
                  <c:v>237.37159700000001</c:v>
                </c:pt>
                <c:pt idx="2757">
                  <c:v>237.688492</c:v>
                </c:pt>
                <c:pt idx="2758">
                  <c:v>238.25498999999999</c:v>
                </c:pt>
                <c:pt idx="2759">
                  <c:v>237.69804400000001</c:v>
                </c:pt>
                <c:pt idx="2760">
                  <c:v>239.07115200000001</c:v>
                </c:pt>
                <c:pt idx="2761">
                  <c:v>239.29200700000001</c:v>
                </c:pt>
                <c:pt idx="2762">
                  <c:v>239.41682399999999</c:v>
                </c:pt>
                <c:pt idx="2763">
                  <c:v>242.46064799999999</c:v>
                </c:pt>
                <c:pt idx="2764">
                  <c:v>241.682907</c:v>
                </c:pt>
                <c:pt idx="2765">
                  <c:v>240.25221300000001</c:v>
                </c:pt>
                <c:pt idx="2766">
                  <c:v>241.922867</c:v>
                </c:pt>
                <c:pt idx="2767">
                  <c:v>240.175354</c:v>
                </c:pt>
                <c:pt idx="2768">
                  <c:v>241.27006499999999</c:v>
                </c:pt>
                <c:pt idx="2769">
                  <c:v>239.359253</c:v>
                </c:pt>
                <c:pt idx="2770">
                  <c:v>246.81999200000001</c:v>
                </c:pt>
                <c:pt idx="2771">
                  <c:v>249.306915</c:v>
                </c:pt>
                <c:pt idx="2772">
                  <c:v>257.97744799999998</c:v>
                </c:pt>
                <c:pt idx="2773">
                  <c:v>253.68536399999999</c:v>
                </c:pt>
                <c:pt idx="2774">
                  <c:v>255.48112499999999</c:v>
                </c:pt>
                <c:pt idx="2775">
                  <c:v>267.07061800000002</c:v>
                </c:pt>
                <c:pt idx="2776">
                  <c:v>264.948578</c:v>
                </c:pt>
                <c:pt idx="2777">
                  <c:v>274.733093</c:v>
                </c:pt>
                <c:pt idx="2778">
                  <c:v>276.56710800000002</c:v>
                </c:pt>
                <c:pt idx="2779">
                  <c:v>278.223206</c:v>
                </c:pt>
                <c:pt idx="2780">
                  <c:v>271.85858200000001</c:v>
                </c:pt>
                <c:pt idx="2781">
                  <c:v>271.88754299999999</c:v>
                </c:pt>
                <c:pt idx="2782">
                  <c:v>274.323578</c:v>
                </c:pt>
                <c:pt idx="2783">
                  <c:v>272.00302099999999</c:v>
                </c:pt>
                <c:pt idx="2784">
                  <c:v>273.899902</c:v>
                </c:pt>
                <c:pt idx="2785">
                  <c:v>276.19149800000002</c:v>
                </c:pt>
                <c:pt idx="2786">
                  <c:v>281.58367900000002</c:v>
                </c:pt>
                <c:pt idx="2787">
                  <c:v>279.79278599999998</c:v>
                </c:pt>
                <c:pt idx="2788">
                  <c:v>269.97146600000002</c:v>
                </c:pt>
                <c:pt idx="2789">
                  <c:v>268.38265999999999</c:v>
                </c:pt>
                <c:pt idx="2790">
                  <c:v>271.28088400000001</c:v>
                </c:pt>
                <c:pt idx="2791">
                  <c:v>269.61508199999997</c:v>
                </c:pt>
                <c:pt idx="2792">
                  <c:v>272.71554600000002</c:v>
                </c:pt>
                <c:pt idx="2793">
                  <c:v>283.68267800000001</c:v>
                </c:pt>
                <c:pt idx="2794">
                  <c:v>287.09140000000002</c:v>
                </c:pt>
                <c:pt idx="2795">
                  <c:v>286.78320300000001</c:v>
                </c:pt>
                <c:pt idx="2796">
                  <c:v>288.35263099999997</c:v>
                </c:pt>
                <c:pt idx="2797">
                  <c:v>289.325287</c:v>
                </c:pt>
                <c:pt idx="2798">
                  <c:v>286.29220600000002</c:v>
                </c:pt>
                <c:pt idx="2799">
                  <c:v>287.77493299999998</c:v>
                </c:pt>
                <c:pt idx="2800">
                  <c:v>283.644226</c:v>
                </c:pt>
                <c:pt idx="2801">
                  <c:v>296.21942100000001</c:v>
                </c:pt>
                <c:pt idx="2802">
                  <c:v>294.67877199999998</c:v>
                </c:pt>
                <c:pt idx="2803">
                  <c:v>298.28951999999998</c:v>
                </c:pt>
                <c:pt idx="2804">
                  <c:v>302.85360700000001</c:v>
                </c:pt>
                <c:pt idx="2805">
                  <c:v>303.41210899999999</c:v>
                </c:pt>
                <c:pt idx="2806">
                  <c:v>289.75860599999999</c:v>
                </c:pt>
                <c:pt idx="2807">
                  <c:v>285.28109699999999</c:v>
                </c:pt>
                <c:pt idx="2808">
                  <c:v>281.631866</c:v>
                </c:pt>
                <c:pt idx="2809">
                  <c:v>287.29348800000002</c:v>
                </c:pt>
                <c:pt idx="2810">
                  <c:v>286.53277600000001</c:v>
                </c:pt>
                <c:pt idx="2811">
                  <c:v>277.51071200000001</c:v>
                </c:pt>
                <c:pt idx="2812">
                  <c:v>280.11041299999999</c:v>
                </c:pt>
                <c:pt idx="2813">
                  <c:v>281.208191</c:v>
                </c:pt>
                <c:pt idx="2814">
                  <c:v>281.00592</c:v>
                </c:pt>
                <c:pt idx="2815">
                  <c:v>272.85040300000003</c:v>
                </c:pt>
                <c:pt idx="2816">
                  <c:v>272.11859099999998</c:v>
                </c:pt>
                <c:pt idx="2817">
                  <c:v>270.298767</c:v>
                </c:pt>
                <c:pt idx="2818">
                  <c:v>271.02084400000001</c:v>
                </c:pt>
                <c:pt idx="2819">
                  <c:v>274.67022700000001</c:v>
                </c:pt>
                <c:pt idx="2820">
                  <c:v>272.36889600000001</c:v>
                </c:pt>
                <c:pt idx="2821">
                  <c:v>269.16262799999998</c:v>
                </c:pt>
                <c:pt idx="2822">
                  <c:v>269.04699699999998</c:v>
                </c:pt>
                <c:pt idx="2823">
                  <c:v>267.516052</c:v>
                </c:pt>
                <c:pt idx="2824">
                  <c:v>270.722443</c:v>
                </c:pt>
                <c:pt idx="2825">
                  <c:v>267.81445300000001</c:v>
                </c:pt>
                <c:pt idx="2826">
                  <c:v>273.15850799999998</c:v>
                </c:pt>
                <c:pt idx="2827">
                  <c:v>274.55471799999998</c:v>
                </c:pt>
                <c:pt idx="2828">
                  <c:v>274.28506499999997</c:v>
                </c:pt>
                <c:pt idx="2829">
                  <c:v>269.20101899999997</c:v>
                </c:pt>
                <c:pt idx="2830">
                  <c:v>270.847534</c:v>
                </c:pt>
                <c:pt idx="2831">
                  <c:v>265.80209400000001</c:v>
                </c:pt>
                <c:pt idx="2832">
                  <c:v>261.40176400000001</c:v>
                </c:pt>
                <c:pt idx="2833">
                  <c:v>269.730682</c:v>
                </c:pt>
                <c:pt idx="2834">
                  <c:v>274.38131700000002</c:v>
                </c:pt>
                <c:pt idx="2835">
                  <c:v>272.01263399999999</c:v>
                </c:pt>
                <c:pt idx="2836">
                  <c:v>274.37164300000001</c:v>
                </c:pt>
                <c:pt idx="2837">
                  <c:v>277.25067100000001</c:v>
                </c:pt>
                <c:pt idx="2838">
                  <c:v>280.52392600000002</c:v>
                </c:pt>
                <c:pt idx="2839">
                  <c:v>277.78179899999998</c:v>
                </c:pt>
                <c:pt idx="2840">
                  <c:v>279.89633199999997</c:v>
                </c:pt>
                <c:pt idx="2841">
                  <c:v>274.14163200000002</c:v>
                </c:pt>
                <c:pt idx="2842">
                  <c:v>273.147064</c:v>
                </c:pt>
                <c:pt idx="2843">
                  <c:v>270.91656499999999</c:v>
                </c:pt>
                <c:pt idx="2844">
                  <c:v>275.13610799999998</c:v>
                </c:pt>
                <c:pt idx="2845">
                  <c:v>266.84188799999998</c:v>
                </c:pt>
                <c:pt idx="2846">
                  <c:v>266.98681599999998</c:v>
                </c:pt>
                <c:pt idx="2847">
                  <c:v>255.06214900000001</c:v>
                </c:pt>
                <c:pt idx="2848">
                  <c:v>258.73132299999997</c:v>
                </c:pt>
                <c:pt idx="2849">
                  <c:v>264.69836400000003</c:v>
                </c:pt>
                <c:pt idx="2850">
                  <c:v>269.27514600000001</c:v>
                </c:pt>
                <c:pt idx="2851">
                  <c:v>276.70986900000003</c:v>
                </c:pt>
                <c:pt idx="2852">
                  <c:v>272.55813599999999</c:v>
                </c:pt>
                <c:pt idx="2853">
                  <c:v>271.47668499999997</c:v>
                </c:pt>
                <c:pt idx="2854">
                  <c:v>263.62664799999999</c:v>
                </c:pt>
                <c:pt idx="2855">
                  <c:v>252.435776</c:v>
                </c:pt>
                <c:pt idx="2856">
                  <c:v>252.686905</c:v>
                </c:pt>
                <c:pt idx="2857">
                  <c:v>258.00704999999999</c:v>
                </c:pt>
                <c:pt idx="2858">
                  <c:v>255.65112300000001</c:v>
                </c:pt>
                <c:pt idx="2859">
                  <c:v>258.97268700000001</c:v>
                </c:pt>
                <c:pt idx="2860">
                  <c:v>267.69168100000002</c:v>
                </c:pt>
                <c:pt idx="2861">
                  <c:v>267.17028800000003</c:v>
                </c:pt>
                <c:pt idx="2862">
                  <c:v>278.16793799999999</c:v>
                </c:pt>
                <c:pt idx="2863">
                  <c:v>270.30831899999998</c:v>
                </c:pt>
                <c:pt idx="2864">
                  <c:v>273.93881199999998</c:v>
                </c:pt>
                <c:pt idx="2865">
                  <c:v>267.03509500000001</c:v>
                </c:pt>
                <c:pt idx="2866">
                  <c:v>260.37280299999998</c:v>
                </c:pt>
                <c:pt idx="2867">
                  <c:v>252.638565</c:v>
                </c:pt>
                <c:pt idx="2868">
                  <c:v>257.39892600000002</c:v>
                </c:pt>
                <c:pt idx="2869">
                  <c:v>256.39459199999999</c:v>
                </c:pt>
                <c:pt idx="2870">
                  <c:v>264.37023900000003</c:v>
                </c:pt>
                <c:pt idx="2871">
                  <c:v>270.01870700000001</c:v>
                </c:pt>
                <c:pt idx="2872">
                  <c:v>271.47668499999997</c:v>
                </c:pt>
                <c:pt idx="2873">
                  <c:v>271.66018700000001</c:v>
                </c:pt>
                <c:pt idx="2874">
                  <c:v>277.87829599999998</c:v>
                </c:pt>
                <c:pt idx="2875">
                  <c:v>274.69189499999999</c:v>
                </c:pt>
                <c:pt idx="2876">
                  <c:v>280.87152099999997</c:v>
                </c:pt>
                <c:pt idx="2877">
                  <c:v>277.47283900000002</c:v>
                </c:pt>
                <c:pt idx="2878">
                  <c:v>281.67294299999998</c:v>
                </c:pt>
                <c:pt idx="2879">
                  <c:v>278.84390300000001</c:v>
                </c:pt>
                <c:pt idx="2880">
                  <c:v>274.035461</c:v>
                </c:pt>
                <c:pt idx="2881">
                  <c:v>273.43676799999997</c:v>
                </c:pt>
                <c:pt idx="2882">
                  <c:v>274.006348</c:v>
                </c:pt>
                <c:pt idx="2883">
                  <c:v>276.94174199999998</c:v>
                </c:pt>
                <c:pt idx="2884">
                  <c:v>286.08560199999999</c:v>
                </c:pt>
                <c:pt idx="2885">
                  <c:v>289.69671599999998</c:v>
                </c:pt>
                <c:pt idx="2886">
                  <c:v>289.19467200000003</c:v>
                </c:pt>
                <c:pt idx="2887">
                  <c:v>285.863495</c:v>
                </c:pt>
                <c:pt idx="2888">
                  <c:v>283.188965</c:v>
                </c:pt>
                <c:pt idx="2889">
                  <c:v>285.873108</c:v>
                </c:pt>
                <c:pt idx="2890">
                  <c:v>291.30920400000002</c:v>
                </c:pt>
                <c:pt idx="2891">
                  <c:v>285.44833399999999</c:v>
                </c:pt>
                <c:pt idx="2892">
                  <c:v>284.49234000000001</c:v>
                </c:pt>
                <c:pt idx="2893">
                  <c:v>284.33795199999997</c:v>
                </c:pt>
                <c:pt idx="2894">
                  <c:v>289.93810999999999</c:v>
                </c:pt>
                <c:pt idx="2895">
                  <c:v>279.80944799999997</c:v>
                </c:pt>
                <c:pt idx="2896">
                  <c:v>282.42617799999999</c:v>
                </c:pt>
                <c:pt idx="2897">
                  <c:v>283.80682400000001</c:v>
                </c:pt>
                <c:pt idx="2898">
                  <c:v>283.25650000000002</c:v>
                </c:pt>
                <c:pt idx="2899">
                  <c:v>289.71618699999999</c:v>
                </c:pt>
                <c:pt idx="2900">
                  <c:v>291.22238199999998</c:v>
                </c:pt>
                <c:pt idx="2901">
                  <c:v>295.24874899999998</c:v>
                </c:pt>
                <c:pt idx="2902">
                  <c:v>297.97155800000002</c:v>
                </c:pt>
                <c:pt idx="2903">
                  <c:v>305.59954800000003</c:v>
                </c:pt>
                <c:pt idx="2904">
                  <c:v>305.57064800000001</c:v>
                </c:pt>
                <c:pt idx="2905">
                  <c:v>311.75015300000001</c:v>
                </c:pt>
                <c:pt idx="2906">
                  <c:v>308.50582900000001</c:v>
                </c:pt>
                <c:pt idx="2907">
                  <c:v>300.30825800000002</c:v>
                </c:pt>
                <c:pt idx="2908">
                  <c:v>292.61279300000001</c:v>
                </c:pt>
                <c:pt idx="2909">
                  <c:v>300.28894000000003</c:v>
                </c:pt>
                <c:pt idx="2910">
                  <c:v>300.57110599999999</c:v>
                </c:pt>
                <c:pt idx="2911">
                  <c:v>301.19396999999998</c:v>
                </c:pt>
                <c:pt idx="2912">
                  <c:v>295.47226000000001</c:v>
                </c:pt>
                <c:pt idx="2913">
                  <c:v>298.303833</c:v>
                </c:pt>
                <c:pt idx="2914">
                  <c:v>294.89816300000001</c:v>
                </c:pt>
                <c:pt idx="2915">
                  <c:v>295.25820900000002</c:v>
                </c:pt>
                <c:pt idx="2916">
                  <c:v>303.62658699999997</c:v>
                </c:pt>
                <c:pt idx="2917">
                  <c:v>299.31591800000001</c:v>
                </c:pt>
                <c:pt idx="2918">
                  <c:v>296.40649400000001</c:v>
                </c:pt>
                <c:pt idx="2919">
                  <c:v>299.461792</c:v>
                </c:pt>
                <c:pt idx="2920">
                  <c:v>303.31518599999998</c:v>
                </c:pt>
                <c:pt idx="2921">
                  <c:v>302.73135400000001</c:v>
                </c:pt>
                <c:pt idx="2922">
                  <c:v>310.36019900000002</c:v>
                </c:pt>
                <c:pt idx="2923">
                  <c:v>310.934326</c:v>
                </c:pt>
                <c:pt idx="2924">
                  <c:v>311.69348100000002</c:v>
                </c:pt>
                <c:pt idx="2925">
                  <c:v>321.09320100000002</c:v>
                </c:pt>
                <c:pt idx="2926">
                  <c:v>317.36630200000002</c:v>
                </c:pt>
                <c:pt idx="2927">
                  <c:v>318.66049199999998</c:v>
                </c:pt>
                <c:pt idx="2928">
                  <c:v>320.72345000000001</c:v>
                </c:pt>
                <c:pt idx="2929">
                  <c:v>322.669556</c:v>
                </c:pt>
                <c:pt idx="2930">
                  <c:v>323.26309199999997</c:v>
                </c:pt>
                <c:pt idx="2931">
                  <c:v>323.895599</c:v>
                </c:pt>
                <c:pt idx="2932">
                  <c:v>324.27508499999999</c:v>
                </c:pt>
                <c:pt idx="2933">
                  <c:v>319.32217400000002</c:v>
                </c:pt>
                <c:pt idx="2934">
                  <c:v>318.19342</c:v>
                </c:pt>
                <c:pt idx="2935">
                  <c:v>318.71896400000003</c:v>
                </c:pt>
                <c:pt idx="2936">
                  <c:v>315.46881100000002</c:v>
                </c:pt>
                <c:pt idx="2937">
                  <c:v>313.26968399999998</c:v>
                </c:pt>
                <c:pt idx="2938">
                  <c:v>312.46200599999997</c:v>
                </c:pt>
                <c:pt idx="2939">
                  <c:v>316.54885899999999</c:v>
                </c:pt>
                <c:pt idx="2940">
                  <c:v>318.56310999999999</c:v>
                </c:pt>
                <c:pt idx="2941">
                  <c:v>325.69574</c:v>
                </c:pt>
                <c:pt idx="2942">
                  <c:v>330.71676600000001</c:v>
                </c:pt>
                <c:pt idx="2943">
                  <c:v>335.601563</c:v>
                </c:pt>
                <c:pt idx="2944">
                  <c:v>332.67275999999998</c:v>
                </c:pt>
                <c:pt idx="2945">
                  <c:v>332.48779300000001</c:v>
                </c:pt>
                <c:pt idx="2946">
                  <c:v>333.56787100000003</c:v>
                </c:pt>
                <c:pt idx="2947">
                  <c:v>332.010986</c:v>
                </c:pt>
                <c:pt idx="2948">
                  <c:v>333.71392800000001</c:v>
                </c:pt>
                <c:pt idx="2949">
                  <c:v>338.65704299999999</c:v>
                </c:pt>
                <c:pt idx="2950">
                  <c:v>336.52593999999999</c:v>
                </c:pt>
                <c:pt idx="2951">
                  <c:v>325.60815400000001</c:v>
                </c:pt>
                <c:pt idx="2952">
                  <c:v>329.96752900000001</c:v>
                </c:pt>
                <c:pt idx="2953">
                  <c:v>338.14129600000001</c:v>
                </c:pt>
                <c:pt idx="2954">
                  <c:v>341.70275900000001</c:v>
                </c:pt>
                <c:pt idx="2955">
                  <c:v>335.31939699999998</c:v>
                </c:pt>
                <c:pt idx="2956">
                  <c:v>322.25112899999999</c:v>
                </c:pt>
                <c:pt idx="2957">
                  <c:v>292.990906</c:v>
                </c:pt>
                <c:pt idx="2958">
                  <c:v>291.21020499999997</c:v>
                </c:pt>
                <c:pt idx="2959">
                  <c:v>294.09234600000002</c:v>
                </c:pt>
                <c:pt idx="2960">
                  <c:v>295.68487499999998</c:v>
                </c:pt>
                <c:pt idx="2961">
                  <c:v>292.46078499999999</c:v>
                </c:pt>
                <c:pt idx="2962">
                  <c:v>293.32055700000001</c:v>
                </c:pt>
                <c:pt idx="2963">
                  <c:v>295.44052099999999</c:v>
                </c:pt>
                <c:pt idx="2964">
                  <c:v>308.09252900000001</c:v>
                </c:pt>
                <c:pt idx="2965">
                  <c:v>314.27685500000001</c:v>
                </c:pt>
                <c:pt idx="2966">
                  <c:v>306.92987099999999</c:v>
                </c:pt>
                <c:pt idx="2967">
                  <c:v>313.61248799999998</c:v>
                </c:pt>
                <c:pt idx="2968">
                  <c:v>316.27969400000001</c:v>
                </c:pt>
                <c:pt idx="2969">
                  <c:v>316.06478900000002</c:v>
                </c:pt>
                <c:pt idx="2970">
                  <c:v>315.664154</c:v>
                </c:pt>
                <c:pt idx="2971">
                  <c:v>312.73330700000002</c:v>
                </c:pt>
                <c:pt idx="2972">
                  <c:v>320.35366800000003</c:v>
                </c:pt>
                <c:pt idx="2973">
                  <c:v>314.72634900000003</c:v>
                </c:pt>
                <c:pt idx="2974">
                  <c:v>316.475098</c:v>
                </c:pt>
                <c:pt idx="2975">
                  <c:v>312.77227800000003</c:v>
                </c:pt>
                <c:pt idx="2976">
                  <c:v>318.72222900000003</c:v>
                </c:pt>
                <c:pt idx="2977">
                  <c:v>322.209991</c:v>
                </c:pt>
                <c:pt idx="2978">
                  <c:v>320.96929899999998</c:v>
                </c:pt>
                <c:pt idx="2979">
                  <c:v>326.94836400000003</c:v>
                </c:pt>
                <c:pt idx="2980">
                  <c:v>323.880585</c:v>
                </c:pt>
                <c:pt idx="2981">
                  <c:v>319.11303700000002</c:v>
                </c:pt>
                <c:pt idx="2982">
                  <c:v>325.20935100000003</c:v>
                </c:pt>
                <c:pt idx="2983">
                  <c:v>324.818512</c:v>
                </c:pt>
                <c:pt idx="2984">
                  <c:v>326.53805499999999</c:v>
                </c:pt>
                <c:pt idx="2985">
                  <c:v>320.705536</c:v>
                </c:pt>
                <c:pt idx="2986">
                  <c:v>323.30426</c:v>
                </c:pt>
                <c:pt idx="2987">
                  <c:v>317.29583700000001</c:v>
                </c:pt>
                <c:pt idx="2988">
                  <c:v>312.01016199999998</c:v>
                </c:pt>
                <c:pt idx="2989">
                  <c:v>304.721924</c:v>
                </c:pt>
                <c:pt idx="2990">
                  <c:v>304.95645100000002</c:v>
                </c:pt>
                <c:pt idx="2991">
                  <c:v>307.27185100000003</c:v>
                </c:pt>
                <c:pt idx="2992">
                  <c:v>303.26626599999997</c:v>
                </c:pt>
                <c:pt idx="2993">
                  <c:v>295.53823899999998</c:v>
                </c:pt>
                <c:pt idx="2994">
                  <c:v>290.22351099999997</c:v>
                </c:pt>
                <c:pt idx="2995">
                  <c:v>304.60470600000002</c:v>
                </c:pt>
                <c:pt idx="2996">
                  <c:v>300.79443400000002</c:v>
                </c:pt>
                <c:pt idx="2997">
                  <c:v>303.696167</c:v>
                </c:pt>
                <c:pt idx="2998">
                  <c:v>310.52526899999998</c:v>
                </c:pt>
                <c:pt idx="2999">
                  <c:v>310.38845800000001</c:v>
                </c:pt>
                <c:pt idx="3000">
                  <c:v>300.39395100000002</c:v>
                </c:pt>
                <c:pt idx="3001">
                  <c:v>300.85308800000001</c:v>
                </c:pt>
                <c:pt idx="3002">
                  <c:v>305.72818000000001</c:v>
                </c:pt>
                <c:pt idx="3003">
                  <c:v>308.73733499999997</c:v>
                </c:pt>
                <c:pt idx="3004">
                  <c:v>310.50567599999999</c:v>
                </c:pt>
                <c:pt idx="3005">
                  <c:v>312.029877</c:v>
                </c:pt>
                <c:pt idx="3006">
                  <c:v>313.96423299999998</c:v>
                </c:pt>
                <c:pt idx="3007">
                  <c:v>313.66134599999998</c:v>
                </c:pt>
                <c:pt idx="3008">
                  <c:v>308.38562000000002</c:v>
                </c:pt>
                <c:pt idx="3009">
                  <c:v>300.14965799999999</c:v>
                </c:pt>
                <c:pt idx="3010">
                  <c:v>293.01767000000001</c:v>
                </c:pt>
                <c:pt idx="3011">
                  <c:v>299.79785199999998</c:v>
                </c:pt>
                <c:pt idx="3012">
                  <c:v>301.99612400000001</c:v>
                </c:pt>
                <c:pt idx="3013">
                  <c:v>307.85806300000002</c:v>
                </c:pt>
                <c:pt idx="3014">
                  <c:v>309.43103000000002</c:v>
                </c:pt>
                <c:pt idx="3015">
                  <c:v>308.493134</c:v>
                </c:pt>
                <c:pt idx="3016">
                  <c:v>311.31658900000002</c:v>
                </c:pt>
                <c:pt idx="3017">
                  <c:v>320.25595099999998</c:v>
                </c:pt>
                <c:pt idx="3018">
                  <c:v>321.36007699999999</c:v>
                </c:pt>
                <c:pt idx="3019">
                  <c:v>326.73336799999998</c:v>
                </c:pt>
                <c:pt idx="3020">
                  <c:v>329.683899</c:v>
                </c:pt>
                <c:pt idx="3021">
                  <c:v>325.47317500000003</c:v>
                </c:pt>
                <c:pt idx="3022">
                  <c:v>321.75082400000002</c:v>
                </c:pt>
                <c:pt idx="3023">
                  <c:v>315.83029199999999</c:v>
                </c:pt>
                <c:pt idx="3024">
                  <c:v>324.24206500000003</c:v>
                </c:pt>
                <c:pt idx="3025">
                  <c:v>322.20013399999999</c:v>
                </c:pt>
                <c:pt idx="3026">
                  <c:v>350.10299700000002</c:v>
                </c:pt>
                <c:pt idx="3027">
                  <c:v>369.49603300000001</c:v>
                </c:pt>
                <c:pt idx="3028">
                  <c:v>371.30358899999999</c:v>
                </c:pt>
                <c:pt idx="3029">
                  <c:v>372.89297499999998</c:v>
                </c:pt>
                <c:pt idx="3030">
                  <c:v>387.07995599999998</c:v>
                </c:pt>
                <c:pt idx="3031">
                  <c:v>383.55770899999999</c:v>
                </c:pt>
                <c:pt idx="3032">
                  <c:v>391.328125</c:v>
                </c:pt>
                <c:pt idx="3033">
                  <c:v>379.36831699999999</c:v>
                </c:pt>
                <c:pt idx="3034">
                  <c:v>383.75387599999999</c:v>
                </c:pt>
                <c:pt idx="3035">
                  <c:v>389.38552900000002</c:v>
                </c:pt>
                <c:pt idx="3036">
                  <c:v>391.06323200000003</c:v>
                </c:pt>
                <c:pt idx="3037">
                  <c:v>389.47384599999998</c:v>
                </c:pt>
                <c:pt idx="3038">
                  <c:v>398.95144699999997</c:v>
                </c:pt>
                <c:pt idx="3039">
                  <c:v>401.89471400000002</c:v>
                </c:pt>
                <c:pt idx="3040">
                  <c:v>392.59368899999998</c:v>
                </c:pt>
                <c:pt idx="3041">
                  <c:v>386.75607300000001</c:v>
                </c:pt>
                <c:pt idx="3042">
                  <c:v>387.74713100000002</c:v>
                </c:pt>
                <c:pt idx="3043">
                  <c:v>389.15005500000001</c:v>
                </c:pt>
                <c:pt idx="3044">
                  <c:v>387.62927200000001</c:v>
                </c:pt>
                <c:pt idx="3045">
                  <c:v>396.76351899999997</c:v>
                </c:pt>
                <c:pt idx="3046">
                  <c:v>397.32275399999997</c:v>
                </c:pt>
                <c:pt idx="3047">
                  <c:v>398.56881700000002</c:v>
                </c:pt>
                <c:pt idx="3048">
                  <c:v>399.510651</c:v>
                </c:pt>
                <c:pt idx="3049">
                  <c:v>405.20114100000001</c:v>
                </c:pt>
                <c:pt idx="3050">
                  <c:v>405.33850100000001</c:v>
                </c:pt>
                <c:pt idx="3051">
                  <c:v>401.11001599999997</c:v>
                </c:pt>
                <c:pt idx="3052">
                  <c:v>404.03369099999998</c:v>
                </c:pt>
                <c:pt idx="3053">
                  <c:v>402.78753699999999</c:v>
                </c:pt>
                <c:pt idx="3054">
                  <c:v>394.91900600000002</c:v>
                </c:pt>
                <c:pt idx="3055">
                  <c:v>403.631348</c:v>
                </c:pt>
                <c:pt idx="3056">
                  <c:v>400.11895800000002</c:v>
                </c:pt>
                <c:pt idx="3057">
                  <c:v>393.73187300000001</c:v>
                </c:pt>
                <c:pt idx="3058">
                  <c:v>384.46032700000001</c:v>
                </c:pt>
                <c:pt idx="3059">
                  <c:v>384.55847199999999</c:v>
                </c:pt>
                <c:pt idx="3060">
                  <c:v>380.04534899999999</c:v>
                </c:pt>
                <c:pt idx="3061">
                  <c:v>380.810608</c:v>
                </c:pt>
                <c:pt idx="3062">
                  <c:v>395.25259399999999</c:v>
                </c:pt>
                <c:pt idx="3063">
                  <c:v>387.50177000000002</c:v>
                </c:pt>
                <c:pt idx="3064">
                  <c:v>377.867188</c:v>
                </c:pt>
                <c:pt idx="3065">
                  <c:v>384.77426100000002</c:v>
                </c:pt>
                <c:pt idx="3066">
                  <c:v>384.75466899999998</c:v>
                </c:pt>
                <c:pt idx="3067">
                  <c:v>369.233429</c:v>
                </c:pt>
                <c:pt idx="3068">
                  <c:v>365.779877</c:v>
                </c:pt>
                <c:pt idx="3069">
                  <c:v>366.76095600000002</c:v>
                </c:pt>
                <c:pt idx="3070">
                  <c:v>376.29745500000001</c:v>
                </c:pt>
                <c:pt idx="3071">
                  <c:v>378.37734999999998</c:v>
                </c:pt>
                <c:pt idx="3072">
                  <c:v>379.594086</c:v>
                </c:pt>
                <c:pt idx="3073">
                  <c:v>383.04748499999999</c:v>
                </c:pt>
                <c:pt idx="3074">
                  <c:v>370.66580199999999</c:v>
                </c:pt>
                <c:pt idx="3075">
                  <c:v>374.49221799999998</c:v>
                </c:pt>
                <c:pt idx="3076">
                  <c:v>368.93899499999998</c:v>
                </c:pt>
                <c:pt idx="3077">
                  <c:v>362.73840300000001</c:v>
                </c:pt>
                <c:pt idx="3078">
                  <c:v>349.532532</c:v>
                </c:pt>
                <c:pt idx="3079">
                  <c:v>344.29333500000001</c:v>
                </c:pt>
                <c:pt idx="3080">
                  <c:v>351.23968500000001</c:v>
                </c:pt>
                <c:pt idx="3081">
                  <c:v>353.58529700000003</c:v>
                </c:pt>
                <c:pt idx="3082">
                  <c:v>348.16485599999999</c:v>
                </c:pt>
                <c:pt idx="3083">
                  <c:v>343.15844700000002</c:v>
                </c:pt>
                <c:pt idx="3084">
                  <c:v>349.741669</c:v>
                </c:pt>
                <c:pt idx="3085">
                  <c:v>347.12023900000003</c:v>
                </c:pt>
                <c:pt idx="3086">
                  <c:v>362.592896</c:v>
                </c:pt>
                <c:pt idx="3087">
                  <c:v>359.49844400000001</c:v>
                </c:pt>
                <c:pt idx="3088">
                  <c:v>351.29885899999999</c:v>
                </c:pt>
                <c:pt idx="3089">
                  <c:v>362.96743800000002</c:v>
                </c:pt>
                <c:pt idx="3090">
                  <c:v>364.83993500000003</c:v>
                </c:pt>
                <c:pt idx="3091">
                  <c:v>371.30496199999999</c:v>
                </c:pt>
                <c:pt idx="3092">
                  <c:v>360.95693999999997</c:v>
                </c:pt>
                <c:pt idx="3093">
                  <c:v>369.491669</c:v>
                </c:pt>
                <c:pt idx="3094">
                  <c:v>364.761078</c:v>
                </c:pt>
                <c:pt idx="3095">
                  <c:v>360.26709</c:v>
                </c:pt>
                <c:pt idx="3096">
                  <c:v>366.83075000000002</c:v>
                </c:pt>
                <c:pt idx="3097">
                  <c:v>368.24975599999999</c:v>
                </c:pt>
                <c:pt idx="3098">
                  <c:v>378.47943099999998</c:v>
                </c:pt>
                <c:pt idx="3099">
                  <c:v>382.48062099999999</c:v>
                </c:pt>
                <c:pt idx="3100">
                  <c:v>387.96023600000001</c:v>
                </c:pt>
                <c:pt idx="3101">
                  <c:v>393.87326000000002</c:v>
                </c:pt>
                <c:pt idx="3102">
                  <c:v>391.64605699999998</c:v>
                </c:pt>
                <c:pt idx="3103">
                  <c:v>390.85763500000002</c:v>
                </c:pt>
                <c:pt idx="3104">
                  <c:v>386.36367799999999</c:v>
                </c:pt>
                <c:pt idx="3105">
                  <c:v>398.44613600000002</c:v>
                </c:pt>
                <c:pt idx="3106">
                  <c:v>383.68313599999999</c:v>
                </c:pt>
                <c:pt idx="3107">
                  <c:v>375.56234699999999</c:v>
                </c:pt>
                <c:pt idx="3108">
                  <c:v>375.40463299999999</c:v>
                </c:pt>
                <c:pt idx="3109">
                  <c:v>370.812164</c:v>
                </c:pt>
                <c:pt idx="3110">
                  <c:v>366.219604</c:v>
                </c:pt>
                <c:pt idx="3111">
                  <c:v>362.25787400000002</c:v>
                </c:pt>
                <c:pt idx="3112">
                  <c:v>359.281586</c:v>
                </c:pt>
                <c:pt idx="3113">
                  <c:v>371.56118800000002</c:v>
                </c:pt>
                <c:pt idx="3114">
                  <c:v>360.62191799999999</c:v>
                </c:pt>
                <c:pt idx="3115">
                  <c:v>353.348724</c:v>
                </c:pt>
                <c:pt idx="3116">
                  <c:v>357.96090700000002</c:v>
                </c:pt>
                <c:pt idx="3117">
                  <c:v>357.27108800000002</c:v>
                </c:pt>
                <c:pt idx="3118">
                  <c:v>357.27108800000002</c:v>
                </c:pt>
                <c:pt idx="3119">
                  <c:v>360.20797700000003</c:v>
                </c:pt>
                <c:pt idx="3120">
                  <c:v>361.962219</c:v>
                </c:pt>
                <c:pt idx="3121">
                  <c:v>367.22479199999998</c:v>
                </c:pt>
                <c:pt idx="3122">
                  <c:v>365.60864299999997</c:v>
                </c:pt>
                <c:pt idx="3123">
                  <c:v>369.806915</c:v>
                </c:pt>
                <c:pt idx="3124">
                  <c:v>365.07644699999997</c:v>
                </c:pt>
                <c:pt idx="3125">
                  <c:v>377.35601800000001</c:v>
                </c:pt>
                <c:pt idx="3126">
                  <c:v>365.983093</c:v>
                </c:pt>
                <c:pt idx="3127">
                  <c:v>362.57327299999997</c:v>
                </c:pt>
                <c:pt idx="3128">
                  <c:v>372.15237400000001</c:v>
                </c:pt>
                <c:pt idx="3129">
                  <c:v>376.27194200000002</c:v>
                </c:pt>
                <c:pt idx="3130">
                  <c:v>380.37179600000002</c:v>
                </c:pt>
                <c:pt idx="3131">
                  <c:v>382.362549</c:v>
                </c:pt>
                <c:pt idx="3132">
                  <c:v>369.09741200000002</c:v>
                </c:pt>
                <c:pt idx="3133">
                  <c:v>367.79641700000002</c:v>
                </c:pt>
                <c:pt idx="3134">
                  <c:v>361.66650399999997</c:v>
                </c:pt>
                <c:pt idx="3135">
                  <c:v>364.89901700000001</c:v>
                </c:pt>
                <c:pt idx="3136">
                  <c:v>378.77514600000001</c:v>
                </c:pt>
                <c:pt idx="3137">
                  <c:v>376.44927999999999</c:v>
                </c:pt>
                <c:pt idx="3138">
                  <c:v>373.76867700000003</c:v>
                </c:pt>
                <c:pt idx="3139">
                  <c:v>377.08007800000001</c:v>
                </c:pt>
                <c:pt idx="3140">
                  <c:v>376.62670900000001</c:v>
                </c:pt>
                <c:pt idx="3141">
                  <c:v>373.17739899999998</c:v>
                </c:pt>
                <c:pt idx="3142">
                  <c:v>384.274292</c:v>
                </c:pt>
                <c:pt idx="3143">
                  <c:v>387.52658100000002</c:v>
                </c:pt>
                <c:pt idx="3144">
                  <c:v>382.40182499999997</c:v>
                </c:pt>
                <c:pt idx="3145">
                  <c:v>375.54269399999998</c:v>
                </c:pt>
                <c:pt idx="3146">
                  <c:v>369.412781</c:v>
                </c:pt>
                <c:pt idx="3147">
                  <c:v>363.99234000000001</c:v>
                </c:pt>
                <c:pt idx="3148">
                  <c:v>375.03012100000001</c:v>
                </c:pt>
                <c:pt idx="3149">
                  <c:v>377.61230499999999</c:v>
                </c:pt>
                <c:pt idx="3150">
                  <c:v>393.51855499999999</c:v>
                </c:pt>
                <c:pt idx="3151">
                  <c:v>370.10257000000001</c:v>
                </c:pt>
                <c:pt idx="3152">
                  <c:v>367.75701900000001</c:v>
                </c:pt>
                <c:pt idx="3153">
                  <c:v>369.53103599999997</c:v>
                </c:pt>
                <c:pt idx="3154">
                  <c:v>372.92117300000001</c:v>
                </c:pt>
                <c:pt idx="3155">
                  <c:v>372.26721199999997</c:v>
                </c:pt>
                <c:pt idx="3156">
                  <c:v>371.11807299999998</c:v>
                </c:pt>
                <c:pt idx="3157">
                  <c:v>372.68331899999998</c:v>
                </c:pt>
                <c:pt idx="3158">
                  <c:v>384.73104899999998</c:v>
                </c:pt>
                <c:pt idx="3159">
                  <c:v>382.65045199999997</c:v>
                </c:pt>
                <c:pt idx="3160">
                  <c:v>385.88028000000003</c:v>
                </c:pt>
                <c:pt idx="3161">
                  <c:v>383.799622</c:v>
                </c:pt>
                <c:pt idx="3162">
                  <c:v>384.25543199999998</c:v>
                </c:pt>
                <c:pt idx="3163">
                  <c:v>391.60693400000002</c:v>
                </c:pt>
                <c:pt idx="3164">
                  <c:v>380.94638099999997</c:v>
                </c:pt>
                <c:pt idx="3165">
                  <c:v>382.392853</c:v>
                </c:pt>
                <c:pt idx="3166">
                  <c:v>367.729645</c:v>
                </c:pt>
                <c:pt idx="3167">
                  <c:v>362.24084499999998</c:v>
                </c:pt>
                <c:pt idx="3168">
                  <c:v>360.63574199999999</c:v>
                </c:pt>
                <c:pt idx="3169">
                  <c:v>361.86437999999998</c:v>
                </c:pt>
                <c:pt idx="3170">
                  <c:v>377.359802</c:v>
                </c:pt>
                <c:pt idx="3171">
                  <c:v>384.83007800000001</c:v>
                </c:pt>
                <c:pt idx="3172">
                  <c:v>377.28048699999999</c:v>
                </c:pt>
                <c:pt idx="3173">
                  <c:v>376.05197099999998</c:v>
                </c:pt>
                <c:pt idx="3174">
                  <c:v>380.84726000000001</c:v>
                </c:pt>
                <c:pt idx="3175">
                  <c:v>372.64367700000003</c:v>
                </c:pt>
                <c:pt idx="3176">
                  <c:v>364.93566900000002</c:v>
                </c:pt>
                <c:pt idx="3177">
                  <c:v>371.07836900000001</c:v>
                </c:pt>
                <c:pt idx="3178">
                  <c:v>373.79312099999999</c:v>
                </c:pt>
                <c:pt idx="3179">
                  <c:v>362.973907</c:v>
                </c:pt>
                <c:pt idx="3180">
                  <c:v>364.67804000000001</c:v>
                </c:pt>
                <c:pt idx="3181">
                  <c:v>367.98718300000002</c:v>
                </c:pt>
                <c:pt idx="3182">
                  <c:v>368.08621199999999</c:v>
                </c:pt>
                <c:pt idx="3183">
                  <c:v>372.08895899999999</c:v>
                </c:pt>
                <c:pt idx="3184">
                  <c:v>376.70581099999998</c:v>
                </c:pt>
                <c:pt idx="3185">
                  <c:v>374.11004600000001</c:v>
                </c:pt>
                <c:pt idx="3186">
                  <c:v>370.54336499999999</c:v>
                </c:pt>
                <c:pt idx="3187">
                  <c:v>367.41256700000002</c:v>
                </c:pt>
                <c:pt idx="3188">
                  <c:v>378.44970699999999</c:v>
                </c:pt>
                <c:pt idx="3189">
                  <c:v>376.68615699999998</c:v>
                </c:pt>
                <c:pt idx="3190">
                  <c:v>377.95422400000001</c:v>
                </c:pt>
                <c:pt idx="3191">
                  <c:v>389.22903400000001</c:v>
                </c:pt>
                <c:pt idx="3192">
                  <c:v>339.65152</c:v>
                </c:pt>
                <c:pt idx="3193">
                  <c:v>340.78103599999997</c:v>
                </c:pt>
                <c:pt idx="3194">
                  <c:v>338.28424100000001</c:v>
                </c:pt>
                <c:pt idx="3195">
                  <c:v>323.85882600000002</c:v>
                </c:pt>
                <c:pt idx="3196">
                  <c:v>328.39657599999998</c:v>
                </c:pt>
                <c:pt idx="3197">
                  <c:v>336.54058800000001</c:v>
                </c:pt>
                <c:pt idx="3198">
                  <c:v>338.878693</c:v>
                </c:pt>
                <c:pt idx="3199">
                  <c:v>328.89187600000002</c:v>
                </c:pt>
                <c:pt idx="3200">
                  <c:v>330.33846999999997</c:v>
                </c:pt>
                <c:pt idx="3201">
                  <c:v>330.91305499999999</c:v>
                </c:pt>
                <c:pt idx="3202">
                  <c:v>333.35037199999999</c:v>
                </c:pt>
                <c:pt idx="3203">
                  <c:v>339.92895499999997</c:v>
                </c:pt>
                <c:pt idx="3204">
                  <c:v>342.52474999999998</c:v>
                </c:pt>
                <c:pt idx="3205">
                  <c:v>342.029449</c:v>
                </c:pt>
                <c:pt idx="3206">
                  <c:v>339.99642899999998</c:v>
                </c:pt>
                <c:pt idx="3207">
                  <c:v>344.22177099999999</c:v>
                </c:pt>
                <c:pt idx="3208">
                  <c:v>345.85601800000001</c:v>
                </c:pt>
                <c:pt idx="3209">
                  <c:v>349.802277</c:v>
                </c:pt>
                <c:pt idx="3210">
                  <c:v>349.14453099999997</c:v>
                </c:pt>
                <c:pt idx="3211">
                  <c:v>347.47039799999999</c:v>
                </c:pt>
                <c:pt idx="3212">
                  <c:v>349.30404700000003</c:v>
                </c:pt>
                <c:pt idx="3213">
                  <c:v>349.22427399999998</c:v>
                </c:pt>
                <c:pt idx="3214">
                  <c:v>351.416718</c:v>
                </c:pt>
                <c:pt idx="3215">
                  <c:v>349.78237899999999</c:v>
                </c:pt>
                <c:pt idx="3216">
                  <c:v>352.95126299999998</c:v>
                </c:pt>
                <c:pt idx="3217">
                  <c:v>351.77542099999999</c:v>
                </c:pt>
                <c:pt idx="3218">
                  <c:v>339.33865400000002</c:v>
                </c:pt>
                <c:pt idx="3219">
                  <c:v>336.189728</c:v>
                </c:pt>
                <c:pt idx="3220">
                  <c:v>334.27642800000001</c:v>
                </c:pt>
                <c:pt idx="3221">
                  <c:v>341.51110799999998</c:v>
                </c:pt>
                <c:pt idx="3222">
                  <c:v>337.08654799999999</c:v>
                </c:pt>
                <c:pt idx="3223">
                  <c:v>348.36737099999999</c:v>
                </c:pt>
                <c:pt idx="3224">
                  <c:v>345.41763300000002</c:v>
                </c:pt>
                <c:pt idx="3225">
                  <c:v>344.30145299999998</c:v>
                </c:pt>
                <c:pt idx="3226">
                  <c:v>345.278076</c:v>
                </c:pt>
                <c:pt idx="3227">
                  <c:v>343.96261600000003</c:v>
                </c:pt>
                <c:pt idx="3228">
                  <c:v>347.80917399999998</c:v>
                </c:pt>
                <c:pt idx="3229">
                  <c:v>347.171448</c:v>
                </c:pt>
                <c:pt idx="3230">
                  <c:v>349.86209100000002</c:v>
                </c:pt>
                <c:pt idx="3231">
                  <c:v>342.66705300000001</c:v>
                </c:pt>
                <c:pt idx="3232">
                  <c:v>339.27896099999998</c:v>
                </c:pt>
                <c:pt idx="3233">
                  <c:v>333.23992900000002</c:v>
                </c:pt>
                <c:pt idx="3234">
                  <c:v>335.75122099999999</c:v>
                </c:pt>
                <c:pt idx="3235">
                  <c:v>342.02932700000002</c:v>
                </c:pt>
                <c:pt idx="3236">
                  <c:v>336.52847300000002</c:v>
                </c:pt>
                <c:pt idx="3237">
                  <c:v>337.10641500000003</c:v>
                </c:pt>
                <c:pt idx="3238">
                  <c:v>335.07354700000002</c:v>
                </c:pt>
                <c:pt idx="3239">
                  <c:v>335.173248</c:v>
                </c:pt>
                <c:pt idx="3240">
                  <c:v>336.90722699999998</c:v>
                </c:pt>
                <c:pt idx="3241">
                  <c:v>337.64465300000001</c:v>
                </c:pt>
                <c:pt idx="3242">
                  <c:v>342.98593099999999</c:v>
                </c:pt>
                <c:pt idx="3243">
                  <c:v>337.28582799999998</c:v>
                </c:pt>
                <c:pt idx="3244">
                  <c:v>340.99301100000002</c:v>
                </c:pt>
                <c:pt idx="3245">
                  <c:v>338.52157599999998</c:v>
                </c:pt>
                <c:pt idx="3246">
                  <c:v>344.32135</c:v>
                </c:pt>
                <c:pt idx="3247">
                  <c:v>342.92623900000001</c:v>
                </c:pt>
                <c:pt idx="3248">
                  <c:v>345.87591600000002</c:v>
                </c:pt>
                <c:pt idx="3249">
                  <c:v>340.61431900000002</c:v>
                </c:pt>
                <c:pt idx="3250">
                  <c:v>335.03369099999998</c:v>
                </c:pt>
                <c:pt idx="3251">
                  <c:v>340.85339399999998</c:v>
                </c:pt>
                <c:pt idx="3252">
                  <c:v>337.16632099999998</c:v>
                </c:pt>
                <c:pt idx="3253">
                  <c:v>337.20614599999999</c:v>
                </c:pt>
                <c:pt idx="3254">
                  <c:v>335.95047</c:v>
                </c:pt>
                <c:pt idx="3255">
                  <c:v>335.39239500000002</c:v>
                </c:pt>
                <c:pt idx="3256">
                  <c:v>328.87518299999999</c:v>
                </c:pt>
                <c:pt idx="3257">
                  <c:v>330.19061299999998</c:v>
                </c:pt>
                <c:pt idx="3258">
                  <c:v>324.689728</c:v>
                </c:pt>
                <c:pt idx="3259">
                  <c:v>322.89599600000003</c:v>
                </c:pt>
                <c:pt idx="3260">
                  <c:v>329.413208</c:v>
                </c:pt>
                <c:pt idx="3261">
                  <c:v>330.38989299999997</c:v>
                </c:pt>
                <c:pt idx="3262">
                  <c:v>334.05712899999997</c:v>
                </c:pt>
                <c:pt idx="3263">
                  <c:v>335.771118</c:v>
                </c:pt>
                <c:pt idx="3264">
                  <c:v>334.13677999999999</c:v>
                </c:pt>
                <c:pt idx="3265">
                  <c:v>335.59167500000001</c:v>
                </c:pt>
                <c:pt idx="3266">
                  <c:v>332.94101000000001</c:v>
                </c:pt>
                <c:pt idx="3267">
                  <c:v>334.535461</c:v>
                </c:pt>
                <c:pt idx="3268">
                  <c:v>334.31616200000002</c:v>
                </c:pt>
                <c:pt idx="3269">
                  <c:v>335.641144</c:v>
                </c:pt>
                <c:pt idx="3270">
                  <c:v>339.05365</c:v>
                </c:pt>
                <c:pt idx="3271">
                  <c:v>347.58532700000001</c:v>
                </c:pt>
                <c:pt idx="3272">
                  <c:v>353.42691000000002</c:v>
                </c:pt>
                <c:pt idx="3273">
                  <c:v>350.35556000000003</c:v>
                </c:pt>
                <c:pt idx="3274">
                  <c:v>342.10501099999999</c:v>
                </c:pt>
                <c:pt idx="3275">
                  <c:v>348.22763099999997</c:v>
                </c:pt>
                <c:pt idx="3276">
                  <c:v>349.15103099999999</c:v>
                </c:pt>
                <c:pt idx="3277">
                  <c:v>341.16156000000001</c:v>
                </c:pt>
                <c:pt idx="3278">
                  <c:v>325.38314800000001</c:v>
                </c:pt>
                <c:pt idx="3279">
                  <c:v>332.188446</c:v>
                </c:pt>
                <c:pt idx="3280">
                  <c:v>324.39956699999999</c:v>
                </c:pt>
                <c:pt idx="3281">
                  <c:v>320.48510700000003</c:v>
                </c:pt>
                <c:pt idx="3282">
                  <c:v>332.067902</c:v>
                </c:pt>
                <c:pt idx="3283">
                  <c:v>330.94369499999999</c:v>
                </c:pt>
                <c:pt idx="3284">
                  <c:v>331.14450099999999</c:v>
                </c:pt>
                <c:pt idx="3285">
                  <c:v>338.83294699999999</c:v>
                </c:pt>
                <c:pt idx="3286">
                  <c:v>341.884186</c:v>
                </c:pt>
                <c:pt idx="3287">
                  <c:v>339.63586400000003</c:v>
                </c:pt>
                <c:pt idx="3288">
                  <c:v>332.810608</c:v>
                </c:pt>
                <c:pt idx="3289">
                  <c:v>325.62399299999998</c:v>
                </c:pt>
                <c:pt idx="3290">
                  <c:v>324.70065299999999</c:v>
                </c:pt>
                <c:pt idx="3291">
                  <c:v>331.08435100000003</c:v>
                </c:pt>
                <c:pt idx="3292">
                  <c:v>326.50723299999999</c:v>
                </c:pt>
                <c:pt idx="3293">
                  <c:v>334.09536700000001</c:v>
                </c:pt>
                <c:pt idx="3294">
                  <c:v>343.209045</c:v>
                </c:pt>
                <c:pt idx="3295">
                  <c:v>344.99566700000003</c:v>
                </c:pt>
                <c:pt idx="3296">
                  <c:v>335.40020800000002</c:v>
                </c:pt>
                <c:pt idx="3297">
                  <c:v>327.310272</c:v>
                </c:pt>
                <c:pt idx="3298">
                  <c:v>327.47091699999999</c:v>
                </c:pt>
                <c:pt idx="3299">
                  <c:v>328.35418700000002</c:v>
                </c:pt>
                <c:pt idx="3300">
                  <c:v>330.44192500000003</c:v>
                </c:pt>
                <c:pt idx="3301">
                  <c:v>332.38913000000002</c:v>
                </c:pt>
                <c:pt idx="3302">
                  <c:v>325.945221</c:v>
                </c:pt>
                <c:pt idx="3303">
                  <c:v>327.16973899999999</c:v>
                </c:pt>
                <c:pt idx="3304">
                  <c:v>327.33029199999999</c:v>
                </c:pt>
                <c:pt idx="3305">
                  <c:v>330.88354500000003</c:v>
                </c:pt>
                <c:pt idx="3306">
                  <c:v>330.24111900000003</c:v>
                </c:pt>
                <c:pt idx="3307">
                  <c:v>332.609802</c:v>
                </c:pt>
                <c:pt idx="3308">
                  <c:v>328.29394500000001</c:v>
                </c:pt>
                <c:pt idx="3309">
                  <c:v>325.46346999999997</c:v>
                </c:pt>
                <c:pt idx="3310">
                  <c:v>323.91781600000002</c:v>
                </c:pt>
                <c:pt idx="3311">
                  <c:v>329.45825200000002</c:v>
                </c:pt>
                <c:pt idx="3312">
                  <c:v>326.84848</c:v>
                </c:pt>
                <c:pt idx="3313">
                  <c:v>329.37795999999997</c:v>
                </c:pt>
                <c:pt idx="3314">
                  <c:v>337.18673699999999</c:v>
                </c:pt>
                <c:pt idx="3315">
                  <c:v>338.551941</c:v>
                </c:pt>
                <c:pt idx="3316">
                  <c:v>336.74517800000001</c:v>
                </c:pt>
                <c:pt idx="3317">
                  <c:v>332.609802</c:v>
                </c:pt>
                <c:pt idx="3318">
                  <c:v>334.47683699999999</c:v>
                </c:pt>
                <c:pt idx="3319">
                  <c:v>336.965912</c:v>
                </c:pt>
                <c:pt idx="3320">
                  <c:v>337.10644500000001</c:v>
                </c:pt>
                <c:pt idx="3321">
                  <c:v>336.26333599999998</c:v>
                </c:pt>
                <c:pt idx="3322">
                  <c:v>342.58682299999998</c:v>
                </c:pt>
                <c:pt idx="3323">
                  <c:v>337.72882099999998</c:v>
                </c:pt>
                <c:pt idx="3324">
                  <c:v>339.75625600000001</c:v>
                </c:pt>
                <c:pt idx="3325">
                  <c:v>339.314728</c:v>
                </c:pt>
                <c:pt idx="3326">
                  <c:v>339.29458599999998</c:v>
                </c:pt>
                <c:pt idx="3327">
                  <c:v>341.18164100000001</c:v>
                </c:pt>
                <c:pt idx="3328">
                  <c:v>336.26333599999998</c:v>
                </c:pt>
                <c:pt idx="3329">
                  <c:v>321.14746100000002</c:v>
                </c:pt>
                <c:pt idx="3330">
                  <c:v>301.23382600000002</c:v>
                </c:pt>
                <c:pt idx="3331">
                  <c:v>297.981964</c:v>
                </c:pt>
                <c:pt idx="3332">
                  <c:v>292.44140599999997</c:v>
                </c:pt>
                <c:pt idx="3333">
                  <c:v>295.934235</c:v>
                </c:pt>
                <c:pt idx="3334">
                  <c:v>296.66293300000001</c:v>
                </c:pt>
                <c:pt idx="3335">
                  <c:v>292.49359099999998</c:v>
                </c:pt>
                <c:pt idx="3336">
                  <c:v>292.00799599999999</c:v>
                </c:pt>
                <c:pt idx="3337">
                  <c:v>290.95550500000002</c:v>
                </c:pt>
                <c:pt idx="3338">
                  <c:v>286.887451</c:v>
                </c:pt>
                <c:pt idx="3339">
                  <c:v>289.295929</c:v>
                </c:pt>
                <c:pt idx="3340">
                  <c:v>292.71618699999999</c:v>
                </c:pt>
                <c:pt idx="3341">
                  <c:v>291.01620500000001</c:v>
                </c:pt>
                <c:pt idx="3342">
                  <c:v>296.42004400000002</c:v>
                </c:pt>
                <c:pt idx="3343">
                  <c:v>300.44754</c:v>
                </c:pt>
                <c:pt idx="3344">
                  <c:v>295.52951000000002</c:v>
                </c:pt>
                <c:pt idx="3345">
                  <c:v>298.18078600000001</c:v>
                </c:pt>
                <c:pt idx="3346">
                  <c:v>296.92602499999998</c:v>
                </c:pt>
                <c:pt idx="3347">
                  <c:v>299.23321499999997</c:v>
                </c:pt>
                <c:pt idx="3348">
                  <c:v>303.32156400000002</c:v>
                </c:pt>
                <c:pt idx="3349">
                  <c:v>299.90112299999998</c:v>
                </c:pt>
                <c:pt idx="3350">
                  <c:v>306.660889</c:v>
                </c:pt>
                <c:pt idx="3351">
                  <c:v>302.592896</c:v>
                </c:pt>
                <c:pt idx="3352">
                  <c:v>299.45584100000002</c:v>
                </c:pt>
                <c:pt idx="3353">
                  <c:v>297.33078</c:v>
                </c:pt>
                <c:pt idx="3354">
                  <c:v>291.98773199999999</c:v>
                </c:pt>
                <c:pt idx="3355">
                  <c:v>292.21032700000001</c:v>
                </c:pt>
                <c:pt idx="3356">
                  <c:v>293.303223</c:v>
                </c:pt>
                <c:pt idx="3357">
                  <c:v>294.15316799999999</c:v>
                </c:pt>
                <c:pt idx="3358">
                  <c:v>300.953552</c:v>
                </c:pt>
                <c:pt idx="3359">
                  <c:v>304.81918300000001</c:v>
                </c:pt>
                <c:pt idx="3360">
                  <c:v>304.00958300000002</c:v>
                </c:pt>
                <c:pt idx="3361">
                  <c:v>305.06204200000002</c:v>
                </c:pt>
                <c:pt idx="3362">
                  <c:v>304.55612200000002</c:v>
                </c:pt>
                <c:pt idx="3363">
                  <c:v>305.68948399999999</c:v>
                </c:pt>
                <c:pt idx="3364">
                  <c:v>304.27261399999998</c:v>
                </c:pt>
                <c:pt idx="3365">
                  <c:v>305.06204200000002</c:v>
                </c:pt>
                <c:pt idx="3366">
                  <c:v>311.94326799999999</c:v>
                </c:pt>
                <c:pt idx="3367">
                  <c:v>311.72067299999998</c:v>
                </c:pt>
                <c:pt idx="3368">
                  <c:v>311.86236600000001</c:v>
                </c:pt>
                <c:pt idx="3369">
                  <c:v>311.599243</c:v>
                </c:pt>
                <c:pt idx="3370">
                  <c:v>300.285706</c:v>
                </c:pt>
                <c:pt idx="3371">
                  <c:v>297.53320300000001</c:v>
                </c:pt>
                <c:pt idx="3372">
                  <c:v>288.68875100000002</c:v>
                </c:pt>
                <c:pt idx="3373">
                  <c:v>294.861603</c:v>
                </c:pt>
                <c:pt idx="3374">
                  <c:v>295.67117300000001</c:v>
                </c:pt>
                <c:pt idx="3375">
                  <c:v>296.17715500000003</c:v>
                </c:pt>
                <c:pt idx="3376">
                  <c:v>302.91662600000001</c:v>
                </c:pt>
                <c:pt idx="3377">
                  <c:v>298.889252</c:v>
                </c:pt>
                <c:pt idx="3378">
                  <c:v>290.26739500000002</c:v>
                </c:pt>
                <c:pt idx="3379">
                  <c:v>292.19006300000001</c:v>
                </c:pt>
                <c:pt idx="3380">
                  <c:v>290.14596599999999</c:v>
                </c:pt>
                <c:pt idx="3381">
                  <c:v>291.98773199999999</c:v>
                </c:pt>
                <c:pt idx="3382">
                  <c:v>291.44116200000002</c:v>
                </c:pt>
                <c:pt idx="3383">
                  <c:v>294.78064000000001</c:v>
                </c:pt>
                <c:pt idx="3384">
                  <c:v>290.42935199999999</c:v>
                </c:pt>
                <c:pt idx="3385">
                  <c:v>292.45318600000002</c:v>
                </c:pt>
                <c:pt idx="3386">
                  <c:v>295.54968300000002</c:v>
                </c:pt>
                <c:pt idx="3387">
                  <c:v>295.48898300000002</c:v>
                </c:pt>
                <c:pt idx="3388">
                  <c:v>292.87814300000002</c:v>
                </c:pt>
                <c:pt idx="3389">
                  <c:v>295.16522200000003</c:v>
                </c:pt>
                <c:pt idx="3390">
                  <c:v>299.698669</c:v>
                </c:pt>
                <c:pt idx="3391">
                  <c:v>301.66195699999997</c:v>
                </c:pt>
                <c:pt idx="3392">
                  <c:v>305.00125100000002</c:v>
                </c:pt>
                <c:pt idx="3393">
                  <c:v>303.908478</c:v>
                </c:pt>
                <c:pt idx="3394">
                  <c:v>304.77874800000001</c:v>
                </c:pt>
                <c:pt idx="3395">
                  <c:v>315.91012599999999</c:v>
                </c:pt>
                <c:pt idx="3396">
                  <c:v>324.12716699999999</c:v>
                </c:pt>
                <c:pt idx="3397">
                  <c:v>334.40853900000002</c:v>
                </c:pt>
                <c:pt idx="3398">
                  <c:v>333.47757000000001</c:v>
                </c:pt>
                <c:pt idx="3399">
                  <c:v>332.62756300000001</c:v>
                </c:pt>
                <c:pt idx="3400">
                  <c:v>331.55487099999999</c:v>
                </c:pt>
                <c:pt idx="3401">
                  <c:v>330.64416499999999</c:v>
                </c:pt>
                <c:pt idx="3402">
                  <c:v>333.62085000000002</c:v>
                </c:pt>
                <c:pt idx="3403">
                  <c:v>336.230591</c:v>
                </c:pt>
                <c:pt idx="3404">
                  <c:v>332.01025399999997</c:v>
                </c:pt>
                <c:pt idx="3405">
                  <c:v>323.100281</c:v>
                </c:pt>
                <c:pt idx="3406">
                  <c:v>319.91961700000002</c:v>
                </c:pt>
                <c:pt idx="3407">
                  <c:v>320.42929099999998</c:v>
                </c:pt>
                <c:pt idx="3408">
                  <c:v>318.81863399999997</c:v>
                </c:pt>
                <c:pt idx="3409">
                  <c:v>314.90405299999998</c:v>
                </c:pt>
                <c:pt idx="3410">
                  <c:v>322.54983499999997</c:v>
                </c:pt>
                <c:pt idx="3411">
                  <c:v>322.28472900000003</c:v>
                </c:pt>
                <c:pt idx="3412">
                  <c:v>325.424622</c:v>
                </c:pt>
                <c:pt idx="3413">
                  <c:v>317.55453499999999</c:v>
                </c:pt>
                <c:pt idx="3414">
                  <c:v>307.91064499999999</c:v>
                </c:pt>
                <c:pt idx="3415">
                  <c:v>315.57690400000001</c:v>
                </c:pt>
                <c:pt idx="3416">
                  <c:v>317.47308299999997</c:v>
                </c:pt>
                <c:pt idx="3417">
                  <c:v>319.61380000000003</c:v>
                </c:pt>
                <c:pt idx="3418">
                  <c:v>319.91961700000002</c:v>
                </c:pt>
                <c:pt idx="3419">
                  <c:v>320.34780899999998</c:v>
                </c:pt>
                <c:pt idx="3420">
                  <c:v>320.95944200000002</c:v>
                </c:pt>
                <c:pt idx="3421">
                  <c:v>315.59726000000001</c:v>
                </c:pt>
                <c:pt idx="3422">
                  <c:v>318.288544</c:v>
                </c:pt>
                <c:pt idx="3423">
                  <c:v>319.16522200000003</c:v>
                </c:pt>
                <c:pt idx="3424">
                  <c:v>316.575897</c:v>
                </c:pt>
                <c:pt idx="3425">
                  <c:v>317.65649400000001</c:v>
                </c:pt>
                <c:pt idx="3426">
                  <c:v>320.65362499999998</c:v>
                </c:pt>
                <c:pt idx="3427">
                  <c:v>321.75466899999998</c:v>
                </c:pt>
                <c:pt idx="3428">
                  <c:v>322.97799700000002</c:v>
                </c:pt>
                <c:pt idx="3429">
                  <c:v>323.20230099999998</c:v>
                </c:pt>
                <c:pt idx="3430">
                  <c:v>321.67312600000002</c:v>
                </c:pt>
                <c:pt idx="3431">
                  <c:v>325.09845000000001</c:v>
                </c:pt>
                <c:pt idx="3432">
                  <c:v>321.71398900000003</c:v>
                </c:pt>
                <c:pt idx="3433">
                  <c:v>324.52752700000002</c:v>
                </c:pt>
                <c:pt idx="3434">
                  <c:v>324.71112099999999</c:v>
                </c:pt>
                <c:pt idx="3435">
                  <c:v>322.570221</c:v>
                </c:pt>
                <c:pt idx="3436">
                  <c:v>326.17895499999997</c:v>
                </c:pt>
                <c:pt idx="3437">
                  <c:v>329.72668499999997</c:v>
                </c:pt>
                <c:pt idx="3438">
                  <c:v>333.62085000000002</c:v>
                </c:pt>
                <c:pt idx="3439">
                  <c:v>332.74420199999997</c:v>
                </c:pt>
                <c:pt idx="3440">
                  <c:v>326.85180700000001</c:v>
                </c:pt>
                <c:pt idx="3441">
                  <c:v>328.890717</c:v>
                </c:pt>
                <c:pt idx="3442">
                  <c:v>331.52084400000001</c:v>
                </c:pt>
                <c:pt idx="3443">
                  <c:v>327.56539900000001</c:v>
                </c:pt>
                <c:pt idx="3444">
                  <c:v>331.39862099999999</c:v>
                </c:pt>
                <c:pt idx="3445">
                  <c:v>329.64505000000003</c:v>
                </c:pt>
                <c:pt idx="3446">
                  <c:v>340.41024800000002</c:v>
                </c:pt>
                <c:pt idx="3447">
                  <c:v>338.67721599999999</c:v>
                </c:pt>
                <c:pt idx="3448">
                  <c:v>332.560699</c:v>
                </c:pt>
                <c:pt idx="3449">
                  <c:v>339.166718</c:v>
                </c:pt>
                <c:pt idx="3450">
                  <c:v>330.56256100000002</c:v>
                </c:pt>
                <c:pt idx="3451">
                  <c:v>328.07519500000001</c:v>
                </c:pt>
                <c:pt idx="3452">
                  <c:v>322.48855600000002</c:v>
                </c:pt>
                <c:pt idx="3453">
                  <c:v>318.15371699999997</c:v>
                </c:pt>
                <c:pt idx="3454">
                  <c:v>313.57229599999999</c:v>
                </c:pt>
                <c:pt idx="3455">
                  <c:v>317.578461</c:v>
                </c:pt>
                <c:pt idx="3456">
                  <c:v>314.04486100000003</c:v>
                </c:pt>
                <c:pt idx="3457">
                  <c:v>313.55172700000003</c:v>
                </c:pt>
                <c:pt idx="3458">
                  <c:v>326.55639600000001</c:v>
                </c:pt>
                <c:pt idx="3459">
                  <c:v>335.78103599999997</c:v>
                </c:pt>
                <c:pt idx="3460">
                  <c:v>332.41168199999998</c:v>
                </c:pt>
                <c:pt idx="3461">
                  <c:v>322.48861699999998</c:v>
                </c:pt>
                <c:pt idx="3462">
                  <c:v>324.46087599999998</c:v>
                </c:pt>
                <c:pt idx="3463">
                  <c:v>313.96258499999999</c:v>
                </c:pt>
                <c:pt idx="3464">
                  <c:v>316.69500699999998</c:v>
                </c:pt>
                <c:pt idx="3465">
                  <c:v>317.968842</c:v>
                </c:pt>
                <c:pt idx="3466">
                  <c:v>312.33963</c:v>
                </c:pt>
                <c:pt idx="3467">
                  <c:v>313.859894</c:v>
                </c:pt>
                <c:pt idx="3468">
                  <c:v>311.60000600000001</c:v>
                </c:pt>
                <c:pt idx="3469">
                  <c:v>313.14080799999999</c:v>
                </c:pt>
                <c:pt idx="3470">
                  <c:v>313.69558699999999</c:v>
                </c:pt>
                <c:pt idx="3471">
                  <c:v>315.48291</c:v>
                </c:pt>
                <c:pt idx="3472">
                  <c:v>329.51489299999997</c:v>
                </c:pt>
                <c:pt idx="3473">
                  <c:v>331.19946299999998</c:v>
                </c:pt>
                <c:pt idx="3474">
                  <c:v>330.89132699999999</c:v>
                </c:pt>
                <c:pt idx="3475">
                  <c:v>330.27499399999999</c:v>
                </c:pt>
                <c:pt idx="3476">
                  <c:v>329.98742700000003</c:v>
                </c:pt>
                <c:pt idx="3477">
                  <c:v>326.08389299999999</c:v>
                </c:pt>
                <c:pt idx="3478">
                  <c:v>326.001801</c:v>
                </c:pt>
                <c:pt idx="3479">
                  <c:v>320.86563100000001</c:v>
                </c:pt>
                <c:pt idx="3480">
                  <c:v>322.694031</c:v>
                </c:pt>
                <c:pt idx="3481">
                  <c:v>326.597534</c:v>
                </c:pt>
                <c:pt idx="3482">
                  <c:v>330.06954999999999</c:v>
                </c:pt>
                <c:pt idx="3483">
                  <c:v>328.631439</c:v>
                </c:pt>
                <c:pt idx="3484">
                  <c:v>329.10394300000002</c:v>
                </c:pt>
                <c:pt idx="3485">
                  <c:v>337.26016199999998</c:v>
                </c:pt>
                <c:pt idx="3486">
                  <c:v>341.92382800000001</c:v>
                </c:pt>
                <c:pt idx="3487">
                  <c:v>337.17800899999997</c:v>
                </c:pt>
                <c:pt idx="3488">
                  <c:v>338.86267099999998</c:v>
                </c:pt>
                <c:pt idx="3489">
                  <c:v>341.10205100000002</c:v>
                </c:pt>
                <c:pt idx="3490">
                  <c:v>337.26016199999998</c:v>
                </c:pt>
                <c:pt idx="3491">
                  <c:v>335.739868</c:v>
                </c:pt>
                <c:pt idx="3492">
                  <c:v>326.14547700000003</c:v>
                </c:pt>
                <c:pt idx="3493">
                  <c:v>324.76910400000003</c:v>
                </c:pt>
                <c:pt idx="3494">
                  <c:v>330.70648199999999</c:v>
                </c:pt>
                <c:pt idx="3495">
                  <c:v>331.61047400000001</c:v>
                </c:pt>
                <c:pt idx="3496">
                  <c:v>336.66442899999998</c:v>
                </c:pt>
                <c:pt idx="3497">
                  <c:v>340.19808999999998</c:v>
                </c:pt>
                <c:pt idx="3498">
                  <c:v>340.42407200000002</c:v>
                </c:pt>
                <c:pt idx="3499">
                  <c:v>343.15655500000003</c:v>
                </c:pt>
                <c:pt idx="3500">
                  <c:v>352.11398300000002</c:v>
                </c:pt>
                <c:pt idx="3501">
                  <c:v>347.05993699999999</c:v>
                </c:pt>
                <c:pt idx="3502">
                  <c:v>334.630493</c:v>
                </c:pt>
                <c:pt idx="3503">
                  <c:v>344.45086700000002</c:v>
                </c:pt>
                <c:pt idx="3504">
                  <c:v>344.26586900000001</c:v>
                </c:pt>
                <c:pt idx="3505">
                  <c:v>342.37576300000001</c:v>
                </c:pt>
                <c:pt idx="3506">
                  <c:v>348.31326300000001</c:v>
                </c:pt>
                <c:pt idx="3507">
                  <c:v>349.36096199999997</c:v>
                </c:pt>
                <c:pt idx="3508">
                  <c:v>341.26644900000002</c:v>
                </c:pt>
                <c:pt idx="3509">
                  <c:v>344.224762</c:v>
                </c:pt>
                <c:pt idx="3510">
                  <c:v>346.813446</c:v>
                </c:pt>
                <c:pt idx="3511">
                  <c:v>346.85461400000003</c:v>
                </c:pt>
                <c:pt idx="3512">
                  <c:v>344.63568099999998</c:v>
                </c:pt>
                <c:pt idx="3513">
                  <c:v>352.25765999999999</c:v>
                </c:pt>
                <c:pt idx="3514">
                  <c:v>348.76516700000002</c:v>
                </c:pt>
                <c:pt idx="3515">
                  <c:v>345.66293300000001</c:v>
                </c:pt>
                <c:pt idx="3516">
                  <c:v>346.87503099999998</c:v>
                </c:pt>
                <c:pt idx="3517">
                  <c:v>345.25207499999999</c:v>
                </c:pt>
                <c:pt idx="3518">
                  <c:v>333.29510499999998</c:v>
                </c:pt>
                <c:pt idx="3519">
                  <c:v>336.937927</c:v>
                </c:pt>
                <c:pt idx="3520">
                  <c:v>342.40210000000002</c:v>
                </c:pt>
                <c:pt idx="3521">
                  <c:v>343.89230300000003</c:v>
                </c:pt>
                <c:pt idx="3522">
                  <c:v>341.13940400000001</c:v>
                </c:pt>
                <c:pt idx="3523">
                  <c:v>337.66229199999998</c:v>
                </c:pt>
                <c:pt idx="3524">
                  <c:v>334.68179300000003</c:v>
                </c:pt>
                <c:pt idx="3525">
                  <c:v>339.31811499999998</c:v>
                </c:pt>
                <c:pt idx="3526">
                  <c:v>342.91952500000002</c:v>
                </c:pt>
                <c:pt idx="3527">
                  <c:v>342.464111</c:v>
                </c:pt>
                <c:pt idx="3528">
                  <c:v>344.40978999999999</c:v>
                </c:pt>
                <c:pt idx="3529">
                  <c:v>343.70602400000001</c:v>
                </c:pt>
                <c:pt idx="3530">
                  <c:v>349.79119900000001</c:v>
                </c:pt>
                <c:pt idx="3531">
                  <c:v>347.410889</c:v>
                </c:pt>
                <c:pt idx="3532">
                  <c:v>349.377228</c:v>
                </c:pt>
                <c:pt idx="3533">
                  <c:v>352.39901700000001</c:v>
                </c:pt>
                <c:pt idx="3534">
                  <c:v>345.32049599999999</c:v>
                </c:pt>
                <c:pt idx="3535">
                  <c:v>348.90103099999999</c:v>
                </c:pt>
                <c:pt idx="3536">
                  <c:v>347.70065299999999</c:v>
                </c:pt>
                <c:pt idx="3537">
                  <c:v>347.76275600000002</c:v>
                </c:pt>
                <c:pt idx="3538">
                  <c:v>351.48834199999999</c:v>
                </c:pt>
                <c:pt idx="3539">
                  <c:v>349.27371199999999</c:v>
                </c:pt>
                <c:pt idx="3540">
                  <c:v>353.06137100000001</c:v>
                </c:pt>
                <c:pt idx="3541">
                  <c:v>354.15832499999999</c:v>
                </c:pt>
                <c:pt idx="3542">
                  <c:v>354.90344199999998</c:v>
                </c:pt>
                <c:pt idx="3543">
                  <c:v>350.908905</c:v>
                </c:pt>
                <c:pt idx="3544">
                  <c:v>349.52212500000002</c:v>
                </c:pt>
                <c:pt idx="3545">
                  <c:v>350.35000600000001</c:v>
                </c:pt>
                <c:pt idx="3546">
                  <c:v>353.351135</c:v>
                </c:pt>
                <c:pt idx="3547">
                  <c:v>348.92190599999998</c:v>
                </c:pt>
                <c:pt idx="3548">
                  <c:v>354.09631300000001</c:v>
                </c:pt>
                <c:pt idx="3549">
                  <c:v>358.38073700000001</c:v>
                </c:pt>
                <c:pt idx="3550">
                  <c:v>357.80114700000001</c:v>
                </c:pt>
                <c:pt idx="3551">
                  <c:v>355.71066300000001</c:v>
                </c:pt>
                <c:pt idx="3552">
                  <c:v>361.27838100000002</c:v>
                </c:pt>
                <c:pt idx="3553">
                  <c:v>362.89282200000002</c:v>
                </c:pt>
                <c:pt idx="3554">
                  <c:v>361.402557</c:v>
                </c:pt>
                <c:pt idx="3555">
                  <c:v>352.750946</c:v>
                </c:pt>
                <c:pt idx="3556">
                  <c:v>355.959045</c:v>
                </c:pt>
                <c:pt idx="3557">
                  <c:v>363.28610200000003</c:v>
                </c:pt>
                <c:pt idx="3558">
                  <c:v>362.56161500000002</c:v>
                </c:pt>
                <c:pt idx="3559">
                  <c:v>362.10629299999999</c:v>
                </c:pt>
                <c:pt idx="3560">
                  <c:v>358.58770800000002</c:v>
                </c:pt>
                <c:pt idx="3561">
                  <c:v>352.06787100000003</c:v>
                </c:pt>
                <c:pt idx="3562">
                  <c:v>353.30978399999998</c:v>
                </c:pt>
                <c:pt idx="3563">
                  <c:v>351.57113600000002</c:v>
                </c:pt>
                <c:pt idx="3564">
                  <c:v>344.84433000000001</c:v>
                </c:pt>
                <c:pt idx="3565">
                  <c:v>345.15484600000002</c:v>
                </c:pt>
                <c:pt idx="3566">
                  <c:v>344.26483200000001</c:v>
                </c:pt>
                <c:pt idx="3567">
                  <c:v>334.93014499999998</c:v>
                </c:pt>
                <c:pt idx="3568">
                  <c:v>335.63388099999997</c:v>
                </c:pt>
                <c:pt idx="3569">
                  <c:v>334.49557499999997</c:v>
                </c:pt>
                <c:pt idx="3570">
                  <c:v>334.72332799999998</c:v>
                </c:pt>
                <c:pt idx="3571">
                  <c:v>337.33108499999997</c:v>
                </c:pt>
                <c:pt idx="3572">
                  <c:v>336.44116200000002</c:v>
                </c:pt>
                <c:pt idx="3573">
                  <c:v>339.25607300000001</c:v>
                </c:pt>
                <c:pt idx="3574">
                  <c:v>339.42166099999997</c:v>
                </c:pt>
                <c:pt idx="3575">
                  <c:v>331.26666299999999</c:v>
                </c:pt>
                <c:pt idx="3576">
                  <c:v>335.17865</c:v>
                </c:pt>
                <c:pt idx="3577">
                  <c:v>336.99987800000002</c:v>
                </c:pt>
                <c:pt idx="3578">
                  <c:v>340.29089399999998</c:v>
                </c:pt>
                <c:pt idx="3579">
                  <c:v>345.69302399999998</c:v>
                </c:pt>
                <c:pt idx="3580">
                  <c:v>338.614349</c:v>
                </c:pt>
                <c:pt idx="3581">
                  <c:v>343.41626000000002</c:v>
                </c:pt>
                <c:pt idx="3582">
                  <c:v>347.80423000000002</c:v>
                </c:pt>
                <c:pt idx="3583">
                  <c:v>351.75747699999999</c:v>
                </c:pt>
                <c:pt idx="3584">
                  <c:v>349.21163899999999</c:v>
                </c:pt>
                <c:pt idx="3585">
                  <c:v>347.18325800000002</c:v>
                </c:pt>
                <c:pt idx="3586">
                  <c:v>350.88815299999999</c:v>
                </c:pt>
                <c:pt idx="3587">
                  <c:v>351.26068099999998</c:v>
                </c:pt>
                <c:pt idx="3588">
                  <c:v>351.695313</c:v>
                </c:pt>
                <c:pt idx="3589">
                  <c:v>353.330444</c:v>
                </c:pt>
                <c:pt idx="3590">
                  <c:v>351.19860799999998</c:v>
                </c:pt>
                <c:pt idx="3591">
                  <c:v>349.66696200000001</c:v>
                </c:pt>
                <c:pt idx="3592">
                  <c:v>354.944794</c:v>
                </c:pt>
                <c:pt idx="3593">
                  <c:v>358.028839</c:v>
                </c:pt>
                <c:pt idx="3594">
                  <c:v>356.34060699999998</c:v>
                </c:pt>
                <c:pt idx="3595">
                  <c:v>358.32070900000002</c:v>
                </c:pt>
                <c:pt idx="3596">
                  <c:v>358.11218300000002</c:v>
                </c:pt>
                <c:pt idx="3597">
                  <c:v>360.342285</c:v>
                </c:pt>
                <c:pt idx="3598">
                  <c:v>361.88467400000002</c:v>
                </c:pt>
                <c:pt idx="3599">
                  <c:v>360.25900300000001</c:v>
                </c:pt>
                <c:pt idx="3600">
                  <c:v>359.42529300000001</c:v>
                </c:pt>
                <c:pt idx="3601">
                  <c:v>357.61200000000002</c:v>
                </c:pt>
                <c:pt idx="3602">
                  <c:v>357.94552599999997</c:v>
                </c:pt>
                <c:pt idx="3603">
                  <c:v>370.76348899999999</c:v>
                </c:pt>
                <c:pt idx="3604">
                  <c:v>367.03280599999999</c:v>
                </c:pt>
                <c:pt idx="3605">
                  <c:v>361.96801799999997</c:v>
                </c:pt>
                <c:pt idx="3606">
                  <c:v>358.79998799999998</c:v>
                </c:pt>
                <c:pt idx="3607">
                  <c:v>360.80087300000002</c:v>
                </c:pt>
                <c:pt idx="3608">
                  <c:v>353.13089000000002</c:v>
                </c:pt>
                <c:pt idx="3609">
                  <c:v>355.84036300000002</c:v>
                </c:pt>
                <c:pt idx="3610">
                  <c:v>351.98461900000001</c:v>
                </c:pt>
                <c:pt idx="3611">
                  <c:v>349.73361199999999</c:v>
                </c:pt>
                <c:pt idx="3612">
                  <c:v>351.19259599999998</c:v>
                </c:pt>
                <c:pt idx="3613">
                  <c:v>356.09042399999998</c:v>
                </c:pt>
                <c:pt idx="3614">
                  <c:v>351.588593</c:v>
                </c:pt>
                <c:pt idx="3615">
                  <c:v>353.96456899999998</c:v>
                </c:pt>
                <c:pt idx="3616">
                  <c:v>355.09011800000002</c:v>
                </c:pt>
                <c:pt idx="3617">
                  <c:v>350.23382600000002</c:v>
                </c:pt>
                <c:pt idx="3618">
                  <c:v>353.65194700000001</c:v>
                </c:pt>
                <c:pt idx="3619">
                  <c:v>353.31848100000002</c:v>
                </c:pt>
                <c:pt idx="3620">
                  <c:v>354.69415300000003</c:v>
                </c:pt>
                <c:pt idx="3621">
                  <c:v>349.37933299999997</c:v>
                </c:pt>
                <c:pt idx="3622">
                  <c:v>350.79666099999997</c:v>
                </c:pt>
                <c:pt idx="3623">
                  <c:v>349.10836799999998</c:v>
                </c:pt>
                <c:pt idx="3624">
                  <c:v>350.421356</c:v>
                </c:pt>
                <c:pt idx="3625">
                  <c:v>346.77398699999998</c:v>
                </c:pt>
                <c:pt idx="3626">
                  <c:v>354.17303500000003</c:v>
                </c:pt>
                <c:pt idx="3627">
                  <c:v>354.58993500000003</c:v>
                </c:pt>
                <c:pt idx="3628">
                  <c:v>355.98632800000001</c:v>
                </c:pt>
                <c:pt idx="3629">
                  <c:v>357.90368699999999</c:v>
                </c:pt>
                <c:pt idx="3630">
                  <c:v>354.46484400000003</c:v>
                </c:pt>
                <c:pt idx="3631">
                  <c:v>361.863831</c:v>
                </c:pt>
                <c:pt idx="3632">
                  <c:v>367.11608899999999</c:v>
                </c:pt>
                <c:pt idx="3633">
                  <c:v>373.24374399999999</c:v>
                </c:pt>
                <c:pt idx="3634">
                  <c:v>369.17944299999999</c:v>
                </c:pt>
                <c:pt idx="3635">
                  <c:v>377.22467</c:v>
                </c:pt>
                <c:pt idx="3636">
                  <c:v>378.24597199999999</c:v>
                </c:pt>
                <c:pt idx="3637">
                  <c:v>373.09780899999998</c:v>
                </c:pt>
                <c:pt idx="3638">
                  <c:v>372.11825599999997</c:v>
                </c:pt>
                <c:pt idx="3639">
                  <c:v>371.09689300000002</c:v>
                </c:pt>
                <c:pt idx="3640">
                  <c:v>372.28500400000001</c:v>
                </c:pt>
                <c:pt idx="3641">
                  <c:v>372.20163000000002</c:v>
                </c:pt>
                <c:pt idx="3642">
                  <c:v>368.57507299999997</c:v>
                </c:pt>
                <c:pt idx="3643">
                  <c:v>367.65792800000003</c:v>
                </c:pt>
                <c:pt idx="3644">
                  <c:v>365.882385</c:v>
                </c:pt>
                <c:pt idx="3645">
                  <c:v>372.10745200000002</c:v>
                </c:pt>
                <c:pt idx="3646">
                  <c:v>370.16482500000001</c:v>
                </c:pt>
                <c:pt idx="3647">
                  <c:v>368.49353000000002</c:v>
                </c:pt>
                <c:pt idx="3648">
                  <c:v>367.13571200000001</c:v>
                </c:pt>
                <c:pt idx="3649">
                  <c:v>368.86956800000002</c:v>
                </c:pt>
                <c:pt idx="3650">
                  <c:v>364.44094799999999</c:v>
                </c:pt>
                <c:pt idx="3651">
                  <c:v>359.34393299999999</c:v>
                </c:pt>
                <c:pt idx="3652">
                  <c:v>361.18228099999999</c:v>
                </c:pt>
                <c:pt idx="3653">
                  <c:v>364.06497200000001</c:v>
                </c:pt>
                <c:pt idx="3654">
                  <c:v>366.09121699999997</c:v>
                </c:pt>
                <c:pt idx="3655">
                  <c:v>365.17208900000003</c:v>
                </c:pt>
                <c:pt idx="3656">
                  <c:v>365.92407200000002</c:v>
                </c:pt>
                <c:pt idx="3657">
                  <c:v>367.658051</c:v>
                </c:pt>
                <c:pt idx="3658">
                  <c:v>362.43551600000001</c:v>
                </c:pt>
                <c:pt idx="3659">
                  <c:v>362.49826000000002</c:v>
                </c:pt>
                <c:pt idx="3660">
                  <c:v>356.18957499999999</c:v>
                </c:pt>
                <c:pt idx="3661">
                  <c:v>354.78997800000002</c:v>
                </c:pt>
                <c:pt idx="3662">
                  <c:v>361.51641799999999</c:v>
                </c:pt>
                <c:pt idx="3663">
                  <c:v>361.704407</c:v>
                </c:pt>
                <c:pt idx="3664">
                  <c:v>359.552795</c:v>
                </c:pt>
                <c:pt idx="3665">
                  <c:v>359.26031499999999</c:v>
                </c:pt>
                <c:pt idx="3666">
                  <c:v>355.562836</c:v>
                </c:pt>
                <c:pt idx="3667">
                  <c:v>359.00967400000002</c:v>
                </c:pt>
                <c:pt idx="3668">
                  <c:v>359.093323</c:v>
                </c:pt>
                <c:pt idx="3669">
                  <c:v>359.59457400000002</c:v>
                </c:pt>
                <c:pt idx="3670">
                  <c:v>360.99417099999999</c:v>
                </c:pt>
                <c:pt idx="3671">
                  <c:v>364.02322400000003</c:v>
                </c:pt>
                <c:pt idx="3672">
                  <c:v>367.99221799999998</c:v>
                </c:pt>
                <c:pt idx="3673">
                  <c:v>370.60342400000002</c:v>
                </c:pt>
                <c:pt idx="3674">
                  <c:v>374.90673800000002</c:v>
                </c:pt>
                <c:pt idx="3675">
                  <c:v>373.36080900000002</c:v>
                </c:pt>
                <c:pt idx="3676">
                  <c:v>371.60613999999998</c:v>
                </c:pt>
                <c:pt idx="3677">
                  <c:v>363.60543799999999</c:v>
                </c:pt>
                <c:pt idx="3678">
                  <c:v>369.51715100000001</c:v>
                </c:pt>
                <c:pt idx="3679">
                  <c:v>365.17208900000003</c:v>
                </c:pt>
                <c:pt idx="3680">
                  <c:v>365.004974</c:v>
                </c:pt>
                <c:pt idx="3681">
                  <c:v>365.422821</c:v>
                </c:pt>
                <c:pt idx="3682">
                  <c:v>365.652557</c:v>
                </c:pt>
                <c:pt idx="3683">
                  <c:v>365.48544299999998</c:v>
                </c:pt>
                <c:pt idx="3684">
                  <c:v>368.72341899999998</c:v>
                </c:pt>
                <c:pt idx="3685">
                  <c:v>370.415344</c:v>
                </c:pt>
                <c:pt idx="3686">
                  <c:v>373.152039</c:v>
                </c:pt>
                <c:pt idx="3687">
                  <c:v>379.31442299999998</c:v>
                </c:pt>
                <c:pt idx="3688">
                  <c:v>377.18365499999999</c:v>
                </c:pt>
                <c:pt idx="3689">
                  <c:v>375.84667999999999</c:v>
                </c:pt>
                <c:pt idx="3690">
                  <c:v>379.75311299999998</c:v>
                </c:pt>
                <c:pt idx="3691">
                  <c:v>382.69860799999998</c:v>
                </c:pt>
                <c:pt idx="3692">
                  <c:v>387.08532700000001</c:v>
                </c:pt>
                <c:pt idx="3693">
                  <c:v>385.623108</c:v>
                </c:pt>
                <c:pt idx="3694">
                  <c:v>385.74844400000001</c:v>
                </c:pt>
                <c:pt idx="3695">
                  <c:v>385.91558800000001</c:v>
                </c:pt>
                <c:pt idx="3696">
                  <c:v>385.33062699999999</c:v>
                </c:pt>
                <c:pt idx="3697">
                  <c:v>391.57666</c:v>
                </c:pt>
                <c:pt idx="3698">
                  <c:v>382.09283399999998</c:v>
                </c:pt>
                <c:pt idx="3699">
                  <c:v>378.95929000000001</c:v>
                </c:pt>
                <c:pt idx="3700">
                  <c:v>363.08316000000002</c:v>
                </c:pt>
                <c:pt idx="3701">
                  <c:v>357.19229100000001</c:v>
                </c:pt>
                <c:pt idx="3702">
                  <c:v>349.42132600000002</c:v>
                </c:pt>
                <c:pt idx="3703">
                  <c:v>357.54736300000002</c:v>
                </c:pt>
                <c:pt idx="3704">
                  <c:v>352.04049700000002</c:v>
                </c:pt>
                <c:pt idx="3705">
                  <c:v>359.26437399999998</c:v>
                </c:pt>
                <c:pt idx="3706">
                  <c:v>354.76254299999999</c:v>
                </c:pt>
                <c:pt idx="3707">
                  <c:v>353.88308699999999</c:v>
                </c:pt>
                <c:pt idx="3708">
                  <c:v>367.15811200000002</c:v>
                </c:pt>
                <c:pt idx="3709">
                  <c:v>367.93289199999998</c:v>
                </c:pt>
                <c:pt idx="3710">
                  <c:v>366.823151</c:v>
                </c:pt>
                <c:pt idx="3711">
                  <c:v>363.09609999999998</c:v>
                </c:pt>
                <c:pt idx="3712">
                  <c:v>364.12213100000002</c:v>
                </c:pt>
                <c:pt idx="3713">
                  <c:v>364.24774200000002</c:v>
                </c:pt>
                <c:pt idx="3714">
                  <c:v>355.26504499999999</c:v>
                </c:pt>
                <c:pt idx="3715">
                  <c:v>356.75173999999998</c:v>
                </c:pt>
                <c:pt idx="3716">
                  <c:v>351.768372</c:v>
                </c:pt>
                <c:pt idx="3717">
                  <c:v>352.668701</c:v>
                </c:pt>
                <c:pt idx="3718">
                  <c:v>350.80523699999998</c:v>
                </c:pt>
                <c:pt idx="3719">
                  <c:v>352.668701</c:v>
                </c:pt>
                <c:pt idx="3720">
                  <c:v>357.50546300000002</c:v>
                </c:pt>
                <c:pt idx="3721">
                  <c:v>359.47375499999998</c:v>
                </c:pt>
                <c:pt idx="3722">
                  <c:v>360.43691999999999</c:v>
                </c:pt>
                <c:pt idx="3723">
                  <c:v>359.82968099999999</c:v>
                </c:pt>
                <c:pt idx="3724">
                  <c:v>357.27529900000002</c:v>
                </c:pt>
                <c:pt idx="3725">
                  <c:v>355.118469</c:v>
                </c:pt>
                <c:pt idx="3726">
                  <c:v>347.58059700000001</c:v>
                </c:pt>
                <c:pt idx="3727">
                  <c:v>355.09750400000001</c:v>
                </c:pt>
                <c:pt idx="3728">
                  <c:v>355.118469</c:v>
                </c:pt>
                <c:pt idx="3729">
                  <c:v>359.557434</c:v>
                </c:pt>
                <c:pt idx="3730">
                  <c:v>361.609467</c:v>
                </c:pt>
                <c:pt idx="3731">
                  <c:v>364.51992799999999</c:v>
                </c:pt>
                <c:pt idx="3732">
                  <c:v>368.519226</c:v>
                </c:pt>
                <c:pt idx="3733">
                  <c:v>366.50906400000002</c:v>
                </c:pt>
                <c:pt idx="3734">
                  <c:v>362.80297899999999</c:v>
                </c:pt>
                <c:pt idx="3735">
                  <c:v>369.71270800000002</c:v>
                </c:pt>
                <c:pt idx="3736">
                  <c:v>373.46069299999999</c:v>
                </c:pt>
                <c:pt idx="3737">
                  <c:v>370.613068</c:v>
                </c:pt>
                <c:pt idx="3738">
                  <c:v>364.10122699999999</c:v>
                </c:pt>
                <c:pt idx="3739">
                  <c:v>364.26870700000001</c:v>
                </c:pt>
                <c:pt idx="3740">
                  <c:v>372.81158399999998</c:v>
                </c:pt>
                <c:pt idx="3741">
                  <c:v>371.40869099999998</c:v>
                </c:pt>
                <c:pt idx="3742">
                  <c:v>372.05777</c:v>
                </c:pt>
                <c:pt idx="3743">
                  <c:v>370.04763800000001</c:v>
                </c:pt>
                <c:pt idx="3744">
                  <c:v>367.80728099999999</c:v>
                </c:pt>
                <c:pt idx="3745">
                  <c:v>372.91632099999998</c:v>
                </c:pt>
                <c:pt idx="3746">
                  <c:v>367.97482300000001</c:v>
                </c:pt>
                <c:pt idx="3747">
                  <c:v>373.87942500000003</c:v>
                </c:pt>
                <c:pt idx="3748">
                  <c:v>375.76397700000001</c:v>
                </c:pt>
                <c:pt idx="3749">
                  <c:v>374.005157</c:v>
                </c:pt>
                <c:pt idx="3750">
                  <c:v>376.91555799999998</c:v>
                </c:pt>
                <c:pt idx="3751">
                  <c:v>377.10400399999997</c:v>
                </c:pt>
                <c:pt idx="3752">
                  <c:v>374.319275</c:v>
                </c:pt>
                <c:pt idx="3753">
                  <c:v>383.532196</c:v>
                </c:pt>
                <c:pt idx="3754">
                  <c:v>383.971924</c:v>
                </c:pt>
                <c:pt idx="3755">
                  <c:v>387.740814</c:v>
                </c:pt>
                <c:pt idx="3756">
                  <c:v>380.76834100000002</c:v>
                </c:pt>
                <c:pt idx="3757">
                  <c:v>397.51919600000002</c:v>
                </c:pt>
                <c:pt idx="3758">
                  <c:v>399.026703</c:v>
                </c:pt>
                <c:pt idx="3759">
                  <c:v>399.61303700000002</c:v>
                </c:pt>
                <c:pt idx="3760">
                  <c:v>401.30902099999997</c:v>
                </c:pt>
                <c:pt idx="3761">
                  <c:v>404.68008400000002</c:v>
                </c:pt>
                <c:pt idx="3762">
                  <c:v>416.82455399999998</c:v>
                </c:pt>
                <c:pt idx="3763">
                  <c:v>426.49813799999998</c:v>
                </c:pt>
                <c:pt idx="3764">
                  <c:v>422.77105699999998</c:v>
                </c:pt>
                <c:pt idx="3765">
                  <c:v>424.65930200000003</c:v>
                </c:pt>
                <c:pt idx="3766">
                  <c:v>419.77093500000001</c:v>
                </c:pt>
                <c:pt idx="3767">
                  <c:v>413.95944200000002</c:v>
                </c:pt>
                <c:pt idx="3768">
                  <c:v>413.26705900000002</c:v>
                </c:pt>
                <c:pt idx="3769">
                  <c:v>415.78469799999999</c:v>
                </c:pt>
                <c:pt idx="3770">
                  <c:v>416.72885100000002</c:v>
                </c:pt>
                <c:pt idx="3771">
                  <c:v>400.23840300000001</c:v>
                </c:pt>
                <c:pt idx="3772">
                  <c:v>393.81848100000002</c:v>
                </c:pt>
                <c:pt idx="3773">
                  <c:v>396.25213600000001</c:v>
                </c:pt>
                <c:pt idx="3774">
                  <c:v>404.49737499999998</c:v>
                </c:pt>
                <c:pt idx="3775">
                  <c:v>394.07025099999998</c:v>
                </c:pt>
                <c:pt idx="3776">
                  <c:v>393.503784</c:v>
                </c:pt>
                <c:pt idx="3777">
                  <c:v>394.30105600000002</c:v>
                </c:pt>
                <c:pt idx="3778">
                  <c:v>393.21005200000002</c:v>
                </c:pt>
                <c:pt idx="3779">
                  <c:v>383.60116599999998</c:v>
                </c:pt>
                <c:pt idx="3780">
                  <c:v>380.76886000000002</c:v>
                </c:pt>
                <c:pt idx="3781">
                  <c:v>395.64373799999998</c:v>
                </c:pt>
                <c:pt idx="3782">
                  <c:v>394.846588</c:v>
                </c:pt>
                <c:pt idx="3783">
                  <c:v>400.97274800000002</c:v>
                </c:pt>
                <c:pt idx="3784">
                  <c:v>396.96551499999998</c:v>
                </c:pt>
                <c:pt idx="3785">
                  <c:v>398.58102400000001</c:v>
                </c:pt>
                <c:pt idx="3786">
                  <c:v>394.55282599999998</c:v>
                </c:pt>
                <c:pt idx="3787">
                  <c:v>395.60183699999999</c:v>
                </c:pt>
                <c:pt idx="3788">
                  <c:v>391.11200000000002</c:v>
                </c:pt>
                <c:pt idx="3789">
                  <c:v>391.405731</c:v>
                </c:pt>
                <c:pt idx="3790">
                  <c:v>398.43408199999999</c:v>
                </c:pt>
                <c:pt idx="3791">
                  <c:v>398.89562999999998</c:v>
                </c:pt>
                <c:pt idx="3792">
                  <c:v>395.68563799999998</c:v>
                </c:pt>
                <c:pt idx="3793">
                  <c:v>406.028931</c:v>
                </c:pt>
                <c:pt idx="3794">
                  <c:v>401.560181</c:v>
                </c:pt>
                <c:pt idx="3795">
                  <c:v>404.937927</c:v>
                </c:pt>
                <c:pt idx="3796">
                  <c:v>402.462311</c:v>
                </c:pt>
                <c:pt idx="3797">
                  <c:v>406.00796500000001</c:v>
                </c:pt>
                <c:pt idx="3798">
                  <c:v>388.76226800000001</c:v>
                </c:pt>
                <c:pt idx="3799">
                  <c:v>393.25192299999998</c:v>
                </c:pt>
                <c:pt idx="3800">
                  <c:v>393.31494099999998</c:v>
                </c:pt>
                <c:pt idx="3801">
                  <c:v>390.46167000000003</c:v>
                </c:pt>
                <c:pt idx="3802">
                  <c:v>401.727936</c:v>
                </c:pt>
                <c:pt idx="3803">
                  <c:v>405.77713</c:v>
                </c:pt>
                <c:pt idx="3804">
                  <c:v>407.87518299999999</c:v>
                </c:pt>
                <c:pt idx="3805">
                  <c:v>406.42755099999999</c:v>
                </c:pt>
                <c:pt idx="3806">
                  <c:v>411.00125100000002</c:v>
                </c:pt>
                <c:pt idx="3807">
                  <c:v>406.70031699999998</c:v>
                </c:pt>
                <c:pt idx="3808">
                  <c:v>402.50427200000001</c:v>
                </c:pt>
                <c:pt idx="3809">
                  <c:v>403.67923000000002</c:v>
                </c:pt>
                <c:pt idx="3810">
                  <c:v>399.73492399999998</c:v>
                </c:pt>
                <c:pt idx="3811">
                  <c:v>399.98672499999998</c:v>
                </c:pt>
                <c:pt idx="3812">
                  <c:v>397.97250400000001</c:v>
                </c:pt>
                <c:pt idx="3813">
                  <c:v>405.88204999999999</c:v>
                </c:pt>
                <c:pt idx="3814">
                  <c:v>423.82006799999999</c:v>
                </c:pt>
                <c:pt idx="3815">
                  <c:v>415.93145800000002</c:v>
                </c:pt>
                <c:pt idx="3816">
                  <c:v>419.561127</c:v>
                </c:pt>
                <c:pt idx="3817">
                  <c:v>424.21868899999998</c:v>
                </c:pt>
                <c:pt idx="3818">
                  <c:v>418.28131100000002</c:v>
                </c:pt>
                <c:pt idx="3819">
                  <c:v>427.38665800000001</c:v>
                </c:pt>
                <c:pt idx="3820">
                  <c:v>445.765289</c:v>
                </c:pt>
                <c:pt idx="3821">
                  <c:v>456.52822900000001</c:v>
                </c:pt>
                <c:pt idx="3822">
                  <c:v>445.597534</c:v>
                </c:pt>
                <c:pt idx="3823">
                  <c:v>448.47177099999999</c:v>
                </c:pt>
                <c:pt idx="3824">
                  <c:v>452.03842200000003</c:v>
                </c:pt>
                <c:pt idx="3825">
                  <c:v>437.07955900000002</c:v>
                </c:pt>
                <c:pt idx="3826">
                  <c:v>441.737213</c:v>
                </c:pt>
                <c:pt idx="3827">
                  <c:v>419.81286599999999</c:v>
                </c:pt>
                <c:pt idx="3828">
                  <c:v>388.426605</c:v>
                </c:pt>
                <c:pt idx="3829">
                  <c:v>390.16790800000001</c:v>
                </c:pt>
                <c:pt idx="3830">
                  <c:v>389.47555499999999</c:v>
                </c:pt>
                <c:pt idx="3831">
                  <c:v>386.07678199999998</c:v>
                </c:pt>
                <c:pt idx="3832">
                  <c:v>390.02969400000001</c:v>
                </c:pt>
                <c:pt idx="3833">
                  <c:v>391.16507000000001</c:v>
                </c:pt>
                <c:pt idx="3834">
                  <c:v>392.279449</c:v>
                </c:pt>
                <c:pt idx="3835">
                  <c:v>389.10449199999999</c:v>
                </c:pt>
                <c:pt idx="3836">
                  <c:v>388.97833300000002</c:v>
                </c:pt>
                <c:pt idx="3837">
                  <c:v>386.98092700000001</c:v>
                </c:pt>
                <c:pt idx="3838">
                  <c:v>382.56552099999999</c:v>
                </c:pt>
                <c:pt idx="3839">
                  <c:v>374.554688</c:v>
                </c:pt>
                <c:pt idx="3840">
                  <c:v>376.76238999999998</c:v>
                </c:pt>
                <c:pt idx="3841">
                  <c:v>380.52596999999997</c:v>
                </c:pt>
                <c:pt idx="3842">
                  <c:v>376.08950800000002</c:v>
                </c:pt>
                <c:pt idx="3843">
                  <c:v>383.38549799999998</c:v>
                </c:pt>
                <c:pt idx="3844">
                  <c:v>385.19372600000003</c:v>
                </c:pt>
                <c:pt idx="3845">
                  <c:v>376.15261800000002</c:v>
                </c:pt>
                <c:pt idx="3846">
                  <c:v>380.61013800000001</c:v>
                </c:pt>
                <c:pt idx="3847">
                  <c:v>381.55633499999999</c:v>
                </c:pt>
                <c:pt idx="3848">
                  <c:v>382.81774899999999</c:v>
                </c:pt>
                <c:pt idx="3849">
                  <c:v>380.504974</c:v>
                </c:pt>
                <c:pt idx="3850">
                  <c:v>378.75979599999999</c:v>
                </c:pt>
                <c:pt idx="3851">
                  <c:v>372.17871100000002</c:v>
                </c:pt>
                <c:pt idx="3852">
                  <c:v>382.22909499999997</c:v>
                </c:pt>
                <c:pt idx="3853">
                  <c:v>387.44348100000002</c:v>
                </c:pt>
                <c:pt idx="3854">
                  <c:v>390.53420999999997</c:v>
                </c:pt>
                <c:pt idx="3855">
                  <c:v>383.34350599999999</c:v>
                </c:pt>
                <c:pt idx="3856">
                  <c:v>384.68905599999999</c:v>
                </c:pt>
                <c:pt idx="3857">
                  <c:v>388.43170199999997</c:v>
                </c:pt>
                <c:pt idx="3858">
                  <c:v>394.00347900000003</c:v>
                </c:pt>
                <c:pt idx="3859">
                  <c:v>398.77639799999997</c:v>
                </c:pt>
                <c:pt idx="3860">
                  <c:v>392.42654399999998</c:v>
                </c:pt>
                <c:pt idx="3861">
                  <c:v>387.06512500000002</c:v>
                </c:pt>
                <c:pt idx="3862">
                  <c:v>383.07012900000001</c:v>
                </c:pt>
                <c:pt idx="3863">
                  <c:v>379.53771999999998</c:v>
                </c:pt>
                <c:pt idx="3864">
                  <c:v>380.48382600000002</c:v>
                </c:pt>
                <c:pt idx="3865">
                  <c:v>382.20806900000002</c:v>
                </c:pt>
                <c:pt idx="3866">
                  <c:v>382.83880599999998</c:v>
                </c:pt>
                <c:pt idx="3867">
                  <c:v>387.31738300000001</c:v>
                </c:pt>
                <c:pt idx="3868">
                  <c:v>382.50238000000002</c:v>
                </c:pt>
                <c:pt idx="3869">
                  <c:v>389.50399800000002</c:v>
                </c:pt>
                <c:pt idx="3870">
                  <c:v>389.44094799999999</c:v>
                </c:pt>
                <c:pt idx="3871">
                  <c:v>394.234802</c:v>
                </c:pt>
                <c:pt idx="3872">
                  <c:v>389.25177000000002</c:v>
                </c:pt>
                <c:pt idx="3873">
                  <c:v>391.522491</c:v>
                </c:pt>
                <c:pt idx="3874">
                  <c:v>396.92614700000001</c:v>
                </c:pt>
                <c:pt idx="3875">
                  <c:v>404.34826700000002</c:v>
                </c:pt>
                <c:pt idx="3876">
                  <c:v>411.917664</c:v>
                </c:pt>
                <c:pt idx="3877">
                  <c:v>417.76275600000002</c:v>
                </c:pt>
                <c:pt idx="3878">
                  <c:v>423.06130999999999</c:v>
                </c:pt>
                <c:pt idx="3879">
                  <c:v>413.51550300000002</c:v>
                </c:pt>
                <c:pt idx="3880">
                  <c:v>408.78472900000003</c:v>
                </c:pt>
                <c:pt idx="3881">
                  <c:v>412.23297100000002</c:v>
                </c:pt>
                <c:pt idx="3882">
                  <c:v>416.26992799999999</c:v>
                </c:pt>
                <c:pt idx="3883">
                  <c:v>412.989868</c:v>
                </c:pt>
                <c:pt idx="3884">
                  <c:v>420.18069500000001</c:v>
                </c:pt>
                <c:pt idx="3885">
                  <c:v>422.55664100000001</c:v>
                </c:pt>
                <c:pt idx="3886">
                  <c:v>416.98483299999998</c:v>
                </c:pt>
                <c:pt idx="3887">
                  <c:v>405.50470000000001</c:v>
                </c:pt>
                <c:pt idx="3888">
                  <c:v>400.584656</c:v>
                </c:pt>
                <c:pt idx="3889">
                  <c:v>405.14727800000003</c:v>
                </c:pt>
                <c:pt idx="3890">
                  <c:v>398.29284699999999</c:v>
                </c:pt>
                <c:pt idx="3891">
                  <c:v>405.841095</c:v>
                </c:pt>
                <c:pt idx="3892">
                  <c:v>411.53912400000002</c:v>
                </c:pt>
                <c:pt idx="3893">
                  <c:v>404.73376500000001</c:v>
                </c:pt>
                <c:pt idx="3894">
                  <c:v>406.061218</c:v>
                </c:pt>
                <c:pt idx="3895">
                  <c:v>403.04830900000002</c:v>
                </c:pt>
                <c:pt idx="3896">
                  <c:v>408.23126200000002</c:v>
                </c:pt>
                <c:pt idx="3897">
                  <c:v>406.44036899999998</c:v>
                </c:pt>
                <c:pt idx="3898">
                  <c:v>403.111603</c:v>
                </c:pt>
                <c:pt idx="3899">
                  <c:v>407.05148300000002</c:v>
                </c:pt>
                <c:pt idx="3900">
                  <c:v>414.21487400000001</c:v>
                </c:pt>
                <c:pt idx="3901">
                  <c:v>421.25192299999998</c:v>
                </c:pt>
                <c:pt idx="3902">
                  <c:v>420.21951300000001</c:v>
                </c:pt>
                <c:pt idx="3903">
                  <c:v>422.66345200000001</c:v>
                </c:pt>
                <c:pt idx="3904">
                  <c:v>416.42706299999998</c:v>
                </c:pt>
                <c:pt idx="3905">
                  <c:v>423.31664999999998</c:v>
                </c:pt>
                <c:pt idx="3906">
                  <c:v>432.18667599999998</c:v>
                </c:pt>
                <c:pt idx="3907">
                  <c:v>431.21749899999998</c:v>
                </c:pt>
                <c:pt idx="3908">
                  <c:v>437.811981</c:v>
                </c:pt>
                <c:pt idx="3909">
                  <c:v>438.54946899999999</c:v>
                </c:pt>
                <c:pt idx="3910">
                  <c:v>435.220551</c:v>
                </c:pt>
                <c:pt idx="3911">
                  <c:v>428.35205100000002</c:v>
                </c:pt>
                <c:pt idx="3912">
                  <c:v>440.95126299999998</c:v>
                </c:pt>
                <c:pt idx="3913">
                  <c:v>442.08908100000002</c:v>
                </c:pt>
                <c:pt idx="3914">
                  <c:v>453.550568</c:v>
                </c:pt>
                <c:pt idx="3915">
                  <c:v>454.64608800000002</c:v>
                </c:pt>
                <c:pt idx="3916">
                  <c:v>458.79663099999999</c:v>
                </c:pt>
                <c:pt idx="3917">
                  <c:v>452.53909299999998</c:v>
                </c:pt>
                <c:pt idx="3918">
                  <c:v>458.75460800000002</c:v>
                </c:pt>
                <c:pt idx="3919">
                  <c:v>457.237549</c:v>
                </c:pt>
                <c:pt idx="3920">
                  <c:v>457.95400999999998</c:v>
                </c:pt>
                <c:pt idx="3921">
                  <c:v>451.169647</c:v>
                </c:pt>
                <c:pt idx="3922">
                  <c:v>454.41427599999997</c:v>
                </c:pt>
                <c:pt idx="3923">
                  <c:v>456.731964</c:v>
                </c:pt>
                <c:pt idx="3924">
                  <c:v>458.16467299999999</c:v>
                </c:pt>
                <c:pt idx="3925">
                  <c:v>457.15332000000001</c:v>
                </c:pt>
                <c:pt idx="3926">
                  <c:v>461.95700099999999</c:v>
                </c:pt>
                <c:pt idx="3927">
                  <c:v>470.40557899999999</c:v>
                </c:pt>
                <c:pt idx="3928">
                  <c:v>459.36566199999999</c:v>
                </c:pt>
                <c:pt idx="3929">
                  <c:v>460.229309</c:v>
                </c:pt>
                <c:pt idx="3930">
                  <c:v>458.37527499999999</c:v>
                </c:pt>
                <c:pt idx="3931">
                  <c:v>462.84191900000002</c:v>
                </c:pt>
                <c:pt idx="3932">
                  <c:v>459.85006700000002</c:v>
                </c:pt>
                <c:pt idx="3933">
                  <c:v>453.86648600000001</c:v>
                </c:pt>
                <c:pt idx="3934">
                  <c:v>456.77401700000001</c:v>
                </c:pt>
                <c:pt idx="3935">
                  <c:v>451.75964399999998</c:v>
                </c:pt>
                <c:pt idx="3936">
                  <c:v>450.20065299999999</c:v>
                </c:pt>
                <c:pt idx="3937">
                  <c:v>443.20568800000001</c:v>
                </c:pt>
                <c:pt idx="3938">
                  <c:v>425.17065400000001</c:v>
                </c:pt>
                <c:pt idx="3939">
                  <c:v>415.120789</c:v>
                </c:pt>
                <c:pt idx="3940">
                  <c:v>422.62133799999998</c:v>
                </c:pt>
                <c:pt idx="3941">
                  <c:v>422.81097399999999</c:v>
                </c:pt>
                <c:pt idx="3942">
                  <c:v>431.59674100000001</c:v>
                </c:pt>
                <c:pt idx="3943">
                  <c:v>403.89111300000002</c:v>
                </c:pt>
                <c:pt idx="3944">
                  <c:v>412.97177099999999</c:v>
                </c:pt>
                <c:pt idx="3945">
                  <c:v>400.96255500000001</c:v>
                </c:pt>
                <c:pt idx="3946">
                  <c:v>413.24560500000001</c:v>
                </c:pt>
                <c:pt idx="3947">
                  <c:v>423.42193600000002</c:v>
                </c:pt>
                <c:pt idx="3948">
                  <c:v>407.30423000000002</c:v>
                </c:pt>
                <c:pt idx="3949">
                  <c:v>415.33148199999999</c:v>
                </c:pt>
                <c:pt idx="3950">
                  <c:v>424.28286700000001</c:v>
                </c:pt>
                <c:pt idx="3951">
                  <c:v>445.71133400000002</c:v>
                </c:pt>
                <c:pt idx="3952">
                  <c:v>425.99292000000003</c:v>
                </c:pt>
                <c:pt idx="3953">
                  <c:v>424.177368</c:v>
                </c:pt>
                <c:pt idx="3954">
                  <c:v>430.996399</c:v>
                </c:pt>
                <c:pt idx="3955">
                  <c:v>434.43762199999998</c:v>
                </c:pt>
                <c:pt idx="3956">
                  <c:v>435.55658</c:v>
                </c:pt>
                <c:pt idx="3957">
                  <c:v>434.01544200000001</c:v>
                </c:pt>
                <c:pt idx="3958">
                  <c:v>437.773346</c:v>
                </c:pt>
                <c:pt idx="3959">
                  <c:v>436.253265</c:v>
                </c:pt>
                <c:pt idx="3960">
                  <c:v>421.010559</c:v>
                </c:pt>
                <c:pt idx="3961">
                  <c:v>417.484894</c:v>
                </c:pt>
                <c:pt idx="3962">
                  <c:v>431.60870399999999</c:v>
                </c:pt>
                <c:pt idx="3963">
                  <c:v>439.16665599999999</c:v>
                </c:pt>
                <c:pt idx="3964">
                  <c:v>426.01406900000001</c:v>
                </c:pt>
                <c:pt idx="3965">
                  <c:v>415.96484400000003</c:v>
                </c:pt>
                <c:pt idx="3966">
                  <c:v>413.389252</c:v>
                </c:pt>
                <c:pt idx="3967">
                  <c:v>422.44613600000002</c:v>
                </c:pt>
                <c:pt idx="3968">
                  <c:v>432.00982699999997</c:v>
                </c:pt>
                <c:pt idx="3969">
                  <c:v>440.43331899999998</c:v>
                </c:pt>
                <c:pt idx="3970">
                  <c:v>427.91412400000002</c:v>
                </c:pt>
                <c:pt idx="3971">
                  <c:v>428.56857300000001</c:v>
                </c:pt>
                <c:pt idx="3972">
                  <c:v>429.91970800000001</c:v>
                </c:pt>
                <c:pt idx="3973">
                  <c:v>437.54107699999997</c:v>
                </c:pt>
                <c:pt idx="3974">
                  <c:v>443.79022200000003</c:v>
                </c:pt>
                <c:pt idx="3975">
                  <c:v>427.51303100000001</c:v>
                </c:pt>
                <c:pt idx="3976">
                  <c:v>406.169037</c:v>
                </c:pt>
                <c:pt idx="3977">
                  <c:v>397.74539199999998</c:v>
                </c:pt>
                <c:pt idx="3978">
                  <c:v>404.01559400000002</c:v>
                </c:pt>
                <c:pt idx="3979">
                  <c:v>410.09582499999999</c:v>
                </c:pt>
                <c:pt idx="3980">
                  <c:v>412.966949</c:v>
                </c:pt>
                <c:pt idx="3981">
                  <c:v>405.85238600000002</c:v>
                </c:pt>
                <c:pt idx="3982">
                  <c:v>410.26470899999998</c:v>
                </c:pt>
                <c:pt idx="3983">
                  <c:v>415.98596199999997</c:v>
                </c:pt>
                <c:pt idx="3984">
                  <c:v>404.14233400000001</c:v>
                </c:pt>
                <c:pt idx="3985">
                  <c:v>405.13455199999999</c:v>
                </c:pt>
                <c:pt idx="3986">
                  <c:v>403.00228900000002</c:v>
                </c:pt>
                <c:pt idx="3987">
                  <c:v>395.99310300000002</c:v>
                </c:pt>
                <c:pt idx="3988">
                  <c:v>398.08322099999998</c:v>
                </c:pt>
                <c:pt idx="3989">
                  <c:v>400.61657700000001</c:v>
                </c:pt>
                <c:pt idx="3990">
                  <c:v>404.64892600000002</c:v>
                </c:pt>
                <c:pt idx="3991">
                  <c:v>407.18237299999998</c:v>
                </c:pt>
                <c:pt idx="3992">
                  <c:v>405.28231799999998</c:v>
                </c:pt>
                <c:pt idx="3993">
                  <c:v>399.58212300000002</c:v>
                </c:pt>
                <c:pt idx="3994">
                  <c:v>400.42654399999998</c:v>
                </c:pt>
                <c:pt idx="3995">
                  <c:v>393.67086799999998</c:v>
                </c:pt>
                <c:pt idx="3996">
                  <c:v>397.55535900000001</c:v>
                </c:pt>
                <c:pt idx="3997">
                  <c:v>399.07549999999998</c:v>
                </c:pt>
                <c:pt idx="3998">
                  <c:v>396.22534200000001</c:v>
                </c:pt>
                <c:pt idx="3999">
                  <c:v>395.14865099999997</c:v>
                </c:pt>
                <c:pt idx="4000">
                  <c:v>396.92205799999999</c:v>
                </c:pt>
                <c:pt idx="4001">
                  <c:v>395.71875</c:v>
                </c:pt>
                <c:pt idx="4002">
                  <c:v>400.15216099999998</c:v>
                </c:pt>
                <c:pt idx="4003">
                  <c:v>396.16201799999999</c:v>
                </c:pt>
                <c:pt idx="4004">
                  <c:v>403.10781900000001</c:v>
                </c:pt>
                <c:pt idx="4005">
                  <c:v>408.00576799999999</c:v>
                </c:pt>
                <c:pt idx="4006">
                  <c:v>407.773529</c:v>
                </c:pt>
                <c:pt idx="4007">
                  <c:v>397.21762100000001</c:v>
                </c:pt>
                <c:pt idx="4008">
                  <c:v>398.77990699999998</c:v>
                </c:pt>
                <c:pt idx="4009">
                  <c:v>399.62435900000003</c:v>
                </c:pt>
                <c:pt idx="4010">
                  <c:v>409.31463600000001</c:v>
                </c:pt>
                <c:pt idx="4011">
                  <c:v>412.86144999999999</c:v>
                </c:pt>
                <c:pt idx="4012">
                  <c:v>417.35821499999997</c:v>
                </c:pt>
                <c:pt idx="4013">
                  <c:v>430.004211</c:v>
                </c:pt>
                <c:pt idx="4014">
                  <c:v>424.43066399999998</c:v>
                </c:pt>
                <c:pt idx="4015">
                  <c:v>440.75003099999998</c:v>
                </c:pt>
                <c:pt idx="4016">
                  <c:v>441.15115400000002</c:v>
                </c:pt>
                <c:pt idx="4017">
                  <c:v>443.24529999999999</c:v>
                </c:pt>
                <c:pt idx="4018">
                  <c:v>446.39694200000002</c:v>
                </c:pt>
                <c:pt idx="4019">
                  <c:v>449.65441900000002</c:v>
                </c:pt>
                <c:pt idx="4020">
                  <c:v>452.00219700000002</c:v>
                </c:pt>
                <c:pt idx="4021">
                  <c:v>456.61340300000001</c:v>
                </c:pt>
                <c:pt idx="4022">
                  <c:v>447.91986100000003</c:v>
                </c:pt>
                <c:pt idx="4023">
                  <c:v>448.977509</c:v>
                </c:pt>
                <c:pt idx="4024">
                  <c:v>447.26416</c:v>
                </c:pt>
                <c:pt idx="4025">
                  <c:v>442.63189699999998</c:v>
                </c:pt>
                <c:pt idx="4026">
                  <c:v>439.564728</c:v>
                </c:pt>
                <c:pt idx="4027">
                  <c:v>447.56030299999998</c:v>
                </c:pt>
                <c:pt idx="4028">
                  <c:v>445.63549799999998</c:v>
                </c:pt>
                <c:pt idx="4029">
                  <c:v>451.029358</c:v>
                </c:pt>
                <c:pt idx="4030">
                  <c:v>457.84036300000002</c:v>
                </c:pt>
                <c:pt idx="4031">
                  <c:v>447.94107100000002</c:v>
                </c:pt>
                <c:pt idx="4032">
                  <c:v>448.57562300000001</c:v>
                </c:pt>
                <c:pt idx="4033">
                  <c:v>445.847015</c:v>
                </c:pt>
                <c:pt idx="4034">
                  <c:v>445.296967</c:v>
                </c:pt>
                <c:pt idx="4035">
                  <c:v>445.27596999999997</c:v>
                </c:pt>
                <c:pt idx="4036">
                  <c:v>441.34161399999999</c:v>
                </c:pt>
                <c:pt idx="4037">
                  <c:v>437.66101099999997</c:v>
                </c:pt>
                <c:pt idx="4038">
                  <c:v>426.87338299999999</c:v>
                </c:pt>
                <c:pt idx="4039">
                  <c:v>424.90631100000002</c:v>
                </c:pt>
                <c:pt idx="4040">
                  <c:v>428.692566</c:v>
                </c:pt>
                <c:pt idx="4041">
                  <c:v>435.03814699999998</c:v>
                </c:pt>
                <c:pt idx="4042">
                  <c:v>425.90045199999997</c:v>
                </c:pt>
                <c:pt idx="4043">
                  <c:v>435.44009399999999</c:v>
                </c:pt>
                <c:pt idx="4044">
                  <c:v>428.65026899999998</c:v>
                </c:pt>
                <c:pt idx="4045">
                  <c:v>438.35906999999997</c:v>
                </c:pt>
                <c:pt idx="4046">
                  <c:v>439.09936499999998</c:v>
                </c:pt>
                <c:pt idx="4047">
                  <c:v>433.557526</c:v>
                </c:pt>
                <c:pt idx="4048">
                  <c:v>430.51159699999999</c:v>
                </c:pt>
                <c:pt idx="4049">
                  <c:v>437.68225100000001</c:v>
                </c:pt>
                <c:pt idx="4050">
                  <c:v>441.299286</c:v>
                </c:pt>
                <c:pt idx="4051">
                  <c:v>458.115387</c:v>
                </c:pt>
                <c:pt idx="4052">
                  <c:v>469.89709499999998</c:v>
                </c:pt>
                <c:pt idx="4053">
                  <c:v>466.44918799999999</c:v>
                </c:pt>
                <c:pt idx="4054">
                  <c:v>474.06411700000001</c:v>
                </c:pt>
                <c:pt idx="4055">
                  <c:v>464.52441399999998</c:v>
                </c:pt>
                <c:pt idx="4056">
                  <c:v>462.30337500000002</c:v>
                </c:pt>
                <c:pt idx="4057">
                  <c:v>463.805206</c:v>
                </c:pt>
                <c:pt idx="4058">
                  <c:v>473.02767899999998</c:v>
                </c:pt>
                <c:pt idx="4059">
                  <c:v>464.79925500000002</c:v>
                </c:pt>
                <c:pt idx="4060">
                  <c:v>460.63232399999998</c:v>
                </c:pt>
                <c:pt idx="4061">
                  <c:v>458.34802200000001</c:v>
                </c:pt>
                <c:pt idx="4062">
                  <c:v>466.72427399999998</c:v>
                </c:pt>
                <c:pt idx="4063">
                  <c:v>468.33184799999998</c:v>
                </c:pt>
                <c:pt idx="4064">
                  <c:v>466.47033699999997</c:v>
                </c:pt>
                <c:pt idx="4065">
                  <c:v>465.81466699999999</c:v>
                </c:pt>
                <c:pt idx="4066">
                  <c:v>466.19543499999997</c:v>
                </c:pt>
                <c:pt idx="4067">
                  <c:v>481.82696499999997</c:v>
                </c:pt>
                <c:pt idx="4068">
                  <c:v>479.60601800000001</c:v>
                </c:pt>
                <c:pt idx="4069">
                  <c:v>482.16546599999998</c:v>
                </c:pt>
                <c:pt idx="4070">
                  <c:v>500.61019900000002</c:v>
                </c:pt>
                <c:pt idx="4071">
                  <c:v>490.75320399999998</c:v>
                </c:pt>
                <c:pt idx="4072">
                  <c:v>483.56149299999998</c:v>
                </c:pt>
                <c:pt idx="4073">
                  <c:v>480.60015900000002</c:v>
                </c:pt>
                <c:pt idx="4074">
                  <c:v>478.780914</c:v>
                </c:pt>
                <c:pt idx="4075">
                  <c:v>479.140625</c:v>
                </c:pt>
                <c:pt idx="4076">
                  <c:v>480.83282500000001</c:v>
                </c:pt>
                <c:pt idx="4077">
                  <c:v>459.70172100000002</c:v>
                </c:pt>
                <c:pt idx="4078">
                  <c:v>458.43264799999997</c:v>
                </c:pt>
                <c:pt idx="4079">
                  <c:v>451.74844400000001</c:v>
                </c:pt>
                <c:pt idx="4080">
                  <c:v>451.57928500000003</c:v>
                </c:pt>
                <c:pt idx="4081">
                  <c:v>454.46124300000002</c:v>
                </c:pt>
                <c:pt idx="4082">
                  <c:v>450.41369600000002</c:v>
                </c:pt>
                <c:pt idx="4083">
                  <c:v>455.01229899999998</c:v>
                </c:pt>
                <c:pt idx="4084">
                  <c:v>447.61636399999998</c:v>
                </c:pt>
                <c:pt idx="4085">
                  <c:v>449.69317599999999</c:v>
                </c:pt>
                <c:pt idx="4086">
                  <c:v>451.98181199999999</c:v>
                </c:pt>
                <c:pt idx="4087">
                  <c:v>451.79107699999997</c:v>
                </c:pt>
                <c:pt idx="4088">
                  <c:v>451.04946899999999</c:v>
                </c:pt>
                <c:pt idx="4089">
                  <c:v>454.058716</c:v>
                </c:pt>
                <c:pt idx="4090">
                  <c:v>459.865295</c:v>
                </c:pt>
                <c:pt idx="4091">
                  <c:v>456.98312399999998</c:v>
                </c:pt>
                <c:pt idx="4092">
                  <c:v>463.065247</c:v>
                </c:pt>
                <c:pt idx="4093">
                  <c:v>472.66519199999999</c:v>
                </c:pt>
                <c:pt idx="4094">
                  <c:v>460.22555499999999</c:v>
                </c:pt>
                <c:pt idx="4095">
                  <c:v>457.40701300000001</c:v>
                </c:pt>
                <c:pt idx="4096">
                  <c:v>457.57644699999997</c:v>
                </c:pt>
                <c:pt idx="4097">
                  <c:v>462.49310300000002</c:v>
                </c:pt>
                <c:pt idx="4098">
                  <c:v>469.57113600000002</c:v>
                </c:pt>
                <c:pt idx="4099">
                  <c:v>469.65594499999997</c:v>
                </c:pt>
                <c:pt idx="4100">
                  <c:v>466.60437000000002</c:v>
                </c:pt>
                <c:pt idx="4101">
                  <c:v>460.71292099999999</c:v>
                </c:pt>
                <c:pt idx="4102">
                  <c:v>455.584564</c:v>
                </c:pt>
                <c:pt idx="4103">
                  <c:v>461.81497200000001</c:v>
                </c:pt>
                <c:pt idx="4104">
                  <c:v>459.48382600000002</c:v>
                </c:pt>
                <c:pt idx="4105">
                  <c:v>460.861267</c:v>
                </c:pt>
                <c:pt idx="4106">
                  <c:v>456.156677</c:v>
                </c:pt>
                <c:pt idx="4107">
                  <c:v>456.85604899999998</c:v>
                </c:pt>
                <c:pt idx="4108">
                  <c:v>457.322205</c:v>
                </c:pt>
                <c:pt idx="4109">
                  <c:v>457.21630900000002</c:v>
                </c:pt>
                <c:pt idx="4110">
                  <c:v>450.43481400000002</c:v>
                </c:pt>
                <c:pt idx="4111">
                  <c:v>451.24014299999999</c:v>
                </c:pt>
                <c:pt idx="4112">
                  <c:v>444.64944500000001</c:v>
                </c:pt>
                <c:pt idx="4113">
                  <c:v>449.26925699999998</c:v>
                </c:pt>
                <c:pt idx="4114">
                  <c:v>445.53949</c:v>
                </c:pt>
                <c:pt idx="4115">
                  <c:v>441.11047400000001</c:v>
                </c:pt>
                <c:pt idx="4116">
                  <c:v>430.78994799999998</c:v>
                </c:pt>
                <c:pt idx="4117">
                  <c:v>440.38986199999999</c:v>
                </c:pt>
                <c:pt idx="4118">
                  <c:v>432.63360599999999</c:v>
                </c:pt>
                <c:pt idx="4119">
                  <c:v>431.84954800000003</c:v>
                </c:pt>
                <c:pt idx="4120">
                  <c:v>432.654877</c:v>
                </c:pt>
                <c:pt idx="4121">
                  <c:v>433.96878099999998</c:v>
                </c:pt>
                <c:pt idx="4122">
                  <c:v>435.494598</c:v>
                </c:pt>
                <c:pt idx="4123">
                  <c:v>432.16744999999997</c:v>
                </c:pt>
                <c:pt idx="4124">
                  <c:v>441.11047400000001</c:v>
                </c:pt>
                <c:pt idx="4125">
                  <c:v>431.70120200000002</c:v>
                </c:pt>
                <c:pt idx="4126">
                  <c:v>430.45086700000002</c:v>
                </c:pt>
                <c:pt idx="4127">
                  <c:v>431.87066700000003</c:v>
                </c:pt>
                <c:pt idx="4128">
                  <c:v>428.48001099999999</c:v>
                </c:pt>
                <c:pt idx="4129">
                  <c:v>432.86676</c:v>
                </c:pt>
                <c:pt idx="4130">
                  <c:v>428.62835699999999</c:v>
                </c:pt>
                <c:pt idx="4131">
                  <c:v>424.453552</c:v>
                </c:pt>
                <c:pt idx="4132">
                  <c:v>430.38729899999998</c:v>
                </c:pt>
                <c:pt idx="4133">
                  <c:v>433.84155299999998</c:v>
                </c:pt>
                <c:pt idx="4134">
                  <c:v>438.482574</c:v>
                </c:pt>
                <c:pt idx="4135">
                  <c:v>432.97268700000001</c:v>
                </c:pt>
                <c:pt idx="4136">
                  <c:v>428.28921500000001</c:v>
                </c:pt>
                <c:pt idx="4137">
                  <c:v>428.54361</c:v>
                </c:pt>
                <c:pt idx="4138">
                  <c:v>434.09585600000003</c:v>
                </c:pt>
                <c:pt idx="4139">
                  <c:v>433.43893400000002</c:v>
                </c:pt>
                <c:pt idx="4140">
                  <c:v>461.24288899999999</c:v>
                </c:pt>
                <c:pt idx="4141">
                  <c:v>460.41629</c:v>
                </c:pt>
                <c:pt idx="4142">
                  <c:v>454.56729100000001</c:v>
                </c:pt>
                <c:pt idx="4143">
                  <c:v>456.96655299999998</c:v>
                </c:pt>
                <c:pt idx="4144">
                  <c:v>451.27639799999997</c:v>
                </c:pt>
                <c:pt idx="4145">
                  <c:v>451.82839999999999</c:v>
                </c:pt>
                <c:pt idx="4146">
                  <c:v>460.29980499999999</c:v>
                </c:pt>
                <c:pt idx="4147">
                  <c:v>454.41873199999998</c:v>
                </c:pt>
                <c:pt idx="4148">
                  <c:v>458.13421599999998</c:v>
                </c:pt>
                <c:pt idx="4149">
                  <c:v>461.57363900000001</c:v>
                </c:pt>
                <c:pt idx="4150">
                  <c:v>464.05770899999999</c:v>
                </c:pt>
                <c:pt idx="4151">
                  <c:v>464.164063</c:v>
                </c:pt>
                <c:pt idx="4152">
                  <c:v>477.26379400000002</c:v>
                </c:pt>
                <c:pt idx="4153">
                  <c:v>474.63110399999999</c:v>
                </c:pt>
                <c:pt idx="4154">
                  <c:v>467.24246199999999</c:v>
                </c:pt>
                <c:pt idx="4155">
                  <c:v>470.63955700000002</c:v>
                </c:pt>
                <c:pt idx="4156">
                  <c:v>477.98571800000002</c:v>
                </c:pt>
                <c:pt idx="4157">
                  <c:v>472.168091</c:v>
                </c:pt>
                <c:pt idx="4158">
                  <c:v>467.263824</c:v>
                </c:pt>
                <c:pt idx="4159">
                  <c:v>460.46972699999998</c:v>
                </c:pt>
                <c:pt idx="4160">
                  <c:v>449.13198899999998</c:v>
                </c:pt>
                <c:pt idx="4161">
                  <c:v>447.94305400000002</c:v>
                </c:pt>
                <c:pt idx="4162">
                  <c:v>453.71798699999999</c:v>
                </c:pt>
                <c:pt idx="4163">
                  <c:v>454.3125</c:v>
                </c:pt>
                <c:pt idx="4164">
                  <c:v>448.346405</c:v>
                </c:pt>
                <c:pt idx="4165">
                  <c:v>449.45040899999998</c:v>
                </c:pt>
                <c:pt idx="4166">
                  <c:v>445.671356</c:v>
                </c:pt>
                <c:pt idx="4167">
                  <c:v>445.48022500000002</c:v>
                </c:pt>
                <c:pt idx="4168">
                  <c:v>438.60125699999998</c:v>
                </c:pt>
                <c:pt idx="4169">
                  <c:v>444.758331</c:v>
                </c:pt>
                <c:pt idx="4170">
                  <c:v>447.49722300000002</c:v>
                </c:pt>
                <c:pt idx="4171">
                  <c:v>443.80291699999998</c:v>
                </c:pt>
                <c:pt idx="4172">
                  <c:v>442.06189000000001</c:v>
                </c:pt>
                <c:pt idx="4173">
                  <c:v>458.85604899999998</c:v>
                </c:pt>
                <c:pt idx="4174">
                  <c:v>449.917664</c:v>
                </c:pt>
                <c:pt idx="4175">
                  <c:v>457.24246199999999</c:v>
                </c:pt>
                <c:pt idx="4176">
                  <c:v>458.21920799999998</c:v>
                </c:pt>
                <c:pt idx="4177">
                  <c:v>456.223297</c:v>
                </c:pt>
                <c:pt idx="4178">
                  <c:v>446.32946800000002</c:v>
                </c:pt>
                <c:pt idx="4179">
                  <c:v>451.59484900000001</c:v>
                </c:pt>
                <c:pt idx="4180">
                  <c:v>458.38891599999999</c:v>
                </c:pt>
                <c:pt idx="4181">
                  <c:v>461.488831</c:v>
                </c:pt>
                <c:pt idx="4182">
                  <c:v>460.51211499999999</c:v>
                </c:pt>
                <c:pt idx="4183">
                  <c:v>467.476135</c:v>
                </c:pt>
                <c:pt idx="4184">
                  <c:v>464.14267000000001</c:v>
                </c:pt>
                <c:pt idx="4185">
                  <c:v>465.183044</c:v>
                </c:pt>
                <c:pt idx="4186">
                  <c:v>451.99826000000002</c:v>
                </c:pt>
                <c:pt idx="4187">
                  <c:v>465.03448500000002</c:v>
                </c:pt>
                <c:pt idx="4188">
                  <c:v>475.18316700000003</c:v>
                </c:pt>
                <c:pt idx="4189">
                  <c:v>481.55267300000003</c:v>
                </c:pt>
                <c:pt idx="4190">
                  <c:v>480.04516599999999</c:v>
                </c:pt>
                <c:pt idx="4191">
                  <c:v>483.97299199999998</c:v>
                </c:pt>
                <c:pt idx="4192">
                  <c:v>486.945404</c:v>
                </c:pt>
                <c:pt idx="4193">
                  <c:v>494.602081</c:v>
                </c:pt>
                <c:pt idx="4194">
                  <c:v>490.029358</c:v>
                </c:pt>
                <c:pt idx="4195">
                  <c:v>491.68832400000002</c:v>
                </c:pt>
                <c:pt idx="4196">
                  <c:v>492.87936400000001</c:v>
                </c:pt>
                <c:pt idx="4197">
                  <c:v>488.47674599999999</c:v>
                </c:pt>
                <c:pt idx="4198">
                  <c:v>488.51925699999998</c:v>
                </c:pt>
                <c:pt idx="4199">
                  <c:v>489.22103900000002</c:v>
                </c:pt>
                <c:pt idx="4200">
                  <c:v>487.45571899999999</c:v>
                </c:pt>
                <c:pt idx="4201">
                  <c:v>484.32925399999999</c:v>
                </c:pt>
                <c:pt idx="4202">
                  <c:v>488.24273699999998</c:v>
                </c:pt>
                <c:pt idx="4203">
                  <c:v>485.90316799999999</c:v>
                </c:pt>
                <c:pt idx="4204">
                  <c:v>485.39273100000003</c:v>
                </c:pt>
                <c:pt idx="4205">
                  <c:v>482.64904799999999</c:v>
                </c:pt>
                <c:pt idx="4206">
                  <c:v>481.86227400000001</c:v>
                </c:pt>
                <c:pt idx="4207">
                  <c:v>483.47857699999997</c:v>
                </c:pt>
                <c:pt idx="4208">
                  <c:v>474.18420400000002</c:v>
                </c:pt>
                <c:pt idx="4209">
                  <c:v>478.438019</c:v>
                </c:pt>
                <c:pt idx="4210">
                  <c:v>471.33422899999999</c:v>
                </c:pt>
                <c:pt idx="4211">
                  <c:v>479.92669699999999</c:v>
                </c:pt>
                <c:pt idx="4212">
                  <c:v>481.79846199999997</c:v>
                </c:pt>
                <c:pt idx="4213">
                  <c:v>479.67156999999997</c:v>
                </c:pt>
                <c:pt idx="4214">
                  <c:v>478.67184400000002</c:v>
                </c:pt>
                <c:pt idx="4215">
                  <c:v>478.35287499999998</c:v>
                </c:pt>
                <c:pt idx="4216">
                  <c:v>478.75704999999999</c:v>
                </c:pt>
                <c:pt idx="4217">
                  <c:v>477.18310500000001</c:v>
                </c:pt>
                <c:pt idx="4218">
                  <c:v>476.67248499999999</c:v>
                </c:pt>
                <c:pt idx="4219">
                  <c:v>469.65390000000002</c:v>
                </c:pt>
                <c:pt idx="4220">
                  <c:v>463.18829299999999</c:v>
                </c:pt>
                <c:pt idx="4221">
                  <c:v>462.63531499999999</c:v>
                </c:pt>
                <c:pt idx="4222">
                  <c:v>456.297302</c:v>
                </c:pt>
                <c:pt idx="4223">
                  <c:v>462.082336</c:v>
                </c:pt>
                <c:pt idx="4224">
                  <c:v>469.781586</c:v>
                </c:pt>
                <c:pt idx="4225">
                  <c:v>474.50323500000002</c:v>
                </c:pt>
                <c:pt idx="4226">
                  <c:v>480.41589399999998</c:v>
                </c:pt>
                <c:pt idx="4227">
                  <c:v>484.49963400000001</c:v>
                </c:pt>
                <c:pt idx="4228">
                  <c:v>484.83984400000003</c:v>
                </c:pt>
                <c:pt idx="4229">
                  <c:v>485.73306300000002</c:v>
                </c:pt>
                <c:pt idx="4230">
                  <c:v>476.88540599999999</c:v>
                </c:pt>
                <c:pt idx="4231">
                  <c:v>476.84283399999998</c:v>
                </c:pt>
                <c:pt idx="4232">
                  <c:v>482.84054600000002</c:v>
                </c:pt>
                <c:pt idx="4233">
                  <c:v>484.32925399999999</c:v>
                </c:pt>
                <c:pt idx="4234">
                  <c:v>483.30841099999998</c:v>
                </c:pt>
                <c:pt idx="4235">
                  <c:v>486.58389299999999</c:v>
                </c:pt>
                <c:pt idx="4236">
                  <c:v>487.94491599999998</c:v>
                </c:pt>
                <c:pt idx="4237">
                  <c:v>497.72857699999997</c:v>
                </c:pt>
                <c:pt idx="4238">
                  <c:v>495.13382000000001</c:v>
                </c:pt>
                <c:pt idx="4239">
                  <c:v>497.04797400000001</c:v>
                </c:pt>
                <c:pt idx="4240">
                  <c:v>498.32415800000001</c:v>
                </c:pt>
                <c:pt idx="4241">
                  <c:v>493.68756100000002</c:v>
                </c:pt>
                <c:pt idx="4242">
                  <c:v>493.73010299999999</c:v>
                </c:pt>
                <c:pt idx="4243">
                  <c:v>498.96218900000002</c:v>
                </c:pt>
                <c:pt idx="4244">
                  <c:v>505.597961</c:v>
                </c:pt>
                <c:pt idx="4245">
                  <c:v>506.83148199999999</c:v>
                </c:pt>
                <c:pt idx="4246">
                  <c:v>504.70468099999999</c:v>
                </c:pt>
                <c:pt idx="4247">
                  <c:v>509.426331</c:v>
                </c:pt>
                <c:pt idx="4248">
                  <c:v>501.30166600000001</c:v>
                </c:pt>
                <c:pt idx="4249">
                  <c:v>496.877747</c:v>
                </c:pt>
                <c:pt idx="4250">
                  <c:v>502.49279799999999</c:v>
                </c:pt>
                <c:pt idx="4251">
                  <c:v>509.55407700000001</c:v>
                </c:pt>
                <c:pt idx="4252">
                  <c:v>518.73016399999995</c:v>
                </c:pt>
                <c:pt idx="4253">
                  <c:v>515.87048300000004</c:v>
                </c:pt>
                <c:pt idx="4254">
                  <c:v>513.39520300000004</c:v>
                </c:pt>
                <c:pt idx="4255">
                  <c:v>519.71179199999995</c:v>
                </c:pt>
                <c:pt idx="4256">
                  <c:v>518.85827600000005</c:v>
                </c:pt>
                <c:pt idx="4257">
                  <c:v>504.81668100000002</c:v>
                </c:pt>
                <c:pt idx="4258">
                  <c:v>494.31720000000001</c:v>
                </c:pt>
                <c:pt idx="4259">
                  <c:v>500.63385</c:v>
                </c:pt>
                <c:pt idx="4260">
                  <c:v>508.40167200000002</c:v>
                </c:pt>
                <c:pt idx="4261">
                  <c:v>511.90142800000001</c:v>
                </c:pt>
                <c:pt idx="4262">
                  <c:v>518.73016399999995</c:v>
                </c:pt>
                <c:pt idx="4263">
                  <c:v>516.34002699999996</c:v>
                </c:pt>
                <c:pt idx="4264">
                  <c:v>521.24816899999996</c:v>
                </c:pt>
                <c:pt idx="4265">
                  <c:v>524.19311500000003</c:v>
                </c:pt>
                <c:pt idx="4266">
                  <c:v>522.78472899999997</c:v>
                </c:pt>
                <c:pt idx="4267">
                  <c:v>530.63769500000001</c:v>
                </c:pt>
                <c:pt idx="4268">
                  <c:v>523.63824499999998</c:v>
                </c:pt>
                <c:pt idx="4269">
                  <c:v>518.17523200000005</c:v>
                </c:pt>
                <c:pt idx="4270">
                  <c:v>517.06567399999994</c:v>
                </c:pt>
                <c:pt idx="4271">
                  <c:v>519.02886999999998</c:v>
                </c:pt>
                <c:pt idx="4272">
                  <c:v>508.01754799999998</c:v>
                </c:pt>
                <c:pt idx="4273">
                  <c:v>497.17687999999998</c:v>
                </c:pt>
                <c:pt idx="4274">
                  <c:v>498.158478</c:v>
                </c:pt>
                <c:pt idx="4275">
                  <c:v>489.153076</c:v>
                </c:pt>
                <c:pt idx="4276">
                  <c:v>456.11889600000001</c:v>
                </c:pt>
                <c:pt idx="4277">
                  <c:v>469.22167999999999</c:v>
                </c:pt>
                <c:pt idx="4278">
                  <c:v>482.32427999999999</c:v>
                </c:pt>
                <c:pt idx="4279">
                  <c:v>480.65972900000003</c:v>
                </c:pt>
                <c:pt idx="4280">
                  <c:v>492.01263399999999</c:v>
                </c:pt>
                <c:pt idx="4281">
                  <c:v>483.30581699999999</c:v>
                </c:pt>
                <c:pt idx="4282">
                  <c:v>461.32586700000002</c:v>
                </c:pt>
                <c:pt idx="4283">
                  <c:v>458.21014400000001</c:v>
                </c:pt>
                <c:pt idx="4284">
                  <c:v>421.12136800000002</c:v>
                </c:pt>
                <c:pt idx="4285">
                  <c:v>420.73724399999998</c:v>
                </c:pt>
                <c:pt idx="4286">
                  <c:v>384.71560699999998</c:v>
                </c:pt>
                <c:pt idx="4287">
                  <c:v>384.67297400000001</c:v>
                </c:pt>
                <c:pt idx="4288">
                  <c:v>370.67392000000001</c:v>
                </c:pt>
                <c:pt idx="4289">
                  <c:v>352.91918900000002</c:v>
                </c:pt>
                <c:pt idx="4290">
                  <c:v>379.764679</c:v>
                </c:pt>
                <c:pt idx="4291">
                  <c:v>356.07739299999997</c:v>
                </c:pt>
                <c:pt idx="4292">
                  <c:v>377.331909</c:v>
                </c:pt>
                <c:pt idx="4293">
                  <c:v>390.60537699999998</c:v>
                </c:pt>
                <c:pt idx="4294">
                  <c:v>382.154785</c:v>
                </c:pt>
                <c:pt idx="4295">
                  <c:v>367.60098299999999</c:v>
                </c:pt>
                <c:pt idx="4296">
                  <c:v>357.65661599999999</c:v>
                </c:pt>
                <c:pt idx="4297">
                  <c:v>372.50912499999998</c:v>
                </c:pt>
                <c:pt idx="4298">
                  <c:v>353.00448599999999</c:v>
                </c:pt>
                <c:pt idx="4299">
                  <c:v>346.38913000000002</c:v>
                </c:pt>
                <c:pt idx="4300">
                  <c:v>385.09970099999998</c:v>
                </c:pt>
                <c:pt idx="4301">
                  <c:v>395.30014</c:v>
                </c:pt>
                <c:pt idx="4302">
                  <c:v>400.37902800000001</c:v>
                </c:pt>
                <c:pt idx="4303">
                  <c:v>391.16021699999999</c:v>
                </c:pt>
                <c:pt idx="4304">
                  <c:v>408.65893599999998</c:v>
                </c:pt>
                <c:pt idx="4305">
                  <c:v>392.440674</c:v>
                </c:pt>
                <c:pt idx="4306">
                  <c:v>388.59942599999999</c:v>
                </c:pt>
                <c:pt idx="4307">
                  <c:v>401.18994099999998</c:v>
                </c:pt>
                <c:pt idx="4308">
                  <c:v>388.98358200000001</c:v>
                </c:pt>
                <c:pt idx="4309">
                  <c:v>394.702698</c:v>
                </c:pt>
                <c:pt idx="4310">
                  <c:v>407.76269500000001</c:v>
                </c:pt>
                <c:pt idx="4311">
                  <c:v>399.568085</c:v>
                </c:pt>
                <c:pt idx="4312">
                  <c:v>412.37213100000002</c:v>
                </c:pt>
                <c:pt idx="4313">
                  <c:v>402.12896699999999</c:v>
                </c:pt>
                <c:pt idx="4314">
                  <c:v>419.75567599999999</c:v>
                </c:pt>
                <c:pt idx="4315">
                  <c:v>463.97195399999998</c:v>
                </c:pt>
                <c:pt idx="4316">
                  <c:v>438.96154799999999</c:v>
                </c:pt>
                <c:pt idx="4317">
                  <c:v>444.21121199999999</c:v>
                </c:pt>
                <c:pt idx="4318">
                  <c:v>443.10150099999998</c:v>
                </c:pt>
                <c:pt idx="4319">
                  <c:v>436.827606</c:v>
                </c:pt>
                <c:pt idx="4320">
                  <c:v>442.50396699999999</c:v>
                </c:pt>
                <c:pt idx="4321">
                  <c:v>450.314392</c:v>
                </c:pt>
                <c:pt idx="4322">
                  <c:v>450.18637100000001</c:v>
                </c:pt>
                <c:pt idx="4323">
                  <c:v>451.338684</c:v>
                </c:pt>
                <c:pt idx="4324">
                  <c:v>441.69305400000002</c:v>
                </c:pt>
                <c:pt idx="4325">
                  <c:v>436.40081800000002</c:v>
                </c:pt>
                <c:pt idx="4326">
                  <c:v>435.97403000000003</c:v>
                </c:pt>
                <c:pt idx="4327">
                  <c:v>442.37597699999998</c:v>
                </c:pt>
                <c:pt idx="4328">
                  <c:v>449.63156099999998</c:v>
                </c:pt>
                <c:pt idx="4329">
                  <c:v>456.54562399999998</c:v>
                </c:pt>
                <c:pt idx="4330">
                  <c:v>452.747162</c:v>
                </c:pt>
                <c:pt idx="4331">
                  <c:v>447.28414900000001</c:v>
                </c:pt>
                <c:pt idx="4332">
                  <c:v>453.21661399999999</c:v>
                </c:pt>
                <c:pt idx="4333">
                  <c:v>463.20379600000001</c:v>
                </c:pt>
                <c:pt idx="4334">
                  <c:v>469.69103999999999</c:v>
                </c:pt>
                <c:pt idx="4335">
                  <c:v>477.80023199999999</c:v>
                </c:pt>
                <c:pt idx="4336">
                  <c:v>478.18426499999998</c:v>
                </c:pt>
                <c:pt idx="4337">
                  <c:v>480.40365600000001</c:v>
                </c:pt>
                <c:pt idx="4338">
                  <c:v>494.18923999999998</c:v>
                </c:pt>
                <c:pt idx="4339">
                  <c:v>491.62844799999999</c:v>
                </c:pt>
                <c:pt idx="4340">
                  <c:v>493.59167500000001</c:v>
                </c:pt>
                <c:pt idx="4341">
                  <c:v>488.98232999999999</c:v>
                </c:pt>
                <c:pt idx="4342">
                  <c:v>493.97576900000001</c:v>
                </c:pt>
                <c:pt idx="4343">
                  <c:v>493.421021</c:v>
                </c:pt>
                <c:pt idx="4344">
                  <c:v>487.18978900000002</c:v>
                </c:pt>
                <c:pt idx="4345">
                  <c:v>494.18923999999998</c:v>
                </c:pt>
                <c:pt idx="4346">
                  <c:v>495.85372899999999</c:v>
                </c:pt>
                <c:pt idx="4347">
                  <c:v>491.54312099999999</c:v>
                </c:pt>
                <c:pt idx="4348">
                  <c:v>494.18923999999998</c:v>
                </c:pt>
                <c:pt idx="4349">
                  <c:v>486.20806900000002</c:v>
                </c:pt>
                <c:pt idx="4350">
                  <c:v>486.20806900000002</c:v>
                </c:pt>
                <c:pt idx="4351">
                  <c:v>495.29894999999999</c:v>
                </c:pt>
                <c:pt idx="4352">
                  <c:v>477.67227200000002</c:v>
                </c:pt>
              </c:numCache>
            </c:numRef>
          </c:val>
          <c:smooth val="0"/>
          <c:extLst>
            <c:ext xmlns:c16="http://schemas.microsoft.com/office/drawing/2014/chart" uri="{C3380CC4-5D6E-409C-BE32-E72D297353CC}">
              <c16:uniqueId val="{00000000-D088-436B-B319-986A484684B6}"/>
            </c:ext>
          </c:extLst>
        </c:ser>
        <c:dLbls>
          <c:showLegendKey val="0"/>
          <c:showVal val="0"/>
          <c:showCatName val="0"/>
          <c:showSerName val="0"/>
          <c:showPercent val="0"/>
          <c:showBubbleSize val="0"/>
        </c:dLbls>
        <c:smooth val="0"/>
        <c:axId val="18910736"/>
        <c:axId val="18909904"/>
      </c:lineChart>
      <c:dateAx>
        <c:axId val="189107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904"/>
        <c:crosses val="autoZero"/>
        <c:auto val="1"/>
        <c:lblOffset val="100"/>
        <c:baseTimeUnit val="days"/>
      </c:dateAx>
      <c:valAx>
        <c:axId val="18909904"/>
        <c:scaling>
          <c:orientation val="minMax"/>
        </c:scaling>
        <c:delete val="0"/>
        <c:axPos val="l"/>
        <c:numFmt formatCode="_ [$₹-449]\ * #,##0_ ;_ [$₹-449]\ * \-#,##0_ ;_ [$₹-449]\ * &quot;-&quot;_ ;_ @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0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727705525428775"/>
          <c:y val="3.4920617462508456E-2"/>
          <c:w val="0.54282193363208087"/>
          <c:h val="0.80793660395620348"/>
        </c:manualLayout>
      </c:layout>
      <c:barChart>
        <c:barDir val="bar"/>
        <c:grouping val="clustered"/>
        <c:varyColors val="0"/>
        <c:ser>
          <c:idx val="0"/>
          <c:order val="0"/>
          <c:tx>
            <c:strRef>
              <c:f>'Share Price'!$G$15</c:f>
              <c:strCache>
                <c:ptCount val="1"/>
                <c:pt idx="0">
                  <c:v>Column2</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Price'!$F$16:$F$18</c:f>
              <c:strCache>
                <c:ptCount val="3"/>
                <c:pt idx="0">
                  <c:v>Promoters</c:v>
                </c:pt>
                <c:pt idx="1">
                  <c:v>Total Instutuion</c:v>
                </c:pt>
                <c:pt idx="2">
                  <c:v>Non Instutuion</c:v>
                </c:pt>
              </c:strCache>
            </c:strRef>
          </c:cat>
          <c:val>
            <c:numRef>
              <c:f>'Share Price'!$G$16:$G$18</c:f>
              <c:numCache>
                <c:formatCode>0.00%</c:formatCode>
                <c:ptCount val="3"/>
                <c:pt idx="0">
                  <c:v>0.60719999999999996</c:v>
                </c:pt>
                <c:pt idx="1">
                  <c:v>0.33710000000000001</c:v>
                </c:pt>
                <c:pt idx="2">
                  <c:v>5.57E-2</c:v>
                </c:pt>
              </c:numCache>
            </c:numRef>
          </c:val>
          <c:extLst>
            <c:ext xmlns:c16="http://schemas.microsoft.com/office/drawing/2014/chart" uri="{C3380CC4-5D6E-409C-BE32-E72D297353CC}">
              <c16:uniqueId val="{00000000-324D-4574-8596-5FC47D6080BB}"/>
            </c:ext>
          </c:extLst>
        </c:ser>
        <c:dLbls>
          <c:showLegendKey val="0"/>
          <c:showVal val="0"/>
          <c:showCatName val="0"/>
          <c:showSerName val="0"/>
          <c:showPercent val="0"/>
          <c:showBubbleSize val="0"/>
        </c:dLbls>
        <c:gapWidth val="182"/>
        <c:axId val="237471248"/>
        <c:axId val="237472080"/>
      </c:barChart>
      <c:catAx>
        <c:axId val="23747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472080"/>
        <c:crosses val="autoZero"/>
        <c:auto val="1"/>
        <c:lblAlgn val="ctr"/>
        <c:lblOffset val="100"/>
        <c:noMultiLvlLbl val="0"/>
      </c:catAx>
      <c:valAx>
        <c:axId val="237472080"/>
        <c:scaling>
          <c:orientation val="minMax"/>
        </c:scaling>
        <c:delete val="1"/>
        <c:axPos val="b"/>
        <c:numFmt formatCode="0.00%" sourceLinked="1"/>
        <c:majorTickMark val="none"/>
        <c:minorTickMark val="none"/>
        <c:tickLblPos val="nextTo"/>
        <c:crossAx val="2374712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711491709074421E-2"/>
          <c:y val="0.16122372047609043"/>
          <c:w val="0.49918111645017238"/>
          <c:h val="0.71311535181500219"/>
        </c:manualLayout>
      </c:layout>
      <c:pieChart>
        <c:varyColors val="1"/>
        <c:ser>
          <c:idx val="0"/>
          <c:order val="0"/>
          <c:dPt>
            <c:idx val="0"/>
            <c:bubble3D val="0"/>
            <c:explosion val="39"/>
            <c:spPr>
              <a:solidFill>
                <a:srgbClr val="006CB7"/>
              </a:solidFill>
              <a:ln w="19050">
                <a:solidFill>
                  <a:schemeClr val="lt1"/>
                </a:solidFill>
              </a:ln>
              <a:effectLst/>
            </c:spPr>
            <c:extLst>
              <c:ext xmlns:c16="http://schemas.microsoft.com/office/drawing/2014/chart" uri="{C3380CC4-5D6E-409C-BE32-E72D297353CC}">
                <c16:uniqueId val="{00000001-10FB-45E5-BA74-DEC800E965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FB-45E5-BA74-DEC800E965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FB-45E5-BA74-DEC800E965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FB-45E5-BA74-DEC800E965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FB-45E5-BA74-DEC800E965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FB-45E5-BA74-DEC800E9658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FB-45E5-BA74-DEC800E9658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0FB-45E5-BA74-DEC800E9658D}"/>
              </c:ext>
            </c:extLst>
          </c:dPt>
          <c:dPt>
            <c:idx val="8"/>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1-10FB-45E5-BA74-DEC800E9658D}"/>
              </c:ext>
            </c:extLst>
          </c:dPt>
          <c:cat>
            <c:strRef>
              <c:f>'Share Price'!$F$55:$F$63</c:f>
              <c:strCache>
                <c:ptCount val="9"/>
                <c:pt idx="0">
                  <c:v>Indian Promoters</c:v>
                </c:pt>
                <c:pt idx="1">
                  <c:v>Foreign Promoters</c:v>
                </c:pt>
                <c:pt idx="2">
                  <c:v>Mutual Funds</c:v>
                </c:pt>
                <c:pt idx="3">
                  <c:v>Financial institution/Banks/Insurance</c:v>
                </c:pt>
                <c:pt idx="4">
                  <c:v>Government</c:v>
                </c:pt>
                <c:pt idx="5">
                  <c:v>FII</c:v>
                </c:pt>
                <c:pt idx="6">
                  <c:v>Other</c:v>
                </c:pt>
                <c:pt idx="7">
                  <c:v>Total Non-Institution</c:v>
                </c:pt>
                <c:pt idx="8">
                  <c:v>Total Public</c:v>
                </c:pt>
              </c:strCache>
            </c:strRef>
          </c:cat>
          <c:val>
            <c:numRef>
              <c:f>'Share Price'!$G$55:$G$63</c:f>
              <c:numCache>
                <c:formatCode>General</c:formatCode>
                <c:ptCount val="9"/>
                <c:pt idx="0">
                  <c:v>44.26</c:v>
                </c:pt>
                <c:pt idx="1">
                  <c:v>16.46</c:v>
                </c:pt>
                <c:pt idx="2">
                  <c:v>10.039999999999999</c:v>
                </c:pt>
                <c:pt idx="3">
                  <c:v>5.7</c:v>
                </c:pt>
                <c:pt idx="4">
                  <c:v>0</c:v>
                </c:pt>
                <c:pt idx="5">
                  <c:v>17.170000000000002</c:v>
                </c:pt>
                <c:pt idx="6">
                  <c:v>0.8</c:v>
                </c:pt>
                <c:pt idx="7">
                  <c:v>5.57</c:v>
                </c:pt>
                <c:pt idx="8">
                  <c:v>39</c:v>
                </c:pt>
              </c:numCache>
            </c:numRef>
          </c:val>
          <c:extLst>
            <c:ext xmlns:c16="http://schemas.microsoft.com/office/drawing/2014/chart" uri="{C3380CC4-5D6E-409C-BE32-E72D297353CC}">
              <c16:uniqueId val="{00000012-10FB-45E5-BA74-DEC800E9658D}"/>
            </c:ext>
          </c:extLst>
        </c:ser>
        <c:dLbls>
          <c:showLegendKey val="0"/>
          <c:showVal val="0"/>
          <c:showCatName val="0"/>
          <c:showSerName val="0"/>
          <c:showPercent val="0"/>
          <c:showBubbleSize val="0"/>
          <c:showLeaderLines val="1"/>
        </c:dLbls>
        <c:firstSliceAng val="0"/>
      </c:pieChart>
      <c:spPr>
        <a:noFill/>
        <a:ln>
          <a:noFill/>
        </a:ln>
        <a:effectLst/>
      </c:spPr>
    </c:plotArea>
    <c:legend>
      <c:legendPos val="tr"/>
      <c:layout>
        <c:manualLayout>
          <c:xMode val="edge"/>
          <c:yMode val="edge"/>
          <c:x val="0.62193448585533317"/>
          <c:y val="1.5696646850164999E-2"/>
          <c:w val="0.33578444640653787"/>
          <c:h val="0.85938299306666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1896006122435"/>
          <c:y val="4.8524063415839834E-2"/>
          <c:w val="0.78958103993877571"/>
          <c:h val="0.80808690580344122"/>
        </c:manualLayout>
      </c:layout>
      <c:lineChart>
        <c:grouping val="standard"/>
        <c:varyColors val="0"/>
        <c:ser>
          <c:idx val="0"/>
          <c:order val="0"/>
          <c:spPr>
            <a:ln w="28575" cap="rnd">
              <a:solidFill>
                <a:schemeClr val="accent4">
                  <a:lumMod val="60000"/>
                  <a:lumOff val="40000"/>
                </a:schemeClr>
              </a:solidFill>
              <a:round/>
            </a:ln>
            <a:effectLst/>
          </c:spPr>
          <c:marker>
            <c:symbol val="none"/>
          </c:marker>
          <c:cat>
            <c:numRef>
              <c:f>'Share Price'!$R$3:$R$1131</c:f>
              <c:numCache>
                <c:formatCode>m/d/yyyy</c:formatCode>
                <c:ptCount val="1129"/>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43866</c:v>
                </c:pt>
                <c:pt idx="26">
                  <c:v>43867</c:v>
                </c:pt>
                <c:pt idx="27">
                  <c:v>43868</c:v>
                </c:pt>
                <c:pt idx="28">
                  <c:v>43871</c:v>
                </c:pt>
                <c:pt idx="29">
                  <c:v>43872</c:v>
                </c:pt>
                <c:pt idx="30">
                  <c:v>43873</c:v>
                </c:pt>
                <c:pt idx="31">
                  <c:v>43874</c:v>
                </c:pt>
                <c:pt idx="32">
                  <c:v>43875</c:v>
                </c:pt>
                <c:pt idx="33">
                  <c:v>43878</c:v>
                </c:pt>
                <c:pt idx="34">
                  <c:v>43879</c:v>
                </c:pt>
                <c:pt idx="35">
                  <c:v>43880</c:v>
                </c:pt>
                <c:pt idx="36">
                  <c:v>43881</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43924</c:v>
                </c:pt>
                <c:pt idx="65">
                  <c:v>43928</c:v>
                </c:pt>
                <c:pt idx="66">
                  <c:v>43929</c:v>
                </c:pt>
                <c:pt idx="67">
                  <c:v>43930</c:v>
                </c:pt>
                <c:pt idx="68">
                  <c:v>43934</c:v>
                </c:pt>
                <c:pt idx="69">
                  <c:v>43936</c:v>
                </c:pt>
                <c:pt idx="70">
                  <c:v>43937</c:v>
                </c:pt>
                <c:pt idx="71">
                  <c:v>43938</c:v>
                </c:pt>
                <c:pt idx="72">
                  <c:v>43941</c:v>
                </c:pt>
                <c:pt idx="73">
                  <c:v>43942</c:v>
                </c:pt>
                <c:pt idx="74">
                  <c:v>43943</c:v>
                </c:pt>
                <c:pt idx="75">
                  <c:v>43944</c:v>
                </c:pt>
                <c:pt idx="76">
                  <c:v>43945</c:v>
                </c:pt>
                <c:pt idx="77">
                  <c:v>43948</c:v>
                </c:pt>
                <c:pt idx="78">
                  <c:v>43949</c:v>
                </c:pt>
                <c:pt idx="79">
                  <c:v>43950</c:v>
                </c:pt>
                <c:pt idx="80">
                  <c:v>43951</c:v>
                </c:pt>
                <c:pt idx="81">
                  <c:v>43955</c:v>
                </c:pt>
                <c:pt idx="82">
                  <c:v>43956</c:v>
                </c:pt>
                <c:pt idx="83">
                  <c:v>43957</c:v>
                </c:pt>
                <c:pt idx="84">
                  <c:v>43958</c:v>
                </c:pt>
                <c:pt idx="85">
                  <c:v>43959</c:v>
                </c:pt>
                <c:pt idx="86">
                  <c:v>43962</c:v>
                </c:pt>
                <c:pt idx="87">
                  <c:v>43963</c:v>
                </c:pt>
                <c:pt idx="88">
                  <c:v>43964</c:v>
                </c:pt>
                <c:pt idx="89">
                  <c:v>43965</c:v>
                </c:pt>
                <c:pt idx="90">
                  <c:v>43966</c:v>
                </c:pt>
                <c:pt idx="91">
                  <c:v>43969</c:v>
                </c:pt>
                <c:pt idx="92">
                  <c:v>43970</c:v>
                </c:pt>
                <c:pt idx="93">
                  <c:v>43971</c:v>
                </c:pt>
                <c:pt idx="94">
                  <c:v>43972</c:v>
                </c:pt>
                <c:pt idx="95">
                  <c:v>43973</c:v>
                </c:pt>
                <c:pt idx="96">
                  <c:v>43977</c:v>
                </c:pt>
                <c:pt idx="97">
                  <c:v>43978</c:v>
                </c:pt>
                <c:pt idx="98">
                  <c:v>43979</c:v>
                </c:pt>
                <c:pt idx="99">
                  <c:v>43980</c:v>
                </c:pt>
                <c:pt idx="100">
                  <c:v>43983</c:v>
                </c:pt>
                <c:pt idx="101">
                  <c:v>43984</c:v>
                </c:pt>
                <c:pt idx="102">
                  <c:v>43985</c:v>
                </c:pt>
                <c:pt idx="103">
                  <c:v>43986</c:v>
                </c:pt>
                <c:pt idx="104">
                  <c:v>43987</c:v>
                </c:pt>
                <c:pt idx="105">
                  <c:v>43990</c:v>
                </c:pt>
                <c:pt idx="106">
                  <c:v>43991</c:v>
                </c:pt>
                <c:pt idx="107">
                  <c:v>43992</c:v>
                </c:pt>
                <c:pt idx="108">
                  <c:v>43993</c:v>
                </c:pt>
                <c:pt idx="109">
                  <c:v>43994</c:v>
                </c:pt>
                <c:pt idx="110">
                  <c:v>43997</c:v>
                </c:pt>
                <c:pt idx="111">
                  <c:v>43998</c:v>
                </c:pt>
                <c:pt idx="112">
                  <c:v>43999</c:v>
                </c:pt>
                <c:pt idx="113">
                  <c:v>44000</c:v>
                </c:pt>
                <c:pt idx="114">
                  <c:v>44001</c:v>
                </c:pt>
                <c:pt idx="115">
                  <c:v>44004</c:v>
                </c:pt>
                <c:pt idx="116">
                  <c:v>44005</c:v>
                </c:pt>
                <c:pt idx="117">
                  <c:v>44006</c:v>
                </c:pt>
                <c:pt idx="118">
                  <c:v>44007</c:v>
                </c:pt>
                <c:pt idx="119">
                  <c:v>44008</c:v>
                </c:pt>
                <c:pt idx="120">
                  <c:v>44011</c:v>
                </c:pt>
                <c:pt idx="121">
                  <c:v>44012</c:v>
                </c:pt>
                <c:pt idx="122">
                  <c:v>44013</c:v>
                </c:pt>
                <c:pt idx="123">
                  <c:v>44014</c:v>
                </c:pt>
                <c:pt idx="124">
                  <c:v>44015</c:v>
                </c:pt>
                <c:pt idx="125">
                  <c:v>44018</c:v>
                </c:pt>
                <c:pt idx="126">
                  <c:v>44019</c:v>
                </c:pt>
                <c:pt idx="127">
                  <c:v>44020</c:v>
                </c:pt>
                <c:pt idx="128">
                  <c:v>44021</c:v>
                </c:pt>
                <c:pt idx="129">
                  <c:v>44022</c:v>
                </c:pt>
                <c:pt idx="130">
                  <c:v>44025</c:v>
                </c:pt>
                <c:pt idx="131">
                  <c:v>44026</c:v>
                </c:pt>
                <c:pt idx="132">
                  <c:v>44027</c:v>
                </c:pt>
                <c:pt idx="133">
                  <c:v>44028</c:v>
                </c:pt>
                <c:pt idx="134">
                  <c:v>44029</c:v>
                </c:pt>
                <c:pt idx="135">
                  <c:v>44032</c:v>
                </c:pt>
                <c:pt idx="136">
                  <c:v>44033</c:v>
                </c:pt>
                <c:pt idx="137">
                  <c:v>44034</c:v>
                </c:pt>
                <c:pt idx="138">
                  <c:v>44035</c:v>
                </c:pt>
                <c:pt idx="139">
                  <c:v>44036</c:v>
                </c:pt>
                <c:pt idx="140">
                  <c:v>44039</c:v>
                </c:pt>
                <c:pt idx="141">
                  <c:v>44040</c:v>
                </c:pt>
                <c:pt idx="142">
                  <c:v>44041</c:v>
                </c:pt>
                <c:pt idx="143">
                  <c:v>44042</c:v>
                </c:pt>
                <c:pt idx="144">
                  <c:v>44043</c:v>
                </c:pt>
                <c:pt idx="145">
                  <c:v>44046</c:v>
                </c:pt>
                <c:pt idx="146">
                  <c:v>44047</c:v>
                </c:pt>
                <c:pt idx="147">
                  <c:v>44048</c:v>
                </c:pt>
                <c:pt idx="148">
                  <c:v>44049</c:v>
                </c:pt>
                <c:pt idx="149">
                  <c:v>44050</c:v>
                </c:pt>
                <c:pt idx="150">
                  <c:v>44053</c:v>
                </c:pt>
                <c:pt idx="151">
                  <c:v>44054</c:v>
                </c:pt>
                <c:pt idx="152">
                  <c:v>44055</c:v>
                </c:pt>
                <c:pt idx="153">
                  <c:v>44056</c:v>
                </c:pt>
                <c:pt idx="154">
                  <c:v>44057</c:v>
                </c:pt>
                <c:pt idx="155">
                  <c:v>44060</c:v>
                </c:pt>
                <c:pt idx="156">
                  <c:v>44061</c:v>
                </c:pt>
                <c:pt idx="157">
                  <c:v>44062</c:v>
                </c:pt>
                <c:pt idx="158">
                  <c:v>44063</c:v>
                </c:pt>
                <c:pt idx="159">
                  <c:v>44064</c:v>
                </c:pt>
                <c:pt idx="160">
                  <c:v>44067</c:v>
                </c:pt>
                <c:pt idx="161">
                  <c:v>44068</c:v>
                </c:pt>
                <c:pt idx="162">
                  <c:v>44069</c:v>
                </c:pt>
                <c:pt idx="163">
                  <c:v>44070</c:v>
                </c:pt>
                <c:pt idx="164">
                  <c:v>44071</c:v>
                </c:pt>
                <c:pt idx="165">
                  <c:v>44074</c:v>
                </c:pt>
                <c:pt idx="166">
                  <c:v>44075</c:v>
                </c:pt>
                <c:pt idx="167">
                  <c:v>44076</c:v>
                </c:pt>
                <c:pt idx="168">
                  <c:v>44077</c:v>
                </c:pt>
                <c:pt idx="169">
                  <c:v>44078</c:v>
                </c:pt>
                <c:pt idx="170">
                  <c:v>44081</c:v>
                </c:pt>
                <c:pt idx="171">
                  <c:v>44082</c:v>
                </c:pt>
                <c:pt idx="172">
                  <c:v>44083</c:v>
                </c:pt>
                <c:pt idx="173">
                  <c:v>44084</c:v>
                </c:pt>
                <c:pt idx="174">
                  <c:v>44085</c:v>
                </c:pt>
                <c:pt idx="175">
                  <c:v>44088</c:v>
                </c:pt>
                <c:pt idx="176">
                  <c:v>44089</c:v>
                </c:pt>
                <c:pt idx="177">
                  <c:v>44090</c:v>
                </c:pt>
                <c:pt idx="178">
                  <c:v>44091</c:v>
                </c:pt>
                <c:pt idx="179">
                  <c:v>44092</c:v>
                </c:pt>
                <c:pt idx="180">
                  <c:v>44095</c:v>
                </c:pt>
                <c:pt idx="181">
                  <c:v>44096</c:v>
                </c:pt>
                <c:pt idx="182">
                  <c:v>44097</c:v>
                </c:pt>
                <c:pt idx="183">
                  <c:v>44098</c:v>
                </c:pt>
                <c:pt idx="184">
                  <c:v>44099</c:v>
                </c:pt>
                <c:pt idx="185">
                  <c:v>44102</c:v>
                </c:pt>
                <c:pt idx="186">
                  <c:v>44103</c:v>
                </c:pt>
                <c:pt idx="187">
                  <c:v>44104</c:v>
                </c:pt>
                <c:pt idx="188">
                  <c:v>44105</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44134</c:v>
                </c:pt>
                <c:pt idx="209">
                  <c:v>44137</c:v>
                </c:pt>
                <c:pt idx="210">
                  <c:v>44138</c:v>
                </c:pt>
                <c:pt idx="211">
                  <c:v>44139</c:v>
                </c:pt>
                <c:pt idx="212">
                  <c:v>44140</c:v>
                </c:pt>
                <c:pt idx="213">
                  <c:v>44141</c:v>
                </c:pt>
                <c:pt idx="214">
                  <c:v>44144</c:v>
                </c:pt>
                <c:pt idx="215">
                  <c:v>44145</c:v>
                </c:pt>
                <c:pt idx="216">
                  <c:v>44146</c:v>
                </c:pt>
                <c:pt idx="217">
                  <c:v>44147</c:v>
                </c:pt>
                <c:pt idx="218">
                  <c:v>44148</c:v>
                </c:pt>
                <c:pt idx="219">
                  <c:v>44149</c:v>
                </c:pt>
                <c:pt idx="220">
                  <c:v>44152</c:v>
                </c:pt>
                <c:pt idx="221">
                  <c:v>44153</c:v>
                </c:pt>
                <c:pt idx="222">
                  <c:v>44154</c:v>
                </c:pt>
                <c:pt idx="223">
                  <c:v>44155</c:v>
                </c:pt>
                <c:pt idx="224">
                  <c:v>44158</c:v>
                </c:pt>
                <c:pt idx="225">
                  <c:v>44159</c:v>
                </c:pt>
                <c:pt idx="226">
                  <c:v>44160</c:v>
                </c:pt>
                <c:pt idx="227">
                  <c:v>44161</c:v>
                </c:pt>
                <c:pt idx="228">
                  <c:v>44162</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44223</c:v>
                </c:pt>
                <c:pt idx="269">
                  <c:v>44224</c:v>
                </c:pt>
                <c:pt idx="270">
                  <c:v>44225</c:v>
                </c:pt>
                <c:pt idx="271">
                  <c:v>44228</c:v>
                </c:pt>
                <c:pt idx="272">
                  <c:v>44229</c:v>
                </c:pt>
                <c:pt idx="273">
                  <c:v>44230</c:v>
                </c:pt>
                <c:pt idx="274">
                  <c:v>44231</c:v>
                </c:pt>
                <c:pt idx="275">
                  <c:v>44232</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44267</c:v>
                </c:pt>
                <c:pt idx="300">
                  <c:v>44270</c:v>
                </c:pt>
                <c:pt idx="301">
                  <c:v>44271</c:v>
                </c:pt>
                <c:pt idx="302">
                  <c:v>44272</c:v>
                </c:pt>
                <c:pt idx="303">
                  <c:v>44273</c:v>
                </c:pt>
                <c:pt idx="304">
                  <c:v>44274</c:v>
                </c:pt>
                <c:pt idx="305">
                  <c:v>44277</c:v>
                </c:pt>
                <c:pt idx="306">
                  <c:v>44278</c:v>
                </c:pt>
                <c:pt idx="307">
                  <c:v>44279</c:v>
                </c:pt>
                <c:pt idx="308">
                  <c:v>44280</c:v>
                </c:pt>
                <c:pt idx="309">
                  <c:v>44281</c:v>
                </c:pt>
                <c:pt idx="310">
                  <c:v>44285</c:v>
                </c:pt>
                <c:pt idx="311">
                  <c:v>44286</c:v>
                </c:pt>
                <c:pt idx="312">
                  <c:v>44287</c:v>
                </c:pt>
                <c:pt idx="313">
                  <c:v>44291</c:v>
                </c:pt>
                <c:pt idx="314">
                  <c:v>44292</c:v>
                </c:pt>
                <c:pt idx="315">
                  <c:v>44293</c:v>
                </c:pt>
                <c:pt idx="316">
                  <c:v>44294</c:v>
                </c:pt>
                <c:pt idx="317">
                  <c:v>44295</c:v>
                </c:pt>
                <c:pt idx="318">
                  <c:v>44298</c:v>
                </c:pt>
                <c:pt idx="319">
                  <c:v>44299</c:v>
                </c:pt>
                <c:pt idx="320">
                  <c:v>44301</c:v>
                </c:pt>
                <c:pt idx="321">
                  <c:v>44302</c:v>
                </c:pt>
                <c:pt idx="322">
                  <c:v>44305</c:v>
                </c:pt>
                <c:pt idx="323">
                  <c:v>44306</c:v>
                </c:pt>
                <c:pt idx="324">
                  <c:v>44308</c:v>
                </c:pt>
                <c:pt idx="325">
                  <c:v>44309</c:v>
                </c:pt>
                <c:pt idx="326">
                  <c:v>44312</c:v>
                </c:pt>
                <c:pt idx="327">
                  <c:v>44313</c:v>
                </c:pt>
                <c:pt idx="328">
                  <c:v>44314</c:v>
                </c:pt>
                <c:pt idx="329">
                  <c:v>44315</c:v>
                </c:pt>
                <c:pt idx="330">
                  <c:v>44316</c:v>
                </c:pt>
                <c:pt idx="331">
                  <c:v>44319</c:v>
                </c:pt>
                <c:pt idx="332">
                  <c:v>44320</c:v>
                </c:pt>
                <c:pt idx="333">
                  <c:v>44321</c:v>
                </c:pt>
                <c:pt idx="334">
                  <c:v>44322</c:v>
                </c:pt>
                <c:pt idx="335">
                  <c:v>44323</c:v>
                </c:pt>
                <c:pt idx="336">
                  <c:v>44326</c:v>
                </c:pt>
                <c:pt idx="337">
                  <c:v>44327</c:v>
                </c:pt>
                <c:pt idx="338">
                  <c:v>44328</c:v>
                </c:pt>
                <c:pt idx="339">
                  <c:v>44330</c:v>
                </c:pt>
                <c:pt idx="340">
                  <c:v>44333</c:v>
                </c:pt>
                <c:pt idx="341">
                  <c:v>44334</c:v>
                </c:pt>
                <c:pt idx="342">
                  <c:v>44335</c:v>
                </c:pt>
                <c:pt idx="343">
                  <c:v>44336</c:v>
                </c:pt>
                <c:pt idx="344">
                  <c:v>44337</c:v>
                </c:pt>
                <c:pt idx="345">
                  <c:v>44340</c:v>
                </c:pt>
                <c:pt idx="346">
                  <c:v>44341</c:v>
                </c:pt>
                <c:pt idx="347">
                  <c:v>44342</c:v>
                </c:pt>
                <c:pt idx="348">
                  <c:v>44343</c:v>
                </c:pt>
                <c:pt idx="349">
                  <c:v>44344</c:v>
                </c:pt>
                <c:pt idx="350">
                  <c:v>44347</c:v>
                </c:pt>
                <c:pt idx="351">
                  <c:v>44348</c:v>
                </c:pt>
                <c:pt idx="352">
                  <c:v>44349</c:v>
                </c:pt>
                <c:pt idx="353">
                  <c:v>44350</c:v>
                </c:pt>
                <c:pt idx="354">
                  <c:v>44351</c:v>
                </c:pt>
                <c:pt idx="355">
                  <c:v>44354</c:v>
                </c:pt>
                <c:pt idx="356">
                  <c:v>44355</c:v>
                </c:pt>
                <c:pt idx="357">
                  <c:v>44356</c:v>
                </c:pt>
                <c:pt idx="358">
                  <c:v>44357</c:v>
                </c:pt>
                <c:pt idx="359">
                  <c:v>44358</c:v>
                </c:pt>
                <c:pt idx="360">
                  <c:v>44361</c:v>
                </c:pt>
                <c:pt idx="361">
                  <c:v>44362</c:v>
                </c:pt>
                <c:pt idx="362">
                  <c:v>44363</c:v>
                </c:pt>
                <c:pt idx="363">
                  <c:v>44364</c:v>
                </c:pt>
                <c:pt idx="364">
                  <c:v>44365</c:v>
                </c:pt>
                <c:pt idx="365">
                  <c:v>44368</c:v>
                </c:pt>
                <c:pt idx="366">
                  <c:v>44369</c:v>
                </c:pt>
                <c:pt idx="367">
                  <c:v>44370</c:v>
                </c:pt>
                <c:pt idx="368">
                  <c:v>44371</c:v>
                </c:pt>
                <c:pt idx="369">
                  <c:v>44372</c:v>
                </c:pt>
                <c:pt idx="370">
                  <c:v>44375</c:v>
                </c:pt>
                <c:pt idx="371">
                  <c:v>44376</c:v>
                </c:pt>
                <c:pt idx="372">
                  <c:v>44377</c:v>
                </c:pt>
                <c:pt idx="373">
                  <c:v>44378</c:v>
                </c:pt>
                <c:pt idx="374">
                  <c:v>44379</c:v>
                </c:pt>
                <c:pt idx="375">
                  <c:v>44382</c:v>
                </c:pt>
                <c:pt idx="376">
                  <c:v>44383</c:v>
                </c:pt>
                <c:pt idx="377">
                  <c:v>44384</c:v>
                </c:pt>
                <c:pt idx="378">
                  <c:v>44385</c:v>
                </c:pt>
                <c:pt idx="379">
                  <c:v>44386</c:v>
                </c:pt>
                <c:pt idx="380">
                  <c:v>44389</c:v>
                </c:pt>
                <c:pt idx="381">
                  <c:v>44390</c:v>
                </c:pt>
                <c:pt idx="382">
                  <c:v>44391</c:v>
                </c:pt>
                <c:pt idx="383">
                  <c:v>44392</c:v>
                </c:pt>
                <c:pt idx="384">
                  <c:v>44393</c:v>
                </c:pt>
                <c:pt idx="385">
                  <c:v>44396</c:v>
                </c:pt>
                <c:pt idx="386">
                  <c:v>44397</c:v>
                </c:pt>
                <c:pt idx="387">
                  <c:v>44399</c:v>
                </c:pt>
                <c:pt idx="388">
                  <c:v>44400</c:v>
                </c:pt>
                <c:pt idx="389">
                  <c:v>44403</c:v>
                </c:pt>
                <c:pt idx="390">
                  <c:v>44404</c:v>
                </c:pt>
                <c:pt idx="391">
                  <c:v>44405</c:v>
                </c:pt>
                <c:pt idx="392">
                  <c:v>44406</c:v>
                </c:pt>
                <c:pt idx="393">
                  <c:v>44407</c:v>
                </c:pt>
                <c:pt idx="394">
                  <c:v>44410</c:v>
                </c:pt>
                <c:pt idx="395">
                  <c:v>44411</c:v>
                </c:pt>
                <c:pt idx="396">
                  <c:v>44412</c:v>
                </c:pt>
                <c:pt idx="397">
                  <c:v>44413</c:v>
                </c:pt>
                <c:pt idx="398">
                  <c:v>44414</c:v>
                </c:pt>
                <c:pt idx="399">
                  <c:v>44417</c:v>
                </c:pt>
                <c:pt idx="400">
                  <c:v>44418</c:v>
                </c:pt>
                <c:pt idx="401">
                  <c:v>44419</c:v>
                </c:pt>
                <c:pt idx="402">
                  <c:v>44420</c:v>
                </c:pt>
                <c:pt idx="403">
                  <c:v>44421</c:v>
                </c:pt>
                <c:pt idx="404">
                  <c:v>44424</c:v>
                </c:pt>
                <c:pt idx="405">
                  <c:v>44425</c:v>
                </c:pt>
                <c:pt idx="406">
                  <c:v>44426</c:v>
                </c:pt>
                <c:pt idx="407">
                  <c:v>44428</c:v>
                </c:pt>
                <c:pt idx="408">
                  <c:v>44431</c:v>
                </c:pt>
                <c:pt idx="409">
                  <c:v>44432</c:v>
                </c:pt>
                <c:pt idx="410">
                  <c:v>44433</c:v>
                </c:pt>
                <c:pt idx="411">
                  <c:v>44434</c:v>
                </c:pt>
                <c:pt idx="412">
                  <c:v>44435</c:v>
                </c:pt>
                <c:pt idx="413">
                  <c:v>44438</c:v>
                </c:pt>
                <c:pt idx="414">
                  <c:v>44439</c:v>
                </c:pt>
                <c:pt idx="415">
                  <c:v>44440</c:v>
                </c:pt>
                <c:pt idx="416">
                  <c:v>44441</c:v>
                </c:pt>
                <c:pt idx="417">
                  <c:v>44442</c:v>
                </c:pt>
                <c:pt idx="418">
                  <c:v>44445</c:v>
                </c:pt>
                <c:pt idx="419">
                  <c:v>44446</c:v>
                </c:pt>
                <c:pt idx="420">
                  <c:v>44447</c:v>
                </c:pt>
                <c:pt idx="421">
                  <c:v>44448</c:v>
                </c:pt>
                <c:pt idx="422">
                  <c:v>44452</c:v>
                </c:pt>
                <c:pt idx="423">
                  <c:v>44453</c:v>
                </c:pt>
                <c:pt idx="424">
                  <c:v>44454</c:v>
                </c:pt>
                <c:pt idx="425">
                  <c:v>44455</c:v>
                </c:pt>
                <c:pt idx="426">
                  <c:v>44456</c:v>
                </c:pt>
                <c:pt idx="427">
                  <c:v>44459</c:v>
                </c:pt>
                <c:pt idx="428">
                  <c:v>44460</c:v>
                </c:pt>
                <c:pt idx="429">
                  <c:v>44461</c:v>
                </c:pt>
                <c:pt idx="430">
                  <c:v>44462</c:v>
                </c:pt>
                <c:pt idx="431">
                  <c:v>44463</c:v>
                </c:pt>
                <c:pt idx="432">
                  <c:v>44466</c:v>
                </c:pt>
                <c:pt idx="433">
                  <c:v>44467</c:v>
                </c:pt>
                <c:pt idx="434">
                  <c:v>44468</c:v>
                </c:pt>
                <c:pt idx="435">
                  <c:v>44469</c:v>
                </c:pt>
                <c:pt idx="436">
                  <c:v>44470</c:v>
                </c:pt>
                <c:pt idx="437">
                  <c:v>44473</c:v>
                </c:pt>
                <c:pt idx="438">
                  <c:v>44474</c:v>
                </c:pt>
                <c:pt idx="439">
                  <c:v>44475</c:v>
                </c:pt>
                <c:pt idx="440">
                  <c:v>44476</c:v>
                </c:pt>
                <c:pt idx="441">
                  <c:v>44477</c:v>
                </c:pt>
                <c:pt idx="442">
                  <c:v>44480</c:v>
                </c:pt>
                <c:pt idx="443">
                  <c:v>44481</c:v>
                </c:pt>
                <c:pt idx="444">
                  <c:v>44482</c:v>
                </c:pt>
                <c:pt idx="445">
                  <c:v>44483</c:v>
                </c:pt>
                <c:pt idx="446">
                  <c:v>44487</c:v>
                </c:pt>
                <c:pt idx="447">
                  <c:v>44488</c:v>
                </c:pt>
                <c:pt idx="448">
                  <c:v>44489</c:v>
                </c:pt>
                <c:pt idx="449">
                  <c:v>44490</c:v>
                </c:pt>
                <c:pt idx="450">
                  <c:v>44491</c:v>
                </c:pt>
                <c:pt idx="451">
                  <c:v>44494</c:v>
                </c:pt>
                <c:pt idx="452">
                  <c:v>44495</c:v>
                </c:pt>
                <c:pt idx="453">
                  <c:v>44496</c:v>
                </c:pt>
                <c:pt idx="454">
                  <c:v>44497</c:v>
                </c:pt>
                <c:pt idx="455">
                  <c:v>44498</c:v>
                </c:pt>
                <c:pt idx="456">
                  <c:v>44501</c:v>
                </c:pt>
                <c:pt idx="457">
                  <c:v>44502</c:v>
                </c:pt>
                <c:pt idx="458">
                  <c:v>44503</c:v>
                </c:pt>
                <c:pt idx="459">
                  <c:v>44504</c:v>
                </c:pt>
                <c:pt idx="460">
                  <c:v>44508</c:v>
                </c:pt>
                <c:pt idx="461">
                  <c:v>44509</c:v>
                </c:pt>
                <c:pt idx="462">
                  <c:v>44510</c:v>
                </c:pt>
                <c:pt idx="463">
                  <c:v>44511</c:v>
                </c:pt>
                <c:pt idx="464">
                  <c:v>44512</c:v>
                </c:pt>
                <c:pt idx="465">
                  <c:v>44515</c:v>
                </c:pt>
                <c:pt idx="466">
                  <c:v>44516</c:v>
                </c:pt>
                <c:pt idx="467">
                  <c:v>44517</c:v>
                </c:pt>
                <c:pt idx="468">
                  <c:v>44518</c:v>
                </c:pt>
                <c:pt idx="469">
                  <c:v>44522</c:v>
                </c:pt>
                <c:pt idx="470">
                  <c:v>44523</c:v>
                </c:pt>
                <c:pt idx="471">
                  <c:v>44524</c:v>
                </c:pt>
                <c:pt idx="472">
                  <c:v>44525</c:v>
                </c:pt>
                <c:pt idx="473">
                  <c:v>44526</c:v>
                </c:pt>
                <c:pt idx="474">
                  <c:v>44529</c:v>
                </c:pt>
                <c:pt idx="475">
                  <c:v>44530</c:v>
                </c:pt>
                <c:pt idx="476">
                  <c:v>44531</c:v>
                </c:pt>
                <c:pt idx="477">
                  <c:v>44532</c:v>
                </c:pt>
                <c:pt idx="478">
                  <c:v>44533</c:v>
                </c:pt>
                <c:pt idx="479">
                  <c:v>44536</c:v>
                </c:pt>
                <c:pt idx="480">
                  <c:v>44537</c:v>
                </c:pt>
                <c:pt idx="481">
                  <c:v>44538</c:v>
                </c:pt>
                <c:pt idx="482">
                  <c:v>44539</c:v>
                </c:pt>
                <c:pt idx="483">
                  <c:v>44540</c:v>
                </c:pt>
                <c:pt idx="484">
                  <c:v>44543</c:v>
                </c:pt>
                <c:pt idx="485">
                  <c:v>44544</c:v>
                </c:pt>
                <c:pt idx="486">
                  <c:v>44545</c:v>
                </c:pt>
                <c:pt idx="487">
                  <c:v>44546</c:v>
                </c:pt>
                <c:pt idx="488">
                  <c:v>44547</c:v>
                </c:pt>
                <c:pt idx="489">
                  <c:v>44550</c:v>
                </c:pt>
                <c:pt idx="490">
                  <c:v>44551</c:v>
                </c:pt>
                <c:pt idx="491">
                  <c:v>44552</c:v>
                </c:pt>
                <c:pt idx="492">
                  <c:v>44553</c:v>
                </c:pt>
                <c:pt idx="493">
                  <c:v>44554</c:v>
                </c:pt>
                <c:pt idx="494">
                  <c:v>44557</c:v>
                </c:pt>
                <c:pt idx="495">
                  <c:v>44558</c:v>
                </c:pt>
                <c:pt idx="496">
                  <c:v>44559</c:v>
                </c:pt>
                <c:pt idx="497">
                  <c:v>44560</c:v>
                </c:pt>
                <c:pt idx="498">
                  <c:v>44561</c:v>
                </c:pt>
                <c:pt idx="499">
                  <c:v>44564</c:v>
                </c:pt>
                <c:pt idx="500">
                  <c:v>44565</c:v>
                </c:pt>
                <c:pt idx="501">
                  <c:v>44566</c:v>
                </c:pt>
                <c:pt idx="502">
                  <c:v>44567</c:v>
                </c:pt>
                <c:pt idx="503">
                  <c:v>44568</c:v>
                </c:pt>
                <c:pt idx="504">
                  <c:v>44571</c:v>
                </c:pt>
                <c:pt idx="505">
                  <c:v>44572</c:v>
                </c:pt>
                <c:pt idx="506">
                  <c:v>44573</c:v>
                </c:pt>
                <c:pt idx="507">
                  <c:v>44574</c:v>
                </c:pt>
                <c:pt idx="508">
                  <c:v>44575</c:v>
                </c:pt>
                <c:pt idx="509">
                  <c:v>44578</c:v>
                </c:pt>
                <c:pt idx="510">
                  <c:v>44579</c:v>
                </c:pt>
                <c:pt idx="511">
                  <c:v>44580</c:v>
                </c:pt>
                <c:pt idx="512">
                  <c:v>44581</c:v>
                </c:pt>
                <c:pt idx="513">
                  <c:v>44582</c:v>
                </c:pt>
                <c:pt idx="514">
                  <c:v>44585</c:v>
                </c:pt>
                <c:pt idx="515">
                  <c:v>44586</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44622</c:v>
                </c:pt>
                <c:pt idx="540">
                  <c:v>44623</c:v>
                </c:pt>
                <c:pt idx="541">
                  <c:v>44624</c:v>
                </c:pt>
                <c:pt idx="542">
                  <c:v>44627</c:v>
                </c:pt>
                <c:pt idx="543">
                  <c:v>44628</c:v>
                </c:pt>
                <c:pt idx="544">
                  <c:v>44629</c:v>
                </c:pt>
                <c:pt idx="545">
                  <c:v>44630</c:v>
                </c:pt>
                <c:pt idx="546">
                  <c:v>44631</c:v>
                </c:pt>
                <c:pt idx="547">
                  <c:v>44634</c:v>
                </c:pt>
                <c:pt idx="548">
                  <c:v>44635</c:v>
                </c:pt>
                <c:pt idx="549">
                  <c:v>44636</c:v>
                </c:pt>
                <c:pt idx="550">
                  <c:v>44637</c:v>
                </c:pt>
                <c:pt idx="551">
                  <c:v>44641</c:v>
                </c:pt>
                <c:pt idx="552">
                  <c:v>44642</c:v>
                </c:pt>
                <c:pt idx="553">
                  <c:v>44643</c:v>
                </c:pt>
                <c:pt idx="554">
                  <c:v>44644</c:v>
                </c:pt>
                <c:pt idx="555">
                  <c:v>44645</c:v>
                </c:pt>
                <c:pt idx="556">
                  <c:v>44648</c:v>
                </c:pt>
                <c:pt idx="557">
                  <c:v>44649</c:v>
                </c:pt>
                <c:pt idx="558">
                  <c:v>44650</c:v>
                </c:pt>
                <c:pt idx="559">
                  <c:v>44651</c:v>
                </c:pt>
                <c:pt idx="560">
                  <c:v>44652</c:v>
                </c:pt>
                <c:pt idx="561">
                  <c:v>44655</c:v>
                </c:pt>
                <c:pt idx="562">
                  <c:v>44656</c:v>
                </c:pt>
                <c:pt idx="563">
                  <c:v>44657</c:v>
                </c:pt>
                <c:pt idx="564">
                  <c:v>44658</c:v>
                </c:pt>
                <c:pt idx="565">
                  <c:v>44659</c:v>
                </c:pt>
                <c:pt idx="566">
                  <c:v>44662</c:v>
                </c:pt>
                <c:pt idx="567">
                  <c:v>44663</c:v>
                </c:pt>
                <c:pt idx="568">
                  <c:v>44664</c:v>
                </c:pt>
                <c:pt idx="569">
                  <c:v>44669</c:v>
                </c:pt>
                <c:pt idx="570">
                  <c:v>44670</c:v>
                </c:pt>
                <c:pt idx="571">
                  <c:v>44671</c:v>
                </c:pt>
                <c:pt idx="572">
                  <c:v>44672</c:v>
                </c:pt>
                <c:pt idx="573">
                  <c:v>44673</c:v>
                </c:pt>
                <c:pt idx="574">
                  <c:v>44676</c:v>
                </c:pt>
                <c:pt idx="575">
                  <c:v>44677</c:v>
                </c:pt>
                <c:pt idx="576">
                  <c:v>44678</c:v>
                </c:pt>
                <c:pt idx="577">
                  <c:v>44679</c:v>
                </c:pt>
                <c:pt idx="578">
                  <c:v>44680</c:v>
                </c:pt>
                <c:pt idx="579">
                  <c:v>44683</c:v>
                </c:pt>
                <c:pt idx="580">
                  <c:v>44685</c:v>
                </c:pt>
                <c:pt idx="581">
                  <c:v>44686</c:v>
                </c:pt>
                <c:pt idx="582">
                  <c:v>44687</c:v>
                </c:pt>
                <c:pt idx="583">
                  <c:v>44690</c:v>
                </c:pt>
                <c:pt idx="584">
                  <c:v>44691</c:v>
                </c:pt>
                <c:pt idx="585">
                  <c:v>44692</c:v>
                </c:pt>
                <c:pt idx="586">
                  <c:v>44693</c:v>
                </c:pt>
                <c:pt idx="587">
                  <c:v>44694</c:v>
                </c:pt>
                <c:pt idx="588">
                  <c:v>44697</c:v>
                </c:pt>
                <c:pt idx="589">
                  <c:v>44698</c:v>
                </c:pt>
                <c:pt idx="590">
                  <c:v>44699</c:v>
                </c:pt>
                <c:pt idx="591">
                  <c:v>44700</c:v>
                </c:pt>
                <c:pt idx="592">
                  <c:v>44701</c:v>
                </c:pt>
                <c:pt idx="593">
                  <c:v>44704</c:v>
                </c:pt>
                <c:pt idx="594">
                  <c:v>44705</c:v>
                </c:pt>
                <c:pt idx="595">
                  <c:v>44706</c:v>
                </c:pt>
                <c:pt idx="596">
                  <c:v>44707</c:v>
                </c:pt>
                <c:pt idx="597">
                  <c:v>44708</c:v>
                </c:pt>
                <c:pt idx="598">
                  <c:v>44711</c:v>
                </c:pt>
                <c:pt idx="599">
                  <c:v>44712</c:v>
                </c:pt>
                <c:pt idx="600">
                  <c:v>44713</c:v>
                </c:pt>
                <c:pt idx="601">
                  <c:v>44714</c:v>
                </c:pt>
                <c:pt idx="602">
                  <c:v>44715</c:v>
                </c:pt>
                <c:pt idx="603">
                  <c:v>44718</c:v>
                </c:pt>
                <c:pt idx="604">
                  <c:v>44719</c:v>
                </c:pt>
                <c:pt idx="605">
                  <c:v>44720</c:v>
                </c:pt>
                <c:pt idx="606">
                  <c:v>44721</c:v>
                </c:pt>
                <c:pt idx="607">
                  <c:v>44722</c:v>
                </c:pt>
                <c:pt idx="608">
                  <c:v>44725</c:v>
                </c:pt>
                <c:pt idx="609">
                  <c:v>44726</c:v>
                </c:pt>
                <c:pt idx="610">
                  <c:v>44727</c:v>
                </c:pt>
                <c:pt idx="611">
                  <c:v>44728</c:v>
                </c:pt>
                <c:pt idx="612">
                  <c:v>44729</c:v>
                </c:pt>
                <c:pt idx="613">
                  <c:v>44732</c:v>
                </c:pt>
                <c:pt idx="614">
                  <c:v>44733</c:v>
                </c:pt>
                <c:pt idx="615">
                  <c:v>44734</c:v>
                </c:pt>
                <c:pt idx="616">
                  <c:v>44735</c:v>
                </c:pt>
                <c:pt idx="617">
                  <c:v>44736</c:v>
                </c:pt>
                <c:pt idx="618">
                  <c:v>44739</c:v>
                </c:pt>
                <c:pt idx="619">
                  <c:v>44740</c:v>
                </c:pt>
                <c:pt idx="620">
                  <c:v>44741</c:v>
                </c:pt>
                <c:pt idx="621">
                  <c:v>44742</c:v>
                </c:pt>
                <c:pt idx="622">
                  <c:v>44743</c:v>
                </c:pt>
                <c:pt idx="623">
                  <c:v>44746</c:v>
                </c:pt>
                <c:pt idx="624">
                  <c:v>44747</c:v>
                </c:pt>
                <c:pt idx="625">
                  <c:v>44748</c:v>
                </c:pt>
                <c:pt idx="626">
                  <c:v>44749</c:v>
                </c:pt>
                <c:pt idx="627">
                  <c:v>44750</c:v>
                </c:pt>
                <c:pt idx="628">
                  <c:v>44753</c:v>
                </c:pt>
                <c:pt idx="629">
                  <c:v>44754</c:v>
                </c:pt>
                <c:pt idx="630">
                  <c:v>44755</c:v>
                </c:pt>
                <c:pt idx="631">
                  <c:v>44756</c:v>
                </c:pt>
                <c:pt idx="632">
                  <c:v>44757</c:v>
                </c:pt>
                <c:pt idx="633">
                  <c:v>44760</c:v>
                </c:pt>
                <c:pt idx="634">
                  <c:v>44761</c:v>
                </c:pt>
                <c:pt idx="635">
                  <c:v>44762</c:v>
                </c:pt>
                <c:pt idx="636">
                  <c:v>44763</c:v>
                </c:pt>
                <c:pt idx="637">
                  <c:v>44764</c:v>
                </c:pt>
                <c:pt idx="638">
                  <c:v>44767</c:v>
                </c:pt>
                <c:pt idx="639">
                  <c:v>44768</c:v>
                </c:pt>
                <c:pt idx="640">
                  <c:v>44769</c:v>
                </c:pt>
                <c:pt idx="641">
                  <c:v>44770</c:v>
                </c:pt>
                <c:pt idx="642">
                  <c:v>44771</c:v>
                </c:pt>
                <c:pt idx="643">
                  <c:v>44774</c:v>
                </c:pt>
                <c:pt idx="644">
                  <c:v>44775</c:v>
                </c:pt>
                <c:pt idx="645">
                  <c:v>44776</c:v>
                </c:pt>
                <c:pt idx="646">
                  <c:v>44777</c:v>
                </c:pt>
                <c:pt idx="647">
                  <c:v>44778</c:v>
                </c:pt>
                <c:pt idx="648">
                  <c:v>44781</c:v>
                </c:pt>
                <c:pt idx="649">
                  <c:v>44783</c:v>
                </c:pt>
                <c:pt idx="650">
                  <c:v>44784</c:v>
                </c:pt>
                <c:pt idx="651">
                  <c:v>44785</c:v>
                </c:pt>
                <c:pt idx="652">
                  <c:v>44789</c:v>
                </c:pt>
                <c:pt idx="653">
                  <c:v>44790</c:v>
                </c:pt>
                <c:pt idx="654">
                  <c:v>44791</c:v>
                </c:pt>
                <c:pt idx="655">
                  <c:v>44792</c:v>
                </c:pt>
                <c:pt idx="656">
                  <c:v>44795</c:v>
                </c:pt>
                <c:pt idx="657">
                  <c:v>44796</c:v>
                </c:pt>
                <c:pt idx="658">
                  <c:v>44797</c:v>
                </c:pt>
                <c:pt idx="659">
                  <c:v>44798</c:v>
                </c:pt>
                <c:pt idx="660">
                  <c:v>44799</c:v>
                </c:pt>
                <c:pt idx="661">
                  <c:v>44802</c:v>
                </c:pt>
                <c:pt idx="662">
                  <c:v>44803</c:v>
                </c:pt>
                <c:pt idx="663">
                  <c:v>44805</c:v>
                </c:pt>
                <c:pt idx="664">
                  <c:v>44806</c:v>
                </c:pt>
                <c:pt idx="665">
                  <c:v>44809</c:v>
                </c:pt>
                <c:pt idx="666">
                  <c:v>44810</c:v>
                </c:pt>
                <c:pt idx="667">
                  <c:v>44811</c:v>
                </c:pt>
                <c:pt idx="668">
                  <c:v>44812</c:v>
                </c:pt>
                <c:pt idx="669">
                  <c:v>44813</c:v>
                </c:pt>
                <c:pt idx="670">
                  <c:v>44816</c:v>
                </c:pt>
                <c:pt idx="671">
                  <c:v>44817</c:v>
                </c:pt>
                <c:pt idx="672">
                  <c:v>44818</c:v>
                </c:pt>
                <c:pt idx="673">
                  <c:v>44819</c:v>
                </c:pt>
                <c:pt idx="674">
                  <c:v>44820</c:v>
                </c:pt>
                <c:pt idx="675">
                  <c:v>44823</c:v>
                </c:pt>
                <c:pt idx="676">
                  <c:v>44824</c:v>
                </c:pt>
                <c:pt idx="677">
                  <c:v>44825</c:v>
                </c:pt>
                <c:pt idx="678">
                  <c:v>44826</c:v>
                </c:pt>
                <c:pt idx="679">
                  <c:v>44827</c:v>
                </c:pt>
                <c:pt idx="680">
                  <c:v>44830</c:v>
                </c:pt>
                <c:pt idx="681">
                  <c:v>44831</c:v>
                </c:pt>
                <c:pt idx="682">
                  <c:v>44832</c:v>
                </c:pt>
                <c:pt idx="683">
                  <c:v>44833</c:v>
                </c:pt>
                <c:pt idx="684">
                  <c:v>44834</c:v>
                </c:pt>
                <c:pt idx="685">
                  <c:v>44837</c:v>
                </c:pt>
                <c:pt idx="686">
                  <c:v>44838</c:v>
                </c:pt>
                <c:pt idx="687">
                  <c:v>44840</c:v>
                </c:pt>
                <c:pt idx="688">
                  <c:v>44841</c:v>
                </c:pt>
                <c:pt idx="689">
                  <c:v>44844</c:v>
                </c:pt>
                <c:pt idx="690">
                  <c:v>44845</c:v>
                </c:pt>
                <c:pt idx="691">
                  <c:v>44846</c:v>
                </c:pt>
                <c:pt idx="692">
                  <c:v>44847</c:v>
                </c:pt>
                <c:pt idx="693">
                  <c:v>44848</c:v>
                </c:pt>
                <c:pt idx="694">
                  <c:v>44851</c:v>
                </c:pt>
                <c:pt idx="695">
                  <c:v>44852</c:v>
                </c:pt>
                <c:pt idx="696">
                  <c:v>44853</c:v>
                </c:pt>
                <c:pt idx="697">
                  <c:v>44854</c:v>
                </c:pt>
                <c:pt idx="698">
                  <c:v>44855</c:v>
                </c:pt>
                <c:pt idx="699">
                  <c:v>44858</c:v>
                </c:pt>
                <c:pt idx="700">
                  <c:v>44859</c:v>
                </c:pt>
                <c:pt idx="701">
                  <c:v>44861</c:v>
                </c:pt>
                <c:pt idx="702">
                  <c:v>44862</c:v>
                </c:pt>
                <c:pt idx="703">
                  <c:v>44865</c:v>
                </c:pt>
                <c:pt idx="704">
                  <c:v>44866</c:v>
                </c:pt>
                <c:pt idx="705">
                  <c:v>44867</c:v>
                </c:pt>
                <c:pt idx="706">
                  <c:v>44868</c:v>
                </c:pt>
                <c:pt idx="707">
                  <c:v>44869</c:v>
                </c:pt>
                <c:pt idx="708">
                  <c:v>44872</c:v>
                </c:pt>
                <c:pt idx="709">
                  <c:v>44874</c:v>
                </c:pt>
                <c:pt idx="710">
                  <c:v>44875</c:v>
                </c:pt>
                <c:pt idx="711">
                  <c:v>44876</c:v>
                </c:pt>
                <c:pt idx="712">
                  <c:v>44879</c:v>
                </c:pt>
                <c:pt idx="713">
                  <c:v>44880</c:v>
                </c:pt>
                <c:pt idx="714">
                  <c:v>44881</c:v>
                </c:pt>
                <c:pt idx="715">
                  <c:v>44882</c:v>
                </c:pt>
                <c:pt idx="716">
                  <c:v>44883</c:v>
                </c:pt>
                <c:pt idx="717">
                  <c:v>44886</c:v>
                </c:pt>
                <c:pt idx="718">
                  <c:v>44887</c:v>
                </c:pt>
                <c:pt idx="719">
                  <c:v>44888</c:v>
                </c:pt>
                <c:pt idx="720">
                  <c:v>44889</c:v>
                </c:pt>
                <c:pt idx="721">
                  <c:v>44890</c:v>
                </c:pt>
                <c:pt idx="722">
                  <c:v>44893</c:v>
                </c:pt>
                <c:pt idx="723">
                  <c:v>44894</c:v>
                </c:pt>
                <c:pt idx="724">
                  <c:v>44895</c:v>
                </c:pt>
                <c:pt idx="725">
                  <c:v>44896</c:v>
                </c:pt>
                <c:pt idx="726">
                  <c:v>44897</c:v>
                </c:pt>
                <c:pt idx="727">
                  <c:v>44900</c:v>
                </c:pt>
                <c:pt idx="728">
                  <c:v>44901</c:v>
                </c:pt>
                <c:pt idx="729">
                  <c:v>44902</c:v>
                </c:pt>
                <c:pt idx="730">
                  <c:v>44903</c:v>
                </c:pt>
                <c:pt idx="731">
                  <c:v>44904</c:v>
                </c:pt>
                <c:pt idx="732">
                  <c:v>44907</c:v>
                </c:pt>
                <c:pt idx="733">
                  <c:v>44908</c:v>
                </c:pt>
                <c:pt idx="734">
                  <c:v>44909</c:v>
                </c:pt>
                <c:pt idx="735">
                  <c:v>44910</c:v>
                </c:pt>
                <c:pt idx="736">
                  <c:v>44911</c:v>
                </c:pt>
                <c:pt idx="737">
                  <c:v>44914</c:v>
                </c:pt>
                <c:pt idx="738">
                  <c:v>44915</c:v>
                </c:pt>
                <c:pt idx="739">
                  <c:v>44916</c:v>
                </c:pt>
                <c:pt idx="740">
                  <c:v>44917</c:v>
                </c:pt>
                <c:pt idx="741">
                  <c:v>44918</c:v>
                </c:pt>
                <c:pt idx="742">
                  <c:v>44921</c:v>
                </c:pt>
                <c:pt idx="743">
                  <c:v>44922</c:v>
                </c:pt>
                <c:pt idx="744">
                  <c:v>44923</c:v>
                </c:pt>
                <c:pt idx="745">
                  <c:v>44924</c:v>
                </c:pt>
                <c:pt idx="746">
                  <c:v>44925</c:v>
                </c:pt>
                <c:pt idx="747">
                  <c:v>44928</c:v>
                </c:pt>
                <c:pt idx="748">
                  <c:v>44929</c:v>
                </c:pt>
                <c:pt idx="749">
                  <c:v>44930</c:v>
                </c:pt>
                <c:pt idx="750">
                  <c:v>44931</c:v>
                </c:pt>
                <c:pt idx="751">
                  <c:v>44932</c:v>
                </c:pt>
                <c:pt idx="752">
                  <c:v>44935</c:v>
                </c:pt>
                <c:pt idx="753">
                  <c:v>44936</c:v>
                </c:pt>
                <c:pt idx="754">
                  <c:v>44937</c:v>
                </c:pt>
                <c:pt idx="755">
                  <c:v>44938</c:v>
                </c:pt>
                <c:pt idx="756">
                  <c:v>44939</c:v>
                </c:pt>
                <c:pt idx="757">
                  <c:v>44942</c:v>
                </c:pt>
                <c:pt idx="758">
                  <c:v>44943</c:v>
                </c:pt>
                <c:pt idx="759">
                  <c:v>44944</c:v>
                </c:pt>
                <c:pt idx="760">
                  <c:v>44945</c:v>
                </c:pt>
                <c:pt idx="761">
                  <c:v>44946</c:v>
                </c:pt>
                <c:pt idx="762">
                  <c:v>44949</c:v>
                </c:pt>
                <c:pt idx="763">
                  <c:v>44950</c:v>
                </c:pt>
                <c:pt idx="764">
                  <c:v>44951</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44977</c:v>
                </c:pt>
                <c:pt idx="782">
                  <c:v>44978</c:v>
                </c:pt>
                <c:pt idx="783">
                  <c:v>44979</c:v>
                </c:pt>
                <c:pt idx="784">
                  <c:v>44980</c:v>
                </c:pt>
                <c:pt idx="785">
                  <c:v>44981</c:v>
                </c:pt>
                <c:pt idx="786">
                  <c:v>44984</c:v>
                </c:pt>
                <c:pt idx="787">
                  <c:v>44985</c:v>
                </c:pt>
                <c:pt idx="788">
                  <c:v>44986</c:v>
                </c:pt>
                <c:pt idx="789">
                  <c:v>44987</c:v>
                </c:pt>
                <c:pt idx="790">
                  <c:v>44988</c:v>
                </c:pt>
                <c:pt idx="791">
                  <c:v>44991</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45008</c:v>
                </c:pt>
                <c:pt idx="804">
                  <c:v>45009</c:v>
                </c:pt>
                <c:pt idx="805">
                  <c:v>45012</c:v>
                </c:pt>
                <c:pt idx="806">
                  <c:v>45013</c:v>
                </c:pt>
                <c:pt idx="807">
                  <c:v>45014</c:v>
                </c:pt>
                <c:pt idx="808">
                  <c:v>45016</c:v>
                </c:pt>
                <c:pt idx="809">
                  <c:v>45019</c:v>
                </c:pt>
                <c:pt idx="810">
                  <c:v>45021</c:v>
                </c:pt>
                <c:pt idx="811">
                  <c:v>45022</c:v>
                </c:pt>
                <c:pt idx="812">
                  <c:v>45026</c:v>
                </c:pt>
                <c:pt idx="813">
                  <c:v>45027</c:v>
                </c:pt>
                <c:pt idx="814">
                  <c:v>45028</c:v>
                </c:pt>
                <c:pt idx="815">
                  <c:v>45029</c:v>
                </c:pt>
                <c:pt idx="816">
                  <c:v>45033</c:v>
                </c:pt>
                <c:pt idx="817">
                  <c:v>45034</c:v>
                </c:pt>
                <c:pt idx="818">
                  <c:v>45035</c:v>
                </c:pt>
                <c:pt idx="819">
                  <c:v>45036</c:v>
                </c:pt>
                <c:pt idx="820">
                  <c:v>45037</c:v>
                </c:pt>
                <c:pt idx="821">
                  <c:v>45040</c:v>
                </c:pt>
                <c:pt idx="822">
                  <c:v>45041</c:v>
                </c:pt>
                <c:pt idx="823">
                  <c:v>45042</c:v>
                </c:pt>
                <c:pt idx="824">
                  <c:v>45043</c:v>
                </c:pt>
                <c:pt idx="825">
                  <c:v>45044</c:v>
                </c:pt>
                <c:pt idx="826">
                  <c:v>45048</c:v>
                </c:pt>
                <c:pt idx="827">
                  <c:v>45049</c:v>
                </c:pt>
                <c:pt idx="828">
                  <c:v>45050</c:v>
                </c:pt>
                <c:pt idx="829">
                  <c:v>45051</c:v>
                </c:pt>
                <c:pt idx="830">
                  <c:v>45054</c:v>
                </c:pt>
                <c:pt idx="831">
                  <c:v>45055</c:v>
                </c:pt>
                <c:pt idx="832">
                  <c:v>45056</c:v>
                </c:pt>
                <c:pt idx="833">
                  <c:v>45057</c:v>
                </c:pt>
                <c:pt idx="834">
                  <c:v>45058</c:v>
                </c:pt>
                <c:pt idx="835">
                  <c:v>45061</c:v>
                </c:pt>
                <c:pt idx="836">
                  <c:v>45062</c:v>
                </c:pt>
                <c:pt idx="837">
                  <c:v>45063</c:v>
                </c:pt>
                <c:pt idx="838">
                  <c:v>45064</c:v>
                </c:pt>
                <c:pt idx="839">
                  <c:v>45065</c:v>
                </c:pt>
                <c:pt idx="840">
                  <c:v>45068</c:v>
                </c:pt>
                <c:pt idx="841">
                  <c:v>45069</c:v>
                </c:pt>
                <c:pt idx="842">
                  <c:v>45070</c:v>
                </c:pt>
                <c:pt idx="843">
                  <c:v>45071</c:v>
                </c:pt>
                <c:pt idx="844">
                  <c:v>45072</c:v>
                </c:pt>
                <c:pt idx="845">
                  <c:v>45075</c:v>
                </c:pt>
                <c:pt idx="846">
                  <c:v>45076</c:v>
                </c:pt>
                <c:pt idx="847">
                  <c:v>45077</c:v>
                </c:pt>
                <c:pt idx="848">
                  <c:v>45078</c:v>
                </c:pt>
                <c:pt idx="849">
                  <c:v>45079</c:v>
                </c:pt>
                <c:pt idx="850">
                  <c:v>45082</c:v>
                </c:pt>
                <c:pt idx="851">
                  <c:v>45083</c:v>
                </c:pt>
                <c:pt idx="852">
                  <c:v>45084</c:v>
                </c:pt>
                <c:pt idx="853">
                  <c:v>45085</c:v>
                </c:pt>
                <c:pt idx="854">
                  <c:v>45086</c:v>
                </c:pt>
                <c:pt idx="855">
                  <c:v>45089</c:v>
                </c:pt>
                <c:pt idx="856">
                  <c:v>45090</c:v>
                </c:pt>
                <c:pt idx="857">
                  <c:v>45091</c:v>
                </c:pt>
                <c:pt idx="858">
                  <c:v>45092</c:v>
                </c:pt>
                <c:pt idx="859">
                  <c:v>45093</c:v>
                </c:pt>
                <c:pt idx="860">
                  <c:v>45096</c:v>
                </c:pt>
                <c:pt idx="861">
                  <c:v>45097</c:v>
                </c:pt>
                <c:pt idx="862">
                  <c:v>45098</c:v>
                </c:pt>
                <c:pt idx="863">
                  <c:v>45099</c:v>
                </c:pt>
                <c:pt idx="864">
                  <c:v>45100</c:v>
                </c:pt>
                <c:pt idx="865">
                  <c:v>45103</c:v>
                </c:pt>
                <c:pt idx="866">
                  <c:v>45104</c:v>
                </c:pt>
                <c:pt idx="867">
                  <c:v>45105</c:v>
                </c:pt>
                <c:pt idx="868">
                  <c:v>45107</c:v>
                </c:pt>
                <c:pt idx="869">
                  <c:v>45110</c:v>
                </c:pt>
                <c:pt idx="870">
                  <c:v>45111</c:v>
                </c:pt>
                <c:pt idx="871">
                  <c:v>45112</c:v>
                </c:pt>
                <c:pt idx="872">
                  <c:v>45113</c:v>
                </c:pt>
                <c:pt idx="873">
                  <c:v>45114</c:v>
                </c:pt>
                <c:pt idx="874">
                  <c:v>45117</c:v>
                </c:pt>
                <c:pt idx="875">
                  <c:v>45118</c:v>
                </c:pt>
                <c:pt idx="876">
                  <c:v>45119</c:v>
                </c:pt>
                <c:pt idx="877">
                  <c:v>45120</c:v>
                </c:pt>
                <c:pt idx="878">
                  <c:v>45121</c:v>
                </c:pt>
                <c:pt idx="879">
                  <c:v>45124</c:v>
                </c:pt>
                <c:pt idx="880">
                  <c:v>45125</c:v>
                </c:pt>
                <c:pt idx="881">
                  <c:v>45126</c:v>
                </c:pt>
                <c:pt idx="882">
                  <c:v>45127</c:v>
                </c:pt>
                <c:pt idx="883">
                  <c:v>45128</c:v>
                </c:pt>
                <c:pt idx="884">
                  <c:v>45131</c:v>
                </c:pt>
                <c:pt idx="885">
                  <c:v>45132</c:v>
                </c:pt>
                <c:pt idx="886">
                  <c:v>45133</c:v>
                </c:pt>
                <c:pt idx="887">
                  <c:v>45134</c:v>
                </c:pt>
                <c:pt idx="888">
                  <c:v>45135</c:v>
                </c:pt>
                <c:pt idx="889">
                  <c:v>45138</c:v>
                </c:pt>
                <c:pt idx="890">
                  <c:v>45139</c:v>
                </c:pt>
                <c:pt idx="891">
                  <c:v>45140</c:v>
                </c:pt>
                <c:pt idx="892">
                  <c:v>45141</c:v>
                </c:pt>
                <c:pt idx="893">
                  <c:v>45142</c:v>
                </c:pt>
                <c:pt idx="894">
                  <c:v>45145</c:v>
                </c:pt>
                <c:pt idx="895">
                  <c:v>45146</c:v>
                </c:pt>
                <c:pt idx="896">
                  <c:v>45147</c:v>
                </c:pt>
                <c:pt idx="897">
                  <c:v>45148</c:v>
                </c:pt>
                <c:pt idx="898">
                  <c:v>45149</c:v>
                </c:pt>
                <c:pt idx="899">
                  <c:v>45152</c:v>
                </c:pt>
                <c:pt idx="900">
                  <c:v>45154</c:v>
                </c:pt>
                <c:pt idx="901">
                  <c:v>45155</c:v>
                </c:pt>
                <c:pt idx="902">
                  <c:v>45156</c:v>
                </c:pt>
                <c:pt idx="903">
                  <c:v>45159</c:v>
                </c:pt>
                <c:pt idx="904">
                  <c:v>45160</c:v>
                </c:pt>
                <c:pt idx="905">
                  <c:v>45161</c:v>
                </c:pt>
                <c:pt idx="906">
                  <c:v>45162</c:v>
                </c:pt>
                <c:pt idx="907">
                  <c:v>45163</c:v>
                </c:pt>
                <c:pt idx="908">
                  <c:v>45166</c:v>
                </c:pt>
                <c:pt idx="909">
                  <c:v>45167</c:v>
                </c:pt>
                <c:pt idx="910">
                  <c:v>45168</c:v>
                </c:pt>
                <c:pt idx="911">
                  <c:v>45169</c:v>
                </c:pt>
                <c:pt idx="912">
                  <c:v>45170</c:v>
                </c:pt>
                <c:pt idx="913">
                  <c:v>45173</c:v>
                </c:pt>
                <c:pt idx="914">
                  <c:v>45174</c:v>
                </c:pt>
                <c:pt idx="915">
                  <c:v>45175</c:v>
                </c:pt>
                <c:pt idx="916">
                  <c:v>45176</c:v>
                </c:pt>
                <c:pt idx="917">
                  <c:v>45177</c:v>
                </c:pt>
                <c:pt idx="918">
                  <c:v>45180</c:v>
                </c:pt>
                <c:pt idx="919">
                  <c:v>45181</c:v>
                </c:pt>
                <c:pt idx="920">
                  <c:v>45182</c:v>
                </c:pt>
                <c:pt idx="921">
                  <c:v>45183</c:v>
                </c:pt>
                <c:pt idx="922">
                  <c:v>45184</c:v>
                </c:pt>
                <c:pt idx="923">
                  <c:v>45187</c:v>
                </c:pt>
                <c:pt idx="924">
                  <c:v>45189</c:v>
                </c:pt>
                <c:pt idx="925">
                  <c:v>45190</c:v>
                </c:pt>
                <c:pt idx="926">
                  <c:v>45191</c:v>
                </c:pt>
                <c:pt idx="927">
                  <c:v>45194</c:v>
                </c:pt>
                <c:pt idx="928">
                  <c:v>45195</c:v>
                </c:pt>
                <c:pt idx="929">
                  <c:v>45196</c:v>
                </c:pt>
                <c:pt idx="930">
                  <c:v>45197</c:v>
                </c:pt>
                <c:pt idx="931">
                  <c:v>45198</c:v>
                </c:pt>
                <c:pt idx="932">
                  <c:v>45202</c:v>
                </c:pt>
                <c:pt idx="933">
                  <c:v>45203</c:v>
                </c:pt>
                <c:pt idx="934">
                  <c:v>45204</c:v>
                </c:pt>
                <c:pt idx="935">
                  <c:v>45205</c:v>
                </c:pt>
                <c:pt idx="936">
                  <c:v>45208</c:v>
                </c:pt>
                <c:pt idx="937">
                  <c:v>45209</c:v>
                </c:pt>
                <c:pt idx="938">
                  <c:v>45210</c:v>
                </c:pt>
                <c:pt idx="939">
                  <c:v>45211</c:v>
                </c:pt>
                <c:pt idx="940">
                  <c:v>45212</c:v>
                </c:pt>
                <c:pt idx="941">
                  <c:v>45215</c:v>
                </c:pt>
                <c:pt idx="942">
                  <c:v>45216</c:v>
                </c:pt>
                <c:pt idx="943">
                  <c:v>45217</c:v>
                </c:pt>
                <c:pt idx="944">
                  <c:v>45218</c:v>
                </c:pt>
                <c:pt idx="945">
                  <c:v>45219</c:v>
                </c:pt>
                <c:pt idx="946">
                  <c:v>45222</c:v>
                </c:pt>
                <c:pt idx="947">
                  <c:v>45224</c:v>
                </c:pt>
                <c:pt idx="948">
                  <c:v>45225</c:v>
                </c:pt>
                <c:pt idx="949">
                  <c:v>45226</c:v>
                </c:pt>
                <c:pt idx="950">
                  <c:v>45229</c:v>
                </c:pt>
                <c:pt idx="951">
                  <c:v>45230</c:v>
                </c:pt>
                <c:pt idx="952">
                  <c:v>45231</c:v>
                </c:pt>
                <c:pt idx="953">
                  <c:v>45232</c:v>
                </c:pt>
                <c:pt idx="954">
                  <c:v>45233</c:v>
                </c:pt>
                <c:pt idx="955">
                  <c:v>45236</c:v>
                </c:pt>
                <c:pt idx="956">
                  <c:v>45237</c:v>
                </c:pt>
                <c:pt idx="957">
                  <c:v>45238</c:v>
                </c:pt>
                <c:pt idx="958">
                  <c:v>45239</c:v>
                </c:pt>
                <c:pt idx="959">
                  <c:v>45240</c:v>
                </c:pt>
                <c:pt idx="960">
                  <c:v>45243</c:v>
                </c:pt>
                <c:pt idx="961">
                  <c:v>45245</c:v>
                </c:pt>
                <c:pt idx="962">
                  <c:v>45246</c:v>
                </c:pt>
                <c:pt idx="963">
                  <c:v>45247</c:v>
                </c:pt>
                <c:pt idx="964">
                  <c:v>45250</c:v>
                </c:pt>
                <c:pt idx="965">
                  <c:v>45251</c:v>
                </c:pt>
                <c:pt idx="966">
                  <c:v>45252</c:v>
                </c:pt>
                <c:pt idx="967">
                  <c:v>45253</c:v>
                </c:pt>
                <c:pt idx="968">
                  <c:v>45254</c:v>
                </c:pt>
                <c:pt idx="969">
                  <c:v>45258</c:v>
                </c:pt>
                <c:pt idx="970">
                  <c:v>45259</c:v>
                </c:pt>
                <c:pt idx="971">
                  <c:v>45260</c:v>
                </c:pt>
                <c:pt idx="972">
                  <c:v>45261</c:v>
                </c:pt>
                <c:pt idx="973">
                  <c:v>45264</c:v>
                </c:pt>
                <c:pt idx="974">
                  <c:v>45265</c:v>
                </c:pt>
                <c:pt idx="975">
                  <c:v>45266</c:v>
                </c:pt>
                <c:pt idx="976">
                  <c:v>45267</c:v>
                </c:pt>
                <c:pt idx="977">
                  <c:v>45268</c:v>
                </c:pt>
                <c:pt idx="978">
                  <c:v>45271</c:v>
                </c:pt>
                <c:pt idx="979">
                  <c:v>45272</c:v>
                </c:pt>
                <c:pt idx="980">
                  <c:v>45273</c:v>
                </c:pt>
                <c:pt idx="981">
                  <c:v>45274</c:v>
                </c:pt>
                <c:pt idx="982">
                  <c:v>45275</c:v>
                </c:pt>
                <c:pt idx="983">
                  <c:v>45278</c:v>
                </c:pt>
                <c:pt idx="984">
                  <c:v>45279</c:v>
                </c:pt>
                <c:pt idx="985">
                  <c:v>45280</c:v>
                </c:pt>
                <c:pt idx="986">
                  <c:v>45281</c:v>
                </c:pt>
                <c:pt idx="987">
                  <c:v>45282</c:v>
                </c:pt>
                <c:pt idx="988">
                  <c:v>45286</c:v>
                </c:pt>
                <c:pt idx="989">
                  <c:v>45287</c:v>
                </c:pt>
                <c:pt idx="990">
                  <c:v>45288</c:v>
                </c:pt>
                <c:pt idx="991">
                  <c:v>45289</c:v>
                </c:pt>
                <c:pt idx="992">
                  <c:v>45292</c:v>
                </c:pt>
                <c:pt idx="993">
                  <c:v>45293</c:v>
                </c:pt>
                <c:pt idx="994">
                  <c:v>45294</c:v>
                </c:pt>
                <c:pt idx="995">
                  <c:v>45295</c:v>
                </c:pt>
                <c:pt idx="996">
                  <c:v>45296</c:v>
                </c:pt>
                <c:pt idx="997">
                  <c:v>45299</c:v>
                </c:pt>
                <c:pt idx="998">
                  <c:v>45300</c:v>
                </c:pt>
                <c:pt idx="999">
                  <c:v>45301</c:v>
                </c:pt>
                <c:pt idx="1000">
                  <c:v>45302</c:v>
                </c:pt>
                <c:pt idx="1001">
                  <c:v>45303</c:v>
                </c:pt>
                <c:pt idx="1002">
                  <c:v>45306</c:v>
                </c:pt>
                <c:pt idx="1003">
                  <c:v>45307</c:v>
                </c:pt>
                <c:pt idx="1004">
                  <c:v>45308</c:v>
                </c:pt>
                <c:pt idx="1005">
                  <c:v>45309</c:v>
                </c:pt>
                <c:pt idx="1006">
                  <c:v>45310</c:v>
                </c:pt>
                <c:pt idx="1007">
                  <c:v>45314</c:v>
                </c:pt>
                <c:pt idx="1008">
                  <c:v>45315</c:v>
                </c:pt>
                <c:pt idx="1009">
                  <c:v>45316</c:v>
                </c:pt>
                <c:pt idx="1010">
                  <c:v>45320</c:v>
                </c:pt>
                <c:pt idx="1011">
                  <c:v>45321</c:v>
                </c:pt>
                <c:pt idx="1012">
                  <c:v>45322</c:v>
                </c:pt>
                <c:pt idx="1013">
                  <c:v>45323</c:v>
                </c:pt>
                <c:pt idx="1014">
                  <c:v>45324</c:v>
                </c:pt>
                <c:pt idx="1015">
                  <c:v>45327</c:v>
                </c:pt>
                <c:pt idx="1016">
                  <c:v>45328</c:v>
                </c:pt>
                <c:pt idx="1017">
                  <c:v>45329</c:v>
                </c:pt>
                <c:pt idx="1018">
                  <c:v>45330</c:v>
                </c:pt>
                <c:pt idx="1019">
                  <c:v>45331</c:v>
                </c:pt>
                <c:pt idx="1020">
                  <c:v>45334</c:v>
                </c:pt>
                <c:pt idx="1021">
                  <c:v>45335</c:v>
                </c:pt>
                <c:pt idx="1022">
                  <c:v>45336</c:v>
                </c:pt>
                <c:pt idx="1023">
                  <c:v>45337</c:v>
                </c:pt>
                <c:pt idx="1024">
                  <c:v>45338</c:v>
                </c:pt>
                <c:pt idx="1025">
                  <c:v>45341</c:v>
                </c:pt>
                <c:pt idx="1026">
                  <c:v>45342</c:v>
                </c:pt>
                <c:pt idx="1027">
                  <c:v>45343</c:v>
                </c:pt>
                <c:pt idx="1028">
                  <c:v>45344</c:v>
                </c:pt>
                <c:pt idx="1029">
                  <c:v>45345</c:v>
                </c:pt>
                <c:pt idx="1030">
                  <c:v>45348</c:v>
                </c:pt>
                <c:pt idx="1031">
                  <c:v>45349</c:v>
                </c:pt>
                <c:pt idx="1032">
                  <c:v>45350</c:v>
                </c:pt>
                <c:pt idx="1033">
                  <c:v>45351</c:v>
                </c:pt>
                <c:pt idx="1034">
                  <c:v>45352</c:v>
                </c:pt>
                <c:pt idx="1035">
                  <c:v>45355</c:v>
                </c:pt>
                <c:pt idx="1036">
                  <c:v>45356</c:v>
                </c:pt>
                <c:pt idx="1037">
                  <c:v>45357</c:v>
                </c:pt>
                <c:pt idx="1038">
                  <c:v>45358</c:v>
                </c:pt>
                <c:pt idx="1039">
                  <c:v>45362</c:v>
                </c:pt>
                <c:pt idx="1040">
                  <c:v>45363</c:v>
                </c:pt>
                <c:pt idx="1041">
                  <c:v>45364</c:v>
                </c:pt>
                <c:pt idx="1042">
                  <c:v>45365</c:v>
                </c:pt>
                <c:pt idx="1043">
                  <c:v>45366</c:v>
                </c:pt>
                <c:pt idx="1044">
                  <c:v>45369</c:v>
                </c:pt>
                <c:pt idx="1045">
                  <c:v>45370</c:v>
                </c:pt>
                <c:pt idx="1046">
                  <c:v>45371</c:v>
                </c:pt>
                <c:pt idx="1047">
                  <c:v>45372</c:v>
                </c:pt>
                <c:pt idx="1048">
                  <c:v>45373</c:v>
                </c:pt>
                <c:pt idx="1049">
                  <c:v>45377</c:v>
                </c:pt>
                <c:pt idx="1050">
                  <c:v>45378</c:v>
                </c:pt>
                <c:pt idx="1051">
                  <c:v>45379</c:v>
                </c:pt>
                <c:pt idx="1052">
                  <c:v>45383</c:v>
                </c:pt>
                <c:pt idx="1053">
                  <c:v>45384</c:v>
                </c:pt>
                <c:pt idx="1054">
                  <c:v>45385</c:v>
                </c:pt>
                <c:pt idx="1055">
                  <c:v>45386</c:v>
                </c:pt>
                <c:pt idx="1056">
                  <c:v>45387</c:v>
                </c:pt>
                <c:pt idx="1057">
                  <c:v>45390</c:v>
                </c:pt>
                <c:pt idx="1058">
                  <c:v>45391</c:v>
                </c:pt>
                <c:pt idx="1059">
                  <c:v>45392</c:v>
                </c:pt>
                <c:pt idx="1060">
                  <c:v>45394</c:v>
                </c:pt>
                <c:pt idx="1061">
                  <c:v>45397</c:v>
                </c:pt>
                <c:pt idx="1062">
                  <c:v>45398</c:v>
                </c:pt>
                <c:pt idx="1063">
                  <c:v>45400</c:v>
                </c:pt>
                <c:pt idx="1064">
                  <c:v>45401</c:v>
                </c:pt>
                <c:pt idx="1065">
                  <c:v>45404</c:v>
                </c:pt>
                <c:pt idx="1066">
                  <c:v>45405</c:v>
                </c:pt>
                <c:pt idx="1067">
                  <c:v>45406</c:v>
                </c:pt>
                <c:pt idx="1068">
                  <c:v>45407</c:v>
                </c:pt>
                <c:pt idx="1069">
                  <c:v>45408</c:v>
                </c:pt>
                <c:pt idx="1070">
                  <c:v>45411</c:v>
                </c:pt>
                <c:pt idx="1071">
                  <c:v>45412</c:v>
                </c:pt>
                <c:pt idx="1072">
                  <c:v>45414</c:v>
                </c:pt>
                <c:pt idx="1073">
                  <c:v>45415</c:v>
                </c:pt>
                <c:pt idx="1074">
                  <c:v>45418</c:v>
                </c:pt>
                <c:pt idx="1075">
                  <c:v>45419</c:v>
                </c:pt>
                <c:pt idx="1076">
                  <c:v>45420</c:v>
                </c:pt>
                <c:pt idx="1077">
                  <c:v>45421</c:v>
                </c:pt>
                <c:pt idx="1078">
                  <c:v>45422</c:v>
                </c:pt>
                <c:pt idx="1079">
                  <c:v>45425</c:v>
                </c:pt>
                <c:pt idx="1080">
                  <c:v>45426</c:v>
                </c:pt>
                <c:pt idx="1081">
                  <c:v>45427</c:v>
                </c:pt>
                <c:pt idx="1082">
                  <c:v>45428</c:v>
                </c:pt>
                <c:pt idx="1083">
                  <c:v>45429</c:v>
                </c:pt>
                <c:pt idx="1084">
                  <c:v>45433</c:v>
                </c:pt>
                <c:pt idx="1085">
                  <c:v>45434</c:v>
                </c:pt>
                <c:pt idx="1086">
                  <c:v>45435</c:v>
                </c:pt>
                <c:pt idx="1087">
                  <c:v>45436</c:v>
                </c:pt>
                <c:pt idx="1088">
                  <c:v>45439</c:v>
                </c:pt>
                <c:pt idx="1089">
                  <c:v>45440</c:v>
                </c:pt>
                <c:pt idx="1090">
                  <c:v>45441</c:v>
                </c:pt>
                <c:pt idx="1091">
                  <c:v>45442</c:v>
                </c:pt>
                <c:pt idx="1092">
                  <c:v>45443</c:v>
                </c:pt>
                <c:pt idx="1093">
                  <c:v>45446</c:v>
                </c:pt>
                <c:pt idx="1094">
                  <c:v>45447</c:v>
                </c:pt>
                <c:pt idx="1095">
                  <c:v>45448</c:v>
                </c:pt>
                <c:pt idx="1096">
                  <c:v>45449</c:v>
                </c:pt>
                <c:pt idx="1097">
                  <c:v>45450</c:v>
                </c:pt>
                <c:pt idx="1098">
                  <c:v>45453</c:v>
                </c:pt>
                <c:pt idx="1099">
                  <c:v>45454</c:v>
                </c:pt>
                <c:pt idx="1100">
                  <c:v>45455</c:v>
                </c:pt>
                <c:pt idx="1101">
                  <c:v>45456</c:v>
                </c:pt>
                <c:pt idx="1102">
                  <c:v>45457</c:v>
                </c:pt>
                <c:pt idx="1103">
                  <c:v>45461</c:v>
                </c:pt>
                <c:pt idx="1104">
                  <c:v>45462</c:v>
                </c:pt>
                <c:pt idx="1105">
                  <c:v>45463</c:v>
                </c:pt>
                <c:pt idx="1106">
                  <c:v>45464</c:v>
                </c:pt>
                <c:pt idx="1107">
                  <c:v>45467</c:v>
                </c:pt>
                <c:pt idx="1108">
                  <c:v>45468</c:v>
                </c:pt>
                <c:pt idx="1109">
                  <c:v>45469</c:v>
                </c:pt>
                <c:pt idx="1110">
                  <c:v>45470</c:v>
                </c:pt>
                <c:pt idx="1111">
                  <c:v>45471</c:v>
                </c:pt>
                <c:pt idx="1112">
                  <c:v>45474</c:v>
                </c:pt>
                <c:pt idx="1113">
                  <c:v>45475</c:v>
                </c:pt>
                <c:pt idx="1114">
                  <c:v>45476</c:v>
                </c:pt>
                <c:pt idx="1115">
                  <c:v>45477</c:v>
                </c:pt>
                <c:pt idx="1116">
                  <c:v>45478</c:v>
                </c:pt>
                <c:pt idx="1117">
                  <c:v>45481</c:v>
                </c:pt>
                <c:pt idx="1118">
                  <c:v>45482</c:v>
                </c:pt>
                <c:pt idx="1119">
                  <c:v>45483</c:v>
                </c:pt>
                <c:pt idx="1120">
                  <c:v>45484</c:v>
                </c:pt>
                <c:pt idx="1121">
                  <c:v>45485</c:v>
                </c:pt>
                <c:pt idx="1122">
                  <c:v>45488</c:v>
                </c:pt>
                <c:pt idx="1123">
                  <c:v>45489</c:v>
                </c:pt>
                <c:pt idx="1124">
                  <c:v>45491</c:v>
                </c:pt>
                <c:pt idx="1125">
                  <c:v>45492</c:v>
                </c:pt>
                <c:pt idx="1126">
                  <c:v>45495</c:v>
                </c:pt>
                <c:pt idx="1127">
                  <c:v>45496</c:v>
                </c:pt>
                <c:pt idx="1128">
                  <c:v>45497</c:v>
                </c:pt>
              </c:numCache>
            </c:numRef>
          </c:cat>
          <c:val>
            <c:numRef>
              <c:f>'Share Price'!$T$3:$T$1131</c:f>
              <c:numCache>
                <c:formatCode>0.00</c:formatCode>
                <c:ptCount val="1129"/>
                <c:pt idx="0">
                  <c:v>918373</c:v>
                </c:pt>
                <c:pt idx="1">
                  <c:v>1075642</c:v>
                </c:pt>
                <c:pt idx="2">
                  <c:v>3269446</c:v>
                </c:pt>
                <c:pt idx="3">
                  <c:v>3589985</c:v>
                </c:pt>
                <c:pt idx="4">
                  <c:v>3179728</c:v>
                </c:pt>
                <c:pt idx="5">
                  <c:v>3593096</c:v>
                </c:pt>
                <c:pt idx="6">
                  <c:v>2313648</c:v>
                </c:pt>
                <c:pt idx="7">
                  <c:v>2049636</c:v>
                </c:pt>
                <c:pt idx="8">
                  <c:v>4096054</c:v>
                </c:pt>
                <c:pt idx="9">
                  <c:v>3395378</c:v>
                </c:pt>
                <c:pt idx="10">
                  <c:v>2348102</c:v>
                </c:pt>
                <c:pt idx="11">
                  <c:v>2107442</c:v>
                </c:pt>
                <c:pt idx="12">
                  <c:v>4555694</c:v>
                </c:pt>
                <c:pt idx="13">
                  <c:v>10272118</c:v>
                </c:pt>
                <c:pt idx="14">
                  <c:v>2640668</c:v>
                </c:pt>
                <c:pt idx="15">
                  <c:v>4402650</c:v>
                </c:pt>
                <c:pt idx="16">
                  <c:v>6089397</c:v>
                </c:pt>
                <c:pt idx="17">
                  <c:v>3551260</c:v>
                </c:pt>
                <c:pt idx="18">
                  <c:v>2450421</c:v>
                </c:pt>
                <c:pt idx="19">
                  <c:v>5330709</c:v>
                </c:pt>
                <c:pt idx="20">
                  <c:v>4281329</c:v>
                </c:pt>
                <c:pt idx="21">
                  <c:v>3334901</c:v>
                </c:pt>
                <c:pt idx="22">
                  <c:v>3590768</c:v>
                </c:pt>
                <c:pt idx="23">
                  <c:v>4024193</c:v>
                </c:pt>
                <c:pt idx="24">
                  <c:v>3246094</c:v>
                </c:pt>
                <c:pt idx="25">
                  <c:v>3006324</c:v>
                </c:pt>
                <c:pt idx="26">
                  <c:v>4704968</c:v>
                </c:pt>
                <c:pt idx="27">
                  <c:v>2865379</c:v>
                </c:pt>
                <c:pt idx="28">
                  <c:v>2286213</c:v>
                </c:pt>
                <c:pt idx="29">
                  <c:v>2458748</c:v>
                </c:pt>
                <c:pt idx="30">
                  <c:v>4873027</c:v>
                </c:pt>
                <c:pt idx="31">
                  <c:v>2090363</c:v>
                </c:pt>
                <c:pt idx="32">
                  <c:v>3650630</c:v>
                </c:pt>
                <c:pt idx="33">
                  <c:v>2190578</c:v>
                </c:pt>
                <c:pt idx="34">
                  <c:v>5237465</c:v>
                </c:pt>
                <c:pt idx="35">
                  <c:v>3799862</c:v>
                </c:pt>
                <c:pt idx="36">
                  <c:v>4820313</c:v>
                </c:pt>
                <c:pt idx="37">
                  <c:v>4070143</c:v>
                </c:pt>
                <c:pt idx="38">
                  <c:v>5525575</c:v>
                </c:pt>
                <c:pt idx="39">
                  <c:v>5460070</c:v>
                </c:pt>
                <c:pt idx="40">
                  <c:v>4078174</c:v>
                </c:pt>
                <c:pt idx="41">
                  <c:v>7894806</c:v>
                </c:pt>
                <c:pt idx="42">
                  <c:v>8175982</c:v>
                </c:pt>
                <c:pt idx="43">
                  <c:v>4682284</c:v>
                </c:pt>
                <c:pt idx="44">
                  <c:v>5175180</c:v>
                </c:pt>
                <c:pt idx="45">
                  <c:v>6061347</c:v>
                </c:pt>
                <c:pt idx="46">
                  <c:v>3288548</c:v>
                </c:pt>
                <c:pt idx="47">
                  <c:v>3699776</c:v>
                </c:pt>
                <c:pt idx="48">
                  <c:v>4850031</c:v>
                </c:pt>
                <c:pt idx="49">
                  <c:v>5321388</c:v>
                </c:pt>
                <c:pt idx="50">
                  <c:v>6859998</c:v>
                </c:pt>
                <c:pt idx="51">
                  <c:v>5281571</c:v>
                </c:pt>
                <c:pt idx="52">
                  <c:v>5148153</c:v>
                </c:pt>
                <c:pt idx="53">
                  <c:v>4936397</c:v>
                </c:pt>
                <c:pt idx="54">
                  <c:v>9270044</c:v>
                </c:pt>
                <c:pt idx="55">
                  <c:v>11916337</c:v>
                </c:pt>
                <c:pt idx="56">
                  <c:v>9525470</c:v>
                </c:pt>
                <c:pt idx="57">
                  <c:v>9915953</c:v>
                </c:pt>
                <c:pt idx="58">
                  <c:v>11976272</c:v>
                </c:pt>
                <c:pt idx="59">
                  <c:v>9504717</c:v>
                </c:pt>
                <c:pt idx="60">
                  <c:v>9150873</c:v>
                </c:pt>
                <c:pt idx="61">
                  <c:v>6325701</c:v>
                </c:pt>
                <c:pt idx="62">
                  <c:v>6381806</c:v>
                </c:pt>
                <c:pt idx="63">
                  <c:v>8136746</c:v>
                </c:pt>
                <c:pt idx="64">
                  <c:v>8166356</c:v>
                </c:pt>
                <c:pt idx="65">
                  <c:v>5972948</c:v>
                </c:pt>
                <c:pt idx="66">
                  <c:v>7991061</c:v>
                </c:pt>
                <c:pt idx="67">
                  <c:v>5069225</c:v>
                </c:pt>
                <c:pt idx="68">
                  <c:v>2236731</c:v>
                </c:pt>
                <c:pt idx="69">
                  <c:v>6333188</c:v>
                </c:pt>
                <c:pt idx="70">
                  <c:v>10484842</c:v>
                </c:pt>
                <c:pt idx="71">
                  <c:v>4706460</c:v>
                </c:pt>
                <c:pt idx="72">
                  <c:v>4800719</c:v>
                </c:pt>
                <c:pt idx="73">
                  <c:v>3405204</c:v>
                </c:pt>
                <c:pt idx="74">
                  <c:v>3768051</c:v>
                </c:pt>
                <c:pt idx="75">
                  <c:v>3052968</c:v>
                </c:pt>
                <c:pt idx="76">
                  <c:v>6738184</c:v>
                </c:pt>
                <c:pt idx="77">
                  <c:v>2914569</c:v>
                </c:pt>
                <c:pt idx="78">
                  <c:v>4262237</c:v>
                </c:pt>
                <c:pt idx="79">
                  <c:v>3849090</c:v>
                </c:pt>
                <c:pt idx="80">
                  <c:v>8035267</c:v>
                </c:pt>
                <c:pt idx="81">
                  <c:v>7032527</c:v>
                </c:pt>
                <c:pt idx="82">
                  <c:v>4592828</c:v>
                </c:pt>
                <c:pt idx="83">
                  <c:v>6921533</c:v>
                </c:pt>
                <c:pt idx="84">
                  <c:v>19998641</c:v>
                </c:pt>
                <c:pt idx="85">
                  <c:v>10120968</c:v>
                </c:pt>
                <c:pt idx="86">
                  <c:v>4425540</c:v>
                </c:pt>
                <c:pt idx="87">
                  <c:v>6439945</c:v>
                </c:pt>
                <c:pt idx="88">
                  <c:v>3502017</c:v>
                </c:pt>
                <c:pt idx="89">
                  <c:v>3741672</c:v>
                </c:pt>
                <c:pt idx="90">
                  <c:v>4895121</c:v>
                </c:pt>
                <c:pt idx="91">
                  <c:v>5159655</c:v>
                </c:pt>
                <c:pt idx="92">
                  <c:v>3966934</c:v>
                </c:pt>
                <c:pt idx="93">
                  <c:v>3138708</c:v>
                </c:pt>
                <c:pt idx="94">
                  <c:v>4523685</c:v>
                </c:pt>
                <c:pt idx="95">
                  <c:v>6410434</c:v>
                </c:pt>
                <c:pt idx="96">
                  <c:v>4055691</c:v>
                </c:pt>
                <c:pt idx="97">
                  <c:v>4828798</c:v>
                </c:pt>
                <c:pt idx="98">
                  <c:v>4492767</c:v>
                </c:pt>
                <c:pt idx="99">
                  <c:v>7853755</c:v>
                </c:pt>
                <c:pt idx="100">
                  <c:v>4503261</c:v>
                </c:pt>
                <c:pt idx="101">
                  <c:v>2930058</c:v>
                </c:pt>
                <c:pt idx="102">
                  <c:v>4202273</c:v>
                </c:pt>
                <c:pt idx="103">
                  <c:v>5315353</c:v>
                </c:pt>
                <c:pt idx="104">
                  <c:v>3995824</c:v>
                </c:pt>
                <c:pt idx="105">
                  <c:v>3771973</c:v>
                </c:pt>
                <c:pt idx="106">
                  <c:v>3812291</c:v>
                </c:pt>
                <c:pt idx="107">
                  <c:v>6491708</c:v>
                </c:pt>
                <c:pt idx="108">
                  <c:v>4975680</c:v>
                </c:pt>
                <c:pt idx="109">
                  <c:v>6624056</c:v>
                </c:pt>
                <c:pt idx="110">
                  <c:v>3787100</c:v>
                </c:pt>
                <c:pt idx="111">
                  <c:v>4728405</c:v>
                </c:pt>
                <c:pt idx="112">
                  <c:v>3572351</c:v>
                </c:pt>
                <c:pt idx="113">
                  <c:v>1918229</c:v>
                </c:pt>
                <c:pt idx="114">
                  <c:v>6182627</c:v>
                </c:pt>
                <c:pt idx="115">
                  <c:v>2666273</c:v>
                </c:pt>
                <c:pt idx="116">
                  <c:v>4521803</c:v>
                </c:pt>
                <c:pt idx="117">
                  <c:v>5339893</c:v>
                </c:pt>
                <c:pt idx="118">
                  <c:v>6353371</c:v>
                </c:pt>
                <c:pt idx="119">
                  <c:v>7034875</c:v>
                </c:pt>
                <c:pt idx="120">
                  <c:v>3857610</c:v>
                </c:pt>
                <c:pt idx="121">
                  <c:v>3110587</c:v>
                </c:pt>
                <c:pt idx="122">
                  <c:v>3004648</c:v>
                </c:pt>
                <c:pt idx="123">
                  <c:v>5243652</c:v>
                </c:pt>
                <c:pt idx="124">
                  <c:v>3735570</c:v>
                </c:pt>
                <c:pt idx="125">
                  <c:v>3288417</c:v>
                </c:pt>
                <c:pt idx="126">
                  <c:v>7255475</c:v>
                </c:pt>
                <c:pt idx="127">
                  <c:v>4625011</c:v>
                </c:pt>
                <c:pt idx="128">
                  <c:v>4807930</c:v>
                </c:pt>
                <c:pt idx="129">
                  <c:v>2376881</c:v>
                </c:pt>
                <c:pt idx="130">
                  <c:v>5443990</c:v>
                </c:pt>
                <c:pt idx="131">
                  <c:v>6212718</c:v>
                </c:pt>
                <c:pt idx="132">
                  <c:v>9928037</c:v>
                </c:pt>
                <c:pt idx="133">
                  <c:v>20771204</c:v>
                </c:pt>
                <c:pt idx="134">
                  <c:v>26830157</c:v>
                </c:pt>
                <c:pt idx="135">
                  <c:v>10543170</c:v>
                </c:pt>
                <c:pt idx="136">
                  <c:v>8801061</c:v>
                </c:pt>
                <c:pt idx="137">
                  <c:v>3837958</c:v>
                </c:pt>
                <c:pt idx="138">
                  <c:v>3172594</c:v>
                </c:pt>
                <c:pt idx="139">
                  <c:v>12365728</c:v>
                </c:pt>
                <c:pt idx="140">
                  <c:v>11348828</c:v>
                </c:pt>
                <c:pt idx="141">
                  <c:v>8469603</c:v>
                </c:pt>
                <c:pt idx="142">
                  <c:v>7142681</c:v>
                </c:pt>
                <c:pt idx="143">
                  <c:v>7966760</c:v>
                </c:pt>
                <c:pt idx="144">
                  <c:v>6322671</c:v>
                </c:pt>
                <c:pt idx="145">
                  <c:v>5546316</c:v>
                </c:pt>
                <c:pt idx="146">
                  <c:v>6683186</c:v>
                </c:pt>
                <c:pt idx="147">
                  <c:v>6052220</c:v>
                </c:pt>
                <c:pt idx="148">
                  <c:v>5132907</c:v>
                </c:pt>
                <c:pt idx="149">
                  <c:v>7371589</c:v>
                </c:pt>
                <c:pt idx="150">
                  <c:v>3769570</c:v>
                </c:pt>
                <c:pt idx="151">
                  <c:v>3956468</c:v>
                </c:pt>
                <c:pt idx="152">
                  <c:v>13085350</c:v>
                </c:pt>
                <c:pt idx="153">
                  <c:v>8850347</c:v>
                </c:pt>
                <c:pt idx="154">
                  <c:v>3887203</c:v>
                </c:pt>
                <c:pt idx="155">
                  <c:v>3344102</c:v>
                </c:pt>
                <c:pt idx="156">
                  <c:v>3634301</c:v>
                </c:pt>
                <c:pt idx="157">
                  <c:v>4858027</c:v>
                </c:pt>
                <c:pt idx="158">
                  <c:v>3025569</c:v>
                </c:pt>
                <c:pt idx="159">
                  <c:v>4164686</c:v>
                </c:pt>
                <c:pt idx="160">
                  <c:v>4066936</c:v>
                </c:pt>
                <c:pt idx="161">
                  <c:v>3982510</c:v>
                </c:pt>
                <c:pt idx="162">
                  <c:v>4511228</c:v>
                </c:pt>
                <c:pt idx="163">
                  <c:v>3917059</c:v>
                </c:pt>
                <c:pt idx="164">
                  <c:v>5416681</c:v>
                </c:pt>
                <c:pt idx="165">
                  <c:v>7786675</c:v>
                </c:pt>
                <c:pt idx="166">
                  <c:v>6377322</c:v>
                </c:pt>
                <c:pt idx="167">
                  <c:v>4090511</c:v>
                </c:pt>
                <c:pt idx="168">
                  <c:v>5467610</c:v>
                </c:pt>
                <c:pt idx="169">
                  <c:v>3354824</c:v>
                </c:pt>
                <c:pt idx="170">
                  <c:v>4238823</c:v>
                </c:pt>
                <c:pt idx="171">
                  <c:v>11522742</c:v>
                </c:pt>
                <c:pt idx="172">
                  <c:v>5514179</c:v>
                </c:pt>
                <c:pt idx="173">
                  <c:v>3366359</c:v>
                </c:pt>
                <c:pt idx="174">
                  <c:v>7221661</c:v>
                </c:pt>
                <c:pt idx="175">
                  <c:v>32312474</c:v>
                </c:pt>
                <c:pt idx="176">
                  <c:v>14024028</c:v>
                </c:pt>
                <c:pt idx="177">
                  <c:v>7471292</c:v>
                </c:pt>
                <c:pt idx="178">
                  <c:v>19972637</c:v>
                </c:pt>
                <c:pt idx="179">
                  <c:v>8847382</c:v>
                </c:pt>
                <c:pt idx="180">
                  <c:v>24911507</c:v>
                </c:pt>
                <c:pt idx="181">
                  <c:v>21882919</c:v>
                </c:pt>
                <c:pt idx="182">
                  <c:v>18070370</c:v>
                </c:pt>
                <c:pt idx="183">
                  <c:v>10553627</c:v>
                </c:pt>
                <c:pt idx="184">
                  <c:v>19813100</c:v>
                </c:pt>
                <c:pt idx="185">
                  <c:v>11145837</c:v>
                </c:pt>
                <c:pt idx="186">
                  <c:v>10554255</c:v>
                </c:pt>
                <c:pt idx="187">
                  <c:v>9470272</c:v>
                </c:pt>
                <c:pt idx="188">
                  <c:v>4321350</c:v>
                </c:pt>
                <c:pt idx="189">
                  <c:v>11889998</c:v>
                </c:pt>
                <c:pt idx="190">
                  <c:v>7848500</c:v>
                </c:pt>
                <c:pt idx="191">
                  <c:v>6980002</c:v>
                </c:pt>
                <c:pt idx="192">
                  <c:v>25860257</c:v>
                </c:pt>
                <c:pt idx="193">
                  <c:v>7286954</c:v>
                </c:pt>
                <c:pt idx="194">
                  <c:v>8717550</c:v>
                </c:pt>
                <c:pt idx="195">
                  <c:v>18948618</c:v>
                </c:pt>
                <c:pt idx="196">
                  <c:v>15441198</c:v>
                </c:pt>
                <c:pt idx="197">
                  <c:v>15648823</c:v>
                </c:pt>
                <c:pt idx="198">
                  <c:v>28982990</c:v>
                </c:pt>
                <c:pt idx="199">
                  <c:v>15671485</c:v>
                </c:pt>
                <c:pt idx="200">
                  <c:v>21563969</c:v>
                </c:pt>
                <c:pt idx="201">
                  <c:v>11161929</c:v>
                </c:pt>
                <c:pt idx="202">
                  <c:v>9607794</c:v>
                </c:pt>
                <c:pt idx="203">
                  <c:v>5447267</c:v>
                </c:pt>
                <c:pt idx="204">
                  <c:v>6612856</c:v>
                </c:pt>
                <c:pt idx="205">
                  <c:v>5807904</c:v>
                </c:pt>
                <c:pt idx="206">
                  <c:v>6853002</c:v>
                </c:pt>
                <c:pt idx="207">
                  <c:v>6690978</c:v>
                </c:pt>
                <c:pt idx="208">
                  <c:v>8727274</c:v>
                </c:pt>
                <c:pt idx="209">
                  <c:v>5953172</c:v>
                </c:pt>
                <c:pt idx="210">
                  <c:v>7011687</c:v>
                </c:pt>
                <c:pt idx="211">
                  <c:v>10077502</c:v>
                </c:pt>
                <c:pt idx="212">
                  <c:v>8903859</c:v>
                </c:pt>
                <c:pt idx="213">
                  <c:v>5871913</c:v>
                </c:pt>
                <c:pt idx="214">
                  <c:v>7505062</c:v>
                </c:pt>
                <c:pt idx="215">
                  <c:v>10397497</c:v>
                </c:pt>
                <c:pt idx="216">
                  <c:v>9779484</c:v>
                </c:pt>
                <c:pt idx="217">
                  <c:v>4699639</c:v>
                </c:pt>
                <c:pt idx="218">
                  <c:v>3918289</c:v>
                </c:pt>
                <c:pt idx="219">
                  <c:v>475390</c:v>
                </c:pt>
                <c:pt idx="220">
                  <c:v>5977903</c:v>
                </c:pt>
                <c:pt idx="221">
                  <c:v>5816221</c:v>
                </c:pt>
                <c:pt idx="222">
                  <c:v>7170339</c:v>
                </c:pt>
                <c:pt idx="223">
                  <c:v>7455575</c:v>
                </c:pt>
                <c:pt idx="224">
                  <c:v>7116516</c:v>
                </c:pt>
                <c:pt idx="225">
                  <c:v>8465615</c:v>
                </c:pt>
                <c:pt idx="226">
                  <c:v>5610232</c:v>
                </c:pt>
                <c:pt idx="227">
                  <c:v>8414555</c:v>
                </c:pt>
                <c:pt idx="228">
                  <c:v>11723771</c:v>
                </c:pt>
                <c:pt idx="229">
                  <c:v>8078785</c:v>
                </c:pt>
                <c:pt idx="230">
                  <c:v>7062229</c:v>
                </c:pt>
                <c:pt idx="231">
                  <c:v>9633229</c:v>
                </c:pt>
                <c:pt idx="232">
                  <c:v>5577388</c:v>
                </c:pt>
                <c:pt idx="233">
                  <c:v>5314265</c:v>
                </c:pt>
                <c:pt idx="234">
                  <c:v>8722526</c:v>
                </c:pt>
                <c:pt idx="235">
                  <c:v>5952003</c:v>
                </c:pt>
                <c:pt idx="236">
                  <c:v>4641898</c:v>
                </c:pt>
                <c:pt idx="237">
                  <c:v>5637035</c:v>
                </c:pt>
                <c:pt idx="238">
                  <c:v>5143894</c:v>
                </c:pt>
                <c:pt idx="239">
                  <c:v>7527270</c:v>
                </c:pt>
                <c:pt idx="240">
                  <c:v>4378179</c:v>
                </c:pt>
                <c:pt idx="241">
                  <c:v>4863371</c:v>
                </c:pt>
                <c:pt idx="242">
                  <c:v>11568187</c:v>
                </c:pt>
                <c:pt idx="243">
                  <c:v>8875855</c:v>
                </c:pt>
                <c:pt idx="244">
                  <c:v>10251896</c:v>
                </c:pt>
                <c:pt idx="245">
                  <c:v>10723068</c:v>
                </c:pt>
                <c:pt idx="246">
                  <c:v>4390561</c:v>
                </c:pt>
                <c:pt idx="247">
                  <c:v>3884750</c:v>
                </c:pt>
                <c:pt idx="248">
                  <c:v>6760167</c:v>
                </c:pt>
                <c:pt idx="249">
                  <c:v>6382809</c:v>
                </c:pt>
                <c:pt idx="250">
                  <c:v>3468390</c:v>
                </c:pt>
                <c:pt idx="251">
                  <c:v>3142822</c:v>
                </c:pt>
                <c:pt idx="252">
                  <c:v>5259092</c:v>
                </c:pt>
                <c:pt idx="253">
                  <c:v>7150252</c:v>
                </c:pt>
                <c:pt idx="254">
                  <c:v>5995748</c:v>
                </c:pt>
                <c:pt idx="255">
                  <c:v>5261000</c:v>
                </c:pt>
                <c:pt idx="256">
                  <c:v>8034775</c:v>
                </c:pt>
                <c:pt idx="257">
                  <c:v>13384331</c:v>
                </c:pt>
                <c:pt idx="258">
                  <c:v>6700542</c:v>
                </c:pt>
                <c:pt idx="259">
                  <c:v>6691409</c:v>
                </c:pt>
                <c:pt idx="260">
                  <c:v>15021108</c:v>
                </c:pt>
                <c:pt idx="261">
                  <c:v>23769415</c:v>
                </c:pt>
                <c:pt idx="262">
                  <c:v>12947569</c:v>
                </c:pt>
                <c:pt idx="263">
                  <c:v>6387923</c:v>
                </c:pt>
                <c:pt idx="264">
                  <c:v>7444118</c:v>
                </c:pt>
                <c:pt idx="265">
                  <c:v>8857975</c:v>
                </c:pt>
                <c:pt idx="266">
                  <c:v>5379466</c:v>
                </c:pt>
                <c:pt idx="267">
                  <c:v>7731883</c:v>
                </c:pt>
                <c:pt idx="268">
                  <c:v>7531736</c:v>
                </c:pt>
                <c:pt idx="269">
                  <c:v>6960905</c:v>
                </c:pt>
                <c:pt idx="270">
                  <c:v>7692663</c:v>
                </c:pt>
                <c:pt idx="271">
                  <c:v>8651478</c:v>
                </c:pt>
                <c:pt idx="272">
                  <c:v>7690178</c:v>
                </c:pt>
                <c:pt idx="273">
                  <c:v>6354619</c:v>
                </c:pt>
                <c:pt idx="274">
                  <c:v>4623148</c:v>
                </c:pt>
                <c:pt idx="275">
                  <c:v>4631703</c:v>
                </c:pt>
                <c:pt idx="276">
                  <c:v>6509526</c:v>
                </c:pt>
                <c:pt idx="277">
                  <c:v>7557977</c:v>
                </c:pt>
                <c:pt idx="278">
                  <c:v>4896963</c:v>
                </c:pt>
                <c:pt idx="279">
                  <c:v>3745595</c:v>
                </c:pt>
                <c:pt idx="280">
                  <c:v>8045740</c:v>
                </c:pt>
                <c:pt idx="281">
                  <c:v>4643228</c:v>
                </c:pt>
                <c:pt idx="282">
                  <c:v>3277086</c:v>
                </c:pt>
                <c:pt idx="283">
                  <c:v>3643176</c:v>
                </c:pt>
                <c:pt idx="284">
                  <c:v>5133094</c:v>
                </c:pt>
                <c:pt idx="285">
                  <c:v>5494816</c:v>
                </c:pt>
                <c:pt idx="286">
                  <c:v>5043203</c:v>
                </c:pt>
                <c:pt idx="287">
                  <c:v>5916942</c:v>
                </c:pt>
                <c:pt idx="288">
                  <c:v>3435827</c:v>
                </c:pt>
                <c:pt idx="289">
                  <c:v>6234947</c:v>
                </c:pt>
                <c:pt idx="290">
                  <c:v>9198218</c:v>
                </c:pt>
                <c:pt idx="291">
                  <c:v>5397960</c:v>
                </c:pt>
                <c:pt idx="292">
                  <c:v>6715548</c:v>
                </c:pt>
                <c:pt idx="293">
                  <c:v>5742015</c:v>
                </c:pt>
                <c:pt idx="294">
                  <c:v>6268541</c:v>
                </c:pt>
                <c:pt idx="295">
                  <c:v>5992152</c:v>
                </c:pt>
                <c:pt idx="296">
                  <c:v>5621823</c:v>
                </c:pt>
                <c:pt idx="297">
                  <c:v>5440319</c:v>
                </c:pt>
                <c:pt idx="298">
                  <c:v>7694950</c:v>
                </c:pt>
                <c:pt idx="299">
                  <c:v>6447010</c:v>
                </c:pt>
                <c:pt idx="300">
                  <c:v>5321071</c:v>
                </c:pt>
                <c:pt idx="301">
                  <c:v>8094575</c:v>
                </c:pt>
                <c:pt idx="302">
                  <c:v>6758901</c:v>
                </c:pt>
                <c:pt idx="303">
                  <c:v>8269566</c:v>
                </c:pt>
                <c:pt idx="304">
                  <c:v>9004154</c:v>
                </c:pt>
                <c:pt idx="305">
                  <c:v>4745254</c:v>
                </c:pt>
                <c:pt idx="306">
                  <c:v>5158305</c:v>
                </c:pt>
                <c:pt idx="307">
                  <c:v>3874331</c:v>
                </c:pt>
                <c:pt idx="308">
                  <c:v>4879437</c:v>
                </c:pt>
                <c:pt idx="309">
                  <c:v>4271178</c:v>
                </c:pt>
                <c:pt idx="310">
                  <c:v>5475000</c:v>
                </c:pt>
                <c:pt idx="311">
                  <c:v>4445140</c:v>
                </c:pt>
                <c:pt idx="312">
                  <c:v>5269079</c:v>
                </c:pt>
                <c:pt idx="313">
                  <c:v>9452833</c:v>
                </c:pt>
                <c:pt idx="314">
                  <c:v>4260257</c:v>
                </c:pt>
                <c:pt idx="315">
                  <c:v>3551106</c:v>
                </c:pt>
                <c:pt idx="316">
                  <c:v>4852068</c:v>
                </c:pt>
                <c:pt idx="317">
                  <c:v>3708082</c:v>
                </c:pt>
                <c:pt idx="318">
                  <c:v>5976427</c:v>
                </c:pt>
                <c:pt idx="319">
                  <c:v>7773994</c:v>
                </c:pt>
                <c:pt idx="320">
                  <c:v>7430279</c:v>
                </c:pt>
                <c:pt idx="321">
                  <c:v>4677808</c:v>
                </c:pt>
                <c:pt idx="322">
                  <c:v>6239343</c:v>
                </c:pt>
                <c:pt idx="323">
                  <c:v>9742418</c:v>
                </c:pt>
                <c:pt idx="324">
                  <c:v>4970596</c:v>
                </c:pt>
                <c:pt idx="325">
                  <c:v>6023490</c:v>
                </c:pt>
                <c:pt idx="326">
                  <c:v>19619972</c:v>
                </c:pt>
                <c:pt idx="327">
                  <c:v>6406825</c:v>
                </c:pt>
                <c:pt idx="328">
                  <c:v>6845677</c:v>
                </c:pt>
                <c:pt idx="329">
                  <c:v>8588734</c:v>
                </c:pt>
                <c:pt idx="330">
                  <c:v>10921664</c:v>
                </c:pt>
                <c:pt idx="331">
                  <c:v>6871176</c:v>
                </c:pt>
                <c:pt idx="332">
                  <c:v>6217026</c:v>
                </c:pt>
                <c:pt idx="333">
                  <c:v>2696835</c:v>
                </c:pt>
                <c:pt idx="334">
                  <c:v>6319104</c:v>
                </c:pt>
                <c:pt idx="335">
                  <c:v>3651558</c:v>
                </c:pt>
                <c:pt idx="336">
                  <c:v>4029147</c:v>
                </c:pt>
                <c:pt idx="337">
                  <c:v>3818154</c:v>
                </c:pt>
                <c:pt idx="338">
                  <c:v>4076940</c:v>
                </c:pt>
                <c:pt idx="339">
                  <c:v>5184569</c:v>
                </c:pt>
                <c:pt idx="340">
                  <c:v>7956551</c:v>
                </c:pt>
                <c:pt idx="341">
                  <c:v>5913426</c:v>
                </c:pt>
                <c:pt idx="342">
                  <c:v>4178834</c:v>
                </c:pt>
                <c:pt idx="343">
                  <c:v>4753782</c:v>
                </c:pt>
                <c:pt idx="344">
                  <c:v>4161547</c:v>
                </c:pt>
                <c:pt idx="345">
                  <c:v>4191877</c:v>
                </c:pt>
                <c:pt idx="346">
                  <c:v>5032874</c:v>
                </c:pt>
                <c:pt idx="347">
                  <c:v>5017674</c:v>
                </c:pt>
                <c:pt idx="348">
                  <c:v>9078274</c:v>
                </c:pt>
                <c:pt idx="349">
                  <c:v>4098094</c:v>
                </c:pt>
                <c:pt idx="350">
                  <c:v>4171524</c:v>
                </c:pt>
                <c:pt idx="351">
                  <c:v>2944472</c:v>
                </c:pt>
                <c:pt idx="352">
                  <c:v>3657189</c:v>
                </c:pt>
                <c:pt idx="353">
                  <c:v>4164240</c:v>
                </c:pt>
                <c:pt idx="354">
                  <c:v>3550303</c:v>
                </c:pt>
                <c:pt idx="355">
                  <c:v>3282517</c:v>
                </c:pt>
                <c:pt idx="356">
                  <c:v>6385642</c:v>
                </c:pt>
                <c:pt idx="357">
                  <c:v>5521459</c:v>
                </c:pt>
                <c:pt idx="358">
                  <c:v>3878256</c:v>
                </c:pt>
                <c:pt idx="359">
                  <c:v>4777035</c:v>
                </c:pt>
                <c:pt idx="360">
                  <c:v>2236373</c:v>
                </c:pt>
                <c:pt idx="361">
                  <c:v>2559001</c:v>
                </c:pt>
                <c:pt idx="362">
                  <c:v>3138753</c:v>
                </c:pt>
                <c:pt idx="363">
                  <c:v>3609989</c:v>
                </c:pt>
                <c:pt idx="364">
                  <c:v>5622783</c:v>
                </c:pt>
                <c:pt idx="365">
                  <c:v>1639495</c:v>
                </c:pt>
                <c:pt idx="366">
                  <c:v>2529648</c:v>
                </c:pt>
                <c:pt idx="367">
                  <c:v>2395543</c:v>
                </c:pt>
                <c:pt idx="368">
                  <c:v>4686567</c:v>
                </c:pt>
                <c:pt idx="369">
                  <c:v>5196000</c:v>
                </c:pt>
                <c:pt idx="370">
                  <c:v>1844159</c:v>
                </c:pt>
                <c:pt idx="371">
                  <c:v>1895170</c:v>
                </c:pt>
                <c:pt idx="372">
                  <c:v>2682591</c:v>
                </c:pt>
                <c:pt idx="373">
                  <c:v>2861509</c:v>
                </c:pt>
                <c:pt idx="374">
                  <c:v>1646631</c:v>
                </c:pt>
                <c:pt idx="375">
                  <c:v>2598033</c:v>
                </c:pt>
                <c:pt idx="376">
                  <c:v>2486069</c:v>
                </c:pt>
                <c:pt idx="377">
                  <c:v>3014899</c:v>
                </c:pt>
                <c:pt idx="378">
                  <c:v>2555624</c:v>
                </c:pt>
                <c:pt idx="379">
                  <c:v>3218471</c:v>
                </c:pt>
                <c:pt idx="380">
                  <c:v>2037878</c:v>
                </c:pt>
                <c:pt idx="381">
                  <c:v>2997764</c:v>
                </c:pt>
                <c:pt idx="382">
                  <c:v>4371180</c:v>
                </c:pt>
                <c:pt idx="383">
                  <c:v>12701032</c:v>
                </c:pt>
                <c:pt idx="384">
                  <c:v>8665827</c:v>
                </c:pt>
                <c:pt idx="385">
                  <c:v>4644600</c:v>
                </c:pt>
                <c:pt idx="386">
                  <c:v>10216774</c:v>
                </c:pt>
                <c:pt idx="387">
                  <c:v>6156400</c:v>
                </c:pt>
                <c:pt idx="388">
                  <c:v>5265839</c:v>
                </c:pt>
                <c:pt idx="389">
                  <c:v>2477027</c:v>
                </c:pt>
                <c:pt idx="390">
                  <c:v>2883514</c:v>
                </c:pt>
                <c:pt idx="391">
                  <c:v>2952249</c:v>
                </c:pt>
                <c:pt idx="392">
                  <c:v>4732101</c:v>
                </c:pt>
                <c:pt idx="393">
                  <c:v>9330054</c:v>
                </c:pt>
                <c:pt idx="394">
                  <c:v>2536478</c:v>
                </c:pt>
                <c:pt idx="395">
                  <c:v>3359006</c:v>
                </c:pt>
                <c:pt idx="396">
                  <c:v>3122161</c:v>
                </c:pt>
                <c:pt idx="397">
                  <c:v>7896314</c:v>
                </c:pt>
                <c:pt idx="398">
                  <c:v>11584782</c:v>
                </c:pt>
                <c:pt idx="399">
                  <c:v>6321578</c:v>
                </c:pt>
                <c:pt idx="400">
                  <c:v>5871606</c:v>
                </c:pt>
                <c:pt idx="401">
                  <c:v>5011239</c:v>
                </c:pt>
                <c:pt idx="402">
                  <c:v>6540144</c:v>
                </c:pt>
                <c:pt idx="403">
                  <c:v>7270809</c:v>
                </c:pt>
                <c:pt idx="404">
                  <c:v>3159376</c:v>
                </c:pt>
                <c:pt idx="405">
                  <c:v>5295838</c:v>
                </c:pt>
                <c:pt idx="406">
                  <c:v>4871006</c:v>
                </c:pt>
                <c:pt idx="407">
                  <c:v>3467046</c:v>
                </c:pt>
                <c:pt idx="408">
                  <c:v>9383780</c:v>
                </c:pt>
                <c:pt idx="409">
                  <c:v>3947317</c:v>
                </c:pt>
                <c:pt idx="410">
                  <c:v>3447912</c:v>
                </c:pt>
                <c:pt idx="411">
                  <c:v>4654833</c:v>
                </c:pt>
                <c:pt idx="412">
                  <c:v>3050466</c:v>
                </c:pt>
                <c:pt idx="413">
                  <c:v>2956868</c:v>
                </c:pt>
                <c:pt idx="414">
                  <c:v>7199002</c:v>
                </c:pt>
                <c:pt idx="415">
                  <c:v>3200410</c:v>
                </c:pt>
                <c:pt idx="416">
                  <c:v>5224479</c:v>
                </c:pt>
                <c:pt idx="417">
                  <c:v>4533364</c:v>
                </c:pt>
                <c:pt idx="418">
                  <c:v>4331916</c:v>
                </c:pt>
                <c:pt idx="419">
                  <c:v>3721585</c:v>
                </c:pt>
                <c:pt idx="420">
                  <c:v>3118518</c:v>
                </c:pt>
                <c:pt idx="421">
                  <c:v>3388292</c:v>
                </c:pt>
                <c:pt idx="422">
                  <c:v>3723138</c:v>
                </c:pt>
                <c:pt idx="423">
                  <c:v>5593286</c:v>
                </c:pt>
                <c:pt idx="424">
                  <c:v>6063895</c:v>
                </c:pt>
                <c:pt idx="425">
                  <c:v>3616292</c:v>
                </c:pt>
                <c:pt idx="426">
                  <c:v>4817180</c:v>
                </c:pt>
                <c:pt idx="427">
                  <c:v>5453683</c:v>
                </c:pt>
                <c:pt idx="428">
                  <c:v>4645597</c:v>
                </c:pt>
                <c:pt idx="429">
                  <c:v>5367303</c:v>
                </c:pt>
                <c:pt idx="430">
                  <c:v>3037295</c:v>
                </c:pt>
                <c:pt idx="431">
                  <c:v>7951730</c:v>
                </c:pt>
                <c:pt idx="432">
                  <c:v>7653504</c:v>
                </c:pt>
                <c:pt idx="433">
                  <c:v>8572321</c:v>
                </c:pt>
                <c:pt idx="434">
                  <c:v>4639821</c:v>
                </c:pt>
                <c:pt idx="435">
                  <c:v>3589722</c:v>
                </c:pt>
                <c:pt idx="436">
                  <c:v>3372796</c:v>
                </c:pt>
                <c:pt idx="437">
                  <c:v>2706626</c:v>
                </c:pt>
                <c:pt idx="438">
                  <c:v>3710314</c:v>
                </c:pt>
                <c:pt idx="439">
                  <c:v>2861608</c:v>
                </c:pt>
                <c:pt idx="440">
                  <c:v>2421641</c:v>
                </c:pt>
                <c:pt idx="441">
                  <c:v>5197831</c:v>
                </c:pt>
                <c:pt idx="442">
                  <c:v>5264998</c:v>
                </c:pt>
                <c:pt idx="443">
                  <c:v>12811641</c:v>
                </c:pt>
                <c:pt idx="444">
                  <c:v>5705730</c:v>
                </c:pt>
                <c:pt idx="445">
                  <c:v>10360519</c:v>
                </c:pt>
                <c:pt idx="446">
                  <c:v>23861603</c:v>
                </c:pt>
                <c:pt idx="447">
                  <c:v>10189780</c:v>
                </c:pt>
                <c:pt idx="448">
                  <c:v>8222562</c:v>
                </c:pt>
                <c:pt idx="449">
                  <c:v>5998795</c:v>
                </c:pt>
                <c:pt idx="450">
                  <c:v>3812305</c:v>
                </c:pt>
                <c:pt idx="451">
                  <c:v>6690819</c:v>
                </c:pt>
                <c:pt idx="452">
                  <c:v>5126660</c:v>
                </c:pt>
                <c:pt idx="453">
                  <c:v>3536653</c:v>
                </c:pt>
                <c:pt idx="454">
                  <c:v>4096585</c:v>
                </c:pt>
                <c:pt idx="455">
                  <c:v>3558520</c:v>
                </c:pt>
                <c:pt idx="456">
                  <c:v>4511112</c:v>
                </c:pt>
                <c:pt idx="457">
                  <c:v>3016082</c:v>
                </c:pt>
                <c:pt idx="458">
                  <c:v>2063067</c:v>
                </c:pt>
                <c:pt idx="459">
                  <c:v>256369</c:v>
                </c:pt>
                <c:pt idx="460">
                  <c:v>3808317</c:v>
                </c:pt>
                <c:pt idx="461">
                  <c:v>3565461</c:v>
                </c:pt>
                <c:pt idx="462">
                  <c:v>2401325</c:v>
                </c:pt>
                <c:pt idx="463">
                  <c:v>2861259</c:v>
                </c:pt>
                <c:pt idx="464">
                  <c:v>3812518</c:v>
                </c:pt>
                <c:pt idx="465">
                  <c:v>3619915</c:v>
                </c:pt>
                <c:pt idx="466">
                  <c:v>3141207</c:v>
                </c:pt>
                <c:pt idx="467">
                  <c:v>3172985</c:v>
                </c:pt>
                <c:pt idx="468">
                  <c:v>5384530</c:v>
                </c:pt>
                <c:pt idx="469">
                  <c:v>3961223</c:v>
                </c:pt>
                <c:pt idx="470">
                  <c:v>4545069</c:v>
                </c:pt>
                <c:pt idx="471">
                  <c:v>2675632</c:v>
                </c:pt>
                <c:pt idx="472">
                  <c:v>3106454</c:v>
                </c:pt>
                <c:pt idx="473">
                  <c:v>2207274</c:v>
                </c:pt>
                <c:pt idx="474">
                  <c:v>3661152</c:v>
                </c:pt>
                <c:pt idx="475">
                  <c:v>7421904</c:v>
                </c:pt>
                <c:pt idx="476">
                  <c:v>2918586</c:v>
                </c:pt>
                <c:pt idx="477">
                  <c:v>4011279</c:v>
                </c:pt>
                <c:pt idx="478">
                  <c:v>2571036</c:v>
                </c:pt>
                <c:pt idx="479">
                  <c:v>2493755</c:v>
                </c:pt>
                <c:pt idx="480">
                  <c:v>2299958</c:v>
                </c:pt>
                <c:pt idx="481">
                  <c:v>2525711</c:v>
                </c:pt>
                <c:pt idx="482">
                  <c:v>1734844</c:v>
                </c:pt>
                <c:pt idx="483">
                  <c:v>957733</c:v>
                </c:pt>
                <c:pt idx="484">
                  <c:v>2225682</c:v>
                </c:pt>
                <c:pt idx="485">
                  <c:v>1972685</c:v>
                </c:pt>
                <c:pt idx="486">
                  <c:v>1604301</c:v>
                </c:pt>
                <c:pt idx="487">
                  <c:v>2121810</c:v>
                </c:pt>
                <c:pt idx="488">
                  <c:v>6373455</c:v>
                </c:pt>
                <c:pt idx="489">
                  <c:v>3091768</c:v>
                </c:pt>
                <c:pt idx="490">
                  <c:v>6217986</c:v>
                </c:pt>
                <c:pt idx="491">
                  <c:v>3809814</c:v>
                </c:pt>
                <c:pt idx="492">
                  <c:v>2814281</c:v>
                </c:pt>
                <c:pt idx="493">
                  <c:v>15952929</c:v>
                </c:pt>
                <c:pt idx="494">
                  <c:v>3372907</c:v>
                </c:pt>
                <c:pt idx="495">
                  <c:v>3446067</c:v>
                </c:pt>
                <c:pt idx="496">
                  <c:v>2254162</c:v>
                </c:pt>
                <c:pt idx="497">
                  <c:v>4518139</c:v>
                </c:pt>
                <c:pt idx="498">
                  <c:v>2231508</c:v>
                </c:pt>
                <c:pt idx="499">
                  <c:v>2661272</c:v>
                </c:pt>
                <c:pt idx="500">
                  <c:v>3367100</c:v>
                </c:pt>
                <c:pt idx="501">
                  <c:v>3510253</c:v>
                </c:pt>
                <c:pt idx="502">
                  <c:v>4409632</c:v>
                </c:pt>
                <c:pt idx="503">
                  <c:v>3898684</c:v>
                </c:pt>
                <c:pt idx="504">
                  <c:v>2529949</c:v>
                </c:pt>
                <c:pt idx="505">
                  <c:v>6772189</c:v>
                </c:pt>
                <c:pt idx="506">
                  <c:v>3162044</c:v>
                </c:pt>
                <c:pt idx="507">
                  <c:v>4598005</c:v>
                </c:pt>
                <c:pt idx="508">
                  <c:v>5636243</c:v>
                </c:pt>
                <c:pt idx="509">
                  <c:v>11973283</c:v>
                </c:pt>
                <c:pt idx="510">
                  <c:v>7799487</c:v>
                </c:pt>
                <c:pt idx="511">
                  <c:v>8464215</c:v>
                </c:pt>
                <c:pt idx="512">
                  <c:v>6172404</c:v>
                </c:pt>
                <c:pt idx="513">
                  <c:v>5514748</c:v>
                </c:pt>
                <c:pt idx="514">
                  <c:v>5878438</c:v>
                </c:pt>
                <c:pt idx="515">
                  <c:v>4725254</c:v>
                </c:pt>
                <c:pt idx="516">
                  <c:v>8304735</c:v>
                </c:pt>
                <c:pt idx="517">
                  <c:v>7654724</c:v>
                </c:pt>
                <c:pt idx="518">
                  <c:v>7572995</c:v>
                </c:pt>
                <c:pt idx="519">
                  <c:v>6783774</c:v>
                </c:pt>
                <c:pt idx="520">
                  <c:v>6982539</c:v>
                </c:pt>
                <c:pt idx="521">
                  <c:v>4169794</c:v>
                </c:pt>
                <c:pt idx="522">
                  <c:v>3625482</c:v>
                </c:pt>
                <c:pt idx="523">
                  <c:v>3824483</c:v>
                </c:pt>
                <c:pt idx="524">
                  <c:v>3267641</c:v>
                </c:pt>
                <c:pt idx="525">
                  <c:v>3772972</c:v>
                </c:pt>
                <c:pt idx="526">
                  <c:v>2053245</c:v>
                </c:pt>
                <c:pt idx="527">
                  <c:v>3912397</c:v>
                </c:pt>
                <c:pt idx="528">
                  <c:v>3243813</c:v>
                </c:pt>
                <c:pt idx="529">
                  <c:v>3000492</c:v>
                </c:pt>
                <c:pt idx="530">
                  <c:v>1885868</c:v>
                </c:pt>
                <c:pt idx="531">
                  <c:v>1644055</c:v>
                </c:pt>
                <c:pt idx="532">
                  <c:v>2166690</c:v>
                </c:pt>
                <c:pt idx="533">
                  <c:v>1706058</c:v>
                </c:pt>
                <c:pt idx="534">
                  <c:v>3254855</c:v>
                </c:pt>
                <c:pt idx="535">
                  <c:v>1937649</c:v>
                </c:pt>
                <c:pt idx="536">
                  <c:v>5469084</c:v>
                </c:pt>
                <c:pt idx="537">
                  <c:v>3213276</c:v>
                </c:pt>
                <c:pt idx="538">
                  <c:v>4571884</c:v>
                </c:pt>
                <c:pt idx="539">
                  <c:v>3867328</c:v>
                </c:pt>
                <c:pt idx="540">
                  <c:v>3969380</c:v>
                </c:pt>
                <c:pt idx="541">
                  <c:v>3522375</c:v>
                </c:pt>
                <c:pt idx="542">
                  <c:v>5249845</c:v>
                </c:pt>
                <c:pt idx="543">
                  <c:v>3805165</c:v>
                </c:pt>
                <c:pt idx="544">
                  <c:v>3781326</c:v>
                </c:pt>
                <c:pt idx="545">
                  <c:v>3834327</c:v>
                </c:pt>
                <c:pt idx="546">
                  <c:v>2770879</c:v>
                </c:pt>
                <c:pt idx="547">
                  <c:v>5740660</c:v>
                </c:pt>
                <c:pt idx="548">
                  <c:v>3003066</c:v>
                </c:pt>
                <c:pt idx="549">
                  <c:v>1894018</c:v>
                </c:pt>
                <c:pt idx="550">
                  <c:v>6987787</c:v>
                </c:pt>
                <c:pt idx="551">
                  <c:v>4046440</c:v>
                </c:pt>
                <c:pt idx="552">
                  <c:v>4516870</c:v>
                </c:pt>
                <c:pt idx="553">
                  <c:v>2338886</c:v>
                </c:pt>
                <c:pt idx="554">
                  <c:v>2351703</c:v>
                </c:pt>
                <c:pt idx="555">
                  <c:v>2489854</c:v>
                </c:pt>
                <c:pt idx="556">
                  <c:v>3406258</c:v>
                </c:pt>
                <c:pt idx="557">
                  <c:v>2443230</c:v>
                </c:pt>
                <c:pt idx="558">
                  <c:v>3073672</c:v>
                </c:pt>
                <c:pt idx="559">
                  <c:v>3006639</c:v>
                </c:pt>
                <c:pt idx="560">
                  <c:v>2479745</c:v>
                </c:pt>
                <c:pt idx="561">
                  <c:v>2282137</c:v>
                </c:pt>
                <c:pt idx="562">
                  <c:v>2634464</c:v>
                </c:pt>
                <c:pt idx="563">
                  <c:v>2838968</c:v>
                </c:pt>
                <c:pt idx="564">
                  <c:v>3391918</c:v>
                </c:pt>
                <c:pt idx="565">
                  <c:v>2656091</c:v>
                </c:pt>
                <c:pt idx="566">
                  <c:v>5679058</c:v>
                </c:pt>
                <c:pt idx="567">
                  <c:v>2906617</c:v>
                </c:pt>
                <c:pt idx="568">
                  <c:v>1971580</c:v>
                </c:pt>
                <c:pt idx="569">
                  <c:v>4391701</c:v>
                </c:pt>
                <c:pt idx="570">
                  <c:v>3422431</c:v>
                </c:pt>
                <c:pt idx="571">
                  <c:v>2573318</c:v>
                </c:pt>
                <c:pt idx="572">
                  <c:v>2547848</c:v>
                </c:pt>
                <c:pt idx="573">
                  <c:v>9567571</c:v>
                </c:pt>
                <c:pt idx="574">
                  <c:v>3565801</c:v>
                </c:pt>
                <c:pt idx="575">
                  <c:v>3213714</c:v>
                </c:pt>
                <c:pt idx="576">
                  <c:v>3288792</c:v>
                </c:pt>
                <c:pt idx="577">
                  <c:v>5202061</c:v>
                </c:pt>
                <c:pt idx="578">
                  <c:v>2988180</c:v>
                </c:pt>
                <c:pt idx="579">
                  <c:v>2584604</c:v>
                </c:pt>
                <c:pt idx="580">
                  <c:v>3385725</c:v>
                </c:pt>
                <c:pt idx="581">
                  <c:v>2982126</c:v>
                </c:pt>
                <c:pt idx="582">
                  <c:v>4075606</c:v>
                </c:pt>
                <c:pt idx="583">
                  <c:v>4207192</c:v>
                </c:pt>
                <c:pt idx="584">
                  <c:v>2473518</c:v>
                </c:pt>
                <c:pt idx="585">
                  <c:v>2895668</c:v>
                </c:pt>
                <c:pt idx="586">
                  <c:v>3195189</c:v>
                </c:pt>
                <c:pt idx="587">
                  <c:v>2496626</c:v>
                </c:pt>
                <c:pt idx="588">
                  <c:v>1415370</c:v>
                </c:pt>
                <c:pt idx="589">
                  <c:v>2620776</c:v>
                </c:pt>
                <c:pt idx="590">
                  <c:v>2865869</c:v>
                </c:pt>
                <c:pt idx="591">
                  <c:v>4729354</c:v>
                </c:pt>
                <c:pt idx="592">
                  <c:v>2005622</c:v>
                </c:pt>
                <c:pt idx="593">
                  <c:v>2285466</c:v>
                </c:pt>
                <c:pt idx="594">
                  <c:v>3418456</c:v>
                </c:pt>
                <c:pt idx="595">
                  <c:v>3904551</c:v>
                </c:pt>
                <c:pt idx="596">
                  <c:v>4278059</c:v>
                </c:pt>
                <c:pt idx="597">
                  <c:v>2795530</c:v>
                </c:pt>
                <c:pt idx="598">
                  <c:v>3562969</c:v>
                </c:pt>
                <c:pt idx="599">
                  <c:v>5185485</c:v>
                </c:pt>
                <c:pt idx="600">
                  <c:v>2554081</c:v>
                </c:pt>
                <c:pt idx="601">
                  <c:v>3560227</c:v>
                </c:pt>
                <c:pt idx="602">
                  <c:v>3556955</c:v>
                </c:pt>
                <c:pt idx="603">
                  <c:v>1997494</c:v>
                </c:pt>
                <c:pt idx="604">
                  <c:v>1839248</c:v>
                </c:pt>
                <c:pt idx="605">
                  <c:v>1665512</c:v>
                </c:pt>
                <c:pt idx="606">
                  <c:v>1654005</c:v>
                </c:pt>
                <c:pt idx="607">
                  <c:v>2260855</c:v>
                </c:pt>
                <c:pt idx="608">
                  <c:v>1738804</c:v>
                </c:pt>
                <c:pt idx="609">
                  <c:v>2461791</c:v>
                </c:pt>
                <c:pt idx="610">
                  <c:v>2408630</c:v>
                </c:pt>
                <c:pt idx="611">
                  <c:v>3198618</c:v>
                </c:pt>
                <c:pt idx="612">
                  <c:v>4302066</c:v>
                </c:pt>
                <c:pt idx="613">
                  <c:v>1305407</c:v>
                </c:pt>
                <c:pt idx="614">
                  <c:v>2128325</c:v>
                </c:pt>
                <c:pt idx="615">
                  <c:v>2575065</c:v>
                </c:pt>
                <c:pt idx="616">
                  <c:v>2169033</c:v>
                </c:pt>
                <c:pt idx="617">
                  <c:v>1922313</c:v>
                </c:pt>
                <c:pt idx="618">
                  <c:v>3626024</c:v>
                </c:pt>
                <c:pt idx="619">
                  <c:v>2702471</c:v>
                </c:pt>
                <c:pt idx="620">
                  <c:v>3150015</c:v>
                </c:pt>
                <c:pt idx="621">
                  <c:v>3741119</c:v>
                </c:pt>
                <c:pt idx="622">
                  <c:v>2827579</c:v>
                </c:pt>
                <c:pt idx="623">
                  <c:v>2738846</c:v>
                </c:pt>
                <c:pt idx="624">
                  <c:v>2476050</c:v>
                </c:pt>
                <c:pt idx="625">
                  <c:v>2998254</c:v>
                </c:pt>
                <c:pt idx="626">
                  <c:v>2985141</c:v>
                </c:pt>
                <c:pt idx="627">
                  <c:v>3141642</c:v>
                </c:pt>
                <c:pt idx="628">
                  <c:v>5787815</c:v>
                </c:pt>
                <c:pt idx="629">
                  <c:v>5305354</c:v>
                </c:pt>
                <c:pt idx="630">
                  <c:v>12874342</c:v>
                </c:pt>
                <c:pt idx="631">
                  <c:v>4916497</c:v>
                </c:pt>
                <c:pt idx="632">
                  <c:v>5591590</c:v>
                </c:pt>
                <c:pt idx="633">
                  <c:v>5156225</c:v>
                </c:pt>
                <c:pt idx="634">
                  <c:v>4636293</c:v>
                </c:pt>
                <c:pt idx="635">
                  <c:v>4827089</c:v>
                </c:pt>
                <c:pt idx="636">
                  <c:v>3498709</c:v>
                </c:pt>
                <c:pt idx="637">
                  <c:v>3514659</c:v>
                </c:pt>
                <c:pt idx="638">
                  <c:v>2120224</c:v>
                </c:pt>
                <c:pt idx="639">
                  <c:v>2780103</c:v>
                </c:pt>
                <c:pt idx="640">
                  <c:v>1742497</c:v>
                </c:pt>
                <c:pt idx="641">
                  <c:v>2843497</c:v>
                </c:pt>
                <c:pt idx="642">
                  <c:v>3617725</c:v>
                </c:pt>
                <c:pt idx="643">
                  <c:v>2489519</c:v>
                </c:pt>
                <c:pt idx="644">
                  <c:v>2545241</c:v>
                </c:pt>
                <c:pt idx="645">
                  <c:v>4119614</c:v>
                </c:pt>
                <c:pt idx="646">
                  <c:v>3513266</c:v>
                </c:pt>
                <c:pt idx="647">
                  <c:v>2565683</c:v>
                </c:pt>
                <c:pt idx="648">
                  <c:v>1746911</c:v>
                </c:pt>
                <c:pt idx="649">
                  <c:v>3271939</c:v>
                </c:pt>
                <c:pt idx="650">
                  <c:v>3594584</c:v>
                </c:pt>
                <c:pt idx="651">
                  <c:v>3022304</c:v>
                </c:pt>
                <c:pt idx="652">
                  <c:v>2784861</c:v>
                </c:pt>
                <c:pt idx="653">
                  <c:v>4649125</c:v>
                </c:pt>
                <c:pt idx="654">
                  <c:v>2829269</c:v>
                </c:pt>
                <c:pt idx="655">
                  <c:v>2880969</c:v>
                </c:pt>
                <c:pt idx="656">
                  <c:v>3616799</c:v>
                </c:pt>
                <c:pt idx="657">
                  <c:v>3753715</c:v>
                </c:pt>
                <c:pt idx="658">
                  <c:v>1494361</c:v>
                </c:pt>
                <c:pt idx="659">
                  <c:v>3316314</c:v>
                </c:pt>
                <c:pt idx="660">
                  <c:v>2195046</c:v>
                </c:pt>
                <c:pt idx="661">
                  <c:v>4974880</c:v>
                </c:pt>
                <c:pt idx="662">
                  <c:v>2998417</c:v>
                </c:pt>
                <c:pt idx="663">
                  <c:v>2953921</c:v>
                </c:pt>
                <c:pt idx="664">
                  <c:v>1750283</c:v>
                </c:pt>
                <c:pt idx="665">
                  <c:v>2279812</c:v>
                </c:pt>
                <c:pt idx="666">
                  <c:v>2108615</c:v>
                </c:pt>
                <c:pt idx="667">
                  <c:v>2709547</c:v>
                </c:pt>
                <c:pt idx="668">
                  <c:v>3214686</c:v>
                </c:pt>
                <c:pt idx="669">
                  <c:v>2206526</c:v>
                </c:pt>
                <c:pt idx="670">
                  <c:v>2517615</c:v>
                </c:pt>
                <c:pt idx="671">
                  <c:v>2442828</c:v>
                </c:pt>
                <c:pt idx="672">
                  <c:v>6761712</c:v>
                </c:pt>
                <c:pt idx="673">
                  <c:v>2995215</c:v>
                </c:pt>
                <c:pt idx="674">
                  <c:v>5095937</c:v>
                </c:pt>
                <c:pt idx="675">
                  <c:v>2686561</c:v>
                </c:pt>
                <c:pt idx="676">
                  <c:v>1836721</c:v>
                </c:pt>
                <c:pt idx="677">
                  <c:v>1819649</c:v>
                </c:pt>
                <c:pt idx="678">
                  <c:v>2315711</c:v>
                </c:pt>
                <c:pt idx="679">
                  <c:v>2569608</c:v>
                </c:pt>
                <c:pt idx="680">
                  <c:v>4182702</c:v>
                </c:pt>
                <c:pt idx="681">
                  <c:v>3545337</c:v>
                </c:pt>
                <c:pt idx="682">
                  <c:v>4154139</c:v>
                </c:pt>
                <c:pt idx="683">
                  <c:v>2928360</c:v>
                </c:pt>
                <c:pt idx="684">
                  <c:v>3229901</c:v>
                </c:pt>
                <c:pt idx="685">
                  <c:v>1598950</c:v>
                </c:pt>
                <c:pt idx="686">
                  <c:v>2331351</c:v>
                </c:pt>
                <c:pt idx="687">
                  <c:v>3713623</c:v>
                </c:pt>
                <c:pt idx="688">
                  <c:v>2174327</c:v>
                </c:pt>
                <c:pt idx="689">
                  <c:v>2758812</c:v>
                </c:pt>
                <c:pt idx="690">
                  <c:v>3134969</c:v>
                </c:pt>
                <c:pt idx="691">
                  <c:v>3502390</c:v>
                </c:pt>
                <c:pt idx="692">
                  <c:v>9698562</c:v>
                </c:pt>
                <c:pt idx="693">
                  <c:v>7424383</c:v>
                </c:pt>
                <c:pt idx="694">
                  <c:v>2136170</c:v>
                </c:pt>
                <c:pt idx="695">
                  <c:v>2487826</c:v>
                </c:pt>
                <c:pt idx="696">
                  <c:v>2517099</c:v>
                </c:pt>
                <c:pt idx="697">
                  <c:v>3931399</c:v>
                </c:pt>
                <c:pt idx="698">
                  <c:v>2071897</c:v>
                </c:pt>
                <c:pt idx="699">
                  <c:v>398105</c:v>
                </c:pt>
                <c:pt idx="700">
                  <c:v>3068136</c:v>
                </c:pt>
                <c:pt idx="701">
                  <c:v>3313674</c:v>
                </c:pt>
                <c:pt idx="702">
                  <c:v>2423629</c:v>
                </c:pt>
                <c:pt idx="703">
                  <c:v>2418565</c:v>
                </c:pt>
                <c:pt idx="704">
                  <c:v>2275488</c:v>
                </c:pt>
                <c:pt idx="705">
                  <c:v>2799322</c:v>
                </c:pt>
                <c:pt idx="706">
                  <c:v>2396164</c:v>
                </c:pt>
                <c:pt idx="707">
                  <c:v>1709158</c:v>
                </c:pt>
                <c:pt idx="708">
                  <c:v>2213508</c:v>
                </c:pt>
                <c:pt idx="709">
                  <c:v>2307691</c:v>
                </c:pt>
                <c:pt idx="710">
                  <c:v>2321667</c:v>
                </c:pt>
                <c:pt idx="711">
                  <c:v>3923101</c:v>
                </c:pt>
                <c:pt idx="712">
                  <c:v>2170007</c:v>
                </c:pt>
                <c:pt idx="713">
                  <c:v>2172420</c:v>
                </c:pt>
                <c:pt idx="714">
                  <c:v>2213697</c:v>
                </c:pt>
                <c:pt idx="715">
                  <c:v>2460883</c:v>
                </c:pt>
                <c:pt idx="716">
                  <c:v>2623894</c:v>
                </c:pt>
                <c:pt idx="717">
                  <c:v>1733741</c:v>
                </c:pt>
                <c:pt idx="718">
                  <c:v>2529146</c:v>
                </c:pt>
                <c:pt idx="719">
                  <c:v>2217599</c:v>
                </c:pt>
                <c:pt idx="720">
                  <c:v>3295202</c:v>
                </c:pt>
                <c:pt idx="721">
                  <c:v>1977441</c:v>
                </c:pt>
                <c:pt idx="722">
                  <c:v>2368293</c:v>
                </c:pt>
                <c:pt idx="723">
                  <c:v>1785948</c:v>
                </c:pt>
                <c:pt idx="724">
                  <c:v>6053488</c:v>
                </c:pt>
                <c:pt idx="725">
                  <c:v>3919684</c:v>
                </c:pt>
                <c:pt idx="726">
                  <c:v>2944923</c:v>
                </c:pt>
                <c:pt idx="727">
                  <c:v>2646466</c:v>
                </c:pt>
                <c:pt idx="728">
                  <c:v>2807894</c:v>
                </c:pt>
                <c:pt idx="729">
                  <c:v>2399879</c:v>
                </c:pt>
                <c:pt idx="730">
                  <c:v>1752350</c:v>
                </c:pt>
                <c:pt idx="731">
                  <c:v>12415478</c:v>
                </c:pt>
                <c:pt idx="732">
                  <c:v>4275785</c:v>
                </c:pt>
                <c:pt idx="733">
                  <c:v>2284909</c:v>
                </c:pt>
                <c:pt idx="734">
                  <c:v>2425507</c:v>
                </c:pt>
                <c:pt idx="735">
                  <c:v>1906369</c:v>
                </c:pt>
                <c:pt idx="736">
                  <c:v>5159215</c:v>
                </c:pt>
                <c:pt idx="737">
                  <c:v>3328172</c:v>
                </c:pt>
                <c:pt idx="738">
                  <c:v>2629849</c:v>
                </c:pt>
                <c:pt idx="739">
                  <c:v>2878658</c:v>
                </c:pt>
                <c:pt idx="740">
                  <c:v>2623451</c:v>
                </c:pt>
                <c:pt idx="741">
                  <c:v>2177675</c:v>
                </c:pt>
                <c:pt idx="742">
                  <c:v>1680715</c:v>
                </c:pt>
                <c:pt idx="743">
                  <c:v>554319</c:v>
                </c:pt>
                <c:pt idx="744">
                  <c:v>1397806</c:v>
                </c:pt>
                <c:pt idx="745">
                  <c:v>1277244</c:v>
                </c:pt>
                <c:pt idx="746">
                  <c:v>1860560</c:v>
                </c:pt>
                <c:pt idx="747">
                  <c:v>701880</c:v>
                </c:pt>
                <c:pt idx="748">
                  <c:v>2484372</c:v>
                </c:pt>
                <c:pt idx="749">
                  <c:v>1219170</c:v>
                </c:pt>
                <c:pt idx="750">
                  <c:v>2294943</c:v>
                </c:pt>
                <c:pt idx="751">
                  <c:v>1887689</c:v>
                </c:pt>
                <c:pt idx="752">
                  <c:v>4562242</c:v>
                </c:pt>
                <c:pt idx="753">
                  <c:v>2297082</c:v>
                </c:pt>
                <c:pt idx="754">
                  <c:v>3594167</c:v>
                </c:pt>
                <c:pt idx="755">
                  <c:v>4748542</c:v>
                </c:pt>
                <c:pt idx="756">
                  <c:v>8253765</c:v>
                </c:pt>
                <c:pt idx="757">
                  <c:v>4508538</c:v>
                </c:pt>
                <c:pt idx="758">
                  <c:v>4390338</c:v>
                </c:pt>
                <c:pt idx="759">
                  <c:v>6905092</c:v>
                </c:pt>
                <c:pt idx="760">
                  <c:v>2298287</c:v>
                </c:pt>
                <c:pt idx="761">
                  <c:v>4747128</c:v>
                </c:pt>
                <c:pt idx="762">
                  <c:v>1696834</c:v>
                </c:pt>
                <c:pt idx="763">
                  <c:v>4861107</c:v>
                </c:pt>
                <c:pt idx="764">
                  <c:v>2692236</c:v>
                </c:pt>
                <c:pt idx="765">
                  <c:v>3864525</c:v>
                </c:pt>
                <c:pt idx="766">
                  <c:v>3508427</c:v>
                </c:pt>
                <c:pt idx="767">
                  <c:v>4582858</c:v>
                </c:pt>
                <c:pt idx="768">
                  <c:v>2393911</c:v>
                </c:pt>
                <c:pt idx="769">
                  <c:v>3048359</c:v>
                </c:pt>
                <c:pt idx="770">
                  <c:v>1814055</c:v>
                </c:pt>
                <c:pt idx="771">
                  <c:v>2070175</c:v>
                </c:pt>
                <c:pt idx="772">
                  <c:v>1931191</c:v>
                </c:pt>
                <c:pt idx="773">
                  <c:v>2848255</c:v>
                </c:pt>
                <c:pt idx="774">
                  <c:v>1501083</c:v>
                </c:pt>
                <c:pt idx="775">
                  <c:v>3185163</c:v>
                </c:pt>
                <c:pt idx="776">
                  <c:v>2009185</c:v>
                </c:pt>
                <c:pt idx="777">
                  <c:v>3938046</c:v>
                </c:pt>
                <c:pt idx="778">
                  <c:v>1648954</c:v>
                </c:pt>
                <c:pt idx="779">
                  <c:v>2369355</c:v>
                </c:pt>
                <c:pt idx="780">
                  <c:v>1958807</c:v>
                </c:pt>
                <c:pt idx="781">
                  <c:v>1706036</c:v>
                </c:pt>
                <c:pt idx="782">
                  <c:v>1313278</c:v>
                </c:pt>
                <c:pt idx="783">
                  <c:v>2212194</c:v>
                </c:pt>
                <c:pt idx="784">
                  <c:v>2139983</c:v>
                </c:pt>
                <c:pt idx="785">
                  <c:v>1684570</c:v>
                </c:pt>
                <c:pt idx="786">
                  <c:v>1834553</c:v>
                </c:pt>
                <c:pt idx="787">
                  <c:v>20793703</c:v>
                </c:pt>
                <c:pt idx="788">
                  <c:v>1655100</c:v>
                </c:pt>
                <c:pt idx="789">
                  <c:v>4074162</c:v>
                </c:pt>
                <c:pt idx="790">
                  <c:v>3253621</c:v>
                </c:pt>
                <c:pt idx="791">
                  <c:v>4091674</c:v>
                </c:pt>
                <c:pt idx="792">
                  <c:v>3209393</c:v>
                </c:pt>
                <c:pt idx="793">
                  <c:v>1834324</c:v>
                </c:pt>
                <c:pt idx="794">
                  <c:v>1193681</c:v>
                </c:pt>
                <c:pt idx="795">
                  <c:v>3028387</c:v>
                </c:pt>
                <c:pt idx="796">
                  <c:v>3683544</c:v>
                </c:pt>
                <c:pt idx="797">
                  <c:v>1528510</c:v>
                </c:pt>
                <c:pt idx="798">
                  <c:v>1812907</c:v>
                </c:pt>
                <c:pt idx="799">
                  <c:v>5350523</c:v>
                </c:pt>
                <c:pt idx="800">
                  <c:v>2066169</c:v>
                </c:pt>
                <c:pt idx="801">
                  <c:v>2421127</c:v>
                </c:pt>
                <c:pt idx="802">
                  <c:v>1382329</c:v>
                </c:pt>
                <c:pt idx="803">
                  <c:v>2178855</c:v>
                </c:pt>
                <c:pt idx="804">
                  <c:v>2688253</c:v>
                </c:pt>
                <c:pt idx="805">
                  <c:v>1459887</c:v>
                </c:pt>
                <c:pt idx="806">
                  <c:v>2965015</c:v>
                </c:pt>
                <c:pt idx="807">
                  <c:v>2478745</c:v>
                </c:pt>
                <c:pt idx="808">
                  <c:v>3131614</c:v>
                </c:pt>
                <c:pt idx="809">
                  <c:v>1540702</c:v>
                </c:pt>
                <c:pt idx="810">
                  <c:v>3342291</c:v>
                </c:pt>
                <c:pt idx="811">
                  <c:v>2378264</c:v>
                </c:pt>
                <c:pt idx="812">
                  <c:v>711625</c:v>
                </c:pt>
                <c:pt idx="813">
                  <c:v>2318905</c:v>
                </c:pt>
                <c:pt idx="814">
                  <c:v>2715967</c:v>
                </c:pt>
                <c:pt idx="815">
                  <c:v>3071057</c:v>
                </c:pt>
                <c:pt idx="816">
                  <c:v>9509446</c:v>
                </c:pt>
                <c:pt idx="817">
                  <c:v>3686404</c:v>
                </c:pt>
                <c:pt idx="818">
                  <c:v>4322881</c:v>
                </c:pt>
                <c:pt idx="819">
                  <c:v>3057560</c:v>
                </c:pt>
                <c:pt idx="820">
                  <c:v>7708194</c:v>
                </c:pt>
                <c:pt idx="821">
                  <c:v>2033625</c:v>
                </c:pt>
                <c:pt idx="822">
                  <c:v>1237595</c:v>
                </c:pt>
                <c:pt idx="823">
                  <c:v>1647101</c:v>
                </c:pt>
                <c:pt idx="824">
                  <c:v>1654910</c:v>
                </c:pt>
                <c:pt idx="825">
                  <c:v>2629188</c:v>
                </c:pt>
                <c:pt idx="826">
                  <c:v>1905168</c:v>
                </c:pt>
                <c:pt idx="827">
                  <c:v>1649820</c:v>
                </c:pt>
                <c:pt idx="828">
                  <c:v>1403672</c:v>
                </c:pt>
                <c:pt idx="829">
                  <c:v>1641673</c:v>
                </c:pt>
                <c:pt idx="830">
                  <c:v>1389075</c:v>
                </c:pt>
                <c:pt idx="831">
                  <c:v>2981949</c:v>
                </c:pt>
                <c:pt idx="832">
                  <c:v>2091411</c:v>
                </c:pt>
                <c:pt idx="833">
                  <c:v>2653108</c:v>
                </c:pt>
                <c:pt idx="834">
                  <c:v>1585037</c:v>
                </c:pt>
                <c:pt idx="835">
                  <c:v>1523466</c:v>
                </c:pt>
                <c:pt idx="836">
                  <c:v>1166324</c:v>
                </c:pt>
                <c:pt idx="837">
                  <c:v>3602382</c:v>
                </c:pt>
                <c:pt idx="838">
                  <c:v>1515743</c:v>
                </c:pt>
                <c:pt idx="839">
                  <c:v>1984436</c:v>
                </c:pt>
                <c:pt idx="840">
                  <c:v>1864932</c:v>
                </c:pt>
                <c:pt idx="841">
                  <c:v>2138096</c:v>
                </c:pt>
                <c:pt idx="842">
                  <c:v>1302744</c:v>
                </c:pt>
                <c:pt idx="843">
                  <c:v>1124803</c:v>
                </c:pt>
                <c:pt idx="844">
                  <c:v>1635167</c:v>
                </c:pt>
                <c:pt idx="845">
                  <c:v>1288914</c:v>
                </c:pt>
                <c:pt idx="846">
                  <c:v>1983735</c:v>
                </c:pt>
                <c:pt idx="847">
                  <c:v>5967930</c:v>
                </c:pt>
                <c:pt idx="848">
                  <c:v>1445692</c:v>
                </c:pt>
                <c:pt idx="849">
                  <c:v>1336554</c:v>
                </c:pt>
                <c:pt idx="850">
                  <c:v>1435758</c:v>
                </c:pt>
                <c:pt idx="851">
                  <c:v>1943605</c:v>
                </c:pt>
                <c:pt idx="852">
                  <c:v>2459039</c:v>
                </c:pt>
                <c:pt idx="853">
                  <c:v>1385218</c:v>
                </c:pt>
                <c:pt idx="854">
                  <c:v>1824218</c:v>
                </c:pt>
                <c:pt idx="855">
                  <c:v>1670970</c:v>
                </c:pt>
                <c:pt idx="856">
                  <c:v>2014656</c:v>
                </c:pt>
                <c:pt idx="857">
                  <c:v>836964</c:v>
                </c:pt>
                <c:pt idx="858">
                  <c:v>2109652</c:v>
                </c:pt>
                <c:pt idx="859">
                  <c:v>2909817</c:v>
                </c:pt>
                <c:pt idx="860">
                  <c:v>1278608</c:v>
                </c:pt>
                <c:pt idx="861">
                  <c:v>3504867</c:v>
                </c:pt>
                <c:pt idx="862">
                  <c:v>2019683</c:v>
                </c:pt>
                <c:pt idx="863">
                  <c:v>972005</c:v>
                </c:pt>
                <c:pt idx="864">
                  <c:v>1699790</c:v>
                </c:pt>
                <c:pt idx="865">
                  <c:v>1190307</c:v>
                </c:pt>
                <c:pt idx="866">
                  <c:v>1504039</c:v>
                </c:pt>
                <c:pt idx="867">
                  <c:v>1424076</c:v>
                </c:pt>
                <c:pt idx="868">
                  <c:v>3036648</c:v>
                </c:pt>
                <c:pt idx="869">
                  <c:v>1749952</c:v>
                </c:pt>
                <c:pt idx="870">
                  <c:v>1094468</c:v>
                </c:pt>
                <c:pt idx="871">
                  <c:v>1653610</c:v>
                </c:pt>
                <c:pt idx="872">
                  <c:v>2334220</c:v>
                </c:pt>
                <c:pt idx="873">
                  <c:v>2159585</c:v>
                </c:pt>
                <c:pt idx="874">
                  <c:v>3960400</c:v>
                </c:pt>
                <c:pt idx="875">
                  <c:v>4982603</c:v>
                </c:pt>
                <c:pt idx="876">
                  <c:v>3824027</c:v>
                </c:pt>
                <c:pt idx="877">
                  <c:v>12294227</c:v>
                </c:pt>
                <c:pt idx="878">
                  <c:v>6605038</c:v>
                </c:pt>
                <c:pt idx="879">
                  <c:v>3159479</c:v>
                </c:pt>
                <c:pt idx="880">
                  <c:v>2431478</c:v>
                </c:pt>
                <c:pt idx="881">
                  <c:v>2242397</c:v>
                </c:pt>
                <c:pt idx="882">
                  <c:v>1990001</c:v>
                </c:pt>
                <c:pt idx="883">
                  <c:v>5259150</c:v>
                </c:pt>
                <c:pt idx="884">
                  <c:v>2672505</c:v>
                </c:pt>
                <c:pt idx="885">
                  <c:v>2506726</c:v>
                </c:pt>
                <c:pt idx="886">
                  <c:v>1969964</c:v>
                </c:pt>
                <c:pt idx="887">
                  <c:v>1769815</c:v>
                </c:pt>
                <c:pt idx="888">
                  <c:v>2031899</c:v>
                </c:pt>
                <c:pt idx="889">
                  <c:v>2526624</c:v>
                </c:pt>
                <c:pt idx="890">
                  <c:v>2710536</c:v>
                </c:pt>
                <c:pt idx="891">
                  <c:v>2701150</c:v>
                </c:pt>
                <c:pt idx="892">
                  <c:v>1608187</c:v>
                </c:pt>
                <c:pt idx="893">
                  <c:v>3315303</c:v>
                </c:pt>
                <c:pt idx="894">
                  <c:v>1655404</c:v>
                </c:pt>
                <c:pt idx="895">
                  <c:v>1667697</c:v>
                </c:pt>
                <c:pt idx="896">
                  <c:v>1559337</c:v>
                </c:pt>
                <c:pt idx="897">
                  <c:v>1676669</c:v>
                </c:pt>
                <c:pt idx="898">
                  <c:v>7391806</c:v>
                </c:pt>
                <c:pt idx="899">
                  <c:v>1720940</c:v>
                </c:pt>
                <c:pt idx="900">
                  <c:v>2567226</c:v>
                </c:pt>
                <c:pt idx="901">
                  <c:v>2331256</c:v>
                </c:pt>
                <c:pt idx="902">
                  <c:v>3406088</c:v>
                </c:pt>
                <c:pt idx="903">
                  <c:v>1661946</c:v>
                </c:pt>
                <c:pt idx="904">
                  <c:v>1805887</c:v>
                </c:pt>
                <c:pt idx="905">
                  <c:v>2347850</c:v>
                </c:pt>
                <c:pt idx="906">
                  <c:v>2464221</c:v>
                </c:pt>
                <c:pt idx="907">
                  <c:v>2105159</c:v>
                </c:pt>
                <c:pt idx="908">
                  <c:v>2571967</c:v>
                </c:pt>
                <c:pt idx="909">
                  <c:v>1794652</c:v>
                </c:pt>
                <c:pt idx="910">
                  <c:v>1497356</c:v>
                </c:pt>
                <c:pt idx="911">
                  <c:v>4483967</c:v>
                </c:pt>
                <c:pt idx="912">
                  <c:v>1669640</c:v>
                </c:pt>
                <c:pt idx="913">
                  <c:v>4517935</c:v>
                </c:pt>
                <c:pt idx="914">
                  <c:v>2842400</c:v>
                </c:pt>
                <c:pt idx="915">
                  <c:v>1767709</c:v>
                </c:pt>
                <c:pt idx="916">
                  <c:v>2582004</c:v>
                </c:pt>
                <c:pt idx="917">
                  <c:v>2280777</c:v>
                </c:pt>
                <c:pt idx="918">
                  <c:v>2691836</c:v>
                </c:pt>
                <c:pt idx="919">
                  <c:v>2140769</c:v>
                </c:pt>
                <c:pt idx="920">
                  <c:v>2275523</c:v>
                </c:pt>
                <c:pt idx="921">
                  <c:v>2655172</c:v>
                </c:pt>
                <c:pt idx="922">
                  <c:v>4286280</c:v>
                </c:pt>
                <c:pt idx="923">
                  <c:v>2761885</c:v>
                </c:pt>
                <c:pt idx="924">
                  <c:v>2220756</c:v>
                </c:pt>
                <c:pt idx="925">
                  <c:v>3112700</c:v>
                </c:pt>
                <c:pt idx="926">
                  <c:v>1321467</c:v>
                </c:pt>
                <c:pt idx="927">
                  <c:v>1246703</c:v>
                </c:pt>
                <c:pt idx="928">
                  <c:v>903152</c:v>
                </c:pt>
                <c:pt idx="929">
                  <c:v>1670373</c:v>
                </c:pt>
                <c:pt idx="930">
                  <c:v>1807072</c:v>
                </c:pt>
                <c:pt idx="931">
                  <c:v>2338327</c:v>
                </c:pt>
                <c:pt idx="932">
                  <c:v>2162636</c:v>
                </c:pt>
                <c:pt idx="933">
                  <c:v>2253785</c:v>
                </c:pt>
                <c:pt idx="934">
                  <c:v>2995200</c:v>
                </c:pt>
                <c:pt idx="935">
                  <c:v>2497711</c:v>
                </c:pt>
                <c:pt idx="936">
                  <c:v>3430211</c:v>
                </c:pt>
                <c:pt idx="937">
                  <c:v>1532394</c:v>
                </c:pt>
                <c:pt idx="938">
                  <c:v>2186131</c:v>
                </c:pt>
                <c:pt idx="939">
                  <c:v>3921609</c:v>
                </c:pt>
                <c:pt idx="940">
                  <c:v>5740821</c:v>
                </c:pt>
                <c:pt idx="941">
                  <c:v>2527113</c:v>
                </c:pt>
                <c:pt idx="942">
                  <c:v>1687345</c:v>
                </c:pt>
                <c:pt idx="943">
                  <c:v>1743126</c:v>
                </c:pt>
                <c:pt idx="944">
                  <c:v>2279726</c:v>
                </c:pt>
                <c:pt idx="945">
                  <c:v>1625449</c:v>
                </c:pt>
                <c:pt idx="946">
                  <c:v>1646367</c:v>
                </c:pt>
                <c:pt idx="947">
                  <c:v>1420065</c:v>
                </c:pt>
                <c:pt idx="948">
                  <c:v>4617424</c:v>
                </c:pt>
                <c:pt idx="949">
                  <c:v>2675348</c:v>
                </c:pt>
                <c:pt idx="950">
                  <c:v>1158770</c:v>
                </c:pt>
                <c:pt idx="951">
                  <c:v>2525870</c:v>
                </c:pt>
                <c:pt idx="952">
                  <c:v>1572719</c:v>
                </c:pt>
                <c:pt idx="953">
                  <c:v>1368604</c:v>
                </c:pt>
                <c:pt idx="954">
                  <c:v>2052536</c:v>
                </c:pt>
                <c:pt idx="955">
                  <c:v>1175823</c:v>
                </c:pt>
                <c:pt idx="956">
                  <c:v>1385282</c:v>
                </c:pt>
                <c:pt idx="957">
                  <c:v>937671</c:v>
                </c:pt>
                <c:pt idx="958">
                  <c:v>1483749</c:v>
                </c:pt>
                <c:pt idx="959">
                  <c:v>1469902</c:v>
                </c:pt>
                <c:pt idx="960">
                  <c:v>730991</c:v>
                </c:pt>
                <c:pt idx="961">
                  <c:v>2410620</c:v>
                </c:pt>
                <c:pt idx="962">
                  <c:v>3936945</c:v>
                </c:pt>
                <c:pt idx="963">
                  <c:v>2882039</c:v>
                </c:pt>
                <c:pt idx="964">
                  <c:v>2831858</c:v>
                </c:pt>
                <c:pt idx="965">
                  <c:v>1514256</c:v>
                </c:pt>
                <c:pt idx="966">
                  <c:v>1535630</c:v>
                </c:pt>
                <c:pt idx="967">
                  <c:v>1307344</c:v>
                </c:pt>
                <c:pt idx="968">
                  <c:v>1795933</c:v>
                </c:pt>
                <c:pt idx="969">
                  <c:v>2152951</c:v>
                </c:pt>
                <c:pt idx="970">
                  <c:v>1835524</c:v>
                </c:pt>
                <c:pt idx="971">
                  <c:v>4104385</c:v>
                </c:pt>
                <c:pt idx="972">
                  <c:v>1854324</c:v>
                </c:pt>
                <c:pt idx="973">
                  <c:v>1547057</c:v>
                </c:pt>
                <c:pt idx="974">
                  <c:v>3932040</c:v>
                </c:pt>
                <c:pt idx="975">
                  <c:v>2077245</c:v>
                </c:pt>
                <c:pt idx="976">
                  <c:v>1985003</c:v>
                </c:pt>
                <c:pt idx="977">
                  <c:v>4509751</c:v>
                </c:pt>
                <c:pt idx="978">
                  <c:v>2824656</c:v>
                </c:pt>
                <c:pt idx="979">
                  <c:v>2730422</c:v>
                </c:pt>
                <c:pt idx="980">
                  <c:v>1896931</c:v>
                </c:pt>
                <c:pt idx="981">
                  <c:v>5145574</c:v>
                </c:pt>
                <c:pt idx="982">
                  <c:v>7374290</c:v>
                </c:pt>
                <c:pt idx="983">
                  <c:v>3075527</c:v>
                </c:pt>
                <c:pt idx="984">
                  <c:v>2590417</c:v>
                </c:pt>
                <c:pt idx="985">
                  <c:v>4368383</c:v>
                </c:pt>
                <c:pt idx="986">
                  <c:v>2841508</c:v>
                </c:pt>
                <c:pt idx="987">
                  <c:v>2303438</c:v>
                </c:pt>
                <c:pt idx="988">
                  <c:v>1363265</c:v>
                </c:pt>
                <c:pt idx="989">
                  <c:v>1402329</c:v>
                </c:pt>
                <c:pt idx="990">
                  <c:v>1928616</c:v>
                </c:pt>
                <c:pt idx="991">
                  <c:v>1481617</c:v>
                </c:pt>
                <c:pt idx="992">
                  <c:v>1222315</c:v>
                </c:pt>
                <c:pt idx="993">
                  <c:v>1440888</c:v>
                </c:pt>
                <c:pt idx="994">
                  <c:v>1651716</c:v>
                </c:pt>
                <c:pt idx="995">
                  <c:v>3392241</c:v>
                </c:pt>
                <c:pt idx="996">
                  <c:v>1776925</c:v>
                </c:pt>
                <c:pt idx="997">
                  <c:v>2025264</c:v>
                </c:pt>
                <c:pt idx="998">
                  <c:v>3119270</c:v>
                </c:pt>
                <c:pt idx="999">
                  <c:v>4368914</c:v>
                </c:pt>
                <c:pt idx="1000">
                  <c:v>2271368</c:v>
                </c:pt>
                <c:pt idx="1001">
                  <c:v>5862043</c:v>
                </c:pt>
                <c:pt idx="1002">
                  <c:v>9712071</c:v>
                </c:pt>
                <c:pt idx="1003">
                  <c:v>4459799</c:v>
                </c:pt>
                <c:pt idx="1004">
                  <c:v>3846289</c:v>
                </c:pt>
                <c:pt idx="1005">
                  <c:v>3205598</c:v>
                </c:pt>
                <c:pt idx="1006">
                  <c:v>2374099</c:v>
                </c:pt>
                <c:pt idx="1007">
                  <c:v>3196630</c:v>
                </c:pt>
                <c:pt idx="1008">
                  <c:v>2136023</c:v>
                </c:pt>
                <c:pt idx="1009">
                  <c:v>2641656</c:v>
                </c:pt>
                <c:pt idx="1010">
                  <c:v>2521598</c:v>
                </c:pt>
                <c:pt idx="1011">
                  <c:v>1939386</c:v>
                </c:pt>
                <c:pt idx="1012">
                  <c:v>7025931</c:v>
                </c:pt>
                <c:pt idx="1013">
                  <c:v>2845408</c:v>
                </c:pt>
                <c:pt idx="1014">
                  <c:v>2337374</c:v>
                </c:pt>
                <c:pt idx="1015">
                  <c:v>1452864</c:v>
                </c:pt>
                <c:pt idx="1016">
                  <c:v>4988311</c:v>
                </c:pt>
                <c:pt idx="1017">
                  <c:v>3320199</c:v>
                </c:pt>
                <c:pt idx="1018">
                  <c:v>3496692</c:v>
                </c:pt>
                <c:pt idx="1019">
                  <c:v>3341297</c:v>
                </c:pt>
                <c:pt idx="1020">
                  <c:v>4885445</c:v>
                </c:pt>
                <c:pt idx="1021">
                  <c:v>3129897</c:v>
                </c:pt>
                <c:pt idx="1022">
                  <c:v>1386643</c:v>
                </c:pt>
                <c:pt idx="1023">
                  <c:v>2555162</c:v>
                </c:pt>
                <c:pt idx="1024">
                  <c:v>1776881</c:v>
                </c:pt>
                <c:pt idx="1025">
                  <c:v>762624</c:v>
                </c:pt>
                <c:pt idx="1026">
                  <c:v>2240414</c:v>
                </c:pt>
                <c:pt idx="1027">
                  <c:v>2890991</c:v>
                </c:pt>
                <c:pt idx="1028">
                  <c:v>3820901</c:v>
                </c:pt>
                <c:pt idx="1029">
                  <c:v>2191549</c:v>
                </c:pt>
                <c:pt idx="1030">
                  <c:v>1844253</c:v>
                </c:pt>
                <c:pt idx="1031">
                  <c:v>2049420</c:v>
                </c:pt>
                <c:pt idx="1032">
                  <c:v>936575</c:v>
                </c:pt>
                <c:pt idx="1033">
                  <c:v>3532888</c:v>
                </c:pt>
                <c:pt idx="1034">
                  <c:v>2371138</c:v>
                </c:pt>
                <c:pt idx="1035">
                  <c:v>1788071</c:v>
                </c:pt>
                <c:pt idx="1036">
                  <c:v>3339546</c:v>
                </c:pt>
                <c:pt idx="1037">
                  <c:v>2366177</c:v>
                </c:pt>
                <c:pt idx="1038">
                  <c:v>3181239</c:v>
                </c:pt>
                <c:pt idx="1039">
                  <c:v>2970902</c:v>
                </c:pt>
                <c:pt idx="1040">
                  <c:v>2414182</c:v>
                </c:pt>
                <c:pt idx="1041">
                  <c:v>2564135</c:v>
                </c:pt>
                <c:pt idx="1042">
                  <c:v>3513306</c:v>
                </c:pt>
                <c:pt idx="1043">
                  <c:v>3931561</c:v>
                </c:pt>
                <c:pt idx="1044">
                  <c:v>1183544</c:v>
                </c:pt>
                <c:pt idx="1045">
                  <c:v>1915379</c:v>
                </c:pt>
                <c:pt idx="1046">
                  <c:v>1815178</c:v>
                </c:pt>
                <c:pt idx="1047">
                  <c:v>2684744</c:v>
                </c:pt>
                <c:pt idx="1048">
                  <c:v>7468824</c:v>
                </c:pt>
                <c:pt idx="1049">
                  <c:v>4496344</c:v>
                </c:pt>
                <c:pt idx="1050">
                  <c:v>2589697</c:v>
                </c:pt>
                <c:pt idx="1051">
                  <c:v>5301493</c:v>
                </c:pt>
                <c:pt idx="1052">
                  <c:v>1014857</c:v>
                </c:pt>
                <c:pt idx="1053">
                  <c:v>2031775</c:v>
                </c:pt>
                <c:pt idx="1054">
                  <c:v>3343884</c:v>
                </c:pt>
                <c:pt idx="1055">
                  <c:v>3388449</c:v>
                </c:pt>
                <c:pt idx="1056">
                  <c:v>2773570</c:v>
                </c:pt>
                <c:pt idx="1057">
                  <c:v>1820136</c:v>
                </c:pt>
                <c:pt idx="1058">
                  <c:v>2432095</c:v>
                </c:pt>
                <c:pt idx="1059">
                  <c:v>1829986</c:v>
                </c:pt>
                <c:pt idx="1060">
                  <c:v>4319991</c:v>
                </c:pt>
                <c:pt idx="1061">
                  <c:v>3295684</c:v>
                </c:pt>
                <c:pt idx="1062">
                  <c:v>2446933</c:v>
                </c:pt>
                <c:pt idx="1063">
                  <c:v>5180223</c:v>
                </c:pt>
                <c:pt idx="1064">
                  <c:v>5219506</c:v>
                </c:pt>
                <c:pt idx="1065">
                  <c:v>1939632</c:v>
                </c:pt>
                <c:pt idx="1066">
                  <c:v>2783858</c:v>
                </c:pt>
                <c:pt idx="1067">
                  <c:v>1321471</c:v>
                </c:pt>
                <c:pt idx="1068">
                  <c:v>4558032</c:v>
                </c:pt>
                <c:pt idx="1069">
                  <c:v>4328477</c:v>
                </c:pt>
                <c:pt idx="1070">
                  <c:v>11493223</c:v>
                </c:pt>
                <c:pt idx="1071">
                  <c:v>7606726</c:v>
                </c:pt>
                <c:pt idx="1072">
                  <c:v>6555505</c:v>
                </c:pt>
                <c:pt idx="1073">
                  <c:v>5964228</c:v>
                </c:pt>
                <c:pt idx="1074">
                  <c:v>2504082</c:v>
                </c:pt>
                <c:pt idx="1075">
                  <c:v>5096525</c:v>
                </c:pt>
                <c:pt idx="1076">
                  <c:v>6832455</c:v>
                </c:pt>
                <c:pt idx="1077">
                  <c:v>5653762</c:v>
                </c:pt>
                <c:pt idx="1078">
                  <c:v>3357203</c:v>
                </c:pt>
                <c:pt idx="1079">
                  <c:v>2316566</c:v>
                </c:pt>
                <c:pt idx="1080">
                  <c:v>3200462</c:v>
                </c:pt>
                <c:pt idx="1081">
                  <c:v>2975965</c:v>
                </c:pt>
                <c:pt idx="1082">
                  <c:v>5055915</c:v>
                </c:pt>
                <c:pt idx="1083">
                  <c:v>2487831</c:v>
                </c:pt>
                <c:pt idx="1084">
                  <c:v>4966721</c:v>
                </c:pt>
                <c:pt idx="1085">
                  <c:v>2390777</c:v>
                </c:pt>
                <c:pt idx="1086">
                  <c:v>3326149</c:v>
                </c:pt>
                <c:pt idx="1087">
                  <c:v>1769966</c:v>
                </c:pt>
                <c:pt idx="1088">
                  <c:v>1942325</c:v>
                </c:pt>
                <c:pt idx="1089">
                  <c:v>2147233</c:v>
                </c:pt>
                <c:pt idx="1090">
                  <c:v>3845920</c:v>
                </c:pt>
                <c:pt idx="1091">
                  <c:v>4150461</c:v>
                </c:pt>
                <c:pt idx="1092">
                  <c:v>10319045</c:v>
                </c:pt>
                <c:pt idx="1093">
                  <c:v>5384064</c:v>
                </c:pt>
                <c:pt idx="1094">
                  <c:v>5447244</c:v>
                </c:pt>
                <c:pt idx="1095">
                  <c:v>3005139</c:v>
                </c:pt>
                <c:pt idx="1096">
                  <c:v>5936709</c:v>
                </c:pt>
                <c:pt idx="1097">
                  <c:v>5884025</c:v>
                </c:pt>
                <c:pt idx="1098">
                  <c:v>3293739</c:v>
                </c:pt>
                <c:pt idx="1099">
                  <c:v>2269082</c:v>
                </c:pt>
                <c:pt idx="1100">
                  <c:v>5990861</c:v>
                </c:pt>
                <c:pt idx="1101">
                  <c:v>4232861</c:v>
                </c:pt>
                <c:pt idx="1102">
                  <c:v>3065114</c:v>
                </c:pt>
                <c:pt idx="1103">
                  <c:v>2223029</c:v>
                </c:pt>
                <c:pt idx="1104">
                  <c:v>3117522</c:v>
                </c:pt>
                <c:pt idx="1105">
                  <c:v>3163919</c:v>
                </c:pt>
                <c:pt idx="1106">
                  <c:v>6489262</c:v>
                </c:pt>
                <c:pt idx="1107">
                  <c:v>1988692</c:v>
                </c:pt>
                <c:pt idx="1108">
                  <c:v>2079037</c:v>
                </c:pt>
                <c:pt idx="1109">
                  <c:v>1917424</c:v>
                </c:pt>
                <c:pt idx="1110">
                  <c:v>6613193</c:v>
                </c:pt>
                <c:pt idx="1111">
                  <c:v>4943575</c:v>
                </c:pt>
                <c:pt idx="1112">
                  <c:v>3723295</c:v>
                </c:pt>
                <c:pt idx="1113">
                  <c:v>3811366</c:v>
                </c:pt>
                <c:pt idx="1114">
                  <c:v>2070876</c:v>
                </c:pt>
                <c:pt idx="1115">
                  <c:v>6822557</c:v>
                </c:pt>
                <c:pt idx="1116">
                  <c:v>3061687</c:v>
                </c:pt>
                <c:pt idx="1117">
                  <c:v>2939620</c:v>
                </c:pt>
                <c:pt idx="1118">
                  <c:v>2658608</c:v>
                </c:pt>
                <c:pt idx="1119">
                  <c:v>3507096</c:v>
                </c:pt>
                <c:pt idx="1120">
                  <c:v>3304053</c:v>
                </c:pt>
                <c:pt idx="1121">
                  <c:v>6430647</c:v>
                </c:pt>
                <c:pt idx="1122">
                  <c:v>10337489</c:v>
                </c:pt>
                <c:pt idx="1123">
                  <c:v>3540650</c:v>
                </c:pt>
                <c:pt idx="1124">
                  <c:v>4399468</c:v>
                </c:pt>
                <c:pt idx="1125">
                  <c:v>5633838</c:v>
                </c:pt>
                <c:pt idx="1126">
                  <c:v>2704495</c:v>
                </c:pt>
                <c:pt idx="1127">
                  <c:v>2907674</c:v>
                </c:pt>
                <c:pt idx="1128">
                  <c:v>2484191</c:v>
                </c:pt>
              </c:numCache>
            </c:numRef>
          </c:val>
          <c:smooth val="0"/>
          <c:extLst>
            <c:ext xmlns:c16="http://schemas.microsoft.com/office/drawing/2014/chart" uri="{C3380CC4-5D6E-409C-BE32-E72D297353CC}">
              <c16:uniqueId val="{00000003-FB79-4E0A-9BBD-2CF7310113B8}"/>
            </c:ext>
          </c:extLst>
        </c:ser>
        <c:dLbls>
          <c:showLegendKey val="0"/>
          <c:showVal val="0"/>
          <c:showCatName val="0"/>
          <c:showSerName val="0"/>
          <c:showPercent val="0"/>
          <c:showBubbleSize val="0"/>
        </c:dLbls>
        <c:smooth val="0"/>
        <c:axId val="666194128"/>
        <c:axId val="666194544"/>
      </c:lineChart>
      <c:dateAx>
        <c:axId val="66619412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544"/>
        <c:crosses val="autoZero"/>
        <c:auto val="1"/>
        <c:lblOffset val="100"/>
        <c:baseTimeUnit val="days"/>
      </c:dateAx>
      <c:valAx>
        <c:axId val="666194544"/>
        <c:scaling>
          <c:orientation val="minMax"/>
          <c:min val="1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1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Football</a:t>
            </a:r>
            <a:r>
              <a:rPr lang="en-IN" baseline="0"/>
              <a:t> Field Analysis - Valuation Summary (Rs)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77537182852144"/>
          <c:y val="0.16708333333333336"/>
          <c:w val="0.84589129483814518"/>
          <c:h val="0.61498432487605714"/>
        </c:manualLayout>
      </c:layout>
      <c:stockChart>
        <c:ser>
          <c:idx val="0"/>
          <c:order val="0"/>
          <c:tx>
            <c:strRef>
              <c:f>'Footballfield Analysis'!$M$12</c:f>
              <c:strCache>
                <c:ptCount val="1"/>
                <c:pt idx="0">
                  <c:v>Open low </c:v>
                </c:pt>
              </c:strCache>
            </c:strRef>
          </c:tx>
          <c:spPr>
            <a:ln w="38100" cap="rnd">
              <a:noFill/>
              <a:round/>
            </a:ln>
            <a:effectLst/>
          </c:spPr>
          <c:marker>
            <c:symbol val="none"/>
          </c:marker>
          <c:cat>
            <c:strRef>
              <c:f>'Footballfield Analysis'!$K$13:$K$17</c:f>
              <c:strCache>
                <c:ptCount val="5"/>
                <c:pt idx="0">
                  <c:v>Comps</c:v>
                </c:pt>
                <c:pt idx="1">
                  <c:v>DCF Bear</c:v>
                </c:pt>
                <c:pt idx="2">
                  <c:v>DCF Base </c:v>
                </c:pt>
                <c:pt idx="3">
                  <c:v>DCF Bull</c:v>
                </c:pt>
                <c:pt idx="4">
                  <c:v>52W H/L</c:v>
                </c:pt>
              </c:strCache>
            </c:strRef>
          </c:cat>
          <c:val>
            <c:numRef>
              <c:f>'Footballfield Analysis'!$M$13:$M$17</c:f>
              <c:numCache>
                <c:formatCode>0.00</c:formatCode>
                <c:ptCount val="5"/>
                <c:pt idx="0">
                  <c:v>1731.8283027470791</c:v>
                </c:pt>
                <c:pt idx="1">
                  <c:v>351.2492281240639</c:v>
                </c:pt>
                <c:pt idx="2">
                  <c:v>356.82216864370866</c:v>
                </c:pt>
                <c:pt idx="3">
                  <c:v>716.83412621275784</c:v>
                </c:pt>
                <c:pt idx="4">
                  <c:v>1097</c:v>
                </c:pt>
              </c:numCache>
            </c:numRef>
          </c:val>
          <c:smooth val="0"/>
          <c:extLst>
            <c:ext xmlns:c16="http://schemas.microsoft.com/office/drawing/2014/chart" uri="{C3380CC4-5D6E-409C-BE32-E72D297353CC}">
              <c16:uniqueId val="{00000000-1241-42D7-A468-09E6A07DC0EB}"/>
            </c:ext>
          </c:extLst>
        </c:ser>
        <c:ser>
          <c:idx val="1"/>
          <c:order val="1"/>
          <c:tx>
            <c:strRef>
              <c:f>'Footballfield Analysis'!$N$12</c:f>
              <c:strCache>
                <c:ptCount val="1"/>
                <c:pt idx="0">
                  <c:v>Low</c:v>
                </c:pt>
              </c:strCache>
            </c:strRef>
          </c:tx>
          <c:spPr>
            <a:ln w="381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'Footballfield Analysis'!$K$13:$K$17</c:f>
              <c:strCache>
                <c:ptCount val="5"/>
                <c:pt idx="0">
                  <c:v>Comps</c:v>
                </c:pt>
                <c:pt idx="1">
                  <c:v>DCF Bear</c:v>
                </c:pt>
                <c:pt idx="2">
                  <c:v>DCF Base </c:v>
                </c:pt>
                <c:pt idx="3">
                  <c:v>DCF Bull</c:v>
                </c:pt>
                <c:pt idx="4">
                  <c:v>52W H/L</c:v>
                </c:pt>
              </c:strCache>
            </c:strRef>
          </c:cat>
          <c:val>
            <c:numRef>
              <c:f>'Footballfield Analysis'!$N$13:$N$17</c:f>
              <c:numCache>
                <c:formatCode>0.00</c:formatCode>
                <c:ptCount val="5"/>
                <c:pt idx="0">
                  <c:v>1731.8283027470791</c:v>
                </c:pt>
                <c:pt idx="1">
                  <c:v>351.2492281240639</c:v>
                </c:pt>
                <c:pt idx="2">
                  <c:v>356.82216864370866</c:v>
                </c:pt>
                <c:pt idx="3">
                  <c:v>716.83412621275784</c:v>
                </c:pt>
                <c:pt idx="4">
                  <c:v>1097</c:v>
                </c:pt>
              </c:numCache>
            </c:numRef>
          </c:val>
          <c:smooth val="0"/>
          <c:extLst>
            <c:ext xmlns:c16="http://schemas.microsoft.com/office/drawing/2014/chart" uri="{C3380CC4-5D6E-409C-BE32-E72D297353CC}">
              <c16:uniqueId val="{00000001-1241-42D7-A468-09E6A07DC0EB}"/>
            </c:ext>
          </c:extLst>
        </c:ser>
        <c:ser>
          <c:idx val="2"/>
          <c:order val="2"/>
          <c:tx>
            <c:strRef>
              <c:f>'Footballfield Analysis'!$O$12</c:f>
              <c:strCache>
                <c:ptCount val="1"/>
                <c:pt idx="0">
                  <c:v>Open High </c:v>
                </c:pt>
              </c:strCache>
            </c:strRef>
          </c:tx>
          <c:spPr>
            <a:ln w="38100" cap="rnd">
              <a:noFill/>
              <a:round/>
            </a:ln>
            <a:effectLst/>
          </c:spPr>
          <c:marker>
            <c:symbol val="none"/>
          </c:marker>
          <c:cat>
            <c:strRef>
              <c:f>'Footballfield Analysis'!$K$13:$K$17</c:f>
              <c:strCache>
                <c:ptCount val="5"/>
                <c:pt idx="0">
                  <c:v>Comps</c:v>
                </c:pt>
                <c:pt idx="1">
                  <c:v>DCF Bear</c:v>
                </c:pt>
                <c:pt idx="2">
                  <c:v>DCF Base </c:v>
                </c:pt>
                <c:pt idx="3">
                  <c:v>DCF Bull</c:v>
                </c:pt>
                <c:pt idx="4">
                  <c:v>52W H/L</c:v>
                </c:pt>
              </c:strCache>
            </c:strRef>
          </c:cat>
          <c:val>
            <c:numRef>
              <c:f>'Footballfield Analysis'!$O$13:$O$17</c:f>
              <c:numCache>
                <c:formatCode>0.00</c:formatCode>
                <c:ptCount val="5"/>
                <c:pt idx="0">
                  <c:v>1845.4865997124346</c:v>
                </c:pt>
                <c:pt idx="1">
                  <c:v>351.24897704936325</c:v>
                </c:pt>
                <c:pt idx="2">
                  <c:v>356.82191756900789</c:v>
                </c:pt>
                <c:pt idx="3">
                  <c:v>716.83387513805712</c:v>
                </c:pt>
                <c:pt idx="4">
                  <c:v>1697</c:v>
                </c:pt>
              </c:numCache>
            </c:numRef>
          </c:val>
          <c:smooth val="0"/>
          <c:extLst>
            <c:ext xmlns:c16="http://schemas.microsoft.com/office/drawing/2014/chart" uri="{C3380CC4-5D6E-409C-BE32-E72D297353CC}">
              <c16:uniqueId val="{00000002-1241-42D7-A468-09E6A07DC0EB}"/>
            </c:ext>
          </c:extLst>
        </c:ser>
        <c:ser>
          <c:idx val="3"/>
          <c:order val="3"/>
          <c:tx>
            <c:strRef>
              <c:f>'Footballfield Analysis'!$P$12</c:f>
              <c:strCache>
                <c:ptCount val="1"/>
                <c:pt idx="0">
                  <c:v>High</c:v>
                </c:pt>
              </c:strCache>
            </c:strRef>
          </c:tx>
          <c:spPr>
            <a:ln w="38100" cap="rnd">
              <a:noFill/>
              <a:round/>
            </a:ln>
            <a:effectLst/>
          </c:spPr>
          <c:marker>
            <c:symbol val="none"/>
          </c:marker>
          <c:dLbls>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'Footballfield Analysis'!$K$13:$K$17</c:f>
              <c:strCache>
                <c:ptCount val="5"/>
                <c:pt idx="0">
                  <c:v>Comps</c:v>
                </c:pt>
                <c:pt idx="1">
                  <c:v>DCF Bear</c:v>
                </c:pt>
                <c:pt idx="2">
                  <c:v>DCF Base </c:v>
                </c:pt>
                <c:pt idx="3">
                  <c:v>DCF Bull</c:v>
                </c:pt>
                <c:pt idx="4">
                  <c:v>52W H/L</c:v>
                </c:pt>
              </c:strCache>
            </c:strRef>
          </c:cat>
          <c:val>
            <c:numRef>
              <c:f>'Footballfield Analysis'!$P$13:$P$17</c:f>
              <c:numCache>
                <c:formatCode>0.00</c:formatCode>
                <c:ptCount val="5"/>
                <c:pt idx="0">
                  <c:v>1845.4865997124346</c:v>
                </c:pt>
                <c:pt idx="1">
                  <c:v>351.24897704936325</c:v>
                </c:pt>
                <c:pt idx="2">
                  <c:v>356.82191756900789</c:v>
                </c:pt>
                <c:pt idx="3">
                  <c:v>716.83387513805712</c:v>
                </c:pt>
                <c:pt idx="4">
                  <c:v>1697</c:v>
                </c:pt>
              </c:numCache>
            </c:numRef>
          </c:val>
          <c:smooth val="0"/>
          <c:extLst>
            <c:ext xmlns:c16="http://schemas.microsoft.com/office/drawing/2014/chart" uri="{C3380CC4-5D6E-409C-BE32-E72D297353CC}">
              <c16:uniqueId val="{00000003-1241-42D7-A468-09E6A07DC0EB}"/>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006CB7"/>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17077807"/>
        <c:axId val="217082383"/>
      </c:stockChart>
      <c:catAx>
        <c:axId val="21707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82383"/>
        <c:crosses val="autoZero"/>
        <c:auto val="1"/>
        <c:lblAlgn val="ctr"/>
        <c:lblOffset val="100"/>
        <c:noMultiLvlLbl val="0"/>
      </c:catAx>
      <c:valAx>
        <c:axId val="2170823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77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6058892513436E-2"/>
          <c:y val="0.1954262596912329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19-3C02-4F35-8F07-8B695EB10ACD}"/>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1B-3C02-4F35-8F07-8B695EB10ACD}"/>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D-3C02-4F35-8F07-8B695EB10ACD}"/>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F-3C02-4F35-8F07-8B695EB10ACD}"/>
              </c:ext>
            </c:extLst>
          </c:dPt>
          <c:dPt>
            <c:idx val="4"/>
            <c:invertIfNegative val="0"/>
            <c:bubble3D val="0"/>
            <c:spPr>
              <a:solidFill>
                <a:srgbClr val="006CB7"/>
              </a:solidFill>
              <a:ln>
                <a:noFill/>
              </a:ln>
              <a:effectLst/>
            </c:spPr>
            <c:extLst>
              <c:ext xmlns:c16="http://schemas.microsoft.com/office/drawing/2014/chart" uri="{C3380CC4-5D6E-409C-BE32-E72D297353CC}">
                <c16:uniqueId val="{00000021-3C02-4F35-8F07-8B695EB10AC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analysis'!$E$66:$I$66</c:f>
              <c:numCache>
                <c:formatCode>mmm\-yy</c:formatCode>
                <c:ptCount val="5"/>
                <c:pt idx="0">
                  <c:v>43921</c:v>
                </c:pt>
                <c:pt idx="1">
                  <c:v>44286</c:v>
                </c:pt>
                <c:pt idx="2">
                  <c:v>44651</c:v>
                </c:pt>
                <c:pt idx="3">
                  <c:v>45016</c:v>
                </c:pt>
                <c:pt idx="4">
                  <c:v>45382</c:v>
                </c:pt>
              </c:numCache>
            </c:numRef>
          </c:cat>
          <c:val>
            <c:numRef>
              <c:f>'Altman Z score analysis'!$E$69:$I$69</c:f>
              <c:numCache>
                <c:formatCode>0.00%</c:formatCode>
                <c:ptCount val="5"/>
                <c:pt idx="0">
                  <c:v>0.17448894577331289</c:v>
                </c:pt>
                <c:pt idx="1">
                  <c:v>0.26296093995142189</c:v>
                </c:pt>
                <c:pt idx="2">
                  <c:v>0.30130115495777149</c:v>
                </c:pt>
                <c:pt idx="3">
                  <c:v>0.32212332439678282</c:v>
                </c:pt>
                <c:pt idx="4">
                  <c:v>-0.23025346522745724</c:v>
                </c:pt>
              </c:numCache>
            </c:numRef>
          </c:val>
          <c:extLst>
            <c:ext xmlns:c16="http://schemas.microsoft.com/office/drawing/2014/chart" uri="{C3380CC4-5D6E-409C-BE32-E72D297353CC}">
              <c16:uniqueId val="{00000022-3C02-4F35-8F07-8B695EB10ACD}"/>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0D-6562-4A9F-89C8-4D191B9682F9}"/>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0F-6562-4A9F-89C8-4D191B9682F9}"/>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1-6562-4A9F-89C8-4D191B9682F9}"/>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3-6562-4A9F-89C8-4D191B9682F9}"/>
              </c:ext>
            </c:extLst>
          </c:dPt>
          <c:dPt>
            <c:idx val="4"/>
            <c:invertIfNegative val="0"/>
            <c:bubble3D val="0"/>
            <c:spPr>
              <a:solidFill>
                <a:srgbClr val="006CB7"/>
              </a:solidFill>
              <a:ln>
                <a:noFill/>
              </a:ln>
              <a:effectLst/>
            </c:spPr>
            <c:extLst>
              <c:ext xmlns:c16="http://schemas.microsoft.com/office/drawing/2014/chart" uri="{C3380CC4-5D6E-409C-BE32-E72D297353CC}">
                <c16:uniqueId val="{00000015-6562-4A9F-89C8-4D191B9682F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analysis'!$E$72:$I$72</c:f>
              <c:numCache>
                <c:formatCode>mmm\-yy</c:formatCode>
                <c:ptCount val="5"/>
                <c:pt idx="0">
                  <c:v>43921</c:v>
                </c:pt>
                <c:pt idx="1">
                  <c:v>44286</c:v>
                </c:pt>
                <c:pt idx="2">
                  <c:v>44651</c:v>
                </c:pt>
                <c:pt idx="3">
                  <c:v>45016</c:v>
                </c:pt>
                <c:pt idx="4">
                  <c:v>45382</c:v>
                </c:pt>
              </c:numCache>
            </c:numRef>
          </c:cat>
          <c:val>
            <c:numRef>
              <c:f>'Altman Z score analysis'!$E$75:$I$75</c:f>
              <c:numCache>
                <c:formatCode>0.00%</c:formatCode>
                <c:ptCount val="5"/>
                <c:pt idx="0">
                  <c:v>9.3613784276554909E-2</c:v>
                </c:pt>
                <c:pt idx="1">
                  <c:v>8.7475449463665214E-2</c:v>
                </c:pt>
                <c:pt idx="2">
                  <c:v>1.1841972087583374E-2</c:v>
                </c:pt>
                <c:pt idx="3">
                  <c:v>4.8793565683646267E-3</c:v>
                </c:pt>
                <c:pt idx="4">
                  <c:v>9.7216793449391857E-4</c:v>
                </c:pt>
              </c:numCache>
            </c:numRef>
          </c:val>
          <c:extLst>
            <c:ext xmlns:c16="http://schemas.microsoft.com/office/drawing/2014/chart" uri="{C3380CC4-5D6E-409C-BE32-E72D297353CC}">
              <c16:uniqueId val="{00000016-6562-4A9F-89C8-4D191B9682F9}"/>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25-9164-4067-8EFB-9BC1152F1FE0}"/>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27-9164-4067-8EFB-9BC1152F1FE0}"/>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29-9164-4067-8EFB-9BC1152F1FE0}"/>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2B-9164-4067-8EFB-9BC1152F1FE0}"/>
              </c:ext>
            </c:extLst>
          </c:dPt>
          <c:dPt>
            <c:idx val="4"/>
            <c:invertIfNegative val="0"/>
            <c:bubble3D val="0"/>
            <c:spPr>
              <a:solidFill>
                <a:srgbClr val="006CB7"/>
              </a:solidFill>
              <a:ln>
                <a:noFill/>
              </a:ln>
              <a:effectLst/>
            </c:spPr>
            <c:extLst>
              <c:ext xmlns:c16="http://schemas.microsoft.com/office/drawing/2014/chart" uri="{C3380CC4-5D6E-409C-BE32-E72D297353CC}">
                <c16:uniqueId val="{0000002D-9164-4067-8EFB-9BC1152F1FE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analysis'!$E$78:$I$78</c:f>
              <c:numCache>
                <c:formatCode>mmm\-yy</c:formatCode>
                <c:ptCount val="5"/>
                <c:pt idx="0">
                  <c:v>43921</c:v>
                </c:pt>
                <c:pt idx="1">
                  <c:v>44286</c:v>
                </c:pt>
                <c:pt idx="2">
                  <c:v>44651</c:v>
                </c:pt>
                <c:pt idx="3">
                  <c:v>45016</c:v>
                </c:pt>
                <c:pt idx="4">
                  <c:v>45382</c:v>
                </c:pt>
              </c:numCache>
            </c:numRef>
          </c:cat>
          <c:val>
            <c:numRef>
              <c:f>'Altman Z score analysis'!$E$81:$I$81</c:f>
              <c:numCache>
                <c:formatCode>0.00%</c:formatCode>
                <c:ptCount val="5"/>
                <c:pt idx="0">
                  <c:v>0.16778758497446239</c:v>
                </c:pt>
                <c:pt idx="1">
                  <c:v>0.17940195474566226</c:v>
                </c:pt>
                <c:pt idx="2">
                  <c:v>0.18221792377503626</c:v>
                </c:pt>
                <c:pt idx="3">
                  <c:v>0.19820911528150134</c:v>
                </c:pt>
                <c:pt idx="4">
                  <c:v>0.200697555548874</c:v>
                </c:pt>
              </c:numCache>
            </c:numRef>
          </c:val>
          <c:extLst>
            <c:ext xmlns:c16="http://schemas.microsoft.com/office/drawing/2014/chart" uri="{C3380CC4-5D6E-409C-BE32-E72D297353CC}">
              <c16:uniqueId val="{0000002E-9164-4067-8EFB-9BC1152F1FE0}"/>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49-79DD-4651-A552-E5313E290A11}"/>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4B-79DD-4651-A552-E5313E290A11}"/>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4D-79DD-4651-A552-E5313E290A11}"/>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4F-79DD-4651-A552-E5313E290A11}"/>
              </c:ext>
            </c:extLst>
          </c:dPt>
          <c:dPt>
            <c:idx val="4"/>
            <c:invertIfNegative val="0"/>
            <c:bubble3D val="0"/>
            <c:spPr>
              <a:solidFill>
                <a:srgbClr val="006CB7"/>
              </a:solidFill>
              <a:ln>
                <a:noFill/>
              </a:ln>
              <a:effectLst/>
            </c:spPr>
            <c:extLst>
              <c:ext xmlns:c16="http://schemas.microsoft.com/office/drawing/2014/chart" uri="{C3380CC4-5D6E-409C-BE32-E72D297353CC}">
                <c16:uniqueId val="{00000051-79DD-4651-A552-E5313E290A11}"/>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analysis'!$E$84:$I$84</c:f>
              <c:numCache>
                <c:formatCode>mmm\-yy</c:formatCode>
                <c:ptCount val="5"/>
                <c:pt idx="0">
                  <c:v>43921</c:v>
                </c:pt>
                <c:pt idx="1">
                  <c:v>44286</c:v>
                </c:pt>
                <c:pt idx="2">
                  <c:v>44651</c:v>
                </c:pt>
                <c:pt idx="3">
                  <c:v>45016</c:v>
                </c:pt>
                <c:pt idx="4">
                  <c:v>45382</c:v>
                </c:pt>
              </c:numCache>
            </c:numRef>
          </c:cat>
          <c:val>
            <c:numRef>
              <c:f>'Altman Z score analysis'!$E$87:$I$87</c:f>
              <c:numCache>
                <c:formatCode>0.00%</c:formatCode>
                <c:ptCount val="5"/>
                <c:pt idx="0">
                  <c:v>0.14828993837896318</c:v>
                </c:pt>
                <c:pt idx="1">
                  <c:v>0.388488200259965</c:v>
                </c:pt>
                <c:pt idx="2">
                  <c:v>0.49787604532082613</c:v>
                </c:pt>
                <c:pt idx="3">
                  <c:v>0.61431060605632049</c:v>
                </c:pt>
                <c:pt idx="4">
                  <c:v>0</c:v>
                </c:pt>
              </c:numCache>
            </c:numRef>
          </c:val>
          <c:extLst>
            <c:ext xmlns:c16="http://schemas.microsoft.com/office/drawing/2014/chart" uri="{C3380CC4-5D6E-409C-BE32-E72D297353CC}">
              <c16:uniqueId val="{00000052-79DD-4651-A552-E5313E290A11}"/>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31-8651-4428-B643-6C3A92574879}"/>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33-8651-4428-B643-6C3A92574879}"/>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35-8651-4428-B643-6C3A92574879}"/>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37-8651-4428-B643-6C3A92574879}"/>
              </c:ext>
            </c:extLst>
          </c:dPt>
          <c:dPt>
            <c:idx val="4"/>
            <c:invertIfNegative val="0"/>
            <c:bubble3D val="0"/>
            <c:spPr>
              <a:solidFill>
                <a:srgbClr val="006CB7"/>
              </a:solidFill>
              <a:ln>
                <a:noFill/>
              </a:ln>
              <a:effectLst/>
            </c:spPr>
            <c:extLst>
              <c:ext xmlns:c16="http://schemas.microsoft.com/office/drawing/2014/chart" uri="{C3380CC4-5D6E-409C-BE32-E72D297353CC}">
                <c16:uniqueId val="{00000039-8651-4428-B643-6C3A9257487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analysis'!$E$90:$I$90</c:f>
              <c:numCache>
                <c:formatCode>mmm\-yy</c:formatCode>
                <c:ptCount val="5"/>
                <c:pt idx="0">
                  <c:v>43921</c:v>
                </c:pt>
                <c:pt idx="1">
                  <c:v>44286</c:v>
                </c:pt>
                <c:pt idx="2">
                  <c:v>44651</c:v>
                </c:pt>
                <c:pt idx="3">
                  <c:v>45016</c:v>
                </c:pt>
                <c:pt idx="4">
                  <c:v>45382</c:v>
                </c:pt>
              </c:numCache>
            </c:numRef>
          </c:cat>
          <c:val>
            <c:numRef>
              <c:f>'Altman Z score analysis'!$E$93:$I$93</c:f>
              <c:numCache>
                <c:formatCode>0.00%</c:formatCode>
                <c:ptCount val="5"/>
                <c:pt idx="0">
                  <c:v>0.85337905553073568</c:v>
                </c:pt>
                <c:pt idx="1">
                  <c:v>0.87602124420374916</c:v>
                </c:pt>
                <c:pt idx="2">
                  <c:v>0.96322578468528242</c:v>
                </c:pt>
                <c:pt idx="3">
                  <c:v>1.0880000000000001</c:v>
                </c:pt>
                <c:pt idx="4">
                  <c:v>1.1015865379796947</c:v>
                </c:pt>
              </c:numCache>
            </c:numRef>
          </c:val>
          <c:extLst>
            <c:ext xmlns:c16="http://schemas.microsoft.com/office/drawing/2014/chart" uri="{C3380CC4-5D6E-409C-BE32-E72D297353CC}">
              <c16:uniqueId val="{0000003A-8651-4428-B643-6C3A92574879}"/>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3D-F241-4B0D-A8FE-125183B0D030}"/>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3F-F241-4B0D-A8FE-125183B0D030}"/>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41-F241-4B0D-A8FE-125183B0D030}"/>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43-F241-4B0D-A8FE-125183B0D030}"/>
              </c:ext>
            </c:extLst>
          </c:dPt>
          <c:dPt>
            <c:idx val="4"/>
            <c:invertIfNegative val="0"/>
            <c:bubble3D val="0"/>
            <c:spPr>
              <a:solidFill>
                <a:srgbClr val="006CB7"/>
              </a:solidFill>
              <a:ln>
                <a:noFill/>
              </a:ln>
              <a:effectLst/>
            </c:spPr>
            <c:extLst>
              <c:ext xmlns:c16="http://schemas.microsoft.com/office/drawing/2014/chart" uri="{C3380CC4-5D6E-409C-BE32-E72D297353CC}">
                <c16:uniqueId val="{00000045-F241-4B0D-A8FE-125183B0D030}"/>
              </c:ext>
            </c:extLst>
          </c:dPt>
          <c:dLbls>
            <c:numFmt formatCode="#,##0.00&quot;x&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 analysis'!$E$96:$I$96</c:f>
              <c:numCache>
                <c:formatCode>mmm\-yy</c:formatCode>
                <c:ptCount val="5"/>
                <c:pt idx="0">
                  <c:v>43921</c:v>
                </c:pt>
                <c:pt idx="1">
                  <c:v>44286</c:v>
                </c:pt>
                <c:pt idx="2">
                  <c:v>44651</c:v>
                </c:pt>
                <c:pt idx="3">
                  <c:v>45016</c:v>
                </c:pt>
                <c:pt idx="4">
                  <c:v>45382</c:v>
                </c:pt>
              </c:numCache>
            </c:numRef>
          </c:cat>
          <c:val>
            <c:numRef>
              <c:f>'Altman Z score analysis'!$E$97:$I$97</c:f>
              <c:numCache>
                <c:formatCode>0.00</c:formatCode>
                <c:ptCount val="5"/>
                <c:pt idx="0">
                  <c:v>1.8364980818889918</c:v>
                </c:pt>
                <c:pt idx="1">
                  <c:v>2.1391593722112514</c:v>
                </c:pt>
                <c:pt idx="2">
                  <c:v>2.2414107072073404</c:v>
                </c:pt>
                <c:pt idx="3">
                  <c:v>2.5040555325345966</c:v>
                </c:pt>
                <c:pt idx="4">
                  <c:v>1.4889453481263217</c:v>
                </c:pt>
              </c:numCache>
            </c:numRef>
          </c:val>
          <c:extLst>
            <c:ext xmlns:c16="http://schemas.microsoft.com/office/drawing/2014/chart" uri="{C3380CC4-5D6E-409C-BE32-E72D297353CC}">
              <c16:uniqueId val="{00000046-F241-4B0D-A8FE-125183B0D030}"/>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17-5355-4A77-9546-53E0750A4357}"/>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19-5355-4A77-9546-53E0750A4357}"/>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B-5355-4A77-9546-53E0750A4357}"/>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D-5355-4A77-9546-53E0750A4357}"/>
              </c:ext>
            </c:extLst>
          </c:dPt>
          <c:dPt>
            <c:idx val="4"/>
            <c:invertIfNegative val="0"/>
            <c:bubble3D val="0"/>
            <c:spPr>
              <a:solidFill>
                <a:srgbClr val="006CB7"/>
              </a:solidFill>
              <a:ln>
                <a:noFill/>
              </a:ln>
              <a:effectLst/>
            </c:spPr>
            <c:extLst>
              <c:ext xmlns:c16="http://schemas.microsoft.com/office/drawing/2014/chart" uri="{C3380CC4-5D6E-409C-BE32-E72D297353CC}">
                <c16:uniqueId val="{0000001F-5355-4A77-9546-53E0750A435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Analysis'!$E$72:$I$72</c:f>
              <c:numCache>
                <c:formatCode>mmm\-yy</c:formatCode>
                <c:ptCount val="5"/>
                <c:pt idx="0">
                  <c:v>43921</c:v>
                </c:pt>
                <c:pt idx="1">
                  <c:v>44286</c:v>
                </c:pt>
                <c:pt idx="2">
                  <c:v>44651</c:v>
                </c:pt>
                <c:pt idx="3">
                  <c:v>45016</c:v>
                </c:pt>
                <c:pt idx="4">
                  <c:v>45382</c:v>
                </c:pt>
              </c:numCache>
            </c:numRef>
          </c:cat>
          <c:val>
            <c:numRef>
              <c:f>'Dupout Analysis'!$E$74:$I$74</c:f>
              <c:numCache>
                <c:formatCode>0.00</c:formatCode>
                <c:ptCount val="5"/>
                <c:pt idx="0">
                  <c:v>70676</c:v>
                </c:pt>
                <c:pt idx="1">
                  <c:v>75379</c:v>
                </c:pt>
                <c:pt idx="2">
                  <c:v>85651</c:v>
                </c:pt>
                <c:pt idx="3">
                  <c:v>101456</c:v>
                </c:pt>
                <c:pt idx="4">
                  <c:v>109913</c:v>
                </c:pt>
              </c:numCache>
            </c:numRef>
          </c:val>
          <c:extLst>
            <c:ext xmlns:c16="http://schemas.microsoft.com/office/drawing/2014/chart" uri="{C3380CC4-5D6E-409C-BE32-E72D297353CC}">
              <c16:uniqueId val="{00000020-5355-4A77-9546-53E0750A4357}"/>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179958045432948E-2"/>
          <c:y val="0.13472324422531634"/>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0D-53FC-4E06-91C5-28D631FA242B}"/>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0F-53FC-4E06-91C5-28D631FA242B}"/>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1-53FC-4E06-91C5-28D631FA242B}"/>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3-53FC-4E06-91C5-28D631FA242B}"/>
              </c:ext>
            </c:extLst>
          </c:dPt>
          <c:dPt>
            <c:idx val="4"/>
            <c:invertIfNegative val="0"/>
            <c:bubble3D val="0"/>
            <c:spPr>
              <a:solidFill>
                <a:srgbClr val="006CB7"/>
              </a:solidFill>
              <a:ln>
                <a:noFill/>
              </a:ln>
              <a:effectLst/>
            </c:spPr>
            <c:extLst>
              <c:ext xmlns:c16="http://schemas.microsoft.com/office/drawing/2014/chart" uri="{C3380CC4-5D6E-409C-BE32-E72D297353CC}">
                <c16:uniqueId val="{00000015-53FC-4E06-91C5-28D631FA242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Analysis'!$E$72:$I$72</c:f>
              <c:numCache>
                <c:formatCode>mmm\-yy</c:formatCode>
                <c:ptCount val="5"/>
                <c:pt idx="0">
                  <c:v>43921</c:v>
                </c:pt>
                <c:pt idx="1">
                  <c:v>44286</c:v>
                </c:pt>
                <c:pt idx="2">
                  <c:v>44651</c:v>
                </c:pt>
                <c:pt idx="3">
                  <c:v>45016</c:v>
                </c:pt>
                <c:pt idx="4">
                  <c:v>45382</c:v>
                </c:pt>
              </c:numCache>
            </c:numRef>
          </c:cat>
          <c:val>
            <c:numRef>
              <c:f>'Dupout Analysis'!$E$73:$I$73</c:f>
              <c:numCache>
                <c:formatCode>0.00</c:formatCode>
                <c:ptCount val="5"/>
                <c:pt idx="0">
                  <c:v>11057</c:v>
                </c:pt>
                <c:pt idx="1">
                  <c:v>11145</c:v>
                </c:pt>
                <c:pt idx="2">
                  <c:v>13499</c:v>
                </c:pt>
                <c:pt idx="3">
                  <c:v>14851</c:v>
                </c:pt>
                <c:pt idx="4">
                  <c:v>15702</c:v>
                </c:pt>
              </c:numCache>
            </c:numRef>
          </c:val>
          <c:extLst>
            <c:ext xmlns:c16="http://schemas.microsoft.com/office/drawing/2014/chart" uri="{C3380CC4-5D6E-409C-BE32-E72D297353CC}">
              <c16:uniqueId val="{00000016-53FC-4E06-91C5-28D631FA242B}"/>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179958045432948E-2"/>
          <c:y val="0.13472324422531634"/>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0D-06A8-4063-853E-71534D652D28}"/>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0F-06A8-4063-853E-71534D652D28}"/>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1-06A8-4063-853E-71534D652D28}"/>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3-06A8-4063-853E-71534D652D28}"/>
              </c:ext>
            </c:extLst>
          </c:dPt>
          <c:dPt>
            <c:idx val="4"/>
            <c:invertIfNegative val="0"/>
            <c:bubble3D val="0"/>
            <c:spPr>
              <a:solidFill>
                <a:srgbClr val="006CB7"/>
              </a:solidFill>
              <a:ln>
                <a:noFill/>
              </a:ln>
              <a:effectLst/>
            </c:spPr>
            <c:extLst>
              <c:ext xmlns:c16="http://schemas.microsoft.com/office/drawing/2014/chart" uri="{C3380CC4-5D6E-409C-BE32-E72D297353CC}">
                <c16:uniqueId val="{00000015-06A8-4063-853E-71534D652D2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Analysis'!$E$72:$I$72</c:f>
              <c:numCache>
                <c:formatCode>mmm\-yy</c:formatCode>
                <c:ptCount val="5"/>
                <c:pt idx="0">
                  <c:v>43921</c:v>
                </c:pt>
                <c:pt idx="1">
                  <c:v>44286</c:v>
                </c:pt>
                <c:pt idx="2">
                  <c:v>44651</c:v>
                </c:pt>
                <c:pt idx="3">
                  <c:v>45016</c:v>
                </c:pt>
                <c:pt idx="4">
                  <c:v>45382</c:v>
                </c:pt>
              </c:numCache>
            </c:numRef>
          </c:cat>
          <c:val>
            <c:numRef>
              <c:f>'Dupout Analysis'!$E$78:$I$78</c:f>
              <c:numCache>
                <c:formatCode>0.00</c:formatCode>
                <c:ptCount val="5"/>
                <c:pt idx="0">
                  <c:v>111993.5</c:v>
                </c:pt>
                <c:pt idx="1">
                  <c:v>127456.5</c:v>
                </c:pt>
                <c:pt idx="2">
                  <c:v>131944.5</c:v>
                </c:pt>
                <c:pt idx="3">
                  <c:v>137710.5</c:v>
                </c:pt>
                <c:pt idx="4">
                  <c:v>146402</c:v>
                </c:pt>
              </c:numCache>
            </c:numRef>
          </c:val>
          <c:extLst>
            <c:ext xmlns:c16="http://schemas.microsoft.com/office/drawing/2014/chart" uri="{C3380CC4-5D6E-409C-BE32-E72D297353CC}">
              <c16:uniqueId val="{00000016-06A8-4063-853E-71534D652D28}"/>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0D-C608-446B-835F-4AAB726E9953}"/>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0F-C608-446B-835F-4AAB726E9953}"/>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1-C608-446B-835F-4AAB726E9953}"/>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3-C608-446B-835F-4AAB726E9953}"/>
              </c:ext>
            </c:extLst>
          </c:dPt>
          <c:dPt>
            <c:idx val="4"/>
            <c:invertIfNegative val="0"/>
            <c:bubble3D val="0"/>
            <c:spPr>
              <a:solidFill>
                <a:srgbClr val="006CB7"/>
              </a:solidFill>
              <a:ln>
                <a:noFill/>
              </a:ln>
              <a:effectLst/>
            </c:spPr>
            <c:extLst>
              <c:ext xmlns:c16="http://schemas.microsoft.com/office/drawing/2014/chart" uri="{C3380CC4-5D6E-409C-BE32-E72D297353CC}">
                <c16:uniqueId val="{00000015-C608-446B-835F-4AAB726E995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Analysis'!$E$66:$I$66</c:f>
              <c:numCache>
                <c:formatCode>mmm\-yy</c:formatCode>
                <c:ptCount val="5"/>
                <c:pt idx="0">
                  <c:v>43921</c:v>
                </c:pt>
                <c:pt idx="1">
                  <c:v>44286</c:v>
                </c:pt>
                <c:pt idx="2">
                  <c:v>44651</c:v>
                </c:pt>
                <c:pt idx="3">
                  <c:v>45016</c:v>
                </c:pt>
                <c:pt idx="4">
                  <c:v>45382</c:v>
                </c:pt>
              </c:numCache>
            </c:numRef>
          </c:cat>
          <c:val>
            <c:numRef>
              <c:f>'Dupout Analysis'!$E$69:$I$69</c:f>
              <c:numCache>
                <c:formatCode>0.00%</c:formatCode>
                <c:ptCount val="5"/>
                <c:pt idx="0">
                  <c:v>0.1536761640027797</c:v>
                </c:pt>
                <c:pt idx="1">
                  <c:v>0.13028002314530693</c:v>
                </c:pt>
                <c:pt idx="2">
                  <c:v>0.1469350879770982</c:v>
                </c:pt>
                <c:pt idx="3">
                  <c:v>0.15411676802058902</c:v>
                </c:pt>
                <c:pt idx="4">
                  <c:v>0.15551846918006645</c:v>
                </c:pt>
              </c:numCache>
            </c:numRef>
          </c:val>
          <c:extLst>
            <c:ext xmlns:c16="http://schemas.microsoft.com/office/drawing/2014/chart" uri="{C3380CC4-5D6E-409C-BE32-E72D297353CC}">
              <c16:uniqueId val="{00000016-C608-446B-835F-4AAB726E9953}"/>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0D-5372-4327-9C2D-1B2A387B80C3}"/>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0F-5372-4327-9C2D-1B2A387B80C3}"/>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1-5372-4327-9C2D-1B2A387B80C3}"/>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3-5372-4327-9C2D-1B2A387B80C3}"/>
              </c:ext>
            </c:extLst>
          </c:dPt>
          <c:dPt>
            <c:idx val="4"/>
            <c:invertIfNegative val="0"/>
            <c:bubble3D val="0"/>
            <c:spPr>
              <a:solidFill>
                <a:srgbClr val="006CB7"/>
              </a:solidFill>
              <a:ln>
                <a:noFill/>
              </a:ln>
              <a:effectLst/>
            </c:spPr>
            <c:extLst>
              <c:ext xmlns:c16="http://schemas.microsoft.com/office/drawing/2014/chart" uri="{C3380CC4-5D6E-409C-BE32-E72D297353CC}">
                <c16:uniqueId val="{00000015-5372-4327-9C2D-1B2A387B80C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Analysis'!$E$66:$I$66</c:f>
              <c:numCache>
                <c:formatCode>mmm\-yy</c:formatCode>
                <c:ptCount val="5"/>
                <c:pt idx="0">
                  <c:v>43921</c:v>
                </c:pt>
                <c:pt idx="1">
                  <c:v>44286</c:v>
                </c:pt>
                <c:pt idx="2">
                  <c:v>44651</c:v>
                </c:pt>
                <c:pt idx="3">
                  <c:v>45016</c:v>
                </c:pt>
                <c:pt idx="4">
                  <c:v>45382</c:v>
                </c:pt>
              </c:numCache>
            </c:numRef>
          </c:cat>
          <c:val>
            <c:numRef>
              <c:f>'Dupout Analysis'!$E$91:$I$91</c:f>
              <c:numCache>
                <c:formatCode>0.00%</c:formatCode>
                <c:ptCount val="5"/>
                <c:pt idx="0">
                  <c:v>9.8728944090505255E-2</c:v>
                </c:pt>
                <c:pt idx="1">
                  <c:v>8.7441597721575601E-2</c:v>
                </c:pt>
                <c:pt idx="2">
                  <c:v>0.10230816744919265</c:v>
                </c:pt>
                <c:pt idx="3">
                  <c:v>0.10784217615940687</c:v>
                </c:pt>
                <c:pt idx="4">
                  <c:v>0.10725263316074916</c:v>
                </c:pt>
              </c:numCache>
            </c:numRef>
          </c:val>
          <c:extLst>
            <c:ext xmlns:c16="http://schemas.microsoft.com/office/drawing/2014/chart" uri="{C3380CC4-5D6E-409C-BE32-E72D297353CC}">
              <c16:uniqueId val="{00000016-5372-4327-9C2D-1B2A387B80C3}"/>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885949864423657E-2"/>
          <c:y val="8.0925120686754781E-2"/>
          <c:w val="0.87920909191522334"/>
          <c:h val="0.72325010577614202"/>
        </c:manualLayout>
      </c:layout>
      <c:barChart>
        <c:barDir val="col"/>
        <c:grouping val="clustered"/>
        <c:varyColors val="0"/>
        <c:ser>
          <c:idx val="0"/>
          <c:order val="0"/>
          <c:spPr>
            <a:solidFill>
              <a:srgbClr val="006CB7"/>
            </a:solidFill>
            <a:ln>
              <a:noFill/>
            </a:ln>
            <a:effectLst/>
          </c:spPr>
          <c:invertIfNegative val="0"/>
          <c:dPt>
            <c:idx val="0"/>
            <c:invertIfNegative val="0"/>
            <c:bubble3D val="0"/>
            <c:spPr>
              <a:solidFill>
                <a:srgbClr val="006CB7">
                  <a:alpha val="55000"/>
                </a:srgbClr>
              </a:solidFill>
              <a:ln>
                <a:noFill/>
              </a:ln>
              <a:effectLst/>
            </c:spPr>
            <c:extLst>
              <c:ext xmlns:c16="http://schemas.microsoft.com/office/drawing/2014/chart" uri="{C3380CC4-5D6E-409C-BE32-E72D297353CC}">
                <c16:uniqueId val="{0000000D-D0A3-4C31-900F-4A9717B2C00A}"/>
              </c:ext>
            </c:extLst>
          </c:dPt>
          <c:dPt>
            <c:idx val="1"/>
            <c:invertIfNegative val="0"/>
            <c:bubble3D val="0"/>
            <c:spPr>
              <a:solidFill>
                <a:srgbClr val="006CB7">
                  <a:alpha val="65000"/>
                </a:srgbClr>
              </a:solidFill>
              <a:ln>
                <a:noFill/>
              </a:ln>
              <a:effectLst/>
            </c:spPr>
            <c:extLst>
              <c:ext xmlns:c16="http://schemas.microsoft.com/office/drawing/2014/chart" uri="{C3380CC4-5D6E-409C-BE32-E72D297353CC}">
                <c16:uniqueId val="{0000000F-D0A3-4C31-900F-4A9717B2C00A}"/>
              </c:ext>
            </c:extLst>
          </c:dPt>
          <c:dPt>
            <c:idx val="2"/>
            <c:invertIfNegative val="0"/>
            <c:bubble3D val="0"/>
            <c:spPr>
              <a:solidFill>
                <a:srgbClr val="006CB7">
                  <a:alpha val="75000"/>
                </a:srgbClr>
              </a:solidFill>
              <a:ln>
                <a:noFill/>
              </a:ln>
              <a:effectLst/>
            </c:spPr>
            <c:extLst>
              <c:ext xmlns:c16="http://schemas.microsoft.com/office/drawing/2014/chart" uri="{C3380CC4-5D6E-409C-BE32-E72D297353CC}">
                <c16:uniqueId val="{00000011-D0A3-4C31-900F-4A9717B2C00A}"/>
              </c:ext>
            </c:extLst>
          </c:dPt>
          <c:dPt>
            <c:idx val="3"/>
            <c:invertIfNegative val="0"/>
            <c:bubble3D val="0"/>
            <c:spPr>
              <a:solidFill>
                <a:srgbClr val="006CB7">
                  <a:alpha val="85000"/>
                </a:srgbClr>
              </a:solidFill>
              <a:ln>
                <a:noFill/>
              </a:ln>
              <a:effectLst/>
            </c:spPr>
            <c:extLst>
              <c:ext xmlns:c16="http://schemas.microsoft.com/office/drawing/2014/chart" uri="{C3380CC4-5D6E-409C-BE32-E72D297353CC}">
                <c16:uniqueId val="{00000013-D0A3-4C31-900F-4A9717B2C00A}"/>
              </c:ext>
            </c:extLst>
          </c:dPt>
          <c:dPt>
            <c:idx val="4"/>
            <c:invertIfNegative val="0"/>
            <c:bubble3D val="0"/>
            <c:spPr>
              <a:solidFill>
                <a:srgbClr val="006CB7"/>
              </a:solidFill>
              <a:ln>
                <a:noFill/>
              </a:ln>
              <a:effectLst/>
            </c:spPr>
            <c:extLst>
              <c:ext xmlns:c16="http://schemas.microsoft.com/office/drawing/2014/chart" uri="{C3380CC4-5D6E-409C-BE32-E72D297353CC}">
                <c16:uniqueId val="{00000015-D0A3-4C31-900F-4A9717B2C00A}"/>
              </c:ext>
            </c:extLst>
          </c:dPt>
          <c:dLbls>
            <c:numFmt formatCode="#,##0.00&quot;x&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'Dupout Analysis'!$E$66:$I$66</c:f>
              <c:numCache>
                <c:formatCode>mmm\-yy</c:formatCode>
                <c:ptCount val="5"/>
                <c:pt idx="0">
                  <c:v>43921</c:v>
                </c:pt>
                <c:pt idx="1">
                  <c:v>44286</c:v>
                </c:pt>
                <c:pt idx="2">
                  <c:v>44651</c:v>
                </c:pt>
                <c:pt idx="3">
                  <c:v>45016</c:v>
                </c:pt>
                <c:pt idx="4">
                  <c:v>45382</c:v>
                </c:pt>
              </c:numCache>
            </c:numRef>
          </c:cat>
          <c:val>
            <c:numRef>
              <c:f>'Dupout Analysis'!$E$83:$I$83</c:f>
              <c:numCache>
                <c:formatCode>0.00\x</c:formatCode>
                <c:ptCount val="5"/>
                <c:pt idx="0">
                  <c:v>1.5565462126476719</c:v>
                </c:pt>
                <c:pt idx="1">
                  <c:v>1.4899089968613561</c:v>
                </c:pt>
                <c:pt idx="2">
                  <c:v>1.4362009567815566</c:v>
                </c:pt>
                <c:pt idx="3">
                  <c:v>1.4290954940744276</c:v>
                </c:pt>
                <c:pt idx="4">
                  <c:v>1.450020056355884</c:v>
                </c:pt>
              </c:numCache>
            </c:numRef>
          </c:val>
          <c:extLst>
            <c:ext xmlns:c16="http://schemas.microsoft.com/office/drawing/2014/chart" uri="{C3380CC4-5D6E-409C-BE32-E72D297353CC}">
              <c16:uniqueId val="{00000016-D0A3-4C31-900F-4A9717B2C00A}"/>
            </c:ext>
          </c:extLst>
        </c:ser>
        <c:dLbls>
          <c:showLegendKey val="0"/>
          <c:showVal val="0"/>
          <c:showCatName val="0"/>
          <c:showSerName val="0"/>
          <c:showPercent val="0"/>
          <c:showBubbleSize val="0"/>
        </c:dLbls>
        <c:gapWidth val="219"/>
        <c:overlap val="-27"/>
        <c:axId val="207585936"/>
        <c:axId val="207580528"/>
      </c:barChart>
      <c:dateAx>
        <c:axId val="2075859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80528"/>
        <c:crosses val="autoZero"/>
        <c:auto val="1"/>
        <c:lblOffset val="100"/>
        <c:baseTimeUnit val="years"/>
      </c:dateAx>
      <c:valAx>
        <c:axId val="207580528"/>
        <c:scaling>
          <c:orientation val="minMax"/>
        </c:scaling>
        <c:delete val="1"/>
        <c:axPos val="l"/>
        <c:numFmt formatCode="0.00\x" sourceLinked="1"/>
        <c:majorTickMark val="none"/>
        <c:minorTickMark val="none"/>
        <c:tickLblPos val="nextTo"/>
        <c:crossAx val="207585936"/>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87649681158888"/>
          <c:y val="8.2956259426847659E-2"/>
          <c:w val="0.76784123457596842"/>
          <c:h val="0.8756220234914075"/>
        </c:manualLayout>
      </c:layout>
      <c:scatterChart>
        <c:scatterStyle val="lineMarker"/>
        <c:varyColors val="0"/>
        <c:ser>
          <c:idx val="0"/>
          <c:order val="0"/>
          <c:tx>
            <c:strRef>
              <c:f>RM!$C$10</c:f>
              <c:strCache>
                <c:ptCount val="1"/>
                <c:pt idx="0">
                  <c:v>Annual</c:v>
                </c:pt>
              </c:strCache>
            </c:strRef>
          </c:tx>
          <c:spPr>
            <a:ln w="19050" cap="rnd">
              <a:solidFill>
                <a:srgbClr val="006CB7"/>
              </a:solidFill>
              <a:round/>
            </a:ln>
            <a:effectLst/>
          </c:spPr>
          <c:marker>
            <c:symbol val="circle"/>
            <c:size val="5"/>
            <c:spPr>
              <a:solidFill>
                <a:srgbClr val="FFFF00"/>
              </a:solidFill>
              <a:ln w="9525">
                <a:solidFill>
                  <a:srgbClr val="7030A0"/>
                </a:solidFill>
              </a:ln>
              <a:effectLst/>
            </c:spPr>
          </c:marker>
          <c:dPt>
            <c:idx val="13"/>
            <c:marker>
              <c:symbol val="circle"/>
              <c:size val="5"/>
              <c:spPr>
                <a:solidFill>
                  <a:srgbClr val="FFFF00"/>
                </a:solidFill>
                <a:ln w="9525">
                  <a:solidFill>
                    <a:srgbClr val="7030A0"/>
                  </a:solidFill>
                </a:ln>
                <a:effectLst/>
              </c:spPr>
            </c:marker>
            <c:bubble3D val="0"/>
            <c:extLst>
              <c:ext xmlns:c16="http://schemas.microsoft.com/office/drawing/2014/chart" uri="{C3380CC4-5D6E-409C-BE32-E72D297353CC}">
                <c16:uniqueId val="{00000004-E31B-46B2-B52F-71F4B87FE515}"/>
              </c:ext>
            </c:extLst>
          </c:dPt>
          <c:xVal>
            <c:numRef>
              <c:f>RM!$B$11:$B$34</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RM!$C$11:$C$34</c:f>
              <c:numCache>
                <c:formatCode>0.00%</c:formatCode>
                <c:ptCount val="24"/>
                <c:pt idx="0">
                  <c:v>-0.14649999999999999</c:v>
                </c:pt>
                <c:pt idx="1">
                  <c:v>-0.1618</c:v>
                </c:pt>
                <c:pt idx="2">
                  <c:v>3.2500000000000001E-2</c:v>
                </c:pt>
                <c:pt idx="3">
                  <c:v>0.71900000000000008</c:v>
                </c:pt>
                <c:pt idx="4">
                  <c:v>0.10679999999999999</c:v>
                </c:pt>
                <c:pt idx="5">
                  <c:v>0.36340000000000006</c:v>
                </c:pt>
                <c:pt idx="6">
                  <c:v>0.39829999999999999</c:v>
                </c:pt>
                <c:pt idx="7">
                  <c:v>0.54770000000000008</c:v>
                </c:pt>
                <c:pt idx="8">
                  <c:v>-0.51790000000000003</c:v>
                </c:pt>
                <c:pt idx="9">
                  <c:v>0.75760000000000005</c:v>
                </c:pt>
                <c:pt idx="10">
                  <c:v>0.17949999999999999</c:v>
                </c:pt>
                <c:pt idx="11">
                  <c:v>-0.2462</c:v>
                </c:pt>
                <c:pt idx="12">
                  <c:v>0.27699999999999997</c:v>
                </c:pt>
                <c:pt idx="13">
                  <c:v>6.7599999999999993E-2</c:v>
                </c:pt>
                <c:pt idx="14">
                  <c:v>0.31390000000000001</c:v>
                </c:pt>
                <c:pt idx="15">
                  <c:v>-4.0599999999999997E-2</c:v>
                </c:pt>
                <c:pt idx="16">
                  <c:v>3.0099999999999998E-2</c:v>
                </c:pt>
                <c:pt idx="17">
                  <c:v>0.28649999999999998</c:v>
                </c:pt>
                <c:pt idx="18">
                  <c:v>3.15E-2</c:v>
                </c:pt>
                <c:pt idx="19">
                  <c:v>0.1202</c:v>
                </c:pt>
                <c:pt idx="20">
                  <c:v>0.14899999999999999</c:v>
                </c:pt>
                <c:pt idx="21">
                  <c:v>0.2412</c:v>
                </c:pt>
                <c:pt idx="22">
                  <c:v>4.3200000000000002E-2</c:v>
                </c:pt>
                <c:pt idx="23">
                  <c:v>0.19420000000000001</c:v>
                </c:pt>
              </c:numCache>
            </c:numRef>
          </c:yVal>
          <c:smooth val="0"/>
          <c:extLst>
            <c:ext xmlns:c16="http://schemas.microsoft.com/office/drawing/2014/chart" uri="{C3380CC4-5D6E-409C-BE32-E72D297353CC}">
              <c16:uniqueId val="{00000000-E31B-46B2-B52F-71F4B87FE515}"/>
            </c:ext>
          </c:extLst>
        </c:ser>
        <c:dLbls>
          <c:showLegendKey val="0"/>
          <c:showVal val="0"/>
          <c:showCatName val="0"/>
          <c:showSerName val="0"/>
          <c:showPercent val="0"/>
          <c:showBubbleSize val="0"/>
        </c:dLbls>
        <c:axId val="518683872"/>
        <c:axId val="518688032"/>
      </c:scatterChart>
      <c:valAx>
        <c:axId val="518683872"/>
        <c:scaling>
          <c:orientation val="minMax"/>
          <c:max val="2023"/>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88032"/>
        <c:crosses val="autoZero"/>
        <c:crossBetween val="midCat"/>
        <c:majorUnit val="3"/>
      </c:valAx>
      <c:valAx>
        <c:axId val="518688032"/>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83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Price'!$D$2</c:f>
              <c:strCache>
                <c:ptCount val="1"/>
                <c:pt idx="0">
                  <c:v>Volume</c:v>
                </c:pt>
              </c:strCache>
            </c:strRef>
          </c:tx>
          <c:spPr>
            <a:solidFill>
              <a:srgbClr val="95C31B"/>
            </a:solidFill>
            <a:ln>
              <a:noFill/>
            </a:ln>
            <a:effectLst/>
          </c:spPr>
          <c:invertIfNegative val="0"/>
          <c:cat>
            <c:numRef>
              <c:f>'Share Price'!$B$3:$B$1132</c:f>
              <c:numCache>
                <c:formatCode>m/d/yyyy</c:formatCode>
                <c:ptCount val="1130"/>
                <c:pt idx="0">
                  <c:v>37480</c:v>
                </c:pt>
                <c:pt idx="1">
                  <c:v>37481</c:v>
                </c:pt>
                <c:pt idx="2">
                  <c:v>37482</c:v>
                </c:pt>
                <c:pt idx="3">
                  <c:v>37484</c:v>
                </c:pt>
                <c:pt idx="4">
                  <c:v>37487</c:v>
                </c:pt>
                <c:pt idx="5">
                  <c:v>37488</c:v>
                </c:pt>
                <c:pt idx="6">
                  <c:v>37489</c:v>
                </c:pt>
                <c:pt idx="7">
                  <c:v>37490</c:v>
                </c:pt>
                <c:pt idx="8">
                  <c:v>37491</c:v>
                </c:pt>
                <c:pt idx="9">
                  <c:v>37494</c:v>
                </c:pt>
                <c:pt idx="10">
                  <c:v>37495</c:v>
                </c:pt>
                <c:pt idx="11">
                  <c:v>37496</c:v>
                </c:pt>
                <c:pt idx="12">
                  <c:v>37497</c:v>
                </c:pt>
                <c:pt idx="13">
                  <c:v>37498</c:v>
                </c:pt>
                <c:pt idx="14">
                  <c:v>37501</c:v>
                </c:pt>
                <c:pt idx="15">
                  <c:v>37502</c:v>
                </c:pt>
                <c:pt idx="16">
                  <c:v>37503</c:v>
                </c:pt>
                <c:pt idx="17">
                  <c:v>37504</c:v>
                </c:pt>
                <c:pt idx="18">
                  <c:v>37505</c:v>
                </c:pt>
                <c:pt idx="19">
                  <c:v>37508</c:v>
                </c:pt>
                <c:pt idx="20">
                  <c:v>37510</c:v>
                </c:pt>
                <c:pt idx="21">
                  <c:v>37511</c:v>
                </c:pt>
                <c:pt idx="22">
                  <c:v>37512</c:v>
                </c:pt>
                <c:pt idx="23">
                  <c:v>37515</c:v>
                </c:pt>
                <c:pt idx="24">
                  <c:v>37516</c:v>
                </c:pt>
                <c:pt idx="25">
                  <c:v>37517</c:v>
                </c:pt>
                <c:pt idx="26">
                  <c:v>37518</c:v>
                </c:pt>
                <c:pt idx="27">
                  <c:v>37519</c:v>
                </c:pt>
                <c:pt idx="28">
                  <c:v>37522</c:v>
                </c:pt>
                <c:pt idx="29">
                  <c:v>37523</c:v>
                </c:pt>
                <c:pt idx="30">
                  <c:v>37524</c:v>
                </c:pt>
                <c:pt idx="31">
                  <c:v>37525</c:v>
                </c:pt>
                <c:pt idx="32">
                  <c:v>37526</c:v>
                </c:pt>
                <c:pt idx="33">
                  <c:v>37529</c:v>
                </c:pt>
                <c:pt idx="34">
                  <c:v>37530</c:v>
                </c:pt>
                <c:pt idx="35">
                  <c:v>37532</c:v>
                </c:pt>
                <c:pt idx="36">
                  <c:v>37533</c:v>
                </c:pt>
                <c:pt idx="37">
                  <c:v>37536</c:v>
                </c:pt>
                <c:pt idx="38">
                  <c:v>37537</c:v>
                </c:pt>
                <c:pt idx="39">
                  <c:v>37538</c:v>
                </c:pt>
                <c:pt idx="40">
                  <c:v>37539</c:v>
                </c:pt>
                <c:pt idx="41">
                  <c:v>37540</c:v>
                </c:pt>
                <c:pt idx="42">
                  <c:v>37543</c:v>
                </c:pt>
                <c:pt idx="43">
                  <c:v>37545</c:v>
                </c:pt>
                <c:pt idx="44">
                  <c:v>37546</c:v>
                </c:pt>
                <c:pt idx="45">
                  <c:v>37547</c:v>
                </c:pt>
                <c:pt idx="46">
                  <c:v>37550</c:v>
                </c:pt>
                <c:pt idx="47">
                  <c:v>37551</c:v>
                </c:pt>
                <c:pt idx="48">
                  <c:v>37552</c:v>
                </c:pt>
                <c:pt idx="49">
                  <c:v>37553</c:v>
                </c:pt>
                <c:pt idx="50">
                  <c:v>37554</c:v>
                </c:pt>
                <c:pt idx="51">
                  <c:v>37557</c:v>
                </c:pt>
                <c:pt idx="52">
                  <c:v>37558</c:v>
                </c:pt>
                <c:pt idx="53">
                  <c:v>37559</c:v>
                </c:pt>
                <c:pt idx="54">
                  <c:v>37560</c:v>
                </c:pt>
                <c:pt idx="55">
                  <c:v>37561</c:v>
                </c:pt>
                <c:pt idx="56">
                  <c:v>37564</c:v>
                </c:pt>
                <c:pt idx="57">
                  <c:v>37565</c:v>
                </c:pt>
                <c:pt idx="58">
                  <c:v>37567</c:v>
                </c:pt>
                <c:pt idx="59">
                  <c:v>37568</c:v>
                </c:pt>
                <c:pt idx="60">
                  <c:v>37571</c:v>
                </c:pt>
                <c:pt idx="61">
                  <c:v>37572</c:v>
                </c:pt>
                <c:pt idx="62">
                  <c:v>37573</c:v>
                </c:pt>
                <c:pt idx="63">
                  <c:v>37574</c:v>
                </c:pt>
                <c:pt idx="64">
                  <c:v>37575</c:v>
                </c:pt>
                <c:pt idx="65">
                  <c:v>37578</c:v>
                </c:pt>
                <c:pt idx="66">
                  <c:v>37580</c:v>
                </c:pt>
                <c:pt idx="67">
                  <c:v>37581</c:v>
                </c:pt>
                <c:pt idx="68">
                  <c:v>37582</c:v>
                </c:pt>
                <c:pt idx="69">
                  <c:v>37585</c:v>
                </c:pt>
                <c:pt idx="70">
                  <c:v>37586</c:v>
                </c:pt>
                <c:pt idx="71">
                  <c:v>37587</c:v>
                </c:pt>
                <c:pt idx="72">
                  <c:v>37588</c:v>
                </c:pt>
                <c:pt idx="73">
                  <c:v>37592</c:v>
                </c:pt>
                <c:pt idx="74">
                  <c:v>37593</c:v>
                </c:pt>
                <c:pt idx="75">
                  <c:v>37594</c:v>
                </c:pt>
                <c:pt idx="76">
                  <c:v>37595</c:v>
                </c:pt>
                <c:pt idx="77">
                  <c:v>37596</c:v>
                </c:pt>
                <c:pt idx="78">
                  <c:v>37599</c:v>
                </c:pt>
                <c:pt idx="79">
                  <c:v>37600</c:v>
                </c:pt>
                <c:pt idx="80">
                  <c:v>37601</c:v>
                </c:pt>
                <c:pt idx="81">
                  <c:v>37602</c:v>
                </c:pt>
                <c:pt idx="82">
                  <c:v>37603</c:v>
                </c:pt>
                <c:pt idx="83">
                  <c:v>37606</c:v>
                </c:pt>
                <c:pt idx="84">
                  <c:v>37607</c:v>
                </c:pt>
                <c:pt idx="85">
                  <c:v>37608</c:v>
                </c:pt>
                <c:pt idx="86">
                  <c:v>37609</c:v>
                </c:pt>
                <c:pt idx="87">
                  <c:v>37610</c:v>
                </c:pt>
                <c:pt idx="88">
                  <c:v>37613</c:v>
                </c:pt>
                <c:pt idx="89">
                  <c:v>37614</c:v>
                </c:pt>
                <c:pt idx="90">
                  <c:v>37616</c:v>
                </c:pt>
                <c:pt idx="91">
                  <c:v>37617</c:v>
                </c:pt>
                <c:pt idx="92">
                  <c:v>37620</c:v>
                </c:pt>
                <c:pt idx="93">
                  <c:v>37621</c:v>
                </c:pt>
                <c:pt idx="94">
                  <c:v>37622</c:v>
                </c:pt>
                <c:pt idx="95">
                  <c:v>37623</c:v>
                </c:pt>
                <c:pt idx="96">
                  <c:v>37624</c:v>
                </c:pt>
                <c:pt idx="97">
                  <c:v>37627</c:v>
                </c:pt>
                <c:pt idx="98">
                  <c:v>37628</c:v>
                </c:pt>
                <c:pt idx="99">
                  <c:v>37629</c:v>
                </c:pt>
                <c:pt idx="100">
                  <c:v>37630</c:v>
                </c:pt>
                <c:pt idx="101">
                  <c:v>37631</c:v>
                </c:pt>
                <c:pt idx="102">
                  <c:v>37634</c:v>
                </c:pt>
                <c:pt idx="103">
                  <c:v>37635</c:v>
                </c:pt>
                <c:pt idx="104">
                  <c:v>37636</c:v>
                </c:pt>
                <c:pt idx="105">
                  <c:v>37637</c:v>
                </c:pt>
                <c:pt idx="106">
                  <c:v>37638</c:v>
                </c:pt>
                <c:pt idx="107">
                  <c:v>37641</c:v>
                </c:pt>
                <c:pt idx="108">
                  <c:v>37642</c:v>
                </c:pt>
                <c:pt idx="109">
                  <c:v>37643</c:v>
                </c:pt>
                <c:pt idx="110">
                  <c:v>37644</c:v>
                </c:pt>
                <c:pt idx="111">
                  <c:v>37645</c:v>
                </c:pt>
                <c:pt idx="112">
                  <c:v>37648</c:v>
                </c:pt>
                <c:pt idx="113">
                  <c:v>37649</c:v>
                </c:pt>
                <c:pt idx="114">
                  <c:v>37650</c:v>
                </c:pt>
                <c:pt idx="115">
                  <c:v>37651</c:v>
                </c:pt>
                <c:pt idx="116">
                  <c:v>37652</c:v>
                </c:pt>
                <c:pt idx="117">
                  <c:v>37655</c:v>
                </c:pt>
                <c:pt idx="118">
                  <c:v>37656</c:v>
                </c:pt>
                <c:pt idx="119">
                  <c:v>37657</c:v>
                </c:pt>
                <c:pt idx="120">
                  <c:v>37658</c:v>
                </c:pt>
                <c:pt idx="121">
                  <c:v>37659</c:v>
                </c:pt>
                <c:pt idx="122">
                  <c:v>37662</c:v>
                </c:pt>
                <c:pt idx="123">
                  <c:v>37663</c:v>
                </c:pt>
                <c:pt idx="124">
                  <c:v>37664</c:v>
                </c:pt>
                <c:pt idx="125">
                  <c:v>37666</c:v>
                </c:pt>
                <c:pt idx="126">
                  <c:v>37669</c:v>
                </c:pt>
                <c:pt idx="127">
                  <c:v>37670</c:v>
                </c:pt>
                <c:pt idx="128">
                  <c:v>37671</c:v>
                </c:pt>
                <c:pt idx="129">
                  <c:v>37672</c:v>
                </c:pt>
                <c:pt idx="130">
                  <c:v>37673</c:v>
                </c:pt>
                <c:pt idx="131">
                  <c:v>37676</c:v>
                </c:pt>
                <c:pt idx="132">
                  <c:v>37677</c:v>
                </c:pt>
                <c:pt idx="133">
                  <c:v>37678</c:v>
                </c:pt>
                <c:pt idx="134">
                  <c:v>37679</c:v>
                </c:pt>
                <c:pt idx="135">
                  <c:v>37680</c:v>
                </c:pt>
                <c:pt idx="136">
                  <c:v>37683</c:v>
                </c:pt>
                <c:pt idx="137">
                  <c:v>37684</c:v>
                </c:pt>
                <c:pt idx="138">
                  <c:v>37685</c:v>
                </c:pt>
                <c:pt idx="139">
                  <c:v>37686</c:v>
                </c:pt>
                <c:pt idx="140">
                  <c:v>37687</c:v>
                </c:pt>
                <c:pt idx="141">
                  <c:v>37690</c:v>
                </c:pt>
                <c:pt idx="142">
                  <c:v>37691</c:v>
                </c:pt>
                <c:pt idx="143">
                  <c:v>37692</c:v>
                </c:pt>
                <c:pt idx="144">
                  <c:v>37693</c:v>
                </c:pt>
                <c:pt idx="145">
                  <c:v>37697</c:v>
                </c:pt>
                <c:pt idx="146">
                  <c:v>37699</c:v>
                </c:pt>
                <c:pt idx="147">
                  <c:v>37700</c:v>
                </c:pt>
                <c:pt idx="148">
                  <c:v>37704</c:v>
                </c:pt>
                <c:pt idx="149">
                  <c:v>37705</c:v>
                </c:pt>
                <c:pt idx="150">
                  <c:v>37706</c:v>
                </c:pt>
                <c:pt idx="151">
                  <c:v>37707</c:v>
                </c:pt>
                <c:pt idx="152">
                  <c:v>37708</c:v>
                </c:pt>
                <c:pt idx="153">
                  <c:v>37711</c:v>
                </c:pt>
                <c:pt idx="154">
                  <c:v>37712</c:v>
                </c:pt>
                <c:pt idx="155">
                  <c:v>37713</c:v>
                </c:pt>
                <c:pt idx="156">
                  <c:v>37714</c:v>
                </c:pt>
                <c:pt idx="157">
                  <c:v>37715</c:v>
                </c:pt>
                <c:pt idx="158">
                  <c:v>37718</c:v>
                </c:pt>
                <c:pt idx="159">
                  <c:v>37719</c:v>
                </c:pt>
                <c:pt idx="160">
                  <c:v>37720</c:v>
                </c:pt>
                <c:pt idx="161">
                  <c:v>37721</c:v>
                </c:pt>
                <c:pt idx="162">
                  <c:v>37722</c:v>
                </c:pt>
                <c:pt idx="163">
                  <c:v>37726</c:v>
                </c:pt>
                <c:pt idx="164">
                  <c:v>37727</c:v>
                </c:pt>
                <c:pt idx="165">
                  <c:v>37728</c:v>
                </c:pt>
                <c:pt idx="166">
                  <c:v>37732</c:v>
                </c:pt>
                <c:pt idx="167">
                  <c:v>37733</c:v>
                </c:pt>
                <c:pt idx="168">
                  <c:v>37734</c:v>
                </c:pt>
                <c:pt idx="169">
                  <c:v>37735</c:v>
                </c:pt>
                <c:pt idx="170">
                  <c:v>37736</c:v>
                </c:pt>
                <c:pt idx="171">
                  <c:v>37739</c:v>
                </c:pt>
                <c:pt idx="172">
                  <c:v>37740</c:v>
                </c:pt>
                <c:pt idx="173">
                  <c:v>37741</c:v>
                </c:pt>
                <c:pt idx="174">
                  <c:v>37743</c:v>
                </c:pt>
                <c:pt idx="175">
                  <c:v>37746</c:v>
                </c:pt>
                <c:pt idx="176">
                  <c:v>37747</c:v>
                </c:pt>
                <c:pt idx="177">
                  <c:v>37748</c:v>
                </c:pt>
                <c:pt idx="178">
                  <c:v>37749</c:v>
                </c:pt>
                <c:pt idx="179">
                  <c:v>37750</c:v>
                </c:pt>
                <c:pt idx="180">
                  <c:v>37753</c:v>
                </c:pt>
                <c:pt idx="181">
                  <c:v>37754</c:v>
                </c:pt>
                <c:pt idx="182">
                  <c:v>37755</c:v>
                </c:pt>
                <c:pt idx="183">
                  <c:v>37756</c:v>
                </c:pt>
                <c:pt idx="184">
                  <c:v>37757</c:v>
                </c:pt>
                <c:pt idx="185">
                  <c:v>37760</c:v>
                </c:pt>
                <c:pt idx="186">
                  <c:v>37761</c:v>
                </c:pt>
                <c:pt idx="187">
                  <c:v>37762</c:v>
                </c:pt>
                <c:pt idx="188">
                  <c:v>37763</c:v>
                </c:pt>
                <c:pt idx="189">
                  <c:v>37764</c:v>
                </c:pt>
                <c:pt idx="190">
                  <c:v>37767</c:v>
                </c:pt>
                <c:pt idx="191">
                  <c:v>37768</c:v>
                </c:pt>
                <c:pt idx="192">
                  <c:v>37769</c:v>
                </c:pt>
                <c:pt idx="193">
                  <c:v>37770</c:v>
                </c:pt>
                <c:pt idx="194">
                  <c:v>37771</c:v>
                </c:pt>
                <c:pt idx="195">
                  <c:v>37774</c:v>
                </c:pt>
                <c:pt idx="196">
                  <c:v>37775</c:v>
                </c:pt>
                <c:pt idx="197">
                  <c:v>37776</c:v>
                </c:pt>
                <c:pt idx="198">
                  <c:v>37777</c:v>
                </c:pt>
                <c:pt idx="199">
                  <c:v>37778</c:v>
                </c:pt>
                <c:pt idx="200">
                  <c:v>37781</c:v>
                </c:pt>
                <c:pt idx="201">
                  <c:v>37782</c:v>
                </c:pt>
                <c:pt idx="202">
                  <c:v>37783</c:v>
                </c:pt>
                <c:pt idx="203">
                  <c:v>37784</c:v>
                </c:pt>
                <c:pt idx="204">
                  <c:v>37785</c:v>
                </c:pt>
                <c:pt idx="205">
                  <c:v>37788</c:v>
                </c:pt>
                <c:pt idx="206">
                  <c:v>37789</c:v>
                </c:pt>
                <c:pt idx="207">
                  <c:v>37790</c:v>
                </c:pt>
                <c:pt idx="208">
                  <c:v>37791</c:v>
                </c:pt>
                <c:pt idx="209">
                  <c:v>37792</c:v>
                </c:pt>
                <c:pt idx="210">
                  <c:v>37795</c:v>
                </c:pt>
                <c:pt idx="211">
                  <c:v>37796</c:v>
                </c:pt>
                <c:pt idx="212">
                  <c:v>37797</c:v>
                </c:pt>
                <c:pt idx="213">
                  <c:v>37798</c:v>
                </c:pt>
                <c:pt idx="214">
                  <c:v>37799</c:v>
                </c:pt>
                <c:pt idx="215">
                  <c:v>37802</c:v>
                </c:pt>
                <c:pt idx="216">
                  <c:v>37803</c:v>
                </c:pt>
                <c:pt idx="217">
                  <c:v>37804</c:v>
                </c:pt>
                <c:pt idx="218">
                  <c:v>37805</c:v>
                </c:pt>
                <c:pt idx="219">
                  <c:v>37806</c:v>
                </c:pt>
                <c:pt idx="220">
                  <c:v>37809</c:v>
                </c:pt>
                <c:pt idx="221">
                  <c:v>37810</c:v>
                </c:pt>
                <c:pt idx="222">
                  <c:v>37811</c:v>
                </c:pt>
                <c:pt idx="223">
                  <c:v>37812</c:v>
                </c:pt>
                <c:pt idx="224">
                  <c:v>37813</c:v>
                </c:pt>
                <c:pt idx="225">
                  <c:v>37816</c:v>
                </c:pt>
                <c:pt idx="226">
                  <c:v>37817</c:v>
                </c:pt>
                <c:pt idx="227">
                  <c:v>37818</c:v>
                </c:pt>
                <c:pt idx="228">
                  <c:v>37819</c:v>
                </c:pt>
                <c:pt idx="229">
                  <c:v>37820</c:v>
                </c:pt>
                <c:pt idx="230">
                  <c:v>37823</c:v>
                </c:pt>
                <c:pt idx="231">
                  <c:v>37824</c:v>
                </c:pt>
                <c:pt idx="232">
                  <c:v>37825</c:v>
                </c:pt>
                <c:pt idx="233">
                  <c:v>37826</c:v>
                </c:pt>
                <c:pt idx="234">
                  <c:v>37827</c:v>
                </c:pt>
                <c:pt idx="235">
                  <c:v>37830</c:v>
                </c:pt>
                <c:pt idx="236">
                  <c:v>37831</c:v>
                </c:pt>
                <c:pt idx="237">
                  <c:v>37832</c:v>
                </c:pt>
                <c:pt idx="238">
                  <c:v>37833</c:v>
                </c:pt>
                <c:pt idx="239">
                  <c:v>37834</c:v>
                </c:pt>
                <c:pt idx="240">
                  <c:v>37837</c:v>
                </c:pt>
                <c:pt idx="241">
                  <c:v>37838</c:v>
                </c:pt>
                <c:pt idx="242">
                  <c:v>37839</c:v>
                </c:pt>
                <c:pt idx="243">
                  <c:v>37840</c:v>
                </c:pt>
                <c:pt idx="244">
                  <c:v>37841</c:v>
                </c:pt>
                <c:pt idx="245">
                  <c:v>37844</c:v>
                </c:pt>
                <c:pt idx="246">
                  <c:v>37845</c:v>
                </c:pt>
                <c:pt idx="247">
                  <c:v>37846</c:v>
                </c:pt>
                <c:pt idx="248">
                  <c:v>37847</c:v>
                </c:pt>
                <c:pt idx="249">
                  <c:v>37851</c:v>
                </c:pt>
                <c:pt idx="250">
                  <c:v>37852</c:v>
                </c:pt>
                <c:pt idx="251">
                  <c:v>37853</c:v>
                </c:pt>
                <c:pt idx="252">
                  <c:v>37854</c:v>
                </c:pt>
                <c:pt idx="253">
                  <c:v>37855</c:v>
                </c:pt>
                <c:pt idx="254">
                  <c:v>37858</c:v>
                </c:pt>
                <c:pt idx="255">
                  <c:v>37859</c:v>
                </c:pt>
                <c:pt idx="256">
                  <c:v>37860</c:v>
                </c:pt>
                <c:pt idx="257">
                  <c:v>37861</c:v>
                </c:pt>
                <c:pt idx="258">
                  <c:v>37862</c:v>
                </c:pt>
                <c:pt idx="259">
                  <c:v>37865</c:v>
                </c:pt>
                <c:pt idx="260">
                  <c:v>37866</c:v>
                </c:pt>
                <c:pt idx="261">
                  <c:v>37867</c:v>
                </c:pt>
                <c:pt idx="262">
                  <c:v>37868</c:v>
                </c:pt>
                <c:pt idx="263">
                  <c:v>37869</c:v>
                </c:pt>
                <c:pt idx="264">
                  <c:v>37872</c:v>
                </c:pt>
                <c:pt idx="265">
                  <c:v>37873</c:v>
                </c:pt>
                <c:pt idx="266">
                  <c:v>37874</c:v>
                </c:pt>
                <c:pt idx="267">
                  <c:v>37875</c:v>
                </c:pt>
                <c:pt idx="268">
                  <c:v>37876</c:v>
                </c:pt>
                <c:pt idx="269">
                  <c:v>37879</c:v>
                </c:pt>
                <c:pt idx="270">
                  <c:v>37880</c:v>
                </c:pt>
                <c:pt idx="271">
                  <c:v>37881</c:v>
                </c:pt>
                <c:pt idx="272">
                  <c:v>37882</c:v>
                </c:pt>
                <c:pt idx="273">
                  <c:v>37883</c:v>
                </c:pt>
                <c:pt idx="274">
                  <c:v>37886</c:v>
                </c:pt>
                <c:pt idx="275">
                  <c:v>37887</c:v>
                </c:pt>
                <c:pt idx="276">
                  <c:v>37888</c:v>
                </c:pt>
                <c:pt idx="277">
                  <c:v>37889</c:v>
                </c:pt>
                <c:pt idx="278">
                  <c:v>37890</c:v>
                </c:pt>
                <c:pt idx="279">
                  <c:v>37893</c:v>
                </c:pt>
                <c:pt idx="280">
                  <c:v>37894</c:v>
                </c:pt>
                <c:pt idx="281">
                  <c:v>37895</c:v>
                </c:pt>
                <c:pt idx="282">
                  <c:v>37897</c:v>
                </c:pt>
                <c:pt idx="283">
                  <c:v>37900</c:v>
                </c:pt>
                <c:pt idx="284">
                  <c:v>37901</c:v>
                </c:pt>
                <c:pt idx="285">
                  <c:v>37902</c:v>
                </c:pt>
                <c:pt idx="286">
                  <c:v>37903</c:v>
                </c:pt>
                <c:pt idx="287">
                  <c:v>37904</c:v>
                </c:pt>
                <c:pt idx="288">
                  <c:v>37907</c:v>
                </c:pt>
                <c:pt idx="289">
                  <c:v>37908</c:v>
                </c:pt>
                <c:pt idx="290">
                  <c:v>37909</c:v>
                </c:pt>
                <c:pt idx="291">
                  <c:v>37910</c:v>
                </c:pt>
                <c:pt idx="292">
                  <c:v>37911</c:v>
                </c:pt>
                <c:pt idx="293">
                  <c:v>37914</c:v>
                </c:pt>
                <c:pt idx="294">
                  <c:v>37915</c:v>
                </c:pt>
                <c:pt idx="295">
                  <c:v>37916</c:v>
                </c:pt>
                <c:pt idx="296">
                  <c:v>37917</c:v>
                </c:pt>
                <c:pt idx="297">
                  <c:v>37921</c:v>
                </c:pt>
                <c:pt idx="298">
                  <c:v>37922</c:v>
                </c:pt>
                <c:pt idx="299">
                  <c:v>37923</c:v>
                </c:pt>
                <c:pt idx="300">
                  <c:v>37924</c:v>
                </c:pt>
                <c:pt idx="301">
                  <c:v>37925</c:v>
                </c:pt>
                <c:pt idx="302">
                  <c:v>37928</c:v>
                </c:pt>
                <c:pt idx="303">
                  <c:v>37929</c:v>
                </c:pt>
                <c:pt idx="304">
                  <c:v>37930</c:v>
                </c:pt>
                <c:pt idx="305">
                  <c:v>37931</c:v>
                </c:pt>
                <c:pt idx="306">
                  <c:v>37932</c:v>
                </c:pt>
                <c:pt idx="307">
                  <c:v>37935</c:v>
                </c:pt>
                <c:pt idx="308">
                  <c:v>37936</c:v>
                </c:pt>
                <c:pt idx="309">
                  <c:v>37937</c:v>
                </c:pt>
                <c:pt idx="310">
                  <c:v>37938</c:v>
                </c:pt>
                <c:pt idx="311">
                  <c:v>37942</c:v>
                </c:pt>
                <c:pt idx="312">
                  <c:v>37943</c:v>
                </c:pt>
                <c:pt idx="313">
                  <c:v>37944</c:v>
                </c:pt>
                <c:pt idx="314">
                  <c:v>37945</c:v>
                </c:pt>
                <c:pt idx="315">
                  <c:v>37946</c:v>
                </c:pt>
                <c:pt idx="316">
                  <c:v>37949</c:v>
                </c:pt>
                <c:pt idx="317">
                  <c:v>37950</c:v>
                </c:pt>
                <c:pt idx="318">
                  <c:v>37952</c:v>
                </c:pt>
                <c:pt idx="319">
                  <c:v>37953</c:v>
                </c:pt>
                <c:pt idx="320">
                  <c:v>37956</c:v>
                </c:pt>
                <c:pt idx="321">
                  <c:v>37957</c:v>
                </c:pt>
                <c:pt idx="322">
                  <c:v>37958</c:v>
                </c:pt>
                <c:pt idx="323">
                  <c:v>37959</c:v>
                </c:pt>
                <c:pt idx="324">
                  <c:v>37960</c:v>
                </c:pt>
                <c:pt idx="325">
                  <c:v>37963</c:v>
                </c:pt>
                <c:pt idx="326">
                  <c:v>37964</c:v>
                </c:pt>
                <c:pt idx="327">
                  <c:v>37965</c:v>
                </c:pt>
                <c:pt idx="328">
                  <c:v>37966</c:v>
                </c:pt>
                <c:pt idx="329">
                  <c:v>37967</c:v>
                </c:pt>
                <c:pt idx="330">
                  <c:v>37970</c:v>
                </c:pt>
                <c:pt idx="331">
                  <c:v>37971</c:v>
                </c:pt>
                <c:pt idx="332">
                  <c:v>37972</c:v>
                </c:pt>
                <c:pt idx="333">
                  <c:v>37973</c:v>
                </c:pt>
                <c:pt idx="334">
                  <c:v>37974</c:v>
                </c:pt>
                <c:pt idx="335">
                  <c:v>37977</c:v>
                </c:pt>
                <c:pt idx="336">
                  <c:v>37978</c:v>
                </c:pt>
                <c:pt idx="337">
                  <c:v>37979</c:v>
                </c:pt>
                <c:pt idx="338">
                  <c:v>37981</c:v>
                </c:pt>
                <c:pt idx="339">
                  <c:v>37984</c:v>
                </c:pt>
                <c:pt idx="340">
                  <c:v>37985</c:v>
                </c:pt>
                <c:pt idx="341">
                  <c:v>37986</c:v>
                </c:pt>
                <c:pt idx="342">
                  <c:v>37987</c:v>
                </c:pt>
                <c:pt idx="343">
                  <c:v>37988</c:v>
                </c:pt>
                <c:pt idx="344">
                  <c:v>37991</c:v>
                </c:pt>
                <c:pt idx="345">
                  <c:v>37992</c:v>
                </c:pt>
                <c:pt idx="346">
                  <c:v>37993</c:v>
                </c:pt>
                <c:pt idx="347">
                  <c:v>37994</c:v>
                </c:pt>
                <c:pt idx="348">
                  <c:v>37995</c:v>
                </c:pt>
                <c:pt idx="349">
                  <c:v>37998</c:v>
                </c:pt>
                <c:pt idx="350">
                  <c:v>37999</c:v>
                </c:pt>
                <c:pt idx="351">
                  <c:v>38000</c:v>
                </c:pt>
                <c:pt idx="352">
                  <c:v>38001</c:v>
                </c:pt>
                <c:pt idx="353">
                  <c:v>38002</c:v>
                </c:pt>
                <c:pt idx="354">
                  <c:v>38005</c:v>
                </c:pt>
                <c:pt idx="355">
                  <c:v>38006</c:v>
                </c:pt>
                <c:pt idx="356">
                  <c:v>38007</c:v>
                </c:pt>
                <c:pt idx="357">
                  <c:v>38008</c:v>
                </c:pt>
                <c:pt idx="358">
                  <c:v>38009</c:v>
                </c:pt>
                <c:pt idx="359">
                  <c:v>38013</c:v>
                </c:pt>
                <c:pt idx="360">
                  <c:v>38014</c:v>
                </c:pt>
                <c:pt idx="361">
                  <c:v>38015</c:v>
                </c:pt>
                <c:pt idx="362">
                  <c:v>38016</c:v>
                </c:pt>
                <c:pt idx="363">
                  <c:v>38020</c:v>
                </c:pt>
                <c:pt idx="364">
                  <c:v>38021</c:v>
                </c:pt>
                <c:pt idx="365">
                  <c:v>38022</c:v>
                </c:pt>
                <c:pt idx="366">
                  <c:v>38023</c:v>
                </c:pt>
                <c:pt idx="367">
                  <c:v>38026</c:v>
                </c:pt>
                <c:pt idx="368">
                  <c:v>38027</c:v>
                </c:pt>
                <c:pt idx="369">
                  <c:v>38028</c:v>
                </c:pt>
                <c:pt idx="370">
                  <c:v>38029</c:v>
                </c:pt>
                <c:pt idx="371">
                  <c:v>38030</c:v>
                </c:pt>
                <c:pt idx="372">
                  <c:v>38033</c:v>
                </c:pt>
                <c:pt idx="373">
                  <c:v>38034</c:v>
                </c:pt>
                <c:pt idx="374">
                  <c:v>38035</c:v>
                </c:pt>
                <c:pt idx="375">
                  <c:v>38036</c:v>
                </c:pt>
                <c:pt idx="376">
                  <c:v>38037</c:v>
                </c:pt>
                <c:pt idx="377">
                  <c:v>38040</c:v>
                </c:pt>
                <c:pt idx="378">
                  <c:v>38041</c:v>
                </c:pt>
                <c:pt idx="379">
                  <c:v>38042</c:v>
                </c:pt>
                <c:pt idx="380">
                  <c:v>38043</c:v>
                </c:pt>
                <c:pt idx="381">
                  <c:v>38044</c:v>
                </c:pt>
                <c:pt idx="382">
                  <c:v>38047</c:v>
                </c:pt>
                <c:pt idx="383">
                  <c:v>38049</c:v>
                </c:pt>
                <c:pt idx="384">
                  <c:v>38050</c:v>
                </c:pt>
                <c:pt idx="385">
                  <c:v>38051</c:v>
                </c:pt>
                <c:pt idx="386">
                  <c:v>38054</c:v>
                </c:pt>
                <c:pt idx="387">
                  <c:v>38055</c:v>
                </c:pt>
                <c:pt idx="388">
                  <c:v>38056</c:v>
                </c:pt>
                <c:pt idx="389">
                  <c:v>38057</c:v>
                </c:pt>
                <c:pt idx="390">
                  <c:v>38058</c:v>
                </c:pt>
                <c:pt idx="391">
                  <c:v>38061</c:v>
                </c:pt>
                <c:pt idx="392">
                  <c:v>38062</c:v>
                </c:pt>
                <c:pt idx="393">
                  <c:v>38063</c:v>
                </c:pt>
                <c:pt idx="394">
                  <c:v>38064</c:v>
                </c:pt>
                <c:pt idx="395">
                  <c:v>38065</c:v>
                </c:pt>
                <c:pt idx="396">
                  <c:v>38068</c:v>
                </c:pt>
                <c:pt idx="397">
                  <c:v>38069</c:v>
                </c:pt>
                <c:pt idx="398">
                  <c:v>38070</c:v>
                </c:pt>
                <c:pt idx="399">
                  <c:v>38071</c:v>
                </c:pt>
                <c:pt idx="400">
                  <c:v>38072</c:v>
                </c:pt>
                <c:pt idx="401">
                  <c:v>38075</c:v>
                </c:pt>
                <c:pt idx="402">
                  <c:v>38076</c:v>
                </c:pt>
                <c:pt idx="403">
                  <c:v>38077</c:v>
                </c:pt>
                <c:pt idx="404">
                  <c:v>38078</c:v>
                </c:pt>
                <c:pt idx="405">
                  <c:v>38079</c:v>
                </c:pt>
                <c:pt idx="406">
                  <c:v>38082</c:v>
                </c:pt>
                <c:pt idx="407">
                  <c:v>38083</c:v>
                </c:pt>
                <c:pt idx="408">
                  <c:v>38084</c:v>
                </c:pt>
                <c:pt idx="409">
                  <c:v>38085</c:v>
                </c:pt>
                <c:pt idx="410">
                  <c:v>38089</c:v>
                </c:pt>
                <c:pt idx="411">
                  <c:v>38090</c:v>
                </c:pt>
                <c:pt idx="412">
                  <c:v>38092</c:v>
                </c:pt>
                <c:pt idx="413">
                  <c:v>38096</c:v>
                </c:pt>
                <c:pt idx="414">
                  <c:v>38097</c:v>
                </c:pt>
                <c:pt idx="415">
                  <c:v>38098</c:v>
                </c:pt>
                <c:pt idx="416">
                  <c:v>38099</c:v>
                </c:pt>
                <c:pt idx="417">
                  <c:v>38100</c:v>
                </c:pt>
                <c:pt idx="418">
                  <c:v>38104</c:v>
                </c:pt>
                <c:pt idx="419">
                  <c:v>38105</c:v>
                </c:pt>
                <c:pt idx="420">
                  <c:v>38106</c:v>
                </c:pt>
                <c:pt idx="421">
                  <c:v>38107</c:v>
                </c:pt>
                <c:pt idx="422">
                  <c:v>38110</c:v>
                </c:pt>
                <c:pt idx="423">
                  <c:v>38111</c:v>
                </c:pt>
                <c:pt idx="424">
                  <c:v>38112</c:v>
                </c:pt>
                <c:pt idx="425">
                  <c:v>38113</c:v>
                </c:pt>
                <c:pt idx="426">
                  <c:v>38114</c:v>
                </c:pt>
                <c:pt idx="427">
                  <c:v>38117</c:v>
                </c:pt>
                <c:pt idx="428">
                  <c:v>38118</c:v>
                </c:pt>
                <c:pt idx="429">
                  <c:v>38119</c:v>
                </c:pt>
                <c:pt idx="430">
                  <c:v>38120</c:v>
                </c:pt>
                <c:pt idx="431">
                  <c:v>38121</c:v>
                </c:pt>
                <c:pt idx="432">
                  <c:v>38124</c:v>
                </c:pt>
                <c:pt idx="433">
                  <c:v>38125</c:v>
                </c:pt>
                <c:pt idx="434">
                  <c:v>38126</c:v>
                </c:pt>
                <c:pt idx="435">
                  <c:v>38127</c:v>
                </c:pt>
                <c:pt idx="436">
                  <c:v>38128</c:v>
                </c:pt>
                <c:pt idx="437">
                  <c:v>38131</c:v>
                </c:pt>
                <c:pt idx="438">
                  <c:v>38132</c:v>
                </c:pt>
                <c:pt idx="439">
                  <c:v>38133</c:v>
                </c:pt>
                <c:pt idx="440">
                  <c:v>38134</c:v>
                </c:pt>
                <c:pt idx="441">
                  <c:v>38135</c:v>
                </c:pt>
                <c:pt idx="442">
                  <c:v>38138</c:v>
                </c:pt>
                <c:pt idx="443">
                  <c:v>38139</c:v>
                </c:pt>
                <c:pt idx="444">
                  <c:v>38140</c:v>
                </c:pt>
                <c:pt idx="445">
                  <c:v>38141</c:v>
                </c:pt>
                <c:pt idx="446">
                  <c:v>38142</c:v>
                </c:pt>
                <c:pt idx="447">
                  <c:v>38145</c:v>
                </c:pt>
                <c:pt idx="448">
                  <c:v>38146</c:v>
                </c:pt>
                <c:pt idx="449">
                  <c:v>38147</c:v>
                </c:pt>
                <c:pt idx="450">
                  <c:v>38148</c:v>
                </c:pt>
                <c:pt idx="451">
                  <c:v>38149</c:v>
                </c:pt>
                <c:pt idx="452">
                  <c:v>38152</c:v>
                </c:pt>
                <c:pt idx="453">
                  <c:v>38153</c:v>
                </c:pt>
                <c:pt idx="454">
                  <c:v>38154</c:v>
                </c:pt>
                <c:pt idx="455">
                  <c:v>38155</c:v>
                </c:pt>
                <c:pt idx="456">
                  <c:v>38156</c:v>
                </c:pt>
                <c:pt idx="457">
                  <c:v>38159</c:v>
                </c:pt>
                <c:pt idx="458">
                  <c:v>38160</c:v>
                </c:pt>
                <c:pt idx="459">
                  <c:v>38161</c:v>
                </c:pt>
                <c:pt idx="460">
                  <c:v>38162</c:v>
                </c:pt>
                <c:pt idx="461">
                  <c:v>38163</c:v>
                </c:pt>
                <c:pt idx="462">
                  <c:v>38166</c:v>
                </c:pt>
                <c:pt idx="463">
                  <c:v>38167</c:v>
                </c:pt>
                <c:pt idx="464">
                  <c:v>38168</c:v>
                </c:pt>
                <c:pt idx="465">
                  <c:v>38169</c:v>
                </c:pt>
                <c:pt idx="466">
                  <c:v>38170</c:v>
                </c:pt>
                <c:pt idx="467">
                  <c:v>38173</c:v>
                </c:pt>
                <c:pt idx="468">
                  <c:v>38174</c:v>
                </c:pt>
                <c:pt idx="469">
                  <c:v>38175</c:v>
                </c:pt>
                <c:pt idx="470">
                  <c:v>38176</c:v>
                </c:pt>
                <c:pt idx="471">
                  <c:v>38177</c:v>
                </c:pt>
                <c:pt idx="472">
                  <c:v>38180</c:v>
                </c:pt>
                <c:pt idx="473">
                  <c:v>38181</c:v>
                </c:pt>
                <c:pt idx="474">
                  <c:v>38182</c:v>
                </c:pt>
                <c:pt idx="475">
                  <c:v>38183</c:v>
                </c:pt>
                <c:pt idx="476">
                  <c:v>38184</c:v>
                </c:pt>
                <c:pt idx="477">
                  <c:v>38187</c:v>
                </c:pt>
                <c:pt idx="478">
                  <c:v>38188</c:v>
                </c:pt>
                <c:pt idx="479">
                  <c:v>38189</c:v>
                </c:pt>
                <c:pt idx="480">
                  <c:v>38190</c:v>
                </c:pt>
                <c:pt idx="481">
                  <c:v>38191</c:v>
                </c:pt>
                <c:pt idx="482">
                  <c:v>38194</c:v>
                </c:pt>
                <c:pt idx="483">
                  <c:v>38196</c:v>
                </c:pt>
                <c:pt idx="484">
                  <c:v>38197</c:v>
                </c:pt>
                <c:pt idx="485">
                  <c:v>38198</c:v>
                </c:pt>
                <c:pt idx="486">
                  <c:v>38201</c:v>
                </c:pt>
                <c:pt idx="487">
                  <c:v>38202</c:v>
                </c:pt>
                <c:pt idx="488">
                  <c:v>38203</c:v>
                </c:pt>
                <c:pt idx="489">
                  <c:v>38204</c:v>
                </c:pt>
                <c:pt idx="490">
                  <c:v>38205</c:v>
                </c:pt>
                <c:pt idx="491">
                  <c:v>38208</c:v>
                </c:pt>
                <c:pt idx="492">
                  <c:v>38209</c:v>
                </c:pt>
                <c:pt idx="493">
                  <c:v>38210</c:v>
                </c:pt>
                <c:pt idx="494">
                  <c:v>38212</c:v>
                </c:pt>
                <c:pt idx="495">
                  <c:v>38215</c:v>
                </c:pt>
                <c:pt idx="496">
                  <c:v>38216</c:v>
                </c:pt>
                <c:pt idx="497">
                  <c:v>38217</c:v>
                </c:pt>
                <c:pt idx="498">
                  <c:v>38218</c:v>
                </c:pt>
                <c:pt idx="499">
                  <c:v>38219</c:v>
                </c:pt>
                <c:pt idx="500">
                  <c:v>38222</c:v>
                </c:pt>
                <c:pt idx="501">
                  <c:v>38223</c:v>
                </c:pt>
                <c:pt idx="502">
                  <c:v>38224</c:v>
                </c:pt>
                <c:pt idx="503">
                  <c:v>38225</c:v>
                </c:pt>
                <c:pt idx="504">
                  <c:v>38226</c:v>
                </c:pt>
                <c:pt idx="505">
                  <c:v>38229</c:v>
                </c:pt>
                <c:pt idx="506">
                  <c:v>38230</c:v>
                </c:pt>
                <c:pt idx="507">
                  <c:v>38231</c:v>
                </c:pt>
                <c:pt idx="508">
                  <c:v>38232</c:v>
                </c:pt>
                <c:pt idx="509">
                  <c:v>38233</c:v>
                </c:pt>
                <c:pt idx="510">
                  <c:v>38236</c:v>
                </c:pt>
                <c:pt idx="511">
                  <c:v>38237</c:v>
                </c:pt>
                <c:pt idx="512">
                  <c:v>38238</c:v>
                </c:pt>
                <c:pt idx="513">
                  <c:v>38239</c:v>
                </c:pt>
                <c:pt idx="514">
                  <c:v>38243</c:v>
                </c:pt>
                <c:pt idx="515">
                  <c:v>38244</c:v>
                </c:pt>
                <c:pt idx="516">
                  <c:v>38245</c:v>
                </c:pt>
                <c:pt idx="517">
                  <c:v>38246</c:v>
                </c:pt>
                <c:pt idx="518">
                  <c:v>38247</c:v>
                </c:pt>
                <c:pt idx="519">
                  <c:v>38250</c:v>
                </c:pt>
                <c:pt idx="520">
                  <c:v>38251</c:v>
                </c:pt>
                <c:pt idx="521">
                  <c:v>38252</c:v>
                </c:pt>
                <c:pt idx="522">
                  <c:v>38253</c:v>
                </c:pt>
                <c:pt idx="523">
                  <c:v>38254</c:v>
                </c:pt>
                <c:pt idx="524">
                  <c:v>38257</c:v>
                </c:pt>
                <c:pt idx="525">
                  <c:v>38258</c:v>
                </c:pt>
                <c:pt idx="526">
                  <c:v>38259</c:v>
                </c:pt>
                <c:pt idx="527">
                  <c:v>38260</c:v>
                </c:pt>
                <c:pt idx="528">
                  <c:v>38261</c:v>
                </c:pt>
                <c:pt idx="529">
                  <c:v>38264</c:v>
                </c:pt>
                <c:pt idx="530">
                  <c:v>38265</c:v>
                </c:pt>
                <c:pt idx="531">
                  <c:v>38266</c:v>
                </c:pt>
                <c:pt idx="532">
                  <c:v>38267</c:v>
                </c:pt>
                <c:pt idx="533">
                  <c:v>38271</c:v>
                </c:pt>
                <c:pt idx="534">
                  <c:v>38272</c:v>
                </c:pt>
                <c:pt idx="535">
                  <c:v>38274</c:v>
                </c:pt>
                <c:pt idx="536">
                  <c:v>38278</c:v>
                </c:pt>
                <c:pt idx="537">
                  <c:v>38279</c:v>
                </c:pt>
                <c:pt idx="538">
                  <c:v>38280</c:v>
                </c:pt>
                <c:pt idx="539">
                  <c:v>38281</c:v>
                </c:pt>
                <c:pt idx="540">
                  <c:v>38285</c:v>
                </c:pt>
                <c:pt idx="541">
                  <c:v>38286</c:v>
                </c:pt>
                <c:pt idx="542">
                  <c:v>38287</c:v>
                </c:pt>
                <c:pt idx="543">
                  <c:v>38288</c:v>
                </c:pt>
                <c:pt idx="544">
                  <c:v>38292</c:v>
                </c:pt>
                <c:pt idx="545">
                  <c:v>38293</c:v>
                </c:pt>
                <c:pt idx="546">
                  <c:v>38294</c:v>
                </c:pt>
                <c:pt idx="547">
                  <c:v>38295</c:v>
                </c:pt>
                <c:pt idx="548">
                  <c:v>38296</c:v>
                </c:pt>
                <c:pt idx="549">
                  <c:v>38299</c:v>
                </c:pt>
                <c:pt idx="550">
                  <c:v>38300</c:v>
                </c:pt>
                <c:pt idx="551">
                  <c:v>38301</c:v>
                </c:pt>
                <c:pt idx="552">
                  <c:v>38302</c:v>
                </c:pt>
                <c:pt idx="553">
                  <c:v>38303</c:v>
                </c:pt>
                <c:pt idx="554">
                  <c:v>38307</c:v>
                </c:pt>
                <c:pt idx="555">
                  <c:v>38308</c:v>
                </c:pt>
                <c:pt idx="556">
                  <c:v>38309</c:v>
                </c:pt>
                <c:pt idx="557">
                  <c:v>38313</c:v>
                </c:pt>
                <c:pt idx="558">
                  <c:v>38314</c:v>
                </c:pt>
                <c:pt idx="559">
                  <c:v>38315</c:v>
                </c:pt>
                <c:pt idx="560">
                  <c:v>38316</c:v>
                </c:pt>
                <c:pt idx="561">
                  <c:v>38320</c:v>
                </c:pt>
                <c:pt idx="562">
                  <c:v>38321</c:v>
                </c:pt>
                <c:pt idx="563">
                  <c:v>38322</c:v>
                </c:pt>
                <c:pt idx="564">
                  <c:v>38323</c:v>
                </c:pt>
                <c:pt idx="565">
                  <c:v>38324</c:v>
                </c:pt>
                <c:pt idx="566">
                  <c:v>38327</c:v>
                </c:pt>
                <c:pt idx="567">
                  <c:v>38328</c:v>
                </c:pt>
                <c:pt idx="568">
                  <c:v>38329</c:v>
                </c:pt>
                <c:pt idx="569">
                  <c:v>38330</c:v>
                </c:pt>
                <c:pt idx="570">
                  <c:v>38331</c:v>
                </c:pt>
                <c:pt idx="571">
                  <c:v>38335</c:v>
                </c:pt>
                <c:pt idx="572">
                  <c:v>38336</c:v>
                </c:pt>
                <c:pt idx="573">
                  <c:v>38337</c:v>
                </c:pt>
                <c:pt idx="574">
                  <c:v>38338</c:v>
                </c:pt>
                <c:pt idx="575">
                  <c:v>38341</c:v>
                </c:pt>
                <c:pt idx="576">
                  <c:v>38342</c:v>
                </c:pt>
                <c:pt idx="577">
                  <c:v>38343</c:v>
                </c:pt>
                <c:pt idx="578">
                  <c:v>38344</c:v>
                </c:pt>
                <c:pt idx="579">
                  <c:v>38345</c:v>
                </c:pt>
                <c:pt idx="580">
                  <c:v>38348</c:v>
                </c:pt>
                <c:pt idx="581">
                  <c:v>38350</c:v>
                </c:pt>
                <c:pt idx="582">
                  <c:v>38351</c:v>
                </c:pt>
                <c:pt idx="583">
                  <c:v>38352</c:v>
                </c:pt>
                <c:pt idx="584">
                  <c:v>38355</c:v>
                </c:pt>
                <c:pt idx="585">
                  <c:v>38356</c:v>
                </c:pt>
                <c:pt idx="586">
                  <c:v>38357</c:v>
                </c:pt>
                <c:pt idx="587">
                  <c:v>38358</c:v>
                </c:pt>
                <c:pt idx="588">
                  <c:v>38359</c:v>
                </c:pt>
                <c:pt idx="589">
                  <c:v>38362</c:v>
                </c:pt>
                <c:pt idx="590">
                  <c:v>38363</c:v>
                </c:pt>
                <c:pt idx="591">
                  <c:v>38364</c:v>
                </c:pt>
                <c:pt idx="592">
                  <c:v>38365</c:v>
                </c:pt>
                <c:pt idx="593">
                  <c:v>38366</c:v>
                </c:pt>
                <c:pt idx="594">
                  <c:v>38369</c:v>
                </c:pt>
                <c:pt idx="595">
                  <c:v>38370</c:v>
                </c:pt>
                <c:pt idx="596">
                  <c:v>38371</c:v>
                </c:pt>
                <c:pt idx="597">
                  <c:v>38372</c:v>
                </c:pt>
                <c:pt idx="598">
                  <c:v>38377</c:v>
                </c:pt>
                <c:pt idx="599">
                  <c:v>38379</c:v>
                </c:pt>
                <c:pt idx="600">
                  <c:v>38380</c:v>
                </c:pt>
                <c:pt idx="601">
                  <c:v>38383</c:v>
                </c:pt>
                <c:pt idx="602">
                  <c:v>38384</c:v>
                </c:pt>
                <c:pt idx="603">
                  <c:v>38385</c:v>
                </c:pt>
                <c:pt idx="604">
                  <c:v>38386</c:v>
                </c:pt>
                <c:pt idx="605">
                  <c:v>38387</c:v>
                </c:pt>
                <c:pt idx="606">
                  <c:v>38390</c:v>
                </c:pt>
                <c:pt idx="607">
                  <c:v>38391</c:v>
                </c:pt>
                <c:pt idx="608">
                  <c:v>38392</c:v>
                </c:pt>
                <c:pt idx="609">
                  <c:v>38393</c:v>
                </c:pt>
                <c:pt idx="610">
                  <c:v>38394</c:v>
                </c:pt>
                <c:pt idx="611">
                  <c:v>38397</c:v>
                </c:pt>
                <c:pt idx="612">
                  <c:v>38398</c:v>
                </c:pt>
                <c:pt idx="613">
                  <c:v>38399</c:v>
                </c:pt>
                <c:pt idx="614">
                  <c:v>38400</c:v>
                </c:pt>
                <c:pt idx="615">
                  <c:v>38401</c:v>
                </c:pt>
                <c:pt idx="616">
                  <c:v>38404</c:v>
                </c:pt>
                <c:pt idx="617">
                  <c:v>38405</c:v>
                </c:pt>
                <c:pt idx="618">
                  <c:v>38406</c:v>
                </c:pt>
                <c:pt idx="619">
                  <c:v>38407</c:v>
                </c:pt>
                <c:pt idx="620">
                  <c:v>38408</c:v>
                </c:pt>
                <c:pt idx="621">
                  <c:v>38411</c:v>
                </c:pt>
                <c:pt idx="622">
                  <c:v>38412</c:v>
                </c:pt>
                <c:pt idx="623">
                  <c:v>38413</c:v>
                </c:pt>
                <c:pt idx="624">
                  <c:v>38414</c:v>
                </c:pt>
                <c:pt idx="625">
                  <c:v>38415</c:v>
                </c:pt>
                <c:pt idx="626">
                  <c:v>38418</c:v>
                </c:pt>
                <c:pt idx="627">
                  <c:v>38419</c:v>
                </c:pt>
                <c:pt idx="628">
                  <c:v>38420</c:v>
                </c:pt>
                <c:pt idx="629">
                  <c:v>38422</c:v>
                </c:pt>
                <c:pt idx="630">
                  <c:v>38425</c:v>
                </c:pt>
                <c:pt idx="631">
                  <c:v>38426</c:v>
                </c:pt>
                <c:pt idx="632">
                  <c:v>38427</c:v>
                </c:pt>
                <c:pt idx="633">
                  <c:v>38429</c:v>
                </c:pt>
                <c:pt idx="634">
                  <c:v>38432</c:v>
                </c:pt>
                <c:pt idx="635">
                  <c:v>38433</c:v>
                </c:pt>
                <c:pt idx="636">
                  <c:v>38434</c:v>
                </c:pt>
                <c:pt idx="637">
                  <c:v>38435</c:v>
                </c:pt>
                <c:pt idx="638">
                  <c:v>38439</c:v>
                </c:pt>
                <c:pt idx="639">
                  <c:v>38440</c:v>
                </c:pt>
                <c:pt idx="640">
                  <c:v>38441</c:v>
                </c:pt>
                <c:pt idx="641">
                  <c:v>38442</c:v>
                </c:pt>
                <c:pt idx="642">
                  <c:v>38443</c:v>
                </c:pt>
                <c:pt idx="643">
                  <c:v>38446</c:v>
                </c:pt>
                <c:pt idx="644">
                  <c:v>38447</c:v>
                </c:pt>
                <c:pt idx="645">
                  <c:v>38448</c:v>
                </c:pt>
                <c:pt idx="646">
                  <c:v>38449</c:v>
                </c:pt>
                <c:pt idx="647">
                  <c:v>38450</c:v>
                </c:pt>
                <c:pt idx="648">
                  <c:v>38454</c:v>
                </c:pt>
                <c:pt idx="649">
                  <c:v>38455</c:v>
                </c:pt>
                <c:pt idx="650">
                  <c:v>38457</c:v>
                </c:pt>
                <c:pt idx="651">
                  <c:v>38460</c:v>
                </c:pt>
                <c:pt idx="652">
                  <c:v>38461</c:v>
                </c:pt>
                <c:pt idx="653">
                  <c:v>38462</c:v>
                </c:pt>
                <c:pt idx="654">
                  <c:v>38463</c:v>
                </c:pt>
                <c:pt idx="655">
                  <c:v>38464</c:v>
                </c:pt>
                <c:pt idx="656">
                  <c:v>38467</c:v>
                </c:pt>
                <c:pt idx="657">
                  <c:v>38468</c:v>
                </c:pt>
                <c:pt idx="658">
                  <c:v>38469</c:v>
                </c:pt>
                <c:pt idx="659">
                  <c:v>38470</c:v>
                </c:pt>
                <c:pt idx="660">
                  <c:v>38471</c:v>
                </c:pt>
                <c:pt idx="661">
                  <c:v>38474</c:v>
                </c:pt>
                <c:pt idx="662">
                  <c:v>38475</c:v>
                </c:pt>
                <c:pt idx="663">
                  <c:v>38476</c:v>
                </c:pt>
                <c:pt idx="664">
                  <c:v>38477</c:v>
                </c:pt>
                <c:pt idx="665">
                  <c:v>38478</c:v>
                </c:pt>
                <c:pt idx="666">
                  <c:v>38481</c:v>
                </c:pt>
                <c:pt idx="667">
                  <c:v>38482</c:v>
                </c:pt>
                <c:pt idx="668">
                  <c:v>38483</c:v>
                </c:pt>
                <c:pt idx="669">
                  <c:v>38484</c:v>
                </c:pt>
                <c:pt idx="670">
                  <c:v>38485</c:v>
                </c:pt>
                <c:pt idx="671">
                  <c:v>38488</c:v>
                </c:pt>
                <c:pt idx="672">
                  <c:v>38489</c:v>
                </c:pt>
                <c:pt idx="673">
                  <c:v>38491</c:v>
                </c:pt>
                <c:pt idx="674">
                  <c:v>38492</c:v>
                </c:pt>
                <c:pt idx="675">
                  <c:v>38495</c:v>
                </c:pt>
                <c:pt idx="676">
                  <c:v>38496</c:v>
                </c:pt>
                <c:pt idx="677">
                  <c:v>38497</c:v>
                </c:pt>
                <c:pt idx="678">
                  <c:v>38498</c:v>
                </c:pt>
                <c:pt idx="679">
                  <c:v>38502</c:v>
                </c:pt>
                <c:pt idx="680">
                  <c:v>38503</c:v>
                </c:pt>
                <c:pt idx="681">
                  <c:v>38504</c:v>
                </c:pt>
                <c:pt idx="682">
                  <c:v>38505</c:v>
                </c:pt>
                <c:pt idx="683">
                  <c:v>38509</c:v>
                </c:pt>
                <c:pt idx="684">
                  <c:v>38510</c:v>
                </c:pt>
                <c:pt idx="685">
                  <c:v>38511</c:v>
                </c:pt>
                <c:pt idx="686">
                  <c:v>38512</c:v>
                </c:pt>
                <c:pt idx="687">
                  <c:v>38513</c:v>
                </c:pt>
                <c:pt idx="688">
                  <c:v>38517</c:v>
                </c:pt>
                <c:pt idx="689">
                  <c:v>38518</c:v>
                </c:pt>
                <c:pt idx="690">
                  <c:v>38519</c:v>
                </c:pt>
                <c:pt idx="691">
                  <c:v>38520</c:v>
                </c:pt>
                <c:pt idx="692">
                  <c:v>38523</c:v>
                </c:pt>
                <c:pt idx="693">
                  <c:v>38524</c:v>
                </c:pt>
                <c:pt idx="694">
                  <c:v>38525</c:v>
                </c:pt>
                <c:pt idx="695">
                  <c:v>38526</c:v>
                </c:pt>
                <c:pt idx="696">
                  <c:v>38527</c:v>
                </c:pt>
                <c:pt idx="697">
                  <c:v>38530</c:v>
                </c:pt>
                <c:pt idx="698">
                  <c:v>38531</c:v>
                </c:pt>
                <c:pt idx="699">
                  <c:v>38532</c:v>
                </c:pt>
                <c:pt idx="700">
                  <c:v>38533</c:v>
                </c:pt>
                <c:pt idx="701">
                  <c:v>38537</c:v>
                </c:pt>
                <c:pt idx="702">
                  <c:v>38538</c:v>
                </c:pt>
                <c:pt idx="703">
                  <c:v>38539</c:v>
                </c:pt>
                <c:pt idx="704">
                  <c:v>38540</c:v>
                </c:pt>
                <c:pt idx="705">
                  <c:v>38541</c:v>
                </c:pt>
                <c:pt idx="706">
                  <c:v>38544</c:v>
                </c:pt>
                <c:pt idx="707">
                  <c:v>38546</c:v>
                </c:pt>
                <c:pt idx="708">
                  <c:v>38547</c:v>
                </c:pt>
                <c:pt idx="709">
                  <c:v>38548</c:v>
                </c:pt>
                <c:pt idx="710">
                  <c:v>38551</c:v>
                </c:pt>
                <c:pt idx="711">
                  <c:v>38552</c:v>
                </c:pt>
                <c:pt idx="712">
                  <c:v>38553</c:v>
                </c:pt>
                <c:pt idx="713">
                  <c:v>38554</c:v>
                </c:pt>
                <c:pt idx="714">
                  <c:v>38555</c:v>
                </c:pt>
                <c:pt idx="715">
                  <c:v>38558</c:v>
                </c:pt>
                <c:pt idx="716">
                  <c:v>38559</c:v>
                </c:pt>
                <c:pt idx="717">
                  <c:v>38560</c:v>
                </c:pt>
                <c:pt idx="718">
                  <c:v>38562</c:v>
                </c:pt>
                <c:pt idx="719">
                  <c:v>38565</c:v>
                </c:pt>
                <c:pt idx="720">
                  <c:v>38566</c:v>
                </c:pt>
                <c:pt idx="721">
                  <c:v>38567</c:v>
                </c:pt>
                <c:pt idx="722">
                  <c:v>38568</c:v>
                </c:pt>
                <c:pt idx="723">
                  <c:v>38569</c:v>
                </c:pt>
                <c:pt idx="724">
                  <c:v>38572</c:v>
                </c:pt>
                <c:pt idx="725">
                  <c:v>38573</c:v>
                </c:pt>
                <c:pt idx="726">
                  <c:v>38574</c:v>
                </c:pt>
                <c:pt idx="727">
                  <c:v>38575</c:v>
                </c:pt>
                <c:pt idx="728">
                  <c:v>38576</c:v>
                </c:pt>
                <c:pt idx="729">
                  <c:v>38580</c:v>
                </c:pt>
                <c:pt idx="730">
                  <c:v>38581</c:v>
                </c:pt>
                <c:pt idx="731">
                  <c:v>38582</c:v>
                </c:pt>
                <c:pt idx="732">
                  <c:v>38583</c:v>
                </c:pt>
                <c:pt idx="733">
                  <c:v>38586</c:v>
                </c:pt>
                <c:pt idx="734">
                  <c:v>38588</c:v>
                </c:pt>
                <c:pt idx="735">
                  <c:v>38589</c:v>
                </c:pt>
                <c:pt idx="736">
                  <c:v>38590</c:v>
                </c:pt>
                <c:pt idx="737">
                  <c:v>38593</c:v>
                </c:pt>
                <c:pt idx="738">
                  <c:v>38594</c:v>
                </c:pt>
                <c:pt idx="739">
                  <c:v>38595</c:v>
                </c:pt>
                <c:pt idx="740">
                  <c:v>38596</c:v>
                </c:pt>
                <c:pt idx="741">
                  <c:v>38597</c:v>
                </c:pt>
                <c:pt idx="742">
                  <c:v>38600</c:v>
                </c:pt>
                <c:pt idx="743">
                  <c:v>38601</c:v>
                </c:pt>
                <c:pt idx="744">
                  <c:v>38603</c:v>
                </c:pt>
                <c:pt idx="745">
                  <c:v>38604</c:v>
                </c:pt>
                <c:pt idx="746">
                  <c:v>38607</c:v>
                </c:pt>
                <c:pt idx="747">
                  <c:v>38608</c:v>
                </c:pt>
                <c:pt idx="748">
                  <c:v>38609</c:v>
                </c:pt>
                <c:pt idx="749">
                  <c:v>38610</c:v>
                </c:pt>
                <c:pt idx="750">
                  <c:v>38611</c:v>
                </c:pt>
                <c:pt idx="751">
                  <c:v>38614</c:v>
                </c:pt>
                <c:pt idx="752">
                  <c:v>38615</c:v>
                </c:pt>
                <c:pt idx="753">
                  <c:v>38617</c:v>
                </c:pt>
                <c:pt idx="754">
                  <c:v>38618</c:v>
                </c:pt>
                <c:pt idx="755">
                  <c:v>38621</c:v>
                </c:pt>
                <c:pt idx="756">
                  <c:v>38622</c:v>
                </c:pt>
                <c:pt idx="757">
                  <c:v>38623</c:v>
                </c:pt>
                <c:pt idx="758">
                  <c:v>38624</c:v>
                </c:pt>
                <c:pt idx="759">
                  <c:v>38625</c:v>
                </c:pt>
                <c:pt idx="760">
                  <c:v>38628</c:v>
                </c:pt>
                <c:pt idx="761">
                  <c:v>38629</c:v>
                </c:pt>
                <c:pt idx="762">
                  <c:v>38630</c:v>
                </c:pt>
                <c:pt idx="763">
                  <c:v>38631</c:v>
                </c:pt>
                <c:pt idx="764">
                  <c:v>38632</c:v>
                </c:pt>
                <c:pt idx="765">
                  <c:v>38635</c:v>
                </c:pt>
                <c:pt idx="766">
                  <c:v>38636</c:v>
                </c:pt>
                <c:pt idx="767">
                  <c:v>38638</c:v>
                </c:pt>
                <c:pt idx="768">
                  <c:v>38639</c:v>
                </c:pt>
                <c:pt idx="769">
                  <c:v>38642</c:v>
                </c:pt>
                <c:pt idx="770">
                  <c:v>38643</c:v>
                </c:pt>
                <c:pt idx="771">
                  <c:v>38644</c:v>
                </c:pt>
                <c:pt idx="772">
                  <c:v>38645</c:v>
                </c:pt>
                <c:pt idx="773">
                  <c:v>38646</c:v>
                </c:pt>
                <c:pt idx="774">
                  <c:v>38649</c:v>
                </c:pt>
                <c:pt idx="775">
                  <c:v>38650</c:v>
                </c:pt>
                <c:pt idx="776">
                  <c:v>38651</c:v>
                </c:pt>
                <c:pt idx="777">
                  <c:v>38652</c:v>
                </c:pt>
                <c:pt idx="778">
                  <c:v>38653</c:v>
                </c:pt>
                <c:pt idx="779">
                  <c:v>38656</c:v>
                </c:pt>
                <c:pt idx="780">
                  <c:v>38658</c:v>
                </c:pt>
                <c:pt idx="781">
                  <c:v>38663</c:v>
                </c:pt>
                <c:pt idx="782">
                  <c:v>38664</c:v>
                </c:pt>
                <c:pt idx="783">
                  <c:v>38665</c:v>
                </c:pt>
                <c:pt idx="784">
                  <c:v>38666</c:v>
                </c:pt>
                <c:pt idx="785">
                  <c:v>38667</c:v>
                </c:pt>
                <c:pt idx="786">
                  <c:v>38670</c:v>
                </c:pt>
                <c:pt idx="787">
                  <c:v>38672</c:v>
                </c:pt>
                <c:pt idx="788">
                  <c:v>38673</c:v>
                </c:pt>
                <c:pt idx="789">
                  <c:v>38674</c:v>
                </c:pt>
                <c:pt idx="790">
                  <c:v>38677</c:v>
                </c:pt>
                <c:pt idx="791">
                  <c:v>38678</c:v>
                </c:pt>
                <c:pt idx="792">
                  <c:v>38679</c:v>
                </c:pt>
                <c:pt idx="793">
                  <c:v>38680</c:v>
                </c:pt>
                <c:pt idx="794">
                  <c:v>38681</c:v>
                </c:pt>
                <c:pt idx="795">
                  <c:v>38684</c:v>
                </c:pt>
                <c:pt idx="796">
                  <c:v>38685</c:v>
                </c:pt>
                <c:pt idx="797">
                  <c:v>38686</c:v>
                </c:pt>
                <c:pt idx="798">
                  <c:v>38687</c:v>
                </c:pt>
                <c:pt idx="799">
                  <c:v>38688</c:v>
                </c:pt>
                <c:pt idx="800">
                  <c:v>38691</c:v>
                </c:pt>
                <c:pt idx="801">
                  <c:v>38692</c:v>
                </c:pt>
                <c:pt idx="802">
                  <c:v>38693</c:v>
                </c:pt>
                <c:pt idx="803">
                  <c:v>38694</c:v>
                </c:pt>
                <c:pt idx="804">
                  <c:v>38695</c:v>
                </c:pt>
                <c:pt idx="805">
                  <c:v>38698</c:v>
                </c:pt>
                <c:pt idx="806">
                  <c:v>38699</c:v>
                </c:pt>
                <c:pt idx="807">
                  <c:v>38700</c:v>
                </c:pt>
                <c:pt idx="808">
                  <c:v>38701</c:v>
                </c:pt>
                <c:pt idx="809">
                  <c:v>38702</c:v>
                </c:pt>
                <c:pt idx="810">
                  <c:v>38705</c:v>
                </c:pt>
                <c:pt idx="811">
                  <c:v>38706</c:v>
                </c:pt>
                <c:pt idx="812">
                  <c:v>38707</c:v>
                </c:pt>
                <c:pt idx="813">
                  <c:v>38708</c:v>
                </c:pt>
                <c:pt idx="814">
                  <c:v>38709</c:v>
                </c:pt>
                <c:pt idx="815">
                  <c:v>38712</c:v>
                </c:pt>
                <c:pt idx="816">
                  <c:v>38713</c:v>
                </c:pt>
                <c:pt idx="817">
                  <c:v>38714</c:v>
                </c:pt>
                <c:pt idx="818">
                  <c:v>38715</c:v>
                </c:pt>
                <c:pt idx="819">
                  <c:v>38716</c:v>
                </c:pt>
                <c:pt idx="820">
                  <c:v>38719</c:v>
                </c:pt>
                <c:pt idx="821">
                  <c:v>38720</c:v>
                </c:pt>
                <c:pt idx="822">
                  <c:v>38721</c:v>
                </c:pt>
                <c:pt idx="823">
                  <c:v>38722</c:v>
                </c:pt>
                <c:pt idx="824">
                  <c:v>38723</c:v>
                </c:pt>
                <c:pt idx="825">
                  <c:v>38726</c:v>
                </c:pt>
                <c:pt idx="826">
                  <c:v>38727</c:v>
                </c:pt>
                <c:pt idx="827">
                  <c:v>38729</c:v>
                </c:pt>
                <c:pt idx="828">
                  <c:v>38730</c:v>
                </c:pt>
                <c:pt idx="829">
                  <c:v>38733</c:v>
                </c:pt>
                <c:pt idx="830">
                  <c:v>38735</c:v>
                </c:pt>
                <c:pt idx="831">
                  <c:v>38736</c:v>
                </c:pt>
                <c:pt idx="832">
                  <c:v>38740</c:v>
                </c:pt>
                <c:pt idx="833">
                  <c:v>38741</c:v>
                </c:pt>
                <c:pt idx="834">
                  <c:v>38742</c:v>
                </c:pt>
                <c:pt idx="835">
                  <c:v>38744</c:v>
                </c:pt>
                <c:pt idx="836">
                  <c:v>38747</c:v>
                </c:pt>
                <c:pt idx="837">
                  <c:v>38748</c:v>
                </c:pt>
                <c:pt idx="838">
                  <c:v>38749</c:v>
                </c:pt>
                <c:pt idx="839">
                  <c:v>38750</c:v>
                </c:pt>
                <c:pt idx="840">
                  <c:v>38751</c:v>
                </c:pt>
                <c:pt idx="841">
                  <c:v>38754</c:v>
                </c:pt>
                <c:pt idx="842">
                  <c:v>38755</c:v>
                </c:pt>
                <c:pt idx="843">
                  <c:v>38756</c:v>
                </c:pt>
                <c:pt idx="844">
                  <c:v>38758</c:v>
                </c:pt>
                <c:pt idx="845">
                  <c:v>38761</c:v>
                </c:pt>
                <c:pt idx="846">
                  <c:v>38762</c:v>
                </c:pt>
                <c:pt idx="847">
                  <c:v>38763</c:v>
                </c:pt>
                <c:pt idx="848">
                  <c:v>38764</c:v>
                </c:pt>
                <c:pt idx="849">
                  <c:v>38765</c:v>
                </c:pt>
                <c:pt idx="850">
                  <c:v>38768</c:v>
                </c:pt>
                <c:pt idx="851">
                  <c:v>38770</c:v>
                </c:pt>
                <c:pt idx="852">
                  <c:v>38771</c:v>
                </c:pt>
                <c:pt idx="853">
                  <c:v>38772</c:v>
                </c:pt>
                <c:pt idx="854">
                  <c:v>38775</c:v>
                </c:pt>
                <c:pt idx="855">
                  <c:v>38776</c:v>
                </c:pt>
                <c:pt idx="856">
                  <c:v>38777</c:v>
                </c:pt>
                <c:pt idx="857">
                  <c:v>38778</c:v>
                </c:pt>
                <c:pt idx="858">
                  <c:v>38779</c:v>
                </c:pt>
                <c:pt idx="859">
                  <c:v>38782</c:v>
                </c:pt>
                <c:pt idx="860">
                  <c:v>38783</c:v>
                </c:pt>
                <c:pt idx="861">
                  <c:v>38784</c:v>
                </c:pt>
                <c:pt idx="862">
                  <c:v>38785</c:v>
                </c:pt>
                <c:pt idx="863">
                  <c:v>38786</c:v>
                </c:pt>
                <c:pt idx="864">
                  <c:v>38789</c:v>
                </c:pt>
                <c:pt idx="865">
                  <c:v>38790</c:v>
                </c:pt>
                <c:pt idx="866">
                  <c:v>38792</c:v>
                </c:pt>
                <c:pt idx="867">
                  <c:v>38793</c:v>
                </c:pt>
                <c:pt idx="868">
                  <c:v>38796</c:v>
                </c:pt>
                <c:pt idx="869">
                  <c:v>38797</c:v>
                </c:pt>
                <c:pt idx="870">
                  <c:v>38798</c:v>
                </c:pt>
                <c:pt idx="871">
                  <c:v>38799</c:v>
                </c:pt>
                <c:pt idx="872">
                  <c:v>38800</c:v>
                </c:pt>
                <c:pt idx="873">
                  <c:v>38803</c:v>
                </c:pt>
                <c:pt idx="874">
                  <c:v>38804</c:v>
                </c:pt>
                <c:pt idx="875">
                  <c:v>38806</c:v>
                </c:pt>
                <c:pt idx="876">
                  <c:v>38807</c:v>
                </c:pt>
                <c:pt idx="877">
                  <c:v>38810</c:v>
                </c:pt>
                <c:pt idx="878">
                  <c:v>38811</c:v>
                </c:pt>
                <c:pt idx="879">
                  <c:v>38812</c:v>
                </c:pt>
                <c:pt idx="880">
                  <c:v>38814</c:v>
                </c:pt>
                <c:pt idx="881">
                  <c:v>38817</c:v>
                </c:pt>
                <c:pt idx="882">
                  <c:v>38820</c:v>
                </c:pt>
                <c:pt idx="883">
                  <c:v>38824</c:v>
                </c:pt>
                <c:pt idx="884">
                  <c:v>38825</c:v>
                </c:pt>
                <c:pt idx="885">
                  <c:v>38826</c:v>
                </c:pt>
                <c:pt idx="886">
                  <c:v>38827</c:v>
                </c:pt>
                <c:pt idx="887">
                  <c:v>38828</c:v>
                </c:pt>
                <c:pt idx="888">
                  <c:v>38831</c:v>
                </c:pt>
                <c:pt idx="889">
                  <c:v>38832</c:v>
                </c:pt>
                <c:pt idx="890">
                  <c:v>38833</c:v>
                </c:pt>
                <c:pt idx="891">
                  <c:v>38834</c:v>
                </c:pt>
                <c:pt idx="892">
                  <c:v>38839</c:v>
                </c:pt>
                <c:pt idx="893">
                  <c:v>38840</c:v>
                </c:pt>
                <c:pt idx="894">
                  <c:v>38841</c:v>
                </c:pt>
                <c:pt idx="895">
                  <c:v>38842</c:v>
                </c:pt>
                <c:pt idx="896">
                  <c:v>38845</c:v>
                </c:pt>
                <c:pt idx="897">
                  <c:v>38846</c:v>
                </c:pt>
                <c:pt idx="898">
                  <c:v>38847</c:v>
                </c:pt>
                <c:pt idx="899">
                  <c:v>38848</c:v>
                </c:pt>
                <c:pt idx="900">
                  <c:v>38849</c:v>
                </c:pt>
                <c:pt idx="901">
                  <c:v>38852</c:v>
                </c:pt>
                <c:pt idx="902">
                  <c:v>38853</c:v>
                </c:pt>
                <c:pt idx="903">
                  <c:v>38854</c:v>
                </c:pt>
                <c:pt idx="904">
                  <c:v>38855</c:v>
                </c:pt>
                <c:pt idx="905">
                  <c:v>38856</c:v>
                </c:pt>
                <c:pt idx="906">
                  <c:v>38859</c:v>
                </c:pt>
                <c:pt idx="907">
                  <c:v>38860</c:v>
                </c:pt>
                <c:pt idx="908">
                  <c:v>38861</c:v>
                </c:pt>
                <c:pt idx="909">
                  <c:v>38862</c:v>
                </c:pt>
                <c:pt idx="910">
                  <c:v>38863</c:v>
                </c:pt>
                <c:pt idx="911">
                  <c:v>38866</c:v>
                </c:pt>
                <c:pt idx="912">
                  <c:v>38867</c:v>
                </c:pt>
                <c:pt idx="913">
                  <c:v>38869</c:v>
                </c:pt>
                <c:pt idx="914">
                  <c:v>38870</c:v>
                </c:pt>
                <c:pt idx="915">
                  <c:v>38873</c:v>
                </c:pt>
                <c:pt idx="916">
                  <c:v>38874</c:v>
                </c:pt>
                <c:pt idx="917">
                  <c:v>38875</c:v>
                </c:pt>
                <c:pt idx="918">
                  <c:v>38876</c:v>
                </c:pt>
                <c:pt idx="919">
                  <c:v>38877</c:v>
                </c:pt>
                <c:pt idx="920">
                  <c:v>38880</c:v>
                </c:pt>
                <c:pt idx="921">
                  <c:v>38881</c:v>
                </c:pt>
                <c:pt idx="922">
                  <c:v>38882</c:v>
                </c:pt>
                <c:pt idx="923">
                  <c:v>38887</c:v>
                </c:pt>
                <c:pt idx="924">
                  <c:v>38888</c:v>
                </c:pt>
                <c:pt idx="925">
                  <c:v>38889</c:v>
                </c:pt>
                <c:pt idx="926">
                  <c:v>38890</c:v>
                </c:pt>
                <c:pt idx="927">
                  <c:v>38891</c:v>
                </c:pt>
                <c:pt idx="928">
                  <c:v>38894</c:v>
                </c:pt>
                <c:pt idx="929">
                  <c:v>38895</c:v>
                </c:pt>
                <c:pt idx="930">
                  <c:v>38896</c:v>
                </c:pt>
                <c:pt idx="931">
                  <c:v>38897</c:v>
                </c:pt>
                <c:pt idx="932">
                  <c:v>38898</c:v>
                </c:pt>
                <c:pt idx="933">
                  <c:v>38901</c:v>
                </c:pt>
                <c:pt idx="934">
                  <c:v>38902</c:v>
                </c:pt>
                <c:pt idx="935">
                  <c:v>38903</c:v>
                </c:pt>
                <c:pt idx="936">
                  <c:v>38904</c:v>
                </c:pt>
                <c:pt idx="937">
                  <c:v>38905</c:v>
                </c:pt>
                <c:pt idx="938">
                  <c:v>38908</c:v>
                </c:pt>
                <c:pt idx="939">
                  <c:v>38909</c:v>
                </c:pt>
                <c:pt idx="940">
                  <c:v>38910</c:v>
                </c:pt>
                <c:pt idx="941">
                  <c:v>38911</c:v>
                </c:pt>
                <c:pt idx="942">
                  <c:v>38912</c:v>
                </c:pt>
                <c:pt idx="943">
                  <c:v>38915</c:v>
                </c:pt>
                <c:pt idx="944">
                  <c:v>38916</c:v>
                </c:pt>
                <c:pt idx="945">
                  <c:v>38917</c:v>
                </c:pt>
                <c:pt idx="946">
                  <c:v>38918</c:v>
                </c:pt>
                <c:pt idx="947">
                  <c:v>38919</c:v>
                </c:pt>
                <c:pt idx="948">
                  <c:v>38922</c:v>
                </c:pt>
                <c:pt idx="949">
                  <c:v>38923</c:v>
                </c:pt>
                <c:pt idx="950">
                  <c:v>38924</c:v>
                </c:pt>
                <c:pt idx="951">
                  <c:v>38925</c:v>
                </c:pt>
                <c:pt idx="952">
                  <c:v>38926</c:v>
                </c:pt>
                <c:pt idx="953">
                  <c:v>38929</c:v>
                </c:pt>
                <c:pt idx="954">
                  <c:v>38930</c:v>
                </c:pt>
                <c:pt idx="955">
                  <c:v>38931</c:v>
                </c:pt>
                <c:pt idx="956">
                  <c:v>38933</c:v>
                </c:pt>
                <c:pt idx="957">
                  <c:v>38936</c:v>
                </c:pt>
                <c:pt idx="958">
                  <c:v>38937</c:v>
                </c:pt>
                <c:pt idx="959">
                  <c:v>38938</c:v>
                </c:pt>
                <c:pt idx="960">
                  <c:v>38939</c:v>
                </c:pt>
                <c:pt idx="961">
                  <c:v>38940</c:v>
                </c:pt>
                <c:pt idx="962">
                  <c:v>38943</c:v>
                </c:pt>
                <c:pt idx="963">
                  <c:v>38945</c:v>
                </c:pt>
                <c:pt idx="964">
                  <c:v>38946</c:v>
                </c:pt>
                <c:pt idx="965">
                  <c:v>38947</c:v>
                </c:pt>
                <c:pt idx="966">
                  <c:v>38950</c:v>
                </c:pt>
                <c:pt idx="967">
                  <c:v>38951</c:v>
                </c:pt>
                <c:pt idx="968">
                  <c:v>38952</c:v>
                </c:pt>
                <c:pt idx="969">
                  <c:v>38953</c:v>
                </c:pt>
                <c:pt idx="970">
                  <c:v>38954</c:v>
                </c:pt>
                <c:pt idx="971">
                  <c:v>38957</c:v>
                </c:pt>
                <c:pt idx="972">
                  <c:v>38958</c:v>
                </c:pt>
                <c:pt idx="973">
                  <c:v>38959</c:v>
                </c:pt>
                <c:pt idx="974">
                  <c:v>38960</c:v>
                </c:pt>
                <c:pt idx="975">
                  <c:v>38961</c:v>
                </c:pt>
                <c:pt idx="976">
                  <c:v>38964</c:v>
                </c:pt>
                <c:pt idx="977">
                  <c:v>38965</c:v>
                </c:pt>
                <c:pt idx="978">
                  <c:v>38966</c:v>
                </c:pt>
                <c:pt idx="979">
                  <c:v>38967</c:v>
                </c:pt>
                <c:pt idx="980">
                  <c:v>38968</c:v>
                </c:pt>
                <c:pt idx="981">
                  <c:v>38971</c:v>
                </c:pt>
                <c:pt idx="982">
                  <c:v>38972</c:v>
                </c:pt>
                <c:pt idx="983">
                  <c:v>38973</c:v>
                </c:pt>
                <c:pt idx="984">
                  <c:v>38974</c:v>
                </c:pt>
                <c:pt idx="985">
                  <c:v>38975</c:v>
                </c:pt>
                <c:pt idx="986">
                  <c:v>38978</c:v>
                </c:pt>
                <c:pt idx="987">
                  <c:v>38979</c:v>
                </c:pt>
                <c:pt idx="988">
                  <c:v>38980</c:v>
                </c:pt>
                <c:pt idx="989">
                  <c:v>38981</c:v>
                </c:pt>
                <c:pt idx="990">
                  <c:v>38982</c:v>
                </c:pt>
                <c:pt idx="991">
                  <c:v>38985</c:v>
                </c:pt>
                <c:pt idx="992">
                  <c:v>38986</c:v>
                </c:pt>
                <c:pt idx="993">
                  <c:v>38987</c:v>
                </c:pt>
                <c:pt idx="994">
                  <c:v>38988</c:v>
                </c:pt>
                <c:pt idx="995">
                  <c:v>38989</c:v>
                </c:pt>
                <c:pt idx="996">
                  <c:v>38993</c:v>
                </c:pt>
                <c:pt idx="997">
                  <c:v>38994</c:v>
                </c:pt>
                <c:pt idx="998">
                  <c:v>38995</c:v>
                </c:pt>
                <c:pt idx="999">
                  <c:v>38996</c:v>
                </c:pt>
                <c:pt idx="1000">
                  <c:v>38999</c:v>
                </c:pt>
                <c:pt idx="1001">
                  <c:v>39000</c:v>
                </c:pt>
                <c:pt idx="1002">
                  <c:v>39001</c:v>
                </c:pt>
                <c:pt idx="1003">
                  <c:v>39002</c:v>
                </c:pt>
                <c:pt idx="1004">
                  <c:v>39003</c:v>
                </c:pt>
                <c:pt idx="1005">
                  <c:v>39006</c:v>
                </c:pt>
                <c:pt idx="1006">
                  <c:v>39007</c:v>
                </c:pt>
                <c:pt idx="1007">
                  <c:v>39008</c:v>
                </c:pt>
                <c:pt idx="1008">
                  <c:v>39009</c:v>
                </c:pt>
                <c:pt idx="1009">
                  <c:v>39010</c:v>
                </c:pt>
                <c:pt idx="1010">
                  <c:v>39013</c:v>
                </c:pt>
                <c:pt idx="1011">
                  <c:v>39016</c:v>
                </c:pt>
                <c:pt idx="1012">
                  <c:v>39017</c:v>
                </c:pt>
                <c:pt idx="1013">
                  <c:v>39020</c:v>
                </c:pt>
                <c:pt idx="1014">
                  <c:v>39021</c:v>
                </c:pt>
                <c:pt idx="1015">
                  <c:v>39022</c:v>
                </c:pt>
                <c:pt idx="1016">
                  <c:v>39023</c:v>
                </c:pt>
                <c:pt idx="1017">
                  <c:v>39024</c:v>
                </c:pt>
                <c:pt idx="1018">
                  <c:v>39027</c:v>
                </c:pt>
                <c:pt idx="1019">
                  <c:v>39028</c:v>
                </c:pt>
                <c:pt idx="1020">
                  <c:v>39029</c:v>
                </c:pt>
                <c:pt idx="1021">
                  <c:v>39030</c:v>
                </c:pt>
                <c:pt idx="1022">
                  <c:v>39031</c:v>
                </c:pt>
                <c:pt idx="1023">
                  <c:v>39034</c:v>
                </c:pt>
                <c:pt idx="1024">
                  <c:v>39035</c:v>
                </c:pt>
                <c:pt idx="1025">
                  <c:v>39036</c:v>
                </c:pt>
                <c:pt idx="1026">
                  <c:v>39037</c:v>
                </c:pt>
                <c:pt idx="1027">
                  <c:v>39038</c:v>
                </c:pt>
                <c:pt idx="1028">
                  <c:v>39041</c:v>
                </c:pt>
                <c:pt idx="1029">
                  <c:v>39042</c:v>
                </c:pt>
                <c:pt idx="1030">
                  <c:v>39043</c:v>
                </c:pt>
                <c:pt idx="1031">
                  <c:v>39044</c:v>
                </c:pt>
                <c:pt idx="1032">
                  <c:v>39045</c:v>
                </c:pt>
                <c:pt idx="1033">
                  <c:v>39048</c:v>
                </c:pt>
                <c:pt idx="1034">
                  <c:v>39049</c:v>
                </c:pt>
                <c:pt idx="1035">
                  <c:v>39050</c:v>
                </c:pt>
                <c:pt idx="1036">
                  <c:v>39051</c:v>
                </c:pt>
                <c:pt idx="1037">
                  <c:v>39052</c:v>
                </c:pt>
                <c:pt idx="1038">
                  <c:v>39055</c:v>
                </c:pt>
                <c:pt idx="1039">
                  <c:v>39056</c:v>
                </c:pt>
                <c:pt idx="1040">
                  <c:v>39057</c:v>
                </c:pt>
                <c:pt idx="1041">
                  <c:v>39058</c:v>
                </c:pt>
                <c:pt idx="1042">
                  <c:v>39059</c:v>
                </c:pt>
                <c:pt idx="1043">
                  <c:v>39062</c:v>
                </c:pt>
                <c:pt idx="1044">
                  <c:v>39063</c:v>
                </c:pt>
                <c:pt idx="1045">
                  <c:v>39064</c:v>
                </c:pt>
                <c:pt idx="1046">
                  <c:v>39065</c:v>
                </c:pt>
                <c:pt idx="1047">
                  <c:v>39066</c:v>
                </c:pt>
                <c:pt idx="1048">
                  <c:v>39069</c:v>
                </c:pt>
                <c:pt idx="1049">
                  <c:v>39070</c:v>
                </c:pt>
                <c:pt idx="1050">
                  <c:v>39071</c:v>
                </c:pt>
                <c:pt idx="1051">
                  <c:v>39072</c:v>
                </c:pt>
                <c:pt idx="1052">
                  <c:v>39073</c:v>
                </c:pt>
                <c:pt idx="1053">
                  <c:v>39077</c:v>
                </c:pt>
                <c:pt idx="1054">
                  <c:v>39078</c:v>
                </c:pt>
                <c:pt idx="1055">
                  <c:v>39079</c:v>
                </c:pt>
                <c:pt idx="1056">
                  <c:v>39080</c:v>
                </c:pt>
                <c:pt idx="1057">
                  <c:v>39084</c:v>
                </c:pt>
                <c:pt idx="1058">
                  <c:v>39085</c:v>
                </c:pt>
                <c:pt idx="1059">
                  <c:v>39086</c:v>
                </c:pt>
                <c:pt idx="1060">
                  <c:v>39087</c:v>
                </c:pt>
                <c:pt idx="1061">
                  <c:v>39090</c:v>
                </c:pt>
                <c:pt idx="1062">
                  <c:v>39091</c:v>
                </c:pt>
                <c:pt idx="1063">
                  <c:v>39092</c:v>
                </c:pt>
                <c:pt idx="1064">
                  <c:v>39093</c:v>
                </c:pt>
                <c:pt idx="1065">
                  <c:v>39094</c:v>
                </c:pt>
                <c:pt idx="1066">
                  <c:v>39097</c:v>
                </c:pt>
                <c:pt idx="1067">
                  <c:v>39098</c:v>
                </c:pt>
                <c:pt idx="1068">
                  <c:v>39099</c:v>
                </c:pt>
                <c:pt idx="1069">
                  <c:v>39100</c:v>
                </c:pt>
                <c:pt idx="1070">
                  <c:v>39101</c:v>
                </c:pt>
                <c:pt idx="1071">
                  <c:v>39104</c:v>
                </c:pt>
                <c:pt idx="1072">
                  <c:v>39105</c:v>
                </c:pt>
                <c:pt idx="1073">
                  <c:v>39106</c:v>
                </c:pt>
                <c:pt idx="1074">
                  <c:v>39107</c:v>
                </c:pt>
                <c:pt idx="1075">
                  <c:v>39111</c:v>
                </c:pt>
                <c:pt idx="1076">
                  <c:v>39113</c:v>
                </c:pt>
                <c:pt idx="1077">
                  <c:v>39114</c:v>
                </c:pt>
                <c:pt idx="1078">
                  <c:v>39115</c:v>
                </c:pt>
                <c:pt idx="1079">
                  <c:v>39118</c:v>
                </c:pt>
                <c:pt idx="1080">
                  <c:v>39119</c:v>
                </c:pt>
                <c:pt idx="1081">
                  <c:v>39120</c:v>
                </c:pt>
                <c:pt idx="1082">
                  <c:v>39121</c:v>
                </c:pt>
                <c:pt idx="1083">
                  <c:v>39122</c:v>
                </c:pt>
                <c:pt idx="1084">
                  <c:v>39125</c:v>
                </c:pt>
                <c:pt idx="1085">
                  <c:v>39126</c:v>
                </c:pt>
                <c:pt idx="1086">
                  <c:v>39127</c:v>
                </c:pt>
                <c:pt idx="1087">
                  <c:v>39128</c:v>
                </c:pt>
                <c:pt idx="1088">
                  <c:v>39132</c:v>
                </c:pt>
                <c:pt idx="1089">
                  <c:v>39133</c:v>
                </c:pt>
                <c:pt idx="1090">
                  <c:v>39134</c:v>
                </c:pt>
                <c:pt idx="1091">
                  <c:v>39135</c:v>
                </c:pt>
                <c:pt idx="1092">
                  <c:v>39136</c:v>
                </c:pt>
                <c:pt idx="1093">
                  <c:v>39139</c:v>
                </c:pt>
                <c:pt idx="1094">
                  <c:v>39140</c:v>
                </c:pt>
                <c:pt idx="1095">
                  <c:v>39141</c:v>
                </c:pt>
                <c:pt idx="1096">
                  <c:v>39142</c:v>
                </c:pt>
                <c:pt idx="1097">
                  <c:v>39143</c:v>
                </c:pt>
                <c:pt idx="1098">
                  <c:v>39146</c:v>
                </c:pt>
                <c:pt idx="1099">
                  <c:v>39147</c:v>
                </c:pt>
                <c:pt idx="1100">
                  <c:v>39148</c:v>
                </c:pt>
                <c:pt idx="1101">
                  <c:v>39149</c:v>
                </c:pt>
                <c:pt idx="1102">
                  <c:v>39150</c:v>
                </c:pt>
                <c:pt idx="1103">
                  <c:v>39153</c:v>
                </c:pt>
                <c:pt idx="1104">
                  <c:v>39154</c:v>
                </c:pt>
                <c:pt idx="1105">
                  <c:v>39155</c:v>
                </c:pt>
                <c:pt idx="1106">
                  <c:v>39156</c:v>
                </c:pt>
                <c:pt idx="1107">
                  <c:v>39157</c:v>
                </c:pt>
                <c:pt idx="1108">
                  <c:v>39160</c:v>
                </c:pt>
                <c:pt idx="1109">
                  <c:v>39161</c:v>
                </c:pt>
                <c:pt idx="1110">
                  <c:v>39162</c:v>
                </c:pt>
                <c:pt idx="1111">
                  <c:v>39163</c:v>
                </c:pt>
                <c:pt idx="1112">
                  <c:v>39164</c:v>
                </c:pt>
                <c:pt idx="1113">
                  <c:v>39167</c:v>
                </c:pt>
                <c:pt idx="1114">
                  <c:v>39169</c:v>
                </c:pt>
                <c:pt idx="1115">
                  <c:v>39170</c:v>
                </c:pt>
                <c:pt idx="1116">
                  <c:v>39171</c:v>
                </c:pt>
                <c:pt idx="1117">
                  <c:v>39174</c:v>
                </c:pt>
                <c:pt idx="1118">
                  <c:v>39175</c:v>
                </c:pt>
                <c:pt idx="1119">
                  <c:v>39176</c:v>
                </c:pt>
                <c:pt idx="1120">
                  <c:v>39177</c:v>
                </c:pt>
                <c:pt idx="1121">
                  <c:v>39181</c:v>
                </c:pt>
                <c:pt idx="1122">
                  <c:v>39182</c:v>
                </c:pt>
                <c:pt idx="1123">
                  <c:v>39183</c:v>
                </c:pt>
                <c:pt idx="1124">
                  <c:v>39184</c:v>
                </c:pt>
                <c:pt idx="1125">
                  <c:v>39185</c:v>
                </c:pt>
                <c:pt idx="1126">
                  <c:v>39188</c:v>
                </c:pt>
                <c:pt idx="1127">
                  <c:v>39189</c:v>
                </c:pt>
                <c:pt idx="1128">
                  <c:v>39190</c:v>
                </c:pt>
                <c:pt idx="1129">
                  <c:v>39191</c:v>
                </c:pt>
              </c:numCache>
            </c:numRef>
          </c:cat>
          <c:val>
            <c:numRef>
              <c:f>'Share Price'!$D$3:$D$1132</c:f>
              <c:numCache>
                <c:formatCode>0.00</c:formatCode>
                <c:ptCount val="1130"/>
                <c:pt idx="0">
                  <c:v>11239400</c:v>
                </c:pt>
                <c:pt idx="1">
                  <c:v>3756368</c:v>
                </c:pt>
                <c:pt idx="2">
                  <c:v>3964016</c:v>
                </c:pt>
                <c:pt idx="3">
                  <c:v>4848904</c:v>
                </c:pt>
                <c:pt idx="4">
                  <c:v>8905448</c:v>
                </c:pt>
                <c:pt idx="5">
                  <c:v>18255464</c:v>
                </c:pt>
                <c:pt idx="6">
                  <c:v>18690008</c:v>
                </c:pt>
                <c:pt idx="7">
                  <c:v>9790960</c:v>
                </c:pt>
                <c:pt idx="8">
                  <c:v>12814424</c:v>
                </c:pt>
                <c:pt idx="9">
                  <c:v>8253944</c:v>
                </c:pt>
                <c:pt idx="10">
                  <c:v>13764544</c:v>
                </c:pt>
                <c:pt idx="11">
                  <c:v>18886336</c:v>
                </c:pt>
                <c:pt idx="12">
                  <c:v>17584928</c:v>
                </c:pt>
                <c:pt idx="13">
                  <c:v>28226144</c:v>
                </c:pt>
                <c:pt idx="14">
                  <c:v>39154536</c:v>
                </c:pt>
                <c:pt idx="15">
                  <c:v>15785200</c:v>
                </c:pt>
                <c:pt idx="16">
                  <c:v>25434152</c:v>
                </c:pt>
                <c:pt idx="17">
                  <c:v>14348224</c:v>
                </c:pt>
                <c:pt idx="18">
                  <c:v>10984336</c:v>
                </c:pt>
                <c:pt idx="19">
                  <c:v>13656184</c:v>
                </c:pt>
                <c:pt idx="20">
                  <c:v>11303688</c:v>
                </c:pt>
                <c:pt idx="21">
                  <c:v>7920448</c:v>
                </c:pt>
                <c:pt idx="22">
                  <c:v>8264520</c:v>
                </c:pt>
                <c:pt idx="23">
                  <c:v>7619640</c:v>
                </c:pt>
                <c:pt idx="24">
                  <c:v>16517320</c:v>
                </c:pt>
                <c:pt idx="25">
                  <c:v>13866808</c:v>
                </c:pt>
                <c:pt idx="26">
                  <c:v>14604872</c:v>
                </c:pt>
                <c:pt idx="27">
                  <c:v>21109560</c:v>
                </c:pt>
                <c:pt idx="28">
                  <c:v>15071736</c:v>
                </c:pt>
                <c:pt idx="29">
                  <c:v>8139496</c:v>
                </c:pt>
                <c:pt idx="30">
                  <c:v>13057920</c:v>
                </c:pt>
                <c:pt idx="31">
                  <c:v>12918456</c:v>
                </c:pt>
                <c:pt idx="32">
                  <c:v>20531680</c:v>
                </c:pt>
                <c:pt idx="33">
                  <c:v>11870704</c:v>
                </c:pt>
                <c:pt idx="34">
                  <c:v>17145984</c:v>
                </c:pt>
                <c:pt idx="35">
                  <c:v>15460552</c:v>
                </c:pt>
                <c:pt idx="36">
                  <c:v>33943336</c:v>
                </c:pt>
                <c:pt idx="37">
                  <c:v>13186408</c:v>
                </c:pt>
                <c:pt idx="38">
                  <c:v>17057016</c:v>
                </c:pt>
                <c:pt idx="39">
                  <c:v>14124008</c:v>
                </c:pt>
                <c:pt idx="40">
                  <c:v>11842288</c:v>
                </c:pt>
                <c:pt idx="41">
                  <c:v>12892512</c:v>
                </c:pt>
                <c:pt idx="42">
                  <c:v>17501128</c:v>
                </c:pt>
                <c:pt idx="43">
                  <c:v>11582552</c:v>
                </c:pt>
                <c:pt idx="44">
                  <c:v>17761400</c:v>
                </c:pt>
                <c:pt idx="45">
                  <c:v>34027640</c:v>
                </c:pt>
                <c:pt idx="46">
                  <c:v>29538288</c:v>
                </c:pt>
                <c:pt idx="47">
                  <c:v>125442440</c:v>
                </c:pt>
                <c:pt idx="48">
                  <c:v>90007952</c:v>
                </c:pt>
                <c:pt idx="49">
                  <c:v>59089792</c:v>
                </c:pt>
                <c:pt idx="50">
                  <c:v>49617192</c:v>
                </c:pt>
                <c:pt idx="51">
                  <c:v>31907544</c:v>
                </c:pt>
                <c:pt idx="52">
                  <c:v>21697616</c:v>
                </c:pt>
                <c:pt idx="53">
                  <c:v>26527136</c:v>
                </c:pt>
                <c:pt idx="54">
                  <c:v>18102504</c:v>
                </c:pt>
                <c:pt idx="55">
                  <c:v>25972520</c:v>
                </c:pt>
                <c:pt idx="56">
                  <c:v>4551696</c:v>
                </c:pt>
                <c:pt idx="57">
                  <c:v>13458432</c:v>
                </c:pt>
                <c:pt idx="58">
                  <c:v>17344632</c:v>
                </c:pt>
                <c:pt idx="59">
                  <c:v>8507000</c:v>
                </c:pt>
                <c:pt idx="60">
                  <c:v>40565424</c:v>
                </c:pt>
                <c:pt idx="61">
                  <c:v>22490016</c:v>
                </c:pt>
                <c:pt idx="62">
                  <c:v>28266368</c:v>
                </c:pt>
                <c:pt idx="63">
                  <c:v>27433208</c:v>
                </c:pt>
                <c:pt idx="64">
                  <c:v>15624544</c:v>
                </c:pt>
                <c:pt idx="65">
                  <c:v>17654152</c:v>
                </c:pt>
                <c:pt idx="66">
                  <c:v>37062272</c:v>
                </c:pt>
                <c:pt idx="67">
                  <c:v>23185296</c:v>
                </c:pt>
                <c:pt idx="68">
                  <c:v>21492816</c:v>
                </c:pt>
                <c:pt idx="69">
                  <c:v>10388360</c:v>
                </c:pt>
                <c:pt idx="70">
                  <c:v>11754608</c:v>
                </c:pt>
                <c:pt idx="71">
                  <c:v>8908992</c:v>
                </c:pt>
                <c:pt idx="72">
                  <c:v>12495768</c:v>
                </c:pt>
                <c:pt idx="73">
                  <c:v>14102072</c:v>
                </c:pt>
                <c:pt idx="74">
                  <c:v>21740120</c:v>
                </c:pt>
                <c:pt idx="75">
                  <c:v>15780520</c:v>
                </c:pt>
                <c:pt idx="76">
                  <c:v>10315624</c:v>
                </c:pt>
                <c:pt idx="77">
                  <c:v>9221272</c:v>
                </c:pt>
                <c:pt idx="78">
                  <c:v>15792496</c:v>
                </c:pt>
                <c:pt idx="79">
                  <c:v>9235680</c:v>
                </c:pt>
                <c:pt idx="80">
                  <c:v>10511288</c:v>
                </c:pt>
                <c:pt idx="81">
                  <c:v>10864768</c:v>
                </c:pt>
                <c:pt idx="82">
                  <c:v>16367960</c:v>
                </c:pt>
                <c:pt idx="83">
                  <c:v>11386832</c:v>
                </c:pt>
                <c:pt idx="84">
                  <c:v>10133536</c:v>
                </c:pt>
                <c:pt idx="85">
                  <c:v>23503976</c:v>
                </c:pt>
                <c:pt idx="86">
                  <c:v>8090192</c:v>
                </c:pt>
                <c:pt idx="87">
                  <c:v>12542248</c:v>
                </c:pt>
                <c:pt idx="88">
                  <c:v>8573112</c:v>
                </c:pt>
                <c:pt idx="89">
                  <c:v>5946928</c:v>
                </c:pt>
                <c:pt idx="90">
                  <c:v>17415336</c:v>
                </c:pt>
                <c:pt idx="91">
                  <c:v>4957344</c:v>
                </c:pt>
                <c:pt idx="92">
                  <c:v>5365096</c:v>
                </c:pt>
                <c:pt idx="93">
                  <c:v>5949960</c:v>
                </c:pt>
                <c:pt idx="94">
                  <c:v>3627712</c:v>
                </c:pt>
                <c:pt idx="95">
                  <c:v>14027816</c:v>
                </c:pt>
                <c:pt idx="96">
                  <c:v>4479264</c:v>
                </c:pt>
                <c:pt idx="97">
                  <c:v>3355768</c:v>
                </c:pt>
                <c:pt idx="98">
                  <c:v>6081448</c:v>
                </c:pt>
                <c:pt idx="99">
                  <c:v>5460784</c:v>
                </c:pt>
                <c:pt idx="100">
                  <c:v>5185600</c:v>
                </c:pt>
                <c:pt idx="101">
                  <c:v>10310688</c:v>
                </c:pt>
                <c:pt idx="102">
                  <c:v>4775728</c:v>
                </c:pt>
                <c:pt idx="103">
                  <c:v>5004016</c:v>
                </c:pt>
                <c:pt idx="104">
                  <c:v>4617656</c:v>
                </c:pt>
                <c:pt idx="105">
                  <c:v>3610912</c:v>
                </c:pt>
                <c:pt idx="106">
                  <c:v>4117864</c:v>
                </c:pt>
                <c:pt idx="107">
                  <c:v>2579616</c:v>
                </c:pt>
                <c:pt idx="108">
                  <c:v>5252216</c:v>
                </c:pt>
                <c:pt idx="109">
                  <c:v>18696656</c:v>
                </c:pt>
                <c:pt idx="110">
                  <c:v>22032664</c:v>
                </c:pt>
                <c:pt idx="111">
                  <c:v>15906656</c:v>
                </c:pt>
                <c:pt idx="112">
                  <c:v>13809080</c:v>
                </c:pt>
                <c:pt idx="113">
                  <c:v>10229864</c:v>
                </c:pt>
                <c:pt idx="114">
                  <c:v>5362400</c:v>
                </c:pt>
                <c:pt idx="115">
                  <c:v>9057664</c:v>
                </c:pt>
                <c:pt idx="116">
                  <c:v>10856512</c:v>
                </c:pt>
                <c:pt idx="117">
                  <c:v>10658240</c:v>
                </c:pt>
                <c:pt idx="118">
                  <c:v>7834904</c:v>
                </c:pt>
                <c:pt idx="119">
                  <c:v>6688984</c:v>
                </c:pt>
                <c:pt idx="120">
                  <c:v>5599768</c:v>
                </c:pt>
                <c:pt idx="121">
                  <c:v>11581368</c:v>
                </c:pt>
                <c:pt idx="122">
                  <c:v>3618968</c:v>
                </c:pt>
                <c:pt idx="123">
                  <c:v>4725856</c:v>
                </c:pt>
                <c:pt idx="124">
                  <c:v>5834944</c:v>
                </c:pt>
                <c:pt idx="125">
                  <c:v>3853496</c:v>
                </c:pt>
                <c:pt idx="126">
                  <c:v>8271736</c:v>
                </c:pt>
                <c:pt idx="127">
                  <c:v>5939776</c:v>
                </c:pt>
                <c:pt idx="128">
                  <c:v>4463792</c:v>
                </c:pt>
                <c:pt idx="129">
                  <c:v>4177968</c:v>
                </c:pt>
                <c:pt idx="130">
                  <c:v>3857464</c:v>
                </c:pt>
                <c:pt idx="131">
                  <c:v>3111728</c:v>
                </c:pt>
                <c:pt idx="132">
                  <c:v>4252176</c:v>
                </c:pt>
                <c:pt idx="133">
                  <c:v>2576720</c:v>
                </c:pt>
                <c:pt idx="134">
                  <c:v>5098488</c:v>
                </c:pt>
                <c:pt idx="135">
                  <c:v>10769168</c:v>
                </c:pt>
                <c:pt idx="136">
                  <c:v>5881800</c:v>
                </c:pt>
                <c:pt idx="137">
                  <c:v>2689384</c:v>
                </c:pt>
                <c:pt idx="138">
                  <c:v>4204648</c:v>
                </c:pt>
                <c:pt idx="139">
                  <c:v>3520504</c:v>
                </c:pt>
                <c:pt idx="140">
                  <c:v>6221136</c:v>
                </c:pt>
                <c:pt idx="141">
                  <c:v>7158432</c:v>
                </c:pt>
                <c:pt idx="142">
                  <c:v>8436256</c:v>
                </c:pt>
                <c:pt idx="143">
                  <c:v>9195112</c:v>
                </c:pt>
                <c:pt idx="144">
                  <c:v>7750368</c:v>
                </c:pt>
                <c:pt idx="145">
                  <c:v>6936272</c:v>
                </c:pt>
                <c:pt idx="146">
                  <c:v>6154976</c:v>
                </c:pt>
                <c:pt idx="147">
                  <c:v>8527608</c:v>
                </c:pt>
                <c:pt idx="148">
                  <c:v>4721136</c:v>
                </c:pt>
                <c:pt idx="149">
                  <c:v>8668120</c:v>
                </c:pt>
                <c:pt idx="150">
                  <c:v>9632136</c:v>
                </c:pt>
                <c:pt idx="151">
                  <c:v>7397936</c:v>
                </c:pt>
                <c:pt idx="152">
                  <c:v>6319128</c:v>
                </c:pt>
                <c:pt idx="153">
                  <c:v>5879072</c:v>
                </c:pt>
                <c:pt idx="154">
                  <c:v>6805144</c:v>
                </c:pt>
                <c:pt idx="155">
                  <c:v>4197096</c:v>
                </c:pt>
                <c:pt idx="156">
                  <c:v>10632640</c:v>
                </c:pt>
                <c:pt idx="157">
                  <c:v>8943560</c:v>
                </c:pt>
                <c:pt idx="158">
                  <c:v>27905112</c:v>
                </c:pt>
                <c:pt idx="159">
                  <c:v>29130368</c:v>
                </c:pt>
                <c:pt idx="160">
                  <c:v>11666896</c:v>
                </c:pt>
                <c:pt idx="161">
                  <c:v>30048328</c:v>
                </c:pt>
                <c:pt idx="162">
                  <c:v>22456520</c:v>
                </c:pt>
                <c:pt idx="163">
                  <c:v>11396880</c:v>
                </c:pt>
                <c:pt idx="164">
                  <c:v>8127264</c:v>
                </c:pt>
                <c:pt idx="165">
                  <c:v>7562192</c:v>
                </c:pt>
                <c:pt idx="166">
                  <c:v>8170688</c:v>
                </c:pt>
                <c:pt idx="167">
                  <c:v>8354888</c:v>
                </c:pt>
                <c:pt idx="168">
                  <c:v>10500576</c:v>
                </c:pt>
                <c:pt idx="169">
                  <c:v>19617336</c:v>
                </c:pt>
                <c:pt idx="170">
                  <c:v>34891184</c:v>
                </c:pt>
                <c:pt idx="171">
                  <c:v>49334920</c:v>
                </c:pt>
                <c:pt idx="172">
                  <c:v>18805240</c:v>
                </c:pt>
                <c:pt idx="173">
                  <c:v>9767176</c:v>
                </c:pt>
                <c:pt idx="174">
                  <c:v>14223992</c:v>
                </c:pt>
                <c:pt idx="175">
                  <c:v>18935592</c:v>
                </c:pt>
                <c:pt idx="176">
                  <c:v>15239784</c:v>
                </c:pt>
                <c:pt idx="177">
                  <c:v>16879160</c:v>
                </c:pt>
                <c:pt idx="178">
                  <c:v>20927672</c:v>
                </c:pt>
                <c:pt idx="179">
                  <c:v>7745760</c:v>
                </c:pt>
                <c:pt idx="180">
                  <c:v>6106904</c:v>
                </c:pt>
                <c:pt idx="181">
                  <c:v>6917744</c:v>
                </c:pt>
                <c:pt idx="182">
                  <c:v>7707768</c:v>
                </c:pt>
                <c:pt idx="183">
                  <c:v>7745272</c:v>
                </c:pt>
                <c:pt idx="184">
                  <c:v>7762752</c:v>
                </c:pt>
                <c:pt idx="185">
                  <c:v>15027696</c:v>
                </c:pt>
                <c:pt idx="186">
                  <c:v>12345376</c:v>
                </c:pt>
                <c:pt idx="187">
                  <c:v>25397376</c:v>
                </c:pt>
                <c:pt idx="188">
                  <c:v>15855456</c:v>
                </c:pt>
                <c:pt idx="189">
                  <c:v>14942728</c:v>
                </c:pt>
                <c:pt idx="190">
                  <c:v>8287848</c:v>
                </c:pt>
                <c:pt idx="191">
                  <c:v>9860952</c:v>
                </c:pt>
                <c:pt idx="192">
                  <c:v>15859112</c:v>
                </c:pt>
                <c:pt idx="193">
                  <c:v>20255456</c:v>
                </c:pt>
                <c:pt idx="194">
                  <c:v>6444512</c:v>
                </c:pt>
                <c:pt idx="195">
                  <c:v>10381592</c:v>
                </c:pt>
                <c:pt idx="196">
                  <c:v>10244216</c:v>
                </c:pt>
                <c:pt idx="197">
                  <c:v>19374848</c:v>
                </c:pt>
                <c:pt idx="198">
                  <c:v>27247168</c:v>
                </c:pt>
                <c:pt idx="199">
                  <c:v>15935512</c:v>
                </c:pt>
                <c:pt idx="200">
                  <c:v>6071280</c:v>
                </c:pt>
                <c:pt idx="201">
                  <c:v>11548872</c:v>
                </c:pt>
                <c:pt idx="202">
                  <c:v>9284344</c:v>
                </c:pt>
                <c:pt idx="203">
                  <c:v>7822632</c:v>
                </c:pt>
                <c:pt idx="204">
                  <c:v>7419080</c:v>
                </c:pt>
                <c:pt idx="205">
                  <c:v>5249608</c:v>
                </c:pt>
                <c:pt idx="206">
                  <c:v>9439720</c:v>
                </c:pt>
                <c:pt idx="207">
                  <c:v>6605024</c:v>
                </c:pt>
                <c:pt idx="208">
                  <c:v>3585928</c:v>
                </c:pt>
                <c:pt idx="209">
                  <c:v>11516112</c:v>
                </c:pt>
                <c:pt idx="210">
                  <c:v>4935192</c:v>
                </c:pt>
                <c:pt idx="211">
                  <c:v>9153632</c:v>
                </c:pt>
                <c:pt idx="212">
                  <c:v>5607472</c:v>
                </c:pt>
                <c:pt idx="213">
                  <c:v>6533944</c:v>
                </c:pt>
                <c:pt idx="214">
                  <c:v>16814552</c:v>
                </c:pt>
                <c:pt idx="215">
                  <c:v>8276888</c:v>
                </c:pt>
                <c:pt idx="216">
                  <c:v>5475736</c:v>
                </c:pt>
                <c:pt idx="217">
                  <c:v>3450616</c:v>
                </c:pt>
                <c:pt idx="218">
                  <c:v>6139608</c:v>
                </c:pt>
                <c:pt idx="219">
                  <c:v>3529760</c:v>
                </c:pt>
                <c:pt idx="220">
                  <c:v>3117200</c:v>
                </c:pt>
                <c:pt idx="221">
                  <c:v>8965192</c:v>
                </c:pt>
                <c:pt idx="222">
                  <c:v>11394952</c:v>
                </c:pt>
                <c:pt idx="223">
                  <c:v>34007880</c:v>
                </c:pt>
                <c:pt idx="224">
                  <c:v>7729224</c:v>
                </c:pt>
                <c:pt idx="225">
                  <c:v>4293560</c:v>
                </c:pt>
                <c:pt idx="226">
                  <c:v>16605640</c:v>
                </c:pt>
                <c:pt idx="227">
                  <c:v>7577864</c:v>
                </c:pt>
                <c:pt idx="228">
                  <c:v>10512840</c:v>
                </c:pt>
                <c:pt idx="229">
                  <c:v>4620736</c:v>
                </c:pt>
                <c:pt idx="230">
                  <c:v>3254832</c:v>
                </c:pt>
                <c:pt idx="231">
                  <c:v>4945456</c:v>
                </c:pt>
                <c:pt idx="232">
                  <c:v>5169240</c:v>
                </c:pt>
                <c:pt idx="233">
                  <c:v>14485576</c:v>
                </c:pt>
                <c:pt idx="234">
                  <c:v>8971784</c:v>
                </c:pt>
                <c:pt idx="235">
                  <c:v>7840680</c:v>
                </c:pt>
                <c:pt idx="236">
                  <c:v>5018552</c:v>
                </c:pt>
                <c:pt idx="237">
                  <c:v>5030808</c:v>
                </c:pt>
                <c:pt idx="238">
                  <c:v>6284008</c:v>
                </c:pt>
                <c:pt idx="239">
                  <c:v>4555824</c:v>
                </c:pt>
                <c:pt idx="240">
                  <c:v>15208656</c:v>
                </c:pt>
                <c:pt idx="241">
                  <c:v>14610864</c:v>
                </c:pt>
                <c:pt idx="242">
                  <c:v>8936056</c:v>
                </c:pt>
                <c:pt idx="243">
                  <c:v>9934880</c:v>
                </c:pt>
                <c:pt idx="244">
                  <c:v>12432472</c:v>
                </c:pt>
                <c:pt idx="245">
                  <c:v>8642552</c:v>
                </c:pt>
                <c:pt idx="246">
                  <c:v>5829576</c:v>
                </c:pt>
                <c:pt idx="247">
                  <c:v>9079416</c:v>
                </c:pt>
                <c:pt idx="248">
                  <c:v>5585656</c:v>
                </c:pt>
                <c:pt idx="249">
                  <c:v>4338304</c:v>
                </c:pt>
                <c:pt idx="250">
                  <c:v>4373432</c:v>
                </c:pt>
                <c:pt idx="251">
                  <c:v>11737232</c:v>
                </c:pt>
                <c:pt idx="252">
                  <c:v>7335328</c:v>
                </c:pt>
                <c:pt idx="253">
                  <c:v>6597664</c:v>
                </c:pt>
                <c:pt idx="254">
                  <c:v>6654320</c:v>
                </c:pt>
                <c:pt idx="255">
                  <c:v>9088136</c:v>
                </c:pt>
                <c:pt idx="256">
                  <c:v>9048208</c:v>
                </c:pt>
                <c:pt idx="257">
                  <c:v>24021280</c:v>
                </c:pt>
                <c:pt idx="258">
                  <c:v>20148632</c:v>
                </c:pt>
                <c:pt idx="259">
                  <c:v>14472496</c:v>
                </c:pt>
                <c:pt idx="260">
                  <c:v>25460632</c:v>
                </c:pt>
                <c:pt idx="261">
                  <c:v>15663176</c:v>
                </c:pt>
                <c:pt idx="262">
                  <c:v>23686392</c:v>
                </c:pt>
                <c:pt idx="263">
                  <c:v>17743064</c:v>
                </c:pt>
                <c:pt idx="264">
                  <c:v>21985448</c:v>
                </c:pt>
                <c:pt idx="265">
                  <c:v>18330960</c:v>
                </c:pt>
                <c:pt idx="266">
                  <c:v>13296464</c:v>
                </c:pt>
                <c:pt idx="267">
                  <c:v>19354024</c:v>
                </c:pt>
                <c:pt idx="268">
                  <c:v>17948304</c:v>
                </c:pt>
                <c:pt idx="269">
                  <c:v>62881504</c:v>
                </c:pt>
                <c:pt idx="270">
                  <c:v>41195184</c:v>
                </c:pt>
                <c:pt idx="271">
                  <c:v>29510624</c:v>
                </c:pt>
                <c:pt idx="272">
                  <c:v>14869416</c:v>
                </c:pt>
                <c:pt idx="273">
                  <c:v>19753328</c:v>
                </c:pt>
                <c:pt idx="274">
                  <c:v>9897496</c:v>
                </c:pt>
                <c:pt idx="275">
                  <c:v>19577552</c:v>
                </c:pt>
                <c:pt idx="276">
                  <c:v>22518000</c:v>
                </c:pt>
                <c:pt idx="277">
                  <c:v>19937456</c:v>
                </c:pt>
                <c:pt idx="278">
                  <c:v>20391512</c:v>
                </c:pt>
                <c:pt idx="279">
                  <c:v>16054856</c:v>
                </c:pt>
                <c:pt idx="280">
                  <c:v>12119736</c:v>
                </c:pt>
                <c:pt idx="281">
                  <c:v>17694608</c:v>
                </c:pt>
                <c:pt idx="282">
                  <c:v>17709504</c:v>
                </c:pt>
                <c:pt idx="283">
                  <c:v>13843440</c:v>
                </c:pt>
                <c:pt idx="284">
                  <c:v>12391672</c:v>
                </c:pt>
                <c:pt idx="285">
                  <c:v>16576312</c:v>
                </c:pt>
                <c:pt idx="286">
                  <c:v>15364904</c:v>
                </c:pt>
                <c:pt idx="287">
                  <c:v>17400096</c:v>
                </c:pt>
                <c:pt idx="288">
                  <c:v>14824184</c:v>
                </c:pt>
                <c:pt idx="289">
                  <c:v>37850680</c:v>
                </c:pt>
                <c:pt idx="290">
                  <c:v>15010696</c:v>
                </c:pt>
                <c:pt idx="291">
                  <c:v>12749944</c:v>
                </c:pt>
                <c:pt idx="292">
                  <c:v>20142384</c:v>
                </c:pt>
                <c:pt idx="293">
                  <c:v>12007944</c:v>
                </c:pt>
                <c:pt idx="294">
                  <c:v>9508136</c:v>
                </c:pt>
                <c:pt idx="295">
                  <c:v>10471152</c:v>
                </c:pt>
                <c:pt idx="296">
                  <c:v>9269640</c:v>
                </c:pt>
                <c:pt idx="297">
                  <c:v>3762008</c:v>
                </c:pt>
                <c:pt idx="298">
                  <c:v>5839792</c:v>
                </c:pt>
                <c:pt idx="299">
                  <c:v>5728408</c:v>
                </c:pt>
                <c:pt idx="300">
                  <c:v>23337632</c:v>
                </c:pt>
                <c:pt idx="301">
                  <c:v>21903072</c:v>
                </c:pt>
                <c:pt idx="302">
                  <c:v>23125632</c:v>
                </c:pt>
                <c:pt idx="303">
                  <c:v>20290824</c:v>
                </c:pt>
                <c:pt idx="304">
                  <c:v>33940584</c:v>
                </c:pt>
                <c:pt idx="305">
                  <c:v>18519192</c:v>
                </c:pt>
                <c:pt idx="306">
                  <c:v>13966648</c:v>
                </c:pt>
                <c:pt idx="307">
                  <c:v>3806384</c:v>
                </c:pt>
                <c:pt idx="308">
                  <c:v>9853856</c:v>
                </c:pt>
                <c:pt idx="309">
                  <c:v>17502856</c:v>
                </c:pt>
                <c:pt idx="310">
                  <c:v>19996256</c:v>
                </c:pt>
                <c:pt idx="311">
                  <c:v>7611680</c:v>
                </c:pt>
                <c:pt idx="312">
                  <c:v>8269872</c:v>
                </c:pt>
                <c:pt idx="313">
                  <c:v>25132856</c:v>
                </c:pt>
                <c:pt idx="314">
                  <c:v>14877312</c:v>
                </c:pt>
                <c:pt idx="315">
                  <c:v>14319256</c:v>
                </c:pt>
                <c:pt idx="316">
                  <c:v>31749360</c:v>
                </c:pt>
                <c:pt idx="317">
                  <c:v>23037664</c:v>
                </c:pt>
                <c:pt idx="318">
                  <c:v>21075528</c:v>
                </c:pt>
                <c:pt idx="319">
                  <c:v>9243168</c:v>
                </c:pt>
                <c:pt idx="320">
                  <c:v>17456656</c:v>
                </c:pt>
                <c:pt idx="321">
                  <c:v>15246888</c:v>
                </c:pt>
                <c:pt idx="322">
                  <c:v>14163720</c:v>
                </c:pt>
                <c:pt idx="323">
                  <c:v>14115320</c:v>
                </c:pt>
                <c:pt idx="324">
                  <c:v>10065936</c:v>
                </c:pt>
                <c:pt idx="325">
                  <c:v>11459320</c:v>
                </c:pt>
                <c:pt idx="326">
                  <c:v>11793856</c:v>
                </c:pt>
                <c:pt idx="327">
                  <c:v>11192792</c:v>
                </c:pt>
                <c:pt idx="328">
                  <c:v>11773120</c:v>
                </c:pt>
                <c:pt idx="329">
                  <c:v>12557136</c:v>
                </c:pt>
                <c:pt idx="330">
                  <c:v>6316712</c:v>
                </c:pt>
                <c:pt idx="331">
                  <c:v>6832632</c:v>
                </c:pt>
                <c:pt idx="332">
                  <c:v>8195072</c:v>
                </c:pt>
                <c:pt idx="333">
                  <c:v>6040936</c:v>
                </c:pt>
                <c:pt idx="334">
                  <c:v>6777608</c:v>
                </c:pt>
                <c:pt idx="335">
                  <c:v>19159720</c:v>
                </c:pt>
                <c:pt idx="336">
                  <c:v>11098240</c:v>
                </c:pt>
                <c:pt idx="337">
                  <c:v>8644024</c:v>
                </c:pt>
                <c:pt idx="338">
                  <c:v>5851480</c:v>
                </c:pt>
                <c:pt idx="339">
                  <c:v>13281896</c:v>
                </c:pt>
                <c:pt idx="340">
                  <c:v>14325824</c:v>
                </c:pt>
                <c:pt idx="341">
                  <c:v>14341800</c:v>
                </c:pt>
                <c:pt idx="342">
                  <c:v>9686888</c:v>
                </c:pt>
                <c:pt idx="343">
                  <c:v>11372024</c:v>
                </c:pt>
                <c:pt idx="344">
                  <c:v>10579512</c:v>
                </c:pt>
                <c:pt idx="345">
                  <c:v>13170584</c:v>
                </c:pt>
                <c:pt idx="346">
                  <c:v>15789776</c:v>
                </c:pt>
                <c:pt idx="347">
                  <c:v>18076448</c:v>
                </c:pt>
                <c:pt idx="348">
                  <c:v>15661544</c:v>
                </c:pt>
                <c:pt idx="349">
                  <c:v>9465040</c:v>
                </c:pt>
                <c:pt idx="350">
                  <c:v>7689888</c:v>
                </c:pt>
                <c:pt idx="351">
                  <c:v>7282984</c:v>
                </c:pt>
                <c:pt idx="352">
                  <c:v>7023104</c:v>
                </c:pt>
                <c:pt idx="353">
                  <c:v>7836872</c:v>
                </c:pt>
                <c:pt idx="354">
                  <c:v>7785352</c:v>
                </c:pt>
                <c:pt idx="355">
                  <c:v>7573152</c:v>
                </c:pt>
                <c:pt idx="356">
                  <c:v>11055064</c:v>
                </c:pt>
                <c:pt idx="357">
                  <c:v>18734120</c:v>
                </c:pt>
                <c:pt idx="358">
                  <c:v>6131536</c:v>
                </c:pt>
                <c:pt idx="359">
                  <c:v>7007840</c:v>
                </c:pt>
                <c:pt idx="360">
                  <c:v>10090016</c:v>
                </c:pt>
                <c:pt idx="361">
                  <c:v>11849912</c:v>
                </c:pt>
                <c:pt idx="362">
                  <c:v>9001592</c:v>
                </c:pt>
                <c:pt idx="363">
                  <c:v>10407824</c:v>
                </c:pt>
                <c:pt idx="364">
                  <c:v>11982792</c:v>
                </c:pt>
                <c:pt idx="365">
                  <c:v>13567856</c:v>
                </c:pt>
                <c:pt idx="366">
                  <c:v>6226624</c:v>
                </c:pt>
                <c:pt idx="367">
                  <c:v>8182488</c:v>
                </c:pt>
                <c:pt idx="368">
                  <c:v>6060400</c:v>
                </c:pt>
                <c:pt idx="369">
                  <c:v>7470024</c:v>
                </c:pt>
                <c:pt idx="370">
                  <c:v>7167328</c:v>
                </c:pt>
                <c:pt idx="371">
                  <c:v>6696864</c:v>
                </c:pt>
                <c:pt idx="372">
                  <c:v>13402768</c:v>
                </c:pt>
                <c:pt idx="373">
                  <c:v>10185928</c:v>
                </c:pt>
                <c:pt idx="374">
                  <c:v>9021536</c:v>
                </c:pt>
                <c:pt idx="375">
                  <c:v>12453816</c:v>
                </c:pt>
                <c:pt idx="376">
                  <c:v>9616232</c:v>
                </c:pt>
                <c:pt idx="377">
                  <c:v>7495048</c:v>
                </c:pt>
                <c:pt idx="378">
                  <c:v>12871472</c:v>
                </c:pt>
                <c:pt idx="379">
                  <c:v>8558816</c:v>
                </c:pt>
                <c:pt idx="380">
                  <c:v>7943664</c:v>
                </c:pt>
                <c:pt idx="381">
                  <c:v>8163152</c:v>
                </c:pt>
                <c:pt idx="382">
                  <c:v>8711736</c:v>
                </c:pt>
                <c:pt idx="383">
                  <c:v>10692720</c:v>
                </c:pt>
                <c:pt idx="384">
                  <c:v>9115768</c:v>
                </c:pt>
                <c:pt idx="385">
                  <c:v>6515920</c:v>
                </c:pt>
                <c:pt idx="386">
                  <c:v>7021328</c:v>
                </c:pt>
                <c:pt idx="387">
                  <c:v>6990408</c:v>
                </c:pt>
                <c:pt idx="388">
                  <c:v>6710464</c:v>
                </c:pt>
                <c:pt idx="389">
                  <c:v>11856512</c:v>
                </c:pt>
                <c:pt idx="390">
                  <c:v>7351264</c:v>
                </c:pt>
                <c:pt idx="391">
                  <c:v>6058392</c:v>
                </c:pt>
                <c:pt idx="392">
                  <c:v>7790312</c:v>
                </c:pt>
                <c:pt idx="393">
                  <c:v>7262920</c:v>
                </c:pt>
                <c:pt idx="394">
                  <c:v>6884552</c:v>
                </c:pt>
                <c:pt idx="395">
                  <c:v>6355424</c:v>
                </c:pt>
                <c:pt idx="396">
                  <c:v>8770096</c:v>
                </c:pt>
                <c:pt idx="397">
                  <c:v>9330616</c:v>
                </c:pt>
                <c:pt idx="398">
                  <c:v>11806976</c:v>
                </c:pt>
                <c:pt idx="399">
                  <c:v>9464960</c:v>
                </c:pt>
                <c:pt idx="400">
                  <c:v>8704536</c:v>
                </c:pt>
                <c:pt idx="401">
                  <c:v>3018144</c:v>
                </c:pt>
                <c:pt idx="402">
                  <c:v>3781464</c:v>
                </c:pt>
                <c:pt idx="403">
                  <c:v>10226128</c:v>
                </c:pt>
                <c:pt idx="404">
                  <c:v>6173448</c:v>
                </c:pt>
                <c:pt idx="405">
                  <c:v>6285064</c:v>
                </c:pt>
                <c:pt idx="406">
                  <c:v>5058104</c:v>
                </c:pt>
                <c:pt idx="407">
                  <c:v>17381608</c:v>
                </c:pt>
                <c:pt idx="408">
                  <c:v>3821896</c:v>
                </c:pt>
                <c:pt idx="409">
                  <c:v>3296520</c:v>
                </c:pt>
                <c:pt idx="410">
                  <c:v>4065992</c:v>
                </c:pt>
                <c:pt idx="411">
                  <c:v>10848192</c:v>
                </c:pt>
                <c:pt idx="412">
                  <c:v>10672880</c:v>
                </c:pt>
                <c:pt idx="413">
                  <c:v>2156208</c:v>
                </c:pt>
                <c:pt idx="414">
                  <c:v>2346448</c:v>
                </c:pt>
                <c:pt idx="415">
                  <c:v>1979624</c:v>
                </c:pt>
                <c:pt idx="416">
                  <c:v>1744304</c:v>
                </c:pt>
                <c:pt idx="417">
                  <c:v>6009048</c:v>
                </c:pt>
                <c:pt idx="418">
                  <c:v>5817320</c:v>
                </c:pt>
                <c:pt idx="419">
                  <c:v>3363120</c:v>
                </c:pt>
                <c:pt idx="420">
                  <c:v>4884000</c:v>
                </c:pt>
                <c:pt idx="421">
                  <c:v>2677256</c:v>
                </c:pt>
                <c:pt idx="422">
                  <c:v>3347560</c:v>
                </c:pt>
                <c:pt idx="423">
                  <c:v>4612632</c:v>
                </c:pt>
                <c:pt idx="424">
                  <c:v>5754896</c:v>
                </c:pt>
                <c:pt idx="425">
                  <c:v>3176792</c:v>
                </c:pt>
                <c:pt idx="426">
                  <c:v>3195480</c:v>
                </c:pt>
                <c:pt idx="427">
                  <c:v>2773960</c:v>
                </c:pt>
                <c:pt idx="428">
                  <c:v>2015040</c:v>
                </c:pt>
                <c:pt idx="429">
                  <c:v>4720336</c:v>
                </c:pt>
                <c:pt idx="430">
                  <c:v>5391688</c:v>
                </c:pt>
                <c:pt idx="431">
                  <c:v>7134040</c:v>
                </c:pt>
                <c:pt idx="432">
                  <c:v>4671080</c:v>
                </c:pt>
                <c:pt idx="433">
                  <c:v>4076936</c:v>
                </c:pt>
                <c:pt idx="434">
                  <c:v>5766696</c:v>
                </c:pt>
                <c:pt idx="435">
                  <c:v>5141008</c:v>
                </c:pt>
                <c:pt idx="436">
                  <c:v>7324144</c:v>
                </c:pt>
                <c:pt idx="437">
                  <c:v>18058960</c:v>
                </c:pt>
                <c:pt idx="438">
                  <c:v>20376432</c:v>
                </c:pt>
                <c:pt idx="439">
                  <c:v>9133968</c:v>
                </c:pt>
                <c:pt idx="440">
                  <c:v>8182256</c:v>
                </c:pt>
                <c:pt idx="441">
                  <c:v>9907440</c:v>
                </c:pt>
                <c:pt idx="442">
                  <c:v>10360624</c:v>
                </c:pt>
                <c:pt idx="443">
                  <c:v>9468152</c:v>
                </c:pt>
                <c:pt idx="444">
                  <c:v>4545648</c:v>
                </c:pt>
                <c:pt idx="445">
                  <c:v>6121344</c:v>
                </c:pt>
                <c:pt idx="446">
                  <c:v>7178288</c:v>
                </c:pt>
                <c:pt idx="447">
                  <c:v>5343128</c:v>
                </c:pt>
                <c:pt idx="448">
                  <c:v>3892584</c:v>
                </c:pt>
                <c:pt idx="449">
                  <c:v>7413688</c:v>
                </c:pt>
                <c:pt idx="450">
                  <c:v>5751440</c:v>
                </c:pt>
                <c:pt idx="451">
                  <c:v>7602072</c:v>
                </c:pt>
                <c:pt idx="452">
                  <c:v>4822176</c:v>
                </c:pt>
                <c:pt idx="453">
                  <c:v>3744544</c:v>
                </c:pt>
                <c:pt idx="454">
                  <c:v>6924432</c:v>
                </c:pt>
                <c:pt idx="455">
                  <c:v>7968480</c:v>
                </c:pt>
                <c:pt idx="456">
                  <c:v>5585304</c:v>
                </c:pt>
                <c:pt idx="457">
                  <c:v>3723128</c:v>
                </c:pt>
                <c:pt idx="458">
                  <c:v>4744536</c:v>
                </c:pt>
                <c:pt idx="459">
                  <c:v>10478256</c:v>
                </c:pt>
                <c:pt idx="460">
                  <c:v>6416144</c:v>
                </c:pt>
                <c:pt idx="461">
                  <c:v>6895160</c:v>
                </c:pt>
                <c:pt idx="462">
                  <c:v>7070312</c:v>
                </c:pt>
                <c:pt idx="463">
                  <c:v>9697888</c:v>
                </c:pt>
                <c:pt idx="464">
                  <c:v>5993368</c:v>
                </c:pt>
                <c:pt idx="465">
                  <c:v>4805888</c:v>
                </c:pt>
                <c:pt idx="466">
                  <c:v>5474752</c:v>
                </c:pt>
                <c:pt idx="467">
                  <c:v>4209840</c:v>
                </c:pt>
                <c:pt idx="468">
                  <c:v>5361432</c:v>
                </c:pt>
                <c:pt idx="469">
                  <c:v>19098192</c:v>
                </c:pt>
                <c:pt idx="470">
                  <c:v>18069392</c:v>
                </c:pt>
                <c:pt idx="471">
                  <c:v>4864344</c:v>
                </c:pt>
                <c:pt idx="472">
                  <c:v>3468352</c:v>
                </c:pt>
                <c:pt idx="473">
                  <c:v>6818752</c:v>
                </c:pt>
                <c:pt idx="474">
                  <c:v>7960112</c:v>
                </c:pt>
                <c:pt idx="475">
                  <c:v>4646608</c:v>
                </c:pt>
                <c:pt idx="476">
                  <c:v>6316832</c:v>
                </c:pt>
                <c:pt idx="477">
                  <c:v>4741096</c:v>
                </c:pt>
                <c:pt idx="478">
                  <c:v>3155608</c:v>
                </c:pt>
                <c:pt idx="479">
                  <c:v>4122744</c:v>
                </c:pt>
                <c:pt idx="480">
                  <c:v>3671088</c:v>
                </c:pt>
                <c:pt idx="481">
                  <c:v>5705064</c:v>
                </c:pt>
                <c:pt idx="482">
                  <c:v>7005800</c:v>
                </c:pt>
                <c:pt idx="483">
                  <c:v>9136688</c:v>
                </c:pt>
                <c:pt idx="484">
                  <c:v>7518648</c:v>
                </c:pt>
                <c:pt idx="485">
                  <c:v>7250944</c:v>
                </c:pt>
                <c:pt idx="486">
                  <c:v>3115272</c:v>
                </c:pt>
                <c:pt idx="487">
                  <c:v>4510472</c:v>
                </c:pt>
                <c:pt idx="488">
                  <c:v>2995888</c:v>
                </c:pt>
                <c:pt idx="489">
                  <c:v>3988760</c:v>
                </c:pt>
                <c:pt idx="490">
                  <c:v>9575880</c:v>
                </c:pt>
                <c:pt idx="491">
                  <c:v>6373392</c:v>
                </c:pt>
                <c:pt idx="492">
                  <c:v>10154824</c:v>
                </c:pt>
                <c:pt idx="493">
                  <c:v>8599344</c:v>
                </c:pt>
                <c:pt idx="494">
                  <c:v>3006104</c:v>
                </c:pt>
                <c:pt idx="495">
                  <c:v>3132272</c:v>
                </c:pt>
                <c:pt idx="496">
                  <c:v>4115048</c:v>
                </c:pt>
                <c:pt idx="497">
                  <c:v>2423168</c:v>
                </c:pt>
                <c:pt idx="498">
                  <c:v>5540184</c:v>
                </c:pt>
                <c:pt idx="499">
                  <c:v>2026840</c:v>
                </c:pt>
                <c:pt idx="500">
                  <c:v>2812216</c:v>
                </c:pt>
                <c:pt idx="501">
                  <c:v>2111424</c:v>
                </c:pt>
                <c:pt idx="502">
                  <c:v>4310432</c:v>
                </c:pt>
                <c:pt idx="503">
                  <c:v>7446776</c:v>
                </c:pt>
                <c:pt idx="504">
                  <c:v>4846112</c:v>
                </c:pt>
                <c:pt idx="505">
                  <c:v>2215856</c:v>
                </c:pt>
                <c:pt idx="506">
                  <c:v>1945440</c:v>
                </c:pt>
                <c:pt idx="507">
                  <c:v>1333776</c:v>
                </c:pt>
                <c:pt idx="508">
                  <c:v>2458296</c:v>
                </c:pt>
                <c:pt idx="509">
                  <c:v>1516648</c:v>
                </c:pt>
                <c:pt idx="510">
                  <c:v>2138776</c:v>
                </c:pt>
                <c:pt idx="511">
                  <c:v>3907160</c:v>
                </c:pt>
                <c:pt idx="512">
                  <c:v>3357664</c:v>
                </c:pt>
                <c:pt idx="513">
                  <c:v>2354632</c:v>
                </c:pt>
                <c:pt idx="514">
                  <c:v>3147848</c:v>
                </c:pt>
                <c:pt idx="515">
                  <c:v>5502424</c:v>
                </c:pt>
                <c:pt idx="516">
                  <c:v>21726624</c:v>
                </c:pt>
                <c:pt idx="517">
                  <c:v>7046472</c:v>
                </c:pt>
                <c:pt idx="518">
                  <c:v>5919024</c:v>
                </c:pt>
                <c:pt idx="519">
                  <c:v>5301536</c:v>
                </c:pt>
                <c:pt idx="520">
                  <c:v>11084320</c:v>
                </c:pt>
                <c:pt idx="521">
                  <c:v>3195384</c:v>
                </c:pt>
                <c:pt idx="522">
                  <c:v>4114320</c:v>
                </c:pt>
                <c:pt idx="523">
                  <c:v>4398344</c:v>
                </c:pt>
                <c:pt idx="524">
                  <c:v>2035272</c:v>
                </c:pt>
                <c:pt idx="525">
                  <c:v>2418304</c:v>
                </c:pt>
                <c:pt idx="526">
                  <c:v>5079648</c:v>
                </c:pt>
                <c:pt idx="527">
                  <c:v>4199408</c:v>
                </c:pt>
                <c:pt idx="528">
                  <c:v>7443848</c:v>
                </c:pt>
                <c:pt idx="529">
                  <c:v>4761768</c:v>
                </c:pt>
                <c:pt idx="530">
                  <c:v>3131144</c:v>
                </c:pt>
                <c:pt idx="531">
                  <c:v>7862352</c:v>
                </c:pt>
                <c:pt idx="532">
                  <c:v>4598208</c:v>
                </c:pt>
                <c:pt idx="533">
                  <c:v>4799840</c:v>
                </c:pt>
                <c:pt idx="534">
                  <c:v>7213568</c:v>
                </c:pt>
                <c:pt idx="535">
                  <c:v>6860824</c:v>
                </c:pt>
                <c:pt idx="536">
                  <c:v>2486192</c:v>
                </c:pt>
                <c:pt idx="537">
                  <c:v>2481128</c:v>
                </c:pt>
                <c:pt idx="538">
                  <c:v>4182272</c:v>
                </c:pt>
                <c:pt idx="539">
                  <c:v>6798176</c:v>
                </c:pt>
                <c:pt idx="540">
                  <c:v>6974912</c:v>
                </c:pt>
                <c:pt idx="541">
                  <c:v>7601856</c:v>
                </c:pt>
                <c:pt idx="542">
                  <c:v>2788696</c:v>
                </c:pt>
                <c:pt idx="543">
                  <c:v>10582520</c:v>
                </c:pt>
                <c:pt idx="544">
                  <c:v>6582224</c:v>
                </c:pt>
                <c:pt idx="545">
                  <c:v>7274136</c:v>
                </c:pt>
                <c:pt idx="546">
                  <c:v>5237016</c:v>
                </c:pt>
                <c:pt idx="547">
                  <c:v>3228600</c:v>
                </c:pt>
                <c:pt idx="548">
                  <c:v>4547992</c:v>
                </c:pt>
                <c:pt idx="549">
                  <c:v>9140208</c:v>
                </c:pt>
                <c:pt idx="550">
                  <c:v>4440400</c:v>
                </c:pt>
                <c:pt idx="551">
                  <c:v>1990216</c:v>
                </c:pt>
                <c:pt idx="552">
                  <c:v>2469448</c:v>
                </c:pt>
                <c:pt idx="553">
                  <c:v>579104</c:v>
                </c:pt>
                <c:pt idx="554">
                  <c:v>1610648</c:v>
                </c:pt>
                <c:pt idx="555">
                  <c:v>12492944</c:v>
                </c:pt>
                <c:pt idx="556">
                  <c:v>5583264</c:v>
                </c:pt>
                <c:pt idx="557">
                  <c:v>2884952</c:v>
                </c:pt>
                <c:pt idx="558">
                  <c:v>4762136</c:v>
                </c:pt>
                <c:pt idx="559">
                  <c:v>6065120</c:v>
                </c:pt>
                <c:pt idx="560">
                  <c:v>9350296</c:v>
                </c:pt>
                <c:pt idx="561">
                  <c:v>4468208</c:v>
                </c:pt>
                <c:pt idx="562">
                  <c:v>3552904</c:v>
                </c:pt>
                <c:pt idx="563">
                  <c:v>4656776</c:v>
                </c:pt>
                <c:pt idx="564">
                  <c:v>5622280</c:v>
                </c:pt>
                <c:pt idx="565">
                  <c:v>8291552</c:v>
                </c:pt>
                <c:pt idx="566">
                  <c:v>2685904</c:v>
                </c:pt>
                <c:pt idx="567">
                  <c:v>1890680</c:v>
                </c:pt>
                <c:pt idx="568">
                  <c:v>4044320</c:v>
                </c:pt>
                <c:pt idx="569">
                  <c:v>6679152</c:v>
                </c:pt>
                <c:pt idx="570">
                  <c:v>4588552</c:v>
                </c:pt>
                <c:pt idx="571">
                  <c:v>7303176</c:v>
                </c:pt>
                <c:pt idx="572">
                  <c:v>8355144</c:v>
                </c:pt>
                <c:pt idx="573">
                  <c:v>3424904</c:v>
                </c:pt>
                <c:pt idx="574">
                  <c:v>3327104</c:v>
                </c:pt>
                <c:pt idx="575">
                  <c:v>4427560</c:v>
                </c:pt>
                <c:pt idx="576">
                  <c:v>4223824</c:v>
                </c:pt>
                <c:pt idx="577">
                  <c:v>5424176</c:v>
                </c:pt>
                <c:pt idx="578">
                  <c:v>2237296</c:v>
                </c:pt>
                <c:pt idx="579">
                  <c:v>1539376</c:v>
                </c:pt>
                <c:pt idx="580">
                  <c:v>1685960</c:v>
                </c:pt>
                <c:pt idx="581">
                  <c:v>4902560</c:v>
                </c:pt>
                <c:pt idx="582">
                  <c:v>9053112</c:v>
                </c:pt>
                <c:pt idx="583">
                  <c:v>2596048</c:v>
                </c:pt>
                <c:pt idx="584">
                  <c:v>2597488</c:v>
                </c:pt>
                <c:pt idx="585">
                  <c:v>1814080</c:v>
                </c:pt>
                <c:pt idx="586">
                  <c:v>1800952</c:v>
                </c:pt>
                <c:pt idx="587">
                  <c:v>3705416</c:v>
                </c:pt>
                <c:pt idx="588">
                  <c:v>1883800</c:v>
                </c:pt>
                <c:pt idx="589">
                  <c:v>4306536</c:v>
                </c:pt>
                <c:pt idx="590">
                  <c:v>6827704</c:v>
                </c:pt>
                <c:pt idx="591">
                  <c:v>5181440</c:v>
                </c:pt>
                <c:pt idx="592">
                  <c:v>2564464</c:v>
                </c:pt>
                <c:pt idx="593">
                  <c:v>3680680</c:v>
                </c:pt>
                <c:pt idx="594">
                  <c:v>4004128</c:v>
                </c:pt>
                <c:pt idx="595">
                  <c:v>9916680</c:v>
                </c:pt>
                <c:pt idx="596">
                  <c:v>3081656</c:v>
                </c:pt>
                <c:pt idx="597">
                  <c:v>5114568</c:v>
                </c:pt>
                <c:pt idx="598">
                  <c:v>5374936</c:v>
                </c:pt>
                <c:pt idx="599">
                  <c:v>14987296</c:v>
                </c:pt>
                <c:pt idx="600">
                  <c:v>3743024</c:v>
                </c:pt>
                <c:pt idx="601">
                  <c:v>1435840</c:v>
                </c:pt>
                <c:pt idx="602">
                  <c:v>3243424</c:v>
                </c:pt>
                <c:pt idx="603">
                  <c:v>3769600</c:v>
                </c:pt>
                <c:pt idx="604">
                  <c:v>2593312</c:v>
                </c:pt>
                <c:pt idx="605">
                  <c:v>3780200</c:v>
                </c:pt>
                <c:pt idx="606">
                  <c:v>1962296</c:v>
                </c:pt>
                <c:pt idx="607">
                  <c:v>3067000</c:v>
                </c:pt>
                <c:pt idx="608">
                  <c:v>3260656</c:v>
                </c:pt>
                <c:pt idx="609">
                  <c:v>1470840</c:v>
                </c:pt>
                <c:pt idx="610">
                  <c:v>4895608</c:v>
                </c:pt>
                <c:pt idx="611">
                  <c:v>9155040</c:v>
                </c:pt>
                <c:pt idx="612">
                  <c:v>4504704</c:v>
                </c:pt>
                <c:pt idx="613">
                  <c:v>4557232</c:v>
                </c:pt>
                <c:pt idx="614">
                  <c:v>2435064</c:v>
                </c:pt>
                <c:pt idx="615">
                  <c:v>1598216</c:v>
                </c:pt>
                <c:pt idx="616">
                  <c:v>1470488</c:v>
                </c:pt>
                <c:pt idx="617">
                  <c:v>2656608</c:v>
                </c:pt>
                <c:pt idx="618">
                  <c:v>2779048</c:v>
                </c:pt>
                <c:pt idx="619">
                  <c:v>3950080</c:v>
                </c:pt>
                <c:pt idx="620">
                  <c:v>2315808</c:v>
                </c:pt>
                <c:pt idx="621">
                  <c:v>2133920</c:v>
                </c:pt>
                <c:pt idx="622">
                  <c:v>904416</c:v>
                </c:pt>
                <c:pt idx="623">
                  <c:v>1963352</c:v>
                </c:pt>
                <c:pt idx="624">
                  <c:v>1687280</c:v>
                </c:pt>
                <c:pt idx="625">
                  <c:v>3815528</c:v>
                </c:pt>
                <c:pt idx="626">
                  <c:v>3808720</c:v>
                </c:pt>
                <c:pt idx="627">
                  <c:v>8525648</c:v>
                </c:pt>
                <c:pt idx="628">
                  <c:v>5517504</c:v>
                </c:pt>
                <c:pt idx="629">
                  <c:v>4989688</c:v>
                </c:pt>
                <c:pt idx="630">
                  <c:v>11467448</c:v>
                </c:pt>
                <c:pt idx="631">
                  <c:v>6829552</c:v>
                </c:pt>
                <c:pt idx="632">
                  <c:v>3494536</c:v>
                </c:pt>
                <c:pt idx="633">
                  <c:v>3453128</c:v>
                </c:pt>
                <c:pt idx="634">
                  <c:v>6122048</c:v>
                </c:pt>
                <c:pt idx="635">
                  <c:v>3097512</c:v>
                </c:pt>
                <c:pt idx="636">
                  <c:v>3025376</c:v>
                </c:pt>
                <c:pt idx="637">
                  <c:v>1863112</c:v>
                </c:pt>
                <c:pt idx="638">
                  <c:v>2476056</c:v>
                </c:pt>
                <c:pt idx="639">
                  <c:v>6881360</c:v>
                </c:pt>
                <c:pt idx="640">
                  <c:v>8897280</c:v>
                </c:pt>
                <c:pt idx="641">
                  <c:v>9022496</c:v>
                </c:pt>
                <c:pt idx="642">
                  <c:v>6029520</c:v>
                </c:pt>
                <c:pt idx="643">
                  <c:v>6634040</c:v>
                </c:pt>
                <c:pt idx="644">
                  <c:v>6411736</c:v>
                </c:pt>
                <c:pt idx="645">
                  <c:v>4561024</c:v>
                </c:pt>
                <c:pt idx="646">
                  <c:v>8110752</c:v>
                </c:pt>
                <c:pt idx="647">
                  <c:v>4138568</c:v>
                </c:pt>
                <c:pt idx="648">
                  <c:v>2545176</c:v>
                </c:pt>
                <c:pt idx="649">
                  <c:v>4130488</c:v>
                </c:pt>
                <c:pt idx="650">
                  <c:v>2619800</c:v>
                </c:pt>
                <c:pt idx="651">
                  <c:v>3194376</c:v>
                </c:pt>
                <c:pt idx="652">
                  <c:v>2215568</c:v>
                </c:pt>
                <c:pt idx="653">
                  <c:v>1741816</c:v>
                </c:pt>
                <c:pt idx="654">
                  <c:v>1955840</c:v>
                </c:pt>
                <c:pt idx="655">
                  <c:v>6768872</c:v>
                </c:pt>
                <c:pt idx="656">
                  <c:v>19409736</c:v>
                </c:pt>
                <c:pt idx="657">
                  <c:v>6737072</c:v>
                </c:pt>
                <c:pt idx="658">
                  <c:v>3579584</c:v>
                </c:pt>
                <c:pt idx="659">
                  <c:v>5186240</c:v>
                </c:pt>
                <c:pt idx="660">
                  <c:v>2987304</c:v>
                </c:pt>
                <c:pt idx="661">
                  <c:v>1172304</c:v>
                </c:pt>
                <c:pt idx="662">
                  <c:v>1904800</c:v>
                </c:pt>
                <c:pt idx="663">
                  <c:v>1056248</c:v>
                </c:pt>
                <c:pt idx="664">
                  <c:v>2361224</c:v>
                </c:pt>
                <c:pt idx="665">
                  <c:v>1078632</c:v>
                </c:pt>
                <c:pt idx="666">
                  <c:v>2736248</c:v>
                </c:pt>
                <c:pt idx="667">
                  <c:v>2167256</c:v>
                </c:pt>
                <c:pt idx="668">
                  <c:v>2416880</c:v>
                </c:pt>
                <c:pt idx="669">
                  <c:v>1466056</c:v>
                </c:pt>
                <c:pt idx="670">
                  <c:v>1200192</c:v>
                </c:pt>
                <c:pt idx="671">
                  <c:v>2287960</c:v>
                </c:pt>
                <c:pt idx="672">
                  <c:v>1764232</c:v>
                </c:pt>
                <c:pt idx="673">
                  <c:v>1349520</c:v>
                </c:pt>
                <c:pt idx="674">
                  <c:v>1355552</c:v>
                </c:pt>
                <c:pt idx="675">
                  <c:v>2149864</c:v>
                </c:pt>
                <c:pt idx="676">
                  <c:v>962176</c:v>
                </c:pt>
                <c:pt idx="677">
                  <c:v>4262960</c:v>
                </c:pt>
                <c:pt idx="678">
                  <c:v>7659744</c:v>
                </c:pt>
                <c:pt idx="679">
                  <c:v>1271752</c:v>
                </c:pt>
                <c:pt idx="680">
                  <c:v>2088536</c:v>
                </c:pt>
                <c:pt idx="681">
                  <c:v>2225728</c:v>
                </c:pt>
                <c:pt idx="682">
                  <c:v>2002264</c:v>
                </c:pt>
                <c:pt idx="683">
                  <c:v>2797488</c:v>
                </c:pt>
                <c:pt idx="684">
                  <c:v>1163048</c:v>
                </c:pt>
                <c:pt idx="685">
                  <c:v>3389584</c:v>
                </c:pt>
                <c:pt idx="686">
                  <c:v>1747568</c:v>
                </c:pt>
                <c:pt idx="687">
                  <c:v>1379672</c:v>
                </c:pt>
                <c:pt idx="688">
                  <c:v>1981696</c:v>
                </c:pt>
                <c:pt idx="689">
                  <c:v>2829880</c:v>
                </c:pt>
                <c:pt idx="690">
                  <c:v>2217176</c:v>
                </c:pt>
                <c:pt idx="691">
                  <c:v>1556728</c:v>
                </c:pt>
                <c:pt idx="692">
                  <c:v>4784200</c:v>
                </c:pt>
                <c:pt idx="693">
                  <c:v>5616736</c:v>
                </c:pt>
                <c:pt idx="694">
                  <c:v>5878488</c:v>
                </c:pt>
                <c:pt idx="695">
                  <c:v>1136568</c:v>
                </c:pt>
                <c:pt idx="696">
                  <c:v>4168256</c:v>
                </c:pt>
                <c:pt idx="697">
                  <c:v>1840616</c:v>
                </c:pt>
                <c:pt idx="698">
                  <c:v>2183640</c:v>
                </c:pt>
                <c:pt idx="699">
                  <c:v>1941864</c:v>
                </c:pt>
                <c:pt idx="700">
                  <c:v>4255824</c:v>
                </c:pt>
                <c:pt idx="701">
                  <c:v>1796536</c:v>
                </c:pt>
                <c:pt idx="702">
                  <c:v>1820488</c:v>
                </c:pt>
                <c:pt idx="703">
                  <c:v>2386600</c:v>
                </c:pt>
                <c:pt idx="704">
                  <c:v>2069336</c:v>
                </c:pt>
                <c:pt idx="705">
                  <c:v>1530720</c:v>
                </c:pt>
                <c:pt idx="706">
                  <c:v>2086664</c:v>
                </c:pt>
                <c:pt idx="707">
                  <c:v>1928120</c:v>
                </c:pt>
                <c:pt idx="708">
                  <c:v>1303640</c:v>
                </c:pt>
                <c:pt idx="709">
                  <c:v>1761352</c:v>
                </c:pt>
                <c:pt idx="710">
                  <c:v>2294272</c:v>
                </c:pt>
                <c:pt idx="711">
                  <c:v>3474656</c:v>
                </c:pt>
                <c:pt idx="712">
                  <c:v>1282232</c:v>
                </c:pt>
                <c:pt idx="713">
                  <c:v>5451640</c:v>
                </c:pt>
                <c:pt idx="714">
                  <c:v>2793976</c:v>
                </c:pt>
                <c:pt idx="715">
                  <c:v>2160112</c:v>
                </c:pt>
                <c:pt idx="716">
                  <c:v>2351256</c:v>
                </c:pt>
                <c:pt idx="717">
                  <c:v>1323776</c:v>
                </c:pt>
                <c:pt idx="718">
                  <c:v>4496760</c:v>
                </c:pt>
                <c:pt idx="719">
                  <c:v>1409200</c:v>
                </c:pt>
                <c:pt idx="720">
                  <c:v>7997168</c:v>
                </c:pt>
                <c:pt idx="721">
                  <c:v>6507200</c:v>
                </c:pt>
                <c:pt idx="722">
                  <c:v>7359936</c:v>
                </c:pt>
                <c:pt idx="723">
                  <c:v>2952536</c:v>
                </c:pt>
                <c:pt idx="724">
                  <c:v>1901808</c:v>
                </c:pt>
                <c:pt idx="725">
                  <c:v>1866208</c:v>
                </c:pt>
                <c:pt idx="726">
                  <c:v>2899440</c:v>
                </c:pt>
                <c:pt idx="727">
                  <c:v>2287912</c:v>
                </c:pt>
                <c:pt idx="728">
                  <c:v>2013320</c:v>
                </c:pt>
                <c:pt idx="729">
                  <c:v>5095384</c:v>
                </c:pt>
                <c:pt idx="730">
                  <c:v>2999368</c:v>
                </c:pt>
                <c:pt idx="731">
                  <c:v>1230496</c:v>
                </c:pt>
                <c:pt idx="732">
                  <c:v>1083984</c:v>
                </c:pt>
                <c:pt idx="733">
                  <c:v>1433264</c:v>
                </c:pt>
                <c:pt idx="734">
                  <c:v>2017664</c:v>
                </c:pt>
                <c:pt idx="735">
                  <c:v>4568600</c:v>
                </c:pt>
                <c:pt idx="736">
                  <c:v>3264568</c:v>
                </c:pt>
                <c:pt idx="737">
                  <c:v>832864</c:v>
                </c:pt>
                <c:pt idx="738">
                  <c:v>5419048</c:v>
                </c:pt>
                <c:pt idx="739">
                  <c:v>3205704</c:v>
                </c:pt>
                <c:pt idx="740">
                  <c:v>3985920</c:v>
                </c:pt>
                <c:pt idx="741">
                  <c:v>1946080</c:v>
                </c:pt>
                <c:pt idx="742">
                  <c:v>1091552</c:v>
                </c:pt>
                <c:pt idx="743">
                  <c:v>1132496</c:v>
                </c:pt>
                <c:pt idx="744">
                  <c:v>1153616</c:v>
                </c:pt>
                <c:pt idx="745">
                  <c:v>1278536</c:v>
                </c:pt>
                <c:pt idx="746">
                  <c:v>1015352</c:v>
                </c:pt>
                <c:pt idx="747">
                  <c:v>2423488</c:v>
                </c:pt>
                <c:pt idx="748">
                  <c:v>2581808</c:v>
                </c:pt>
                <c:pt idx="749">
                  <c:v>4206344</c:v>
                </c:pt>
                <c:pt idx="750">
                  <c:v>6409752</c:v>
                </c:pt>
                <c:pt idx="751">
                  <c:v>1540976</c:v>
                </c:pt>
                <c:pt idx="752">
                  <c:v>5960784</c:v>
                </c:pt>
                <c:pt idx="753">
                  <c:v>4456808</c:v>
                </c:pt>
                <c:pt idx="754">
                  <c:v>1123800</c:v>
                </c:pt>
                <c:pt idx="755">
                  <c:v>966712</c:v>
                </c:pt>
                <c:pt idx="756">
                  <c:v>1127592</c:v>
                </c:pt>
                <c:pt idx="757">
                  <c:v>2403296</c:v>
                </c:pt>
                <c:pt idx="758">
                  <c:v>4973872</c:v>
                </c:pt>
                <c:pt idx="759">
                  <c:v>3359952</c:v>
                </c:pt>
                <c:pt idx="760">
                  <c:v>3055936</c:v>
                </c:pt>
                <c:pt idx="761">
                  <c:v>7057072</c:v>
                </c:pt>
                <c:pt idx="762">
                  <c:v>3745216</c:v>
                </c:pt>
                <c:pt idx="763">
                  <c:v>9595080</c:v>
                </c:pt>
                <c:pt idx="764">
                  <c:v>6678408</c:v>
                </c:pt>
                <c:pt idx="765">
                  <c:v>3130624</c:v>
                </c:pt>
                <c:pt idx="766">
                  <c:v>5879560</c:v>
                </c:pt>
                <c:pt idx="767">
                  <c:v>5144608</c:v>
                </c:pt>
                <c:pt idx="768">
                  <c:v>1949520</c:v>
                </c:pt>
                <c:pt idx="769">
                  <c:v>2403992</c:v>
                </c:pt>
                <c:pt idx="770">
                  <c:v>3545256</c:v>
                </c:pt>
                <c:pt idx="771">
                  <c:v>4087360</c:v>
                </c:pt>
                <c:pt idx="772">
                  <c:v>4612072</c:v>
                </c:pt>
                <c:pt idx="773">
                  <c:v>3669464</c:v>
                </c:pt>
                <c:pt idx="774">
                  <c:v>3608888</c:v>
                </c:pt>
                <c:pt idx="775">
                  <c:v>8602616</c:v>
                </c:pt>
                <c:pt idx="776">
                  <c:v>5793488</c:v>
                </c:pt>
                <c:pt idx="777">
                  <c:v>29695968</c:v>
                </c:pt>
                <c:pt idx="778">
                  <c:v>7611136</c:v>
                </c:pt>
                <c:pt idx="779">
                  <c:v>2331432</c:v>
                </c:pt>
                <c:pt idx="780">
                  <c:v>4507336</c:v>
                </c:pt>
                <c:pt idx="781">
                  <c:v>2688648</c:v>
                </c:pt>
                <c:pt idx="782">
                  <c:v>5529912</c:v>
                </c:pt>
                <c:pt idx="783">
                  <c:v>2277960</c:v>
                </c:pt>
                <c:pt idx="784">
                  <c:v>5194032</c:v>
                </c:pt>
                <c:pt idx="785">
                  <c:v>6110744</c:v>
                </c:pt>
                <c:pt idx="786">
                  <c:v>2402192</c:v>
                </c:pt>
                <c:pt idx="787">
                  <c:v>9096048</c:v>
                </c:pt>
                <c:pt idx="788">
                  <c:v>3753672</c:v>
                </c:pt>
                <c:pt idx="789">
                  <c:v>4382008</c:v>
                </c:pt>
                <c:pt idx="790">
                  <c:v>5238200</c:v>
                </c:pt>
                <c:pt idx="791">
                  <c:v>5108016</c:v>
                </c:pt>
                <c:pt idx="792">
                  <c:v>8820144</c:v>
                </c:pt>
                <c:pt idx="793">
                  <c:v>13787504</c:v>
                </c:pt>
                <c:pt idx="794">
                  <c:v>6084904</c:v>
                </c:pt>
                <c:pt idx="795">
                  <c:v>3606816</c:v>
                </c:pt>
                <c:pt idx="796">
                  <c:v>4472696</c:v>
                </c:pt>
                <c:pt idx="797">
                  <c:v>4496136</c:v>
                </c:pt>
                <c:pt idx="798">
                  <c:v>2688056</c:v>
                </c:pt>
                <c:pt idx="799">
                  <c:v>5887112</c:v>
                </c:pt>
                <c:pt idx="800">
                  <c:v>2340776</c:v>
                </c:pt>
                <c:pt idx="801">
                  <c:v>2949440</c:v>
                </c:pt>
                <c:pt idx="802">
                  <c:v>2649712</c:v>
                </c:pt>
                <c:pt idx="803">
                  <c:v>1894696</c:v>
                </c:pt>
                <c:pt idx="804">
                  <c:v>1299720</c:v>
                </c:pt>
                <c:pt idx="805">
                  <c:v>2062432</c:v>
                </c:pt>
                <c:pt idx="806">
                  <c:v>3836328</c:v>
                </c:pt>
                <c:pt idx="807">
                  <c:v>3943904</c:v>
                </c:pt>
                <c:pt idx="808">
                  <c:v>1996392</c:v>
                </c:pt>
                <c:pt idx="809">
                  <c:v>4036008</c:v>
                </c:pt>
                <c:pt idx="810">
                  <c:v>914928</c:v>
                </c:pt>
                <c:pt idx="811">
                  <c:v>3733536</c:v>
                </c:pt>
                <c:pt idx="812">
                  <c:v>3651440</c:v>
                </c:pt>
                <c:pt idx="813">
                  <c:v>2777384</c:v>
                </c:pt>
                <c:pt idx="814">
                  <c:v>1168056</c:v>
                </c:pt>
                <c:pt idx="815">
                  <c:v>1275224</c:v>
                </c:pt>
                <c:pt idx="816">
                  <c:v>2779512</c:v>
                </c:pt>
                <c:pt idx="817">
                  <c:v>39495872</c:v>
                </c:pt>
                <c:pt idx="818">
                  <c:v>18627920</c:v>
                </c:pt>
                <c:pt idx="819">
                  <c:v>16431944</c:v>
                </c:pt>
                <c:pt idx="820">
                  <c:v>2333112</c:v>
                </c:pt>
                <c:pt idx="821">
                  <c:v>3297672</c:v>
                </c:pt>
                <c:pt idx="822">
                  <c:v>5174776</c:v>
                </c:pt>
                <c:pt idx="823">
                  <c:v>4026632</c:v>
                </c:pt>
                <c:pt idx="824">
                  <c:v>9418528</c:v>
                </c:pt>
                <c:pt idx="825">
                  <c:v>10652712</c:v>
                </c:pt>
                <c:pt idx="826">
                  <c:v>3902144</c:v>
                </c:pt>
                <c:pt idx="827">
                  <c:v>6068320</c:v>
                </c:pt>
                <c:pt idx="828">
                  <c:v>3184544</c:v>
                </c:pt>
                <c:pt idx="829">
                  <c:v>1212696</c:v>
                </c:pt>
                <c:pt idx="830">
                  <c:v>5879632</c:v>
                </c:pt>
                <c:pt idx="831">
                  <c:v>6826864</c:v>
                </c:pt>
                <c:pt idx="832">
                  <c:v>5068032</c:v>
                </c:pt>
                <c:pt idx="833">
                  <c:v>4129696</c:v>
                </c:pt>
                <c:pt idx="834">
                  <c:v>7995640</c:v>
                </c:pt>
                <c:pt idx="835">
                  <c:v>5540824</c:v>
                </c:pt>
                <c:pt idx="836">
                  <c:v>995672</c:v>
                </c:pt>
                <c:pt idx="837">
                  <c:v>1718200</c:v>
                </c:pt>
                <c:pt idx="838">
                  <c:v>1982888</c:v>
                </c:pt>
                <c:pt idx="839">
                  <c:v>2230536</c:v>
                </c:pt>
                <c:pt idx="840">
                  <c:v>3108752</c:v>
                </c:pt>
                <c:pt idx="841">
                  <c:v>2447392</c:v>
                </c:pt>
                <c:pt idx="842">
                  <c:v>1860512</c:v>
                </c:pt>
                <c:pt idx="843">
                  <c:v>4062512</c:v>
                </c:pt>
                <c:pt idx="844">
                  <c:v>1225088</c:v>
                </c:pt>
                <c:pt idx="845">
                  <c:v>1109984</c:v>
                </c:pt>
                <c:pt idx="846">
                  <c:v>4675872</c:v>
                </c:pt>
                <c:pt idx="847">
                  <c:v>4099424</c:v>
                </c:pt>
                <c:pt idx="848">
                  <c:v>1534848</c:v>
                </c:pt>
                <c:pt idx="849">
                  <c:v>7231792</c:v>
                </c:pt>
                <c:pt idx="850">
                  <c:v>3202712</c:v>
                </c:pt>
                <c:pt idx="851">
                  <c:v>1263080</c:v>
                </c:pt>
                <c:pt idx="852">
                  <c:v>4236920</c:v>
                </c:pt>
                <c:pt idx="853">
                  <c:v>863776</c:v>
                </c:pt>
                <c:pt idx="854">
                  <c:v>1490336</c:v>
                </c:pt>
                <c:pt idx="855">
                  <c:v>2324888</c:v>
                </c:pt>
                <c:pt idx="856">
                  <c:v>3053632</c:v>
                </c:pt>
                <c:pt idx="857">
                  <c:v>1460512</c:v>
                </c:pt>
                <c:pt idx="858">
                  <c:v>2588888</c:v>
                </c:pt>
                <c:pt idx="859">
                  <c:v>1640584</c:v>
                </c:pt>
                <c:pt idx="860">
                  <c:v>5513064</c:v>
                </c:pt>
                <c:pt idx="861">
                  <c:v>3546072</c:v>
                </c:pt>
                <c:pt idx="862">
                  <c:v>3231336</c:v>
                </c:pt>
                <c:pt idx="863">
                  <c:v>1131688</c:v>
                </c:pt>
                <c:pt idx="864">
                  <c:v>1737544</c:v>
                </c:pt>
                <c:pt idx="865">
                  <c:v>1688936</c:v>
                </c:pt>
                <c:pt idx="866">
                  <c:v>2072128</c:v>
                </c:pt>
                <c:pt idx="867">
                  <c:v>1342816</c:v>
                </c:pt>
                <c:pt idx="868">
                  <c:v>3514184</c:v>
                </c:pt>
                <c:pt idx="869">
                  <c:v>1778480</c:v>
                </c:pt>
                <c:pt idx="870">
                  <c:v>2427952</c:v>
                </c:pt>
                <c:pt idx="871">
                  <c:v>1552016</c:v>
                </c:pt>
                <c:pt idx="872">
                  <c:v>2930688</c:v>
                </c:pt>
                <c:pt idx="873">
                  <c:v>1569608</c:v>
                </c:pt>
                <c:pt idx="874">
                  <c:v>1799928</c:v>
                </c:pt>
                <c:pt idx="875">
                  <c:v>5716392</c:v>
                </c:pt>
                <c:pt idx="876">
                  <c:v>5741744</c:v>
                </c:pt>
                <c:pt idx="877">
                  <c:v>2934056</c:v>
                </c:pt>
                <c:pt idx="878">
                  <c:v>1965592</c:v>
                </c:pt>
                <c:pt idx="879">
                  <c:v>2913864</c:v>
                </c:pt>
                <c:pt idx="880">
                  <c:v>6211072</c:v>
                </c:pt>
                <c:pt idx="881">
                  <c:v>9039056</c:v>
                </c:pt>
                <c:pt idx="882">
                  <c:v>4383384</c:v>
                </c:pt>
                <c:pt idx="883">
                  <c:v>9521608</c:v>
                </c:pt>
                <c:pt idx="884">
                  <c:v>5999440</c:v>
                </c:pt>
                <c:pt idx="885">
                  <c:v>14077944</c:v>
                </c:pt>
                <c:pt idx="886">
                  <c:v>13676240</c:v>
                </c:pt>
                <c:pt idx="887">
                  <c:v>9641568</c:v>
                </c:pt>
                <c:pt idx="888">
                  <c:v>5303632</c:v>
                </c:pt>
                <c:pt idx="889">
                  <c:v>5797520</c:v>
                </c:pt>
                <c:pt idx="890">
                  <c:v>6962840</c:v>
                </c:pt>
                <c:pt idx="891">
                  <c:v>7399936</c:v>
                </c:pt>
                <c:pt idx="892">
                  <c:v>6284296</c:v>
                </c:pt>
                <c:pt idx="893">
                  <c:v>7781544</c:v>
                </c:pt>
                <c:pt idx="894">
                  <c:v>2499264</c:v>
                </c:pt>
                <c:pt idx="895">
                  <c:v>1819864</c:v>
                </c:pt>
                <c:pt idx="896">
                  <c:v>2479176</c:v>
                </c:pt>
                <c:pt idx="897">
                  <c:v>2815232</c:v>
                </c:pt>
                <c:pt idx="898">
                  <c:v>4418848</c:v>
                </c:pt>
                <c:pt idx="899">
                  <c:v>5351960</c:v>
                </c:pt>
                <c:pt idx="900">
                  <c:v>6693200</c:v>
                </c:pt>
                <c:pt idx="901">
                  <c:v>3756024</c:v>
                </c:pt>
                <c:pt idx="902">
                  <c:v>4156016</c:v>
                </c:pt>
                <c:pt idx="903">
                  <c:v>8248520</c:v>
                </c:pt>
                <c:pt idx="904">
                  <c:v>5141824</c:v>
                </c:pt>
                <c:pt idx="905">
                  <c:v>2749024</c:v>
                </c:pt>
                <c:pt idx="906">
                  <c:v>3482808</c:v>
                </c:pt>
                <c:pt idx="907">
                  <c:v>6267824</c:v>
                </c:pt>
                <c:pt idx="908">
                  <c:v>3981544</c:v>
                </c:pt>
                <c:pt idx="909">
                  <c:v>5203912</c:v>
                </c:pt>
                <c:pt idx="910">
                  <c:v>2632176</c:v>
                </c:pt>
                <c:pt idx="911">
                  <c:v>1752400</c:v>
                </c:pt>
                <c:pt idx="912">
                  <c:v>3571576</c:v>
                </c:pt>
                <c:pt idx="913">
                  <c:v>5178576</c:v>
                </c:pt>
                <c:pt idx="914">
                  <c:v>2729592</c:v>
                </c:pt>
                <c:pt idx="915">
                  <c:v>2923560</c:v>
                </c:pt>
                <c:pt idx="916">
                  <c:v>5665408</c:v>
                </c:pt>
                <c:pt idx="917">
                  <c:v>7655648</c:v>
                </c:pt>
                <c:pt idx="918">
                  <c:v>7788664</c:v>
                </c:pt>
                <c:pt idx="919">
                  <c:v>3065032</c:v>
                </c:pt>
                <c:pt idx="920">
                  <c:v>2724648</c:v>
                </c:pt>
                <c:pt idx="921">
                  <c:v>2077208</c:v>
                </c:pt>
                <c:pt idx="922">
                  <c:v>4838240</c:v>
                </c:pt>
                <c:pt idx="923">
                  <c:v>3163928</c:v>
                </c:pt>
                <c:pt idx="924">
                  <c:v>2122248</c:v>
                </c:pt>
                <c:pt idx="925">
                  <c:v>5331624</c:v>
                </c:pt>
                <c:pt idx="926">
                  <c:v>6948200</c:v>
                </c:pt>
                <c:pt idx="927">
                  <c:v>3897840</c:v>
                </c:pt>
                <c:pt idx="928">
                  <c:v>4364728</c:v>
                </c:pt>
                <c:pt idx="929">
                  <c:v>3175200</c:v>
                </c:pt>
                <c:pt idx="930">
                  <c:v>1485632</c:v>
                </c:pt>
                <c:pt idx="931">
                  <c:v>5860344</c:v>
                </c:pt>
                <c:pt idx="932">
                  <c:v>1347872</c:v>
                </c:pt>
                <c:pt idx="933">
                  <c:v>1607832</c:v>
                </c:pt>
                <c:pt idx="934">
                  <c:v>979016</c:v>
                </c:pt>
                <c:pt idx="935">
                  <c:v>2336768</c:v>
                </c:pt>
                <c:pt idx="936">
                  <c:v>2993072</c:v>
                </c:pt>
                <c:pt idx="937">
                  <c:v>9143152</c:v>
                </c:pt>
                <c:pt idx="938">
                  <c:v>5030720</c:v>
                </c:pt>
                <c:pt idx="939">
                  <c:v>3078376</c:v>
                </c:pt>
                <c:pt idx="940">
                  <c:v>8899232</c:v>
                </c:pt>
                <c:pt idx="941">
                  <c:v>6325608</c:v>
                </c:pt>
                <c:pt idx="942">
                  <c:v>8303856</c:v>
                </c:pt>
                <c:pt idx="943">
                  <c:v>3447696</c:v>
                </c:pt>
                <c:pt idx="944">
                  <c:v>2997504</c:v>
                </c:pt>
                <c:pt idx="945">
                  <c:v>3667656</c:v>
                </c:pt>
                <c:pt idx="946">
                  <c:v>5223536</c:v>
                </c:pt>
                <c:pt idx="947">
                  <c:v>6967256</c:v>
                </c:pt>
                <c:pt idx="948">
                  <c:v>6493064</c:v>
                </c:pt>
                <c:pt idx="949">
                  <c:v>2549296</c:v>
                </c:pt>
                <c:pt idx="950">
                  <c:v>3618432</c:v>
                </c:pt>
                <c:pt idx="951">
                  <c:v>5298896</c:v>
                </c:pt>
                <c:pt idx="952">
                  <c:v>1564552</c:v>
                </c:pt>
                <c:pt idx="953">
                  <c:v>1125016</c:v>
                </c:pt>
                <c:pt idx="954">
                  <c:v>1422600</c:v>
                </c:pt>
                <c:pt idx="955">
                  <c:v>1745456</c:v>
                </c:pt>
                <c:pt idx="956">
                  <c:v>2381920</c:v>
                </c:pt>
                <c:pt idx="957">
                  <c:v>2552464</c:v>
                </c:pt>
                <c:pt idx="958">
                  <c:v>886928</c:v>
                </c:pt>
                <c:pt idx="959">
                  <c:v>1378272</c:v>
                </c:pt>
                <c:pt idx="960">
                  <c:v>2888024</c:v>
                </c:pt>
                <c:pt idx="961">
                  <c:v>3396960</c:v>
                </c:pt>
                <c:pt idx="962">
                  <c:v>1996552</c:v>
                </c:pt>
                <c:pt idx="963">
                  <c:v>3177328</c:v>
                </c:pt>
                <c:pt idx="964">
                  <c:v>2192664</c:v>
                </c:pt>
                <c:pt idx="965">
                  <c:v>6547680</c:v>
                </c:pt>
                <c:pt idx="966">
                  <c:v>3660128</c:v>
                </c:pt>
                <c:pt idx="967">
                  <c:v>3090440</c:v>
                </c:pt>
                <c:pt idx="968">
                  <c:v>1551696</c:v>
                </c:pt>
                <c:pt idx="969">
                  <c:v>3422896</c:v>
                </c:pt>
                <c:pt idx="970">
                  <c:v>1905728</c:v>
                </c:pt>
                <c:pt idx="971">
                  <c:v>1947576</c:v>
                </c:pt>
                <c:pt idx="972">
                  <c:v>1741848</c:v>
                </c:pt>
                <c:pt idx="973">
                  <c:v>1144272</c:v>
                </c:pt>
                <c:pt idx="974">
                  <c:v>4248488</c:v>
                </c:pt>
                <c:pt idx="975">
                  <c:v>508632</c:v>
                </c:pt>
                <c:pt idx="976">
                  <c:v>2637664</c:v>
                </c:pt>
                <c:pt idx="977">
                  <c:v>1553288</c:v>
                </c:pt>
                <c:pt idx="978">
                  <c:v>1360544</c:v>
                </c:pt>
                <c:pt idx="979">
                  <c:v>3170560</c:v>
                </c:pt>
                <c:pt idx="980">
                  <c:v>1631536</c:v>
                </c:pt>
                <c:pt idx="981">
                  <c:v>4549680</c:v>
                </c:pt>
                <c:pt idx="982">
                  <c:v>1682936</c:v>
                </c:pt>
                <c:pt idx="983">
                  <c:v>2431912</c:v>
                </c:pt>
                <c:pt idx="984">
                  <c:v>3832040</c:v>
                </c:pt>
                <c:pt idx="985">
                  <c:v>4203136</c:v>
                </c:pt>
                <c:pt idx="986">
                  <c:v>2730856</c:v>
                </c:pt>
                <c:pt idx="987">
                  <c:v>3785560</c:v>
                </c:pt>
                <c:pt idx="988">
                  <c:v>7491656</c:v>
                </c:pt>
                <c:pt idx="989">
                  <c:v>1498392</c:v>
                </c:pt>
                <c:pt idx="990">
                  <c:v>2987224</c:v>
                </c:pt>
                <c:pt idx="991">
                  <c:v>1897152</c:v>
                </c:pt>
                <c:pt idx="992">
                  <c:v>4389424</c:v>
                </c:pt>
                <c:pt idx="993">
                  <c:v>2756560</c:v>
                </c:pt>
                <c:pt idx="994">
                  <c:v>1738600</c:v>
                </c:pt>
                <c:pt idx="995">
                  <c:v>1001392</c:v>
                </c:pt>
                <c:pt idx="996">
                  <c:v>1665384</c:v>
                </c:pt>
                <c:pt idx="997">
                  <c:v>4048608</c:v>
                </c:pt>
                <c:pt idx="998">
                  <c:v>3349088</c:v>
                </c:pt>
                <c:pt idx="999">
                  <c:v>5229320</c:v>
                </c:pt>
                <c:pt idx="1000">
                  <c:v>2058152</c:v>
                </c:pt>
                <c:pt idx="1001">
                  <c:v>1165008</c:v>
                </c:pt>
                <c:pt idx="1002">
                  <c:v>3763656</c:v>
                </c:pt>
                <c:pt idx="1003">
                  <c:v>2945848</c:v>
                </c:pt>
                <c:pt idx="1004">
                  <c:v>7294808</c:v>
                </c:pt>
                <c:pt idx="1005">
                  <c:v>4489016</c:v>
                </c:pt>
                <c:pt idx="1006">
                  <c:v>7699304</c:v>
                </c:pt>
                <c:pt idx="1007">
                  <c:v>6240456</c:v>
                </c:pt>
                <c:pt idx="1008">
                  <c:v>2840528</c:v>
                </c:pt>
                <c:pt idx="1009">
                  <c:v>3320968</c:v>
                </c:pt>
                <c:pt idx="1010">
                  <c:v>4900800</c:v>
                </c:pt>
                <c:pt idx="1011">
                  <c:v>6817488</c:v>
                </c:pt>
                <c:pt idx="1012">
                  <c:v>6880216</c:v>
                </c:pt>
                <c:pt idx="1013">
                  <c:v>4753496</c:v>
                </c:pt>
                <c:pt idx="1014">
                  <c:v>3256136</c:v>
                </c:pt>
                <c:pt idx="1015">
                  <c:v>3242144</c:v>
                </c:pt>
                <c:pt idx="1016">
                  <c:v>1224632</c:v>
                </c:pt>
                <c:pt idx="1017">
                  <c:v>3431752</c:v>
                </c:pt>
                <c:pt idx="1018">
                  <c:v>1999032</c:v>
                </c:pt>
                <c:pt idx="1019">
                  <c:v>2242248</c:v>
                </c:pt>
                <c:pt idx="1020">
                  <c:v>2704448</c:v>
                </c:pt>
                <c:pt idx="1021">
                  <c:v>896984</c:v>
                </c:pt>
                <c:pt idx="1022">
                  <c:v>3533824</c:v>
                </c:pt>
                <c:pt idx="1023">
                  <c:v>1969768</c:v>
                </c:pt>
                <c:pt idx="1024">
                  <c:v>2294024</c:v>
                </c:pt>
                <c:pt idx="1025">
                  <c:v>2348392</c:v>
                </c:pt>
                <c:pt idx="1026">
                  <c:v>3688304</c:v>
                </c:pt>
                <c:pt idx="1027">
                  <c:v>3728720</c:v>
                </c:pt>
                <c:pt idx="1028">
                  <c:v>2473360</c:v>
                </c:pt>
                <c:pt idx="1029">
                  <c:v>2174600</c:v>
                </c:pt>
                <c:pt idx="1030">
                  <c:v>3068896</c:v>
                </c:pt>
                <c:pt idx="1031">
                  <c:v>2947616</c:v>
                </c:pt>
                <c:pt idx="1032">
                  <c:v>1528600</c:v>
                </c:pt>
                <c:pt idx="1033">
                  <c:v>1280384</c:v>
                </c:pt>
                <c:pt idx="1034">
                  <c:v>3181152</c:v>
                </c:pt>
                <c:pt idx="1035">
                  <c:v>1397104</c:v>
                </c:pt>
                <c:pt idx="1036">
                  <c:v>4702400</c:v>
                </c:pt>
                <c:pt idx="1037">
                  <c:v>2285160</c:v>
                </c:pt>
                <c:pt idx="1038">
                  <c:v>2189296</c:v>
                </c:pt>
                <c:pt idx="1039">
                  <c:v>6166064</c:v>
                </c:pt>
                <c:pt idx="1040">
                  <c:v>5632600</c:v>
                </c:pt>
                <c:pt idx="1041">
                  <c:v>3773368</c:v>
                </c:pt>
                <c:pt idx="1042">
                  <c:v>1920240</c:v>
                </c:pt>
                <c:pt idx="1043">
                  <c:v>3706384</c:v>
                </c:pt>
                <c:pt idx="1044">
                  <c:v>5365304</c:v>
                </c:pt>
                <c:pt idx="1045">
                  <c:v>3924096</c:v>
                </c:pt>
                <c:pt idx="1046">
                  <c:v>8645576</c:v>
                </c:pt>
                <c:pt idx="1047">
                  <c:v>5036960</c:v>
                </c:pt>
                <c:pt idx="1048">
                  <c:v>1826632</c:v>
                </c:pt>
                <c:pt idx="1049">
                  <c:v>6042368</c:v>
                </c:pt>
                <c:pt idx="1050">
                  <c:v>13556744</c:v>
                </c:pt>
                <c:pt idx="1051">
                  <c:v>5250352</c:v>
                </c:pt>
                <c:pt idx="1052">
                  <c:v>1979984</c:v>
                </c:pt>
                <c:pt idx="1053">
                  <c:v>3339304</c:v>
                </c:pt>
                <c:pt idx="1054">
                  <c:v>1357168</c:v>
                </c:pt>
                <c:pt idx="1055">
                  <c:v>20650568</c:v>
                </c:pt>
                <c:pt idx="1056">
                  <c:v>6389016</c:v>
                </c:pt>
                <c:pt idx="1057">
                  <c:v>2576392</c:v>
                </c:pt>
                <c:pt idx="1058">
                  <c:v>4121768</c:v>
                </c:pt>
                <c:pt idx="1059">
                  <c:v>3647368</c:v>
                </c:pt>
                <c:pt idx="1060">
                  <c:v>3306896</c:v>
                </c:pt>
                <c:pt idx="1061">
                  <c:v>3919680</c:v>
                </c:pt>
                <c:pt idx="1062">
                  <c:v>2822136</c:v>
                </c:pt>
                <c:pt idx="1063">
                  <c:v>3146144</c:v>
                </c:pt>
                <c:pt idx="1064">
                  <c:v>2892472</c:v>
                </c:pt>
                <c:pt idx="1065">
                  <c:v>2868248</c:v>
                </c:pt>
                <c:pt idx="1066">
                  <c:v>2151856</c:v>
                </c:pt>
                <c:pt idx="1067">
                  <c:v>5684592</c:v>
                </c:pt>
                <c:pt idx="1068">
                  <c:v>3111552</c:v>
                </c:pt>
                <c:pt idx="1069">
                  <c:v>4517344</c:v>
                </c:pt>
                <c:pt idx="1070">
                  <c:v>3623168</c:v>
                </c:pt>
                <c:pt idx="1071">
                  <c:v>4187992</c:v>
                </c:pt>
                <c:pt idx="1072">
                  <c:v>1520752</c:v>
                </c:pt>
                <c:pt idx="1073">
                  <c:v>12180952</c:v>
                </c:pt>
                <c:pt idx="1074">
                  <c:v>2853208</c:v>
                </c:pt>
                <c:pt idx="1075">
                  <c:v>7992656</c:v>
                </c:pt>
                <c:pt idx="1076">
                  <c:v>1603416</c:v>
                </c:pt>
                <c:pt idx="1077">
                  <c:v>1201080</c:v>
                </c:pt>
                <c:pt idx="1078">
                  <c:v>1113184</c:v>
                </c:pt>
                <c:pt idx="1079">
                  <c:v>1629800</c:v>
                </c:pt>
                <c:pt idx="1080">
                  <c:v>2952560</c:v>
                </c:pt>
                <c:pt idx="1081">
                  <c:v>3736976</c:v>
                </c:pt>
                <c:pt idx="1082">
                  <c:v>1797888</c:v>
                </c:pt>
                <c:pt idx="1083">
                  <c:v>2911984</c:v>
                </c:pt>
                <c:pt idx="1084">
                  <c:v>1947448</c:v>
                </c:pt>
                <c:pt idx="1085">
                  <c:v>2278992</c:v>
                </c:pt>
                <c:pt idx="1086">
                  <c:v>1658584</c:v>
                </c:pt>
                <c:pt idx="1087">
                  <c:v>5097728</c:v>
                </c:pt>
                <c:pt idx="1088">
                  <c:v>6467096</c:v>
                </c:pt>
                <c:pt idx="1089">
                  <c:v>9256408</c:v>
                </c:pt>
                <c:pt idx="1090">
                  <c:v>9120888</c:v>
                </c:pt>
                <c:pt idx="1091">
                  <c:v>6696896</c:v>
                </c:pt>
                <c:pt idx="1092">
                  <c:v>7107296</c:v>
                </c:pt>
                <c:pt idx="1093">
                  <c:v>7370048</c:v>
                </c:pt>
                <c:pt idx="1094">
                  <c:v>5346896</c:v>
                </c:pt>
                <c:pt idx="1095">
                  <c:v>9723640</c:v>
                </c:pt>
                <c:pt idx="1096">
                  <c:v>7254456</c:v>
                </c:pt>
                <c:pt idx="1097">
                  <c:v>5805104</c:v>
                </c:pt>
                <c:pt idx="1098">
                  <c:v>7298608</c:v>
                </c:pt>
                <c:pt idx="1099">
                  <c:v>9609960</c:v>
                </c:pt>
                <c:pt idx="1100">
                  <c:v>6077808</c:v>
                </c:pt>
                <c:pt idx="1101">
                  <c:v>7873688</c:v>
                </c:pt>
                <c:pt idx="1102">
                  <c:v>8621840</c:v>
                </c:pt>
                <c:pt idx="1103">
                  <c:v>13327144</c:v>
                </c:pt>
                <c:pt idx="1104">
                  <c:v>9625720</c:v>
                </c:pt>
                <c:pt idx="1105">
                  <c:v>10477776</c:v>
                </c:pt>
                <c:pt idx="1106">
                  <c:v>9996928</c:v>
                </c:pt>
                <c:pt idx="1107">
                  <c:v>4165552</c:v>
                </c:pt>
                <c:pt idx="1108">
                  <c:v>3725708</c:v>
                </c:pt>
                <c:pt idx="1109">
                  <c:v>3624028</c:v>
                </c:pt>
                <c:pt idx="1110">
                  <c:v>3537280</c:v>
                </c:pt>
                <c:pt idx="1111">
                  <c:v>5520168</c:v>
                </c:pt>
                <c:pt idx="1112">
                  <c:v>6302832</c:v>
                </c:pt>
                <c:pt idx="1113">
                  <c:v>5725480</c:v>
                </c:pt>
                <c:pt idx="1114">
                  <c:v>7028708</c:v>
                </c:pt>
                <c:pt idx="1115">
                  <c:v>18718836</c:v>
                </c:pt>
                <c:pt idx="1116">
                  <c:v>2919636</c:v>
                </c:pt>
                <c:pt idx="1117">
                  <c:v>2080272</c:v>
                </c:pt>
                <c:pt idx="1118">
                  <c:v>1605392</c:v>
                </c:pt>
                <c:pt idx="1119">
                  <c:v>5740044</c:v>
                </c:pt>
                <c:pt idx="1120">
                  <c:v>3020796</c:v>
                </c:pt>
                <c:pt idx="1121">
                  <c:v>2055760</c:v>
                </c:pt>
                <c:pt idx="1122">
                  <c:v>3469088</c:v>
                </c:pt>
                <c:pt idx="1123">
                  <c:v>3099364</c:v>
                </c:pt>
                <c:pt idx="1124">
                  <c:v>4799100</c:v>
                </c:pt>
                <c:pt idx="1125">
                  <c:v>9276276</c:v>
                </c:pt>
                <c:pt idx="1126">
                  <c:v>5631884</c:v>
                </c:pt>
                <c:pt idx="1127">
                  <c:v>3650772</c:v>
                </c:pt>
                <c:pt idx="1128">
                  <c:v>13205644</c:v>
                </c:pt>
                <c:pt idx="1129">
                  <c:v>7592500</c:v>
                </c:pt>
              </c:numCache>
            </c:numRef>
          </c:val>
          <c:extLst>
            <c:ext xmlns:c16="http://schemas.microsoft.com/office/drawing/2014/chart" uri="{C3380CC4-5D6E-409C-BE32-E72D297353CC}">
              <c16:uniqueId val="{00000000-2D1C-4ECE-8A66-CD9BEC08E7CE}"/>
            </c:ext>
          </c:extLst>
        </c:ser>
        <c:dLbls>
          <c:showLegendKey val="0"/>
          <c:showVal val="0"/>
          <c:showCatName val="0"/>
          <c:showSerName val="0"/>
          <c:showPercent val="0"/>
          <c:showBubbleSize val="0"/>
        </c:dLbls>
        <c:gapWidth val="219"/>
        <c:overlap val="-27"/>
        <c:axId val="574679007"/>
        <c:axId val="574679839"/>
      </c:barChart>
      <c:dateAx>
        <c:axId val="574679007"/>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79839"/>
        <c:crosses val="autoZero"/>
        <c:auto val="1"/>
        <c:lblOffset val="100"/>
        <c:baseTimeUnit val="days"/>
      </c:dateAx>
      <c:valAx>
        <c:axId val="574679839"/>
        <c:scaling>
          <c:orientation val="minMax"/>
          <c:max val="100"/>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7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25054274075246"/>
          <c:y val="3.4687591134441531E-2"/>
          <c:w val="0.86674945725924757"/>
          <c:h val="0.80808690580344122"/>
        </c:manualLayout>
      </c:layout>
      <c:lineChart>
        <c:grouping val="standard"/>
        <c:varyColors val="0"/>
        <c:ser>
          <c:idx val="0"/>
          <c:order val="0"/>
          <c:spPr>
            <a:ln w="28575" cap="rnd">
              <a:solidFill>
                <a:srgbClr val="F47310"/>
              </a:solidFill>
              <a:round/>
            </a:ln>
            <a:effectLst/>
          </c:spPr>
          <c:marker>
            <c:symbol val="none"/>
          </c:marker>
          <c:cat>
            <c:numRef>
              <c:f>'Share Price'!$B$3:$B$1004</c:f>
              <c:numCache>
                <c:formatCode>m/d/yyyy</c:formatCode>
                <c:ptCount val="1002"/>
                <c:pt idx="0">
                  <c:v>37480</c:v>
                </c:pt>
                <c:pt idx="1">
                  <c:v>37481</c:v>
                </c:pt>
                <c:pt idx="2">
                  <c:v>37482</c:v>
                </c:pt>
                <c:pt idx="3">
                  <c:v>37484</c:v>
                </c:pt>
                <c:pt idx="4">
                  <c:v>37487</c:v>
                </c:pt>
                <c:pt idx="5">
                  <c:v>37488</c:v>
                </c:pt>
                <c:pt idx="6">
                  <c:v>37489</c:v>
                </c:pt>
                <c:pt idx="7">
                  <c:v>37490</c:v>
                </c:pt>
                <c:pt idx="8">
                  <c:v>37491</c:v>
                </c:pt>
                <c:pt idx="9">
                  <c:v>37494</c:v>
                </c:pt>
                <c:pt idx="10">
                  <c:v>37495</c:v>
                </c:pt>
                <c:pt idx="11">
                  <c:v>37496</c:v>
                </c:pt>
                <c:pt idx="12">
                  <c:v>37497</c:v>
                </c:pt>
                <c:pt idx="13">
                  <c:v>37498</c:v>
                </c:pt>
                <c:pt idx="14">
                  <c:v>37501</c:v>
                </c:pt>
                <c:pt idx="15">
                  <c:v>37502</c:v>
                </c:pt>
                <c:pt idx="16">
                  <c:v>37503</c:v>
                </c:pt>
                <c:pt idx="17">
                  <c:v>37504</c:v>
                </c:pt>
                <c:pt idx="18">
                  <c:v>37505</c:v>
                </c:pt>
                <c:pt idx="19">
                  <c:v>37508</c:v>
                </c:pt>
                <c:pt idx="20">
                  <c:v>37510</c:v>
                </c:pt>
                <c:pt idx="21">
                  <c:v>37511</c:v>
                </c:pt>
                <c:pt idx="22">
                  <c:v>37512</c:v>
                </c:pt>
                <c:pt idx="23">
                  <c:v>37515</c:v>
                </c:pt>
                <c:pt idx="24">
                  <c:v>37516</c:v>
                </c:pt>
                <c:pt idx="25">
                  <c:v>37517</c:v>
                </c:pt>
                <c:pt idx="26">
                  <c:v>37518</c:v>
                </c:pt>
                <c:pt idx="27">
                  <c:v>37519</c:v>
                </c:pt>
                <c:pt idx="28">
                  <c:v>37522</c:v>
                </c:pt>
                <c:pt idx="29">
                  <c:v>37523</c:v>
                </c:pt>
                <c:pt idx="30">
                  <c:v>37524</c:v>
                </c:pt>
                <c:pt idx="31">
                  <c:v>37525</c:v>
                </c:pt>
                <c:pt idx="32">
                  <c:v>37526</c:v>
                </c:pt>
                <c:pt idx="33">
                  <c:v>37529</c:v>
                </c:pt>
                <c:pt idx="34">
                  <c:v>37530</c:v>
                </c:pt>
                <c:pt idx="35">
                  <c:v>37532</c:v>
                </c:pt>
                <c:pt idx="36">
                  <c:v>37533</c:v>
                </c:pt>
                <c:pt idx="37">
                  <c:v>37536</c:v>
                </c:pt>
                <c:pt idx="38">
                  <c:v>37537</c:v>
                </c:pt>
                <c:pt idx="39">
                  <c:v>37538</c:v>
                </c:pt>
                <c:pt idx="40">
                  <c:v>37539</c:v>
                </c:pt>
                <c:pt idx="41">
                  <c:v>37540</c:v>
                </c:pt>
                <c:pt idx="42">
                  <c:v>37543</c:v>
                </c:pt>
                <c:pt idx="43">
                  <c:v>37545</c:v>
                </c:pt>
                <c:pt idx="44">
                  <c:v>37546</c:v>
                </c:pt>
                <c:pt idx="45">
                  <c:v>37547</c:v>
                </c:pt>
                <c:pt idx="46">
                  <c:v>37550</c:v>
                </c:pt>
                <c:pt idx="47">
                  <c:v>37551</c:v>
                </c:pt>
                <c:pt idx="48">
                  <c:v>37552</c:v>
                </c:pt>
                <c:pt idx="49">
                  <c:v>37553</c:v>
                </c:pt>
                <c:pt idx="50">
                  <c:v>37554</c:v>
                </c:pt>
                <c:pt idx="51">
                  <c:v>37557</c:v>
                </c:pt>
                <c:pt idx="52">
                  <c:v>37558</c:v>
                </c:pt>
                <c:pt idx="53">
                  <c:v>37559</c:v>
                </c:pt>
                <c:pt idx="54">
                  <c:v>37560</c:v>
                </c:pt>
                <c:pt idx="55">
                  <c:v>37561</c:v>
                </c:pt>
                <c:pt idx="56">
                  <c:v>37564</c:v>
                </c:pt>
                <c:pt idx="57">
                  <c:v>37565</c:v>
                </c:pt>
                <c:pt idx="58">
                  <c:v>37567</c:v>
                </c:pt>
                <c:pt idx="59">
                  <c:v>37568</c:v>
                </c:pt>
                <c:pt idx="60">
                  <c:v>37571</c:v>
                </c:pt>
                <c:pt idx="61">
                  <c:v>37572</c:v>
                </c:pt>
                <c:pt idx="62">
                  <c:v>37573</c:v>
                </c:pt>
                <c:pt idx="63">
                  <c:v>37574</c:v>
                </c:pt>
                <c:pt idx="64">
                  <c:v>37575</c:v>
                </c:pt>
                <c:pt idx="65">
                  <c:v>37578</c:v>
                </c:pt>
                <c:pt idx="66">
                  <c:v>37580</c:v>
                </c:pt>
                <c:pt idx="67">
                  <c:v>37581</c:v>
                </c:pt>
                <c:pt idx="68">
                  <c:v>37582</c:v>
                </c:pt>
                <c:pt idx="69">
                  <c:v>37585</c:v>
                </c:pt>
                <c:pt idx="70">
                  <c:v>37586</c:v>
                </c:pt>
                <c:pt idx="71">
                  <c:v>37587</c:v>
                </c:pt>
                <c:pt idx="72">
                  <c:v>37588</c:v>
                </c:pt>
                <c:pt idx="73">
                  <c:v>37592</c:v>
                </c:pt>
                <c:pt idx="74">
                  <c:v>37593</c:v>
                </c:pt>
                <c:pt idx="75">
                  <c:v>37594</c:v>
                </c:pt>
                <c:pt idx="76">
                  <c:v>37595</c:v>
                </c:pt>
                <c:pt idx="77">
                  <c:v>37596</c:v>
                </c:pt>
                <c:pt idx="78">
                  <c:v>37599</c:v>
                </c:pt>
                <c:pt idx="79">
                  <c:v>37600</c:v>
                </c:pt>
                <c:pt idx="80">
                  <c:v>37601</c:v>
                </c:pt>
                <c:pt idx="81">
                  <c:v>37602</c:v>
                </c:pt>
                <c:pt idx="82">
                  <c:v>37603</c:v>
                </c:pt>
                <c:pt idx="83">
                  <c:v>37606</c:v>
                </c:pt>
                <c:pt idx="84">
                  <c:v>37607</c:v>
                </c:pt>
                <c:pt idx="85">
                  <c:v>37608</c:v>
                </c:pt>
                <c:pt idx="86">
                  <c:v>37609</c:v>
                </c:pt>
                <c:pt idx="87">
                  <c:v>37610</c:v>
                </c:pt>
                <c:pt idx="88">
                  <c:v>37613</c:v>
                </c:pt>
                <c:pt idx="89">
                  <c:v>37614</c:v>
                </c:pt>
                <c:pt idx="90">
                  <c:v>37616</c:v>
                </c:pt>
                <c:pt idx="91">
                  <c:v>37617</c:v>
                </c:pt>
                <c:pt idx="92">
                  <c:v>37620</c:v>
                </c:pt>
                <c:pt idx="93">
                  <c:v>37621</c:v>
                </c:pt>
                <c:pt idx="94">
                  <c:v>37622</c:v>
                </c:pt>
                <c:pt idx="95">
                  <c:v>37623</c:v>
                </c:pt>
                <c:pt idx="96">
                  <c:v>37624</c:v>
                </c:pt>
                <c:pt idx="97">
                  <c:v>37627</c:v>
                </c:pt>
                <c:pt idx="98">
                  <c:v>37628</c:v>
                </c:pt>
                <c:pt idx="99">
                  <c:v>37629</c:v>
                </c:pt>
                <c:pt idx="100">
                  <c:v>37630</c:v>
                </c:pt>
                <c:pt idx="101">
                  <c:v>37631</c:v>
                </c:pt>
                <c:pt idx="102">
                  <c:v>37634</c:v>
                </c:pt>
                <c:pt idx="103">
                  <c:v>37635</c:v>
                </c:pt>
                <c:pt idx="104">
                  <c:v>37636</c:v>
                </c:pt>
                <c:pt idx="105">
                  <c:v>37637</c:v>
                </c:pt>
                <c:pt idx="106">
                  <c:v>37638</c:v>
                </c:pt>
                <c:pt idx="107">
                  <c:v>37641</c:v>
                </c:pt>
                <c:pt idx="108">
                  <c:v>37642</c:v>
                </c:pt>
                <c:pt idx="109">
                  <c:v>37643</c:v>
                </c:pt>
                <c:pt idx="110">
                  <c:v>37644</c:v>
                </c:pt>
                <c:pt idx="111">
                  <c:v>37645</c:v>
                </c:pt>
                <c:pt idx="112">
                  <c:v>37648</c:v>
                </c:pt>
                <c:pt idx="113">
                  <c:v>37649</c:v>
                </c:pt>
                <c:pt idx="114">
                  <c:v>37650</c:v>
                </c:pt>
                <c:pt idx="115">
                  <c:v>37651</c:v>
                </c:pt>
                <c:pt idx="116">
                  <c:v>37652</c:v>
                </c:pt>
                <c:pt idx="117">
                  <c:v>37655</c:v>
                </c:pt>
                <c:pt idx="118">
                  <c:v>37656</c:v>
                </c:pt>
                <c:pt idx="119">
                  <c:v>37657</c:v>
                </c:pt>
                <c:pt idx="120">
                  <c:v>37658</c:v>
                </c:pt>
                <c:pt idx="121">
                  <c:v>37659</c:v>
                </c:pt>
                <c:pt idx="122">
                  <c:v>37662</c:v>
                </c:pt>
                <c:pt idx="123">
                  <c:v>37663</c:v>
                </c:pt>
                <c:pt idx="124">
                  <c:v>37664</c:v>
                </c:pt>
                <c:pt idx="125">
                  <c:v>37666</c:v>
                </c:pt>
                <c:pt idx="126">
                  <c:v>37669</c:v>
                </c:pt>
                <c:pt idx="127">
                  <c:v>37670</c:v>
                </c:pt>
                <c:pt idx="128">
                  <c:v>37671</c:v>
                </c:pt>
                <c:pt idx="129">
                  <c:v>37672</c:v>
                </c:pt>
                <c:pt idx="130">
                  <c:v>37673</c:v>
                </c:pt>
                <c:pt idx="131">
                  <c:v>37676</c:v>
                </c:pt>
                <c:pt idx="132">
                  <c:v>37677</c:v>
                </c:pt>
                <c:pt idx="133">
                  <c:v>37678</c:v>
                </c:pt>
                <c:pt idx="134">
                  <c:v>37679</c:v>
                </c:pt>
                <c:pt idx="135">
                  <c:v>37680</c:v>
                </c:pt>
                <c:pt idx="136">
                  <c:v>37683</c:v>
                </c:pt>
                <c:pt idx="137">
                  <c:v>37684</c:v>
                </c:pt>
                <c:pt idx="138">
                  <c:v>37685</c:v>
                </c:pt>
                <c:pt idx="139">
                  <c:v>37686</c:v>
                </c:pt>
                <c:pt idx="140">
                  <c:v>37687</c:v>
                </c:pt>
                <c:pt idx="141">
                  <c:v>37690</c:v>
                </c:pt>
                <c:pt idx="142">
                  <c:v>37691</c:v>
                </c:pt>
                <c:pt idx="143">
                  <c:v>37692</c:v>
                </c:pt>
                <c:pt idx="144">
                  <c:v>37693</c:v>
                </c:pt>
                <c:pt idx="145">
                  <c:v>37697</c:v>
                </c:pt>
                <c:pt idx="146">
                  <c:v>37699</c:v>
                </c:pt>
                <c:pt idx="147">
                  <c:v>37700</c:v>
                </c:pt>
                <c:pt idx="148">
                  <c:v>37704</c:v>
                </c:pt>
                <c:pt idx="149">
                  <c:v>37705</c:v>
                </c:pt>
                <c:pt idx="150">
                  <c:v>37706</c:v>
                </c:pt>
                <c:pt idx="151">
                  <c:v>37707</c:v>
                </c:pt>
                <c:pt idx="152">
                  <c:v>37708</c:v>
                </c:pt>
                <c:pt idx="153">
                  <c:v>37711</c:v>
                </c:pt>
                <c:pt idx="154">
                  <c:v>37712</c:v>
                </c:pt>
                <c:pt idx="155">
                  <c:v>37713</c:v>
                </c:pt>
                <c:pt idx="156">
                  <c:v>37714</c:v>
                </c:pt>
                <c:pt idx="157">
                  <c:v>37715</c:v>
                </c:pt>
                <c:pt idx="158">
                  <c:v>37718</c:v>
                </c:pt>
                <c:pt idx="159">
                  <c:v>37719</c:v>
                </c:pt>
                <c:pt idx="160">
                  <c:v>37720</c:v>
                </c:pt>
                <c:pt idx="161">
                  <c:v>37721</c:v>
                </c:pt>
                <c:pt idx="162">
                  <c:v>37722</c:v>
                </c:pt>
                <c:pt idx="163">
                  <c:v>37726</c:v>
                </c:pt>
                <c:pt idx="164">
                  <c:v>37727</c:v>
                </c:pt>
                <c:pt idx="165">
                  <c:v>37728</c:v>
                </c:pt>
                <c:pt idx="166">
                  <c:v>37732</c:v>
                </c:pt>
                <c:pt idx="167">
                  <c:v>37733</c:v>
                </c:pt>
                <c:pt idx="168">
                  <c:v>37734</c:v>
                </c:pt>
                <c:pt idx="169">
                  <c:v>37735</c:v>
                </c:pt>
                <c:pt idx="170">
                  <c:v>37736</c:v>
                </c:pt>
                <c:pt idx="171">
                  <c:v>37739</c:v>
                </c:pt>
                <c:pt idx="172">
                  <c:v>37740</c:v>
                </c:pt>
                <c:pt idx="173">
                  <c:v>37741</c:v>
                </c:pt>
                <c:pt idx="174">
                  <c:v>37743</c:v>
                </c:pt>
                <c:pt idx="175">
                  <c:v>37746</c:v>
                </c:pt>
                <c:pt idx="176">
                  <c:v>37747</c:v>
                </c:pt>
                <c:pt idx="177">
                  <c:v>37748</c:v>
                </c:pt>
                <c:pt idx="178">
                  <c:v>37749</c:v>
                </c:pt>
                <c:pt idx="179">
                  <c:v>37750</c:v>
                </c:pt>
                <c:pt idx="180">
                  <c:v>37753</c:v>
                </c:pt>
                <c:pt idx="181">
                  <c:v>37754</c:v>
                </c:pt>
                <c:pt idx="182">
                  <c:v>37755</c:v>
                </c:pt>
                <c:pt idx="183">
                  <c:v>37756</c:v>
                </c:pt>
                <c:pt idx="184">
                  <c:v>37757</c:v>
                </c:pt>
                <c:pt idx="185">
                  <c:v>37760</c:v>
                </c:pt>
                <c:pt idx="186">
                  <c:v>37761</c:v>
                </c:pt>
                <c:pt idx="187">
                  <c:v>37762</c:v>
                </c:pt>
                <c:pt idx="188">
                  <c:v>37763</c:v>
                </c:pt>
                <c:pt idx="189">
                  <c:v>37764</c:v>
                </c:pt>
                <c:pt idx="190">
                  <c:v>37767</c:v>
                </c:pt>
                <c:pt idx="191">
                  <c:v>37768</c:v>
                </c:pt>
                <c:pt idx="192">
                  <c:v>37769</c:v>
                </c:pt>
                <c:pt idx="193">
                  <c:v>37770</c:v>
                </c:pt>
                <c:pt idx="194">
                  <c:v>37771</c:v>
                </c:pt>
                <c:pt idx="195">
                  <c:v>37774</c:v>
                </c:pt>
                <c:pt idx="196">
                  <c:v>37775</c:v>
                </c:pt>
                <c:pt idx="197">
                  <c:v>37776</c:v>
                </c:pt>
                <c:pt idx="198">
                  <c:v>37777</c:v>
                </c:pt>
                <c:pt idx="199">
                  <c:v>37778</c:v>
                </c:pt>
                <c:pt idx="200">
                  <c:v>37781</c:v>
                </c:pt>
                <c:pt idx="201">
                  <c:v>37782</c:v>
                </c:pt>
                <c:pt idx="202">
                  <c:v>37783</c:v>
                </c:pt>
                <c:pt idx="203">
                  <c:v>37784</c:v>
                </c:pt>
                <c:pt idx="204">
                  <c:v>37785</c:v>
                </c:pt>
                <c:pt idx="205">
                  <c:v>37788</c:v>
                </c:pt>
                <c:pt idx="206">
                  <c:v>37789</c:v>
                </c:pt>
                <c:pt idx="207">
                  <c:v>37790</c:v>
                </c:pt>
                <c:pt idx="208">
                  <c:v>37791</c:v>
                </c:pt>
                <c:pt idx="209">
                  <c:v>37792</c:v>
                </c:pt>
                <c:pt idx="210">
                  <c:v>37795</c:v>
                </c:pt>
                <c:pt idx="211">
                  <c:v>37796</c:v>
                </c:pt>
                <c:pt idx="212">
                  <c:v>37797</c:v>
                </c:pt>
                <c:pt idx="213">
                  <c:v>37798</c:v>
                </c:pt>
                <c:pt idx="214">
                  <c:v>37799</c:v>
                </c:pt>
                <c:pt idx="215">
                  <c:v>37802</c:v>
                </c:pt>
                <c:pt idx="216">
                  <c:v>37803</c:v>
                </c:pt>
                <c:pt idx="217">
                  <c:v>37804</c:v>
                </c:pt>
                <c:pt idx="218">
                  <c:v>37805</c:v>
                </c:pt>
                <c:pt idx="219">
                  <c:v>37806</c:v>
                </c:pt>
                <c:pt idx="220">
                  <c:v>37809</c:v>
                </c:pt>
                <c:pt idx="221">
                  <c:v>37810</c:v>
                </c:pt>
                <c:pt idx="222">
                  <c:v>37811</c:v>
                </c:pt>
                <c:pt idx="223">
                  <c:v>37812</c:v>
                </c:pt>
                <c:pt idx="224">
                  <c:v>37813</c:v>
                </c:pt>
                <c:pt idx="225">
                  <c:v>37816</c:v>
                </c:pt>
                <c:pt idx="226">
                  <c:v>37817</c:v>
                </c:pt>
                <c:pt idx="227">
                  <c:v>37818</c:v>
                </c:pt>
                <c:pt idx="228">
                  <c:v>37819</c:v>
                </c:pt>
                <c:pt idx="229">
                  <c:v>37820</c:v>
                </c:pt>
                <c:pt idx="230">
                  <c:v>37823</c:v>
                </c:pt>
                <c:pt idx="231">
                  <c:v>37824</c:v>
                </c:pt>
                <c:pt idx="232">
                  <c:v>37825</c:v>
                </c:pt>
                <c:pt idx="233">
                  <c:v>37826</c:v>
                </c:pt>
                <c:pt idx="234">
                  <c:v>37827</c:v>
                </c:pt>
                <c:pt idx="235">
                  <c:v>37830</c:v>
                </c:pt>
                <c:pt idx="236">
                  <c:v>37831</c:v>
                </c:pt>
                <c:pt idx="237">
                  <c:v>37832</c:v>
                </c:pt>
                <c:pt idx="238">
                  <c:v>37833</c:v>
                </c:pt>
                <c:pt idx="239">
                  <c:v>37834</c:v>
                </c:pt>
                <c:pt idx="240">
                  <c:v>37837</c:v>
                </c:pt>
                <c:pt idx="241">
                  <c:v>37838</c:v>
                </c:pt>
                <c:pt idx="242">
                  <c:v>37839</c:v>
                </c:pt>
                <c:pt idx="243">
                  <c:v>37840</c:v>
                </c:pt>
                <c:pt idx="244">
                  <c:v>37841</c:v>
                </c:pt>
                <c:pt idx="245">
                  <c:v>37844</c:v>
                </c:pt>
                <c:pt idx="246">
                  <c:v>37845</c:v>
                </c:pt>
                <c:pt idx="247">
                  <c:v>37846</c:v>
                </c:pt>
                <c:pt idx="248">
                  <c:v>37847</c:v>
                </c:pt>
                <c:pt idx="249">
                  <c:v>37851</c:v>
                </c:pt>
                <c:pt idx="250">
                  <c:v>37852</c:v>
                </c:pt>
                <c:pt idx="251">
                  <c:v>37853</c:v>
                </c:pt>
                <c:pt idx="252">
                  <c:v>37854</c:v>
                </c:pt>
                <c:pt idx="253">
                  <c:v>37855</c:v>
                </c:pt>
                <c:pt idx="254">
                  <c:v>37858</c:v>
                </c:pt>
                <c:pt idx="255">
                  <c:v>37859</c:v>
                </c:pt>
                <c:pt idx="256">
                  <c:v>37860</c:v>
                </c:pt>
                <c:pt idx="257">
                  <c:v>37861</c:v>
                </c:pt>
                <c:pt idx="258">
                  <c:v>37862</c:v>
                </c:pt>
                <c:pt idx="259">
                  <c:v>37865</c:v>
                </c:pt>
                <c:pt idx="260">
                  <c:v>37866</c:v>
                </c:pt>
                <c:pt idx="261">
                  <c:v>37867</c:v>
                </c:pt>
                <c:pt idx="262">
                  <c:v>37868</c:v>
                </c:pt>
                <c:pt idx="263">
                  <c:v>37869</c:v>
                </c:pt>
                <c:pt idx="264">
                  <c:v>37872</c:v>
                </c:pt>
                <c:pt idx="265">
                  <c:v>37873</c:v>
                </c:pt>
                <c:pt idx="266">
                  <c:v>37874</c:v>
                </c:pt>
                <c:pt idx="267">
                  <c:v>37875</c:v>
                </c:pt>
                <c:pt idx="268">
                  <c:v>37876</c:v>
                </c:pt>
                <c:pt idx="269">
                  <c:v>37879</c:v>
                </c:pt>
                <c:pt idx="270">
                  <c:v>37880</c:v>
                </c:pt>
                <c:pt idx="271">
                  <c:v>37881</c:v>
                </c:pt>
                <c:pt idx="272">
                  <c:v>37882</c:v>
                </c:pt>
                <c:pt idx="273">
                  <c:v>37883</c:v>
                </c:pt>
                <c:pt idx="274">
                  <c:v>37886</c:v>
                </c:pt>
                <c:pt idx="275">
                  <c:v>37887</c:v>
                </c:pt>
                <c:pt idx="276">
                  <c:v>37888</c:v>
                </c:pt>
                <c:pt idx="277">
                  <c:v>37889</c:v>
                </c:pt>
                <c:pt idx="278">
                  <c:v>37890</c:v>
                </c:pt>
                <c:pt idx="279">
                  <c:v>37893</c:v>
                </c:pt>
                <c:pt idx="280">
                  <c:v>37894</c:v>
                </c:pt>
                <c:pt idx="281">
                  <c:v>37895</c:v>
                </c:pt>
                <c:pt idx="282">
                  <c:v>37897</c:v>
                </c:pt>
                <c:pt idx="283">
                  <c:v>37900</c:v>
                </c:pt>
                <c:pt idx="284">
                  <c:v>37901</c:v>
                </c:pt>
                <c:pt idx="285">
                  <c:v>37902</c:v>
                </c:pt>
                <c:pt idx="286">
                  <c:v>37903</c:v>
                </c:pt>
                <c:pt idx="287">
                  <c:v>37904</c:v>
                </c:pt>
                <c:pt idx="288">
                  <c:v>37907</c:v>
                </c:pt>
                <c:pt idx="289">
                  <c:v>37908</c:v>
                </c:pt>
                <c:pt idx="290">
                  <c:v>37909</c:v>
                </c:pt>
                <c:pt idx="291">
                  <c:v>37910</c:v>
                </c:pt>
                <c:pt idx="292">
                  <c:v>37911</c:v>
                </c:pt>
                <c:pt idx="293">
                  <c:v>37914</c:v>
                </c:pt>
                <c:pt idx="294">
                  <c:v>37915</c:v>
                </c:pt>
                <c:pt idx="295">
                  <c:v>37916</c:v>
                </c:pt>
                <c:pt idx="296">
                  <c:v>37917</c:v>
                </c:pt>
                <c:pt idx="297">
                  <c:v>37921</c:v>
                </c:pt>
                <c:pt idx="298">
                  <c:v>37922</c:v>
                </c:pt>
                <c:pt idx="299">
                  <c:v>37923</c:v>
                </c:pt>
                <c:pt idx="300">
                  <c:v>37924</c:v>
                </c:pt>
                <c:pt idx="301">
                  <c:v>37925</c:v>
                </c:pt>
                <c:pt idx="302">
                  <c:v>37928</c:v>
                </c:pt>
                <c:pt idx="303">
                  <c:v>37929</c:v>
                </c:pt>
                <c:pt idx="304">
                  <c:v>37930</c:v>
                </c:pt>
                <c:pt idx="305">
                  <c:v>37931</c:v>
                </c:pt>
                <c:pt idx="306">
                  <c:v>37932</c:v>
                </c:pt>
                <c:pt idx="307">
                  <c:v>37935</c:v>
                </c:pt>
                <c:pt idx="308">
                  <c:v>37936</c:v>
                </c:pt>
                <c:pt idx="309">
                  <c:v>37937</c:v>
                </c:pt>
                <c:pt idx="310">
                  <c:v>37938</c:v>
                </c:pt>
                <c:pt idx="311">
                  <c:v>37942</c:v>
                </c:pt>
                <c:pt idx="312">
                  <c:v>37943</c:v>
                </c:pt>
                <c:pt idx="313">
                  <c:v>37944</c:v>
                </c:pt>
                <c:pt idx="314">
                  <c:v>37945</c:v>
                </c:pt>
                <c:pt idx="315">
                  <c:v>37946</c:v>
                </c:pt>
                <c:pt idx="316">
                  <c:v>37949</c:v>
                </c:pt>
                <c:pt idx="317">
                  <c:v>37950</c:v>
                </c:pt>
                <c:pt idx="318">
                  <c:v>37952</c:v>
                </c:pt>
                <c:pt idx="319">
                  <c:v>37953</c:v>
                </c:pt>
                <c:pt idx="320">
                  <c:v>37956</c:v>
                </c:pt>
                <c:pt idx="321">
                  <c:v>37957</c:v>
                </c:pt>
                <c:pt idx="322">
                  <c:v>37958</c:v>
                </c:pt>
                <c:pt idx="323">
                  <c:v>37959</c:v>
                </c:pt>
                <c:pt idx="324">
                  <c:v>37960</c:v>
                </c:pt>
                <c:pt idx="325">
                  <c:v>37963</c:v>
                </c:pt>
                <c:pt idx="326">
                  <c:v>37964</c:v>
                </c:pt>
                <c:pt idx="327">
                  <c:v>37965</c:v>
                </c:pt>
                <c:pt idx="328">
                  <c:v>37966</c:v>
                </c:pt>
                <c:pt idx="329">
                  <c:v>37967</c:v>
                </c:pt>
                <c:pt idx="330">
                  <c:v>37970</c:v>
                </c:pt>
                <c:pt idx="331">
                  <c:v>37971</c:v>
                </c:pt>
                <c:pt idx="332">
                  <c:v>37972</c:v>
                </c:pt>
                <c:pt idx="333">
                  <c:v>37973</c:v>
                </c:pt>
                <c:pt idx="334">
                  <c:v>37974</c:v>
                </c:pt>
                <c:pt idx="335">
                  <c:v>37977</c:v>
                </c:pt>
                <c:pt idx="336">
                  <c:v>37978</c:v>
                </c:pt>
                <c:pt idx="337">
                  <c:v>37979</c:v>
                </c:pt>
                <c:pt idx="338">
                  <c:v>37981</c:v>
                </c:pt>
                <c:pt idx="339">
                  <c:v>37984</c:v>
                </c:pt>
                <c:pt idx="340">
                  <c:v>37985</c:v>
                </c:pt>
                <c:pt idx="341">
                  <c:v>37986</c:v>
                </c:pt>
                <c:pt idx="342">
                  <c:v>37987</c:v>
                </c:pt>
                <c:pt idx="343">
                  <c:v>37988</c:v>
                </c:pt>
                <c:pt idx="344">
                  <c:v>37991</c:v>
                </c:pt>
                <c:pt idx="345">
                  <c:v>37992</c:v>
                </c:pt>
                <c:pt idx="346">
                  <c:v>37993</c:v>
                </c:pt>
                <c:pt idx="347">
                  <c:v>37994</c:v>
                </c:pt>
                <c:pt idx="348">
                  <c:v>37995</c:v>
                </c:pt>
                <c:pt idx="349">
                  <c:v>37998</c:v>
                </c:pt>
                <c:pt idx="350">
                  <c:v>37999</c:v>
                </c:pt>
                <c:pt idx="351">
                  <c:v>38000</c:v>
                </c:pt>
                <c:pt idx="352">
                  <c:v>38001</c:v>
                </c:pt>
                <c:pt idx="353">
                  <c:v>38002</c:v>
                </c:pt>
                <c:pt idx="354">
                  <c:v>38005</c:v>
                </c:pt>
                <c:pt idx="355">
                  <c:v>38006</c:v>
                </c:pt>
                <c:pt idx="356">
                  <c:v>38007</c:v>
                </c:pt>
                <c:pt idx="357">
                  <c:v>38008</c:v>
                </c:pt>
                <c:pt idx="358">
                  <c:v>38009</c:v>
                </c:pt>
                <c:pt idx="359">
                  <c:v>38013</c:v>
                </c:pt>
                <c:pt idx="360">
                  <c:v>38014</c:v>
                </c:pt>
                <c:pt idx="361">
                  <c:v>38015</c:v>
                </c:pt>
                <c:pt idx="362">
                  <c:v>38016</c:v>
                </c:pt>
                <c:pt idx="363">
                  <c:v>38020</c:v>
                </c:pt>
                <c:pt idx="364">
                  <c:v>38021</c:v>
                </c:pt>
                <c:pt idx="365">
                  <c:v>38022</c:v>
                </c:pt>
                <c:pt idx="366">
                  <c:v>38023</c:v>
                </c:pt>
                <c:pt idx="367">
                  <c:v>38026</c:v>
                </c:pt>
                <c:pt idx="368">
                  <c:v>38027</c:v>
                </c:pt>
                <c:pt idx="369">
                  <c:v>38028</c:v>
                </c:pt>
                <c:pt idx="370">
                  <c:v>38029</c:v>
                </c:pt>
                <c:pt idx="371">
                  <c:v>38030</c:v>
                </c:pt>
                <c:pt idx="372">
                  <c:v>38033</c:v>
                </c:pt>
                <c:pt idx="373">
                  <c:v>38034</c:v>
                </c:pt>
                <c:pt idx="374">
                  <c:v>38035</c:v>
                </c:pt>
                <c:pt idx="375">
                  <c:v>38036</c:v>
                </c:pt>
                <c:pt idx="376">
                  <c:v>38037</c:v>
                </c:pt>
                <c:pt idx="377">
                  <c:v>38040</c:v>
                </c:pt>
                <c:pt idx="378">
                  <c:v>38041</c:v>
                </c:pt>
                <c:pt idx="379">
                  <c:v>38042</c:v>
                </c:pt>
                <c:pt idx="380">
                  <c:v>38043</c:v>
                </c:pt>
                <c:pt idx="381">
                  <c:v>38044</c:v>
                </c:pt>
                <c:pt idx="382">
                  <c:v>38047</c:v>
                </c:pt>
                <c:pt idx="383">
                  <c:v>38049</c:v>
                </c:pt>
                <c:pt idx="384">
                  <c:v>38050</c:v>
                </c:pt>
                <c:pt idx="385">
                  <c:v>38051</c:v>
                </c:pt>
                <c:pt idx="386">
                  <c:v>38054</c:v>
                </c:pt>
                <c:pt idx="387">
                  <c:v>38055</c:v>
                </c:pt>
                <c:pt idx="388">
                  <c:v>38056</c:v>
                </c:pt>
                <c:pt idx="389">
                  <c:v>38057</c:v>
                </c:pt>
                <c:pt idx="390">
                  <c:v>38058</c:v>
                </c:pt>
                <c:pt idx="391">
                  <c:v>38061</c:v>
                </c:pt>
                <c:pt idx="392">
                  <c:v>38062</c:v>
                </c:pt>
                <c:pt idx="393">
                  <c:v>38063</c:v>
                </c:pt>
                <c:pt idx="394">
                  <c:v>38064</c:v>
                </c:pt>
                <c:pt idx="395">
                  <c:v>38065</c:v>
                </c:pt>
                <c:pt idx="396">
                  <c:v>38068</c:v>
                </c:pt>
                <c:pt idx="397">
                  <c:v>38069</c:v>
                </c:pt>
                <c:pt idx="398">
                  <c:v>38070</c:v>
                </c:pt>
                <c:pt idx="399">
                  <c:v>38071</c:v>
                </c:pt>
                <c:pt idx="400">
                  <c:v>38072</c:v>
                </c:pt>
                <c:pt idx="401">
                  <c:v>38075</c:v>
                </c:pt>
                <c:pt idx="402">
                  <c:v>38076</c:v>
                </c:pt>
                <c:pt idx="403">
                  <c:v>38077</c:v>
                </c:pt>
                <c:pt idx="404">
                  <c:v>38078</c:v>
                </c:pt>
                <c:pt idx="405">
                  <c:v>38079</c:v>
                </c:pt>
                <c:pt idx="406">
                  <c:v>38082</c:v>
                </c:pt>
                <c:pt idx="407">
                  <c:v>38083</c:v>
                </c:pt>
                <c:pt idx="408">
                  <c:v>38084</c:v>
                </c:pt>
                <c:pt idx="409">
                  <c:v>38085</c:v>
                </c:pt>
                <c:pt idx="410">
                  <c:v>38089</c:v>
                </c:pt>
                <c:pt idx="411">
                  <c:v>38090</c:v>
                </c:pt>
                <c:pt idx="412">
                  <c:v>38092</c:v>
                </c:pt>
                <c:pt idx="413">
                  <c:v>38096</c:v>
                </c:pt>
                <c:pt idx="414">
                  <c:v>38097</c:v>
                </c:pt>
                <c:pt idx="415">
                  <c:v>38098</c:v>
                </c:pt>
                <c:pt idx="416">
                  <c:v>38099</c:v>
                </c:pt>
                <c:pt idx="417">
                  <c:v>38100</c:v>
                </c:pt>
                <c:pt idx="418">
                  <c:v>38104</c:v>
                </c:pt>
                <c:pt idx="419">
                  <c:v>38105</c:v>
                </c:pt>
                <c:pt idx="420">
                  <c:v>38106</c:v>
                </c:pt>
                <c:pt idx="421">
                  <c:v>38107</c:v>
                </c:pt>
                <c:pt idx="422">
                  <c:v>38110</c:v>
                </c:pt>
                <c:pt idx="423">
                  <c:v>38111</c:v>
                </c:pt>
                <c:pt idx="424">
                  <c:v>38112</c:v>
                </c:pt>
                <c:pt idx="425">
                  <c:v>38113</c:v>
                </c:pt>
                <c:pt idx="426">
                  <c:v>38114</c:v>
                </c:pt>
                <c:pt idx="427">
                  <c:v>38117</c:v>
                </c:pt>
                <c:pt idx="428">
                  <c:v>38118</c:v>
                </c:pt>
                <c:pt idx="429">
                  <c:v>38119</c:v>
                </c:pt>
                <c:pt idx="430">
                  <c:v>38120</c:v>
                </c:pt>
                <c:pt idx="431">
                  <c:v>38121</c:v>
                </c:pt>
                <c:pt idx="432">
                  <c:v>38124</c:v>
                </c:pt>
                <c:pt idx="433">
                  <c:v>38125</c:v>
                </c:pt>
                <c:pt idx="434">
                  <c:v>38126</c:v>
                </c:pt>
                <c:pt idx="435">
                  <c:v>38127</c:v>
                </c:pt>
                <c:pt idx="436">
                  <c:v>38128</c:v>
                </c:pt>
                <c:pt idx="437">
                  <c:v>38131</c:v>
                </c:pt>
                <c:pt idx="438">
                  <c:v>38132</c:v>
                </c:pt>
                <c:pt idx="439">
                  <c:v>38133</c:v>
                </c:pt>
                <c:pt idx="440">
                  <c:v>38134</c:v>
                </c:pt>
                <c:pt idx="441">
                  <c:v>38135</c:v>
                </c:pt>
                <c:pt idx="442">
                  <c:v>38138</c:v>
                </c:pt>
                <c:pt idx="443">
                  <c:v>38139</c:v>
                </c:pt>
                <c:pt idx="444">
                  <c:v>38140</c:v>
                </c:pt>
                <c:pt idx="445">
                  <c:v>38141</c:v>
                </c:pt>
                <c:pt idx="446">
                  <c:v>38142</c:v>
                </c:pt>
                <c:pt idx="447">
                  <c:v>38145</c:v>
                </c:pt>
                <c:pt idx="448">
                  <c:v>38146</c:v>
                </c:pt>
                <c:pt idx="449">
                  <c:v>38147</c:v>
                </c:pt>
                <c:pt idx="450">
                  <c:v>38148</c:v>
                </c:pt>
                <c:pt idx="451">
                  <c:v>38149</c:v>
                </c:pt>
                <c:pt idx="452">
                  <c:v>38152</c:v>
                </c:pt>
                <c:pt idx="453">
                  <c:v>38153</c:v>
                </c:pt>
                <c:pt idx="454">
                  <c:v>38154</c:v>
                </c:pt>
                <c:pt idx="455">
                  <c:v>38155</c:v>
                </c:pt>
                <c:pt idx="456">
                  <c:v>38156</c:v>
                </c:pt>
                <c:pt idx="457">
                  <c:v>38159</c:v>
                </c:pt>
                <c:pt idx="458">
                  <c:v>38160</c:v>
                </c:pt>
                <c:pt idx="459">
                  <c:v>38161</c:v>
                </c:pt>
                <c:pt idx="460">
                  <c:v>38162</c:v>
                </c:pt>
                <c:pt idx="461">
                  <c:v>38163</c:v>
                </c:pt>
                <c:pt idx="462">
                  <c:v>38166</c:v>
                </c:pt>
                <c:pt idx="463">
                  <c:v>38167</c:v>
                </c:pt>
                <c:pt idx="464">
                  <c:v>38168</c:v>
                </c:pt>
                <c:pt idx="465">
                  <c:v>38169</c:v>
                </c:pt>
                <c:pt idx="466">
                  <c:v>38170</c:v>
                </c:pt>
                <c:pt idx="467">
                  <c:v>38173</c:v>
                </c:pt>
                <c:pt idx="468">
                  <c:v>38174</c:v>
                </c:pt>
                <c:pt idx="469">
                  <c:v>38175</c:v>
                </c:pt>
                <c:pt idx="470">
                  <c:v>38176</c:v>
                </c:pt>
                <c:pt idx="471">
                  <c:v>38177</c:v>
                </c:pt>
                <c:pt idx="472">
                  <c:v>38180</c:v>
                </c:pt>
                <c:pt idx="473">
                  <c:v>38181</c:v>
                </c:pt>
                <c:pt idx="474">
                  <c:v>38182</c:v>
                </c:pt>
                <c:pt idx="475">
                  <c:v>38183</c:v>
                </c:pt>
                <c:pt idx="476">
                  <c:v>38184</c:v>
                </c:pt>
                <c:pt idx="477">
                  <c:v>38187</c:v>
                </c:pt>
                <c:pt idx="478">
                  <c:v>38188</c:v>
                </c:pt>
                <c:pt idx="479">
                  <c:v>38189</c:v>
                </c:pt>
                <c:pt idx="480">
                  <c:v>38190</c:v>
                </c:pt>
                <c:pt idx="481">
                  <c:v>38191</c:v>
                </c:pt>
                <c:pt idx="482">
                  <c:v>38194</c:v>
                </c:pt>
                <c:pt idx="483">
                  <c:v>38196</c:v>
                </c:pt>
                <c:pt idx="484">
                  <c:v>38197</c:v>
                </c:pt>
                <c:pt idx="485">
                  <c:v>38198</c:v>
                </c:pt>
                <c:pt idx="486">
                  <c:v>38201</c:v>
                </c:pt>
                <c:pt idx="487">
                  <c:v>38202</c:v>
                </c:pt>
                <c:pt idx="488">
                  <c:v>38203</c:v>
                </c:pt>
                <c:pt idx="489">
                  <c:v>38204</c:v>
                </c:pt>
                <c:pt idx="490">
                  <c:v>38205</c:v>
                </c:pt>
                <c:pt idx="491">
                  <c:v>38208</c:v>
                </c:pt>
                <c:pt idx="492">
                  <c:v>38209</c:v>
                </c:pt>
                <c:pt idx="493">
                  <c:v>38210</c:v>
                </c:pt>
                <c:pt idx="494">
                  <c:v>38212</c:v>
                </c:pt>
                <c:pt idx="495">
                  <c:v>38215</c:v>
                </c:pt>
                <c:pt idx="496">
                  <c:v>38216</c:v>
                </c:pt>
                <c:pt idx="497">
                  <c:v>38217</c:v>
                </c:pt>
                <c:pt idx="498">
                  <c:v>38218</c:v>
                </c:pt>
                <c:pt idx="499">
                  <c:v>38219</c:v>
                </c:pt>
                <c:pt idx="500">
                  <c:v>38222</c:v>
                </c:pt>
                <c:pt idx="501">
                  <c:v>38223</c:v>
                </c:pt>
                <c:pt idx="502">
                  <c:v>38224</c:v>
                </c:pt>
                <c:pt idx="503">
                  <c:v>38225</c:v>
                </c:pt>
                <c:pt idx="504">
                  <c:v>38226</c:v>
                </c:pt>
                <c:pt idx="505">
                  <c:v>38229</c:v>
                </c:pt>
                <c:pt idx="506">
                  <c:v>38230</c:v>
                </c:pt>
                <c:pt idx="507">
                  <c:v>38231</c:v>
                </c:pt>
                <c:pt idx="508">
                  <c:v>38232</c:v>
                </c:pt>
                <c:pt idx="509">
                  <c:v>38233</c:v>
                </c:pt>
                <c:pt idx="510">
                  <c:v>38236</c:v>
                </c:pt>
                <c:pt idx="511">
                  <c:v>38237</c:v>
                </c:pt>
                <c:pt idx="512">
                  <c:v>38238</c:v>
                </c:pt>
                <c:pt idx="513">
                  <c:v>38239</c:v>
                </c:pt>
                <c:pt idx="514">
                  <c:v>38243</c:v>
                </c:pt>
                <c:pt idx="515">
                  <c:v>38244</c:v>
                </c:pt>
                <c:pt idx="516">
                  <c:v>38245</c:v>
                </c:pt>
                <c:pt idx="517">
                  <c:v>38246</c:v>
                </c:pt>
                <c:pt idx="518">
                  <c:v>38247</c:v>
                </c:pt>
                <c:pt idx="519">
                  <c:v>38250</c:v>
                </c:pt>
                <c:pt idx="520">
                  <c:v>38251</c:v>
                </c:pt>
                <c:pt idx="521">
                  <c:v>38252</c:v>
                </c:pt>
                <c:pt idx="522">
                  <c:v>38253</c:v>
                </c:pt>
                <c:pt idx="523">
                  <c:v>38254</c:v>
                </c:pt>
                <c:pt idx="524">
                  <c:v>38257</c:v>
                </c:pt>
                <c:pt idx="525">
                  <c:v>38258</c:v>
                </c:pt>
                <c:pt idx="526">
                  <c:v>38259</c:v>
                </c:pt>
                <c:pt idx="527">
                  <c:v>38260</c:v>
                </c:pt>
                <c:pt idx="528">
                  <c:v>38261</c:v>
                </c:pt>
                <c:pt idx="529">
                  <c:v>38264</c:v>
                </c:pt>
                <c:pt idx="530">
                  <c:v>38265</c:v>
                </c:pt>
                <c:pt idx="531">
                  <c:v>38266</c:v>
                </c:pt>
                <c:pt idx="532">
                  <c:v>38267</c:v>
                </c:pt>
                <c:pt idx="533">
                  <c:v>38271</c:v>
                </c:pt>
                <c:pt idx="534">
                  <c:v>38272</c:v>
                </c:pt>
                <c:pt idx="535">
                  <c:v>38274</c:v>
                </c:pt>
                <c:pt idx="536">
                  <c:v>38278</c:v>
                </c:pt>
                <c:pt idx="537">
                  <c:v>38279</c:v>
                </c:pt>
                <c:pt idx="538">
                  <c:v>38280</c:v>
                </c:pt>
                <c:pt idx="539">
                  <c:v>38281</c:v>
                </c:pt>
                <c:pt idx="540">
                  <c:v>38285</c:v>
                </c:pt>
                <c:pt idx="541">
                  <c:v>38286</c:v>
                </c:pt>
                <c:pt idx="542">
                  <c:v>38287</c:v>
                </c:pt>
                <c:pt idx="543">
                  <c:v>38288</c:v>
                </c:pt>
                <c:pt idx="544">
                  <c:v>38292</c:v>
                </c:pt>
                <c:pt idx="545">
                  <c:v>38293</c:v>
                </c:pt>
                <c:pt idx="546">
                  <c:v>38294</c:v>
                </c:pt>
                <c:pt idx="547">
                  <c:v>38295</c:v>
                </c:pt>
                <c:pt idx="548">
                  <c:v>38296</c:v>
                </c:pt>
                <c:pt idx="549">
                  <c:v>38299</c:v>
                </c:pt>
                <c:pt idx="550">
                  <c:v>38300</c:v>
                </c:pt>
                <c:pt idx="551">
                  <c:v>38301</c:v>
                </c:pt>
                <c:pt idx="552">
                  <c:v>38302</c:v>
                </c:pt>
                <c:pt idx="553">
                  <c:v>38303</c:v>
                </c:pt>
                <c:pt idx="554">
                  <c:v>38307</c:v>
                </c:pt>
                <c:pt idx="555">
                  <c:v>38308</c:v>
                </c:pt>
                <c:pt idx="556">
                  <c:v>38309</c:v>
                </c:pt>
                <c:pt idx="557">
                  <c:v>38313</c:v>
                </c:pt>
                <c:pt idx="558">
                  <c:v>38314</c:v>
                </c:pt>
                <c:pt idx="559">
                  <c:v>38315</c:v>
                </c:pt>
                <c:pt idx="560">
                  <c:v>38316</c:v>
                </c:pt>
                <c:pt idx="561">
                  <c:v>38320</c:v>
                </c:pt>
                <c:pt idx="562">
                  <c:v>38321</c:v>
                </c:pt>
                <c:pt idx="563">
                  <c:v>38322</c:v>
                </c:pt>
                <c:pt idx="564">
                  <c:v>38323</c:v>
                </c:pt>
                <c:pt idx="565">
                  <c:v>38324</c:v>
                </c:pt>
                <c:pt idx="566">
                  <c:v>38327</c:v>
                </c:pt>
                <c:pt idx="567">
                  <c:v>38328</c:v>
                </c:pt>
                <c:pt idx="568">
                  <c:v>38329</c:v>
                </c:pt>
                <c:pt idx="569">
                  <c:v>38330</c:v>
                </c:pt>
                <c:pt idx="570">
                  <c:v>38331</c:v>
                </c:pt>
                <c:pt idx="571">
                  <c:v>38335</c:v>
                </c:pt>
                <c:pt idx="572">
                  <c:v>38336</c:v>
                </c:pt>
                <c:pt idx="573">
                  <c:v>38337</c:v>
                </c:pt>
                <c:pt idx="574">
                  <c:v>38338</c:v>
                </c:pt>
                <c:pt idx="575">
                  <c:v>38341</c:v>
                </c:pt>
                <c:pt idx="576">
                  <c:v>38342</c:v>
                </c:pt>
                <c:pt idx="577">
                  <c:v>38343</c:v>
                </c:pt>
                <c:pt idx="578">
                  <c:v>38344</c:v>
                </c:pt>
                <c:pt idx="579">
                  <c:v>38345</c:v>
                </c:pt>
                <c:pt idx="580">
                  <c:v>38348</c:v>
                </c:pt>
                <c:pt idx="581">
                  <c:v>38350</c:v>
                </c:pt>
                <c:pt idx="582">
                  <c:v>38351</c:v>
                </c:pt>
                <c:pt idx="583">
                  <c:v>38352</c:v>
                </c:pt>
                <c:pt idx="584">
                  <c:v>38355</c:v>
                </c:pt>
                <c:pt idx="585">
                  <c:v>38356</c:v>
                </c:pt>
                <c:pt idx="586">
                  <c:v>38357</c:v>
                </c:pt>
                <c:pt idx="587">
                  <c:v>38358</c:v>
                </c:pt>
                <c:pt idx="588">
                  <c:v>38359</c:v>
                </c:pt>
                <c:pt idx="589">
                  <c:v>38362</c:v>
                </c:pt>
                <c:pt idx="590">
                  <c:v>38363</c:v>
                </c:pt>
                <c:pt idx="591">
                  <c:v>38364</c:v>
                </c:pt>
                <c:pt idx="592">
                  <c:v>38365</c:v>
                </c:pt>
                <c:pt idx="593">
                  <c:v>38366</c:v>
                </c:pt>
                <c:pt idx="594">
                  <c:v>38369</c:v>
                </c:pt>
                <c:pt idx="595">
                  <c:v>38370</c:v>
                </c:pt>
                <c:pt idx="596">
                  <c:v>38371</c:v>
                </c:pt>
                <c:pt idx="597">
                  <c:v>38372</c:v>
                </c:pt>
                <c:pt idx="598">
                  <c:v>38377</c:v>
                </c:pt>
                <c:pt idx="599">
                  <c:v>38379</c:v>
                </c:pt>
                <c:pt idx="600">
                  <c:v>38380</c:v>
                </c:pt>
                <c:pt idx="601">
                  <c:v>38383</c:v>
                </c:pt>
                <c:pt idx="602">
                  <c:v>38384</c:v>
                </c:pt>
                <c:pt idx="603">
                  <c:v>38385</c:v>
                </c:pt>
                <c:pt idx="604">
                  <c:v>38386</c:v>
                </c:pt>
                <c:pt idx="605">
                  <c:v>38387</c:v>
                </c:pt>
                <c:pt idx="606">
                  <c:v>38390</c:v>
                </c:pt>
                <c:pt idx="607">
                  <c:v>38391</c:v>
                </c:pt>
                <c:pt idx="608">
                  <c:v>38392</c:v>
                </c:pt>
                <c:pt idx="609">
                  <c:v>38393</c:v>
                </c:pt>
                <c:pt idx="610">
                  <c:v>38394</c:v>
                </c:pt>
                <c:pt idx="611">
                  <c:v>38397</c:v>
                </c:pt>
                <c:pt idx="612">
                  <c:v>38398</c:v>
                </c:pt>
                <c:pt idx="613">
                  <c:v>38399</c:v>
                </c:pt>
                <c:pt idx="614">
                  <c:v>38400</c:v>
                </c:pt>
                <c:pt idx="615">
                  <c:v>38401</c:v>
                </c:pt>
                <c:pt idx="616">
                  <c:v>38404</c:v>
                </c:pt>
                <c:pt idx="617">
                  <c:v>38405</c:v>
                </c:pt>
                <c:pt idx="618">
                  <c:v>38406</c:v>
                </c:pt>
                <c:pt idx="619">
                  <c:v>38407</c:v>
                </c:pt>
                <c:pt idx="620">
                  <c:v>38408</c:v>
                </c:pt>
                <c:pt idx="621">
                  <c:v>38411</c:v>
                </c:pt>
                <c:pt idx="622">
                  <c:v>38412</c:v>
                </c:pt>
                <c:pt idx="623">
                  <c:v>38413</c:v>
                </c:pt>
                <c:pt idx="624">
                  <c:v>38414</c:v>
                </c:pt>
                <c:pt idx="625">
                  <c:v>38415</c:v>
                </c:pt>
                <c:pt idx="626">
                  <c:v>38418</c:v>
                </c:pt>
                <c:pt idx="627">
                  <c:v>38419</c:v>
                </c:pt>
                <c:pt idx="628">
                  <c:v>38420</c:v>
                </c:pt>
                <c:pt idx="629">
                  <c:v>38422</c:v>
                </c:pt>
                <c:pt idx="630">
                  <c:v>38425</c:v>
                </c:pt>
                <c:pt idx="631">
                  <c:v>38426</c:v>
                </c:pt>
                <c:pt idx="632">
                  <c:v>38427</c:v>
                </c:pt>
                <c:pt idx="633">
                  <c:v>38429</c:v>
                </c:pt>
                <c:pt idx="634">
                  <c:v>38432</c:v>
                </c:pt>
                <c:pt idx="635">
                  <c:v>38433</c:v>
                </c:pt>
                <c:pt idx="636">
                  <c:v>38434</c:v>
                </c:pt>
                <c:pt idx="637">
                  <c:v>38435</c:v>
                </c:pt>
                <c:pt idx="638">
                  <c:v>38439</c:v>
                </c:pt>
                <c:pt idx="639">
                  <c:v>38440</c:v>
                </c:pt>
                <c:pt idx="640">
                  <c:v>38441</c:v>
                </c:pt>
                <c:pt idx="641">
                  <c:v>38442</c:v>
                </c:pt>
                <c:pt idx="642">
                  <c:v>38443</c:v>
                </c:pt>
                <c:pt idx="643">
                  <c:v>38446</c:v>
                </c:pt>
                <c:pt idx="644">
                  <c:v>38447</c:v>
                </c:pt>
                <c:pt idx="645">
                  <c:v>38448</c:v>
                </c:pt>
                <c:pt idx="646">
                  <c:v>38449</c:v>
                </c:pt>
                <c:pt idx="647">
                  <c:v>38450</c:v>
                </c:pt>
                <c:pt idx="648">
                  <c:v>38454</c:v>
                </c:pt>
                <c:pt idx="649">
                  <c:v>38455</c:v>
                </c:pt>
                <c:pt idx="650">
                  <c:v>38457</c:v>
                </c:pt>
                <c:pt idx="651">
                  <c:v>38460</c:v>
                </c:pt>
                <c:pt idx="652">
                  <c:v>38461</c:v>
                </c:pt>
                <c:pt idx="653">
                  <c:v>38462</c:v>
                </c:pt>
                <c:pt idx="654">
                  <c:v>38463</c:v>
                </c:pt>
                <c:pt idx="655">
                  <c:v>38464</c:v>
                </c:pt>
                <c:pt idx="656">
                  <c:v>38467</c:v>
                </c:pt>
                <c:pt idx="657">
                  <c:v>38468</c:v>
                </c:pt>
                <c:pt idx="658">
                  <c:v>38469</c:v>
                </c:pt>
                <c:pt idx="659">
                  <c:v>38470</c:v>
                </c:pt>
                <c:pt idx="660">
                  <c:v>38471</c:v>
                </c:pt>
                <c:pt idx="661">
                  <c:v>38474</c:v>
                </c:pt>
                <c:pt idx="662">
                  <c:v>38475</c:v>
                </c:pt>
                <c:pt idx="663">
                  <c:v>38476</c:v>
                </c:pt>
                <c:pt idx="664">
                  <c:v>38477</c:v>
                </c:pt>
                <c:pt idx="665">
                  <c:v>38478</c:v>
                </c:pt>
                <c:pt idx="666">
                  <c:v>38481</c:v>
                </c:pt>
                <c:pt idx="667">
                  <c:v>38482</c:v>
                </c:pt>
                <c:pt idx="668">
                  <c:v>38483</c:v>
                </c:pt>
                <c:pt idx="669">
                  <c:v>38484</c:v>
                </c:pt>
                <c:pt idx="670">
                  <c:v>38485</c:v>
                </c:pt>
                <c:pt idx="671">
                  <c:v>38488</c:v>
                </c:pt>
                <c:pt idx="672">
                  <c:v>38489</c:v>
                </c:pt>
                <c:pt idx="673">
                  <c:v>38491</c:v>
                </c:pt>
                <c:pt idx="674">
                  <c:v>38492</c:v>
                </c:pt>
                <c:pt idx="675">
                  <c:v>38495</c:v>
                </c:pt>
                <c:pt idx="676">
                  <c:v>38496</c:v>
                </c:pt>
                <c:pt idx="677">
                  <c:v>38497</c:v>
                </c:pt>
                <c:pt idx="678">
                  <c:v>38498</c:v>
                </c:pt>
                <c:pt idx="679">
                  <c:v>38502</c:v>
                </c:pt>
                <c:pt idx="680">
                  <c:v>38503</c:v>
                </c:pt>
                <c:pt idx="681">
                  <c:v>38504</c:v>
                </c:pt>
                <c:pt idx="682">
                  <c:v>38505</c:v>
                </c:pt>
                <c:pt idx="683">
                  <c:v>38509</c:v>
                </c:pt>
                <c:pt idx="684">
                  <c:v>38510</c:v>
                </c:pt>
                <c:pt idx="685">
                  <c:v>38511</c:v>
                </c:pt>
                <c:pt idx="686">
                  <c:v>38512</c:v>
                </c:pt>
                <c:pt idx="687">
                  <c:v>38513</c:v>
                </c:pt>
                <c:pt idx="688">
                  <c:v>38517</c:v>
                </c:pt>
                <c:pt idx="689">
                  <c:v>38518</c:v>
                </c:pt>
                <c:pt idx="690">
                  <c:v>38519</c:v>
                </c:pt>
                <c:pt idx="691">
                  <c:v>38520</c:v>
                </c:pt>
                <c:pt idx="692">
                  <c:v>38523</c:v>
                </c:pt>
                <c:pt idx="693">
                  <c:v>38524</c:v>
                </c:pt>
                <c:pt idx="694">
                  <c:v>38525</c:v>
                </c:pt>
                <c:pt idx="695">
                  <c:v>38526</c:v>
                </c:pt>
                <c:pt idx="696">
                  <c:v>38527</c:v>
                </c:pt>
                <c:pt idx="697">
                  <c:v>38530</c:v>
                </c:pt>
                <c:pt idx="698">
                  <c:v>38531</c:v>
                </c:pt>
                <c:pt idx="699">
                  <c:v>38532</c:v>
                </c:pt>
                <c:pt idx="700">
                  <c:v>38533</c:v>
                </c:pt>
                <c:pt idx="701">
                  <c:v>38537</c:v>
                </c:pt>
                <c:pt idx="702">
                  <c:v>38538</c:v>
                </c:pt>
                <c:pt idx="703">
                  <c:v>38539</c:v>
                </c:pt>
                <c:pt idx="704">
                  <c:v>38540</c:v>
                </c:pt>
                <c:pt idx="705">
                  <c:v>38541</c:v>
                </c:pt>
                <c:pt idx="706">
                  <c:v>38544</c:v>
                </c:pt>
                <c:pt idx="707">
                  <c:v>38546</c:v>
                </c:pt>
                <c:pt idx="708">
                  <c:v>38547</c:v>
                </c:pt>
                <c:pt idx="709">
                  <c:v>38548</c:v>
                </c:pt>
                <c:pt idx="710">
                  <c:v>38551</c:v>
                </c:pt>
                <c:pt idx="711">
                  <c:v>38552</c:v>
                </c:pt>
                <c:pt idx="712">
                  <c:v>38553</c:v>
                </c:pt>
                <c:pt idx="713">
                  <c:v>38554</c:v>
                </c:pt>
                <c:pt idx="714">
                  <c:v>38555</c:v>
                </c:pt>
                <c:pt idx="715">
                  <c:v>38558</c:v>
                </c:pt>
                <c:pt idx="716">
                  <c:v>38559</c:v>
                </c:pt>
                <c:pt idx="717">
                  <c:v>38560</c:v>
                </c:pt>
                <c:pt idx="718">
                  <c:v>38562</c:v>
                </c:pt>
                <c:pt idx="719">
                  <c:v>38565</c:v>
                </c:pt>
                <c:pt idx="720">
                  <c:v>38566</c:v>
                </c:pt>
                <c:pt idx="721">
                  <c:v>38567</c:v>
                </c:pt>
                <c:pt idx="722">
                  <c:v>38568</c:v>
                </c:pt>
                <c:pt idx="723">
                  <c:v>38569</c:v>
                </c:pt>
                <c:pt idx="724">
                  <c:v>38572</c:v>
                </c:pt>
                <c:pt idx="725">
                  <c:v>38573</c:v>
                </c:pt>
                <c:pt idx="726">
                  <c:v>38574</c:v>
                </c:pt>
                <c:pt idx="727">
                  <c:v>38575</c:v>
                </c:pt>
                <c:pt idx="728">
                  <c:v>38576</c:v>
                </c:pt>
                <c:pt idx="729">
                  <c:v>38580</c:v>
                </c:pt>
                <c:pt idx="730">
                  <c:v>38581</c:v>
                </c:pt>
                <c:pt idx="731">
                  <c:v>38582</c:v>
                </c:pt>
                <c:pt idx="732">
                  <c:v>38583</c:v>
                </c:pt>
                <c:pt idx="733">
                  <c:v>38586</c:v>
                </c:pt>
                <c:pt idx="734">
                  <c:v>38588</c:v>
                </c:pt>
                <c:pt idx="735">
                  <c:v>38589</c:v>
                </c:pt>
                <c:pt idx="736">
                  <c:v>38590</c:v>
                </c:pt>
                <c:pt idx="737">
                  <c:v>38593</c:v>
                </c:pt>
                <c:pt idx="738">
                  <c:v>38594</c:v>
                </c:pt>
                <c:pt idx="739">
                  <c:v>38595</c:v>
                </c:pt>
                <c:pt idx="740">
                  <c:v>38596</c:v>
                </c:pt>
                <c:pt idx="741">
                  <c:v>38597</c:v>
                </c:pt>
                <c:pt idx="742">
                  <c:v>38600</c:v>
                </c:pt>
                <c:pt idx="743">
                  <c:v>38601</c:v>
                </c:pt>
                <c:pt idx="744">
                  <c:v>38603</c:v>
                </c:pt>
                <c:pt idx="745">
                  <c:v>38604</c:v>
                </c:pt>
                <c:pt idx="746">
                  <c:v>38607</c:v>
                </c:pt>
                <c:pt idx="747">
                  <c:v>38608</c:v>
                </c:pt>
                <c:pt idx="748">
                  <c:v>38609</c:v>
                </c:pt>
                <c:pt idx="749">
                  <c:v>38610</c:v>
                </c:pt>
                <c:pt idx="750">
                  <c:v>38611</c:v>
                </c:pt>
                <c:pt idx="751">
                  <c:v>38614</c:v>
                </c:pt>
                <c:pt idx="752">
                  <c:v>38615</c:v>
                </c:pt>
                <c:pt idx="753">
                  <c:v>38617</c:v>
                </c:pt>
                <c:pt idx="754">
                  <c:v>38618</c:v>
                </c:pt>
                <c:pt idx="755">
                  <c:v>38621</c:v>
                </c:pt>
                <c:pt idx="756">
                  <c:v>38622</c:v>
                </c:pt>
                <c:pt idx="757">
                  <c:v>38623</c:v>
                </c:pt>
                <c:pt idx="758">
                  <c:v>38624</c:v>
                </c:pt>
                <c:pt idx="759">
                  <c:v>38625</c:v>
                </c:pt>
                <c:pt idx="760">
                  <c:v>38628</c:v>
                </c:pt>
                <c:pt idx="761">
                  <c:v>38629</c:v>
                </c:pt>
                <c:pt idx="762">
                  <c:v>38630</c:v>
                </c:pt>
                <c:pt idx="763">
                  <c:v>38631</c:v>
                </c:pt>
                <c:pt idx="764">
                  <c:v>38632</c:v>
                </c:pt>
                <c:pt idx="765">
                  <c:v>38635</c:v>
                </c:pt>
                <c:pt idx="766">
                  <c:v>38636</c:v>
                </c:pt>
                <c:pt idx="767">
                  <c:v>38638</c:v>
                </c:pt>
                <c:pt idx="768">
                  <c:v>38639</c:v>
                </c:pt>
                <c:pt idx="769">
                  <c:v>38642</c:v>
                </c:pt>
                <c:pt idx="770">
                  <c:v>38643</c:v>
                </c:pt>
                <c:pt idx="771">
                  <c:v>38644</c:v>
                </c:pt>
                <c:pt idx="772">
                  <c:v>38645</c:v>
                </c:pt>
                <c:pt idx="773">
                  <c:v>38646</c:v>
                </c:pt>
                <c:pt idx="774">
                  <c:v>38649</c:v>
                </c:pt>
                <c:pt idx="775">
                  <c:v>38650</c:v>
                </c:pt>
                <c:pt idx="776">
                  <c:v>38651</c:v>
                </c:pt>
                <c:pt idx="777">
                  <c:v>38652</c:v>
                </c:pt>
                <c:pt idx="778">
                  <c:v>38653</c:v>
                </c:pt>
                <c:pt idx="779">
                  <c:v>38656</c:v>
                </c:pt>
                <c:pt idx="780">
                  <c:v>38658</c:v>
                </c:pt>
                <c:pt idx="781">
                  <c:v>38663</c:v>
                </c:pt>
                <c:pt idx="782">
                  <c:v>38664</c:v>
                </c:pt>
                <c:pt idx="783">
                  <c:v>38665</c:v>
                </c:pt>
                <c:pt idx="784">
                  <c:v>38666</c:v>
                </c:pt>
                <c:pt idx="785">
                  <c:v>38667</c:v>
                </c:pt>
                <c:pt idx="786">
                  <c:v>38670</c:v>
                </c:pt>
                <c:pt idx="787">
                  <c:v>38672</c:v>
                </c:pt>
                <c:pt idx="788">
                  <c:v>38673</c:v>
                </c:pt>
                <c:pt idx="789">
                  <c:v>38674</c:v>
                </c:pt>
                <c:pt idx="790">
                  <c:v>38677</c:v>
                </c:pt>
                <c:pt idx="791">
                  <c:v>38678</c:v>
                </c:pt>
                <c:pt idx="792">
                  <c:v>38679</c:v>
                </c:pt>
                <c:pt idx="793">
                  <c:v>38680</c:v>
                </c:pt>
                <c:pt idx="794">
                  <c:v>38681</c:v>
                </c:pt>
                <c:pt idx="795">
                  <c:v>38684</c:v>
                </c:pt>
                <c:pt idx="796">
                  <c:v>38685</c:v>
                </c:pt>
                <c:pt idx="797">
                  <c:v>38686</c:v>
                </c:pt>
                <c:pt idx="798">
                  <c:v>38687</c:v>
                </c:pt>
                <c:pt idx="799">
                  <c:v>38688</c:v>
                </c:pt>
                <c:pt idx="800">
                  <c:v>38691</c:v>
                </c:pt>
                <c:pt idx="801">
                  <c:v>38692</c:v>
                </c:pt>
                <c:pt idx="802">
                  <c:v>38693</c:v>
                </c:pt>
                <c:pt idx="803">
                  <c:v>38694</c:v>
                </c:pt>
                <c:pt idx="804">
                  <c:v>38695</c:v>
                </c:pt>
                <c:pt idx="805">
                  <c:v>38698</c:v>
                </c:pt>
                <c:pt idx="806">
                  <c:v>38699</c:v>
                </c:pt>
                <c:pt idx="807">
                  <c:v>38700</c:v>
                </c:pt>
                <c:pt idx="808">
                  <c:v>38701</c:v>
                </c:pt>
                <c:pt idx="809">
                  <c:v>38702</c:v>
                </c:pt>
                <c:pt idx="810">
                  <c:v>38705</c:v>
                </c:pt>
                <c:pt idx="811">
                  <c:v>38706</c:v>
                </c:pt>
                <c:pt idx="812">
                  <c:v>38707</c:v>
                </c:pt>
                <c:pt idx="813">
                  <c:v>38708</c:v>
                </c:pt>
                <c:pt idx="814">
                  <c:v>38709</c:v>
                </c:pt>
                <c:pt idx="815">
                  <c:v>38712</c:v>
                </c:pt>
                <c:pt idx="816">
                  <c:v>38713</c:v>
                </c:pt>
                <c:pt idx="817">
                  <c:v>38714</c:v>
                </c:pt>
                <c:pt idx="818">
                  <c:v>38715</c:v>
                </c:pt>
                <c:pt idx="819">
                  <c:v>38716</c:v>
                </c:pt>
                <c:pt idx="820">
                  <c:v>38719</c:v>
                </c:pt>
                <c:pt idx="821">
                  <c:v>38720</c:v>
                </c:pt>
                <c:pt idx="822">
                  <c:v>38721</c:v>
                </c:pt>
                <c:pt idx="823">
                  <c:v>38722</c:v>
                </c:pt>
                <c:pt idx="824">
                  <c:v>38723</c:v>
                </c:pt>
                <c:pt idx="825">
                  <c:v>38726</c:v>
                </c:pt>
                <c:pt idx="826">
                  <c:v>38727</c:v>
                </c:pt>
                <c:pt idx="827">
                  <c:v>38729</c:v>
                </c:pt>
                <c:pt idx="828">
                  <c:v>38730</c:v>
                </c:pt>
                <c:pt idx="829">
                  <c:v>38733</c:v>
                </c:pt>
                <c:pt idx="830">
                  <c:v>38735</c:v>
                </c:pt>
                <c:pt idx="831">
                  <c:v>38736</c:v>
                </c:pt>
                <c:pt idx="832">
                  <c:v>38740</c:v>
                </c:pt>
                <c:pt idx="833">
                  <c:v>38741</c:v>
                </c:pt>
                <c:pt idx="834">
                  <c:v>38742</c:v>
                </c:pt>
                <c:pt idx="835">
                  <c:v>38744</c:v>
                </c:pt>
                <c:pt idx="836">
                  <c:v>38747</c:v>
                </c:pt>
                <c:pt idx="837">
                  <c:v>38748</c:v>
                </c:pt>
                <c:pt idx="838">
                  <c:v>38749</c:v>
                </c:pt>
                <c:pt idx="839">
                  <c:v>38750</c:v>
                </c:pt>
                <c:pt idx="840">
                  <c:v>38751</c:v>
                </c:pt>
                <c:pt idx="841">
                  <c:v>38754</c:v>
                </c:pt>
                <c:pt idx="842">
                  <c:v>38755</c:v>
                </c:pt>
                <c:pt idx="843">
                  <c:v>38756</c:v>
                </c:pt>
                <c:pt idx="844">
                  <c:v>38758</c:v>
                </c:pt>
                <c:pt idx="845">
                  <c:v>38761</c:v>
                </c:pt>
                <c:pt idx="846">
                  <c:v>38762</c:v>
                </c:pt>
                <c:pt idx="847">
                  <c:v>38763</c:v>
                </c:pt>
                <c:pt idx="848">
                  <c:v>38764</c:v>
                </c:pt>
                <c:pt idx="849">
                  <c:v>38765</c:v>
                </c:pt>
                <c:pt idx="850">
                  <c:v>38768</c:v>
                </c:pt>
                <c:pt idx="851">
                  <c:v>38770</c:v>
                </c:pt>
                <c:pt idx="852">
                  <c:v>38771</c:v>
                </c:pt>
                <c:pt idx="853">
                  <c:v>38772</c:v>
                </c:pt>
                <c:pt idx="854">
                  <c:v>38775</c:v>
                </c:pt>
                <c:pt idx="855">
                  <c:v>38776</c:v>
                </c:pt>
                <c:pt idx="856">
                  <c:v>38777</c:v>
                </c:pt>
                <c:pt idx="857">
                  <c:v>38778</c:v>
                </c:pt>
                <c:pt idx="858">
                  <c:v>38779</c:v>
                </c:pt>
                <c:pt idx="859">
                  <c:v>38782</c:v>
                </c:pt>
                <c:pt idx="860">
                  <c:v>38783</c:v>
                </c:pt>
                <c:pt idx="861">
                  <c:v>38784</c:v>
                </c:pt>
                <c:pt idx="862">
                  <c:v>38785</c:v>
                </c:pt>
                <c:pt idx="863">
                  <c:v>38786</c:v>
                </c:pt>
                <c:pt idx="864">
                  <c:v>38789</c:v>
                </c:pt>
                <c:pt idx="865">
                  <c:v>38790</c:v>
                </c:pt>
                <c:pt idx="866">
                  <c:v>38792</c:v>
                </c:pt>
                <c:pt idx="867">
                  <c:v>38793</c:v>
                </c:pt>
                <c:pt idx="868">
                  <c:v>38796</c:v>
                </c:pt>
                <c:pt idx="869">
                  <c:v>38797</c:v>
                </c:pt>
                <c:pt idx="870">
                  <c:v>38798</c:v>
                </c:pt>
                <c:pt idx="871">
                  <c:v>38799</c:v>
                </c:pt>
                <c:pt idx="872">
                  <c:v>38800</c:v>
                </c:pt>
                <c:pt idx="873">
                  <c:v>38803</c:v>
                </c:pt>
                <c:pt idx="874">
                  <c:v>38804</c:v>
                </c:pt>
                <c:pt idx="875">
                  <c:v>38806</c:v>
                </c:pt>
                <c:pt idx="876">
                  <c:v>38807</c:v>
                </c:pt>
                <c:pt idx="877">
                  <c:v>38810</c:v>
                </c:pt>
                <c:pt idx="878">
                  <c:v>38811</c:v>
                </c:pt>
                <c:pt idx="879">
                  <c:v>38812</c:v>
                </c:pt>
                <c:pt idx="880">
                  <c:v>38814</c:v>
                </c:pt>
                <c:pt idx="881">
                  <c:v>38817</c:v>
                </c:pt>
                <c:pt idx="882">
                  <c:v>38820</c:v>
                </c:pt>
                <c:pt idx="883">
                  <c:v>38824</c:v>
                </c:pt>
                <c:pt idx="884">
                  <c:v>38825</c:v>
                </c:pt>
                <c:pt idx="885">
                  <c:v>38826</c:v>
                </c:pt>
                <c:pt idx="886">
                  <c:v>38827</c:v>
                </c:pt>
                <c:pt idx="887">
                  <c:v>38828</c:v>
                </c:pt>
                <c:pt idx="888">
                  <c:v>38831</c:v>
                </c:pt>
                <c:pt idx="889">
                  <c:v>38832</c:v>
                </c:pt>
                <c:pt idx="890">
                  <c:v>38833</c:v>
                </c:pt>
                <c:pt idx="891">
                  <c:v>38834</c:v>
                </c:pt>
                <c:pt idx="892">
                  <c:v>38839</c:v>
                </c:pt>
                <c:pt idx="893">
                  <c:v>38840</c:v>
                </c:pt>
                <c:pt idx="894">
                  <c:v>38841</c:v>
                </c:pt>
                <c:pt idx="895">
                  <c:v>38842</c:v>
                </c:pt>
                <c:pt idx="896">
                  <c:v>38845</c:v>
                </c:pt>
                <c:pt idx="897">
                  <c:v>38846</c:v>
                </c:pt>
                <c:pt idx="898">
                  <c:v>38847</c:v>
                </c:pt>
                <c:pt idx="899">
                  <c:v>38848</c:v>
                </c:pt>
                <c:pt idx="900">
                  <c:v>38849</c:v>
                </c:pt>
                <c:pt idx="901">
                  <c:v>38852</c:v>
                </c:pt>
                <c:pt idx="902">
                  <c:v>38853</c:v>
                </c:pt>
                <c:pt idx="903">
                  <c:v>38854</c:v>
                </c:pt>
                <c:pt idx="904">
                  <c:v>38855</c:v>
                </c:pt>
                <c:pt idx="905">
                  <c:v>38856</c:v>
                </c:pt>
                <c:pt idx="906">
                  <c:v>38859</c:v>
                </c:pt>
                <c:pt idx="907">
                  <c:v>38860</c:v>
                </c:pt>
                <c:pt idx="908">
                  <c:v>38861</c:v>
                </c:pt>
                <c:pt idx="909">
                  <c:v>38862</c:v>
                </c:pt>
                <c:pt idx="910">
                  <c:v>38863</c:v>
                </c:pt>
                <c:pt idx="911">
                  <c:v>38866</c:v>
                </c:pt>
                <c:pt idx="912">
                  <c:v>38867</c:v>
                </c:pt>
                <c:pt idx="913">
                  <c:v>38869</c:v>
                </c:pt>
                <c:pt idx="914">
                  <c:v>38870</c:v>
                </c:pt>
                <c:pt idx="915">
                  <c:v>38873</c:v>
                </c:pt>
                <c:pt idx="916">
                  <c:v>38874</c:v>
                </c:pt>
                <c:pt idx="917">
                  <c:v>38875</c:v>
                </c:pt>
                <c:pt idx="918">
                  <c:v>38876</c:v>
                </c:pt>
                <c:pt idx="919">
                  <c:v>38877</c:v>
                </c:pt>
                <c:pt idx="920">
                  <c:v>38880</c:v>
                </c:pt>
                <c:pt idx="921">
                  <c:v>38881</c:v>
                </c:pt>
                <c:pt idx="922">
                  <c:v>38882</c:v>
                </c:pt>
                <c:pt idx="923">
                  <c:v>38887</c:v>
                </c:pt>
                <c:pt idx="924">
                  <c:v>38888</c:v>
                </c:pt>
                <c:pt idx="925">
                  <c:v>38889</c:v>
                </c:pt>
                <c:pt idx="926">
                  <c:v>38890</c:v>
                </c:pt>
                <c:pt idx="927">
                  <c:v>38891</c:v>
                </c:pt>
                <c:pt idx="928">
                  <c:v>38894</c:v>
                </c:pt>
                <c:pt idx="929">
                  <c:v>38895</c:v>
                </c:pt>
                <c:pt idx="930">
                  <c:v>38896</c:v>
                </c:pt>
                <c:pt idx="931">
                  <c:v>38897</c:v>
                </c:pt>
                <c:pt idx="932">
                  <c:v>38898</c:v>
                </c:pt>
                <c:pt idx="933">
                  <c:v>38901</c:v>
                </c:pt>
                <c:pt idx="934">
                  <c:v>38902</c:v>
                </c:pt>
                <c:pt idx="935">
                  <c:v>38903</c:v>
                </c:pt>
                <c:pt idx="936">
                  <c:v>38904</c:v>
                </c:pt>
                <c:pt idx="937">
                  <c:v>38905</c:v>
                </c:pt>
                <c:pt idx="938">
                  <c:v>38908</c:v>
                </c:pt>
                <c:pt idx="939">
                  <c:v>38909</c:v>
                </c:pt>
                <c:pt idx="940">
                  <c:v>38910</c:v>
                </c:pt>
                <c:pt idx="941">
                  <c:v>38911</c:v>
                </c:pt>
                <c:pt idx="942">
                  <c:v>38912</c:v>
                </c:pt>
                <c:pt idx="943">
                  <c:v>38915</c:v>
                </c:pt>
                <c:pt idx="944">
                  <c:v>38916</c:v>
                </c:pt>
                <c:pt idx="945">
                  <c:v>38917</c:v>
                </c:pt>
                <c:pt idx="946">
                  <c:v>38918</c:v>
                </c:pt>
                <c:pt idx="947">
                  <c:v>38919</c:v>
                </c:pt>
                <c:pt idx="948">
                  <c:v>38922</c:v>
                </c:pt>
                <c:pt idx="949">
                  <c:v>38923</c:v>
                </c:pt>
                <c:pt idx="950">
                  <c:v>38924</c:v>
                </c:pt>
                <c:pt idx="951">
                  <c:v>38925</c:v>
                </c:pt>
                <c:pt idx="952">
                  <c:v>38926</c:v>
                </c:pt>
                <c:pt idx="953">
                  <c:v>38929</c:v>
                </c:pt>
                <c:pt idx="954">
                  <c:v>38930</c:v>
                </c:pt>
                <c:pt idx="955">
                  <c:v>38931</c:v>
                </c:pt>
                <c:pt idx="956">
                  <c:v>38933</c:v>
                </c:pt>
                <c:pt idx="957">
                  <c:v>38936</c:v>
                </c:pt>
                <c:pt idx="958">
                  <c:v>38937</c:v>
                </c:pt>
                <c:pt idx="959">
                  <c:v>38938</c:v>
                </c:pt>
                <c:pt idx="960">
                  <c:v>38939</c:v>
                </c:pt>
                <c:pt idx="961">
                  <c:v>38940</c:v>
                </c:pt>
                <c:pt idx="962">
                  <c:v>38943</c:v>
                </c:pt>
                <c:pt idx="963">
                  <c:v>38945</c:v>
                </c:pt>
                <c:pt idx="964">
                  <c:v>38946</c:v>
                </c:pt>
                <c:pt idx="965">
                  <c:v>38947</c:v>
                </c:pt>
                <c:pt idx="966">
                  <c:v>38950</c:v>
                </c:pt>
                <c:pt idx="967">
                  <c:v>38951</c:v>
                </c:pt>
                <c:pt idx="968">
                  <c:v>38952</c:v>
                </c:pt>
                <c:pt idx="969">
                  <c:v>38953</c:v>
                </c:pt>
                <c:pt idx="970">
                  <c:v>38954</c:v>
                </c:pt>
                <c:pt idx="971">
                  <c:v>38957</c:v>
                </c:pt>
                <c:pt idx="972">
                  <c:v>38958</c:v>
                </c:pt>
                <c:pt idx="973">
                  <c:v>38959</c:v>
                </c:pt>
                <c:pt idx="974">
                  <c:v>38960</c:v>
                </c:pt>
                <c:pt idx="975">
                  <c:v>38961</c:v>
                </c:pt>
                <c:pt idx="976">
                  <c:v>38964</c:v>
                </c:pt>
                <c:pt idx="977">
                  <c:v>38965</c:v>
                </c:pt>
                <c:pt idx="978">
                  <c:v>38966</c:v>
                </c:pt>
                <c:pt idx="979">
                  <c:v>38967</c:v>
                </c:pt>
                <c:pt idx="980">
                  <c:v>38968</c:v>
                </c:pt>
                <c:pt idx="981">
                  <c:v>38971</c:v>
                </c:pt>
                <c:pt idx="982">
                  <c:v>38972</c:v>
                </c:pt>
                <c:pt idx="983">
                  <c:v>38973</c:v>
                </c:pt>
                <c:pt idx="984">
                  <c:v>38974</c:v>
                </c:pt>
                <c:pt idx="985">
                  <c:v>38975</c:v>
                </c:pt>
                <c:pt idx="986">
                  <c:v>38978</c:v>
                </c:pt>
                <c:pt idx="987">
                  <c:v>38979</c:v>
                </c:pt>
                <c:pt idx="988">
                  <c:v>38980</c:v>
                </c:pt>
                <c:pt idx="989">
                  <c:v>38981</c:v>
                </c:pt>
                <c:pt idx="990">
                  <c:v>38982</c:v>
                </c:pt>
                <c:pt idx="991">
                  <c:v>38985</c:v>
                </c:pt>
                <c:pt idx="992">
                  <c:v>38986</c:v>
                </c:pt>
                <c:pt idx="993">
                  <c:v>38987</c:v>
                </c:pt>
                <c:pt idx="994">
                  <c:v>38988</c:v>
                </c:pt>
                <c:pt idx="995">
                  <c:v>38989</c:v>
                </c:pt>
                <c:pt idx="996">
                  <c:v>38993</c:v>
                </c:pt>
                <c:pt idx="997">
                  <c:v>38994</c:v>
                </c:pt>
                <c:pt idx="998">
                  <c:v>38995</c:v>
                </c:pt>
                <c:pt idx="999">
                  <c:v>38996</c:v>
                </c:pt>
                <c:pt idx="1000">
                  <c:v>38999</c:v>
                </c:pt>
                <c:pt idx="1001">
                  <c:v>39000</c:v>
                </c:pt>
              </c:numCache>
            </c:numRef>
          </c:cat>
          <c:val>
            <c:numRef>
              <c:f>'Share Price'!$D$3:$D$1004</c:f>
              <c:numCache>
                <c:formatCode>0.00</c:formatCode>
                <c:ptCount val="1002"/>
                <c:pt idx="0">
                  <c:v>11239400</c:v>
                </c:pt>
                <c:pt idx="1">
                  <c:v>3756368</c:v>
                </c:pt>
                <c:pt idx="2">
                  <c:v>3964016</c:v>
                </c:pt>
                <c:pt idx="3">
                  <c:v>4848904</c:v>
                </c:pt>
                <c:pt idx="4">
                  <c:v>8905448</c:v>
                </c:pt>
                <c:pt idx="5">
                  <c:v>18255464</c:v>
                </c:pt>
                <c:pt idx="6">
                  <c:v>18690008</c:v>
                </c:pt>
                <c:pt idx="7">
                  <c:v>9790960</c:v>
                </c:pt>
                <c:pt idx="8">
                  <c:v>12814424</c:v>
                </c:pt>
                <c:pt idx="9">
                  <c:v>8253944</c:v>
                </c:pt>
                <c:pt idx="10">
                  <c:v>13764544</c:v>
                </c:pt>
                <c:pt idx="11">
                  <c:v>18886336</c:v>
                </c:pt>
                <c:pt idx="12">
                  <c:v>17584928</c:v>
                </c:pt>
                <c:pt idx="13">
                  <c:v>28226144</c:v>
                </c:pt>
                <c:pt idx="14">
                  <c:v>39154536</c:v>
                </c:pt>
                <c:pt idx="15">
                  <c:v>15785200</c:v>
                </c:pt>
                <c:pt idx="16">
                  <c:v>25434152</c:v>
                </c:pt>
                <c:pt idx="17">
                  <c:v>14348224</c:v>
                </c:pt>
                <c:pt idx="18">
                  <c:v>10984336</c:v>
                </c:pt>
                <c:pt idx="19">
                  <c:v>13656184</c:v>
                </c:pt>
                <c:pt idx="20">
                  <c:v>11303688</c:v>
                </c:pt>
                <c:pt idx="21">
                  <c:v>7920448</c:v>
                </c:pt>
                <c:pt idx="22">
                  <c:v>8264520</c:v>
                </c:pt>
                <c:pt idx="23">
                  <c:v>7619640</c:v>
                </c:pt>
                <c:pt idx="24">
                  <c:v>16517320</c:v>
                </c:pt>
                <c:pt idx="25">
                  <c:v>13866808</c:v>
                </c:pt>
                <c:pt idx="26">
                  <c:v>14604872</c:v>
                </c:pt>
                <c:pt idx="27">
                  <c:v>21109560</c:v>
                </c:pt>
                <c:pt idx="28">
                  <c:v>15071736</c:v>
                </c:pt>
                <c:pt idx="29">
                  <c:v>8139496</c:v>
                </c:pt>
                <c:pt idx="30">
                  <c:v>13057920</c:v>
                </c:pt>
                <c:pt idx="31">
                  <c:v>12918456</c:v>
                </c:pt>
                <c:pt idx="32">
                  <c:v>20531680</c:v>
                </c:pt>
                <c:pt idx="33">
                  <c:v>11870704</c:v>
                </c:pt>
                <c:pt idx="34">
                  <c:v>17145984</c:v>
                </c:pt>
                <c:pt idx="35">
                  <c:v>15460552</c:v>
                </c:pt>
                <c:pt idx="36">
                  <c:v>33943336</c:v>
                </c:pt>
                <c:pt idx="37">
                  <c:v>13186408</c:v>
                </c:pt>
                <c:pt idx="38">
                  <c:v>17057016</c:v>
                </c:pt>
                <c:pt idx="39">
                  <c:v>14124008</c:v>
                </c:pt>
                <c:pt idx="40">
                  <c:v>11842288</c:v>
                </c:pt>
                <c:pt idx="41">
                  <c:v>12892512</c:v>
                </c:pt>
                <c:pt idx="42">
                  <c:v>17501128</c:v>
                </c:pt>
                <c:pt idx="43">
                  <c:v>11582552</c:v>
                </c:pt>
                <c:pt idx="44">
                  <c:v>17761400</c:v>
                </c:pt>
                <c:pt idx="45">
                  <c:v>34027640</c:v>
                </c:pt>
                <c:pt idx="46">
                  <c:v>29538288</c:v>
                </c:pt>
                <c:pt idx="47">
                  <c:v>125442440</c:v>
                </c:pt>
                <c:pt idx="48">
                  <c:v>90007952</c:v>
                </c:pt>
                <c:pt idx="49">
                  <c:v>59089792</c:v>
                </c:pt>
                <c:pt idx="50">
                  <c:v>49617192</c:v>
                </c:pt>
                <c:pt idx="51">
                  <c:v>31907544</c:v>
                </c:pt>
                <c:pt idx="52">
                  <c:v>21697616</c:v>
                </c:pt>
                <c:pt idx="53">
                  <c:v>26527136</c:v>
                </c:pt>
                <c:pt idx="54">
                  <c:v>18102504</c:v>
                </c:pt>
                <c:pt idx="55">
                  <c:v>25972520</c:v>
                </c:pt>
                <c:pt idx="56">
                  <c:v>4551696</c:v>
                </c:pt>
                <c:pt idx="57">
                  <c:v>13458432</c:v>
                </c:pt>
                <c:pt idx="58">
                  <c:v>17344632</c:v>
                </c:pt>
                <c:pt idx="59">
                  <c:v>8507000</c:v>
                </c:pt>
                <c:pt idx="60">
                  <c:v>40565424</c:v>
                </c:pt>
                <c:pt idx="61">
                  <c:v>22490016</c:v>
                </c:pt>
                <c:pt idx="62">
                  <c:v>28266368</c:v>
                </c:pt>
                <c:pt idx="63">
                  <c:v>27433208</c:v>
                </c:pt>
                <c:pt idx="64">
                  <c:v>15624544</c:v>
                </c:pt>
                <c:pt idx="65">
                  <c:v>17654152</c:v>
                </c:pt>
                <c:pt idx="66">
                  <c:v>37062272</c:v>
                </c:pt>
                <c:pt idx="67">
                  <c:v>23185296</c:v>
                </c:pt>
                <c:pt idx="68">
                  <c:v>21492816</c:v>
                </c:pt>
                <c:pt idx="69">
                  <c:v>10388360</c:v>
                </c:pt>
                <c:pt idx="70">
                  <c:v>11754608</c:v>
                </c:pt>
                <c:pt idx="71">
                  <c:v>8908992</c:v>
                </c:pt>
                <c:pt idx="72">
                  <c:v>12495768</c:v>
                </c:pt>
                <c:pt idx="73">
                  <c:v>14102072</c:v>
                </c:pt>
                <c:pt idx="74">
                  <c:v>21740120</c:v>
                </c:pt>
                <c:pt idx="75">
                  <c:v>15780520</c:v>
                </c:pt>
                <c:pt idx="76">
                  <c:v>10315624</c:v>
                </c:pt>
                <c:pt idx="77">
                  <c:v>9221272</c:v>
                </c:pt>
                <c:pt idx="78">
                  <c:v>15792496</c:v>
                </c:pt>
                <c:pt idx="79">
                  <c:v>9235680</c:v>
                </c:pt>
                <c:pt idx="80">
                  <c:v>10511288</c:v>
                </c:pt>
                <c:pt idx="81">
                  <c:v>10864768</c:v>
                </c:pt>
                <c:pt idx="82">
                  <c:v>16367960</c:v>
                </c:pt>
                <c:pt idx="83">
                  <c:v>11386832</c:v>
                </c:pt>
                <c:pt idx="84">
                  <c:v>10133536</c:v>
                </c:pt>
                <c:pt idx="85">
                  <c:v>23503976</c:v>
                </c:pt>
                <c:pt idx="86">
                  <c:v>8090192</c:v>
                </c:pt>
                <c:pt idx="87">
                  <c:v>12542248</c:v>
                </c:pt>
                <c:pt idx="88">
                  <c:v>8573112</c:v>
                </c:pt>
                <c:pt idx="89">
                  <c:v>5946928</c:v>
                </c:pt>
                <c:pt idx="90">
                  <c:v>17415336</c:v>
                </c:pt>
                <c:pt idx="91">
                  <c:v>4957344</c:v>
                </c:pt>
                <c:pt idx="92">
                  <c:v>5365096</c:v>
                </c:pt>
                <c:pt idx="93">
                  <c:v>5949960</c:v>
                </c:pt>
                <c:pt idx="94">
                  <c:v>3627712</c:v>
                </c:pt>
                <c:pt idx="95">
                  <c:v>14027816</c:v>
                </c:pt>
                <c:pt idx="96">
                  <c:v>4479264</c:v>
                </c:pt>
                <c:pt idx="97">
                  <c:v>3355768</c:v>
                </c:pt>
                <c:pt idx="98">
                  <c:v>6081448</c:v>
                </c:pt>
                <c:pt idx="99">
                  <c:v>5460784</c:v>
                </c:pt>
                <c:pt idx="100">
                  <c:v>5185600</c:v>
                </c:pt>
                <c:pt idx="101">
                  <c:v>10310688</c:v>
                </c:pt>
                <c:pt idx="102">
                  <c:v>4775728</c:v>
                </c:pt>
                <c:pt idx="103">
                  <c:v>5004016</c:v>
                </c:pt>
                <c:pt idx="104">
                  <c:v>4617656</c:v>
                </c:pt>
                <c:pt idx="105">
                  <c:v>3610912</c:v>
                </c:pt>
                <c:pt idx="106">
                  <c:v>4117864</c:v>
                </c:pt>
                <c:pt idx="107">
                  <c:v>2579616</c:v>
                </c:pt>
                <c:pt idx="108">
                  <c:v>5252216</c:v>
                </c:pt>
                <c:pt idx="109">
                  <c:v>18696656</c:v>
                </c:pt>
                <c:pt idx="110">
                  <c:v>22032664</c:v>
                </c:pt>
                <c:pt idx="111">
                  <c:v>15906656</c:v>
                </c:pt>
                <c:pt idx="112">
                  <c:v>13809080</c:v>
                </c:pt>
                <c:pt idx="113">
                  <c:v>10229864</c:v>
                </c:pt>
                <c:pt idx="114">
                  <c:v>5362400</c:v>
                </c:pt>
                <c:pt idx="115">
                  <c:v>9057664</c:v>
                </c:pt>
                <c:pt idx="116">
                  <c:v>10856512</c:v>
                </c:pt>
                <c:pt idx="117">
                  <c:v>10658240</c:v>
                </c:pt>
                <c:pt idx="118">
                  <c:v>7834904</c:v>
                </c:pt>
                <c:pt idx="119">
                  <c:v>6688984</c:v>
                </c:pt>
                <c:pt idx="120">
                  <c:v>5599768</c:v>
                </c:pt>
                <c:pt idx="121">
                  <c:v>11581368</c:v>
                </c:pt>
                <c:pt idx="122">
                  <c:v>3618968</c:v>
                </c:pt>
                <c:pt idx="123">
                  <c:v>4725856</c:v>
                </c:pt>
                <c:pt idx="124">
                  <c:v>5834944</c:v>
                </c:pt>
                <c:pt idx="125">
                  <c:v>3853496</c:v>
                </c:pt>
                <c:pt idx="126">
                  <c:v>8271736</c:v>
                </c:pt>
                <c:pt idx="127">
                  <c:v>5939776</c:v>
                </c:pt>
                <c:pt idx="128">
                  <c:v>4463792</c:v>
                </c:pt>
                <c:pt idx="129">
                  <c:v>4177968</c:v>
                </c:pt>
                <c:pt idx="130">
                  <c:v>3857464</c:v>
                </c:pt>
                <c:pt idx="131">
                  <c:v>3111728</c:v>
                </c:pt>
                <c:pt idx="132">
                  <c:v>4252176</c:v>
                </c:pt>
                <c:pt idx="133">
                  <c:v>2576720</c:v>
                </c:pt>
                <c:pt idx="134">
                  <c:v>5098488</c:v>
                </c:pt>
                <c:pt idx="135">
                  <c:v>10769168</c:v>
                </c:pt>
                <c:pt idx="136">
                  <c:v>5881800</c:v>
                </c:pt>
                <c:pt idx="137">
                  <c:v>2689384</c:v>
                </c:pt>
                <c:pt idx="138">
                  <c:v>4204648</c:v>
                </c:pt>
                <c:pt idx="139">
                  <c:v>3520504</c:v>
                </c:pt>
                <c:pt idx="140">
                  <c:v>6221136</c:v>
                </c:pt>
                <c:pt idx="141">
                  <c:v>7158432</c:v>
                </c:pt>
                <c:pt idx="142">
                  <c:v>8436256</c:v>
                </c:pt>
                <c:pt idx="143">
                  <c:v>9195112</c:v>
                </c:pt>
                <c:pt idx="144">
                  <c:v>7750368</c:v>
                </c:pt>
                <c:pt idx="145">
                  <c:v>6936272</c:v>
                </c:pt>
                <c:pt idx="146">
                  <c:v>6154976</c:v>
                </c:pt>
                <c:pt idx="147">
                  <c:v>8527608</c:v>
                </c:pt>
                <c:pt idx="148">
                  <c:v>4721136</c:v>
                </c:pt>
                <c:pt idx="149">
                  <c:v>8668120</c:v>
                </c:pt>
                <c:pt idx="150">
                  <c:v>9632136</c:v>
                </c:pt>
                <c:pt idx="151">
                  <c:v>7397936</c:v>
                </c:pt>
                <c:pt idx="152">
                  <c:v>6319128</c:v>
                </c:pt>
                <c:pt idx="153">
                  <c:v>5879072</c:v>
                </c:pt>
                <c:pt idx="154">
                  <c:v>6805144</c:v>
                </c:pt>
                <c:pt idx="155">
                  <c:v>4197096</c:v>
                </c:pt>
                <c:pt idx="156">
                  <c:v>10632640</c:v>
                </c:pt>
                <c:pt idx="157">
                  <c:v>8943560</c:v>
                </c:pt>
                <c:pt idx="158">
                  <c:v>27905112</c:v>
                </c:pt>
                <c:pt idx="159">
                  <c:v>29130368</c:v>
                </c:pt>
                <c:pt idx="160">
                  <c:v>11666896</c:v>
                </c:pt>
                <c:pt idx="161">
                  <c:v>30048328</c:v>
                </c:pt>
                <c:pt idx="162">
                  <c:v>22456520</c:v>
                </c:pt>
                <c:pt idx="163">
                  <c:v>11396880</c:v>
                </c:pt>
                <c:pt idx="164">
                  <c:v>8127264</c:v>
                </c:pt>
                <c:pt idx="165">
                  <c:v>7562192</c:v>
                </c:pt>
                <c:pt idx="166">
                  <c:v>8170688</c:v>
                </c:pt>
                <c:pt idx="167">
                  <c:v>8354888</c:v>
                </c:pt>
                <c:pt idx="168">
                  <c:v>10500576</c:v>
                </c:pt>
                <c:pt idx="169">
                  <c:v>19617336</c:v>
                </c:pt>
                <c:pt idx="170">
                  <c:v>34891184</c:v>
                </c:pt>
                <c:pt idx="171">
                  <c:v>49334920</c:v>
                </c:pt>
                <c:pt idx="172">
                  <c:v>18805240</c:v>
                </c:pt>
                <c:pt idx="173">
                  <c:v>9767176</c:v>
                </c:pt>
                <c:pt idx="174">
                  <c:v>14223992</c:v>
                </c:pt>
                <c:pt idx="175">
                  <c:v>18935592</c:v>
                </c:pt>
                <c:pt idx="176">
                  <c:v>15239784</c:v>
                </c:pt>
                <c:pt idx="177">
                  <c:v>16879160</c:v>
                </c:pt>
                <c:pt idx="178">
                  <c:v>20927672</c:v>
                </c:pt>
                <c:pt idx="179">
                  <c:v>7745760</c:v>
                </c:pt>
                <c:pt idx="180">
                  <c:v>6106904</c:v>
                </c:pt>
                <c:pt idx="181">
                  <c:v>6917744</c:v>
                </c:pt>
                <c:pt idx="182">
                  <c:v>7707768</c:v>
                </c:pt>
                <c:pt idx="183">
                  <c:v>7745272</c:v>
                </c:pt>
                <c:pt idx="184">
                  <c:v>7762752</c:v>
                </c:pt>
                <c:pt idx="185">
                  <c:v>15027696</c:v>
                </c:pt>
                <c:pt idx="186">
                  <c:v>12345376</c:v>
                </c:pt>
                <c:pt idx="187">
                  <c:v>25397376</c:v>
                </c:pt>
                <c:pt idx="188">
                  <c:v>15855456</c:v>
                </c:pt>
                <c:pt idx="189">
                  <c:v>14942728</c:v>
                </c:pt>
                <c:pt idx="190">
                  <c:v>8287848</c:v>
                </c:pt>
                <c:pt idx="191">
                  <c:v>9860952</c:v>
                </c:pt>
                <c:pt idx="192">
                  <c:v>15859112</c:v>
                </c:pt>
                <c:pt idx="193">
                  <c:v>20255456</c:v>
                </c:pt>
                <c:pt idx="194">
                  <c:v>6444512</c:v>
                </c:pt>
                <c:pt idx="195">
                  <c:v>10381592</c:v>
                </c:pt>
                <c:pt idx="196">
                  <c:v>10244216</c:v>
                </c:pt>
                <c:pt idx="197">
                  <c:v>19374848</c:v>
                </c:pt>
                <c:pt idx="198">
                  <c:v>27247168</c:v>
                </c:pt>
                <c:pt idx="199">
                  <c:v>15935512</c:v>
                </c:pt>
                <c:pt idx="200">
                  <c:v>6071280</c:v>
                </c:pt>
                <c:pt idx="201">
                  <c:v>11548872</c:v>
                </c:pt>
                <c:pt idx="202">
                  <c:v>9284344</c:v>
                </c:pt>
                <c:pt idx="203">
                  <c:v>7822632</c:v>
                </c:pt>
                <c:pt idx="204">
                  <c:v>7419080</c:v>
                </c:pt>
                <c:pt idx="205">
                  <c:v>5249608</c:v>
                </c:pt>
                <c:pt idx="206">
                  <c:v>9439720</c:v>
                </c:pt>
                <c:pt idx="207">
                  <c:v>6605024</c:v>
                </c:pt>
                <c:pt idx="208">
                  <c:v>3585928</c:v>
                </c:pt>
                <c:pt idx="209">
                  <c:v>11516112</c:v>
                </c:pt>
                <c:pt idx="210">
                  <c:v>4935192</c:v>
                </c:pt>
                <c:pt idx="211">
                  <c:v>9153632</c:v>
                </c:pt>
                <c:pt idx="212">
                  <c:v>5607472</c:v>
                </c:pt>
                <c:pt idx="213">
                  <c:v>6533944</c:v>
                </c:pt>
                <c:pt idx="214">
                  <c:v>16814552</c:v>
                </c:pt>
                <c:pt idx="215">
                  <c:v>8276888</c:v>
                </c:pt>
                <c:pt idx="216">
                  <c:v>5475736</c:v>
                </c:pt>
                <c:pt idx="217">
                  <c:v>3450616</c:v>
                </c:pt>
                <c:pt idx="218">
                  <c:v>6139608</c:v>
                </c:pt>
                <c:pt idx="219">
                  <c:v>3529760</c:v>
                </c:pt>
                <c:pt idx="220">
                  <c:v>3117200</c:v>
                </c:pt>
                <c:pt idx="221">
                  <c:v>8965192</c:v>
                </c:pt>
                <c:pt idx="222">
                  <c:v>11394952</c:v>
                </c:pt>
                <c:pt idx="223">
                  <c:v>34007880</c:v>
                </c:pt>
                <c:pt idx="224">
                  <c:v>7729224</c:v>
                </c:pt>
                <c:pt idx="225">
                  <c:v>4293560</c:v>
                </c:pt>
                <c:pt idx="226">
                  <c:v>16605640</c:v>
                </c:pt>
                <c:pt idx="227">
                  <c:v>7577864</c:v>
                </c:pt>
                <c:pt idx="228">
                  <c:v>10512840</c:v>
                </c:pt>
                <c:pt idx="229">
                  <c:v>4620736</c:v>
                </c:pt>
                <c:pt idx="230">
                  <c:v>3254832</c:v>
                </c:pt>
                <c:pt idx="231">
                  <c:v>4945456</c:v>
                </c:pt>
                <c:pt idx="232">
                  <c:v>5169240</c:v>
                </c:pt>
                <c:pt idx="233">
                  <c:v>14485576</c:v>
                </c:pt>
                <c:pt idx="234">
                  <c:v>8971784</c:v>
                </c:pt>
                <c:pt idx="235">
                  <c:v>7840680</c:v>
                </c:pt>
                <c:pt idx="236">
                  <c:v>5018552</c:v>
                </c:pt>
                <c:pt idx="237">
                  <c:v>5030808</c:v>
                </c:pt>
                <c:pt idx="238">
                  <c:v>6284008</c:v>
                </c:pt>
                <c:pt idx="239">
                  <c:v>4555824</c:v>
                </c:pt>
                <c:pt idx="240">
                  <c:v>15208656</c:v>
                </c:pt>
                <c:pt idx="241">
                  <c:v>14610864</c:v>
                </c:pt>
                <c:pt idx="242">
                  <c:v>8936056</c:v>
                </c:pt>
                <c:pt idx="243">
                  <c:v>9934880</c:v>
                </c:pt>
                <c:pt idx="244">
                  <c:v>12432472</c:v>
                </c:pt>
                <c:pt idx="245">
                  <c:v>8642552</c:v>
                </c:pt>
                <c:pt idx="246">
                  <c:v>5829576</c:v>
                </c:pt>
                <c:pt idx="247">
                  <c:v>9079416</c:v>
                </c:pt>
                <c:pt idx="248">
                  <c:v>5585656</c:v>
                </c:pt>
                <c:pt idx="249">
                  <c:v>4338304</c:v>
                </c:pt>
                <c:pt idx="250">
                  <c:v>4373432</c:v>
                </c:pt>
                <c:pt idx="251">
                  <c:v>11737232</c:v>
                </c:pt>
                <c:pt idx="252">
                  <c:v>7335328</c:v>
                </c:pt>
                <c:pt idx="253">
                  <c:v>6597664</c:v>
                </c:pt>
                <c:pt idx="254">
                  <c:v>6654320</c:v>
                </c:pt>
                <c:pt idx="255">
                  <c:v>9088136</c:v>
                </c:pt>
                <c:pt idx="256">
                  <c:v>9048208</c:v>
                </c:pt>
                <c:pt idx="257">
                  <c:v>24021280</c:v>
                </c:pt>
                <c:pt idx="258">
                  <c:v>20148632</c:v>
                </c:pt>
                <c:pt idx="259">
                  <c:v>14472496</c:v>
                </c:pt>
                <c:pt idx="260">
                  <c:v>25460632</c:v>
                </c:pt>
                <c:pt idx="261">
                  <c:v>15663176</c:v>
                </c:pt>
                <c:pt idx="262">
                  <c:v>23686392</c:v>
                </c:pt>
                <c:pt idx="263">
                  <c:v>17743064</c:v>
                </c:pt>
                <c:pt idx="264">
                  <c:v>21985448</c:v>
                </c:pt>
                <c:pt idx="265">
                  <c:v>18330960</c:v>
                </c:pt>
                <c:pt idx="266">
                  <c:v>13296464</c:v>
                </c:pt>
                <c:pt idx="267">
                  <c:v>19354024</c:v>
                </c:pt>
                <c:pt idx="268">
                  <c:v>17948304</c:v>
                </c:pt>
                <c:pt idx="269">
                  <c:v>62881504</c:v>
                </c:pt>
                <c:pt idx="270">
                  <c:v>41195184</c:v>
                </c:pt>
                <c:pt idx="271">
                  <c:v>29510624</c:v>
                </c:pt>
                <c:pt idx="272">
                  <c:v>14869416</c:v>
                </c:pt>
                <c:pt idx="273">
                  <c:v>19753328</c:v>
                </c:pt>
                <c:pt idx="274">
                  <c:v>9897496</c:v>
                </c:pt>
                <c:pt idx="275">
                  <c:v>19577552</c:v>
                </c:pt>
                <c:pt idx="276">
                  <c:v>22518000</c:v>
                </c:pt>
                <c:pt idx="277">
                  <c:v>19937456</c:v>
                </c:pt>
                <c:pt idx="278">
                  <c:v>20391512</c:v>
                </c:pt>
                <c:pt idx="279">
                  <c:v>16054856</c:v>
                </c:pt>
                <c:pt idx="280">
                  <c:v>12119736</c:v>
                </c:pt>
                <c:pt idx="281">
                  <c:v>17694608</c:v>
                </c:pt>
                <c:pt idx="282">
                  <c:v>17709504</c:v>
                </c:pt>
                <c:pt idx="283">
                  <c:v>13843440</c:v>
                </c:pt>
                <c:pt idx="284">
                  <c:v>12391672</c:v>
                </c:pt>
                <c:pt idx="285">
                  <c:v>16576312</c:v>
                </c:pt>
                <c:pt idx="286">
                  <c:v>15364904</c:v>
                </c:pt>
                <c:pt idx="287">
                  <c:v>17400096</c:v>
                </c:pt>
                <c:pt idx="288">
                  <c:v>14824184</c:v>
                </c:pt>
                <c:pt idx="289">
                  <c:v>37850680</c:v>
                </c:pt>
                <c:pt idx="290">
                  <c:v>15010696</c:v>
                </c:pt>
                <c:pt idx="291">
                  <c:v>12749944</c:v>
                </c:pt>
                <c:pt idx="292">
                  <c:v>20142384</c:v>
                </c:pt>
                <c:pt idx="293">
                  <c:v>12007944</c:v>
                </c:pt>
                <c:pt idx="294">
                  <c:v>9508136</c:v>
                </c:pt>
                <c:pt idx="295">
                  <c:v>10471152</c:v>
                </c:pt>
                <c:pt idx="296">
                  <c:v>9269640</c:v>
                </c:pt>
                <c:pt idx="297">
                  <c:v>3762008</c:v>
                </c:pt>
                <c:pt idx="298">
                  <c:v>5839792</c:v>
                </c:pt>
                <c:pt idx="299">
                  <c:v>5728408</c:v>
                </c:pt>
                <c:pt idx="300">
                  <c:v>23337632</c:v>
                </c:pt>
                <c:pt idx="301">
                  <c:v>21903072</c:v>
                </c:pt>
                <c:pt idx="302">
                  <c:v>23125632</c:v>
                </c:pt>
                <c:pt idx="303">
                  <c:v>20290824</c:v>
                </c:pt>
                <c:pt idx="304">
                  <c:v>33940584</c:v>
                </c:pt>
                <c:pt idx="305">
                  <c:v>18519192</c:v>
                </c:pt>
                <c:pt idx="306">
                  <c:v>13966648</c:v>
                </c:pt>
                <c:pt idx="307">
                  <c:v>3806384</c:v>
                </c:pt>
                <c:pt idx="308">
                  <c:v>9853856</c:v>
                </c:pt>
                <c:pt idx="309">
                  <c:v>17502856</c:v>
                </c:pt>
                <c:pt idx="310">
                  <c:v>19996256</c:v>
                </c:pt>
                <c:pt idx="311">
                  <c:v>7611680</c:v>
                </c:pt>
                <c:pt idx="312">
                  <c:v>8269872</c:v>
                </c:pt>
                <c:pt idx="313">
                  <c:v>25132856</c:v>
                </c:pt>
                <c:pt idx="314">
                  <c:v>14877312</c:v>
                </c:pt>
                <c:pt idx="315">
                  <c:v>14319256</c:v>
                </c:pt>
                <c:pt idx="316">
                  <c:v>31749360</c:v>
                </c:pt>
                <c:pt idx="317">
                  <c:v>23037664</c:v>
                </c:pt>
                <c:pt idx="318">
                  <c:v>21075528</c:v>
                </c:pt>
                <c:pt idx="319">
                  <c:v>9243168</c:v>
                </c:pt>
                <c:pt idx="320">
                  <c:v>17456656</c:v>
                </c:pt>
                <c:pt idx="321">
                  <c:v>15246888</c:v>
                </c:pt>
                <c:pt idx="322">
                  <c:v>14163720</c:v>
                </c:pt>
                <c:pt idx="323">
                  <c:v>14115320</c:v>
                </c:pt>
                <c:pt idx="324">
                  <c:v>10065936</c:v>
                </c:pt>
                <c:pt idx="325">
                  <c:v>11459320</c:v>
                </c:pt>
                <c:pt idx="326">
                  <c:v>11793856</c:v>
                </c:pt>
                <c:pt idx="327">
                  <c:v>11192792</c:v>
                </c:pt>
                <c:pt idx="328">
                  <c:v>11773120</c:v>
                </c:pt>
                <c:pt idx="329">
                  <c:v>12557136</c:v>
                </c:pt>
                <c:pt idx="330">
                  <c:v>6316712</c:v>
                </c:pt>
                <c:pt idx="331">
                  <c:v>6832632</c:v>
                </c:pt>
                <c:pt idx="332">
                  <c:v>8195072</c:v>
                </c:pt>
                <c:pt idx="333">
                  <c:v>6040936</c:v>
                </c:pt>
                <c:pt idx="334">
                  <c:v>6777608</c:v>
                </c:pt>
                <c:pt idx="335">
                  <c:v>19159720</c:v>
                </c:pt>
                <c:pt idx="336">
                  <c:v>11098240</c:v>
                </c:pt>
                <c:pt idx="337">
                  <c:v>8644024</c:v>
                </c:pt>
                <c:pt idx="338">
                  <c:v>5851480</c:v>
                </c:pt>
                <c:pt idx="339">
                  <c:v>13281896</c:v>
                </c:pt>
                <c:pt idx="340">
                  <c:v>14325824</c:v>
                </c:pt>
                <c:pt idx="341">
                  <c:v>14341800</c:v>
                </c:pt>
                <c:pt idx="342">
                  <c:v>9686888</c:v>
                </c:pt>
                <c:pt idx="343">
                  <c:v>11372024</c:v>
                </c:pt>
                <c:pt idx="344">
                  <c:v>10579512</c:v>
                </c:pt>
                <c:pt idx="345">
                  <c:v>13170584</c:v>
                </c:pt>
                <c:pt idx="346">
                  <c:v>15789776</c:v>
                </c:pt>
                <c:pt idx="347">
                  <c:v>18076448</c:v>
                </c:pt>
                <c:pt idx="348">
                  <c:v>15661544</c:v>
                </c:pt>
                <c:pt idx="349">
                  <c:v>9465040</c:v>
                </c:pt>
                <c:pt idx="350">
                  <c:v>7689888</c:v>
                </c:pt>
                <c:pt idx="351">
                  <c:v>7282984</c:v>
                </c:pt>
                <c:pt idx="352">
                  <c:v>7023104</c:v>
                </c:pt>
                <c:pt idx="353">
                  <c:v>7836872</c:v>
                </c:pt>
                <c:pt idx="354">
                  <c:v>7785352</c:v>
                </c:pt>
                <c:pt idx="355">
                  <c:v>7573152</c:v>
                </c:pt>
                <c:pt idx="356">
                  <c:v>11055064</c:v>
                </c:pt>
                <c:pt idx="357">
                  <c:v>18734120</c:v>
                </c:pt>
                <c:pt idx="358">
                  <c:v>6131536</c:v>
                </c:pt>
                <c:pt idx="359">
                  <c:v>7007840</c:v>
                </c:pt>
                <c:pt idx="360">
                  <c:v>10090016</c:v>
                </c:pt>
                <c:pt idx="361">
                  <c:v>11849912</c:v>
                </c:pt>
                <c:pt idx="362">
                  <c:v>9001592</c:v>
                </c:pt>
                <c:pt idx="363">
                  <c:v>10407824</c:v>
                </c:pt>
                <c:pt idx="364">
                  <c:v>11982792</c:v>
                </c:pt>
                <c:pt idx="365">
                  <c:v>13567856</c:v>
                </c:pt>
                <c:pt idx="366">
                  <c:v>6226624</c:v>
                </c:pt>
                <c:pt idx="367">
                  <c:v>8182488</c:v>
                </c:pt>
                <c:pt idx="368">
                  <c:v>6060400</c:v>
                </c:pt>
                <c:pt idx="369">
                  <c:v>7470024</c:v>
                </c:pt>
                <c:pt idx="370">
                  <c:v>7167328</c:v>
                </c:pt>
                <c:pt idx="371">
                  <c:v>6696864</c:v>
                </c:pt>
                <c:pt idx="372">
                  <c:v>13402768</c:v>
                </c:pt>
                <c:pt idx="373">
                  <c:v>10185928</c:v>
                </c:pt>
                <c:pt idx="374">
                  <c:v>9021536</c:v>
                </c:pt>
                <c:pt idx="375">
                  <c:v>12453816</c:v>
                </c:pt>
                <c:pt idx="376">
                  <c:v>9616232</c:v>
                </c:pt>
                <c:pt idx="377">
                  <c:v>7495048</c:v>
                </c:pt>
                <c:pt idx="378">
                  <c:v>12871472</c:v>
                </c:pt>
                <c:pt idx="379">
                  <c:v>8558816</c:v>
                </c:pt>
                <c:pt idx="380">
                  <c:v>7943664</c:v>
                </c:pt>
                <c:pt idx="381">
                  <c:v>8163152</c:v>
                </c:pt>
                <c:pt idx="382">
                  <c:v>8711736</c:v>
                </c:pt>
                <c:pt idx="383">
                  <c:v>10692720</c:v>
                </c:pt>
                <c:pt idx="384">
                  <c:v>9115768</c:v>
                </c:pt>
                <c:pt idx="385">
                  <c:v>6515920</c:v>
                </c:pt>
                <c:pt idx="386">
                  <c:v>7021328</c:v>
                </c:pt>
                <c:pt idx="387">
                  <c:v>6990408</c:v>
                </c:pt>
                <c:pt idx="388">
                  <c:v>6710464</c:v>
                </c:pt>
                <c:pt idx="389">
                  <c:v>11856512</c:v>
                </c:pt>
                <c:pt idx="390">
                  <c:v>7351264</c:v>
                </c:pt>
                <c:pt idx="391">
                  <c:v>6058392</c:v>
                </c:pt>
                <c:pt idx="392">
                  <c:v>7790312</c:v>
                </c:pt>
                <c:pt idx="393">
                  <c:v>7262920</c:v>
                </c:pt>
                <c:pt idx="394">
                  <c:v>6884552</c:v>
                </c:pt>
                <c:pt idx="395">
                  <c:v>6355424</c:v>
                </c:pt>
                <c:pt idx="396">
                  <c:v>8770096</c:v>
                </c:pt>
                <c:pt idx="397">
                  <c:v>9330616</c:v>
                </c:pt>
                <c:pt idx="398">
                  <c:v>11806976</c:v>
                </c:pt>
                <c:pt idx="399">
                  <c:v>9464960</c:v>
                </c:pt>
                <c:pt idx="400">
                  <c:v>8704536</c:v>
                </c:pt>
                <c:pt idx="401">
                  <c:v>3018144</c:v>
                </c:pt>
                <c:pt idx="402">
                  <c:v>3781464</c:v>
                </c:pt>
                <c:pt idx="403">
                  <c:v>10226128</c:v>
                </c:pt>
                <c:pt idx="404">
                  <c:v>6173448</c:v>
                </c:pt>
                <c:pt idx="405">
                  <c:v>6285064</c:v>
                </c:pt>
                <c:pt idx="406">
                  <c:v>5058104</c:v>
                </c:pt>
                <c:pt idx="407">
                  <c:v>17381608</c:v>
                </c:pt>
                <c:pt idx="408">
                  <c:v>3821896</c:v>
                </c:pt>
                <c:pt idx="409">
                  <c:v>3296520</c:v>
                </c:pt>
                <c:pt idx="410">
                  <c:v>4065992</c:v>
                </c:pt>
                <c:pt idx="411">
                  <c:v>10848192</c:v>
                </c:pt>
                <c:pt idx="412">
                  <c:v>10672880</c:v>
                </c:pt>
                <c:pt idx="413">
                  <c:v>2156208</c:v>
                </c:pt>
                <c:pt idx="414">
                  <c:v>2346448</c:v>
                </c:pt>
                <c:pt idx="415">
                  <c:v>1979624</c:v>
                </c:pt>
                <c:pt idx="416">
                  <c:v>1744304</c:v>
                </c:pt>
                <c:pt idx="417">
                  <c:v>6009048</c:v>
                </c:pt>
                <c:pt idx="418">
                  <c:v>5817320</c:v>
                </c:pt>
                <c:pt idx="419">
                  <c:v>3363120</c:v>
                </c:pt>
                <c:pt idx="420">
                  <c:v>4884000</c:v>
                </c:pt>
                <c:pt idx="421">
                  <c:v>2677256</c:v>
                </c:pt>
                <c:pt idx="422">
                  <c:v>3347560</c:v>
                </c:pt>
                <c:pt idx="423">
                  <c:v>4612632</c:v>
                </c:pt>
                <c:pt idx="424">
                  <c:v>5754896</c:v>
                </c:pt>
                <c:pt idx="425">
                  <c:v>3176792</c:v>
                </c:pt>
                <c:pt idx="426">
                  <c:v>3195480</c:v>
                </c:pt>
                <c:pt idx="427">
                  <c:v>2773960</c:v>
                </c:pt>
                <c:pt idx="428">
                  <c:v>2015040</c:v>
                </c:pt>
                <c:pt idx="429">
                  <c:v>4720336</c:v>
                </c:pt>
                <c:pt idx="430">
                  <c:v>5391688</c:v>
                </c:pt>
                <c:pt idx="431">
                  <c:v>7134040</c:v>
                </c:pt>
                <c:pt idx="432">
                  <c:v>4671080</c:v>
                </c:pt>
                <c:pt idx="433">
                  <c:v>4076936</c:v>
                </c:pt>
                <c:pt idx="434">
                  <c:v>5766696</c:v>
                </c:pt>
                <c:pt idx="435">
                  <c:v>5141008</c:v>
                </c:pt>
                <c:pt idx="436">
                  <c:v>7324144</c:v>
                </c:pt>
                <c:pt idx="437">
                  <c:v>18058960</c:v>
                </c:pt>
                <c:pt idx="438">
                  <c:v>20376432</c:v>
                </c:pt>
                <c:pt idx="439">
                  <c:v>9133968</c:v>
                </c:pt>
                <c:pt idx="440">
                  <c:v>8182256</c:v>
                </c:pt>
                <c:pt idx="441">
                  <c:v>9907440</c:v>
                </c:pt>
                <c:pt idx="442">
                  <c:v>10360624</c:v>
                </c:pt>
                <c:pt idx="443">
                  <c:v>9468152</c:v>
                </c:pt>
                <c:pt idx="444">
                  <c:v>4545648</c:v>
                </c:pt>
                <c:pt idx="445">
                  <c:v>6121344</c:v>
                </c:pt>
                <c:pt idx="446">
                  <c:v>7178288</c:v>
                </c:pt>
                <c:pt idx="447">
                  <c:v>5343128</c:v>
                </c:pt>
                <c:pt idx="448">
                  <c:v>3892584</c:v>
                </c:pt>
                <c:pt idx="449">
                  <c:v>7413688</c:v>
                </c:pt>
                <c:pt idx="450">
                  <c:v>5751440</c:v>
                </c:pt>
                <c:pt idx="451">
                  <c:v>7602072</c:v>
                </c:pt>
                <c:pt idx="452">
                  <c:v>4822176</c:v>
                </c:pt>
                <c:pt idx="453">
                  <c:v>3744544</c:v>
                </c:pt>
                <c:pt idx="454">
                  <c:v>6924432</c:v>
                </c:pt>
                <c:pt idx="455">
                  <c:v>7968480</c:v>
                </c:pt>
                <c:pt idx="456">
                  <c:v>5585304</c:v>
                </c:pt>
                <c:pt idx="457">
                  <c:v>3723128</c:v>
                </c:pt>
                <c:pt idx="458">
                  <c:v>4744536</c:v>
                </c:pt>
                <c:pt idx="459">
                  <c:v>10478256</c:v>
                </c:pt>
                <c:pt idx="460">
                  <c:v>6416144</c:v>
                </c:pt>
                <c:pt idx="461">
                  <c:v>6895160</c:v>
                </c:pt>
                <c:pt idx="462">
                  <c:v>7070312</c:v>
                </c:pt>
                <c:pt idx="463">
                  <c:v>9697888</c:v>
                </c:pt>
                <c:pt idx="464">
                  <c:v>5993368</c:v>
                </c:pt>
                <c:pt idx="465">
                  <c:v>4805888</c:v>
                </c:pt>
                <c:pt idx="466">
                  <c:v>5474752</c:v>
                </c:pt>
                <c:pt idx="467">
                  <c:v>4209840</c:v>
                </c:pt>
                <c:pt idx="468">
                  <c:v>5361432</c:v>
                </c:pt>
                <c:pt idx="469">
                  <c:v>19098192</c:v>
                </c:pt>
                <c:pt idx="470">
                  <c:v>18069392</c:v>
                </c:pt>
                <c:pt idx="471">
                  <c:v>4864344</c:v>
                </c:pt>
                <c:pt idx="472">
                  <c:v>3468352</c:v>
                </c:pt>
                <c:pt idx="473">
                  <c:v>6818752</c:v>
                </c:pt>
                <c:pt idx="474">
                  <c:v>7960112</c:v>
                </c:pt>
                <c:pt idx="475">
                  <c:v>4646608</c:v>
                </c:pt>
                <c:pt idx="476">
                  <c:v>6316832</c:v>
                </c:pt>
                <c:pt idx="477">
                  <c:v>4741096</c:v>
                </c:pt>
                <c:pt idx="478">
                  <c:v>3155608</c:v>
                </c:pt>
                <c:pt idx="479">
                  <c:v>4122744</c:v>
                </c:pt>
                <c:pt idx="480">
                  <c:v>3671088</c:v>
                </c:pt>
                <c:pt idx="481">
                  <c:v>5705064</c:v>
                </c:pt>
                <c:pt idx="482">
                  <c:v>7005800</c:v>
                </c:pt>
                <c:pt idx="483">
                  <c:v>9136688</c:v>
                </c:pt>
                <c:pt idx="484">
                  <c:v>7518648</c:v>
                </c:pt>
                <c:pt idx="485">
                  <c:v>7250944</c:v>
                </c:pt>
                <c:pt idx="486">
                  <c:v>3115272</c:v>
                </c:pt>
                <c:pt idx="487">
                  <c:v>4510472</c:v>
                </c:pt>
                <c:pt idx="488">
                  <c:v>2995888</c:v>
                </c:pt>
                <c:pt idx="489">
                  <c:v>3988760</c:v>
                </c:pt>
                <c:pt idx="490">
                  <c:v>9575880</c:v>
                </c:pt>
                <c:pt idx="491">
                  <c:v>6373392</c:v>
                </c:pt>
                <c:pt idx="492">
                  <c:v>10154824</c:v>
                </c:pt>
                <c:pt idx="493">
                  <c:v>8599344</c:v>
                </c:pt>
                <c:pt idx="494">
                  <c:v>3006104</c:v>
                </c:pt>
                <c:pt idx="495">
                  <c:v>3132272</c:v>
                </c:pt>
                <c:pt idx="496">
                  <c:v>4115048</c:v>
                </c:pt>
                <c:pt idx="497">
                  <c:v>2423168</c:v>
                </c:pt>
                <c:pt idx="498">
                  <c:v>5540184</c:v>
                </c:pt>
                <c:pt idx="499">
                  <c:v>2026840</c:v>
                </c:pt>
                <c:pt idx="500">
                  <c:v>2812216</c:v>
                </c:pt>
                <c:pt idx="501">
                  <c:v>2111424</c:v>
                </c:pt>
                <c:pt idx="502">
                  <c:v>4310432</c:v>
                </c:pt>
                <c:pt idx="503">
                  <c:v>7446776</c:v>
                </c:pt>
                <c:pt idx="504">
                  <c:v>4846112</c:v>
                </c:pt>
                <c:pt idx="505">
                  <c:v>2215856</c:v>
                </c:pt>
                <c:pt idx="506">
                  <c:v>1945440</c:v>
                </c:pt>
                <c:pt idx="507">
                  <c:v>1333776</c:v>
                </c:pt>
                <c:pt idx="508">
                  <c:v>2458296</c:v>
                </c:pt>
                <c:pt idx="509">
                  <c:v>1516648</c:v>
                </c:pt>
                <c:pt idx="510">
                  <c:v>2138776</c:v>
                </c:pt>
                <c:pt idx="511">
                  <c:v>3907160</c:v>
                </c:pt>
                <c:pt idx="512">
                  <c:v>3357664</c:v>
                </c:pt>
                <c:pt idx="513">
                  <c:v>2354632</c:v>
                </c:pt>
                <c:pt idx="514">
                  <c:v>3147848</c:v>
                </c:pt>
                <c:pt idx="515">
                  <c:v>5502424</c:v>
                </c:pt>
                <c:pt idx="516">
                  <c:v>21726624</c:v>
                </c:pt>
                <c:pt idx="517">
                  <c:v>7046472</c:v>
                </c:pt>
                <c:pt idx="518">
                  <c:v>5919024</c:v>
                </c:pt>
                <c:pt idx="519">
                  <c:v>5301536</c:v>
                </c:pt>
                <c:pt idx="520">
                  <c:v>11084320</c:v>
                </c:pt>
                <c:pt idx="521">
                  <c:v>3195384</c:v>
                </c:pt>
                <c:pt idx="522">
                  <c:v>4114320</c:v>
                </c:pt>
                <c:pt idx="523">
                  <c:v>4398344</c:v>
                </c:pt>
                <c:pt idx="524">
                  <c:v>2035272</c:v>
                </c:pt>
                <c:pt idx="525">
                  <c:v>2418304</c:v>
                </c:pt>
                <c:pt idx="526">
                  <c:v>5079648</c:v>
                </c:pt>
                <c:pt idx="527">
                  <c:v>4199408</c:v>
                </c:pt>
                <c:pt idx="528">
                  <c:v>7443848</c:v>
                </c:pt>
                <c:pt idx="529">
                  <c:v>4761768</c:v>
                </c:pt>
                <c:pt idx="530">
                  <c:v>3131144</c:v>
                </c:pt>
                <c:pt idx="531">
                  <c:v>7862352</c:v>
                </c:pt>
                <c:pt idx="532">
                  <c:v>4598208</c:v>
                </c:pt>
                <c:pt idx="533">
                  <c:v>4799840</c:v>
                </c:pt>
                <c:pt idx="534">
                  <c:v>7213568</c:v>
                </c:pt>
                <c:pt idx="535">
                  <c:v>6860824</c:v>
                </c:pt>
                <c:pt idx="536">
                  <c:v>2486192</c:v>
                </c:pt>
                <c:pt idx="537">
                  <c:v>2481128</c:v>
                </c:pt>
                <c:pt idx="538">
                  <c:v>4182272</c:v>
                </c:pt>
                <c:pt idx="539">
                  <c:v>6798176</c:v>
                </c:pt>
                <c:pt idx="540">
                  <c:v>6974912</c:v>
                </c:pt>
                <c:pt idx="541">
                  <c:v>7601856</c:v>
                </c:pt>
                <c:pt idx="542">
                  <c:v>2788696</c:v>
                </c:pt>
                <c:pt idx="543">
                  <c:v>10582520</c:v>
                </c:pt>
                <c:pt idx="544">
                  <c:v>6582224</c:v>
                </c:pt>
                <c:pt idx="545">
                  <c:v>7274136</c:v>
                </c:pt>
                <c:pt idx="546">
                  <c:v>5237016</c:v>
                </c:pt>
                <c:pt idx="547">
                  <c:v>3228600</c:v>
                </c:pt>
                <c:pt idx="548">
                  <c:v>4547992</c:v>
                </c:pt>
                <c:pt idx="549">
                  <c:v>9140208</c:v>
                </c:pt>
                <c:pt idx="550">
                  <c:v>4440400</c:v>
                </c:pt>
                <c:pt idx="551">
                  <c:v>1990216</c:v>
                </c:pt>
                <c:pt idx="552">
                  <c:v>2469448</c:v>
                </c:pt>
                <c:pt idx="553">
                  <c:v>579104</c:v>
                </c:pt>
                <c:pt idx="554">
                  <c:v>1610648</c:v>
                </c:pt>
                <c:pt idx="555">
                  <c:v>12492944</c:v>
                </c:pt>
                <c:pt idx="556">
                  <c:v>5583264</c:v>
                </c:pt>
                <c:pt idx="557">
                  <c:v>2884952</c:v>
                </c:pt>
                <c:pt idx="558">
                  <c:v>4762136</c:v>
                </c:pt>
                <c:pt idx="559">
                  <c:v>6065120</c:v>
                </c:pt>
                <c:pt idx="560">
                  <c:v>9350296</c:v>
                </c:pt>
                <c:pt idx="561">
                  <c:v>4468208</c:v>
                </c:pt>
                <c:pt idx="562">
                  <c:v>3552904</c:v>
                </c:pt>
                <c:pt idx="563">
                  <c:v>4656776</c:v>
                </c:pt>
                <c:pt idx="564">
                  <c:v>5622280</c:v>
                </c:pt>
                <c:pt idx="565">
                  <c:v>8291552</c:v>
                </c:pt>
                <c:pt idx="566">
                  <c:v>2685904</c:v>
                </c:pt>
                <c:pt idx="567">
                  <c:v>1890680</c:v>
                </c:pt>
                <c:pt idx="568">
                  <c:v>4044320</c:v>
                </c:pt>
                <c:pt idx="569">
                  <c:v>6679152</c:v>
                </c:pt>
                <c:pt idx="570">
                  <c:v>4588552</c:v>
                </c:pt>
                <c:pt idx="571">
                  <c:v>7303176</c:v>
                </c:pt>
                <c:pt idx="572">
                  <c:v>8355144</c:v>
                </c:pt>
                <c:pt idx="573">
                  <c:v>3424904</c:v>
                </c:pt>
                <c:pt idx="574">
                  <c:v>3327104</c:v>
                </c:pt>
                <c:pt idx="575">
                  <c:v>4427560</c:v>
                </c:pt>
                <c:pt idx="576">
                  <c:v>4223824</c:v>
                </c:pt>
                <c:pt idx="577">
                  <c:v>5424176</c:v>
                </c:pt>
                <c:pt idx="578">
                  <c:v>2237296</c:v>
                </c:pt>
                <c:pt idx="579">
                  <c:v>1539376</c:v>
                </c:pt>
                <c:pt idx="580">
                  <c:v>1685960</c:v>
                </c:pt>
                <c:pt idx="581">
                  <c:v>4902560</c:v>
                </c:pt>
                <c:pt idx="582">
                  <c:v>9053112</c:v>
                </c:pt>
                <c:pt idx="583">
                  <c:v>2596048</c:v>
                </c:pt>
                <c:pt idx="584">
                  <c:v>2597488</c:v>
                </c:pt>
                <c:pt idx="585">
                  <c:v>1814080</c:v>
                </c:pt>
                <c:pt idx="586">
                  <c:v>1800952</c:v>
                </c:pt>
                <c:pt idx="587">
                  <c:v>3705416</c:v>
                </c:pt>
                <c:pt idx="588">
                  <c:v>1883800</c:v>
                </c:pt>
                <c:pt idx="589">
                  <c:v>4306536</c:v>
                </c:pt>
                <c:pt idx="590">
                  <c:v>6827704</c:v>
                </c:pt>
                <c:pt idx="591">
                  <c:v>5181440</c:v>
                </c:pt>
                <c:pt idx="592">
                  <c:v>2564464</c:v>
                </c:pt>
                <c:pt idx="593">
                  <c:v>3680680</c:v>
                </c:pt>
                <c:pt idx="594">
                  <c:v>4004128</c:v>
                </c:pt>
                <c:pt idx="595">
                  <c:v>9916680</c:v>
                </c:pt>
                <c:pt idx="596">
                  <c:v>3081656</c:v>
                </c:pt>
                <c:pt idx="597">
                  <c:v>5114568</c:v>
                </c:pt>
                <c:pt idx="598">
                  <c:v>5374936</c:v>
                </c:pt>
                <c:pt idx="599">
                  <c:v>14987296</c:v>
                </c:pt>
                <c:pt idx="600">
                  <c:v>3743024</c:v>
                </c:pt>
                <c:pt idx="601">
                  <c:v>1435840</c:v>
                </c:pt>
                <c:pt idx="602">
                  <c:v>3243424</c:v>
                </c:pt>
                <c:pt idx="603">
                  <c:v>3769600</c:v>
                </c:pt>
                <c:pt idx="604">
                  <c:v>2593312</c:v>
                </c:pt>
                <c:pt idx="605">
                  <c:v>3780200</c:v>
                </c:pt>
                <c:pt idx="606">
                  <c:v>1962296</c:v>
                </c:pt>
                <c:pt idx="607">
                  <c:v>3067000</c:v>
                </c:pt>
                <c:pt idx="608">
                  <c:v>3260656</c:v>
                </c:pt>
                <c:pt idx="609">
                  <c:v>1470840</c:v>
                </c:pt>
                <c:pt idx="610">
                  <c:v>4895608</c:v>
                </c:pt>
                <c:pt idx="611">
                  <c:v>9155040</c:v>
                </c:pt>
                <c:pt idx="612">
                  <c:v>4504704</c:v>
                </c:pt>
                <c:pt idx="613">
                  <c:v>4557232</c:v>
                </c:pt>
                <c:pt idx="614">
                  <c:v>2435064</c:v>
                </c:pt>
                <c:pt idx="615">
                  <c:v>1598216</c:v>
                </c:pt>
                <c:pt idx="616">
                  <c:v>1470488</c:v>
                </c:pt>
                <c:pt idx="617">
                  <c:v>2656608</c:v>
                </c:pt>
                <c:pt idx="618">
                  <c:v>2779048</c:v>
                </c:pt>
                <c:pt idx="619">
                  <c:v>3950080</c:v>
                </c:pt>
                <c:pt idx="620">
                  <c:v>2315808</c:v>
                </c:pt>
                <c:pt idx="621">
                  <c:v>2133920</c:v>
                </c:pt>
                <c:pt idx="622">
                  <c:v>904416</c:v>
                </c:pt>
                <c:pt idx="623">
                  <c:v>1963352</c:v>
                </c:pt>
                <c:pt idx="624">
                  <c:v>1687280</c:v>
                </c:pt>
                <c:pt idx="625">
                  <c:v>3815528</c:v>
                </c:pt>
                <c:pt idx="626">
                  <c:v>3808720</c:v>
                </c:pt>
                <c:pt idx="627">
                  <c:v>8525648</c:v>
                </c:pt>
                <c:pt idx="628">
                  <c:v>5517504</c:v>
                </c:pt>
                <c:pt idx="629">
                  <c:v>4989688</c:v>
                </c:pt>
                <c:pt idx="630">
                  <c:v>11467448</c:v>
                </c:pt>
                <c:pt idx="631">
                  <c:v>6829552</c:v>
                </c:pt>
                <c:pt idx="632">
                  <c:v>3494536</c:v>
                </c:pt>
                <c:pt idx="633">
                  <c:v>3453128</c:v>
                </c:pt>
                <c:pt idx="634">
                  <c:v>6122048</c:v>
                </c:pt>
                <c:pt idx="635">
                  <c:v>3097512</c:v>
                </c:pt>
                <c:pt idx="636">
                  <c:v>3025376</c:v>
                </c:pt>
                <c:pt idx="637">
                  <c:v>1863112</c:v>
                </c:pt>
                <c:pt idx="638">
                  <c:v>2476056</c:v>
                </c:pt>
                <c:pt idx="639">
                  <c:v>6881360</c:v>
                </c:pt>
                <c:pt idx="640">
                  <c:v>8897280</c:v>
                </c:pt>
                <c:pt idx="641">
                  <c:v>9022496</c:v>
                </c:pt>
                <c:pt idx="642">
                  <c:v>6029520</c:v>
                </c:pt>
                <c:pt idx="643">
                  <c:v>6634040</c:v>
                </c:pt>
                <c:pt idx="644">
                  <c:v>6411736</c:v>
                </c:pt>
                <c:pt idx="645">
                  <c:v>4561024</c:v>
                </c:pt>
                <c:pt idx="646">
                  <c:v>8110752</c:v>
                </c:pt>
                <c:pt idx="647">
                  <c:v>4138568</c:v>
                </c:pt>
                <c:pt idx="648">
                  <c:v>2545176</c:v>
                </c:pt>
                <c:pt idx="649">
                  <c:v>4130488</c:v>
                </c:pt>
                <c:pt idx="650">
                  <c:v>2619800</c:v>
                </c:pt>
                <c:pt idx="651">
                  <c:v>3194376</c:v>
                </c:pt>
                <c:pt idx="652">
                  <c:v>2215568</c:v>
                </c:pt>
                <c:pt idx="653">
                  <c:v>1741816</c:v>
                </c:pt>
                <c:pt idx="654">
                  <c:v>1955840</c:v>
                </c:pt>
                <c:pt idx="655">
                  <c:v>6768872</c:v>
                </c:pt>
                <c:pt idx="656">
                  <c:v>19409736</c:v>
                </c:pt>
                <c:pt idx="657">
                  <c:v>6737072</c:v>
                </c:pt>
                <c:pt idx="658">
                  <c:v>3579584</c:v>
                </c:pt>
                <c:pt idx="659">
                  <c:v>5186240</c:v>
                </c:pt>
                <c:pt idx="660">
                  <c:v>2987304</c:v>
                </c:pt>
                <c:pt idx="661">
                  <c:v>1172304</c:v>
                </c:pt>
                <c:pt idx="662">
                  <c:v>1904800</c:v>
                </c:pt>
                <c:pt idx="663">
                  <c:v>1056248</c:v>
                </c:pt>
                <c:pt idx="664">
                  <c:v>2361224</c:v>
                </c:pt>
                <c:pt idx="665">
                  <c:v>1078632</c:v>
                </c:pt>
                <c:pt idx="666">
                  <c:v>2736248</c:v>
                </c:pt>
                <c:pt idx="667">
                  <c:v>2167256</c:v>
                </c:pt>
                <c:pt idx="668">
                  <c:v>2416880</c:v>
                </c:pt>
                <c:pt idx="669">
                  <c:v>1466056</c:v>
                </c:pt>
                <c:pt idx="670">
                  <c:v>1200192</c:v>
                </c:pt>
                <c:pt idx="671">
                  <c:v>2287960</c:v>
                </c:pt>
                <c:pt idx="672">
                  <c:v>1764232</c:v>
                </c:pt>
                <c:pt idx="673">
                  <c:v>1349520</c:v>
                </c:pt>
                <c:pt idx="674">
                  <c:v>1355552</c:v>
                </c:pt>
                <c:pt idx="675">
                  <c:v>2149864</c:v>
                </c:pt>
                <c:pt idx="676">
                  <c:v>962176</c:v>
                </c:pt>
                <c:pt idx="677">
                  <c:v>4262960</c:v>
                </c:pt>
                <c:pt idx="678">
                  <c:v>7659744</c:v>
                </c:pt>
                <c:pt idx="679">
                  <c:v>1271752</c:v>
                </c:pt>
                <c:pt idx="680">
                  <c:v>2088536</c:v>
                </c:pt>
                <c:pt idx="681">
                  <c:v>2225728</c:v>
                </c:pt>
                <c:pt idx="682">
                  <c:v>2002264</c:v>
                </c:pt>
                <c:pt idx="683">
                  <c:v>2797488</c:v>
                </c:pt>
                <c:pt idx="684">
                  <c:v>1163048</c:v>
                </c:pt>
                <c:pt idx="685">
                  <c:v>3389584</c:v>
                </c:pt>
                <c:pt idx="686">
                  <c:v>1747568</c:v>
                </c:pt>
                <c:pt idx="687">
                  <c:v>1379672</c:v>
                </c:pt>
                <c:pt idx="688">
                  <c:v>1981696</c:v>
                </c:pt>
                <c:pt idx="689">
                  <c:v>2829880</c:v>
                </c:pt>
                <c:pt idx="690">
                  <c:v>2217176</c:v>
                </c:pt>
                <c:pt idx="691">
                  <c:v>1556728</c:v>
                </c:pt>
                <c:pt idx="692">
                  <c:v>4784200</c:v>
                </c:pt>
                <c:pt idx="693">
                  <c:v>5616736</c:v>
                </c:pt>
                <c:pt idx="694">
                  <c:v>5878488</c:v>
                </c:pt>
                <c:pt idx="695">
                  <c:v>1136568</c:v>
                </c:pt>
                <c:pt idx="696">
                  <c:v>4168256</c:v>
                </c:pt>
                <c:pt idx="697">
                  <c:v>1840616</c:v>
                </c:pt>
                <c:pt idx="698">
                  <c:v>2183640</c:v>
                </c:pt>
                <c:pt idx="699">
                  <c:v>1941864</c:v>
                </c:pt>
                <c:pt idx="700">
                  <c:v>4255824</c:v>
                </c:pt>
                <c:pt idx="701">
                  <c:v>1796536</c:v>
                </c:pt>
                <c:pt idx="702">
                  <c:v>1820488</c:v>
                </c:pt>
                <c:pt idx="703">
                  <c:v>2386600</c:v>
                </c:pt>
                <c:pt idx="704">
                  <c:v>2069336</c:v>
                </c:pt>
                <c:pt idx="705">
                  <c:v>1530720</c:v>
                </c:pt>
                <c:pt idx="706">
                  <c:v>2086664</c:v>
                </c:pt>
                <c:pt idx="707">
                  <c:v>1928120</c:v>
                </c:pt>
                <c:pt idx="708">
                  <c:v>1303640</c:v>
                </c:pt>
                <c:pt idx="709">
                  <c:v>1761352</c:v>
                </c:pt>
                <c:pt idx="710">
                  <c:v>2294272</c:v>
                </c:pt>
                <c:pt idx="711">
                  <c:v>3474656</c:v>
                </c:pt>
                <c:pt idx="712">
                  <c:v>1282232</c:v>
                </c:pt>
                <c:pt idx="713">
                  <c:v>5451640</c:v>
                </c:pt>
                <c:pt idx="714">
                  <c:v>2793976</c:v>
                </c:pt>
                <c:pt idx="715">
                  <c:v>2160112</c:v>
                </c:pt>
                <c:pt idx="716">
                  <c:v>2351256</c:v>
                </c:pt>
                <c:pt idx="717">
                  <c:v>1323776</c:v>
                </c:pt>
                <c:pt idx="718">
                  <c:v>4496760</c:v>
                </c:pt>
                <c:pt idx="719">
                  <c:v>1409200</c:v>
                </c:pt>
                <c:pt idx="720">
                  <c:v>7997168</c:v>
                </c:pt>
                <c:pt idx="721">
                  <c:v>6507200</c:v>
                </c:pt>
                <c:pt idx="722">
                  <c:v>7359936</c:v>
                </c:pt>
                <c:pt idx="723">
                  <c:v>2952536</c:v>
                </c:pt>
                <c:pt idx="724">
                  <c:v>1901808</c:v>
                </c:pt>
                <c:pt idx="725">
                  <c:v>1866208</c:v>
                </c:pt>
                <c:pt idx="726">
                  <c:v>2899440</c:v>
                </c:pt>
                <c:pt idx="727">
                  <c:v>2287912</c:v>
                </c:pt>
                <c:pt idx="728">
                  <c:v>2013320</c:v>
                </c:pt>
                <c:pt idx="729">
                  <c:v>5095384</c:v>
                </c:pt>
                <c:pt idx="730">
                  <c:v>2999368</c:v>
                </c:pt>
                <c:pt idx="731">
                  <c:v>1230496</c:v>
                </c:pt>
                <c:pt idx="732">
                  <c:v>1083984</c:v>
                </c:pt>
                <c:pt idx="733">
                  <c:v>1433264</c:v>
                </c:pt>
                <c:pt idx="734">
                  <c:v>2017664</c:v>
                </c:pt>
                <c:pt idx="735">
                  <c:v>4568600</c:v>
                </c:pt>
                <c:pt idx="736">
                  <c:v>3264568</c:v>
                </c:pt>
                <c:pt idx="737">
                  <c:v>832864</c:v>
                </c:pt>
                <c:pt idx="738">
                  <c:v>5419048</c:v>
                </c:pt>
                <c:pt idx="739">
                  <c:v>3205704</c:v>
                </c:pt>
                <c:pt idx="740">
                  <c:v>3985920</c:v>
                </c:pt>
                <c:pt idx="741">
                  <c:v>1946080</c:v>
                </c:pt>
                <c:pt idx="742">
                  <c:v>1091552</c:v>
                </c:pt>
                <c:pt idx="743">
                  <c:v>1132496</c:v>
                </c:pt>
                <c:pt idx="744">
                  <c:v>1153616</c:v>
                </c:pt>
                <c:pt idx="745">
                  <c:v>1278536</c:v>
                </c:pt>
                <c:pt idx="746">
                  <c:v>1015352</c:v>
                </c:pt>
                <c:pt idx="747">
                  <c:v>2423488</c:v>
                </c:pt>
                <c:pt idx="748">
                  <c:v>2581808</c:v>
                </c:pt>
                <c:pt idx="749">
                  <c:v>4206344</c:v>
                </c:pt>
                <c:pt idx="750">
                  <c:v>6409752</c:v>
                </c:pt>
                <c:pt idx="751">
                  <c:v>1540976</c:v>
                </c:pt>
                <c:pt idx="752">
                  <c:v>5960784</c:v>
                </c:pt>
                <c:pt idx="753">
                  <c:v>4456808</c:v>
                </c:pt>
                <c:pt idx="754">
                  <c:v>1123800</c:v>
                </c:pt>
                <c:pt idx="755">
                  <c:v>966712</c:v>
                </c:pt>
                <c:pt idx="756">
                  <c:v>1127592</c:v>
                </c:pt>
                <c:pt idx="757">
                  <c:v>2403296</c:v>
                </c:pt>
                <c:pt idx="758">
                  <c:v>4973872</c:v>
                </c:pt>
                <c:pt idx="759">
                  <c:v>3359952</c:v>
                </c:pt>
                <c:pt idx="760">
                  <c:v>3055936</c:v>
                </c:pt>
                <c:pt idx="761">
                  <c:v>7057072</c:v>
                </c:pt>
                <c:pt idx="762">
                  <c:v>3745216</c:v>
                </c:pt>
                <c:pt idx="763">
                  <c:v>9595080</c:v>
                </c:pt>
                <c:pt idx="764">
                  <c:v>6678408</c:v>
                </c:pt>
                <c:pt idx="765">
                  <c:v>3130624</c:v>
                </c:pt>
                <c:pt idx="766">
                  <c:v>5879560</c:v>
                </c:pt>
                <c:pt idx="767">
                  <c:v>5144608</c:v>
                </c:pt>
                <c:pt idx="768">
                  <c:v>1949520</c:v>
                </c:pt>
                <c:pt idx="769">
                  <c:v>2403992</c:v>
                </c:pt>
                <c:pt idx="770">
                  <c:v>3545256</c:v>
                </c:pt>
                <c:pt idx="771">
                  <c:v>4087360</c:v>
                </c:pt>
                <c:pt idx="772">
                  <c:v>4612072</c:v>
                </c:pt>
                <c:pt idx="773">
                  <c:v>3669464</c:v>
                </c:pt>
                <c:pt idx="774">
                  <c:v>3608888</c:v>
                </c:pt>
                <c:pt idx="775">
                  <c:v>8602616</c:v>
                </c:pt>
                <c:pt idx="776">
                  <c:v>5793488</c:v>
                </c:pt>
                <c:pt idx="777">
                  <c:v>29695968</c:v>
                </c:pt>
                <c:pt idx="778">
                  <c:v>7611136</c:v>
                </c:pt>
                <c:pt idx="779">
                  <c:v>2331432</c:v>
                </c:pt>
                <c:pt idx="780">
                  <c:v>4507336</c:v>
                </c:pt>
                <c:pt idx="781">
                  <c:v>2688648</c:v>
                </c:pt>
                <c:pt idx="782">
                  <c:v>5529912</c:v>
                </c:pt>
                <c:pt idx="783">
                  <c:v>2277960</c:v>
                </c:pt>
                <c:pt idx="784">
                  <c:v>5194032</c:v>
                </c:pt>
                <c:pt idx="785">
                  <c:v>6110744</c:v>
                </c:pt>
                <c:pt idx="786">
                  <c:v>2402192</c:v>
                </c:pt>
                <c:pt idx="787">
                  <c:v>9096048</c:v>
                </c:pt>
                <c:pt idx="788">
                  <c:v>3753672</c:v>
                </c:pt>
                <c:pt idx="789">
                  <c:v>4382008</c:v>
                </c:pt>
                <c:pt idx="790">
                  <c:v>5238200</c:v>
                </c:pt>
                <c:pt idx="791">
                  <c:v>5108016</c:v>
                </c:pt>
                <c:pt idx="792">
                  <c:v>8820144</c:v>
                </c:pt>
                <c:pt idx="793">
                  <c:v>13787504</c:v>
                </c:pt>
                <c:pt idx="794">
                  <c:v>6084904</c:v>
                </c:pt>
                <c:pt idx="795">
                  <c:v>3606816</c:v>
                </c:pt>
                <c:pt idx="796">
                  <c:v>4472696</c:v>
                </c:pt>
                <c:pt idx="797">
                  <c:v>4496136</c:v>
                </c:pt>
                <c:pt idx="798">
                  <c:v>2688056</c:v>
                </c:pt>
                <c:pt idx="799">
                  <c:v>5887112</c:v>
                </c:pt>
                <c:pt idx="800">
                  <c:v>2340776</c:v>
                </c:pt>
                <c:pt idx="801">
                  <c:v>2949440</c:v>
                </c:pt>
                <c:pt idx="802">
                  <c:v>2649712</c:v>
                </c:pt>
                <c:pt idx="803">
                  <c:v>1894696</c:v>
                </c:pt>
                <c:pt idx="804">
                  <c:v>1299720</c:v>
                </c:pt>
                <c:pt idx="805">
                  <c:v>2062432</c:v>
                </c:pt>
                <c:pt idx="806">
                  <c:v>3836328</c:v>
                </c:pt>
                <c:pt idx="807">
                  <c:v>3943904</c:v>
                </c:pt>
                <c:pt idx="808">
                  <c:v>1996392</c:v>
                </c:pt>
                <c:pt idx="809">
                  <c:v>4036008</c:v>
                </c:pt>
                <c:pt idx="810">
                  <c:v>914928</c:v>
                </c:pt>
                <c:pt idx="811">
                  <c:v>3733536</c:v>
                </c:pt>
                <c:pt idx="812">
                  <c:v>3651440</c:v>
                </c:pt>
                <c:pt idx="813">
                  <c:v>2777384</c:v>
                </c:pt>
                <c:pt idx="814">
                  <c:v>1168056</c:v>
                </c:pt>
                <c:pt idx="815">
                  <c:v>1275224</c:v>
                </c:pt>
                <c:pt idx="816">
                  <c:v>2779512</c:v>
                </c:pt>
                <c:pt idx="817">
                  <c:v>39495872</c:v>
                </c:pt>
                <c:pt idx="818">
                  <c:v>18627920</c:v>
                </c:pt>
                <c:pt idx="819">
                  <c:v>16431944</c:v>
                </c:pt>
                <c:pt idx="820">
                  <c:v>2333112</c:v>
                </c:pt>
                <c:pt idx="821">
                  <c:v>3297672</c:v>
                </c:pt>
                <c:pt idx="822">
                  <c:v>5174776</c:v>
                </c:pt>
                <c:pt idx="823">
                  <c:v>4026632</c:v>
                </c:pt>
                <c:pt idx="824">
                  <c:v>9418528</c:v>
                </c:pt>
                <c:pt idx="825">
                  <c:v>10652712</c:v>
                </c:pt>
                <c:pt idx="826">
                  <c:v>3902144</c:v>
                </c:pt>
                <c:pt idx="827">
                  <c:v>6068320</c:v>
                </c:pt>
                <c:pt idx="828">
                  <c:v>3184544</c:v>
                </c:pt>
                <c:pt idx="829">
                  <c:v>1212696</c:v>
                </c:pt>
                <c:pt idx="830">
                  <c:v>5879632</c:v>
                </c:pt>
                <c:pt idx="831">
                  <c:v>6826864</c:v>
                </c:pt>
                <c:pt idx="832">
                  <c:v>5068032</c:v>
                </c:pt>
                <c:pt idx="833">
                  <c:v>4129696</c:v>
                </c:pt>
                <c:pt idx="834">
                  <c:v>7995640</c:v>
                </c:pt>
                <c:pt idx="835">
                  <c:v>5540824</c:v>
                </c:pt>
                <c:pt idx="836">
                  <c:v>995672</c:v>
                </c:pt>
                <c:pt idx="837">
                  <c:v>1718200</c:v>
                </c:pt>
                <c:pt idx="838">
                  <c:v>1982888</c:v>
                </c:pt>
                <c:pt idx="839">
                  <c:v>2230536</c:v>
                </c:pt>
                <c:pt idx="840">
                  <c:v>3108752</c:v>
                </c:pt>
                <c:pt idx="841">
                  <c:v>2447392</c:v>
                </c:pt>
                <c:pt idx="842">
                  <c:v>1860512</c:v>
                </c:pt>
                <c:pt idx="843">
                  <c:v>4062512</c:v>
                </c:pt>
                <c:pt idx="844">
                  <c:v>1225088</c:v>
                </c:pt>
                <c:pt idx="845">
                  <c:v>1109984</c:v>
                </c:pt>
                <c:pt idx="846">
                  <c:v>4675872</c:v>
                </c:pt>
                <c:pt idx="847">
                  <c:v>4099424</c:v>
                </c:pt>
                <c:pt idx="848">
                  <c:v>1534848</c:v>
                </c:pt>
                <c:pt idx="849">
                  <c:v>7231792</c:v>
                </c:pt>
                <c:pt idx="850">
                  <c:v>3202712</c:v>
                </c:pt>
                <c:pt idx="851">
                  <c:v>1263080</c:v>
                </c:pt>
                <c:pt idx="852">
                  <c:v>4236920</c:v>
                </c:pt>
                <c:pt idx="853">
                  <c:v>863776</c:v>
                </c:pt>
                <c:pt idx="854">
                  <c:v>1490336</c:v>
                </c:pt>
                <c:pt idx="855">
                  <c:v>2324888</c:v>
                </c:pt>
                <c:pt idx="856">
                  <c:v>3053632</c:v>
                </c:pt>
                <c:pt idx="857">
                  <c:v>1460512</c:v>
                </c:pt>
                <c:pt idx="858">
                  <c:v>2588888</c:v>
                </c:pt>
                <c:pt idx="859">
                  <c:v>1640584</c:v>
                </c:pt>
                <c:pt idx="860">
                  <c:v>5513064</c:v>
                </c:pt>
                <c:pt idx="861">
                  <c:v>3546072</c:v>
                </c:pt>
                <c:pt idx="862">
                  <c:v>3231336</c:v>
                </c:pt>
                <c:pt idx="863">
                  <c:v>1131688</c:v>
                </c:pt>
                <c:pt idx="864">
                  <c:v>1737544</c:v>
                </c:pt>
                <c:pt idx="865">
                  <c:v>1688936</c:v>
                </c:pt>
                <c:pt idx="866">
                  <c:v>2072128</c:v>
                </c:pt>
                <c:pt idx="867">
                  <c:v>1342816</c:v>
                </c:pt>
                <c:pt idx="868">
                  <c:v>3514184</c:v>
                </c:pt>
                <c:pt idx="869">
                  <c:v>1778480</c:v>
                </c:pt>
                <c:pt idx="870">
                  <c:v>2427952</c:v>
                </c:pt>
                <c:pt idx="871">
                  <c:v>1552016</c:v>
                </c:pt>
                <c:pt idx="872">
                  <c:v>2930688</c:v>
                </c:pt>
                <c:pt idx="873">
                  <c:v>1569608</c:v>
                </c:pt>
                <c:pt idx="874">
                  <c:v>1799928</c:v>
                </c:pt>
                <c:pt idx="875">
                  <c:v>5716392</c:v>
                </c:pt>
                <c:pt idx="876">
                  <c:v>5741744</c:v>
                </c:pt>
                <c:pt idx="877">
                  <c:v>2934056</c:v>
                </c:pt>
                <c:pt idx="878">
                  <c:v>1965592</c:v>
                </c:pt>
                <c:pt idx="879">
                  <c:v>2913864</c:v>
                </c:pt>
                <c:pt idx="880">
                  <c:v>6211072</c:v>
                </c:pt>
                <c:pt idx="881">
                  <c:v>9039056</c:v>
                </c:pt>
                <c:pt idx="882">
                  <c:v>4383384</c:v>
                </c:pt>
                <c:pt idx="883">
                  <c:v>9521608</c:v>
                </c:pt>
                <c:pt idx="884">
                  <c:v>5999440</c:v>
                </c:pt>
                <c:pt idx="885">
                  <c:v>14077944</c:v>
                </c:pt>
                <c:pt idx="886">
                  <c:v>13676240</c:v>
                </c:pt>
                <c:pt idx="887">
                  <c:v>9641568</c:v>
                </c:pt>
                <c:pt idx="888">
                  <c:v>5303632</c:v>
                </c:pt>
                <c:pt idx="889">
                  <c:v>5797520</c:v>
                </c:pt>
                <c:pt idx="890">
                  <c:v>6962840</c:v>
                </c:pt>
                <c:pt idx="891">
                  <c:v>7399936</c:v>
                </c:pt>
                <c:pt idx="892">
                  <c:v>6284296</c:v>
                </c:pt>
                <c:pt idx="893">
                  <c:v>7781544</c:v>
                </c:pt>
                <c:pt idx="894">
                  <c:v>2499264</c:v>
                </c:pt>
                <c:pt idx="895">
                  <c:v>1819864</c:v>
                </c:pt>
                <c:pt idx="896">
                  <c:v>2479176</c:v>
                </c:pt>
                <c:pt idx="897">
                  <c:v>2815232</c:v>
                </c:pt>
                <c:pt idx="898">
                  <c:v>4418848</c:v>
                </c:pt>
                <c:pt idx="899">
                  <c:v>5351960</c:v>
                </c:pt>
                <c:pt idx="900">
                  <c:v>6693200</c:v>
                </c:pt>
                <c:pt idx="901">
                  <c:v>3756024</c:v>
                </c:pt>
                <c:pt idx="902">
                  <c:v>4156016</c:v>
                </c:pt>
                <c:pt idx="903">
                  <c:v>8248520</c:v>
                </c:pt>
                <c:pt idx="904">
                  <c:v>5141824</c:v>
                </c:pt>
                <c:pt idx="905">
                  <c:v>2749024</c:v>
                </c:pt>
                <c:pt idx="906">
                  <c:v>3482808</c:v>
                </c:pt>
                <c:pt idx="907">
                  <c:v>6267824</c:v>
                </c:pt>
                <c:pt idx="908">
                  <c:v>3981544</c:v>
                </c:pt>
                <c:pt idx="909">
                  <c:v>5203912</c:v>
                </c:pt>
                <c:pt idx="910">
                  <c:v>2632176</c:v>
                </c:pt>
                <c:pt idx="911">
                  <c:v>1752400</c:v>
                </c:pt>
                <c:pt idx="912">
                  <c:v>3571576</c:v>
                </c:pt>
                <c:pt idx="913">
                  <c:v>5178576</c:v>
                </c:pt>
                <c:pt idx="914">
                  <c:v>2729592</c:v>
                </c:pt>
                <c:pt idx="915">
                  <c:v>2923560</c:v>
                </c:pt>
                <c:pt idx="916">
                  <c:v>5665408</c:v>
                </c:pt>
                <c:pt idx="917">
                  <c:v>7655648</c:v>
                </c:pt>
                <c:pt idx="918">
                  <c:v>7788664</c:v>
                </c:pt>
                <c:pt idx="919">
                  <c:v>3065032</c:v>
                </c:pt>
                <c:pt idx="920">
                  <c:v>2724648</c:v>
                </c:pt>
                <c:pt idx="921">
                  <c:v>2077208</c:v>
                </c:pt>
                <c:pt idx="922">
                  <c:v>4838240</c:v>
                </c:pt>
                <c:pt idx="923">
                  <c:v>3163928</c:v>
                </c:pt>
                <c:pt idx="924">
                  <c:v>2122248</c:v>
                </c:pt>
                <c:pt idx="925">
                  <c:v>5331624</c:v>
                </c:pt>
                <c:pt idx="926">
                  <c:v>6948200</c:v>
                </c:pt>
                <c:pt idx="927">
                  <c:v>3897840</c:v>
                </c:pt>
                <c:pt idx="928">
                  <c:v>4364728</c:v>
                </c:pt>
                <c:pt idx="929">
                  <c:v>3175200</c:v>
                </c:pt>
                <c:pt idx="930">
                  <c:v>1485632</c:v>
                </c:pt>
                <c:pt idx="931">
                  <c:v>5860344</c:v>
                </c:pt>
                <c:pt idx="932">
                  <c:v>1347872</c:v>
                </c:pt>
                <c:pt idx="933">
                  <c:v>1607832</c:v>
                </c:pt>
                <c:pt idx="934">
                  <c:v>979016</c:v>
                </c:pt>
                <c:pt idx="935">
                  <c:v>2336768</c:v>
                </c:pt>
                <c:pt idx="936">
                  <c:v>2993072</c:v>
                </c:pt>
                <c:pt idx="937">
                  <c:v>9143152</c:v>
                </c:pt>
                <c:pt idx="938">
                  <c:v>5030720</c:v>
                </c:pt>
                <c:pt idx="939">
                  <c:v>3078376</c:v>
                </c:pt>
                <c:pt idx="940">
                  <c:v>8899232</c:v>
                </c:pt>
                <c:pt idx="941">
                  <c:v>6325608</c:v>
                </c:pt>
                <c:pt idx="942">
                  <c:v>8303856</c:v>
                </c:pt>
                <c:pt idx="943">
                  <c:v>3447696</c:v>
                </c:pt>
                <c:pt idx="944">
                  <c:v>2997504</c:v>
                </c:pt>
                <c:pt idx="945">
                  <c:v>3667656</c:v>
                </c:pt>
                <c:pt idx="946">
                  <c:v>5223536</c:v>
                </c:pt>
                <c:pt idx="947">
                  <c:v>6967256</c:v>
                </c:pt>
                <c:pt idx="948">
                  <c:v>6493064</c:v>
                </c:pt>
                <c:pt idx="949">
                  <c:v>2549296</c:v>
                </c:pt>
                <c:pt idx="950">
                  <c:v>3618432</c:v>
                </c:pt>
                <c:pt idx="951">
                  <c:v>5298896</c:v>
                </c:pt>
                <c:pt idx="952">
                  <c:v>1564552</c:v>
                </c:pt>
                <c:pt idx="953">
                  <c:v>1125016</c:v>
                </c:pt>
                <c:pt idx="954">
                  <c:v>1422600</c:v>
                </c:pt>
                <c:pt idx="955">
                  <c:v>1745456</c:v>
                </c:pt>
                <c:pt idx="956">
                  <c:v>2381920</c:v>
                </c:pt>
                <c:pt idx="957">
                  <c:v>2552464</c:v>
                </c:pt>
                <c:pt idx="958">
                  <c:v>886928</c:v>
                </c:pt>
                <c:pt idx="959">
                  <c:v>1378272</c:v>
                </c:pt>
                <c:pt idx="960">
                  <c:v>2888024</c:v>
                </c:pt>
                <c:pt idx="961">
                  <c:v>3396960</c:v>
                </c:pt>
                <c:pt idx="962">
                  <c:v>1996552</c:v>
                </c:pt>
                <c:pt idx="963">
                  <c:v>3177328</c:v>
                </c:pt>
                <c:pt idx="964">
                  <c:v>2192664</c:v>
                </c:pt>
                <c:pt idx="965">
                  <c:v>6547680</c:v>
                </c:pt>
                <c:pt idx="966">
                  <c:v>3660128</c:v>
                </c:pt>
                <c:pt idx="967">
                  <c:v>3090440</c:v>
                </c:pt>
                <c:pt idx="968">
                  <c:v>1551696</c:v>
                </c:pt>
                <c:pt idx="969">
                  <c:v>3422896</c:v>
                </c:pt>
                <c:pt idx="970">
                  <c:v>1905728</c:v>
                </c:pt>
                <c:pt idx="971">
                  <c:v>1947576</c:v>
                </c:pt>
                <c:pt idx="972">
                  <c:v>1741848</c:v>
                </c:pt>
                <c:pt idx="973">
                  <c:v>1144272</c:v>
                </c:pt>
                <c:pt idx="974">
                  <c:v>4248488</c:v>
                </c:pt>
                <c:pt idx="975">
                  <c:v>508632</c:v>
                </c:pt>
                <c:pt idx="976">
                  <c:v>2637664</c:v>
                </c:pt>
                <c:pt idx="977">
                  <c:v>1553288</c:v>
                </c:pt>
                <c:pt idx="978">
                  <c:v>1360544</c:v>
                </c:pt>
                <c:pt idx="979">
                  <c:v>3170560</c:v>
                </c:pt>
                <c:pt idx="980">
                  <c:v>1631536</c:v>
                </c:pt>
                <c:pt idx="981">
                  <c:v>4549680</c:v>
                </c:pt>
                <c:pt idx="982">
                  <c:v>1682936</c:v>
                </c:pt>
                <c:pt idx="983">
                  <c:v>2431912</c:v>
                </c:pt>
                <c:pt idx="984">
                  <c:v>3832040</c:v>
                </c:pt>
                <c:pt idx="985">
                  <c:v>4203136</c:v>
                </c:pt>
                <c:pt idx="986">
                  <c:v>2730856</c:v>
                </c:pt>
                <c:pt idx="987">
                  <c:v>3785560</c:v>
                </c:pt>
                <c:pt idx="988">
                  <c:v>7491656</c:v>
                </c:pt>
                <c:pt idx="989">
                  <c:v>1498392</c:v>
                </c:pt>
                <c:pt idx="990">
                  <c:v>2987224</c:v>
                </c:pt>
                <c:pt idx="991">
                  <c:v>1897152</c:v>
                </c:pt>
                <c:pt idx="992">
                  <c:v>4389424</c:v>
                </c:pt>
                <c:pt idx="993">
                  <c:v>2756560</c:v>
                </c:pt>
                <c:pt idx="994">
                  <c:v>1738600</c:v>
                </c:pt>
                <c:pt idx="995">
                  <c:v>1001392</c:v>
                </c:pt>
                <c:pt idx="996">
                  <c:v>1665384</c:v>
                </c:pt>
                <c:pt idx="997">
                  <c:v>4048608</c:v>
                </c:pt>
                <c:pt idx="998">
                  <c:v>3349088</c:v>
                </c:pt>
                <c:pt idx="999">
                  <c:v>5229320</c:v>
                </c:pt>
                <c:pt idx="1000">
                  <c:v>2058152</c:v>
                </c:pt>
                <c:pt idx="1001">
                  <c:v>1165008</c:v>
                </c:pt>
              </c:numCache>
            </c:numRef>
          </c:val>
          <c:smooth val="0"/>
          <c:extLst>
            <c:ext xmlns:c16="http://schemas.microsoft.com/office/drawing/2014/chart" uri="{C3380CC4-5D6E-409C-BE32-E72D297353CC}">
              <c16:uniqueId val="{00000000-3061-47BB-9050-7C93331E1150}"/>
            </c:ext>
          </c:extLst>
        </c:ser>
        <c:dLbls>
          <c:showLegendKey val="0"/>
          <c:showVal val="0"/>
          <c:showCatName val="0"/>
          <c:showSerName val="0"/>
          <c:showPercent val="0"/>
          <c:showBubbleSize val="0"/>
        </c:dLbls>
        <c:smooth val="0"/>
        <c:axId val="666194128"/>
        <c:axId val="666194544"/>
      </c:lineChart>
      <c:dateAx>
        <c:axId val="66619412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544"/>
        <c:crosses val="autoZero"/>
        <c:auto val="1"/>
        <c:lblOffset val="100"/>
        <c:baseTimeUnit val="days"/>
      </c:dateAx>
      <c:valAx>
        <c:axId val="666194544"/>
        <c:scaling>
          <c:orientation val="minMax"/>
          <c:min val="1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8195401951169"/>
          <c:y val="0"/>
          <c:w val="0.82876993193891035"/>
          <c:h val="1"/>
        </c:manualLayout>
      </c:layout>
      <c:pie3DChart>
        <c:varyColors val="1"/>
        <c:ser>
          <c:idx val="0"/>
          <c:order val="0"/>
          <c:dPt>
            <c:idx val="0"/>
            <c:bubble3D val="0"/>
            <c:explosion val="36"/>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4-4D9C-4217-B7A2-14FB5572A15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9C-4217-B7A2-14FB5572A15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7-4D9C-4217-B7A2-14FB5572A15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6-4D9C-4217-B7A2-14FB5572A15D}"/>
              </c:ext>
            </c:extLst>
          </c:dPt>
          <c:dLbls>
            <c:dLbl>
              <c:idx val="0"/>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D9C-4217-B7A2-14FB5572A15D}"/>
                </c:ext>
              </c:extLst>
            </c:dLbl>
            <c:dLbl>
              <c:idx val="1"/>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9C-4217-B7A2-14FB5572A15D}"/>
                </c:ext>
              </c:extLst>
            </c:dLbl>
            <c:dLbl>
              <c:idx val="2"/>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D9C-4217-B7A2-14FB5572A15D}"/>
                </c:ext>
              </c:extLst>
            </c:dLbl>
            <c:dLbl>
              <c:idx val="3"/>
              <c:dLblPos val="out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D9C-4217-B7A2-14FB5572A1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Price'!$F$16:$F$19</c:f>
              <c:strCache>
                <c:ptCount val="3"/>
                <c:pt idx="0">
                  <c:v>Promoters</c:v>
                </c:pt>
                <c:pt idx="1">
                  <c:v>Total Instutuion</c:v>
                </c:pt>
                <c:pt idx="2">
                  <c:v>Non Instutuion</c:v>
                </c:pt>
              </c:strCache>
            </c:strRef>
          </c:cat>
          <c:val>
            <c:numRef>
              <c:f>'Share Price'!$G$16:$G$19</c:f>
              <c:numCache>
                <c:formatCode>0.00%</c:formatCode>
                <c:ptCount val="4"/>
                <c:pt idx="0">
                  <c:v>0.60719999999999996</c:v>
                </c:pt>
                <c:pt idx="1">
                  <c:v>0.33710000000000001</c:v>
                </c:pt>
                <c:pt idx="2">
                  <c:v>5.57E-2</c:v>
                </c:pt>
              </c:numCache>
            </c:numRef>
          </c:val>
          <c:extLst>
            <c:ext xmlns:c16="http://schemas.microsoft.com/office/drawing/2014/chart" uri="{C3380CC4-5D6E-409C-BE32-E72D297353CC}">
              <c16:uniqueId val="{00000000-4D9C-4217-B7A2-14FB5572A15D}"/>
            </c:ext>
          </c:extLst>
        </c:ser>
        <c:dLbls>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
          <c:y val="0.11931853769547153"/>
          <c:w val="0.52894345755517613"/>
          <c:h val="0.87500887320709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'Share Price'!$G$15</c:f>
              <c:strCache>
                <c:ptCount val="1"/>
                <c:pt idx="0">
                  <c:v>Column2</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'Share Price'!$F$16:$F$18</c:f>
              <c:strCache>
                <c:ptCount val="3"/>
                <c:pt idx="0">
                  <c:v>Promoters</c:v>
                </c:pt>
                <c:pt idx="1">
                  <c:v>Total Instutuion</c:v>
                </c:pt>
                <c:pt idx="2">
                  <c:v>Non Instutuion</c:v>
                </c:pt>
              </c:strCache>
            </c:strRef>
          </c:cat>
          <c:val>
            <c:numRef>
              <c:f>'Share Price'!$G$16:$G$18</c:f>
              <c:numCache>
                <c:formatCode>0.00%</c:formatCode>
                <c:ptCount val="3"/>
                <c:pt idx="0">
                  <c:v>0.60719999999999996</c:v>
                </c:pt>
                <c:pt idx="1">
                  <c:v>0.33710000000000001</c:v>
                </c:pt>
                <c:pt idx="2">
                  <c:v>5.57E-2</c:v>
                </c:pt>
              </c:numCache>
            </c:numRef>
          </c:val>
          <c:extLst>
            <c:ext xmlns:c16="http://schemas.microsoft.com/office/drawing/2014/chart" uri="{C3380CC4-5D6E-409C-BE32-E72D297353CC}">
              <c16:uniqueId val="{00000000-AEE9-4A84-A78C-EF43C3F0D1D2}"/>
            </c:ext>
          </c:extLst>
        </c:ser>
        <c:dLbls>
          <c:showLegendKey val="0"/>
          <c:showVal val="0"/>
          <c:showCatName val="0"/>
          <c:showSerName val="0"/>
          <c:showPercent val="0"/>
          <c:showBubbleSize val="0"/>
        </c:dLbls>
        <c:gapWidth val="182"/>
        <c:axId val="237471248"/>
        <c:axId val="237472080"/>
      </c:barChart>
      <c:catAx>
        <c:axId val="23747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472080"/>
        <c:crosses val="autoZero"/>
        <c:auto val="1"/>
        <c:lblAlgn val="ctr"/>
        <c:lblOffset val="100"/>
        <c:noMultiLvlLbl val="0"/>
      </c:catAx>
      <c:valAx>
        <c:axId val="237472080"/>
        <c:scaling>
          <c:orientation val="minMax"/>
        </c:scaling>
        <c:delete val="1"/>
        <c:axPos val="b"/>
        <c:numFmt formatCode="0.00%" sourceLinked="1"/>
        <c:majorTickMark val="none"/>
        <c:minorTickMark val="none"/>
        <c:tickLblPos val="nextTo"/>
        <c:crossAx val="237471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006CB7"/>
              </a:solidFill>
              <a:ln w="19050">
                <a:solidFill>
                  <a:schemeClr val="lt1"/>
                </a:solidFill>
              </a:ln>
              <a:effectLst/>
            </c:spPr>
            <c:extLst>
              <c:ext xmlns:c16="http://schemas.microsoft.com/office/drawing/2014/chart" uri="{C3380CC4-5D6E-409C-BE32-E72D297353CC}">
                <c16:uniqueId val="{00000003-F5B6-4BCC-BF08-C977D5EB2F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13-4241-940E-4A52C875EC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13-4241-940E-4A52C875EC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C13-4241-940E-4A52C875EC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C13-4241-940E-4A52C875EC0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C13-4241-940E-4A52C875EC0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C13-4241-940E-4A52C875EC0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C13-4241-940E-4A52C875EC0A}"/>
              </c:ext>
            </c:extLst>
          </c:dPt>
          <c:dPt>
            <c:idx val="8"/>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F5B6-4BCC-BF08-C977D5EB2FFB}"/>
              </c:ext>
            </c:extLst>
          </c:dPt>
          <c:cat>
            <c:strRef>
              <c:f>'Share Price'!$F$55:$F$63</c:f>
              <c:strCache>
                <c:ptCount val="9"/>
                <c:pt idx="0">
                  <c:v>Indian Promoters</c:v>
                </c:pt>
                <c:pt idx="1">
                  <c:v>Foreign Promoters</c:v>
                </c:pt>
                <c:pt idx="2">
                  <c:v>Mutual Funds</c:v>
                </c:pt>
                <c:pt idx="3">
                  <c:v>Financial institution/Banks/Insurance</c:v>
                </c:pt>
                <c:pt idx="4">
                  <c:v>Government</c:v>
                </c:pt>
                <c:pt idx="5">
                  <c:v>FII</c:v>
                </c:pt>
                <c:pt idx="6">
                  <c:v>Other</c:v>
                </c:pt>
                <c:pt idx="7">
                  <c:v>Total Non-Institution</c:v>
                </c:pt>
                <c:pt idx="8">
                  <c:v>Total Public</c:v>
                </c:pt>
              </c:strCache>
            </c:strRef>
          </c:cat>
          <c:val>
            <c:numRef>
              <c:f>'Share Price'!$G$55:$G$63</c:f>
              <c:numCache>
                <c:formatCode>General</c:formatCode>
                <c:ptCount val="9"/>
                <c:pt idx="0">
                  <c:v>44.26</c:v>
                </c:pt>
                <c:pt idx="1">
                  <c:v>16.46</c:v>
                </c:pt>
                <c:pt idx="2">
                  <c:v>10.039999999999999</c:v>
                </c:pt>
                <c:pt idx="3">
                  <c:v>5.7</c:v>
                </c:pt>
                <c:pt idx="4">
                  <c:v>0</c:v>
                </c:pt>
                <c:pt idx="5">
                  <c:v>17.170000000000002</c:v>
                </c:pt>
                <c:pt idx="6">
                  <c:v>0.8</c:v>
                </c:pt>
                <c:pt idx="7">
                  <c:v>5.57</c:v>
                </c:pt>
                <c:pt idx="8">
                  <c:v>39</c:v>
                </c:pt>
              </c:numCache>
            </c:numRef>
          </c:val>
          <c:extLst>
            <c:ext xmlns:c16="http://schemas.microsoft.com/office/drawing/2014/chart" uri="{C3380CC4-5D6E-409C-BE32-E72D297353CC}">
              <c16:uniqueId val="{00000000-F5B6-4BCC-BF08-C977D5EB2FF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25054274075246"/>
          <c:y val="3.4687591134441531E-2"/>
          <c:w val="0.86674945725924757"/>
          <c:h val="0.80808690580344122"/>
        </c:manualLayout>
      </c:layout>
      <c:lineChart>
        <c:grouping val="standard"/>
        <c:varyColors val="0"/>
        <c:ser>
          <c:idx val="0"/>
          <c:order val="0"/>
          <c:spPr>
            <a:ln w="28575" cap="rnd">
              <a:solidFill>
                <a:srgbClr val="F47310"/>
              </a:solidFill>
              <a:round/>
            </a:ln>
            <a:effectLst/>
          </c:spPr>
          <c:marker>
            <c:symbol val="none"/>
          </c:marker>
          <c:cat>
            <c:numRef>
              <c:f>'Share Price'!$B$3:$B$1004</c:f>
              <c:numCache>
                <c:formatCode>m/d/yyyy</c:formatCode>
                <c:ptCount val="1002"/>
                <c:pt idx="0">
                  <c:v>37480</c:v>
                </c:pt>
                <c:pt idx="1">
                  <c:v>37481</c:v>
                </c:pt>
                <c:pt idx="2">
                  <c:v>37482</c:v>
                </c:pt>
                <c:pt idx="3">
                  <c:v>37484</c:v>
                </c:pt>
                <c:pt idx="4">
                  <c:v>37487</c:v>
                </c:pt>
                <c:pt idx="5">
                  <c:v>37488</c:v>
                </c:pt>
                <c:pt idx="6">
                  <c:v>37489</c:v>
                </c:pt>
                <c:pt idx="7">
                  <c:v>37490</c:v>
                </c:pt>
                <c:pt idx="8">
                  <c:v>37491</c:v>
                </c:pt>
                <c:pt idx="9">
                  <c:v>37494</c:v>
                </c:pt>
                <c:pt idx="10">
                  <c:v>37495</c:v>
                </c:pt>
                <c:pt idx="11">
                  <c:v>37496</c:v>
                </c:pt>
                <c:pt idx="12">
                  <c:v>37497</c:v>
                </c:pt>
                <c:pt idx="13">
                  <c:v>37498</c:v>
                </c:pt>
                <c:pt idx="14">
                  <c:v>37501</c:v>
                </c:pt>
                <c:pt idx="15">
                  <c:v>37502</c:v>
                </c:pt>
                <c:pt idx="16">
                  <c:v>37503</c:v>
                </c:pt>
                <c:pt idx="17">
                  <c:v>37504</c:v>
                </c:pt>
                <c:pt idx="18">
                  <c:v>37505</c:v>
                </c:pt>
                <c:pt idx="19">
                  <c:v>37508</c:v>
                </c:pt>
                <c:pt idx="20">
                  <c:v>37510</c:v>
                </c:pt>
                <c:pt idx="21">
                  <c:v>37511</c:v>
                </c:pt>
                <c:pt idx="22">
                  <c:v>37512</c:v>
                </c:pt>
                <c:pt idx="23">
                  <c:v>37515</c:v>
                </c:pt>
                <c:pt idx="24">
                  <c:v>37516</c:v>
                </c:pt>
                <c:pt idx="25">
                  <c:v>37517</c:v>
                </c:pt>
                <c:pt idx="26">
                  <c:v>37518</c:v>
                </c:pt>
                <c:pt idx="27">
                  <c:v>37519</c:v>
                </c:pt>
                <c:pt idx="28">
                  <c:v>37522</c:v>
                </c:pt>
                <c:pt idx="29">
                  <c:v>37523</c:v>
                </c:pt>
                <c:pt idx="30">
                  <c:v>37524</c:v>
                </c:pt>
                <c:pt idx="31">
                  <c:v>37525</c:v>
                </c:pt>
                <c:pt idx="32">
                  <c:v>37526</c:v>
                </c:pt>
                <c:pt idx="33">
                  <c:v>37529</c:v>
                </c:pt>
                <c:pt idx="34">
                  <c:v>37530</c:v>
                </c:pt>
                <c:pt idx="35">
                  <c:v>37532</c:v>
                </c:pt>
                <c:pt idx="36">
                  <c:v>37533</c:v>
                </c:pt>
                <c:pt idx="37">
                  <c:v>37536</c:v>
                </c:pt>
                <c:pt idx="38">
                  <c:v>37537</c:v>
                </c:pt>
                <c:pt idx="39">
                  <c:v>37538</c:v>
                </c:pt>
                <c:pt idx="40">
                  <c:v>37539</c:v>
                </c:pt>
                <c:pt idx="41">
                  <c:v>37540</c:v>
                </c:pt>
                <c:pt idx="42">
                  <c:v>37543</c:v>
                </c:pt>
                <c:pt idx="43">
                  <c:v>37545</c:v>
                </c:pt>
                <c:pt idx="44">
                  <c:v>37546</c:v>
                </c:pt>
                <c:pt idx="45">
                  <c:v>37547</c:v>
                </c:pt>
                <c:pt idx="46">
                  <c:v>37550</c:v>
                </c:pt>
                <c:pt idx="47">
                  <c:v>37551</c:v>
                </c:pt>
                <c:pt idx="48">
                  <c:v>37552</c:v>
                </c:pt>
                <c:pt idx="49">
                  <c:v>37553</c:v>
                </c:pt>
                <c:pt idx="50">
                  <c:v>37554</c:v>
                </c:pt>
                <c:pt idx="51">
                  <c:v>37557</c:v>
                </c:pt>
                <c:pt idx="52">
                  <c:v>37558</c:v>
                </c:pt>
                <c:pt idx="53">
                  <c:v>37559</c:v>
                </c:pt>
                <c:pt idx="54">
                  <c:v>37560</c:v>
                </c:pt>
                <c:pt idx="55">
                  <c:v>37561</c:v>
                </c:pt>
                <c:pt idx="56">
                  <c:v>37564</c:v>
                </c:pt>
                <c:pt idx="57">
                  <c:v>37565</c:v>
                </c:pt>
                <c:pt idx="58">
                  <c:v>37567</c:v>
                </c:pt>
                <c:pt idx="59">
                  <c:v>37568</c:v>
                </c:pt>
                <c:pt idx="60">
                  <c:v>37571</c:v>
                </c:pt>
                <c:pt idx="61">
                  <c:v>37572</c:v>
                </c:pt>
                <c:pt idx="62">
                  <c:v>37573</c:v>
                </c:pt>
                <c:pt idx="63">
                  <c:v>37574</c:v>
                </c:pt>
                <c:pt idx="64">
                  <c:v>37575</c:v>
                </c:pt>
                <c:pt idx="65">
                  <c:v>37578</c:v>
                </c:pt>
                <c:pt idx="66">
                  <c:v>37580</c:v>
                </c:pt>
                <c:pt idx="67">
                  <c:v>37581</c:v>
                </c:pt>
                <c:pt idx="68">
                  <c:v>37582</c:v>
                </c:pt>
                <c:pt idx="69">
                  <c:v>37585</c:v>
                </c:pt>
                <c:pt idx="70">
                  <c:v>37586</c:v>
                </c:pt>
                <c:pt idx="71">
                  <c:v>37587</c:v>
                </c:pt>
                <c:pt idx="72">
                  <c:v>37588</c:v>
                </c:pt>
                <c:pt idx="73">
                  <c:v>37592</c:v>
                </c:pt>
                <c:pt idx="74">
                  <c:v>37593</c:v>
                </c:pt>
                <c:pt idx="75">
                  <c:v>37594</c:v>
                </c:pt>
                <c:pt idx="76">
                  <c:v>37595</c:v>
                </c:pt>
                <c:pt idx="77">
                  <c:v>37596</c:v>
                </c:pt>
                <c:pt idx="78">
                  <c:v>37599</c:v>
                </c:pt>
                <c:pt idx="79">
                  <c:v>37600</c:v>
                </c:pt>
                <c:pt idx="80">
                  <c:v>37601</c:v>
                </c:pt>
                <c:pt idx="81">
                  <c:v>37602</c:v>
                </c:pt>
                <c:pt idx="82">
                  <c:v>37603</c:v>
                </c:pt>
                <c:pt idx="83">
                  <c:v>37606</c:v>
                </c:pt>
                <c:pt idx="84">
                  <c:v>37607</c:v>
                </c:pt>
                <c:pt idx="85">
                  <c:v>37608</c:v>
                </c:pt>
                <c:pt idx="86">
                  <c:v>37609</c:v>
                </c:pt>
                <c:pt idx="87">
                  <c:v>37610</c:v>
                </c:pt>
                <c:pt idx="88">
                  <c:v>37613</c:v>
                </c:pt>
                <c:pt idx="89">
                  <c:v>37614</c:v>
                </c:pt>
                <c:pt idx="90">
                  <c:v>37616</c:v>
                </c:pt>
                <c:pt idx="91">
                  <c:v>37617</c:v>
                </c:pt>
                <c:pt idx="92">
                  <c:v>37620</c:v>
                </c:pt>
                <c:pt idx="93">
                  <c:v>37621</c:v>
                </c:pt>
                <c:pt idx="94">
                  <c:v>37622</c:v>
                </c:pt>
                <c:pt idx="95">
                  <c:v>37623</c:v>
                </c:pt>
                <c:pt idx="96">
                  <c:v>37624</c:v>
                </c:pt>
                <c:pt idx="97">
                  <c:v>37627</c:v>
                </c:pt>
                <c:pt idx="98">
                  <c:v>37628</c:v>
                </c:pt>
                <c:pt idx="99">
                  <c:v>37629</c:v>
                </c:pt>
                <c:pt idx="100">
                  <c:v>37630</c:v>
                </c:pt>
                <c:pt idx="101">
                  <c:v>37631</c:v>
                </c:pt>
                <c:pt idx="102">
                  <c:v>37634</c:v>
                </c:pt>
                <c:pt idx="103">
                  <c:v>37635</c:v>
                </c:pt>
                <c:pt idx="104">
                  <c:v>37636</c:v>
                </c:pt>
                <c:pt idx="105">
                  <c:v>37637</c:v>
                </c:pt>
                <c:pt idx="106">
                  <c:v>37638</c:v>
                </c:pt>
                <c:pt idx="107">
                  <c:v>37641</c:v>
                </c:pt>
                <c:pt idx="108">
                  <c:v>37642</c:v>
                </c:pt>
                <c:pt idx="109">
                  <c:v>37643</c:v>
                </c:pt>
                <c:pt idx="110">
                  <c:v>37644</c:v>
                </c:pt>
                <c:pt idx="111">
                  <c:v>37645</c:v>
                </c:pt>
                <c:pt idx="112">
                  <c:v>37648</c:v>
                </c:pt>
                <c:pt idx="113">
                  <c:v>37649</c:v>
                </c:pt>
                <c:pt idx="114">
                  <c:v>37650</c:v>
                </c:pt>
                <c:pt idx="115">
                  <c:v>37651</c:v>
                </c:pt>
                <c:pt idx="116">
                  <c:v>37652</c:v>
                </c:pt>
                <c:pt idx="117">
                  <c:v>37655</c:v>
                </c:pt>
                <c:pt idx="118">
                  <c:v>37656</c:v>
                </c:pt>
                <c:pt idx="119">
                  <c:v>37657</c:v>
                </c:pt>
                <c:pt idx="120">
                  <c:v>37658</c:v>
                </c:pt>
                <c:pt idx="121">
                  <c:v>37659</c:v>
                </c:pt>
                <c:pt idx="122">
                  <c:v>37662</c:v>
                </c:pt>
                <c:pt idx="123">
                  <c:v>37663</c:v>
                </c:pt>
                <c:pt idx="124">
                  <c:v>37664</c:v>
                </c:pt>
                <c:pt idx="125">
                  <c:v>37666</c:v>
                </c:pt>
                <c:pt idx="126">
                  <c:v>37669</c:v>
                </c:pt>
                <c:pt idx="127">
                  <c:v>37670</c:v>
                </c:pt>
                <c:pt idx="128">
                  <c:v>37671</c:v>
                </c:pt>
                <c:pt idx="129">
                  <c:v>37672</c:v>
                </c:pt>
                <c:pt idx="130">
                  <c:v>37673</c:v>
                </c:pt>
                <c:pt idx="131">
                  <c:v>37676</c:v>
                </c:pt>
                <c:pt idx="132">
                  <c:v>37677</c:v>
                </c:pt>
                <c:pt idx="133">
                  <c:v>37678</c:v>
                </c:pt>
                <c:pt idx="134">
                  <c:v>37679</c:v>
                </c:pt>
                <c:pt idx="135">
                  <c:v>37680</c:v>
                </c:pt>
                <c:pt idx="136">
                  <c:v>37683</c:v>
                </c:pt>
                <c:pt idx="137">
                  <c:v>37684</c:v>
                </c:pt>
                <c:pt idx="138">
                  <c:v>37685</c:v>
                </c:pt>
                <c:pt idx="139">
                  <c:v>37686</c:v>
                </c:pt>
                <c:pt idx="140">
                  <c:v>37687</c:v>
                </c:pt>
                <c:pt idx="141">
                  <c:v>37690</c:v>
                </c:pt>
                <c:pt idx="142">
                  <c:v>37691</c:v>
                </c:pt>
                <c:pt idx="143">
                  <c:v>37692</c:v>
                </c:pt>
                <c:pt idx="144">
                  <c:v>37693</c:v>
                </c:pt>
                <c:pt idx="145">
                  <c:v>37697</c:v>
                </c:pt>
                <c:pt idx="146">
                  <c:v>37699</c:v>
                </c:pt>
                <c:pt idx="147">
                  <c:v>37700</c:v>
                </c:pt>
                <c:pt idx="148">
                  <c:v>37704</c:v>
                </c:pt>
                <c:pt idx="149">
                  <c:v>37705</c:v>
                </c:pt>
                <c:pt idx="150">
                  <c:v>37706</c:v>
                </c:pt>
                <c:pt idx="151">
                  <c:v>37707</c:v>
                </c:pt>
                <c:pt idx="152">
                  <c:v>37708</c:v>
                </c:pt>
                <c:pt idx="153">
                  <c:v>37711</c:v>
                </c:pt>
                <c:pt idx="154">
                  <c:v>37712</c:v>
                </c:pt>
                <c:pt idx="155">
                  <c:v>37713</c:v>
                </c:pt>
                <c:pt idx="156">
                  <c:v>37714</c:v>
                </c:pt>
                <c:pt idx="157">
                  <c:v>37715</c:v>
                </c:pt>
                <c:pt idx="158">
                  <c:v>37718</c:v>
                </c:pt>
                <c:pt idx="159">
                  <c:v>37719</c:v>
                </c:pt>
                <c:pt idx="160">
                  <c:v>37720</c:v>
                </c:pt>
                <c:pt idx="161">
                  <c:v>37721</c:v>
                </c:pt>
                <c:pt idx="162">
                  <c:v>37722</c:v>
                </c:pt>
                <c:pt idx="163">
                  <c:v>37726</c:v>
                </c:pt>
                <c:pt idx="164">
                  <c:v>37727</c:v>
                </c:pt>
                <c:pt idx="165">
                  <c:v>37728</c:v>
                </c:pt>
                <c:pt idx="166">
                  <c:v>37732</c:v>
                </c:pt>
                <c:pt idx="167">
                  <c:v>37733</c:v>
                </c:pt>
                <c:pt idx="168">
                  <c:v>37734</c:v>
                </c:pt>
                <c:pt idx="169">
                  <c:v>37735</c:v>
                </c:pt>
                <c:pt idx="170">
                  <c:v>37736</c:v>
                </c:pt>
                <c:pt idx="171">
                  <c:v>37739</c:v>
                </c:pt>
                <c:pt idx="172">
                  <c:v>37740</c:v>
                </c:pt>
                <c:pt idx="173">
                  <c:v>37741</c:v>
                </c:pt>
                <c:pt idx="174">
                  <c:v>37743</c:v>
                </c:pt>
                <c:pt idx="175">
                  <c:v>37746</c:v>
                </c:pt>
                <c:pt idx="176">
                  <c:v>37747</c:v>
                </c:pt>
                <c:pt idx="177">
                  <c:v>37748</c:v>
                </c:pt>
                <c:pt idx="178">
                  <c:v>37749</c:v>
                </c:pt>
                <c:pt idx="179">
                  <c:v>37750</c:v>
                </c:pt>
                <c:pt idx="180">
                  <c:v>37753</c:v>
                </c:pt>
                <c:pt idx="181">
                  <c:v>37754</c:v>
                </c:pt>
                <c:pt idx="182">
                  <c:v>37755</c:v>
                </c:pt>
                <c:pt idx="183">
                  <c:v>37756</c:v>
                </c:pt>
                <c:pt idx="184">
                  <c:v>37757</c:v>
                </c:pt>
                <c:pt idx="185">
                  <c:v>37760</c:v>
                </c:pt>
                <c:pt idx="186">
                  <c:v>37761</c:v>
                </c:pt>
                <c:pt idx="187">
                  <c:v>37762</c:v>
                </c:pt>
                <c:pt idx="188">
                  <c:v>37763</c:v>
                </c:pt>
                <c:pt idx="189">
                  <c:v>37764</c:v>
                </c:pt>
                <c:pt idx="190">
                  <c:v>37767</c:v>
                </c:pt>
                <c:pt idx="191">
                  <c:v>37768</c:v>
                </c:pt>
                <c:pt idx="192">
                  <c:v>37769</c:v>
                </c:pt>
                <c:pt idx="193">
                  <c:v>37770</c:v>
                </c:pt>
                <c:pt idx="194">
                  <c:v>37771</c:v>
                </c:pt>
                <c:pt idx="195">
                  <c:v>37774</c:v>
                </c:pt>
                <c:pt idx="196">
                  <c:v>37775</c:v>
                </c:pt>
                <c:pt idx="197">
                  <c:v>37776</c:v>
                </c:pt>
                <c:pt idx="198">
                  <c:v>37777</c:v>
                </c:pt>
                <c:pt idx="199">
                  <c:v>37778</c:v>
                </c:pt>
                <c:pt idx="200">
                  <c:v>37781</c:v>
                </c:pt>
                <c:pt idx="201">
                  <c:v>37782</c:v>
                </c:pt>
                <c:pt idx="202">
                  <c:v>37783</c:v>
                </c:pt>
                <c:pt idx="203">
                  <c:v>37784</c:v>
                </c:pt>
                <c:pt idx="204">
                  <c:v>37785</c:v>
                </c:pt>
                <c:pt idx="205">
                  <c:v>37788</c:v>
                </c:pt>
                <c:pt idx="206">
                  <c:v>37789</c:v>
                </c:pt>
                <c:pt idx="207">
                  <c:v>37790</c:v>
                </c:pt>
                <c:pt idx="208">
                  <c:v>37791</c:v>
                </c:pt>
                <c:pt idx="209">
                  <c:v>37792</c:v>
                </c:pt>
                <c:pt idx="210">
                  <c:v>37795</c:v>
                </c:pt>
                <c:pt idx="211">
                  <c:v>37796</c:v>
                </c:pt>
                <c:pt idx="212">
                  <c:v>37797</c:v>
                </c:pt>
                <c:pt idx="213">
                  <c:v>37798</c:v>
                </c:pt>
                <c:pt idx="214">
                  <c:v>37799</c:v>
                </c:pt>
                <c:pt idx="215">
                  <c:v>37802</c:v>
                </c:pt>
                <c:pt idx="216">
                  <c:v>37803</c:v>
                </c:pt>
                <c:pt idx="217">
                  <c:v>37804</c:v>
                </c:pt>
                <c:pt idx="218">
                  <c:v>37805</c:v>
                </c:pt>
                <c:pt idx="219">
                  <c:v>37806</c:v>
                </c:pt>
                <c:pt idx="220">
                  <c:v>37809</c:v>
                </c:pt>
                <c:pt idx="221">
                  <c:v>37810</c:v>
                </c:pt>
                <c:pt idx="222">
                  <c:v>37811</c:v>
                </c:pt>
                <c:pt idx="223">
                  <c:v>37812</c:v>
                </c:pt>
                <c:pt idx="224">
                  <c:v>37813</c:v>
                </c:pt>
                <c:pt idx="225">
                  <c:v>37816</c:v>
                </c:pt>
                <c:pt idx="226">
                  <c:v>37817</c:v>
                </c:pt>
                <c:pt idx="227">
                  <c:v>37818</c:v>
                </c:pt>
                <c:pt idx="228">
                  <c:v>37819</c:v>
                </c:pt>
                <c:pt idx="229">
                  <c:v>37820</c:v>
                </c:pt>
                <c:pt idx="230">
                  <c:v>37823</c:v>
                </c:pt>
                <c:pt idx="231">
                  <c:v>37824</c:v>
                </c:pt>
                <c:pt idx="232">
                  <c:v>37825</c:v>
                </c:pt>
                <c:pt idx="233">
                  <c:v>37826</c:v>
                </c:pt>
                <c:pt idx="234">
                  <c:v>37827</c:v>
                </c:pt>
                <c:pt idx="235">
                  <c:v>37830</c:v>
                </c:pt>
                <c:pt idx="236">
                  <c:v>37831</c:v>
                </c:pt>
                <c:pt idx="237">
                  <c:v>37832</c:v>
                </c:pt>
                <c:pt idx="238">
                  <c:v>37833</c:v>
                </c:pt>
                <c:pt idx="239">
                  <c:v>37834</c:v>
                </c:pt>
                <c:pt idx="240">
                  <c:v>37837</c:v>
                </c:pt>
                <c:pt idx="241">
                  <c:v>37838</c:v>
                </c:pt>
                <c:pt idx="242">
                  <c:v>37839</c:v>
                </c:pt>
                <c:pt idx="243">
                  <c:v>37840</c:v>
                </c:pt>
                <c:pt idx="244">
                  <c:v>37841</c:v>
                </c:pt>
                <c:pt idx="245">
                  <c:v>37844</c:v>
                </c:pt>
                <c:pt idx="246">
                  <c:v>37845</c:v>
                </c:pt>
                <c:pt idx="247">
                  <c:v>37846</c:v>
                </c:pt>
                <c:pt idx="248">
                  <c:v>37847</c:v>
                </c:pt>
                <c:pt idx="249">
                  <c:v>37851</c:v>
                </c:pt>
                <c:pt idx="250">
                  <c:v>37852</c:v>
                </c:pt>
                <c:pt idx="251">
                  <c:v>37853</c:v>
                </c:pt>
                <c:pt idx="252">
                  <c:v>37854</c:v>
                </c:pt>
                <c:pt idx="253">
                  <c:v>37855</c:v>
                </c:pt>
                <c:pt idx="254">
                  <c:v>37858</c:v>
                </c:pt>
                <c:pt idx="255">
                  <c:v>37859</c:v>
                </c:pt>
                <c:pt idx="256">
                  <c:v>37860</c:v>
                </c:pt>
                <c:pt idx="257">
                  <c:v>37861</c:v>
                </c:pt>
                <c:pt idx="258">
                  <c:v>37862</c:v>
                </c:pt>
                <c:pt idx="259">
                  <c:v>37865</c:v>
                </c:pt>
                <c:pt idx="260">
                  <c:v>37866</c:v>
                </c:pt>
                <c:pt idx="261">
                  <c:v>37867</c:v>
                </c:pt>
                <c:pt idx="262">
                  <c:v>37868</c:v>
                </c:pt>
                <c:pt idx="263">
                  <c:v>37869</c:v>
                </c:pt>
                <c:pt idx="264">
                  <c:v>37872</c:v>
                </c:pt>
                <c:pt idx="265">
                  <c:v>37873</c:v>
                </c:pt>
                <c:pt idx="266">
                  <c:v>37874</c:v>
                </c:pt>
                <c:pt idx="267">
                  <c:v>37875</c:v>
                </c:pt>
                <c:pt idx="268">
                  <c:v>37876</c:v>
                </c:pt>
                <c:pt idx="269">
                  <c:v>37879</c:v>
                </c:pt>
                <c:pt idx="270">
                  <c:v>37880</c:v>
                </c:pt>
                <c:pt idx="271">
                  <c:v>37881</c:v>
                </c:pt>
                <c:pt idx="272">
                  <c:v>37882</c:v>
                </c:pt>
                <c:pt idx="273">
                  <c:v>37883</c:v>
                </c:pt>
                <c:pt idx="274">
                  <c:v>37886</c:v>
                </c:pt>
                <c:pt idx="275">
                  <c:v>37887</c:v>
                </c:pt>
                <c:pt idx="276">
                  <c:v>37888</c:v>
                </c:pt>
                <c:pt idx="277">
                  <c:v>37889</c:v>
                </c:pt>
                <c:pt idx="278">
                  <c:v>37890</c:v>
                </c:pt>
                <c:pt idx="279">
                  <c:v>37893</c:v>
                </c:pt>
                <c:pt idx="280">
                  <c:v>37894</c:v>
                </c:pt>
                <c:pt idx="281">
                  <c:v>37895</c:v>
                </c:pt>
                <c:pt idx="282">
                  <c:v>37897</c:v>
                </c:pt>
                <c:pt idx="283">
                  <c:v>37900</c:v>
                </c:pt>
                <c:pt idx="284">
                  <c:v>37901</c:v>
                </c:pt>
                <c:pt idx="285">
                  <c:v>37902</c:v>
                </c:pt>
                <c:pt idx="286">
                  <c:v>37903</c:v>
                </c:pt>
                <c:pt idx="287">
                  <c:v>37904</c:v>
                </c:pt>
                <c:pt idx="288">
                  <c:v>37907</c:v>
                </c:pt>
                <c:pt idx="289">
                  <c:v>37908</c:v>
                </c:pt>
                <c:pt idx="290">
                  <c:v>37909</c:v>
                </c:pt>
                <c:pt idx="291">
                  <c:v>37910</c:v>
                </c:pt>
                <c:pt idx="292">
                  <c:v>37911</c:v>
                </c:pt>
                <c:pt idx="293">
                  <c:v>37914</c:v>
                </c:pt>
                <c:pt idx="294">
                  <c:v>37915</c:v>
                </c:pt>
                <c:pt idx="295">
                  <c:v>37916</c:v>
                </c:pt>
                <c:pt idx="296">
                  <c:v>37917</c:v>
                </c:pt>
                <c:pt idx="297">
                  <c:v>37921</c:v>
                </c:pt>
                <c:pt idx="298">
                  <c:v>37922</c:v>
                </c:pt>
                <c:pt idx="299">
                  <c:v>37923</c:v>
                </c:pt>
                <c:pt idx="300">
                  <c:v>37924</c:v>
                </c:pt>
                <c:pt idx="301">
                  <c:v>37925</c:v>
                </c:pt>
                <c:pt idx="302">
                  <c:v>37928</c:v>
                </c:pt>
                <c:pt idx="303">
                  <c:v>37929</c:v>
                </c:pt>
                <c:pt idx="304">
                  <c:v>37930</c:v>
                </c:pt>
                <c:pt idx="305">
                  <c:v>37931</c:v>
                </c:pt>
                <c:pt idx="306">
                  <c:v>37932</c:v>
                </c:pt>
                <c:pt idx="307">
                  <c:v>37935</c:v>
                </c:pt>
                <c:pt idx="308">
                  <c:v>37936</c:v>
                </c:pt>
                <c:pt idx="309">
                  <c:v>37937</c:v>
                </c:pt>
                <c:pt idx="310">
                  <c:v>37938</c:v>
                </c:pt>
                <c:pt idx="311">
                  <c:v>37942</c:v>
                </c:pt>
                <c:pt idx="312">
                  <c:v>37943</c:v>
                </c:pt>
                <c:pt idx="313">
                  <c:v>37944</c:v>
                </c:pt>
                <c:pt idx="314">
                  <c:v>37945</c:v>
                </c:pt>
                <c:pt idx="315">
                  <c:v>37946</c:v>
                </c:pt>
                <c:pt idx="316">
                  <c:v>37949</c:v>
                </c:pt>
                <c:pt idx="317">
                  <c:v>37950</c:v>
                </c:pt>
                <c:pt idx="318">
                  <c:v>37952</c:v>
                </c:pt>
                <c:pt idx="319">
                  <c:v>37953</c:v>
                </c:pt>
                <c:pt idx="320">
                  <c:v>37956</c:v>
                </c:pt>
                <c:pt idx="321">
                  <c:v>37957</c:v>
                </c:pt>
                <c:pt idx="322">
                  <c:v>37958</c:v>
                </c:pt>
                <c:pt idx="323">
                  <c:v>37959</c:v>
                </c:pt>
                <c:pt idx="324">
                  <c:v>37960</c:v>
                </c:pt>
                <c:pt idx="325">
                  <c:v>37963</c:v>
                </c:pt>
                <c:pt idx="326">
                  <c:v>37964</c:v>
                </c:pt>
                <c:pt idx="327">
                  <c:v>37965</c:v>
                </c:pt>
                <c:pt idx="328">
                  <c:v>37966</c:v>
                </c:pt>
                <c:pt idx="329">
                  <c:v>37967</c:v>
                </c:pt>
                <c:pt idx="330">
                  <c:v>37970</c:v>
                </c:pt>
                <c:pt idx="331">
                  <c:v>37971</c:v>
                </c:pt>
                <c:pt idx="332">
                  <c:v>37972</c:v>
                </c:pt>
                <c:pt idx="333">
                  <c:v>37973</c:v>
                </c:pt>
                <c:pt idx="334">
                  <c:v>37974</c:v>
                </c:pt>
                <c:pt idx="335">
                  <c:v>37977</c:v>
                </c:pt>
                <c:pt idx="336">
                  <c:v>37978</c:v>
                </c:pt>
                <c:pt idx="337">
                  <c:v>37979</c:v>
                </c:pt>
                <c:pt idx="338">
                  <c:v>37981</c:v>
                </c:pt>
                <c:pt idx="339">
                  <c:v>37984</c:v>
                </c:pt>
                <c:pt idx="340">
                  <c:v>37985</c:v>
                </c:pt>
                <c:pt idx="341">
                  <c:v>37986</c:v>
                </c:pt>
                <c:pt idx="342">
                  <c:v>37987</c:v>
                </c:pt>
                <c:pt idx="343">
                  <c:v>37988</c:v>
                </c:pt>
                <c:pt idx="344">
                  <c:v>37991</c:v>
                </c:pt>
                <c:pt idx="345">
                  <c:v>37992</c:v>
                </c:pt>
                <c:pt idx="346">
                  <c:v>37993</c:v>
                </c:pt>
                <c:pt idx="347">
                  <c:v>37994</c:v>
                </c:pt>
                <c:pt idx="348">
                  <c:v>37995</c:v>
                </c:pt>
                <c:pt idx="349">
                  <c:v>37998</c:v>
                </c:pt>
                <c:pt idx="350">
                  <c:v>37999</c:v>
                </c:pt>
                <c:pt idx="351">
                  <c:v>38000</c:v>
                </c:pt>
                <c:pt idx="352">
                  <c:v>38001</c:v>
                </c:pt>
                <c:pt idx="353">
                  <c:v>38002</c:v>
                </c:pt>
                <c:pt idx="354">
                  <c:v>38005</c:v>
                </c:pt>
                <c:pt idx="355">
                  <c:v>38006</c:v>
                </c:pt>
                <c:pt idx="356">
                  <c:v>38007</c:v>
                </c:pt>
                <c:pt idx="357">
                  <c:v>38008</c:v>
                </c:pt>
                <c:pt idx="358">
                  <c:v>38009</c:v>
                </c:pt>
                <c:pt idx="359">
                  <c:v>38013</c:v>
                </c:pt>
                <c:pt idx="360">
                  <c:v>38014</c:v>
                </c:pt>
                <c:pt idx="361">
                  <c:v>38015</c:v>
                </c:pt>
                <c:pt idx="362">
                  <c:v>38016</c:v>
                </c:pt>
                <c:pt idx="363">
                  <c:v>38020</c:v>
                </c:pt>
                <c:pt idx="364">
                  <c:v>38021</c:v>
                </c:pt>
                <c:pt idx="365">
                  <c:v>38022</c:v>
                </c:pt>
                <c:pt idx="366">
                  <c:v>38023</c:v>
                </c:pt>
                <c:pt idx="367">
                  <c:v>38026</c:v>
                </c:pt>
                <c:pt idx="368">
                  <c:v>38027</c:v>
                </c:pt>
                <c:pt idx="369">
                  <c:v>38028</c:v>
                </c:pt>
                <c:pt idx="370">
                  <c:v>38029</c:v>
                </c:pt>
                <c:pt idx="371">
                  <c:v>38030</c:v>
                </c:pt>
                <c:pt idx="372">
                  <c:v>38033</c:v>
                </c:pt>
                <c:pt idx="373">
                  <c:v>38034</c:v>
                </c:pt>
                <c:pt idx="374">
                  <c:v>38035</c:v>
                </c:pt>
                <c:pt idx="375">
                  <c:v>38036</c:v>
                </c:pt>
                <c:pt idx="376">
                  <c:v>38037</c:v>
                </c:pt>
                <c:pt idx="377">
                  <c:v>38040</c:v>
                </c:pt>
                <c:pt idx="378">
                  <c:v>38041</c:v>
                </c:pt>
                <c:pt idx="379">
                  <c:v>38042</c:v>
                </c:pt>
                <c:pt idx="380">
                  <c:v>38043</c:v>
                </c:pt>
                <c:pt idx="381">
                  <c:v>38044</c:v>
                </c:pt>
                <c:pt idx="382">
                  <c:v>38047</c:v>
                </c:pt>
                <c:pt idx="383">
                  <c:v>38049</c:v>
                </c:pt>
                <c:pt idx="384">
                  <c:v>38050</c:v>
                </c:pt>
                <c:pt idx="385">
                  <c:v>38051</c:v>
                </c:pt>
                <c:pt idx="386">
                  <c:v>38054</c:v>
                </c:pt>
                <c:pt idx="387">
                  <c:v>38055</c:v>
                </c:pt>
                <c:pt idx="388">
                  <c:v>38056</c:v>
                </c:pt>
                <c:pt idx="389">
                  <c:v>38057</c:v>
                </c:pt>
                <c:pt idx="390">
                  <c:v>38058</c:v>
                </c:pt>
                <c:pt idx="391">
                  <c:v>38061</c:v>
                </c:pt>
                <c:pt idx="392">
                  <c:v>38062</c:v>
                </c:pt>
                <c:pt idx="393">
                  <c:v>38063</c:v>
                </c:pt>
                <c:pt idx="394">
                  <c:v>38064</c:v>
                </c:pt>
                <c:pt idx="395">
                  <c:v>38065</c:v>
                </c:pt>
                <c:pt idx="396">
                  <c:v>38068</c:v>
                </c:pt>
                <c:pt idx="397">
                  <c:v>38069</c:v>
                </c:pt>
                <c:pt idx="398">
                  <c:v>38070</c:v>
                </c:pt>
                <c:pt idx="399">
                  <c:v>38071</c:v>
                </c:pt>
                <c:pt idx="400">
                  <c:v>38072</c:v>
                </c:pt>
                <c:pt idx="401">
                  <c:v>38075</c:v>
                </c:pt>
                <c:pt idx="402">
                  <c:v>38076</c:v>
                </c:pt>
                <c:pt idx="403">
                  <c:v>38077</c:v>
                </c:pt>
                <c:pt idx="404">
                  <c:v>38078</c:v>
                </c:pt>
                <c:pt idx="405">
                  <c:v>38079</c:v>
                </c:pt>
                <c:pt idx="406">
                  <c:v>38082</c:v>
                </c:pt>
                <c:pt idx="407">
                  <c:v>38083</c:v>
                </c:pt>
                <c:pt idx="408">
                  <c:v>38084</c:v>
                </c:pt>
                <c:pt idx="409">
                  <c:v>38085</c:v>
                </c:pt>
                <c:pt idx="410">
                  <c:v>38089</c:v>
                </c:pt>
                <c:pt idx="411">
                  <c:v>38090</c:v>
                </c:pt>
                <c:pt idx="412">
                  <c:v>38092</c:v>
                </c:pt>
                <c:pt idx="413">
                  <c:v>38096</c:v>
                </c:pt>
                <c:pt idx="414">
                  <c:v>38097</c:v>
                </c:pt>
                <c:pt idx="415">
                  <c:v>38098</c:v>
                </c:pt>
                <c:pt idx="416">
                  <c:v>38099</c:v>
                </c:pt>
                <c:pt idx="417">
                  <c:v>38100</c:v>
                </c:pt>
                <c:pt idx="418">
                  <c:v>38104</c:v>
                </c:pt>
                <c:pt idx="419">
                  <c:v>38105</c:v>
                </c:pt>
                <c:pt idx="420">
                  <c:v>38106</c:v>
                </c:pt>
                <c:pt idx="421">
                  <c:v>38107</c:v>
                </c:pt>
                <c:pt idx="422">
                  <c:v>38110</c:v>
                </c:pt>
                <c:pt idx="423">
                  <c:v>38111</c:v>
                </c:pt>
                <c:pt idx="424">
                  <c:v>38112</c:v>
                </c:pt>
                <c:pt idx="425">
                  <c:v>38113</c:v>
                </c:pt>
                <c:pt idx="426">
                  <c:v>38114</c:v>
                </c:pt>
                <c:pt idx="427">
                  <c:v>38117</c:v>
                </c:pt>
                <c:pt idx="428">
                  <c:v>38118</c:v>
                </c:pt>
                <c:pt idx="429">
                  <c:v>38119</c:v>
                </c:pt>
                <c:pt idx="430">
                  <c:v>38120</c:v>
                </c:pt>
                <c:pt idx="431">
                  <c:v>38121</c:v>
                </c:pt>
                <c:pt idx="432">
                  <c:v>38124</c:v>
                </c:pt>
                <c:pt idx="433">
                  <c:v>38125</c:v>
                </c:pt>
                <c:pt idx="434">
                  <c:v>38126</c:v>
                </c:pt>
                <c:pt idx="435">
                  <c:v>38127</c:v>
                </c:pt>
                <c:pt idx="436">
                  <c:v>38128</c:v>
                </c:pt>
                <c:pt idx="437">
                  <c:v>38131</c:v>
                </c:pt>
                <c:pt idx="438">
                  <c:v>38132</c:v>
                </c:pt>
                <c:pt idx="439">
                  <c:v>38133</c:v>
                </c:pt>
                <c:pt idx="440">
                  <c:v>38134</c:v>
                </c:pt>
                <c:pt idx="441">
                  <c:v>38135</c:v>
                </c:pt>
                <c:pt idx="442">
                  <c:v>38138</c:v>
                </c:pt>
                <c:pt idx="443">
                  <c:v>38139</c:v>
                </c:pt>
                <c:pt idx="444">
                  <c:v>38140</c:v>
                </c:pt>
                <c:pt idx="445">
                  <c:v>38141</c:v>
                </c:pt>
                <c:pt idx="446">
                  <c:v>38142</c:v>
                </c:pt>
                <c:pt idx="447">
                  <c:v>38145</c:v>
                </c:pt>
                <c:pt idx="448">
                  <c:v>38146</c:v>
                </c:pt>
                <c:pt idx="449">
                  <c:v>38147</c:v>
                </c:pt>
                <c:pt idx="450">
                  <c:v>38148</c:v>
                </c:pt>
                <c:pt idx="451">
                  <c:v>38149</c:v>
                </c:pt>
                <c:pt idx="452">
                  <c:v>38152</c:v>
                </c:pt>
                <c:pt idx="453">
                  <c:v>38153</c:v>
                </c:pt>
                <c:pt idx="454">
                  <c:v>38154</c:v>
                </c:pt>
                <c:pt idx="455">
                  <c:v>38155</c:v>
                </c:pt>
                <c:pt idx="456">
                  <c:v>38156</c:v>
                </c:pt>
                <c:pt idx="457">
                  <c:v>38159</c:v>
                </c:pt>
                <c:pt idx="458">
                  <c:v>38160</c:v>
                </c:pt>
                <c:pt idx="459">
                  <c:v>38161</c:v>
                </c:pt>
                <c:pt idx="460">
                  <c:v>38162</c:v>
                </c:pt>
                <c:pt idx="461">
                  <c:v>38163</c:v>
                </c:pt>
                <c:pt idx="462">
                  <c:v>38166</c:v>
                </c:pt>
                <c:pt idx="463">
                  <c:v>38167</c:v>
                </c:pt>
                <c:pt idx="464">
                  <c:v>38168</c:v>
                </c:pt>
                <c:pt idx="465">
                  <c:v>38169</c:v>
                </c:pt>
                <c:pt idx="466">
                  <c:v>38170</c:v>
                </c:pt>
                <c:pt idx="467">
                  <c:v>38173</c:v>
                </c:pt>
                <c:pt idx="468">
                  <c:v>38174</c:v>
                </c:pt>
                <c:pt idx="469">
                  <c:v>38175</c:v>
                </c:pt>
                <c:pt idx="470">
                  <c:v>38176</c:v>
                </c:pt>
                <c:pt idx="471">
                  <c:v>38177</c:v>
                </c:pt>
                <c:pt idx="472">
                  <c:v>38180</c:v>
                </c:pt>
                <c:pt idx="473">
                  <c:v>38181</c:v>
                </c:pt>
                <c:pt idx="474">
                  <c:v>38182</c:v>
                </c:pt>
                <c:pt idx="475">
                  <c:v>38183</c:v>
                </c:pt>
                <c:pt idx="476">
                  <c:v>38184</c:v>
                </c:pt>
                <c:pt idx="477">
                  <c:v>38187</c:v>
                </c:pt>
                <c:pt idx="478">
                  <c:v>38188</c:v>
                </c:pt>
                <c:pt idx="479">
                  <c:v>38189</c:v>
                </c:pt>
                <c:pt idx="480">
                  <c:v>38190</c:v>
                </c:pt>
                <c:pt idx="481">
                  <c:v>38191</c:v>
                </c:pt>
                <c:pt idx="482">
                  <c:v>38194</c:v>
                </c:pt>
                <c:pt idx="483">
                  <c:v>38196</c:v>
                </c:pt>
                <c:pt idx="484">
                  <c:v>38197</c:v>
                </c:pt>
                <c:pt idx="485">
                  <c:v>38198</c:v>
                </c:pt>
                <c:pt idx="486">
                  <c:v>38201</c:v>
                </c:pt>
                <c:pt idx="487">
                  <c:v>38202</c:v>
                </c:pt>
                <c:pt idx="488">
                  <c:v>38203</c:v>
                </c:pt>
                <c:pt idx="489">
                  <c:v>38204</c:v>
                </c:pt>
                <c:pt idx="490">
                  <c:v>38205</c:v>
                </c:pt>
                <c:pt idx="491">
                  <c:v>38208</c:v>
                </c:pt>
                <c:pt idx="492">
                  <c:v>38209</c:v>
                </c:pt>
                <c:pt idx="493">
                  <c:v>38210</c:v>
                </c:pt>
                <c:pt idx="494">
                  <c:v>38212</c:v>
                </c:pt>
                <c:pt idx="495">
                  <c:v>38215</c:v>
                </c:pt>
                <c:pt idx="496">
                  <c:v>38216</c:v>
                </c:pt>
                <c:pt idx="497">
                  <c:v>38217</c:v>
                </c:pt>
                <c:pt idx="498">
                  <c:v>38218</c:v>
                </c:pt>
                <c:pt idx="499">
                  <c:v>38219</c:v>
                </c:pt>
                <c:pt idx="500">
                  <c:v>38222</c:v>
                </c:pt>
                <c:pt idx="501">
                  <c:v>38223</c:v>
                </c:pt>
                <c:pt idx="502">
                  <c:v>38224</c:v>
                </c:pt>
                <c:pt idx="503">
                  <c:v>38225</c:v>
                </c:pt>
                <c:pt idx="504">
                  <c:v>38226</c:v>
                </c:pt>
                <c:pt idx="505">
                  <c:v>38229</c:v>
                </c:pt>
                <c:pt idx="506">
                  <c:v>38230</c:v>
                </c:pt>
                <c:pt idx="507">
                  <c:v>38231</c:v>
                </c:pt>
                <c:pt idx="508">
                  <c:v>38232</c:v>
                </c:pt>
                <c:pt idx="509">
                  <c:v>38233</c:v>
                </c:pt>
                <c:pt idx="510">
                  <c:v>38236</c:v>
                </c:pt>
                <c:pt idx="511">
                  <c:v>38237</c:v>
                </c:pt>
                <c:pt idx="512">
                  <c:v>38238</c:v>
                </c:pt>
                <c:pt idx="513">
                  <c:v>38239</c:v>
                </c:pt>
                <c:pt idx="514">
                  <c:v>38243</c:v>
                </c:pt>
                <c:pt idx="515">
                  <c:v>38244</c:v>
                </c:pt>
                <c:pt idx="516">
                  <c:v>38245</c:v>
                </c:pt>
                <c:pt idx="517">
                  <c:v>38246</c:v>
                </c:pt>
                <c:pt idx="518">
                  <c:v>38247</c:v>
                </c:pt>
                <c:pt idx="519">
                  <c:v>38250</c:v>
                </c:pt>
                <c:pt idx="520">
                  <c:v>38251</c:v>
                </c:pt>
                <c:pt idx="521">
                  <c:v>38252</c:v>
                </c:pt>
                <c:pt idx="522">
                  <c:v>38253</c:v>
                </c:pt>
                <c:pt idx="523">
                  <c:v>38254</c:v>
                </c:pt>
                <c:pt idx="524">
                  <c:v>38257</c:v>
                </c:pt>
                <c:pt idx="525">
                  <c:v>38258</c:v>
                </c:pt>
                <c:pt idx="526">
                  <c:v>38259</c:v>
                </c:pt>
                <c:pt idx="527">
                  <c:v>38260</c:v>
                </c:pt>
                <c:pt idx="528">
                  <c:v>38261</c:v>
                </c:pt>
                <c:pt idx="529">
                  <c:v>38264</c:v>
                </c:pt>
                <c:pt idx="530">
                  <c:v>38265</c:v>
                </c:pt>
                <c:pt idx="531">
                  <c:v>38266</c:v>
                </c:pt>
                <c:pt idx="532">
                  <c:v>38267</c:v>
                </c:pt>
                <c:pt idx="533">
                  <c:v>38271</c:v>
                </c:pt>
                <c:pt idx="534">
                  <c:v>38272</c:v>
                </c:pt>
                <c:pt idx="535">
                  <c:v>38274</c:v>
                </c:pt>
                <c:pt idx="536">
                  <c:v>38278</c:v>
                </c:pt>
                <c:pt idx="537">
                  <c:v>38279</c:v>
                </c:pt>
                <c:pt idx="538">
                  <c:v>38280</c:v>
                </c:pt>
                <c:pt idx="539">
                  <c:v>38281</c:v>
                </c:pt>
                <c:pt idx="540">
                  <c:v>38285</c:v>
                </c:pt>
                <c:pt idx="541">
                  <c:v>38286</c:v>
                </c:pt>
                <c:pt idx="542">
                  <c:v>38287</c:v>
                </c:pt>
                <c:pt idx="543">
                  <c:v>38288</c:v>
                </c:pt>
                <c:pt idx="544">
                  <c:v>38292</c:v>
                </c:pt>
                <c:pt idx="545">
                  <c:v>38293</c:v>
                </c:pt>
                <c:pt idx="546">
                  <c:v>38294</c:v>
                </c:pt>
                <c:pt idx="547">
                  <c:v>38295</c:v>
                </c:pt>
                <c:pt idx="548">
                  <c:v>38296</c:v>
                </c:pt>
                <c:pt idx="549">
                  <c:v>38299</c:v>
                </c:pt>
                <c:pt idx="550">
                  <c:v>38300</c:v>
                </c:pt>
                <c:pt idx="551">
                  <c:v>38301</c:v>
                </c:pt>
                <c:pt idx="552">
                  <c:v>38302</c:v>
                </c:pt>
                <c:pt idx="553">
                  <c:v>38303</c:v>
                </c:pt>
                <c:pt idx="554">
                  <c:v>38307</c:v>
                </c:pt>
                <c:pt idx="555">
                  <c:v>38308</c:v>
                </c:pt>
                <c:pt idx="556">
                  <c:v>38309</c:v>
                </c:pt>
                <c:pt idx="557">
                  <c:v>38313</c:v>
                </c:pt>
                <c:pt idx="558">
                  <c:v>38314</c:v>
                </c:pt>
                <c:pt idx="559">
                  <c:v>38315</c:v>
                </c:pt>
                <c:pt idx="560">
                  <c:v>38316</c:v>
                </c:pt>
                <c:pt idx="561">
                  <c:v>38320</c:v>
                </c:pt>
                <c:pt idx="562">
                  <c:v>38321</c:v>
                </c:pt>
                <c:pt idx="563">
                  <c:v>38322</c:v>
                </c:pt>
                <c:pt idx="564">
                  <c:v>38323</c:v>
                </c:pt>
                <c:pt idx="565">
                  <c:v>38324</c:v>
                </c:pt>
                <c:pt idx="566">
                  <c:v>38327</c:v>
                </c:pt>
                <c:pt idx="567">
                  <c:v>38328</c:v>
                </c:pt>
                <c:pt idx="568">
                  <c:v>38329</c:v>
                </c:pt>
                <c:pt idx="569">
                  <c:v>38330</c:v>
                </c:pt>
                <c:pt idx="570">
                  <c:v>38331</c:v>
                </c:pt>
                <c:pt idx="571">
                  <c:v>38335</c:v>
                </c:pt>
                <c:pt idx="572">
                  <c:v>38336</c:v>
                </c:pt>
                <c:pt idx="573">
                  <c:v>38337</c:v>
                </c:pt>
                <c:pt idx="574">
                  <c:v>38338</c:v>
                </c:pt>
                <c:pt idx="575">
                  <c:v>38341</c:v>
                </c:pt>
                <c:pt idx="576">
                  <c:v>38342</c:v>
                </c:pt>
                <c:pt idx="577">
                  <c:v>38343</c:v>
                </c:pt>
                <c:pt idx="578">
                  <c:v>38344</c:v>
                </c:pt>
                <c:pt idx="579">
                  <c:v>38345</c:v>
                </c:pt>
                <c:pt idx="580">
                  <c:v>38348</c:v>
                </c:pt>
                <c:pt idx="581">
                  <c:v>38350</c:v>
                </c:pt>
                <c:pt idx="582">
                  <c:v>38351</c:v>
                </c:pt>
                <c:pt idx="583">
                  <c:v>38352</c:v>
                </c:pt>
                <c:pt idx="584">
                  <c:v>38355</c:v>
                </c:pt>
                <c:pt idx="585">
                  <c:v>38356</c:v>
                </c:pt>
                <c:pt idx="586">
                  <c:v>38357</c:v>
                </c:pt>
                <c:pt idx="587">
                  <c:v>38358</c:v>
                </c:pt>
                <c:pt idx="588">
                  <c:v>38359</c:v>
                </c:pt>
                <c:pt idx="589">
                  <c:v>38362</c:v>
                </c:pt>
                <c:pt idx="590">
                  <c:v>38363</c:v>
                </c:pt>
                <c:pt idx="591">
                  <c:v>38364</c:v>
                </c:pt>
                <c:pt idx="592">
                  <c:v>38365</c:v>
                </c:pt>
                <c:pt idx="593">
                  <c:v>38366</c:v>
                </c:pt>
                <c:pt idx="594">
                  <c:v>38369</c:v>
                </c:pt>
                <c:pt idx="595">
                  <c:v>38370</c:v>
                </c:pt>
                <c:pt idx="596">
                  <c:v>38371</c:v>
                </c:pt>
                <c:pt idx="597">
                  <c:v>38372</c:v>
                </c:pt>
                <c:pt idx="598">
                  <c:v>38377</c:v>
                </c:pt>
                <c:pt idx="599">
                  <c:v>38379</c:v>
                </c:pt>
                <c:pt idx="600">
                  <c:v>38380</c:v>
                </c:pt>
                <c:pt idx="601">
                  <c:v>38383</c:v>
                </c:pt>
                <c:pt idx="602">
                  <c:v>38384</c:v>
                </c:pt>
                <c:pt idx="603">
                  <c:v>38385</c:v>
                </c:pt>
                <c:pt idx="604">
                  <c:v>38386</c:v>
                </c:pt>
                <c:pt idx="605">
                  <c:v>38387</c:v>
                </c:pt>
                <c:pt idx="606">
                  <c:v>38390</c:v>
                </c:pt>
                <c:pt idx="607">
                  <c:v>38391</c:v>
                </c:pt>
                <c:pt idx="608">
                  <c:v>38392</c:v>
                </c:pt>
                <c:pt idx="609">
                  <c:v>38393</c:v>
                </c:pt>
                <c:pt idx="610">
                  <c:v>38394</c:v>
                </c:pt>
                <c:pt idx="611">
                  <c:v>38397</c:v>
                </c:pt>
                <c:pt idx="612">
                  <c:v>38398</c:v>
                </c:pt>
                <c:pt idx="613">
                  <c:v>38399</c:v>
                </c:pt>
                <c:pt idx="614">
                  <c:v>38400</c:v>
                </c:pt>
                <c:pt idx="615">
                  <c:v>38401</c:v>
                </c:pt>
                <c:pt idx="616">
                  <c:v>38404</c:v>
                </c:pt>
                <c:pt idx="617">
                  <c:v>38405</c:v>
                </c:pt>
                <c:pt idx="618">
                  <c:v>38406</c:v>
                </c:pt>
                <c:pt idx="619">
                  <c:v>38407</c:v>
                </c:pt>
                <c:pt idx="620">
                  <c:v>38408</c:v>
                </c:pt>
                <c:pt idx="621">
                  <c:v>38411</c:v>
                </c:pt>
                <c:pt idx="622">
                  <c:v>38412</c:v>
                </c:pt>
                <c:pt idx="623">
                  <c:v>38413</c:v>
                </c:pt>
                <c:pt idx="624">
                  <c:v>38414</c:v>
                </c:pt>
                <c:pt idx="625">
                  <c:v>38415</c:v>
                </c:pt>
                <c:pt idx="626">
                  <c:v>38418</c:v>
                </c:pt>
                <c:pt idx="627">
                  <c:v>38419</c:v>
                </c:pt>
                <c:pt idx="628">
                  <c:v>38420</c:v>
                </c:pt>
                <c:pt idx="629">
                  <c:v>38422</c:v>
                </c:pt>
                <c:pt idx="630">
                  <c:v>38425</c:v>
                </c:pt>
                <c:pt idx="631">
                  <c:v>38426</c:v>
                </c:pt>
                <c:pt idx="632">
                  <c:v>38427</c:v>
                </c:pt>
                <c:pt idx="633">
                  <c:v>38429</c:v>
                </c:pt>
                <c:pt idx="634">
                  <c:v>38432</c:v>
                </c:pt>
                <c:pt idx="635">
                  <c:v>38433</c:v>
                </c:pt>
                <c:pt idx="636">
                  <c:v>38434</c:v>
                </c:pt>
                <c:pt idx="637">
                  <c:v>38435</c:v>
                </c:pt>
                <c:pt idx="638">
                  <c:v>38439</c:v>
                </c:pt>
                <c:pt idx="639">
                  <c:v>38440</c:v>
                </c:pt>
                <c:pt idx="640">
                  <c:v>38441</c:v>
                </c:pt>
                <c:pt idx="641">
                  <c:v>38442</c:v>
                </c:pt>
                <c:pt idx="642">
                  <c:v>38443</c:v>
                </c:pt>
                <c:pt idx="643">
                  <c:v>38446</c:v>
                </c:pt>
                <c:pt idx="644">
                  <c:v>38447</c:v>
                </c:pt>
                <c:pt idx="645">
                  <c:v>38448</c:v>
                </c:pt>
                <c:pt idx="646">
                  <c:v>38449</c:v>
                </c:pt>
                <c:pt idx="647">
                  <c:v>38450</c:v>
                </c:pt>
                <c:pt idx="648">
                  <c:v>38454</c:v>
                </c:pt>
                <c:pt idx="649">
                  <c:v>38455</c:v>
                </c:pt>
                <c:pt idx="650">
                  <c:v>38457</c:v>
                </c:pt>
                <c:pt idx="651">
                  <c:v>38460</c:v>
                </c:pt>
                <c:pt idx="652">
                  <c:v>38461</c:v>
                </c:pt>
                <c:pt idx="653">
                  <c:v>38462</c:v>
                </c:pt>
                <c:pt idx="654">
                  <c:v>38463</c:v>
                </c:pt>
                <c:pt idx="655">
                  <c:v>38464</c:v>
                </c:pt>
                <c:pt idx="656">
                  <c:v>38467</c:v>
                </c:pt>
                <c:pt idx="657">
                  <c:v>38468</c:v>
                </c:pt>
                <c:pt idx="658">
                  <c:v>38469</c:v>
                </c:pt>
                <c:pt idx="659">
                  <c:v>38470</c:v>
                </c:pt>
                <c:pt idx="660">
                  <c:v>38471</c:v>
                </c:pt>
                <c:pt idx="661">
                  <c:v>38474</c:v>
                </c:pt>
                <c:pt idx="662">
                  <c:v>38475</c:v>
                </c:pt>
                <c:pt idx="663">
                  <c:v>38476</c:v>
                </c:pt>
                <c:pt idx="664">
                  <c:v>38477</c:v>
                </c:pt>
                <c:pt idx="665">
                  <c:v>38478</c:v>
                </c:pt>
                <c:pt idx="666">
                  <c:v>38481</c:v>
                </c:pt>
                <c:pt idx="667">
                  <c:v>38482</c:v>
                </c:pt>
                <c:pt idx="668">
                  <c:v>38483</c:v>
                </c:pt>
                <c:pt idx="669">
                  <c:v>38484</c:v>
                </c:pt>
                <c:pt idx="670">
                  <c:v>38485</c:v>
                </c:pt>
                <c:pt idx="671">
                  <c:v>38488</c:v>
                </c:pt>
                <c:pt idx="672">
                  <c:v>38489</c:v>
                </c:pt>
                <c:pt idx="673">
                  <c:v>38491</c:v>
                </c:pt>
                <c:pt idx="674">
                  <c:v>38492</c:v>
                </c:pt>
                <c:pt idx="675">
                  <c:v>38495</c:v>
                </c:pt>
                <c:pt idx="676">
                  <c:v>38496</c:v>
                </c:pt>
                <c:pt idx="677">
                  <c:v>38497</c:v>
                </c:pt>
                <c:pt idx="678">
                  <c:v>38498</c:v>
                </c:pt>
                <c:pt idx="679">
                  <c:v>38502</c:v>
                </c:pt>
                <c:pt idx="680">
                  <c:v>38503</c:v>
                </c:pt>
                <c:pt idx="681">
                  <c:v>38504</c:v>
                </c:pt>
                <c:pt idx="682">
                  <c:v>38505</c:v>
                </c:pt>
                <c:pt idx="683">
                  <c:v>38509</c:v>
                </c:pt>
                <c:pt idx="684">
                  <c:v>38510</c:v>
                </c:pt>
                <c:pt idx="685">
                  <c:v>38511</c:v>
                </c:pt>
                <c:pt idx="686">
                  <c:v>38512</c:v>
                </c:pt>
                <c:pt idx="687">
                  <c:v>38513</c:v>
                </c:pt>
                <c:pt idx="688">
                  <c:v>38517</c:v>
                </c:pt>
                <c:pt idx="689">
                  <c:v>38518</c:v>
                </c:pt>
                <c:pt idx="690">
                  <c:v>38519</c:v>
                </c:pt>
                <c:pt idx="691">
                  <c:v>38520</c:v>
                </c:pt>
                <c:pt idx="692">
                  <c:v>38523</c:v>
                </c:pt>
                <c:pt idx="693">
                  <c:v>38524</c:v>
                </c:pt>
                <c:pt idx="694">
                  <c:v>38525</c:v>
                </c:pt>
                <c:pt idx="695">
                  <c:v>38526</c:v>
                </c:pt>
                <c:pt idx="696">
                  <c:v>38527</c:v>
                </c:pt>
                <c:pt idx="697">
                  <c:v>38530</c:v>
                </c:pt>
                <c:pt idx="698">
                  <c:v>38531</c:v>
                </c:pt>
                <c:pt idx="699">
                  <c:v>38532</c:v>
                </c:pt>
                <c:pt idx="700">
                  <c:v>38533</c:v>
                </c:pt>
                <c:pt idx="701">
                  <c:v>38537</c:v>
                </c:pt>
                <c:pt idx="702">
                  <c:v>38538</c:v>
                </c:pt>
                <c:pt idx="703">
                  <c:v>38539</c:v>
                </c:pt>
                <c:pt idx="704">
                  <c:v>38540</c:v>
                </c:pt>
                <c:pt idx="705">
                  <c:v>38541</c:v>
                </c:pt>
                <c:pt idx="706">
                  <c:v>38544</c:v>
                </c:pt>
                <c:pt idx="707">
                  <c:v>38546</c:v>
                </c:pt>
                <c:pt idx="708">
                  <c:v>38547</c:v>
                </c:pt>
                <c:pt idx="709">
                  <c:v>38548</c:v>
                </c:pt>
                <c:pt idx="710">
                  <c:v>38551</c:v>
                </c:pt>
                <c:pt idx="711">
                  <c:v>38552</c:v>
                </c:pt>
                <c:pt idx="712">
                  <c:v>38553</c:v>
                </c:pt>
                <c:pt idx="713">
                  <c:v>38554</c:v>
                </c:pt>
                <c:pt idx="714">
                  <c:v>38555</c:v>
                </c:pt>
                <c:pt idx="715">
                  <c:v>38558</c:v>
                </c:pt>
                <c:pt idx="716">
                  <c:v>38559</c:v>
                </c:pt>
                <c:pt idx="717">
                  <c:v>38560</c:v>
                </c:pt>
                <c:pt idx="718">
                  <c:v>38562</c:v>
                </c:pt>
                <c:pt idx="719">
                  <c:v>38565</c:v>
                </c:pt>
                <c:pt idx="720">
                  <c:v>38566</c:v>
                </c:pt>
                <c:pt idx="721">
                  <c:v>38567</c:v>
                </c:pt>
                <c:pt idx="722">
                  <c:v>38568</c:v>
                </c:pt>
                <c:pt idx="723">
                  <c:v>38569</c:v>
                </c:pt>
                <c:pt idx="724">
                  <c:v>38572</c:v>
                </c:pt>
                <c:pt idx="725">
                  <c:v>38573</c:v>
                </c:pt>
                <c:pt idx="726">
                  <c:v>38574</c:v>
                </c:pt>
                <c:pt idx="727">
                  <c:v>38575</c:v>
                </c:pt>
                <c:pt idx="728">
                  <c:v>38576</c:v>
                </c:pt>
                <c:pt idx="729">
                  <c:v>38580</c:v>
                </c:pt>
                <c:pt idx="730">
                  <c:v>38581</c:v>
                </c:pt>
                <c:pt idx="731">
                  <c:v>38582</c:v>
                </c:pt>
                <c:pt idx="732">
                  <c:v>38583</c:v>
                </c:pt>
                <c:pt idx="733">
                  <c:v>38586</c:v>
                </c:pt>
                <c:pt idx="734">
                  <c:v>38588</c:v>
                </c:pt>
                <c:pt idx="735">
                  <c:v>38589</c:v>
                </c:pt>
                <c:pt idx="736">
                  <c:v>38590</c:v>
                </c:pt>
                <c:pt idx="737">
                  <c:v>38593</c:v>
                </c:pt>
                <c:pt idx="738">
                  <c:v>38594</c:v>
                </c:pt>
                <c:pt idx="739">
                  <c:v>38595</c:v>
                </c:pt>
                <c:pt idx="740">
                  <c:v>38596</c:v>
                </c:pt>
                <c:pt idx="741">
                  <c:v>38597</c:v>
                </c:pt>
                <c:pt idx="742">
                  <c:v>38600</c:v>
                </c:pt>
                <c:pt idx="743">
                  <c:v>38601</c:v>
                </c:pt>
                <c:pt idx="744">
                  <c:v>38603</c:v>
                </c:pt>
                <c:pt idx="745">
                  <c:v>38604</c:v>
                </c:pt>
                <c:pt idx="746">
                  <c:v>38607</c:v>
                </c:pt>
                <c:pt idx="747">
                  <c:v>38608</c:v>
                </c:pt>
                <c:pt idx="748">
                  <c:v>38609</c:v>
                </c:pt>
                <c:pt idx="749">
                  <c:v>38610</c:v>
                </c:pt>
                <c:pt idx="750">
                  <c:v>38611</c:v>
                </c:pt>
                <c:pt idx="751">
                  <c:v>38614</c:v>
                </c:pt>
                <c:pt idx="752">
                  <c:v>38615</c:v>
                </c:pt>
                <c:pt idx="753">
                  <c:v>38617</c:v>
                </c:pt>
                <c:pt idx="754">
                  <c:v>38618</c:v>
                </c:pt>
                <c:pt idx="755">
                  <c:v>38621</c:v>
                </c:pt>
                <c:pt idx="756">
                  <c:v>38622</c:v>
                </c:pt>
                <c:pt idx="757">
                  <c:v>38623</c:v>
                </c:pt>
                <c:pt idx="758">
                  <c:v>38624</c:v>
                </c:pt>
                <c:pt idx="759">
                  <c:v>38625</c:v>
                </c:pt>
                <c:pt idx="760">
                  <c:v>38628</c:v>
                </c:pt>
                <c:pt idx="761">
                  <c:v>38629</c:v>
                </c:pt>
                <c:pt idx="762">
                  <c:v>38630</c:v>
                </c:pt>
                <c:pt idx="763">
                  <c:v>38631</c:v>
                </c:pt>
                <c:pt idx="764">
                  <c:v>38632</c:v>
                </c:pt>
                <c:pt idx="765">
                  <c:v>38635</c:v>
                </c:pt>
                <c:pt idx="766">
                  <c:v>38636</c:v>
                </c:pt>
                <c:pt idx="767">
                  <c:v>38638</c:v>
                </c:pt>
                <c:pt idx="768">
                  <c:v>38639</c:v>
                </c:pt>
                <c:pt idx="769">
                  <c:v>38642</c:v>
                </c:pt>
                <c:pt idx="770">
                  <c:v>38643</c:v>
                </c:pt>
                <c:pt idx="771">
                  <c:v>38644</c:v>
                </c:pt>
                <c:pt idx="772">
                  <c:v>38645</c:v>
                </c:pt>
                <c:pt idx="773">
                  <c:v>38646</c:v>
                </c:pt>
                <c:pt idx="774">
                  <c:v>38649</c:v>
                </c:pt>
                <c:pt idx="775">
                  <c:v>38650</c:v>
                </c:pt>
                <c:pt idx="776">
                  <c:v>38651</c:v>
                </c:pt>
                <c:pt idx="777">
                  <c:v>38652</c:v>
                </c:pt>
                <c:pt idx="778">
                  <c:v>38653</c:v>
                </c:pt>
                <c:pt idx="779">
                  <c:v>38656</c:v>
                </c:pt>
                <c:pt idx="780">
                  <c:v>38658</c:v>
                </c:pt>
                <c:pt idx="781">
                  <c:v>38663</c:v>
                </c:pt>
                <c:pt idx="782">
                  <c:v>38664</c:v>
                </c:pt>
                <c:pt idx="783">
                  <c:v>38665</c:v>
                </c:pt>
                <c:pt idx="784">
                  <c:v>38666</c:v>
                </c:pt>
                <c:pt idx="785">
                  <c:v>38667</c:v>
                </c:pt>
                <c:pt idx="786">
                  <c:v>38670</c:v>
                </c:pt>
                <c:pt idx="787">
                  <c:v>38672</c:v>
                </c:pt>
                <c:pt idx="788">
                  <c:v>38673</c:v>
                </c:pt>
                <c:pt idx="789">
                  <c:v>38674</c:v>
                </c:pt>
                <c:pt idx="790">
                  <c:v>38677</c:v>
                </c:pt>
                <c:pt idx="791">
                  <c:v>38678</c:v>
                </c:pt>
                <c:pt idx="792">
                  <c:v>38679</c:v>
                </c:pt>
                <c:pt idx="793">
                  <c:v>38680</c:v>
                </c:pt>
                <c:pt idx="794">
                  <c:v>38681</c:v>
                </c:pt>
                <c:pt idx="795">
                  <c:v>38684</c:v>
                </c:pt>
                <c:pt idx="796">
                  <c:v>38685</c:v>
                </c:pt>
                <c:pt idx="797">
                  <c:v>38686</c:v>
                </c:pt>
                <c:pt idx="798">
                  <c:v>38687</c:v>
                </c:pt>
                <c:pt idx="799">
                  <c:v>38688</c:v>
                </c:pt>
                <c:pt idx="800">
                  <c:v>38691</c:v>
                </c:pt>
                <c:pt idx="801">
                  <c:v>38692</c:v>
                </c:pt>
                <c:pt idx="802">
                  <c:v>38693</c:v>
                </c:pt>
                <c:pt idx="803">
                  <c:v>38694</c:v>
                </c:pt>
                <c:pt idx="804">
                  <c:v>38695</c:v>
                </c:pt>
                <c:pt idx="805">
                  <c:v>38698</c:v>
                </c:pt>
                <c:pt idx="806">
                  <c:v>38699</c:v>
                </c:pt>
                <c:pt idx="807">
                  <c:v>38700</c:v>
                </c:pt>
                <c:pt idx="808">
                  <c:v>38701</c:v>
                </c:pt>
                <c:pt idx="809">
                  <c:v>38702</c:v>
                </c:pt>
                <c:pt idx="810">
                  <c:v>38705</c:v>
                </c:pt>
                <c:pt idx="811">
                  <c:v>38706</c:v>
                </c:pt>
                <c:pt idx="812">
                  <c:v>38707</c:v>
                </c:pt>
                <c:pt idx="813">
                  <c:v>38708</c:v>
                </c:pt>
                <c:pt idx="814">
                  <c:v>38709</c:v>
                </c:pt>
                <c:pt idx="815">
                  <c:v>38712</c:v>
                </c:pt>
                <c:pt idx="816">
                  <c:v>38713</c:v>
                </c:pt>
                <c:pt idx="817">
                  <c:v>38714</c:v>
                </c:pt>
                <c:pt idx="818">
                  <c:v>38715</c:v>
                </c:pt>
                <c:pt idx="819">
                  <c:v>38716</c:v>
                </c:pt>
                <c:pt idx="820">
                  <c:v>38719</c:v>
                </c:pt>
                <c:pt idx="821">
                  <c:v>38720</c:v>
                </c:pt>
                <c:pt idx="822">
                  <c:v>38721</c:v>
                </c:pt>
                <c:pt idx="823">
                  <c:v>38722</c:v>
                </c:pt>
                <c:pt idx="824">
                  <c:v>38723</c:v>
                </c:pt>
                <c:pt idx="825">
                  <c:v>38726</c:v>
                </c:pt>
                <c:pt idx="826">
                  <c:v>38727</c:v>
                </c:pt>
                <c:pt idx="827">
                  <c:v>38729</c:v>
                </c:pt>
                <c:pt idx="828">
                  <c:v>38730</c:v>
                </c:pt>
                <c:pt idx="829">
                  <c:v>38733</c:v>
                </c:pt>
                <c:pt idx="830">
                  <c:v>38735</c:v>
                </c:pt>
                <c:pt idx="831">
                  <c:v>38736</c:v>
                </c:pt>
                <c:pt idx="832">
                  <c:v>38740</c:v>
                </c:pt>
                <c:pt idx="833">
                  <c:v>38741</c:v>
                </c:pt>
                <c:pt idx="834">
                  <c:v>38742</c:v>
                </c:pt>
                <c:pt idx="835">
                  <c:v>38744</c:v>
                </c:pt>
                <c:pt idx="836">
                  <c:v>38747</c:v>
                </c:pt>
                <c:pt idx="837">
                  <c:v>38748</c:v>
                </c:pt>
                <c:pt idx="838">
                  <c:v>38749</c:v>
                </c:pt>
                <c:pt idx="839">
                  <c:v>38750</c:v>
                </c:pt>
                <c:pt idx="840">
                  <c:v>38751</c:v>
                </c:pt>
                <c:pt idx="841">
                  <c:v>38754</c:v>
                </c:pt>
                <c:pt idx="842">
                  <c:v>38755</c:v>
                </c:pt>
                <c:pt idx="843">
                  <c:v>38756</c:v>
                </c:pt>
                <c:pt idx="844">
                  <c:v>38758</c:v>
                </c:pt>
                <c:pt idx="845">
                  <c:v>38761</c:v>
                </c:pt>
                <c:pt idx="846">
                  <c:v>38762</c:v>
                </c:pt>
                <c:pt idx="847">
                  <c:v>38763</c:v>
                </c:pt>
                <c:pt idx="848">
                  <c:v>38764</c:v>
                </c:pt>
                <c:pt idx="849">
                  <c:v>38765</c:v>
                </c:pt>
                <c:pt idx="850">
                  <c:v>38768</c:v>
                </c:pt>
                <c:pt idx="851">
                  <c:v>38770</c:v>
                </c:pt>
                <c:pt idx="852">
                  <c:v>38771</c:v>
                </c:pt>
                <c:pt idx="853">
                  <c:v>38772</c:v>
                </c:pt>
                <c:pt idx="854">
                  <c:v>38775</c:v>
                </c:pt>
                <c:pt idx="855">
                  <c:v>38776</c:v>
                </c:pt>
                <c:pt idx="856">
                  <c:v>38777</c:v>
                </c:pt>
                <c:pt idx="857">
                  <c:v>38778</c:v>
                </c:pt>
                <c:pt idx="858">
                  <c:v>38779</c:v>
                </c:pt>
                <c:pt idx="859">
                  <c:v>38782</c:v>
                </c:pt>
                <c:pt idx="860">
                  <c:v>38783</c:v>
                </c:pt>
                <c:pt idx="861">
                  <c:v>38784</c:v>
                </c:pt>
                <c:pt idx="862">
                  <c:v>38785</c:v>
                </c:pt>
                <c:pt idx="863">
                  <c:v>38786</c:v>
                </c:pt>
                <c:pt idx="864">
                  <c:v>38789</c:v>
                </c:pt>
                <c:pt idx="865">
                  <c:v>38790</c:v>
                </c:pt>
                <c:pt idx="866">
                  <c:v>38792</c:v>
                </c:pt>
                <c:pt idx="867">
                  <c:v>38793</c:v>
                </c:pt>
                <c:pt idx="868">
                  <c:v>38796</c:v>
                </c:pt>
                <c:pt idx="869">
                  <c:v>38797</c:v>
                </c:pt>
                <c:pt idx="870">
                  <c:v>38798</c:v>
                </c:pt>
                <c:pt idx="871">
                  <c:v>38799</c:v>
                </c:pt>
                <c:pt idx="872">
                  <c:v>38800</c:v>
                </c:pt>
                <c:pt idx="873">
                  <c:v>38803</c:v>
                </c:pt>
                <c:pt idx="874">
                  <c:v>38804</c:v>
                </c:pt>
                <c:pt idx="875">
                  <c:v>38806</c:v>
                </c:pt>
                <c:pt idx="876">
                  <c:v>38807</c:v>
                </c:pt>
                <c:pt idx="877">
                  <c:v>38810</c:v>
                </c:pt>
                <c:pt idx="878">
                  <c:v>38811</c:v>
                </c:pt>
                <c:pt idx="879">
                  <c:v>38812</c:v>
                </c:pt>
                <c:pt idx="880">
                  <c:v>38814</c:v>
                </c:pt>
                <c:pt idx="881">
                  <c:v>38817</c:v>
                </c:pt>
                <c:pt idx="882">
                  <c:v>38820</c:v>
                </c:pt>
                <c:pt idx="883">
                  <c:v>38824</c:v>
                </c:pt>
                <c:pt idx="884">
                  <c:v>38825</c:v>
                </c:pt>
                <c:pt idx="885">
                  <c:v>38826</c:v>
                </c:pt>
                <c:pt idx="886">
                  <c:v>38827</c:v>
                </c:pt>
                <c:pt idx="887">
                  <c:v>38828</c:v>
                </c:pt>
                <c:pt idx="888">
                  <c:v>38831</c:v>
                </c:pt>
                <c:pt idx="889">
                  <c:v>38832</c:v>
                </c:pt>
                <c:pt idx="890">
                  <c:v>38833</c:v>
                </c:pt>
                <c:pt idx="891">
                  <c:v>38834</c:v>
                </c:pt>
                <c:pt idx="892">
                  <c:v>38839</c:v>
                </c:pt>
                <c:pt idx="893">
                  <c:v>38840</c:v>
                </c:pt>
                <c:pt idx="894">
                  <c:v>38841</c:v>
                </c:pt>
                <c:pt idx="895">
                  <c:v>38842</c:v>
                </c:pt>
                <c:pt idx="896">
                  <c:v>38845</c:v>
                </c:pt>
                <c:pt idx="897">
                  <c:v>38846</c:v>
                </c:pt>
                <c:pt idx="898">
                  <c:v>38847</c:v>
                </c:pt>
                <c:pt idx="899">
                  <c:v>38848</c:v>
                </c:pt>
                <c:pt idx="900">
                  <c:v>38849</c:v>
                </c:pt>
                <c:pt idx="901">
                  <c:v>38852</c:v>
                </c:pt>
                <c:pt idx="902">
                  <c:v>38853</c:v>
                </c:pt>
                <c:pt idx="903">
                  <c:v>38854</c:v>
                </c:pt>
                <c:pt idx="904">
                  <c:v>38855</c:v>
                </c:pt>
                <c:pt idx="905">
                  <c:v>38856</c:v>
                </c:pt>
                <c:pt idx="906">
                  <c:v>38859</c:v>
                </c:pt>
                <c:pt idx="907">
                  <c:v>38860</c:v>
                </c:pt>
                <c:pt idx="908">
                  <c:v>38861</c:v>
                </c:pt>
                <c:pt idx="909">
                  <c:v>38862</c:v>
                </c:pt>
                <c:pt idx="910">
                  <c:v>38863</c:v>
                </c:pt>
                <c:pt idx="911">
                  <c:v>38866</c:v>
                </c:pt>
                <c:pt idx="912">
                  <c:v>38867</c:v>
                </c:pt>
                <c:pt idx="913">
                  <c:v>38869</c:v>
                </c:pt>
                <c:pt idx="914">
                  <c:v>38870</c:v>
                </c:pt>
                <c:pt idx="915">
                  <c:v>38873</c:v>
                </c:pt>
                <c:pt idx="916">
                  <c:v>38874</c:v>
                </c:pt>
                <c:pt idx="917">
                  <c:v>38875</c:v>
                </c:pt>
                <c:pt idx="918">
                  <c:v>38876</c:v>
                </c:pt>
                <c:pt idx="919">
                  <c:v>38877</c:v>
                </c:pt>
                <c:pt idx="920">
                  <c:v>38880</c:v>
                </c:pt>
                <c:pt idx="921">
                  <c:v>38881</c:v>
                </c:pt>
                <c:pt idx="922">
                  <c:v>38882</c:v>
                </c:pt>
                <c:pt idx="923">
                  <c:v>38887</c:v>
                </c:pt>
                <c:pt idx="924">
                  <c:v>38888</c:v>
                </c:pt>
                <c:pt idx="925">
                  <c:v>38889</c:v>
                </c:pt>
                <c:pt idx="926">
                  <c:v>38890</c:v>
                </c:pt>
                <c:pt idx="927">
                  <c:v>38891</c:v>
                </c:pt>
                <c:pt idx="928">
                  <c:v>38894</c:v>
                </c:pt>
                <c:pt idx="929">
                  <c:v>38895</c:v>
                </c:pt>
                <c:pt idx="930">
                  <c:v>38896</c:v>
                </c:pt>
                <c:pt idx="931">
                  <c:v>38897</c:v>
                </c:pt>
                <c:pt idx="932">
                  <c:v>38898</c:v>
                </c:pt>
                <c:pt idx="933">
                  <c:v>38901</c:v>
                </c:pt>
                <c:pt idx="934">
                  <c:v>38902</c:v>
                </c:pt>
                <c:pt idx="935">
                  <c:v>38903</c:v>
                </c:pt>
                <c:pt idx="936">
                  <c:v>38904</c:v>
                </c:pt>
                <c:pt idx="937">
                  <c:v>38905</c:v>
                </c:pt>
                <c:pt idx="938">
                  <c:v>38908</c:v>
                </c:pt>
                <c:pt idx="939">
                  <c:v>38909</c:v>
                </c:pt>
                <c:pt idx="940">
                  <c:v>38910</c:v>
                </c:pt>
                <c:pt idx="941">
                  <c:v>38911</c:v>
                </c:pt>
                <c:pt idx="942">
                  <c:v>38912</c:v>
                </c:pt>
                <c:pt idx="943">
                  <c:v>38915</c:v>
                </c:pt>
                <c:pt idx="944">
                  <c:v>38916</c:v>
                </c:pt>
                <c:pt idx="945">
                  <c:v>38917</c:v>
                </c:pt>
                <c:pt idx="946">
                  <c:v>38918</c:v>
                </c:pt>
                <c:pt idx="947">
                  <c:v>38919</c:v>
                </c:pt>
                <c:pt idx="948">
                  <c:v>38922</c:v>
                </c:pt>
                <c:pt idx="949">
                  <c:v>38923</c:v>
                </c:pt>
                <c:pt idx="950">
                  <c:v>38924</c:v>
                </c:pt>
                <c:pt idx="951">
                  <c:v>38925</c:v>
                </c:pt>
                <c:pt idx="952">
                  <c:v>38926</c:v>
                </c:pt>
                <c:pt idx="953">
                  <c:v>38929</c:v>
                </c:pt>
                <c:pt idx="954">
                  <c:v>38930</c:v>
                </c:pt>
                <c:pt idx="955">
                  <c:v>38931</c:v>
                </c:pt>
                <c:pt idx="956">
                  <c:v>38933</c:v>
                </c:pt>
                <c:pt idx="957">
                  <c:v>38936</c:v>
                </c:pt>
                <c:pt idx="958">
                  <c:v>38937</c:v>
                </c:pt>
                <c:pt idx="959">
                  <c:v>38938</c:v>
                </c:pt>
                <c:pt idx="960">
                  <c:v>38939</c:v>
                </c:pt>
                <c:pt idx="961">
                  <c:v>38940</c:v>
                </c:pt>
                <c:pt idx="962">
                  <c:v>38943</c:v>
                </c:pt>
                <c:pt idx="963">
                  <c:v>38945</c:v>
                </c:pt>
                <c:pt idx="964">
                  <c:v>38946</c:v>
                </c:pt>
                <c:pt idx="965">
                  <c:v>38947</c:v>
                </c:pt>
                <c:pt idx="966">
                  <c:v>38950</c:v>
                </c:pt>
                <c:pt idx="967">
                  <c:v>38951</c:v>
                </c:pt>
                <c:pt idx="968">
                  <c:v>38952</c:v>
                </c:pt>
                <c:pt idx="969">
                  <c:v>38953</c:v>
                </c:pt>
                <c:pt idx="970">
                  <c:v>38954</c:v>
                </c:pt>
                <c:pt idx="971">
                  <c:v>38957</c:v>
                </c:pt>
                <c:pt idx="972">
                  <c:v>38958</c:v>
                </c:pt>
                <c:pt idx="973">
                  <c:v>38959</c:v>
                </c:pt>
                <c:pt idx="974">
                  <c:v>38960</c:v>
                </c:pt>
                <c:pt idx="975">
                  <c:v>38961</c:v>
                </c:pt>
                <c:pt idx="976">
                  <c:v>38964</c:v>
                </c:pt>
                <c:pt idx="977">
                  <c:v>38965</c:v>
                </c:pt>
                <c:pt idx="978">
                  <c:v>38966</c:v>
                </c:pt>
                <c:pt idx="979">
                  <c:v>38967</c:v>
                </c:pt>
                <c:pt idx="980">
                  <c:v>38968</c:v>
                </c:pt>
                <c:pt idx="981">
                  <c:v>38971</c:v>
                </c:pt>
                <c:pt idx="982">
                  <c:v>38972</c:v>
                </c:pt>
                <c:pt idx="983">
                  <c:v>38973</c:v>
                </c:pt>
                <c:pt idx="984">
                  <c:v>38974</c:v>
                </c:pt>
                <c:pt idx="985">
                  <c:v>38975</c:v>
                </c:pt>
                <c:pt idx="986">
                  <c:v>38978</c:v>
                </c:pt>
                <c:pt idx="987">
                  <c:v>38979</c:v>
                </c:pt>
                <c:pt idx="988">
                  <c:v>38980</c:v>
                </c:pt>
                <c:pt idx="989">
                  <c:v>38981</c:v>
                </c:pt>
                <c:pt idx="990">
                  <c:v>38982</c:v>
                </c:pt>
                <c:pt idx="991">
                  <c:v>38985</c:v>
                </c:pt>
                <c:pt idx="992">
                  <c:v>38986</c:v>
                </c:pt>
                <c:pt idx="993">
                  <c:v>38987</c:v>
                </c:pt>
                <c:pt idx="994">
                  <c:v>38988</c:v>
                </c:pt>
                <c:pt idx="995">
                  <c:v>38989</c:v>
                </c:pt>
                <c:pt idx="996">
                  <c:v>38993</c:v>
                </c:pt>
                <c:pt idx="997">
                  <c:v>38994</c:v>
                </c:pt>
                <c:pt idx="998">
                  <c:v>38995</c:v>
                </c:pt>
                <c:pt idx="999">
                  <c:v>38996</c:v>
                </c:pt>
                <c:pt idx="1000">
                  <c:v>38999</c:v>
                </c:pt>
                <c:pt idx="1001">
                  <c:v>39000</c:v>
                </c:pt>
              </c:numCache>
            </c:numRef>
          </c:cat>
          <c:val>
            <c:numRef>
              <c:f>'Share Price'!$D$3:$D$1004</c:f>
              <c:numCache>
                <c:formatCode>0.00</c:formatCode>
                <c:ptCount val="1002"/>
                <c:pt idx="0">
                  <c:v>11239400</c:v>
                </c:pt>
                <c:pt idx="1">
                  <c:v>3756368</c:v>
                </c:pt>
                <c:pt idx="2">
                  <c:v>3964016</c:v>
                </c:pt>
                <c:pt idx="3">
                  <c:v>4848904</c:v>
                </c:pt>
                <c:pt idx="4">
                  <c:v>8905448</c:v>
                </c:pt>
                <c:pt idx="5">
                  <c:v>18255464</c:v>
                </c:pt>
                <c:pt idx="6">
                  <c:v>18690008</c:v>
                </c:pt>
                <c:pt idx="7">
                  <c:v>9790960</c:v>
                </c:pt>
                <c:pt idx="8">
                  <c:v>12814424</c:v>
                </c:pt>
                <c:pt idx="9">
                  <c:v>8253944</c:v>
                </c:pt>
                <c:pt idx="10">
                  <c:v>13764544</c:v>
                </c:pt>
                <c:pt idx="11">
                  <c:v>18886336</c:v>
                </c:pt>
                <c:pt idx="12">
                  <c:v>17584928</c:v>
                </c:pt>
                <c:pt idx="13">
                  <c:v>28226144</c:v>
                </c:pt>
                <c:pt idx="14">
                  <c:v>39154536</c:v>
                </c:pt>
                <c:pt idx="15">
                  <c:v>15785200</c:v>
                </c:pt>
                <c:pt idx="16">
                  <c:v>25434152</c:v>
                </c:pt>
                <c:pt idx="17">
                  <c:v>14348224</c:v>
                </c:pt>
                <c:pt idx="18">
                  <c:v>10984336</c:v>
                </c:pt>
                <c:pt idx="19">
                  <c:v>13656184</c:v>
                </c:pt>
                <c:pt idx="20">
                  <c:v>11303688</c:v>
                </c:pt>
                <c:pt idx="21">
                  <c:v>7920448</c:v>
                </c:pt>
                <c:pt idx="22">
                  <c:v>8264520</c:v>
                </c:pt>
                <c:pt idx="23">
                  <c:v>7619640</c:v>
                </c:pt>
                <c:pt idx="24">
                  <c:v>16517320</c:v>
                </c:pt>
                <c:pt idx="25">
                  <c:v>13866808</c:v>
                </c:pt>
                <c:pt idx="26">
                  <c:v>14604872</c:v>
                </c:pt>
                <c:pt idx="27">
                  <c:v>21109560</c:v>
                </c:pt>
                <c:pt idx="28">
                  <c:v>15071736</c:v>
                </c:pt>
                <c:pt idx="29">
                  <c:v>8139496</c:v>
                </c:pt>
                <c:pt idx="30">
                  <c:v>13057920</c:v>
                </c:pt>
                <c:pt idx="31">
                  <c:v>12918456</c:v>
                </c:pt>
                <c:pt idx="32">
                  <c:v>20531680</c:v>
                </c:pt>
                <c:pt idx="33">
                  <c:v>11870704</c:v>
                </c:pt>
                <c:pt idx="34">
                  <c:v>17145984</c:v>
                </c:pt>
                <c:pt idx="35">
                  <c:v>15460552</c:v>
                </c:pt>
                <c:pt idx="36">
                  <c:v>33943336</c:v>
                </c:pt>
                <c:pt idx="37">
                  <c:v>13186408</c:v>
                </c:pt>
                <c:pt idx="38">
                  <c:v>17057016</c:v>
                </c:pt>
                <c:pt idx="39">
                  <c:v>14124008</c:v>
                </c:pt>
                <c:pt idx="40">
                  <c:v>11842288</c:v>
                </c:pt>
                <c:pt idx="41">
                  <c:v>12892512</c:v>
                </c:pt>
                <c:pt idx="42">
                  <c:v>17501128</c:v>
                </c:pt>
                <c:pt idx="43">
                  <c:v>11582552</c:v>
                </c:pt>
                <c:pt idx="44">
                  <c:v>17761400</c:v>
                </c:pt>
                <c:pt idx="45">
                  <c:v>34027640</c:v>
                </c:pt>
                <c:pt idx="46">
                  <c:v>29538288</c:v>
                </c:pt>
                <c:pt idx="47">
                  <c:v>125442440</c:v>
                </c:pt>
                <c:pt idx="48">
                  <c:v>90007952</c:v>
                </c:pt>
                <c:pt idx="49">
                  <c:v>59089792</c:v>
                </c:pt>
                <c:pt idx="50">
                  <c:v>49617192</c:v>
                </c:pt>
                <c:pt idx="51">
                  <c:v>31907544</c:v>
                </c:pt>
                <c:pt idx="52">
                  <c:v>21697616</c:v>
                </c:pt>
                <c:pt idx="53">
                  <c:v>26527136</c:v>
                </c:pt>
                <c:pt idx="54">
                  <c:v>18102504</c:v>
                </c:pt>
                <c:pt idx="55">
                  <c:v>25972520</c:v>
                </c:pt>
                <c:pt idx="56">
                  <c:v>4551696</c:v>
                </c:pt>
                <c:pt idx="57">
                  <c:v>13458432</c:v>
                </c:pt>
                <c:pt idx="58">
                  <c:v>17344632</c:v>
                </c:pt>
                <c:pt idx="59">
                  <c:v>8507000</c:v>
                </c:pt>
                <c:pt idx="60">
                  <c:v>40565424</c:v>
                </c:pt>
                <c:pt idx="61">
                  <c:v>22490016</c:v>
                </c:pt>
                <c:pt idx="62">
                  <c:v>28266368</c:v>
                </c:pt>
                <c:pt idx="63">
                  <c:v>27433208</c:v>
                </c:pt>
                <c:pt idx="64">
                  <c:v>15624544</c:v>
                </c:pt>
                <c:pt idx="65">
                  <c:v>17654152</c:v>
                </c:pt>
                <c:pt idx="66">
                  <c:v>37062272</c:v>
                </c:pt>
                <c:pt idx="67">
                  <c:v>23185296</c:v>
                </c:pt>
                <c:pt idx="68">
                  <c:v>21492816</c:v>
                </c:pt>
                <c:pt idx="69">
                  <c:v>10388360</c:v>
                </c:pt>
                <c:pt idx="70">
                  <c:v>11754608</c:v>
                </c:pt>
                <c:pt idx="71">
                  <c:v>8908992</c:v>
                </c:pt>
                <c:pt idx="72">
                  <c:v>12495768</c:v>
                </c:pt>
                <c:pt idx="73">
                  <c:v>14102072</c:v>
                </c:pt>
                <c:pt idx="74">
                  <c:v>21740120</c:v>
                </c:pt>
                <c:pt idx="75">
                  <c:v>15780520</c:v>
                </c:pt>
                <c:pt idx="76">
                  <c:v>10315624</c:v>
                </c:pt>
                <c:pt idx="77">
                  <c:v>9221272</c:v>
                </c:pt>
                <c:pt idx="78">
                  <c:v>15792496</c:v>
                </c:pt>
                <c:pt idx="79">
                  <c:v>9235680</c:v>
                </c:pt>
                <c:pt idx="80">
                  <c:v>10511288</c:v>
                </c:pt>
                <c:pt idx="81">
                  <c:v>10864768</c:v>
                </c:pt>
                <c:pt idx="82">
                  <c:v>16367960</c:v>
                </c:pt>
                <c:pt idx="83">
                  <c:v>11386832</c:v>
                </c:pt>
                <c:pt idx="84">
                  <c:v>10133536</c:v>
                </c:pt>
                <c:pt idx="85">
                  <c:v>23503976</c:v>
                </c:pt>
                <c:pt idx="86">
                  <c:v>8090192</c:v>
                </c:pt>
                <c:pt idx="87">
                  <c:v>12542248</c:v>
                </c:pt>
                <c:pt idx="88">
                  <c:v>8573112</c:v>
                </c:pt>
                <c:pt idx="89">
                  <c:v>5946928</c:v>
                </c:pt>
                <c:pt idx="90">
                  <c:v>17415336</c:v>
                </c:pt>
                <c:pt idx="91">
                  <c:v>4957344</c:v>
                </c:pt>
                <c:pt idx="92">
                  <c:v>5365096</c:v>
                </c:pt>
                <c:pt idx="93">
                  <c:v>5949960</c:v>
                </c:pt>
                <c:pt idx="94">
                  <c:v>3627712</c:v>
                </c:pt>
                <c:pt idx="95">
                  <c:v>14027816</c:v>
                </c:pt>
                <c:pt idx="96">
                  <c:v>4479264</c:v>
                </c:pt>
                <c:pt idx="97">
                  <c:v>3355768</c:v>
                </c:pt>
                <c:pt idx="98">
                  <c:v>6081448</c:v>
                </c:pt>
                <c:pt idx="99">
                  <c:v>5460784</c:v>
                </c:pt>
                <c:pt idx="100">
                  <c:v>5185600</c:v>
                </c:pt>
                <c:pt idx="101">
                  <c:v>10310688</c:v>
                </c:pt>
                <c:pt idx="102">
                  <c:v>4775728</c:v>
                </c:pt>
                <c:pt idx="103">
                  <c:v>5004016</c:v>
                </c:pt>
                <c:pt idx="104">
                  <c:v>4617656</c:v>
                </c:pt>
                <c:pt idx="105">
                  <c:v>3610912</c:v>
                </c:pt>
                <c:pt idx="106">
                  <c:v>4117864</c:v>
                </c:pt>
                <c:pt idx="107">
                  <c:v>2579616</c:v>
                </c:pt>
                <c:pt idx="108">
                  <c:v>5252216</c:v>
                </c:pt>
                <c:pt idx="109">
                  <c:v>18696656</c:v>
                </c:pt>
                <c:pt idx="110">
                  <c:v>22032664</c:v>
                </c:pt>
                <c:pt idx="111">
                  <c:v>15906656</c:v>
                </c:pt>
                <c:pt idx="112">
                  <c:v>13809080</c:v>
                </c:pt>
                <c:pt idx="113">
                  <c:v>10229864</c:v>
                </c:pt>
                <c:pt idx="114">
                  <c:v>5362400</c:v>
                </c:pt>
                <c:pt idx="115">
                  <c:v>9057664</c:v>
                </c:pt>
                <c:pt idx="116">
                  <c:v>10856512</c:v>
                </c:pt>
                <c:pt idx="117">
                  <c:v>10658240</c:v>
                </c:pt>
                <c:pt idx="118">
                  <c:v>7834904</c:v>
                </c:pt>
                <c:pt idx="119">
                  <c:v>6688984</c:v>
                </c:pt>
                <c:pt idx="120">
                  <c:v>5599768</c:v>
                </c:pt>
                <c:pt idx="121">
                  <c:v>11581368</c:v>
                </c:pt>
                <c:pt idx="122">
                  <c:v>3618968</c:v>
                </c:pt>
                <c:pt idx="123">
                  <c:v>4725856</c:v>
                </c:pt>
                <c:pt idx="124">
                  <c:v>5834944</c:v>
                </c:pt>
                <c:pt idx="125">
                  <c:v>3853496</c:v>
                </c:pt>
                <c:pt idx="126">
                  <c:v>8271736</c:v>
                </c:pt>
                <c:pt idx="127">
                  <c:v>5939776</c:v>
                </c:pt>
                <c:pt idx="128">
                  <c:v>4463792</c:v>
                </c:pt>
                <c:pt idx="129">
                  <c:v>4177968</c:v>
                </c:pt>
                <c:pt idx="130">
                  <c:v>3857464</c:v>
                </c:pt>
                <c:pt idx="131">
                  <c:v>3111728</c:v>
                </c:pt>
                <c:pt idx="132">
                  <c:v>4252176</c:v>
                </c:pt>
                <c:pt idx="133">
                  <c:v>2576720</c:v>
                </c:pt>
                <c:pt idx="134">
                  <c:v>5098488</c:v>
                </c:pt>
                <c:pt idx="135">
                  <c:v>10769168</c:v>
                </c:pt>
                <c:pt idx="136">
                  <c:v>5881800</c:v>
                </c:pt>
                <c:pt idx="137">
                  <c:v>2689384</c:v>
                </c:pt>
                <c:pt idx="138">
                  <c:v>4204648</c:v>
                </c:pt>
                <c:pt idx="139">
                  <c:v>3520504</c:v>
                </c:pt>
                <c:pt idx="140">
                  <c:v>6221136</c:v>
                </c:pt>
                <c:pt idx="141">
                  <c:v>7158432</c:v>
                </c:pt>
                <c:pt idx="142">
                  <c:v>8436256</c:v>
                </c:pt>
                <c:pt idx="143">
                  <c:v>9195112</c:v>
                </c:pt>
                <c:pt idx="144">
                  <c:v>7750368</c:v>
                </c:pt>
                <c:pt idx="145">
                  <c:v>6936272</c:v>
                </c:pt>
                <c:pt idx="146">
                  <c:v>6154976</c:v>
                </c:pt>
                <c:pt idx="147">
                  <c:v>8527608</c:v>
                </c:pt>
                <c:pt idx="148">
                  <c:v>4721136</c:v>
                </c:pt>
                <c:pt idx="149">
                  <c:v>8668120</c:v>
                </c:pt>
                <c:pt idx="150">
                  <c:v>9632136</c:v>
                </c:pt>
                <c:pt idx="151">
                  <c:v>7397936</c:v>
                </c:pt>
                <c:pt idx="152">
                  <c:v>6319128</c:v>
                </c:pt>
                <c:pt idx="153">
                  <c:v>5879072</c:v>
                </c:pt>
                <c:pt idx="154">
                  <c:v>6805144</c:v>
                </c:pt>
                <c:pt idx="155">
                  <c:v>4197096</c:v>
                </c:pt>
                <c:pt idx="156">
                  <c:v>10632640</c:v>
                </c:pt>
                <c:pt idx="157">
                  <c:v>8943560</c:v>
                </c:pt>
                <c:pt idx="158">
                  <c:v>27905112</c:v>
                </c:pt>
                <c:pt idx="159">
                  <c:v>29130368</c:v>
                </c:pt>
                <c:pt idx="160">
                  <c:v>11666896</c:v>
                </c:pt>
                <c:pt idx="161">
                  <c:v>30048328</c:v>
                </c:pt>
                <c:pt idx="162">
                  <c:v>22456520</c:v>
                </c:pt>
                <c:pt idx="163">
                  <c:v>11396880</c:v>
                </c:pt>
                <c:pt idx="164">
                  <c:v>8127264</c:v>
                </c:pt>
                <c:pt idx="165">
                  <c:v>7562192</c:v>
                </c:pt>
                <c:pt idx="166">
                  <c:v>8170688</c:v>
                </c:pt>
                <c:pt idx="167">
                  <c:v>8354888</c:v>
                </c:pt>
                <c:pt idx="168">
                  <c:v>10500576</c:v>
                </c:pt>
                <c:pt idx="169">
                  <c:v>19617336</c:v>
                </c:pt>
                <c:pt idx="170">
                  <c:v>34891184</c:v>
                </c:pt>
                <c:pt idx="171">
                  <c:v>49334920</c:v>
                </c:pt>
                <c:pt idx="172">
                  <c:v>18805240</c:v>
                </c:pt>
                <c:pt idx="173">
                  <c:v>9767176</c:v>
                </c:pt>
                <c:pt idx="174">
                  <c:v>14223992</c:v>
                </c:pt>
                <c:pt idx="175">
                  <c:v>18935592</c:v>
                </c:pt>
                <c:pt idx="176">
                  <c:v>15239784</c:v>
                </c:pt>
                <c:pt idx="177">
                  <c:v>16879160</c:v>
                </c:pt>
                <c:pt idx="178">
                  <c:v>20927672</c:v>
                </c:pt>
                <c:pt idx="179">
                  <c:v>7745760</c:v>
                </c:pt>
                <c:pt idx="180">
                  <c:v>6106904</c:v>
                </c:pt>
                <c:pt idx="181">
                  <c:v>6917744</c:v>
                </c:pt>
                <c:pt idx="182">
                  <c:v>7707768</c:v>
                </c:pt>
                <c:pt idx="183">
                  <c:v>7745272</c:v>
                </c:pt>
                <c:pt idx="184">
                  <c:v>7762752</c:v>
                </c:pt>
                <c:pt idx="185">
                  <c:v>15027696</c:v>
                </c:pt>
                <c:pt idx="186">
                  <c:v>12345376</c:v>
                </c:pt>
                <c:pt idx="187">
                  <c:v>25397376</c:v>
                </c:pt>
                <c:pt idx="188">
                  <c:v>15855456</c:v>
                </c:pt>
                <c:pt idx="189">
                  <c:v>14942728</c:v>
                </c:pt>
                <c:pt idx="190">
                  <c:v>8287848</c:v>
                </c:pt>
                <c:pt idx="191">
                  <c:v>9860952</c:v>
                </c:pt>
                <c:pt idx="192">
                  <c:v>15859112</c:v>
                </c:pt>
                <c:pt idx="193">
                  <c:v>20255456</c:v>
                </c:pt>
                <c:pt idx="194">
                  <c:v>6444512</c:v>
                </c:pt>
                <c:pt idx="195">
                  <c:v>10381592</c:v>
                </c:pt>
                <c:pt idx="196">
                  <c:v>10244216</c:v>
                </c:pt>
                <c:pt idx="197">
                  <c:v>19374848</c:v>
                </c:pt>
                <c:pt idx="198">
                  <c:v>27247168</c:v>
                </c:pt>
                <c:pt idx="199">
                  <c:v>15935512</c:v>
                </c:pt>
                <c:pt idx="200">
                  <c:v>6071280</c:v>
                </c:pt>
                <c:pt idx="201">
                  <c:v>11548872</c:v>
                </c:pt>
                <c:pt idx="202">
                  <c:v>9284344</c:v>
                </c:pt>
                <c:pt idx="203">
                  <c:v>7822632</c:v>
                </c:pt>
                <c:pt idx="204">
                  <c:v>7419080</c:v>
                </c:pt>
                <c:pt idx="205">
                  <c:v>5249608</c:v>
                </c:pt>
                <c:pt idx="206">
                  <c:v>9439720</c:v>
                </c:pt>
                <c:pt idx="207">
                  <c:v>6605024</c:v>
                </c:pt>
                <c:pt idx="208">
                  <c:v>3585928</c:v>
                </c:pt>
                <c:pt idx="209">
                  <c:v>11516112</c:v>
                </c:pt>
                <c:pt idx="210">
                  <c:v>4935192</c:v>
                </c:pt>
                <c:pt idx="211">
                  <c:v>9153632</c:v>
                </c:pt>
                <c:pt idx="212">
                  <c:v>5607472</c:v>
                </c:pt>
                <c:pt idx="213">
                  <c:v>6533944</c:v>
                </c:pt>
                <c:pt idx="214">
                  <c:v>16814552</c:v>
                </c:pt>
                <c:pt idx="215">
                  <c:v>8276888</c:v>
                </c:pt>
                <c:pt idx="216">
                  <c:v>5475736</c:v>
                </c:pt>
                <c:pt idx="217">
                  <c:v>3450616</c:v>
                </c:pt>
                <c:pt idx="218">
                  <c:v>6139608</c:v>
                </c:pt>
                <c:pt idx="219">
                  <c:v>3529760</c:v>
                </c:pt>
                <c:pt idx="220">
                  <c:v>3117200</c:v>
                </c:pt>
                <c:pt idx="221">
                  <c:v>8965192</c:v>
                </c:pt>
                <c:pt idx="222">
                  <c:v>11394952</c:v>
                </c:pt>
                <c:pt idx="223">
                  <c:v>34007880</c:v>
                </c:pt>
                <c:pt idx="224">
                  <c:v>7729224</c:v>
                </c:pt>
                <c:pt idx="225">
                  <c:v>4293560</c:v>
                </c:pt>
                <c:pt idx="226">
                  <c:v>16605640</c:v>
                </c:pt>
                <c:pt idx="227">
                  <c:v>7577864</c:v>
                </c:pt>
                <c:pt idx="228">
                  <c:v>10512840</c:v>
                </c:pt>
                <c:pt idx="229">
                  <c:v>4620736</c:v>
                </c:pt>
                <c:pt idx="230">
                  <c:v>3254832</c:v>
                </c:pt>
                <c:pt idx="231">
                  <c:v>4945456</c:v>
                </c:pt>
                <c:pt idx="232">
                  <c:v>5169240</c:v>
                </c:pt>
                <c:pt idx="233">
                  <c:v>14485576</c:v>
                </c:pt>
                <c:pt idx="234">
                  <c:v>8971784</c:v>
                </c:pt>
                <c:pt idx="235">
                  <c:v>7840680</c:v>
                </c:pt>
                <c:pt idx="236">
                  <c:v>5018552</c:v>
                </c:pt>
                <c:pt idx="237">
                  <c:v>5030808</c:v>
                </c:pt>
                <c:pt idx="238">
                  <c:v>6284008</c:v>
                </c:pt>
                <c:pt idx="239">
                  <c:v>4555824</c:v>
                </c:pt>
                <c:pt idx="240">
                  <c:v>15208656</c:v>
                </c:pt>
                <c:pt idx="241">
                  <c:v>14610864</c:v>
                </c:pt>
                <c:pt idx="242">
                  <c:v>8936056</c:v>
                </c:pt>
                <c:pt idx="243">
                  <c:v>9934880</c:v>
                </c:pt>
                <c:pt idx="244">
                  <c:v>12432472</c:v>
                </c:pt>
                <c:pt idx="245">
                  <c:v>8642552</c:v>
                </c:pt>
                <c:pt idx="246">
                  <c:v>5829576</c:v>
                </c:pt>
                <c:pt idx="247">
                  <c:v>9079416</c:v>
                </c:pt>
                <c:pt idx="248">
                  <c:v>5585656</c:v>
                </c:pt>
                <c:pt idx="249">
                  <c:v>4338304</c:v>
                </c:pt>
                <c:pt idx="250">
                  <c:v>4373432</c:v>
                </c:pt>
                <c:pt idx="251">
                  <c:v>11737232</c:v>
                </c:pt>
                <c:pt idx="252">
                  <c:v>7335328</c:v>
                </c:pt>
                <c:pt idx="253">
                  <c:v>6597664</c:v>
                </c:pt>
                <c:pt idx="254">
                  <c:v>6654320</c:v>
                </c:pt>
                <c:pt idx="255">
                  <c:v>9088136</c:v>
                </c:pt>
                <c:pt idx="256">
                  <c:v>9048208</c:v>
                </c:pt>
                <c:pt idx="257">
                  <c:v>24021280</c:v>
                </c:pt>
                <c:pt idx="258">
                  <c:v>20148632</c:v>
                </c:pt>
                <c:pt idx="259">
                  <c:v>14472496</c:v>
                </c:pt>
                <c:pt idx="260">
                  <c:v>25460632</c:v>
                </c:pt>
                <c:pt idx="261">
                  <c:v>15663176</c:v>
                </c:pt>
                <c:pt idx="262">
                  <c:v>23686392</c:v>
                </c:pt>
                <c:pt idx="263">
                  <c:v>17743064</c:v>
                </c:pt>
                <c:pt idx="264">
                  <c:v>21985448</c:v>
                </c:pt>
                <c:pt idx="265">
                  <c:v>18330960</c:v>
                </c:pt>
                <c:pt idx="266">
                  <c:v>13296464</c:v>
                </c:pt>
                <c:pt idx="267">
                  <c:v>19354024</c:v>
                </c:pt>
                <c:pt idx="268">
                  <c:v>17948304</c:v>
                </c:pt>
                <c:pt idx="269">
                  <c:v>62881504</c:v>
                </c:pt>
                <c:pt idx="270">
                  <c:v>41195184</c:v>
                </c:pt>
                <c:pt idx="271">
                  <c:v>29510624</c:v>
                </c:pt>
                <c:pt idx="272">
                  <c:v>14869416</c:v>
                </c:pt>
                <c:pt idx="273">
                  <c:v>19753328</c:v>
                </c:pt>
                <c:pt idx="274">
                  <c:v>9897496</c:v>
                </c:pt>
                <c:pt idx="275">
                  <c:v>19577552</c:v>
                </c:pt>
                <c:pt idx="276">
                  <c:v>22518000</c:v>
                </c:pt>
                <c:pt idx="277">
                  <c:v>19937456</c:v>
                </c:pt>
                <c:pt idx="278">
                  <c:v>20391512</c:v>
                </c:pt>
                <c:pt idx="279">
                  <c:v>16054856</c:v>
                </c:pt>
                <c:pt idx="280">
                  <c:v>12119736</c:v>
                </c:pt>
                <c:pt idx="281">
                  <c:v>17694608</c:v>
                </c:pt>
                <c:pt idx="282">
                  <c:v>17709504</c:v>
                </c:pt>
                <c:pt idx="283">
                  <c:v>13843440</c:v>
                </c:pt>
                <c:pt idx="284">
                  <c:v>12391672</c:v>
                </c:pt>
                <c:pt idx="285">
                  <c:v>16576312</c:v>
                </c:pt>
                <c:pt idx="286">
                  <c:v>15364904</c:v>
                </c:pt>
                <c:pt idx="287">
                  <c:v>17400096</c:v>
                </c:pt>
                <c:pt idx="288">
                  <c:v>14824184</c:v>
                </c:pt>
                <c:pt idx="289">
                  <c:v>37850680</c:v>
                </c:pt>
                <c:pt idx="290">
                  <c:v>15010696</c:v>
                </c:pt>
                <c:pt idx="291">
                  <c:v>12749944</c:v>
                </c:pt>
                <c:pt idx="292">
                  <c:v>20142384</c:v>
                </c:pt>
                <c:pt idx="293">
                  <c:v>12007944</c:v>
                </c:pt>
                <c:pt idx="294">
                  <c:v>9508136</c:v>
                </c:pt>
                <c:pt idx="295">
                  <c:v>10471152</c:v>
                </c:pt>
                <c:pt idx="296">
                  <c:v>9269640</c:v>
                </c:pt>
                <c:pt idx="297">
                  <c:v>3762008</c:v>
                </c:pt>
                <c:pt idx="298">
                  <c:v>5839792</c:v>
                </c:pt>
                <c:pt idx="299">
                  <c:v>5728408</c:v>
                </c:pt>
                <c:pt idx="300">
                  <c:v>23337632</c:v>
                </c:pt>
                <c:pt idx="301">
                  <c:v>21903072</c:v>
                </c:pt>
                <c:pt idx="302">
                  <c:v>23125632</c:v>
                </c:pt>
                <c:pt idx="303">
                  <c:v>20290824</c:v>
                </c:pt>
                <c:pt idx="304">
                  <c:v>33940584</c:v>
                </c:pt>
                <c:pt idx="305">
                  <c:v>18519192</c:v>
                </c:pt>
                <c:pt idx="306">
                  <c:v>13966648</c:v>
                </c:pt>
                <c:pt idx="307">
                  <c:v>3806384</c:v>
                </c:pt>
                <c:pt idx="308">
                  <c:v>9853856</c:v>
                </c:pt>
                <c:pt idx="309">
                  <c:v>17502856</c:v>
                </c:pt>
                <c:pt idx="310">
                  <c:v>19996256</c:v>
                </c:pt>
                <c:pt idx="311">
                  <c:v>7611680</c:v>
                </c:pt>
                <c:pt idx="312">
                  <c:v>8269872</c:v>
                </c:pt>
                <c:pt idx="313">
                  <c:v>25132856</c:v>
                </c:pt>
                <c:pt idx="314">
                  <c:v>14877312</c:v>
                </c:pt>
                <c:pt idx="315">
                  <c:v>14319256</c:v>
                </c:pt>
                <c:pt idx="316">
                  <c:v>31749360</c:v>
                </c:pt>
                <c:pt idx="317">
                  <c:v>23037664</c:v>
                </c:pt>
                <c:pt idx="318">
                  <c:v>21075528</c:v>
                </c:pt>
                <c:pt idx="319">
                  <c:v>9243168</c:v>
                </c:pt>
                <c:pt idx="320">
                  <c:v>17456656</c:v>
                </c:pt>
                <c:pt idx="321">
                  <c:v>15246888</c:v>
                </c:pt>
                <c:pt idx="322">
                  <c:v>14163720</c:v>
                </c:pt>
                <c:pt idx="323">
                  <c:v>14115320</c:v>
                </c:pt>
                <c:pt idx="324">
                  <c:v>10065936</c:v>
                </c:pt>
                <c:pt idx="325">
                  <c:v>11459320</c:v>
                </c:pt>
                <c:pt idx="326">
                  <c:v>11793856</c:v>
                </c:pt>
                <c:pt idx="327">
                  <c:v>11192792</c:v>
                </c:pt>
                <c:pt idx="328">
                  <c:v>11773120</c:v>
                </c:pt>
                <c:pt idx="329">
                  <c:v>12557136</c:v>
                </c:pt>
                <c:pt idx="330">
                  <c:v>6316712</c:v>
                </c:pt>
                <c:pt idx="331">
                  <c:v>6832632</c:v>
                </c:pt>
                <c:pt idx="332">
                  <c:v>8195072</c:v>
                </c:pt>
                <c:pt idx="333">
                  <c:v>6040936</c:v>
                </c:pt>
                <c:pt idx="334">
                  <c:v>6777608</c:v>
                </c:pt>
                <c:pt idx="335">
                  <c:v>19159720</c:v>
                </c:pt>
                <c:pt idx="336">
                  <c:v>11098240</c:v>
                </c:pt>
                <c:pt idx="337">
                  <c:v>8644024</c:v>
                </c:pt>
                <c:pt idx="338">
                  <c:v>5851480</c:v>
                </c:pt>
                <c:pt idx="339">
                  <c:v>13281896</c:v>
                </c:pt>
                <c:pt idx="340">
                  <c:v>14325824</c:v>
                </c:pt>
                <c:pt idx="341">
                  <c:v>14341800</c:v>
                </c:pt>
                <c:pt idx="342">
                  <c:v>9686888</c:v>
                </c:pt>
                <c:pt idx="343">
                  <c:v>11372024</c:v>
                </c:pt>
                <c:pt idx="344">
                  <c:v>10579512</c:v>
                </c:pt>
                <c:pt idx="345">
                  <c:v>13170584</c:v>
                </c:pt>
                <c:pt idx="346">
                  <c:v>15789776</c:v>
                </c:pt>
                <c:pt idx="347">
                  <c:v>18076448</c:v>
                </c:pt>
                <c:pt idx="348">
                  <c:v>15661544</c:v>
                </c:pt>
                <c:pt idx="349">
                  <c:v>9465040</c:v>
                </c:pt>
                <c:pt idx="350">
                  <c:v>7689888</c:v>
                </c:pt>
                <c:pt idx="351">
                  <c:v>7282984</c:v>
                </c:pt>
                <c:pt idx="352">
                  <c:v>7023104</c:v>
                </c:pt>
                <c:pt idx="353">
                  <c:v>7836872</c:v>
                </c:pt>
                <c:pt idx="354">
                  <c:v>7785352</c:v>
                </c:pt>
                <c:pt idx="355">
                  <c:v>7573152</c:v>
                </c:pt>
                <c:pt idx="356">
                  <c:v>11055064</c:v>
                </c:pt>
                <c:pt idx="357">
                  <c:v>18734120</c:v>
                </c:pt>
                <c:pt idx="358">
                  <c:v>6131536</c:v>
                </c:pt>
                <c:pt idx="359">
                  <c:v>7007840</c:v>
                </c:pt>
                <c:pt idx="360">
                  <c:v>10090016</c:v>
                </c:pt>
                <c:pt idx="361">
                  <c:v>11849912</c:v>
                </c:pt>
                <c:pt idx="362">
                  <c:v>9001592</c:v>
                </c:pt>
                <c:pt idx="363">
                  <c:v>10407824</c:v>
                </c:pt>
                <c:pt idx="364">
                  <c:v>11982792</c:v>
                </c:pt>
                <c:pt idx="365">
                  <c:v>13567856</c:v>
                </c:pt>
                <c:pt idx="366">
                  <c:v>6226624</c:v>
                </c:pt>
                <c:pt idx="367">
                  <c:v>8182488</c:v>
                </c:pt>
                <c:pt idx="368">
                  <c:v>6060400</c:v>
                </c:pt>
                <c:pt idx="369">
                  <c:v>7470024</c:v>
                </c:pt>
                <c:pt idx="370">
                  <c:v>7167328</c:v>
                </c:pt>
                <c:pt idx="371">
                  <c:v>6696864</c:v>
                </c:pt>
                <c:pt idx="372">
                  <c:v>13402768</c:v>
                </c:pt>
                <c:pt idx="373">
                  <c:v>10185928</c:v>
                </c:pt>
                <c:pt idx="374">
                  <c:v>9021536</c:v>
                </c:pt>
                <c:pt idx="375">
                  <c:v>12453816</c:v>
                </c:pt>
                <c:pt idx="376">
                  <c:v>9616232</c:v>
                </c:pt>
                <c:pt idx="377">
                  <c:v>7495048</c:v>
                </c:pt>
                <c:pt idx="378">
                  <c:v>12871472</c:v>
                </c:pt>
                <c:pt idx="379">
                  <c:v>8558816</c:v>
                </c:pt>
                <c:pt idx="380">
                  <c:v>7943664</c:v>
                </c:pt>
                <c:pt idx="381">
                  <c:v>8163152</c:v>
                </c:pt>
                <c:pt idx="382">
                  <c:v>8711736</c:v>
                </c:pt>
                <c:pt idx="383">
                  <c:v>10692720</c:v>
                </c:pt>
                <c:pt idx="384">
                  <c:v>9115768</c:v>
                </c:pt>
                <c:pt idx="385">
                  <c:v>6515920</c:v>
                </c:pt>
                <c:pt idx="386">
                  <c:v>7021328</c:v>
                </c:pt>
                <c:pt idx="387">
                  <c:v>6990408</c:v>
                </c:pt>
                <c:pt idx="388">
                  <c:v>6710464</c:v>
                </c:pt>
                <c:pt idx="389">
                  <c:v>11856512</c:v>
                </c:pt>
                <c:pt idx="390">
                  <c:v>7351264</c:v>
                </c:pt>
                <c:pt idx="391">
                  <c:v>6058392</c:v>
                </c:pt>
                <c:pt idx="392">
                  <c:v>7790312</c:v>
                </c:pt>
                <c:pt idx="393">
                  <c:v>7262920</c:v>
                </c:pt>
                <c:pt idx="394">
                  <c:v>6884552</c:v>
                </c:pt>
                <c:pt idx="395">
                  <c:v>6355424</c:v>
                </c:pt>
                <c:pt idx="396">
                  <c:v>8770096</c:v>
                </c:pt>
                <c:pt idx="397">
                  <c:v>9330616</c:v>
                </c:pt>
                <c:pt idx="398">
                  <c:v>11806976</c:v>
                </c:pt>
                <c:pt idx="399">
                  <c:v>9464960</c:v>
                </c:pt>
                <c:pt idx="400">
                  <c:v>8704536</c:v>
                </c:pt>
                <c:pt idx="401">
                  <c:v>3018144</c:v>
                </c:pt>
                <c:pt idx="402">
                  <c:v>3781464</c:v>
                </c:pt>
                <c:pt idx="403">
                  <c:v>10226128</c:v>
                </c:pt>
                <c:pt idx="404">
                  <c:v>6173448</c:v>
                </c:pt>
                <c:pt idx="405">
                  <c:v>6285064</c:v>
                </c:pt>
                <c:pt idx="406">
                  <c:v>5058104</c:v>
                </c:pt>
                <c:pt idx="407">
                  <c:v>17381608</c:v>
                </c:pt>
                <c:pt idx="408">
                  <c:v>3821896</c:v>
                </c:pt>
                <c:pt idx="409">
                  <c:v>3296520</c:v>
                </c:pt>
                <c:pt idx="410">
                  <c:v>4065992</c:v>
                </c:pt>
                <c:pt idx="411">
                  <c:v>10848192</c:v>
                </c:pt>
                <c:pt idx="412">
                  <c:v>10672880</c:v>
                </c:pt>
                <c:pt idx="413">
                  <c:v>2156208</c:v>
                </c:pt>
                <c:pt idx="414">
                  <c:v>2346448</c:v>
                </c:pt>
                <c:pt idx="415">
                  <c:v>1979624</c:v>
                </c:pt>
                <c:pt idx="416">
                  <c:v>1744304</c:v>
                </c:pt>
                <c:pt idx="417">
                  <c:v>6009048</c:v>
                </c:pt>
                <c:pt idx="418">
                  <c:v>5817320</c:v>
                </c:pt>
                <c:pt idx="419">
                  <c:v>3363120</c:v>
                </c:pt>
                <c:pt idx="420">
                  <c:v>4884000</c:v>
                </c:pt>
                <c:pt idx="421">
                  <c:v>2677256</c:v>
                </c:pt>
                <c:pt idx="422">
                  <c:v>3347560</c:v>
                </c:pt>
                <c:pt idx="423">
                  <c:v>4612632</c:v>
                </c:pt>
                <c:pt idx="424">
                  <c:v>5754896</c:v>
                </c:pt>
                <c:pt idx="425">
                  <c:v>3176792</c:v>
                </c:pt>
                <c:pt idx="426">
                  <c:v>3195480</c:v>
                </c:pt>
                <c:pt idx="427">
                  <c:v>2773960</c:v>
                </c:pt>
                <c:pt idx="428">
                  <c:v>2015040</c:v>
                </c:pt>
                <c:pt idx="429">
                  <c:v>4720336</c:v>
                </c:pt>
                <c:pt idx="430">
                  <c:v>5391688</c:v>
                </c:pt>
                <c:pt idx="431">
                  <c:v>7134040</c:v>
                </c:pt>
                <c:pt idx="432">
                  <c:v>4671080</c:v>
                </c:pt>
                <c:pt idx="433">
                  <c:v>4076936</c:v>
                </c:pt>
                <c:pt idx="434">
                  <c:v>5766696</c:v>
                </c:pt>
                <c:pt idx="435">
                  <c:v>5141008</c:v>
                </c:pt>
                <c:pt idx="436">
                  <c:v>7324144</c:v>
                </c:pt>
                <c:pt idx="437">
                  <c:v>18058960</c:v>
                </c:pt>
                <c:pt idx="438">
                  <c:v>20376432</c:v>
                </c:pt>
                <c:pt idx="439">
                  <c:v>9133968</c:v>
                </c:pt>
                <c:pt idx="440">
                  <c:v>8182256</c:v>
                </c:pt>
                <c:pt idx="441">
                  <c:v>9907440</c:v>
                </c:pt>
                <c:pt idx="442">
                  <c:v>10360624</c:v>
                </c:pt>
                <c:pt idx="443">
                  <c:v>9468152</c:v>
                </c:pt>
                <c:pt idx="444">
                  <c:v>4545648</c:v>
                </c:pt>
                <c:pt idx="445">
                  <c:v>6121344</c:v>
                </c:pt>
                <c:pt idx="446">
                  <c:v>7178288</c:v>
                </c:pt>
                <c:pt idx="447">
                  <c:v>5343128</c:v>
                </c:pt>
                <c:pt idx="448">
                  <c:v>3892584</c:v>
                </c:pt>
                <c:pt idx="449">
                  <c:v>7413688</c:v>
                </c:pt>
                <c:pt idx="450">
                  <c:v>5751440</c:v>
                </c:pt>
                <c:pt idx="451">
                  <c:v>7602072</c:v>
                </c:pt>
                <c:pt idx="452">
                  <c:v>4822176</c:v>
                </c:pt>
                <c:pt idx="453">
                  <c:v>3744544</c:v>
                </c:pt>
                <c:pt idx="454">
                  <c:v>6924432</c:v>
                </c:pt>
                <c:pt idx="455">
                  <c:v>7968480</c:v>
                </c:pt>
                <c:pt idx="456">
                  <c:v>5585304</c:v>
                </c:pt>
                <c:pt idx="457">
                  <c:v>3723128</c:v>
                </c:pt>
                <c:pt idx="458">
                  <c:v>4744536</c:v>
                </c:pt>
                <c:pt idx="459">
                  <c:v>10478256</c:v>
                </c:pt>
                <c:pt idx="460">
                  <c:v>6416144</c:v>
                </c:pt>
                <c:pt idx="461">
                  <c:v>6895160</c:v>
                </c:pt>
                <c:pt idx="462">
                  <c:v>7070312</c:v>
                </c:pt>
                <c:pt idx="463">
                  <c:v>9697888</c:v>
                </c:pt>
                <c:pt idx="464">
                  <c:v>5993368</c:v>
                </c:pt>
                <c:pt idx="465">
                  <c:v>4805888</c:v>
                </c:pt>
                <c:pt idx="466">
                  <c:v>5474752</c:v>
                </c:pt>
                <c:pt idx="467">
                  <c:v>4209840</c:v>
                </c:pt>
                <c:pt idx="468">
                  <c:v>5361432</c:v>
                </c:pt>
                <c:pt idx="469">
                  <c:v>19098192</c:v>
                </c:pt>
                <c:pt idx="470">
                  <c:v>18069392</c:v>
                </c:pt>
                <c:pt idx="471">
                  <c:v>4864344</c:v>
                </c:pt>
                <c:pt idx="472">
                  <c:v>3468352</c:v>
                </c:pt>
                <c:pt idx="473">
                  <c:v>6818752</c:v>
                </c:pt>
                <c:pt idx="474">
                  <c:v>7960112</c:v>
                </c:pt>
                <c:pt idx="475">
                  <c:v>4646608</c:v>
                </c:pt>
                <c:pt idx="476">
                  <c:v>6316832</c:v>
                </c:pt>
                <c:pt idx="477">
                  <c:v>4741096</c:v>
                </c:pt>
                <c:pt idx="478">
                  <c:v>3155608</c:v>
                </c:pt>
                <c:pt idx="479">
                  <c:v>4122744</c:v>
                </c:pt>
                <c:pt idx="480">
                  <c:v>3671088</c:v>
                </c:pt>
                <c:pt idx="481">
                  <c:v>5705064</c:v>
                </c:pt>
                <c:pt idx="482">
                  <c:v>7005800</c:v>
                </c:pt>
                <c:pt idx="483">
                  <c:v>9136688</c:v>
                </c:pt>
                <c:pt idx="484">
                  <c:v>7518648</c:v>
                </c:pt>
                <c:pt idx="485">
                  <c:v>7250944</c:v>
                </c:pt>
                <c:pt idx="486">
                  <c:v>3115272</c:v>
                </c:pt>
                <c:pt idx="487">
                  <c:v>4510472</c:v>
                </c:pt>
                <c:pt idx="488">
                  <c:v>2995888</c:v>
                </c:pt>
                <c:pt idx="489">
                  <c:v>3988760</c:v>
                </c:pt>
                <c:pt idx="490">
                  <c:v>9575880</c:v>
                </c:pt>
                <c:pt idx="491">
                  <c:v>6373392</c:v>
                </c:pt>
                <c:pt idx="492">
                  <c:v>10154824</c:v>
                </c:pt>
                <c:pt idx="493">
                  <c:v>8599344</c:v>
                </c:pt>
                <c:pt idx="494">
                  <c:v>3006104</c:v>
                </c:pt>
                <c:pt idx="495">
                  <c:v>3132272</c:v>
                </c:pt>
                <c:pt idx="496">
                  <c:v>4115048</c:v>
                </c:pt>
                <c:pt idx="497">
                  <c:v>2423168</c:v>
                </c:pt>
                <c:pt idx="498">
                  <c:v>5540184</c:v>
                </c:pt>
                <c:pt idx="499">
                  <c:v>2026840</c:v>
                </c:pt>
                <c:pt idx="500">
                  <c:v>2812216</c:v>
                </c:pt>
                <c:pt idx="501">
                  <c:v>2111424</c:v>
                </c:pt>
                <c:pt idx="502">
                  <c:v>4310432</c:v>
                </c:pt>
                <c:pt idx="503">
                  <c:v>7446776</c:v>
                </c:pt>
                <c:pt idx="504">
                  <c:v>4846112</c:v>
                </c:pt>
                <c:pt idx="505">
                  <c:v>2215856</c:v>
                </c:pt>
                <c:pt idx="506">
                  <c:v>1945440</c:v>
                </c:pt>
                <c:pt idx="507">
                  <c:v>1333776</c:v>
                </c:pt>
                <c:pt idx="508">
                  <c:v>2458296</c:v>
                </c:pt>
                <c:pt idx="509">
                  <c:v>1516648</c:v>
                </c:pt>
                <c:pt idx="510">
                  <c:v>2138776</c:v>
                </c:pt>
                <c:pt idx="511">
                  <c:v>3907160</c:v>
                </c:pt>
                <c:pt idx="512">
                  <c:v>3357664</c:v>
                </c:pt>
                <c:pt idx="513">
                  <c:v>2354632</c:v>
                </c:pt>
                <c:pt idx="514">
                  <c:v>3147848</c:v>
                </c:pt>
                <c:pt idx="515">
                  <c:v>5502424</c:v>
                </c:pt>
                <c:pt idx="516">
                  <c:v>21726624</c:v>
                </c:pt>
                <c:pt idx="517">
                  <c:v>7046472</c:v>
                </c:pt>
                <c:pt idx="518">
                  <c:v>5919024</c:v>
                </c:pt>
                <c:pt idx="519">
                  <c:v>5301536</c:v>
                </c:pt>
                <c:pt idx="520">
                  <c:v>11084320</c:v>
                </c:pt>
                <c:pt idx="521">
                  <c:v>3195384</c:v>
                </c:pt>
                <c:pt idx="522">
                  <c:v>4114320</c:v>
                </c:pt>
                <c:pt idx="523">
                  <c:v>4398344</c:v>
                </c:pt>
                <c:pt idx="524">
                  <c:v>2035272</c:v>
                </c:pt>
                <c:pt idx="525">
                  <c:v>2418304</c:v>
                </c:pt>
                <c:pt idx="526">
                  <c:v>5079648</c:v>
                </c:pt>
                <c:pt idx="527">
                  <c:v>4199408</c:v>
                </c:pt>
                <c:pt idx="528">
                  <c:v>7443848</c:v>
                </c:pt>
                <c:pt idx="529">
                  <c:v>4761768</c:v>
                </c:pt>
                <c:pt idx="530">
                  <c:v>3131144</c:v>
                </c:pt>
                <c:pt idx="531">
                  <c:v>7862352</c:v>
                </c:pt>
                <c:pt idx="532">
                  <c:v>4598208</c:v>
                </c:pt>
                <c:pt idx="533">
                  <c:v>4799840</c:v>
                </c:pt>
                <c:pt idx="534">
                  <c:v>7213568</c:v>
                </c:pt>
                <c:pt idx="535">
                  <c:v>6860824</c:v>
                </c:pt>
                <c:pt idx="536">
                  <c:v>2486192</c:v>
                </c:pt>
                <c:pt idx="537">
                  <c:v>2481128</c:v>
                </c:pt>
                <c:pt idx="538">
                  <c:v>4182272</c:v>
                </c:pt>
                <c:pt idx="539">
                  <c:v>6798176</c:v>
                </c:pt>
                <c:pt idx="540">
                  <c:v>6974912</c:v>
                </c:pt>
                <c:pt idx="541">
                  <c:v>7601856</c:v>
                </c:pt>
                <c:pt idx="542">
                  <c:v>2788696</c:v>
                </c:pt>
                <c:pt idx="543">
                  <c:v>10582520</c:v>
                </c:pt>
                <c:pt idx="544">
                  <c:v>6582224</c:v>
                </c:pt>
                <c:pt idx="545">
                  <c:v>7274136</c:v>
                </c:pt>
                <c:pt idx="546">
                  <c:v>5237016</c:v>
                </c:pt>
                <c:pt idx="547">
                  <c:v>3228600</c:v>
                </c:pt>
                <c:pt idx="548">
                  <c:v>4547992</c:v>
                </c:pt>
                <c:pt idx="549">
                  <c:v>9140208</c:v>
                </c:pt>
                <c:pt idx="550">
                  <c:v>4440400</c:v>
                </c:pt>
                <c:pt idx="551">
                  <c:v>1990216</c:v>
                </c:pt>
                <c:pt idx="552">
                  <c:v>2469448</c:v>
                </c:pt>
                <c:pt idx="553">
                  <c:v>579104</c:v>
                </c:pt>
                <c:pt idx="554">
                  <c:v>1610648</c:v>
                </c:pt>
                <c:pt idx="555">
                  <c:v>12492944</c:v>
                </c:pt>
                <c:pt idx="556">
                  <c:v>5583264</c:v>
                </c:pt>
                <c:pt idx="557">
                  <c:v>2884952</c:v>
                </c:pt>
                <c:pt idx="558">
                  <c:v>4762136</c:v>
                </c:pt>
                <c:pt idx="559">
                  <c:v>6065120</c:v>
                </c:pt>
                <c:pt idx="560">
                  <c:v>9350296</c:v>
                </c:pt>
                <c:pt idx="561">
                  <c:v>4468208</c:v>
                </c:pt>
                <c:pt idx="562">
                  <c:v>3552904</c:v>
                </c:pt>
                <c:pt idx="563">
                  <c:v>4656776</c:v>
                </c:pt>
                <c:pt idx="564">
                  <c:v>5622280</c:v>
                </c:pt>
                <c:pt idx="565">
                  <c:v>8291552</c:v>
                </c:pt>
                <c:pt idx="566">
                  <c:v>2685904</c:v>
                </c:pt>
                <c:pt idx="567">
                  <c:v>1890680</c:v>
                </c:pt>
                <c:pt idx="568">
                  <c:v>4044320</c:v>
                </c:pt>
                <c:pt idx="569">
                  <c:v>6679152</c:v>
                </c:pt>
                <c:pt idx="570">
                  <c:v>4588552</c:v>
                </c:pt>
                <c:pt idx="571">
                  <c:v>7303176</c:v>
                </c:pt>
                <c:pt idx="572">
                  <c:v>8355144</c:v>
                </c:pt>
                <c:pt idx="573">
                  <c:v>3424904</c:v>
                </c:pt>
                <c:pt idx="574">
                  <c:v>3327104</c:v>
                </c:pt>
                <c:pt idx="575">
                  <c:v>4427560</c:v>
                </c:pt>
                <c:pt idx="576">
                  <c:v>4223824</c:v>
                </c:pt>
                <c:pt idx="577">
                  <c:v>5424176</c:v>
                </c:pt>
                <c:pt idx="578">
                  <c:v>2237296</c:v>
                </c:pt>
                <c:pt idx="579">
                  <c:v>1539376</c:v>
                </c:pt>
                <c:pt idx="580">
                  <c:v>1685960</c:v>
                </c:pt>
                <c:pt idx="581">
                  <c:v>4902560</c:v>
                </c:pt>
                <c:pt idx="582">
                  <c:v>9053112</c:v>
                </c:pt>
                <c:pt idx="583">
                  <c:v>2596048</c:v>
                </c:pt>
                <c:pt idx="584">
                  <c:v>2597488</c:v>
                </c:pt>
                <c:pt idx="585">
                  <c:v>1814080</c:v>
                </c:pt>
                <c:pt idx="586">
                  <c:v>1800952</c:v>
                </c:pt>
                <c:pt idx="587">
                  <c:v>3705416</c:v>
                </c:pt>
                <c:pt idx="588">
                  <c:v>1883800</c:v>
                </c:pt>
                <c:pt idx="589">
                  <c:v>4306536</c:v>
                </c:pt>
                <c:pt idx="590">
                  <c:v>6827704</c:v>
                </c:pt>
                <c:pt idx="591">
                  <c:v>5181440</c:v>
                </c:pt>
                <c:pt idx="592">
                  <c:v>2564464</c:v>
                </c:pt>
                <c:pt idx="593">
                  <c:v>3680680</c:v>
                </c:pt>
                <c:pt idx="594">
                  <c:v>4004128</c:v>
                </c:pt>
                <c:pt idx="595">
                  <c:v>9916680</c:v>
                </c:pt>
                <c:pt idx="596">
                  <c:v>3081656</c:v>
                </c:pt>
                <c:pt idx="597">
                  <c:v>5114568</c:v>
                </c:pt>
                <c:pt idx="598">
                  <c:v>5374936</c:v>
                </c:pt>
                <c:pt idx="599">
                  <c:v>14987296</c:v>
                </c:pt>
                <c:pt idx="600">
                  <c:v>3743024</c:v>
                </c:pt>
                <c:pt idx="601">
                  <c:v>1435840</c:v>
                </c:pt>
                <c:pt idx="602">
                  <c:v>3243424</c:v>
                </c:pt>
                <c:pt idx="603">
                  <c:v>3769600</c:v>
                </c:pt>
                <c:pt idx="604">
                  <c:v>2593312</c:v>
                </c:pt>
                <c:pt idx="605">
                  <c:v>3780200</c:v>
                </c:pt>
                <c:pt idx="606">
                  <c:v>1962296</c:v>
                </c:pt>
                <c:pt idx="607">
                  <c:v>3067000</c:v>
                </c:pt>
                <c:pt idx="608">
                  <c:v>3260656</c:v>
                </c:pt>
                <c:pt idx="609">
                  <c:v>1470840</c:v>
                </c:pt>
                <c:pt idx="610">
                  <c:v>4895608</c:v>
                </c:pt>
                <c:pt idx="611">
                  <c:v>9155040</c:v>
                </c:pt>
                <c:pt idx="612">
                  <c:v>4504704</c:v>
                </c:pt>
                <c:pt idx="613">
                  <c:v>4557232</c:v>
                </c:pt>
                <c:pt idx="614">
                  <c:v>2435064</c:v>
                </c:pt>
                <c:pt idx="615">
                  <c:v>1598216</c:v>
                </c:pt>
                <c:pt idx="616">
                  <c:v>1470488</c:v>
                </c:pt>
                <c:pt idx="617">
                  <c:v>2656608</c:v>
                </c:pt>
                <c:pt idx="618">
                  <c:v>2779048</c:v>
                </c:pt>
                <c:pt idx="619">
                  <c:v>3950080</c:v>
                </c:pt>
                <c:pt idx="620">
                  <c:v>2315808</c:v>
                </c:pt>
                <c:pt idx="621">
                  <c:v>2133920</c:v>
                </c:pt>
                <c:pt idx="622">
                  <c:v>904416</c:v>
                </c:pt>
                <c:pt idx="623">
                  <c:v>1963352</c:v>
                </c:pt>
                <c:pt idx="624">
                  <c:v>1687280</c:v>
                </c:pt>
                <c:pt idx="625">
                  <c:v>3815528</c:v>
                </c:pt>
                <c:pt idx="626">
                  <c:v>3808720</c:v>
                </c:pt>
                <c:pt idx="627">
                  <c:v>8525648</c:v>
                </c:pt>
                <c:pt idx="628">
                  <c:v>5517504</c:v>
                </c:pt>
                <c:pt idx="629">
                  <c:v>4989688</c:v>
                </c:pt>
                <c:pt idx="630">
                  <c:v>11467448</c:v>
                </c:pt>
                <c:pt idx="631">
                  <c:v>6829552</c:v>
                </c:pt>
                <c:pt idx="632">
                  <c:v>3494536</c:v>
                </c:pt>
                <c:pt idx="633">
                  <c:v>3453128</c:v>
                </c:pt>
                <c:pt idx="634">
                  <c:v>6122048</c:v>
                </c:pt>
                <c:pt idx="635">
                  <c:v>3097512</c:v>
                </c:pt>
                <c:pt idx="636">
                  <c:v>3025376</c:v>
                </c:pt>
                <c:pt idx="637">
                  <c:v>1863112</c:v>
                </c:pt>
                <c:pt idx="638">
                  <c:v>2476056</c:v>
                </c:pt>
                <c:pt idx="639">
                  <c:v>6881360</c:v>
                </c:pt>
                <c:pt idx="640">
                  <c:v>8897280</c:v>
                </c:pt>
                <c:pt idx="641">
                  <c:v>9022496</c:v>
                </c:pt>
                <c:pt idx="642">
                  <c:v>6029520</c:v>
                </c:pt>
                <c:pt idx="643">
                  <c:v>6634040</c:v>
                </c:pt>
                <c:pt idx="644">
                  <c:v>6411736</c:v>
                </c:pt>
                <c:pt idx="645">
                  <c:v>4561024</c:v>
                </c:pt>
                <c:pt idx="646">
                  <c:v>8110752</c:v>
                </c:pt>
                <c:pt idx="647">
                  <c:v>4138568</c:v>
                </c:pt>
                <c:pt idx="648">
                  <c:v>2545176</c:v>
                </c:pt>
                <c:pt idx="649">
                  <c:v>4130488</c:v>
                </c:pt>
                <c:pt idx="650">
                  <c:v>2619800</c:v>
                </c:pt>
                <c:pt idx="651">
                  <c:v>3194376</c:v>
                </c:pt>
                <c:pt idx="652">
                  <c:v>2215568</c:v>
                </c:pt>
                <c:pt idx="653">
                  <c:v>1741816</c:v>
                </c:pt>
                <c:pt idx="654">
                  <c:v>1955840</c:v>
                </c:pt>
                <c:pt idx="655">
                  <c:v>6768872</c:v>
                </c:pt>
                <c:pt idx="656">
                  <c:v>19409736</c:v>
                </c:pt>
                <c:pt idx="657">
                  <c:v>6737072</c:v>
                </c:pt>
                <c:pt idx="658">
                  <c:v>3579584</c:v>
                </c:pt>
                <c:pt idx="659">
                  <c:v>5186240</c:v>
                </c:pt>
                <c:pt idx="660">
                  <c:v>2987304</c:v>
                </c:pt>
                <c:pt idx="661">
                  <c:v>1172304</c:v>
                </c:pt>
                <c:pt idx="662">
                  <c:v>1904800</c:v>
                </c:pt>
                <c:pt idx="663">
                  <c:v>1056248</c:v>
                </c:pt>
                <c:pt idx="664">
                  <c:v>2361224</c:v>
                </c:pt>
                <c:pt idx="665">
                  <c:v>1078632</c:v>
                </c:pt>
                <c:pt idx="666">
                  <c:v>2736248</c:v>
                </c:pt>
                <c:pt idx="667">
                  <c:v>2167256</c:v>
                </c:pt>
                <c:pt idx="668">
                  <c:v>2416880</c:v>
                </c:pt>
                <c:pt idx="669">
                  <c:v>1466056</c:v>
                </c:pt>
                <c:pt idx="670">
                  <c:v>1200192</c:v>
                </c:pt>
                <c:pt idx="671">
                  <c:v>2287960</c:v>
                </c:pt>
                <c:pt idx="672">
                  <c:v>1764232</c:v>
                </c:pt>
                <c:pt idx="673">
                  <c:v>1349520</c:v>
                </c:pt>
                <c:pt idx="674">
                  <c:v>1355552</c:v>
                </c:pt>
                <c:pt idx="675">
                  <c:v>2149864</c:v>
                </c:pt>
                <c:pt idx="676">
                  <c:v>962176</c:v>
                </c:pt>
                <c:pt idx="677">
                  <c:v>4262960</c:v>
                </c:pt>
                <c:pt idx="678">
                  <c:v>7659744</c:v>
                </c:pt>
                <c:pt idx="679">
                  <c:v>1271752</c:v>
                </c:pt>
                <c:pt idx="680">
                  <c:v>2088536</c:v>
                </c:pt>
                <c:pt idx="681">
                  <c:v>2225728</c:v>
                </c:pt>
                <c:pt idx="682">
                  <c:v>2002264</c:v>
                </c:pt>
                <c:pt idx="683">
                  <c:v>2797488</c:v>
                </c:pt>
                <c:pt idx="684">
                  <c:v>1163048</c:v>
                </c:pt>
                <c:pt idx="685">
                  <c:v>3389584</c:v>
                </c:pt>
                <c:pt idx="686">
                  <c:v>1747568</c:v>
                </c:pt>
                <c:pt idx="687">
                  <c:v>1379672</c:v>
                </c:pt>
                <c:pt idx="688">
                  <c:v>1981696</c:v>
                </c:pt>
                <c:pt idx="689">
                  <c:v>2829880</c:v>
                </c:pt>
                <c:pt idx="690">
                  <c:v>2217176</c:v>
                </c:pt>
                <c:pt idx="691">
                  <c:v>1556728</c:v>
                </c:pt>
                <c:pt idx="692">
                  <c:v>4784200</c:v>
                </c:pt>
                <c:pt idx="693">
                  <c:v>5616736</c:v>
                </c:pt>
                <c:pt idx="694">
                  <c:v>5878488</c:v>
                </c:pt>
                <c:pt idx="695">
                  <c:v>1136568</c:v>
                </c:pt>
                <c:pt idx="696">
                  <c:v>4168256</c:v>
                </c:pt>
                <c:pt idx="697">
                  <c:v>1840616</c:v>
                </c:pt>
                <c:pt idx="698">
                  <c:v>2183640</c:v>
                </c:pt>
                <c:pt idx="699">
                  <c:v>1941864</c:v>
                </c:pt>
                <c:pt idx="700">
                  <c:v>4255824</c:v>
                </c:pt>
                <c:pt idx="701">
                  <c:v>1796536</c:v>
                </c:pt>
                <c:pt idx="702">
                  <c:v>1820488</c:v>
                </c:pt>
                <c:pt idx="703">
                  <c:v>2386600</c:v>
                </c:pt>
                <c:pt idx="704">
                  <c:v>2069336</c:v>
                </c:pt>
                <c:pt idx="705">
                  <c:v>1530720</c:v>
                </c:pt>
                <c:pt idx="706">
                  <c:v>2086664</c:v>
                </c:pt>
                <c:pt idx="707">
                  <c:v>1928120</c:v>
                </c:pt>
                <c:pt idx="708">
                  <c:v>1303640</c:v>
                </c:pt>
                <c:pt idx="709">
                  <c:v>1761352</c:v>
                </c:pt>
                <c:pt idx="710">
                  <c:v>2294272</c:v>
                </c:pt>
                <c:pt idx="711">
                  <c:v>3474656</c:v>
                </c:pt>
                <c:pt idx="712">
                  <c:v>1282232</c:v>
                </c:pt>
                <c:pt idx="713">
                  <c:v>5451640</c:v>
                </c:pt>
                <c:pt idx="714">
                  <c:v>2793976</c:v>
                </c:pt>
                <c:pt idx="715">
                  <c:v>2160112</c:v>
                </c:pt>
                <c:pt idx="716">
                  <c:v>2351256</c:v>
                </c:pt>
                <c:pt idx="717">
                  <c:v>1323776</c:v>
                </c:pt>
                <c:pt idx="718">
                  <c:v>4496760</c:v>
                </c:pt>
                <c:pt idx="719">
                  <c:v>1409200</c:v>
                </c:pt>
                <c:pt idx="720">
                  <c:v>7997168</c:v>
                </c:pt>
                <c:pt idx="721">
                  <c:v>6507200</c:v>
                </c:pt>
                <c:pt idx="722">
                  <c:v>7359936</c:v>
                </c:pt>
                <c:pt idx="723">
                  <c:v>2952536</c:v>
                </c:pt>
                <c:pt idx="724">
                  <c:v>1901808</c:v>
                </c:pt>
                <c:pt idx="725">
                  <c:v>1866208</c:v>
                </c:pt>
                <c:pt idx="726">
                  <c:v>2899440</c:v>
                </c:pt>
                <c:pt idx="727">
                  <c:v>2287912</c:v>
                </c:pt>
                <c:pt idx="728">
                  <c:v>2013320</c:v>
                </c:pt>
                <c:pt idx="729">
                  <c:v>5095384</c:v>
                </c:pt>
                <c:pt idx="730">
                  <c:v>2999368</c:v>
                </c:pt>
                <c:pt idx="731">
                  <c:v>1230496</c:v>
                </c:pt>
                <c:pt idx="732">
                  <c:v>1083984</c:v>
                </c:pt>
                <c:pt idx="733">
                  <c:v>1433264</c:v>
                </c:pt>
                <c:pt idx="734">
                  <c:v>2017664</c:v>
                </c:pt>
                <c:pt idx="735">
                  <c:v>4568600</c:v>
                </c:pt>
                <c:pt idx="736">
                  <c:v>3264568</c:v>
                </c:pt>
                <c:pt idx="737">
                  <c:v>832864</c:v>
                </c:pt>
                <c:pt idx="738">
                  <c:v>5419048</c:v>
                </c:pt>
                <c:pt idx="739">
                  <c:v>3205704</c:v>
                </c:pt>
                <c:pt idx="740">
                  <c:v>3985920</c:v>
                </c:pt>
                <c:pt idx="741">
                  <c:v>1946080</c:v>
                </c:pt>
                <c:pt idx="742">
                  <c:v>1091552</c:v>
                </c:pt>
                <c:pt idx="743">
                  <c:v>1132496</c:v>
                </c:pt>
                <c:pt idx="744">
                  <c:v>1153616</c:v>
                </c:pt>
                <c:pt idx="745">
                  <c:v>1278536</c:v>
                </c:pt>
                <c:pt idx="746">
                  <c:v>1015352</c:v>
                </c:pt>
                <c:pt idx="747">
                  <c:v>2423488</c:v>
                </c:pt>
                <c:pt idx="748">
                  <c:v>2581808</c:v>
                </c:pt>
                <c:pt idx="749">
                  <c:v>4206344</c:v>
                </c:pt>
                <c:pt idx="750">
                  <c:v>6409752</c:v>
                </c:pt>
                <c:pt idx="751">
                  <c:v>1540976</c:v>
                </c:pt>
                <c:pt idx="752">
                  <c:v>5960784</c:v>
                </c:pt>
                <c:pt idx="753">
                  <c:v>4456808</c:v>
                </c:pt>
                <c:pt idx="754">
                  <c:v>1123800</c:v>
                </c:pt>
                <c:pt idx="755">
                  <c:v>966712</c:v>
                </c:pt>
                <c:pt idx="756">
                  <c:v>1127592</c:v>
                </c:pt>
                <c:pt idx="757">
                  <c:v>2403296</c:v>
                </c:pt>
                <c:pt idx="758">
                  <c:v>4973872</c:v>
                </c:pt>
                <c:pt idx="759">
                  <c:v>3359952</c:v>
                </c:pt>
                <c:pt idx="760">
                  <c:v>3055936</c:v>
                </c:pt>
                <c:pt idx="761">
                  <c:v>7057072</c:v>
                </c:pt>
                <c:pt idx="762">
                  <c:v>3745216</c:v>
                </c:pt>
                <c:pt idx="763">
                  <c:v>9595080</c:v>
                </c:pt>
                <c:pt idx="764">
                  <c:v>6678408</c:v>
                </c:pt>
                <c:pt idx="765">
                  <c:v>3130624</c:v>
                </c:pt>
                <c:pt idx="766">
                  <c:v>5879560</c:v>
                </c:pt>
                <c:pt idx="767">
                  <c:v>5144608</c:v>
                </c:pt>
                <c:pt idx="768">
                  <c:v>1949520</c:v>
                </c:pt>
                <c:pt idx="769">
                  <c:v>2403992</c:v>
                </c:pt>
                <c:pt idx="770">
                  <c:v>3545256</c:v>
                </c:pt>
                <c:pt idx="771">
                  <c:v>4087360</c:v>
                </c:pt>
                <c:pt idx="772">
                  <c:v>4612072</c:v>
                </c:pt>
                <c:pt idx="773">
                  <c:v>3669464</c:v>
                </c:pt>
                <c:pt idx="774">
                  <c:v>3608888</c:v>
                </c:pt>
                <c:pt idx="775">
                  <c:v>8602616</c:v>
                </c:pt>
                <c:pt idx="776">
                  <c:v>5793488</c:v>
                </c:pt>
                <c:pt idx="777">
                  <c:v>29695968</c:v>
                </c:pt>
                <c:pt idx="778">
                  <c:v>7611136</c:v>
                </c:pt>
                <c:pt idx="779">
                  <c:v>2331432</c:v>
                </c:pt>
                <c:pt idx="780">
                  <c:v>4507336</c:v>
                </c:pt>
                <c:pt idx="781">
                  <c:v>2688648</c:v>
                </c:pt>
                <c:pt idx="782">
                  <c:v>5529912</c:v>
                </c:pt>
                <c:pt idx="783">
                  <c:v>2277960</c:v>
                </c:pt>
                <c:pt idx="784">
                  <c:v>5194032</c:v>
                </c:pt>
                <c:pt idx="785">
                  <c:v>6110744</c:v>
                </c:pt>
                <c:pt idx="786">
                  <c:v>2402192</c:v>
                </c:pt>
                <c:pt idx="787">
                  <c:v>9096048</c:v>
                </c:pt>
                <c:pt idx="788">
                  <c:v>3753672</c:v>
                </c:pt>
                <c:pt idx="789">
                  <c:v>4382008</c:v>
                </c:pt>
                <c:pt idx="790">
                  <c:v>5238200</c:v>
                </c:pt>
                <c:pt idx="791">
                  <c:v>5108016</c:v>
                </c:pt>
                <c:pt idx="792">
                  <c:v>8820144</c:v>
                </c:pt>
                <c:pt idx="793">
                  <c:v>13787504</c:v>
                </c:pt>
                <c:pt idx="794">
                  <c:v>6084904</c:v>
                </c:pt>
                <c:pt idx="795">
                  <c:v>3606816</c:v>
                </c:pt>
                <c:pt idx="796">
                  <c:v>4472696</c:v>
                </c:pt>
                <c:pt idx="797">
                  <c:v>4496136</c:v>
                </c:pt>
                <c:pt idx="798">
                  <c:v>2688056</c:v>
                </c:pt>
                <c:pt idx="799">
                  <c:v>5887112</c:v>
                </c:pt>
                <c:pt idx="800">
                  <c:v>2340776</c:v>
                </c:pt>
                <c:pt idx="801">
                  <c:v>2949440</c:v>
                </c:pt>
                <c:pt idx="802">
                  <c:v>2649712</c:v>
                </c:pt>
                <c:pt idx="803">
                  <c:v>1894696</c:v>
                </c:pt>
                <c:pt idx="804">
                  <c:v>1299720</c:v>
                </c:pt>
                <c:pt idx="805">
                  <c:v>2062432</c:v>
                </c:pt>
                <c:pt idx="806">
                  <c:v>3836328</c:v>
                </c:pt>
                <c:pt idx="807">
                  <c:v>3943904</c:v>
                </c:pt>
                <c:pt idx="808">
                  <c:v>1996392</c:v>
                </c:pt>
                <c:pt idx="809">
                  <c:v>4036008</c:v>
                </c:pt>
                <c:pt idx="810">
                  <c:v>914928</c:v>
                </c:pt>
                <c:pt idx="811">
                  <c:v>3733536</c:v>
                </c:pt>
                <c:pt idx="812">
                  <c:v>3651440</c:v>
                </c:pt>
                <c:pt idx="813">
                  <c:v>2777384</c:v>
                </c:pt>
                <c:pt idx="814">
                  <c:v>1168056</c:v>
                </c:pt>
                <c:pt idx="815">
                  <c:v>1275224</c:v>
                </c:pt>
                <c:pt idx="816">
                  <c:v>2779512</c:v>
                </c:pt>
                <c:pt idx="817">
                  <c:v>39495872</c:v>
                </c:pt>
                <c:pt idx="818">
                  <c:v>18627920</c:v>
                </c:pt>
                <c:pt idx="819">
                  <c:v>16431944</c:v>
                </c:pt>
                <c:pt idx="820">
                  <c:v>2333112</c:v>
                </c:pt>
                <c:pt idx="821">
                  <c:v>3297672</c:v>
                </c:pt>
                <c:pt idx="822">
                  <c:v>5174776</c:v>
                </c:pt>
                <c:pt idx="823">
                  <c:v>4026632</c:v>
                </c:pt>
                <c:pt idx="824">
                  <c:v>9418528</c:v>
                </c:pt>
                <c:pt idx="825">
                  <c:v>10652712</c:v>
                </c:pt>
                <c:pt idx="826">
                  <c:v>3902144</c:v>
                </c:pt>
                <c:pt idx="827">
                  <c:v>6068320</c:v>
                </c:pt>
                <c:pt idx="828">
                  <c:v>3184544</c:v>
                </c:pt>
                <c:pt idx="829">
                  <c:v>1212696</c:v>
                </c:pt>
                <c:pt idx="830">
                  <c:v>5879632</c:v>
                </c:pt>
                <c:pt idx="831">
                  <c:v>6826864</c:v>
                </c:pt>
                <c:pt idx="832">
                  <c:v>5068032</c:v>
                </c:pt>
                <c:pt idx="833">
                  <c:v>4129696</c:v>
                </c:pt>
                <c:pt idx="834">
                  <c:v>7995640</c:v>
                </c:pt>
                <c:pt idx="835">
                  <c:v>5540824</c:v>
                </c:pt>
                <c:pt idx="836">
                  <c:v>995672</c:v>
                </c:pt>
                <c:pt idx="837">
                  <c:v>1718200</c:v>
                </c:pt>
                <c:pt idx="838">
                  <c:v>1982888</c:v>
                </c:pt>
                <c:pt idx="839">
                  <c:v>2230536</c:v>
                </c:pt>
                <c:pt idx="840">
                  <c:v>3108752</c:v>
                </c:pt>
                <c:pt idx="841">
                  <c:v>2447392</c:v>
                </c:pt>
                <c:pt idx="842">
                  <c:v>1860512</c:v>
                </c:pt>
                <c:pt idx="843">
                  <c:v>4062512</c:v>
                </c:pt>
                <c:pt idx="844">
                  <c:v>1225088</c:v>
                </c:pt>
                <c:pt idx="845">
                  <c:v>1109984</c:v>
                </c:pt>
                <c:pt idx="846">
                  <c:v>4675872</c:v>
                </c:pt>
                <c:pt idx="847">
                  <c:v>4099424</c:v>
                </c:pt>
                <c:pt idx="848">
                  <c:v>1534848</c:v>
                </c:pt>
                <c:pt idx="849">
                  <c:v>7231792</c:v>
                </c:pt>
                <c:pt idx="850">
                  <c:v>3202712</c:v>
                </c:pt>
                <c:pt idx="851">
                  <c:v>1263080</c:v>
                </c:pt>
                <c:pt idx="852">
                  <c:v>4236920</c:v>
                </c:pt>
                <c:pt idx="853">
                  <c:v>863776</c:v>
                </c:pt>
                <c:pt idx="854">
                  <c:v>1490336</c:v>
                </c:pt>
                <c:pt idx="855">
                  <c:v>2324888</c:v>
                </c:pt>
                <c:pt idx="856">
                  <c:v>3053632</c:v>
                </c:pt>
                <c:pt idx="857">
                  <c:v>1460512</c:v>
                </c:pt>
                <c:pt idx="858">
                  <c:v>2588888</c:v>
                </c:pt>
                <c:pt idx="859">
                  <c:v>1640584</c:v>
                </c:pt>
                <c:pt idx="860">
                  <c:v>5513064</c:v>
                </c:pt>
                <c:pt idx="861">
                  <c:v>3546072</c:v>
                </c:pt>
                <c:pt idx="862">
                  <c:v>3231336</c:v>
                </c:pt>
                <c:pt idx="863">
                  <c:v>1131688</c:v>
                </c:pt>
                <c:pt idx="864">
                  <c:v>1737544</c:v>
                </c:pt>
                <c:pt idx="865">
                  <c:v>1688936</c:v>
                </c:pt>
                <c:pt idx="866">
                  <c:v>2072128</c:v>
                </c:pt>
                <c:pt idx="867">
                  <c:v>1342816</c:v>
                </c:pt>
                <c:pt idx="868">
                  <c:v>3514184</c:v>
                </c:pt>
                <c:pt idx="869">
                  <c:v>1778480</c:v>
                </c:pt>
                <c:pt idx="870">
                  <c:v>2427952</c:v>
                </c:pt>
                <c:pt idx="871">
                  <c:v>1552016</c:v>
                </c:pt>
                <c:pt idx="872">
                  <c:v>2930688</c:v>
                </c:pt>
                <c:pt idx="873">
                  <c:v>1569608</c:v>
                </c:pt>
                <c:pt idx="874">
                  <c:v>1799928</c:v>
                </c:pt>
                <c:pt idx="875">
                  <c:v>5716392</c:v>
                </c:pt>
                <c:pt idx="876">
                  <c:v>5741744</c:v>
                </c:pt>
                <c:pt idx="877">
                  <c:v>2934056</c:v>
                </c:pt>
                <c:pt idx="878">
                  <c:v>1965592</c:v>
                </c:pt>
                <c:pt idx="879">
                  <c:v>2913864</c:v>
                </c:pt>
                <c:pt idx="880">
                  <c:v>6211072</c:v>
                </c:pt>
                <c:pt idx="881">
                  <c:v>9039056</c:v>
                </c:pt>
                <c:pt idx="882">
                  <c:v>4383384</c:v>
                </c:pt>
                <c:pt idx="883">
                  <c:v>9521608</c:v>
                </c:pt>
                <c:pt idx="884">
                  <c:v>5999440</c:v>
                </c:pt>
                <c:pt idx="885">
                  <c:v>14077944</c:v>
                </c:pt>
                <c:pt idx="886">
                  <c:v>13676240</c:v>
                </c:pt>
                <c:pt idx="887">
                  <c:v>9641568</c:v>
                </c:pt>
                <c:pt idx="888">
                  <c:v>5303632</c:v>
                </c:pt>
                <c:pt idx="889">
                  <c:v>5797520</c:v>
                </c:pt>
                <c:pt idx="890">
                  <c:v>6962840</c:v>
                </c:pt>
                <c:pt idx="891">
                  <c:v>7399936</c:v>
                </c:pt>
                <c:pt idx="892">
                  <c:v>6284296</c:v>
                </c:pt>
                <c:pt idx="893">
                  <c:v>7781544</c:v>
                </c:pt>
                <c:pt idx="894">
                  <c:v>2499264</c:v>
                </c:pt>
                <c:pt idx="895">
                  <c:v>1819864</c:v>
                </c:pt>
                <c:pt idx="896">
                  <c:v>2479176</c:v>
                </c:pt>
                <c:pt idx="897">
                  <c:v>2815232</c:v>
                </c:pt>
                <c:pt idx="898">
                  <c:v>4418848</c:v>
                </c:pt>
                <c:pt idx="899">
                  <c:v>5351960</c:v>
                </c:pt>
                <c:pt idx="900">
                  <c:v>6693200</c:v>
                </c:pt>
                <c:pt idx="901">
                  <c:v>3756024</c:v>
                </c:pt>
                <c:pt idx="902">
                  <c:v>4156016</c:v>
                </c:pt>
                <c:pt idx="903">
                  <c:v>8248520</c:v>
                </c:pt>
                <c:pt idx="904">
                  <c:v>5141824</c:v>
                </c:pt>
                <c:pt idx="905">
                  <c:v>2749024</c:v>
                </c:pt>
                <c:pt idx="906">
                  <c:v>3482808</c:v>
                </c:pt>
                <c:pt idx="907">
                  <c:v>6267824</c:v>
                </c:pt>
                <c:pt idx="908">
                  <c:v>3981544</c:v>
                </c:pt>
                <c:pt idx="909">
                  <c:v>5203912</c:v>
                </c:pt>
                <c:pt idx="910">
                  <c:v>2632176</c:v>
                </c:pt>
                <c:pt idx="911">
                  <c:v>1752400</c:v>
                </c:pt>
                <c:pt idx="912">
                  <c:v>3571576</c:v>
                </c:pt>
                <c:pt idx="913">
                  <c:v>5178576</c:v>
                </c:pt>
                <c:pt idx="914">
                  <c:v>2729592</c:v>
                </c:pt>
                <c:pt idx="915">
                  <c:v>2923560</c:v>
                </c:pt>
                <c:pt idx="916">
                  <c:v>5665408</c:v>
                </c:pt>
                <c:pt idx="917">
                  <c:v>7655648</c:v>
                </c:pt>
                <c:pt idx="918">
                  <c:v>7788664</c:v>
                </c:pt>
                <c:pt idx="919">
                  <c:v>3065032</c:v>
                </c:pt>
                <c:pt idx="920">
                  <c:v>2724648</c:v>
                </c:pt>
                <c:pt idx="921">
                  <c:v>2077208</c:v>
                </c:pt>
                <c:pt idx="922">
                  <c:v>4838240</c:v>
                </c:pt>
                <c:pt idx="923">
                  <c:v>3163928</c:v>
                </c:pt>
                <c:pt idx="924">
                  <c:v>2122248</c:v>
                </c:pt>
                <c:pt idx="925">
                  <c:v>5331624</c:v>
                </c:pt>
                <c:pt idx="926">
                  <c:v>6948200</c:v>
                </c:pt>
                <c:pt idx="927">
                  <c:v>3897840</c:v>
                </c:pt>
                <c:pt idx="928">
                  <c:v>4364728</c:v>
                </c:pt>
                <c:pt idx="929">
                  <c:v>3175200</c:v>
                </c:pt>
                <c:pt idx="930">
                  <c:v>1485632</c:v>
                </c:pt>
                <c:pt idx="931">
                  <c:v>5860344</c:v>
                </c:pt>
                <c:pt idx="932">
                  <c:v>1347872</c:v>
                </c:pt>
                <c:pt idx="933">
                  <c:v>1607832</c:v>
                </c:pt>
                <c:pt idx="934">
                  <c:v>979016</c:v>
                </c:pt>
                <c:pt idx="935">
                  <c:v>2336768</c:v>
                </c:pt>
                <c:pt idx="936">
                  <c:v>2993072</c:v>
                </c:pt>
                <c:pt idx="937">
                  <c:v>9143152</c:v>
                </c:pt>
                <c:pt idx="938">
                  <c:v>5030720</c:v>
                </c:pt>
                <c:pt idx="939">
                  <c:v>3078376</c:v>
                </c:pt>
                <c:pt idx="940">
                  <c:v>8899232</c:v>
                </c:pt>
                <c:pt idx="941">
                  <c:v>6325608</c:v>
                </c:pt>
                <c:pt idx="942">
                  <c:v>8303856</c:v>
                </c:pt>
                <c:pt idx="943">
                  <c:v>3447696</c:v>
                </c:pt>
                <c:pt idx="944">
                  <c:v>2997504</c:v>
                </c:pt>
                <c:pt idx="945">
                  <c:v>3667656</c:v>
                </c:pt>
                <c:pt idx="946">
                  <c:v>5223536</c:v>
                </c:pt>
                <c:pt idx="947">
                  <c:v>6967256</c:v>
                </c:pt>
                <c:pt idx="948">
                  <c:v>6493064</c:v>
                </c:pt>
                <c:pt idx="949">
                  <c:v>2549296</c:v>
                </c:pt>
                <c:pt idx="950">
                  <c:v>3618432</c:v>
                </c:pt>
                <c:pt idx="951">
                  <c:v>5298896</c:v>
                </c:pt>
                <c:pt idx="952">
                  <c:v>1564552</c:v>
                </c:pt>
                <c:pt idx="953">
                  <c:v>1125016</c:v>
                </c:pt>
                <c:pt idx="954">
                  <c:v>1422600</c:v>
                </c:pt>
                <c:pt idx="955">
                  <c:v>1745456</c:v>
                </c:pt>
                <c:pt idx="956">
                  <c:v>2381920</c:v>
                </c:pt>
                <c:pt idx="957">
                  <c:v>2552464</c:v>
                </c:pt>
                <c:pt idx="958">
                  <c:v>886928</c:v>
                </c:pt>
                <c:pt idx="959">
                  <c:v>1378272</c:v>
                </c:pt>
                <c:pt idx="960">
                  <c:v>2888024</c:v>
                </c:pt>
                <c:pt idx="961">
                  <c:v>3396960</c:v>
                </c:pt>
                <c:pt idx="962">
                  <c:v>1996552</c:v>
                </c:pt>
                <c:pt idx="963">
                  <c:v>3177328</c:v>
                </c:pt>
                <c:pt idx="964">
                  <c:v>2192664</c:v>
                </c:pt>
                <c:pt idx="965">
                  <c:v>6547680</c:v>
                </c:pt>
                <c:pt idx="966">
                  <c:v>3660128</c:v>
                </c:pt>
                <c:pt idx="967">
                  <c:v>3090440</c:v>
                </c:pt>
                <c:pt idx="968">
                  <c:v>1551696</c:v>
                </c:pt>
                <c:pt idx="969">
                  <c:v>3422896</c:v>
                </c:pt>
                <c:pt idx="970">
                  <c:v>1905728</c:v>
                </c:pt>
                <c:pt idx="971">
                  <c:v>1947576</c:v>
                </c:pt>
                <c:pt idx="972">
                  <c:v>1741848</c:v>
                </c:pt>
                <c:pt idx="973">
                  <c:v>1144272</c:v>
                </c:pt>
                <c:pt idx="974">
                  <c:v>4248488</c:v>
                </c:pt>
                <c:pt idx="975">
                  <c:v>508632</c:v>
                </c:pt>
                <c:pt idx="976">
                  <c:v>2637664</c:v>
                </c:pt>
                <c:pt idx="977">
                  <c:v>1553288</c:v>
                </c:pt>
                <c:pt idx="978">
                  <c:v>1360544</c:v>
                </c:pt>
                <c:pt idx="979">
                  <c:v>3170560</c:v>
                </c:pt>
                <c:pt idx="980">
                  <c:v>1631536</c:v>
                </c:pt>
                <c:pt idx="981">
                  <c:v>4549680</c:v>
                </c:pt>
                <c:pt idx="982">
                  <c:v>1682936</c:v>
                </c:pt>
                <c:pt idx="983">
                  <c:v>2431912</c:v>
                </c:pt>
                <c:pt idx="984">
                  <c:v>3832040</c:v>
                </c:pt>
                <c:pt idx="985">
                  <c:v>4203136</c:v>
                </c:pt>
                <c:pt idx="986">
                  <c:v>2730856</c:v>
                </c:pt>
                <c:pt idx="987">
                  <c:v>3785560</c:v>
                </c:pt>
                <c:pt idx="988">
                  <c:v>7491656</c:v>
                </c:pt>
                <c:pt idx="989">
                  <c:v>1498392</c:v>
                </c:pt>
                <c:pt idx="990">
                  <c:v>2987224</c:v>
                </c:pt>
                <c:pt idx="991">
                  <c:v>1897152</c:v>
                </c:pt>
                <c:pt idx="992">
                  <c:v>4389424</c:v>
                </c:pt>
                <c:pt idx="993">
                  <c:v>2756560</c:v>
                </c:pt>
                <c:pt idx="994">
                  <c:v>1738600</c:v>
                </c:pt>
                <c:pt idx="995">
                  <c:v>1001392</c:v>
                </c:pt>
                <c:pt idx="996">
                  <c:v>1665384</c:v>
                </c:pt>
                <c:pt idx="997">
                  <c:v>4048608</c:v>
                </c:pt>
                <c:pt idx="998">
                  <c:v>3349088</c:v>
                </c:pt>
                <c:pt idx="999">
                  <c:v>5229320</c:v>
                </c:pt>
                <c:pt idx="1000">
                  <c:v>2058152</c:v>
                </c:pt>
                <c:pt idx="1001">
                  <c:v>1165008</c:v>
                </c:pt>
              </c:numCache>
            </c:numRef>
          </c:val>
          <c:smooth val="0"/>
          <c:extLst>
            <c:ext xmlns:c16="http://schemas.microsoft.com/office/drawing/2014/chart" uri="{C3380CC4-5D6E-409C-BE32-E72D297353CC}">
              <c16:uniqueId val="{00000000-3061-47BB-9050-7C93331E1150}"/>
            </c:ext>
          </c:extLst>
        </c:ser>
        <c:dLbls>
          <c:showLegendKey val="0"/>
          <c:showVal val="0"/>
          <c:showCatName val="0"/>
          <c:showSerName val="0"/>
          <c:showPercent val="0"/>
          <c:showBubbleSize val="0"/>
        </c:dLbls>
        <c:smooth val="0"/>
        <c:axId val="666194128"/>
        <c:axId val="666194544"/>
      </c:lineChart>
      <c:dateAx>
        <c:axId val="66619412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544"/>
        <c:crosses val="autoZero"/>
        <c:auto val="1"/>
        <c:lblOffset val="100"/>
        <c:baseTimeUnit val="days"/>
      </c:dateAx>
      <c:valAx>
        <c:axId val="666194544"/>
        <c:scaling>
          <c:orientation val="minMax"/>
          <c:min val="1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25054274075246"/>
          <c:y val="3.4687591134441531E-2"/>
          <c:w val="0.86674945725924757"/>
          <c:h val="0.80808690580344122"/>
        </c:manualLayout>
      </c:layout>
      <c:lineChart>
        <c:grouping val="standard"/>
        <c:varyColors val="0"/>
        <c:ser>
          <c:idx val="0"/>
          <c:order val="0"/>
          <c:spPr>
            <a:ln w="28575" cap="rnd">
              <a:solidFill>
                <a:srgbClr val="F47310"/>
              </a:solidFill>
              <a:round/>
            </a:ln>
            <a:effectLst/>
          </c:spPr>
          <c:marker>
            <c:symbol val="none"/>
          </c:marker>
          <c:cat>
            <c:numRef>
              <c:f>'Share Price'!$R$3:$R$1131</c:f>
              <c:numCache>
                <c:formatCode>m/d/yyyy</c:formatCode>
                <c:ptCount val="1129"/>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43866</c:v>
                </c:pt>
                <c:pt idx="26">
                  <c:v>43867</c:v>
                </c:pt>
                <c:pt idx="27">
                  <c:v>43868</c:v>
                </c:pt>
                <c:pt idx="28">
                  <c:v>43871</c:v>
                </c:pt>
                <c:pt idx="29">
                  <c:v>43872</c:v>
                </c:pt>
                <c:pt idx="30">
                  <c:v>43873</c:v>
                </c:pt>
                <c:pt idx="31">
                  <c:v>43874</c:v>
                </c:pt>
                <c:pt idx="32">
                  <c:v>43875</c:v>
                </c:pt>
                <c:pt idx="33">
                  <c:v>43878</c:v>
                </c:pt>
                <c:pt idx="34">
                  <c:v>43879</c:v>
                </c:pt>
                <c:pt idx="35">
                  <c:v>43880</c:v>
                </c:pt>
                <c:pt idx="36">
                  <c:v>43881</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43924</c:v>
                </c:pt>
                <c:pt idx="65">
                  <c:v>43928</c:v>
                </c:pt>
                <c:pt idx="66">
                  <c:v>43929</c:v>
                </c:pt>
                <c:pt idx="67">
                  <c:v>43930</c:v>
                </c:pt>
                <c:pt idx="68">
                  <c:v>43934</c:v>
                </c:pt>
                <c:pt idx="69">
                  <c:v>43936</c:v>
                </c:pt>
                <c:pt idx="70">
                  <c:v>43937</c:v>
                </c:pt>
                <c:pt idx="71">
                  <c:v>43938</c:v>
                </c:pt>
                <c:pt idx="72">
                  <c:v>43941</c:v>
                </c:pt>
                <c:pt idx="73">
                  <c:v>43942</c:v>
                </c:pt>
                <c:pt idx="74">
                  <c:v>43943</c:v>
                </c:pt>
                <c:pt idx="75">
                  <c:v>43944</c:v>
                </c:pt>
                <c:pt idx="76">
                  <c:v>43945</c:v>
                </c:pt>
                <c:pt idx="77">
                  <c:v>43948</c:v>
                </c:pt>
                <c:pt idx="78">
                  <c:v>43949</c:v>
                </c:pt>
                <c:pt idx="79">
                  <c:v>43950</c:v>
                </c:pt>
                <c:pt idx="80">
                  <c:v>43951</c:v>
                </c:pt>
                <c:pt idx="81">
                  <c:v>43955</c:v>
                </c:pt>
                <c:pt idx="82">
                  <c:v>43956</c:v>
                </c:pt>
                <c:pt idx="83">
                  <c:v>43957</c:v>
                </c:pt>
                <c:pt idx="84">
                  <c:v>43958</c:v>
                </c:pt>
                <c:pt idx="85">
                  <c:v>43959</c:v>
                </c:pt>
                <c:pt idx="86">
                  <c:v>43962</c:v>
                </c:pt>
                <c:pt idx="87">
                  <c:v>43963</c:v>
                </c:pt>
                <c:pt idx="88">
                  <c:v>43964</c:v>
                </c:pt>
                <c:pt idx="89">
                  <c:v>43965</c:v>
                </c:pt>
                <c:pt idx="90">
                  <c:v>43966</c:v>
                </c:pt>
                <c:pt idx="91">
                  <c:v>43969</c:v>
                </c:pt>
                <c:pt idx="92">
                  <c:v>43970</c:v>
                </c:pt>
                <c:pt idx="93">
                  <c:v>43971</c:v>
                </c:pt>
                <c:pt idx="94">
                  <c:v>43972</c:v>
                </c:pt>
                <c:pt idx="95">
                  <c:v>43973</c:v>
                </c:pt>
                <c:pt idx="96">
                  <c:v>43977</c:v>
                </c:pt>
                <c:pt idx="97">
                  <c:v>43978</c:v>
                </c:pt>
                <c:pt idx="98">
                  <c:v>43979</c:v>
                </c:pt>
                <c:pt idx="99">
                  <c:v>43980</c:v>
                </c:pt>
                <c:pt idx="100">
                  <c:v>43983</c:v>
                </c:pt>
                <c:pt idx="101">
                  <c:v>43984</c:v>
                </c:pt>
                <c:pt idx="102">
                  <c:v>43985</c:v>
                </c:pt>
                <c:pt idx="103">
                  <c:v>43986</c:v>
                </c:pt>
                <c:pt idx="104">
                  <c:v>43987</c:v>
                </c:pt>
                <c:pt idx="105">
                  <c:v>43990</c:v>
                </c:pt>
                <c:pt idx="106">
                  <c:v>43991</c:v>
                </c:pt>
                <c:pt idx="107">
                  <c:v>43992</c:v>
                </c:pt>
                <c:pt idx="108">
                  <c:v>43993</c:v>
                </c:pt>
                <c:pt idx="109">
                  <c:v>43994</c:v>
                </c:pt>
                <c:pt idx="110">
                  <c:v>43997</c:v>
                </c:pt>
                <c:pt idx="111">
                  <c:v>43998</c:v>
                </c:pt>
                <c:pt idx="112">
                  <c:v>43999</c:v>
                </c:pt>
                <c:pt idx="113">
                  <c:v>44000</c:v>
                </c:pt>
                <c:pt idx="114">
                  <c:v>44001</c:v>
                </c:pt>
                <c:pt idx="115">
                  <c:v>44004</c:v>
                </c:pt>
                <c:pt idx="116">
                  <c:v>44005</c:v>
                </c:pt>
                <c:pt idx="117">
                  <c:v>44006</c:v>
                </c:pt>
                <c:pt idx="118">
                  <c:v>44007</c:v>
                </c:pt>
                <c:pt idx="119">
                  <c:v>44008</c:v>
                </c:pt>
                <c:pt idx="120">
                  <c:v>44011</c:v>
                </c:pt>
                <c:pt idx="121">
                  <c:v>44012</c:v>
                </c:pt>
                <c:pt idx="122">
                  <c:v>44013</c:v>
                </c:pt>
                <c:pt idx="123">
                  <c:v>44014</c:v>
                </c:pt>
                <c:pt idx="124">
                  <c:v>44015</c:v>
                </c:pt>
                <c:pt idx="125">
                  <c:v>44018</c:v>
                </c:pt>
                <c:pt idx="126">
                  <c:v>44019</c:v>
                </c:pt>
                <c:pt idx="127">
                  <c:v>44020</c:v>
                </c:pt>
                <c:pt idx="128">
                  <c:v>44021</c:v>
                </c:pt>
                <c:pt idx="129">
                  <c:v>44022</c:v>
                </c:pt>
                <c:pt idx="130">
                  <c:v>44025</c:v>
                </c:pt>
                <c:pt idx="131">
                  <c:v>44026</c:v>
                </c:pt>
                <c:pt idx="132">
                  <c:v>44027</c:v>
                </c:pt>
                <c:pt idx="133">
                  <c:v>44028</c:v>
                </c:pt>
                <c:pt idx="134">
                  <c:v>44029</c:v>
                </c:pt>
                <c:pt idx="135">
                  <c:v>44032</c:v>
                </c:pt>
                <c:pt idx="136">
                  <c:v>44033</c:v>
                </c:pt>
                <c:pt idx="137">
                  <c:v>44034</c:v>
                </c:pt>
                <c:pt idx="138">
                  <c:v>44035</c:v>
                </c:pt>
                <c:pt idx="139">
                  <c:v>44036</c:v>
                </c:pt>
                <c:pt idx="140">
                  <c:v>44039</c:v>
                </c:pt>
                <c:pt idx="141">
                  <c:v>44040</c:v>
                </c:pt>
                <c:pt idx="142">
                  <c:v>44041</c:v>
                </c:pt>
                <c:pt idx="143">
                  <c:v>44042</c:v>
                </c:pt>
                <c:pt idx="144">
                  <c:v>44043</c:v>
                </c:pt>
                <c:pt idx="145">
                  <c:v>44046</c:v>
                </c:pt>
                <c:pt idx="146">
                  <c:v>44047</c:v>
                </c:pt>
                <c:pt idx="147">
                  <c:v>44048</c:v>
                </c:pt>
                <c:pt idx="148">
                  <c:v>44049</c:v>
                </c:pt>
                <c:pt idx="149">
                  <c:v>44050</c:v>
                </c:pt>
                <c:pt idx="150">
                  <c:v>44053</c:v>
                </c:pt>
                <c:pt idx="151">
                  <c:v>44054</c:v>
                </c:pt>
                <c:pt idx="152">
                  <c:v>44055</c:v>
                </c:pt>
                <c:pt idx="153">
                  <c:v>44056</c:v>
                </c:pt>
                <c:pt idx="154">
                  <c:v>44057</c:v>
                </c:pt>
                <c:pt idx="155">
                  <c:v>44060</c:v>
                </c:pt>
                <c:pt idx="156">
                  <c:v>44061</c:v>
                </c:pt>
                <c:pt idx="157">
                  <c:v>44062</c:v>
                </c:pt>
                <c:pt idx="158">
                  <c:v>44063</c:v>
                </c:pt>
                <c:pt idx="159">
                  <c:v>44064</c:v>
                </c:pt>
                <c:pt idx="160">
                  <c:v>44067</c:v>
                </c:pt>
                <c:pt idx="161">
                  <c:v>44068</c:v>
                </c:pt>
                <c:pt idx="162">
                  <c:v>44069</c:v>
                </c:pt>
                <c:pt idx="163">
                  <c:v>44070</c:v>
                </c:pt>
                <c:pt idx="164">
                  <c:v>44071</c:v>
                </c:pt>
                <c:pt idx="165">
                  <c:v>44074</c:v>
                </c:pt>
                <c:pt idx="166">
                  <c:v>44075</c:v>
                </c:pt>
                <c:pt idx="167">
                  <c:v>44076</c:v>
                </c:pt>
                <c:pt idx="168">
                  <c:v>44077</c:v>
                </c:pt>
                <c:pt idx="169">
                  <c:v>44078</c:v>
                </c:pt>
                <c:pt idx="170">
                  <c:v>44081</c:v>
                </c:pt>
                <c:pt idx="171">
                  <c:v>44082</c:v>
                </c:pt>
                <c:pt idx="172">
                  <c:v>44083</c:v>
                </c:pt>
                <c:pt idx="173">
                  <c:v>44084</c:v>
                </c:pt>
                <c:pt idx="174">
                  <c:v>44085</c:v>
                </c:pt>
                <c:pt idx="175">
                  <c:v>44088</c:v>
                </c:pt>
                <c:pt idx="176">
                  <c:v>44089</c:v>
                </c:pt>
                <c:pt idx="177">
                  <c:v>44090</c:v>
                </c:pt>
                <c:pt idx="178">
                  <c:v>44091</c:v>
                </c:pt>
                <c:pt idx="179">
                  <c:v>44092</c:v>
                </c:pt>
                <c:pt idx="180">
                  <c:v>44095</c:v>
                </c:pt>
                <c:pt idx="181">
                  <c:v>44096</c:v>
                </c:pt>
                <c:pt idx="182">
                  <c:v>44097</c:v>
                </c:pt>
                <c:pt idx="183">
                  <c:v>44098</c:v>
                </c:pt>
                <c:pt idx="184">
                  <c:v>44099</c:v>
                </c:pt>
                <c:pt idx="185">
                  <c:v>44102</c:v>
                </c:pt>
                <c:pt idx="186">
                  <c:v>44103</c:v>
                </c:pt>
                <c:pt idx="187">
                  <c:v>44104</c:v>
                </c:pt>
                <c:pt idx="188">
                  <c:v>44105</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44134</c:v>
                </c:pt>
                <c:pt idx="209">
                  <c:v>44137</c:v>
                </c:pt>
                <c:pt idx="210">
                  <c:v>44138</c:v>
                </c:pt>
                <c:pt idx="211">
                  <c:v>44139</c:v>
                </c:pt>
                <c:pt idx="212">
                  <c:v>44140</c:v>
                </c:pt>
                <c:pt idx="213">
                  <c:v>44141</c:v>
                </c:pt>
                <c:pt idx="214">
                  <c:v>44144</c:v>
                </c:pt>
                <c:pt idx="215">
                  <c:v>44145</c:v>
                </c:pt>
                <c:pt idx="216">
                  <c:v>44146</c:v>
                </c:pt>
                <c:pt idx="217">
                  <c:v>44147</c:v>
                </c:pt>
                <c:pt idx="218">
                  <c:v>44148</c:v>
                </c:pt>
                <c:pt idx="219">
                  <c:v>44149</c:v>
                </c:pt>
                <c:pt idx="220">
                  <c:v>44152</c:v>
                </c:pt>
                <c:pt idx="221">
                  <c:v>44153</c:v>
                </c:pt>
                <c:pt idx="222">
                  <c:v>44154</c:v>
                </c:pt>
                <c:pt idx="223">
                  <c:v>44155</c:v>
                </c:pt>
                <c:pt idx="224">
                  <c:v>44158</c:v>
                </c:pt>
                <c:pt idx="225">
                  <c:v>44159</c:v>
                </c:pt>
                <c:pt idx="226">
                  <c:v>44160</c:v>
                </c:pt>
                <c:pt idx="227">
                  <c:v>44161</c:v>
                </c:pt>
                <c:pt idx="228">
                  <c:v>44162</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44223</c:v>
                </c:pt>
                <c:pt idx="269">
                  <c:v>44224</c:v>
                </c:pt>
                <c:pt idx="270">
                  <c:v>44225</c:v>
                </c:pt>
                <c:pt idx="271">
                  <c:v>44228</c:v>
                </c:pt>
                <c:pt idx="272">
                  <c:v>44229</c:v>
                </c:pt>
                <c:pt idx="273">
                  <c:v>44230</c:v>
                </c:pt>
                <c:pt idx="274">
                  <c:v>44231</c:v>
                </c:pt>
                <c:pt idx="275">
                  <c:v>44232</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44267</c:v>
                </c:pt>
                <c:pt idx="300">
                  <c:v>44270</c:v>
                </c:pt>
                <c:pt idx="301">
                  <c:v>44271</c:v>
                </c:pt>
                <c:pt idx="302">
                  <c:v>44272</c:v>
                </c:pt>
                <c:pt idx="303">
                  <c:v>44273</c:v>
                </c:pt>
                <c:pt idx="304">
                  <c:v>44274</c:v>
                </c:pt>
                <c:pt idx="305">
                  <c:v>44277</c:v>
                </c:pt>
                <c:pt idx="306">
                  <c:v>44278</c:v>
                </c:pt>
                <c:pt idx="307">
                  <c:v>44279</c:v>
                </c:pt>
                <c:pt idx="308">
                  <c:v>44280</c:v>
                </c:pt>
                <c:pt idx="309">
                  <c:v>44281</c:v>
                </c:pt>
                <c:pt idx="310">
                  <c:v>44285</c:v>
                </c:pt>
                <c:pt idx="311">
                  <c:v>44286</c:v>
                </c:pt>
                <c:pt idx="312">
                  <c:v>44287</c:v>
                </c:pt>
                <c:pt idx="313">
                  <c:v>44291</c:v>
                </c:pt>
                <c:pt idx="314">
                  <c:v>44292</c:v>
                </c:pt>
                <c:pt idx="315">
                  <c:v>44293</c:v>
                </c:pt>
                <c:pt idx="316">
                  <c:v>44294</c:v>
                </c:pt>
                <c:pt idx="317">
                  <c:v>44295</c:v>
                </c:pt>
                <c:pt idx="318">
                  <c:v>44298</c:v>
                </c:pt>
                <c:pt idx="319">
                  <c:v>44299</c:v>
                </c:pt>
                <c:pt idx="320">
                  <c:v>44301</c:v>
                </c:pt>
                <c:pt idx="321">
                  <c:v>44302</c:v>
                </c:pt>
                <c:pt idx="322">
                  <c:v>44305</c:v>
                </c:pt>
                <c:pt idx="323">
                  <c:v>44306</c:v>
                </c:pt>
                <c:pt idx="324">
                  <c:v>44308</c:v>
                </c:pt>
                <c:pt idx="325">
                  <c:v>44309</c:v>
                </c:pt>
                <c:pt idx="326">
                  <c:v>44312</c:v>
                </c:pt>
                <c:pt idx="327">
                  <c:v>44313</c:v>
                </c:pt>
                <c:pt idx="328">
                  <c:v>44314</c:v>
                </c:pt>
                <c:pt idx="329">
                  <c:v>44315</c:v>
                </c:pt>
                <c:pt idx="330">
                  <c:v>44316</c:v>
                </c:pt>
                <c:pt idx="331">
                  <c:v>44319</c:v>
                </c:pt>
                <c:pt idx="332">
                  <c:v>44320</c:v>
                </c:pt>
                <c:pt idx="333">
                  <c:v>44321</c:v>
                </c:pt>
                <c:pt idx="334">
                  <c:v>44322</c:v>
                </c:pt>
                <c:pt idx="335">
                  <c:v>44323</c:v>
                </c:pt>
                <c:pt idx="336">
                  <c:v>44326</c:v>
                </c:pt>
                <c:pt idx="337">
                  <c:v>44327</c:v>
                </c:pt>
                <c:pt idx="338">
                  <c:v>44328</c:v>
                </c:pt>
                <c:pt idx="339">
                  <c:v>44330</c:v>
                </c:pt>
                <c:pt idx="340">
                  <c:v>44333</c:v>
                </c:pt>
                <c:pt idx="341">
                  <c:v>44334</c:v>
                </c:pt>
                <c:pt idx="342">
                  <c:v>44335</c:v>
                </c:pt>
                <c:pt idx="343">
                  <c:v>44336</c:v>
                </c:pt>
                <c:pt idx="344">
                  <c:v>44337</c:v>
                </c:pt>
                <c:pt idx="345">
                  <c:v>44340</c:v>
                </c:pt>
                <c:pt idx="346">
                  <c:v>44341</c:v>
                </c:pt>
                <c:pt idx="347">
                  <c:v>44342</c:v>
                </c:pt>
                <c:pt idx="348">
                  <c:v>44343</c:v>
                </c:pt>
                <c:pt idx="349">
                  <c:v>44344</c:v>
                </c:pt>
                <c:pt idx="350">
                  <c:v>44347</c:v>
                </c:pt>
                <c:pt idx="351">
                  <c:v>44348</c:v>
                </c:pt>
                <c:pt idx="352">
                  <c:v>44349</c:v>
                </c:pt>
                <c:pt idx="353">
                  <c:v>44350</c:v>
                </c:pt>
                <c:pt idx="354">
                  <c:v>44351</c:v>
                </c:pt>
                <c:pt idx="355">
                  <c:v>44354</c:v>
                </c:pt>
                <c:pt idx="356">
                  <c:v>44355</c:v>
                </c:pt>
                <c:pt idx="357">
                  <c:v>44356</c:v>
                </c:pt>
                <c:pt idx="358">
                  <c:v>44357</c:v>
                </c:pt>
                <c:pt idx="359">
                  <c:v>44358</c:v>
                </c:pt>
                <c:pt idx="360">
                  <c:v>44361</c:v>
                </c:pt>
                <c:pt idx="361">
                  <c:v>44362</c:v>
                </c:pt>
                <c:pt idx="362">
                  <c:v>44363</c:v>
                </c:pt>
                <c:pt idx="363">
                  <c:v>44364</c:v>
                </c:pt>
                <c:pt idx="364">
                  <c:v>44365</c:v>
                </c:pt>
                <c:pt idx="365">
                  <c:v>44368</c:v>
                </c:pt>
                <c:pt idx="366">
                  <c:v>44369</c:v>
                </c:pt>
                <c:pt idx="367">
                  <c:v>44370</c:v>
                </c:pt>
                <c:pt idx="368">
                  <c:v>44371</c:v>
                </c:pt>
                <c:pt idx="369">
                  <c:v>44372</c:v>
                </c:pt>
                <c:pt idx="370">
                  <c:v>44375</c:v>
                </c:pt>
                <c:pt idx="371">
                  <c:v>44376</c:v>
                </c:pt>
                <c:pt idx="372">
                  <c:v>44377</c:v>
                </c:pt>
                <c:pt idx="373">
                  <c:v>44378</c:v>
                </c:pt>
                <c:pt idx="374">
                  <c:v>44379</c:v>
                </c:pt>
                <c:pt idx="375">
                  <c:v>44382</c:v>
                </c:pt>
                <c:pt idx="376">
                  <c:v>44383</c:v>
                </c:pt>
                <c:pt idx="377">
                  <c:v>44384</c:v>
                </c:pt>
                <c:pt idx="378">
                  <c:v>44385</c:v>
                </c:pt>
                <c:pt idx="379">
                  <c:v>44386</c:v>
                </c:pt>
                <c:pt idx="380">
                  <c:v>44389</c:v>
                </c:pt>
                <c:pt idx="381">
                  <c:v>44390</c:v>
                </c:pt>
                <c:pt idx="382">
                  <c:v>44391</c:v>
                </c:pt>
                <c:pt idx="383">
                  <c:v>44392</c:v>
                </c:pt>
                <c:pt idx="384">
                  <c:v>44393</c:v>
                </c:pt>
                <c:pt idx="385">
                  <c:v>44396</c:v>
                </c:pt>
                <c:pt idx="386">
                  <c:v>44397</c:v>
                </c:pt>
                <c:pt idx="387">
                  <c:v>44399</c:v>
                </c:pt>
                <c:pt idx="388">
                  <c:v>44400</c:v>
                </c:pt>
                <c:pt idx="389">
                  <c:v>44403</c:v>
                </c:pt>
                <c:pt idx="390">
                  <c:v>44404</c:v>
                </c:pt>
                <c:pt idx="391">
                  <c:v>44405</c:v>
                </c:pt>
                <c:pt idx="392">
                  <c:v>44406</c:v>
                </c:pt>
                <c:pt idx="393">
                  <c:v>44407</c:v>
                </c:pt>
                <c:pt idx="394">
                  <c:v>44410</c:v>
                </c:pt>
                <c:pt idx="395">
                  <c:v>44411</c:v>
                </c:pt>
                <c:pt idx="396">
                  <c:v>44412</c:v>
                </c:pt>
                <c:pt idx="397">
                  <c:v>44413</c:v>
                </c:pt>
                <c:pt idx="398">
                  <c:v>44414</c:v>
                </c:pt>
                <c:pt idx="399">
                  <c:v>44417</c:v>
                </c:pt>
                <c:pt idx="400">
                  <c:v>44418</c:v>
                </c:pt>
                <c:pt idx="401">
                  <c:v>44419</c:v>
                </c:pt>
                <c:pt idx="402">
                  <c:v>44420</c:v>
                </c:pt>
                <c:pt idx="403">
                  <c:v>44421</c:v>
                </c:pt>
                <c:pt idx="404">
                  <c:v>44424</c:v>
                </c:pt>
                <c:pt idx="405">
                  <c:v>44425</c:v>
                </c:pt>
                <c:pt idx="406">
                  <c:v>44426</c:v>
                </c:pt>
                <c:pt idx="407">
                  <c:v>44428</c:v>
                </c:pt>
                <c:pt idx="408">
                  <c:v>44431</c:v>
                </c:pt>
                <c:pt idx="409">
                  <c:v>44432</c:v>
                </c:pt>
                <c:pt idx="410">
                  <c:v>44433</c:v>
                </c:pt>
                <c:pt idx="411">
                  <c:v>44434</c:v>
                </c:pt>
                <c:pt idx="412">
                  <c:v>44435</c:v>
                </c:pt>
                <c:pt idx="413">
                  <c:v>44438</c:v>
                </c:pt>
                <c:pt idx="414">
                  <c:v>44439</c:v>
                </c:pt>
                <c:pt idx="415">
                  <c:v>44440</c:v>
                </c:pt>
                <c:pt idx="416">
                  <c:v>44441</c:v>
                </c:pt>
                <c:pt idx="417">
                  <c:v>44442</c:v>
                </c:pt>
                <c:pt idx="418">
                  <c:v>44445</c:v>
                </c:pt>
                <c:pt idx="419">
                  <c:v>44446</c:v>
                </c:pt>
                <c:pt idx="420">
                  <c:v>44447</c:v>
                </c:pt>
                <c:pt idx="421">
                  <c:v>44448</c:v>
                </c:pt>
                <c:pt idx="422">
                  <c:v>44452</c:v>
                </c:pt>
                <c:pt idx="423">
                  <c:v>44453</c:v>
                </c:pt>
                <c:pt idx="424">
                  <c:v>44454</c:v>
                </c:pt>
                <c:pt idx="425">
                  <c:v>44455</c:v>
                </c:pt>
                <c:pt idx="426">
                  <c:v>44456</c:v>
                </c:pt>
                <c:pt idx="427">
                  <c:v>44459</c:v>
                </c:pt>
                <c:pt idx="428">
                  <c:v>44460</c:v>
                </c:pt>
                <c:pt idx="429">
                  <c:v>44461</c:v>
                </c:pt>
                <c:pt idx="430">
                  <c:v>44462</c:v>
                </c:pt>
                <c:pt idx="431">
                  <c:v>44463</c:v>
                </c:pt>
                <c:pt idx="432">
                  <c:v>44466</c:v>
                </c:pt>
                <c:pt idx="433">
                  <c:v>44467</c:v>
                </c:pt>
                <c:pt idx="434">
                  <c:v>44468</c:v>
                </c:pt>
                <c:pt idx="435">
                  <c:v>44469</c:v>
                </c:pt>
                <c:pt idx="436">
                  <c:v>44470</c:v>
                </c:pt>
                <c:pt idx="437">
                  <c:v>44473</c:v>
                </c:pt>
                <c:pt idx="438">
                  <c:v>44474</c:v>
                </c:pt>
                <c:pt idx="439">
                  <c:v>44475</c:v>
                </c:pt>
                <c:pt idx="440">
                  <c:v>44476</c:v>
                </c:pt>
                <c:pt idx="441">
                  <c:v>44477</c:v>
                </c:pt>
                <c:pt idx="442">
                  <c:v>44480</c:v>
                </c:pt>
                <c:pt idx="443">
                  <c:v>44481</c:v>
                </c:pt>
                <c:pt idx="444">
                  <c:v>44482</c:v>
                </c:pt>
                <c:pt idx="445">
                  <c:v>44483</c:v>
                </c:pt>
                <c:pt idx="446">
                  <c:v>44487</c:v>
                </c:pt>
                <c:pt idx="447">
                  <c:v>44488</c:v>
                </c:pt>
                <c:pt idx="448">
                  <c:v>44489</c:v>
                </c:pt>
                <c:pt idx="449">
                  <c:v>44490</c:v>
                </c:pt>
                <c:pt idx="450">
                  <c:v>44491</c:v>
                </c:pt>
                <c:pt idx="451">
                  <c:v>44494</c:v>
                </c:pt>
                <c:pt idx="452">
                  <c:v>44495</c:v>
                </c:pt>
                <c:pt idx="453">
                  <c:v>44496</c:v>
                </c:pt>
                <c:pt idx="454">
                  <c:v>44497</c:v>
                </c:pt>
                <c:pt idx="455">
                  <c:v>44498</c:v>
                </c:pt>
                <c:pt idx="456">
                  <c:v>44501</c:v>
                </c:pt>
                <c:pt idx="457">
                  <c:v>44502</c:v>
                </c:pt>
                <c:pt idx="458">
                  <c:v>44503</c:v>
                </c:pt>
                <c:pt idx="459">
                  <c:v>44504</c:v>
                </c:pt>
                <c:pt idx="460">
                  <c:v>44508</c:v>
                </c:pt>
                <c:pt idx="461">
                  <c:v>44509</c:v>
                </c:pt>
                <c:pt idx="462">
                  <c:v>44510</c:v>
                </c:pt>
                <c:pt idx="463">
                  <c:v>44511</c:v>
                </c:pt>
                <c:pt idx="464">
                  <c:v>44512</c:v>
                </c:pt>
                <c:pt idx="465">
                  <c:v>44515</c:v>
                </c:pt>
                <c:pt idx="466">
                  <c:v>44516</c:v>
                </c:pt>
                <c:pt idx="467">
                  <c:v>44517</c:v>
                </c:pt>
                <c:pt idx="468">
                  <c:v>44518</c:v>
                </c:pt>
                <c:pt idx="469">
                  <c:v>44522</c:v>
                </c:pt>
                <c:pt idx="470">
                  <c:v>44523</c:v>
                </c:pt>
                <c:pt idx="471">
                  <c:v>44524</c:v>
                </c:pt>
                <c:pt idx="472">
                  <c:v>44525</c:v>
                </c:pt>
                <c:pt idx="473">
                  <c:v>44526</c:v>
                </c:pt>
                <c:pt idx="474">
                  <c:v>44529</c:v>
                </c:pt>
                <c:pt idx="475">
                  <c:v>44530</c:v>
                </c:pt>
                <c:pt idx="476">
                  <c:v>44531</c:v>
                </c:pt>
                <c:pt idx="477">
                  <c:v>44532</c:v>
                </c:pt>
                <c:pt idx="478">
                  <c:v>44533</c:v>
                </c:pt>
                <c:pt idx="479">
                  <c:v>44536</c:v>
                </c:pt>
                <c:pt idx="480">
                  <c:v>44537</c:v>
                </c:pt>
                <c:pt idx="481">
                  <c:v>44538</c:v>
                </c:pt>
                <c:pt idx="482">
                  <c:v>44539</c:v>
                </c:pt>
                <c:pt idx="483">
                  <c:v>44540</c:v>
                </c:pt>
                <c:pt idx="484">
                  <c:v>44543</c:v>
                </c:pt>
                <c:pt idx="485">
                  <c:v>44544</c:v>
                </c:pt>
                <c:pt idx="486">
                  <c:v>44545</c:v>
                </c:pt>
                <c:pt idx="487">
                  <c:v>44546</c:v>
                </c:pt>
                <c:pt idx="488">
                  <c:v>44547</c:v>
                </c:pt>
                <c:pt idx="489">
                  <c:v>44550</c:v>
                </c:pt>
                <c:pt idx="490">
                  <c:v>44551</c:v>
                </c:pt>
                <c:pt idx="491">
                  <c:v>44552</c:v>
                </c:pt>
                <c:pt idx="492">
                  <c:v>44553</c:v>
                </c:pt>
                <c:pt idx="493">
                  <c:v>44554</c:v>
                </c:pt>
                <c:pt idx="494">
                  <c:v>44557</c:v>
                </c:pt>
                <c:pt idx="495">
                  <c:v>44558</c:v>
                </c:pt>
                <c:pt idx="496">
                  <c:v>44559</c:v>
                </c:pt>
                <c:pt idx="497">
                  <c:v>44560</c:v>
                </c:pt>
                <c:pt idx="498">
                  <c:v>44561</c:v>
                </c:pt>
                <c:pt idx="499">
                  <c:v>44564</c:v>
                </c:pt>
                <c:pt idx="500">
                  <c:v>44565</c:v>
                </c:pt>
                <c:pt idx="501">
                  <c:v>44566</c:v>
                </c:pt>
                <c:pt idx="502">
                  <c:v>44567</c:v>
                </c:pt>
                <c:pt idx="503">
                  <c:v>44568</c:v>
                </c:pt>
                <c:pt idx="504">
                  <c:v>44571</c:v>
                </c:pt>
                <c:pt idx="505">
                  <c:v>44572</c:v>
                </c:pt>
                <c:pt idx="506">
                  <c:v>44573</c:v>
                </c:pt>
                <c:pt idx="507">
                  <c:v>44574</c:v>
                </c:pt>
                <c:pt idx="508">
                  <c:v>44575</c:v>
                </c:pt>
                <c:pt idx="509">
                  <c:v>44578</c:v>
                </c:pt>
                <c:pt idx="510">
                  <c:v>44579</c:v>
                </c:pt>
                <c:pt idx="511">
                  <c:v>44580</c:v>
                </c:pt>
                <c:pt idx="512">
                  <c:v>44581</c:v>
                </c:pt>
                <c:pt idx="513">
                  <c:v>44582</c:v>
                </c:pt>
                <c:pt idx="514">
                  <c:v>44585</c:v>
                </c:pt>
                <c:pt idx="515">
                  <c:v>44586</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44622</c:v>
                </c:pt>
                <c:pt idx="540">
                  <c:v>44623</c:v>
                </c:pt>
                <c:pt idx="541">
                  <c:v>44624</c:v>
                </c:pt>
                <c:pt idx="542">
                  <c:v>44627</c:v>
                </c:pt>
                <c:pt idx="543">
                  <c:v>44628</c:v>
                </c:pt>
                <c:pt idx="544">
                  <c:v>44629</c:v>
                </c:pt>
                <c:pt idx="545">
                  <c:v>44630</c:v>
                </c:pt>
                <c:pt idx="546">
                  <c:v>44631</c:v>
                </c:pt>
                <c:pt idx="547">
                  <c:v>44634</c:v>
                </c:pt>
                <c:pt idx="548">
                  <c:v>44635</c:v>
                </c:pt>
                <c:pt idx="549">
                  <c:v>44636</c:v>
                </c:pt>
                <c:pt idx="550">
                  <c:v>44637</c:v>
                </c:pt>
                <c:pt idx="551">
                  <c:v>44641</c:v>
                </c:pt>
                <c:pt idx="552">
                  <c:v>44642</c:v>
                </c:pt>
                <c:pt idx="553">
                  <c:v>44643</c:v>
                </c:pt>
                <c:pt idx="554">
                  <c:v>44644</c:v>
                </c:pt>
                <c:pt idx="555">
                  <c:v>44645</c:v>
                </c:pt>
                <c:pt idx="556">
                  <c:v>44648</c:v>
                </c:pt>
                <c:pt idx="557">
                  <c:v>44649</c:v>
                </c:pt>
                <c:pt idx="558">
                  <c:v>44650</c:v>
                </c:pt>
                <c:pt idx="559">
                  <c:v>44651</c:v>
                </c:pt>
                <c:pt idx="560">
                  <c:v>44652</c:v>
                </c:pt>
                <c:pt idx="561">
                  <c:v>44655</c:v>
                </c:pt>
                <c:pt idx="562">
                  <c:v>44656</c:v>
                </c:pt>
                <c:pt idx="563">
                  <c:v>44657</c:v>
                </c:pt>
                <c:pt idx="564">
                  <c:v>44658</c:v>
                </c:pt>
                <c:pt idx="565">
                  <c:v>44659</c:v>
                </c:pt>
                <c:pt idx="566">
                  <c:v>44662</c:v>
                </c:pt>
                <c:pt idx="567">
                  <c:v>44663</c:v>
                </c:pt>
                <c:pt idx="568">
                  <c:v>44664</c:v>
                </c:pt>
                <c:pt idx="569">
                  <c:v>44669</c:v>
                </c:pt>
                <c:pt idx="570">
                  <c:v>44670</c:v>
                </c:pt>
                <c:pt idx="571">
                  <c:v>44671</c:v>
                </c:pt>
                <c:pt idx="572">
                  <c:v>44672</c:v>
                </c:pt>
                <c:pt idx="573">
                  <c:v>44673</c:v>
                </c:pt>
                <c:pt idx="574">
                  <c:v>44676</c:v>
                </c:pt>
                <c:pt idx="575">
                  <c:v>44677</c:v>
                </c:pt>
                <c:pt idx="576">
                  <c:v>44678</c:v>
                </c:pt>
                <c:pt idx="577">
                  <c:v>44679</c:v>
                </c:pt>
                <c:pt idx="578">
                  <c:v>44680</c:v>
                </c:pt>
                <c:pt idx="579">
                  <c:v>44683</c:v>
                </c:pt>
                <c:pt idx="580">
                  <c:v>44685</c:v>
                </c:pt>
                <c:pt idx="581">
                  <c:v>44686</c:v>
                </c:pt>
                <c:pt idx="582">
                  <c:v>44687</c:v>
                </c:pt>
                <c:pt idx="583">
                  <c:v>44690</c:v>
                </c:pt>
                <c:pt idx="584">
                  <c:v>44691</c:v>
                </c:pt>
                <c:pt idx="585">
                  <c:v>44692</c:v>
                </c:pt>
                <c:pt idx="586">
                  <c:v>44693</c:v>
                </c:pt>
                <c:pt idx="587">
                  <c:v>44694</c:v>
                </c:pt>
                <c:pt idx="588">
                  <c:v>44697</c:v>
                </c:pt>
                <c:pt idx="589">
                  <c:v>44698</c:v>
                </c:pt>
                <c:pt idx="590">
                  <c:v>44699</c:v>
                </c:pt>
                <c:pt idx="591">
                  <c:v>44700</c:v>
                </c:pt>
                <c:pt idx="592">
                  <c:v>44701</c:v>
                </c:pt>
                <c:pt idx="593">
                  <c:v>44704</c:v>
                </c:pt>
                <c:pt idx="594">
                  <c:v>44705</c:v>
                </c:pt>
                <c:pt idx="595">
                  <c:v>44706</c:v>
                </c:pt>
                <c:pt idx="596">
                  <c:v>44707</c:v>
                </c:pt>
                <c:pt idx="597">
                  <c:v>44708</c:v>
                </c:pt>
                <c:pt idx="598">
                  <c:v>44711</c:v>
                </c:pt>
                <c:pt idx="599">
                  <c:v>44712</c:v>
                </c:pt>
                <c:pt idx="600">
                  <c:v>44713</c:v>
                </c:pt>
                <c:pt idx="601">
                  <c:v>44714</c:v>
                </c:pt>
                <c:pt idx="602">
                  <c:v>44715</c:v>
                </c:pt>
                <c:pt idx="603">
                  <c:v>44718</c:v>
                </c:pt>
                <c:pt idx="604">
                  <c:v>44719</c:v>
                </c:pt>
                <c:pt idx="605">
                  <c:v>44720</c:v>
                </c:pt>
                <c:pt idx="606">
                  <c:v>44721</c:v>
                </c:pt>
                <c:pt idx="607">
                  <c:v>44722</c:v>
                </c:pt>
                <c:pt idx="608">
                  <c:v>44725</c:v>
                </c:pt>
                <c:pt idx="609">
                  <c:v>44726</c:v>
                </c:pt>
                <c:pt idx="610">
                  <c:v>44727</c:v>
                </c:pt>
                <c:pt idx="611">
                  <c:v>44728</c:v>
                </c:pt>
                <c:pt idx="612">
                  <c:v>44729</c:v>
                </c:pt>
                <c:pt idx="613">
                  <c:v>44732</c:v>
                </c:pt>
                <c:pt idx="614">
                  <c:v>44733</c:v>
                </c:pt>
                <c:pt idx="615">
                  <c:v>44734</c:v>
                </c:pt>
                <c:pt idx="616">
                  <c:v>44735</c:v>
                </c:pt>
                <c:pt idx="617">
                  <c:v>44736</c:v>
                </c:pt>
                <c:pt idx="618">
                  <c:v>44739</c:v>
                </c:pt>
                <c:pt idx="619">
                  <c:v>44740</c:v>
                </c:pt>
                <c:pt idx="620">
                  <c:v>44741</c:v>
                </c:pt>
                <c:pt idx="621">
                  <c:v>44742</c:v>
                </c:pt>
                <c:pt idx="622">
                  <c:v>44743</c:v>
                </c:pt>
                <c:pt idx="623">
                  <c:v>44746</c:v>
                </c:pt>
                <c:pt idx="624">
                  <c:v>44747</c:v>
                </c:pt>
                <c:pt idx="625">
                  <c:v>44748</c:v>
                </c:pt>
                <c:pt idx="626">
                  <c:v>44749</c:v>
                </c:pt>
                <c:pt idx="627">
                  <c:v>44750</c:v>
                </c:pt>
                <c:pt idx="628">
                  <c:v>44753</c:v>
                </c:pt>
                <c:pt idx="629">
                  <c:v>44754</c:v>
                </c:pt>
                <c:pt idx="630">
                  <c:v>44755</c:v>
                </c:pt>
                <c:pt idx="631">
                  <c:v>44756</c:v>
                </c:pt>
                <c:pt idx="632">
                  <c:v>44757</c:v>
                </c:pt>
                <c:pt idx="633">
                  <c:v>44760</c:v>
                </c:pt>
                <c:pt idx="634">
                  <c:v>44761</c:v>
                </c:pt>
                <c:pt idx="635">
                  <c:v>44762</c:v>
                </c:pt>
                <c:pt idx="636">
                  <c:v>44763</c:v>
                </c:pt>
                <c:pt idx="637">
                  <c:v>44764</c:v>
                </c:pt>
                <c:pt idx="638">
                  <c:v>44767</c:v>
                </c:pt>
                <c:pt idx="639">
                  <c:v>44768</c:v>
                </c:pt>
                <c:pt idx="640">
                  <c:v>44769</c:v>
                </c:pt>
                <c:pt idx="641">
                  <c:v>44770</c:v>
                </c:pt>
                <c:pt idx="642">
                  <c:v>44771</c:v>
                </c:pt>
                <c:pt idx="643">
                  <c:v>44774</c:v>
                </c:pt>
                <c:pt idx="644">
                  <c:v>44775</c:v>
                </c:pt>
                <c:pt idx="645">
                  <c:v>44776</c:v>
                </c:pt>
                <c:pt idx="646">
                  <c:v>44777</c:v>
                </c:pt>
                <c:pt idx="647">
                  <c:v>44778</c:v>
                </c:pt>
                <c:pt idx="648">
                  <c:v>44781</c:v>
                </c:pt>
                <c:pt idx="649">
                  <c:v>44783</c:v>
                </c:pt>
                <c:pt idx="650">
                  <c:v>44784</c:v>
                </c:pt>
                <c:pt idx="651">
                  <c:v>44785</c:v>
                </c:pt>
                <c:pt idx="652">
                  <c:v>44789</c:v>
                </c:pt>
                <c:pt idx="653">
                  <c:v>44790</c:v>
                </c:pt>
                <c:pt idx="654">
                  <c:v>44791</c:v>
                </c:pt>
                <c:pt idx="655">
                  <c:v>44792</c:v>
                </c:pt>
                <c:pt idx="656">
                  <c:v>44795</c:v>
                </c:pt>
                <c:pt idx="657">
                  <c:v>44796</c:v>
                </c:pt>
                <c:pt idx="658">
                  <c:v>44797</c:v>
                </c:pt>
                <c:pt idx="659">
                  <c:v>44798</c:v>
                </c:pt>
                <c:pt idx="660">
                  <c:v>44799</c:v>
                </c:pt>
                <c:pt idx="661">
                  <c:v>44802</c:v>
                </c:pt>
                <c:pt idx="662">
                  <c:v>44803</c:v>
                </c:pt>
                <c:pt idx="663">
                  <c:v>44805</c:v>
                </c:pt>
                <c:pt idx="664">
                  <c:v>44806</c:v>
                </c:pt>
                <c:pt idx="665">
                  <c:v>44809</c:v>
                </c:pt>
                <c:pt idx="666">
                  <c:v>44810</c:v>
                </c:pt>
                <c:pt idx="667">
                  <c:v>44811</c:v>
                </c:pt>
                <c:pt idx="668">
                  <c:v>44812</c:v>
                </c:pt>
                <c:pt idx="669">
                  <c:v>44813</c:v>
                </c:pt>
                <c:pt idx="670">
                  <c:v>44816</c:v>
                </c:pt>
                <c:pt idx="671">
                  <c:v>44817</c:v>
                </c:pt>
                <c:pt idx="672">
                  <c:v>44818</c:v>
                </c:pt>
                <c:pt idx="673">
                  <c:v>44819</c:v>
                </c:pt>
                <c:pt idx="674">
                  <c:v>44820</c:v>
                </c:pt>
                <c:pt idx="675">
                  <c:v>44823</c:v>
                </c:pt>
                <c:pt idx="676">
                  <c:v>44824</c:v>
                </c:pt>
                <c:pt idx="677">
                  <c:v>44825</c:v>
                </c:pt>
                <c:pt idx="678">
                  <c:v>44826</c:v>
                </c:pt>
                <c:pt idx="679">
                  <c:v>44827</c:v>
                </c:pt>
                <c:pt idx="680">
                  <c:v>44830</c:v>
                </c:pt>
                <c:pt idx="681">
                  <c:v>44831</c:v>
                </c:pt>
                <c:pt idx="682">
                  <c:v>44832</c:v>
                </c:pt>
                <c:pt idx="683">
                  <c:v>44833</c:v>
                </c:pt>
                <c:pt idx="684">
                  <c:v>44834</c:v>
                </c:pt>
                <c:pt idx="685">
                  <c:v>44837</c:v>
                </c:pt>
                <c:pt idx="686">
                  <c:v>44838</c:v>
                </c:pt>
                <c:pt idx="687">
                  <c:v>44840</c:v>
                </c:pt>
                <c:pt idx="688">
                  <c:v>44841</c:v>
                </c:pt>
                <c:pt idx="689">
                  <c:v>44844</c:v>
                </c:pt>
                <c:pt idx="690">
                  <c:v>44845</c:v>
                </c:pt>
                <c:pt idx="691">
                  <c:v>44846</c:v>
                </c:pt>
                <c:pt idx="692">
                  <c:v>44847</c:v>
                </c:pt>
                <c:pt idx="693">
                  <c:v>44848</c:v>
                </c:pt>
                <c:pt idx="694">
                  <c:v>44851</c:v>
                </c:pt>
                <c:pt idx="695">
                  <c:v>44852</c:v>
                </c:pt>
                <c:pt idx="696">
                  <c:v>44853</c:v>
                </c:pt>
                <c:pt idx="697">
                  <c:v>44854</c:v>
                </c:pt>
                <c:pt idx="698">
                  <c:v>44855</c:v>
                </c:pt>
                <c:pt idx="699">
                  <c:v>44858</c:v>
                </c:pt>
                <c:pt idx="700">
                  <c:v>44859</c:v>
                </c:pt>
                <c:pt idx="701">
                  <c:v>44861</c:v>
                </c:pt>
                <c:pt idx="702">
                  <c:v>44862</c:v>
                </c:pt>
                <c:pt idx="703">
                  <c:v>44865</c:v>
                </c:pt>
                <c:pt idx="704">
                  <c:v>44866</c:v>
                </c:pt>
                <c:pt idx="705">
                  <c:v>44867</c:v>
                </c:pt>
                <c:pt idx="706">
                  <c:v>44868</c:v>
                </c:pt>
                <c:pt idx="707">
                  <c:v>44869</c:v>
                </c:pt>
                <c:pt idx="708">
                  <c:v>44872</c:v>
                </c:pt>
                <c:pt idx="709">
                  <c:v>44874</c:v>
                </c:pt>
                <c:pt idx="710">
                  <c:v>44875</c:v>
                </c:pt>
                <c:pt idx="711">
                  <c:v>44876</c:v>
                </c:pt>
                <c:pt idx="712">
                  <c:v>44879</c:v>
                </c:pt>
                <c:pt idx="713">
                  <c:v>44880</c:v>
                </c:pt>
                <c:pt idx="714">
                  <c:v>44881</c:v>
                </c:pt>
                <c:pt idx="715">
                  <c:v>44882</c:v>
                </c:pt>
                <c:pt idx="716">
                  <c:v>44883</c:v>
                </c:pt>
                <c:pt idx="717">
                  <c:v>44886</c:v>
                </c:pt>
                <c:pt idx="718">
                  <c:v>44887</c:v>
                </c:pt>
                <c:pt idx="719">
                  <c:v>44888</c:v>
                </c:pt>
                <c:pt idx="720">
                  <c:v>44889</c:v>
                </c:pt>
                <c:pt idx="721">
                  <c:v>44890</c:v>
                </c:pt>
                <c:pt idx="722">
                  <c:v>44893</c:v>
                </c:pt>
                <c:pt idx="723">
                  <c:v>44894</c:v>
                </c:pt>
                <c:pt idx="724">
                  <c:v>44895</c:v>
                </c:pt>
                <c:pt idx="725">
                  <c:v>44896</c:v>
                </c:pt>
                <c:pt idx="726">
                  <c:v>44897</c:v>
                </c:pt>
                <c:pt idx="727">
                  <c:v>44900</c:v>
                </c:pt>
                <c:pt idx="728">
                  <c:v>44901</c:v>
                </c:pt>
                <c:pt idx="729">
                  <c:v>44902</c:v>
                </c:pt>
                <c:pt idx="730">
                  <c:v>44903</c:v>
                </c:pt>
                <c:pt idx="731">
                  <c:v>44904</c:v>
                </c:pt>
                <c:pt idx="732">
                  <c:v>44907</c:v>
                </c:pt>
                <c:pt idx="733">
                  <c:v>44908</c:v>
                </c:pt>
                <c:pt idx="734">
                  <c:v>44909</c:v>
                </c:pt>
                <c:pt idx="735">
                  <c:v>44910</c:v>
                </c:pt>
                <c:pt idx="736">
                  <c:v>44911</c:v>
                </c:pt>
                <c:pt idx="737">
                  <c:v>44914</c:v>
                </c:pt>
                <c:pt idx="738">
                  <c:v>44915</c:v>
                </c:pt>
                <c:pt idx="739">
                  <c:v>44916</c:v>
                </c:pt>
                <c:pt idx="740">
                  <c:v>44917</c:v>
                </c:pt>
                <c:pt idx="741">
                  <c:v>44918</c:v>
                </c:pt>
                <c:pt idx="742">
                  <c:v>44921</c:v>
                </c:pt>
                <c:pt idx="743">
                  <c:v>44922</c:v>
                </c:pt>
                <c:pt idx="744">
                  <c:v>44923</c:v>
                </c:pt>
                <c:pt idx="745">
                  <c:v>44924</c:v>
                </c:pt>
                <c:pt idx="746">
                  <c:v>44925</c:v>
                </c:pt>
                <c:pt idx="747">
                  <c:v>44928</c:v>
                </c:pt>
                <c:pt idx="748">
                  <c:v>44929</c:v>
                </c:pt>
                <c:pt idx="749">
                  <c:v>44930</c:v>
                </c:pt>
                <c:pt idx="750">
                  <c:v>44931</c:v>
                </c:pt>
                <c:pt idx="751">
                  <c:v>44932</c:v>
                </c:pt>
                <c:pt idx="752">
                  <c:v>44935</c:v>
                </c:pt>
                <c:pt idx="753">
                  <c:v>44936</c:v>
                </c:pt>
                <c:pt idx="754">
                  <c:v>44937</c:v>
                </c:pt>
                <c:pt idx="755">
                  <c:v>44938</c:v>
                </c:pt>
                <c:pt idx="756">
                  <c:v>44939</c:v>
                </c:pt>
                <c:pt idx="757">
                  <c:v>44942</c:v>
                </c:pt>
                <c:pt idx="758">
                  <c:v>44943</c:v>
                </c:pt>
                <c:pt idx="759">
                  <c:v>44944</c:v>
                </c:pt>
                <c:pt idx="760">
                  <c:v>44945</c:v>
                </c:pt>
                <c:pt idx="761">
                  <c:v>44946</c:v>
                </c:pt>
                <c:pt idx="762">
                  <c:v>44949</c:v>
                </c:pt>
                <c:pt idx="763">
                  <c:v>44950</c:v>
                </c:pt>
                <c:pt idx="764">
                  <c:v>44951</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44977</c:v>
                </c:pt>
                <c:pt idx="782">
                  <c:v>44978</c:v>
                </c:pt>
                <c:pt idx="783">
                  <c:v>44979</c:v>
                </c:pt>
                <c:pt idx="784">
                  <c:v>44980</c:v>
                </c:pt>
                <c:pt idx="785">
                  <c:v>44981</c:v>
                </c:pt>
                <c:pt idx="786">
                  <c:v>44984</c:v>
                </c:pt>
                <c:pt idx="787">
                  <c:v>44985</c:v>
                </c:pt>
                <c:pt idx="788">
                  <c:v>44986</c:v>
                </c:pt>
                <c:pt idx="789">
                  <c:v>44987</c:v>
                </c:pt>
                <c:pt idx="790">
                  <c:v>44988</c:v>
                </c:pt>
                <c:pt idx="791">
                  <c:v>44991</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45008</c:v>
                </c:pt>
                <c:pt idx="804">
                  <c:v>45009</c:v>
                </c:pt>
                <c:pt idx="805">
                  <c:v>45012</c:v>
                </c:pt>
                <c:pt idx="806">
                  <c:v>45013</c:v>
                </c:pt>
                <c:pt idx="807">
                  <c:v>45014</c:v>
                </c:pt>
                <c:pt idx="808">
                  <c:v>45016</c:v>
                </c:pt>
                <c:pt idx="809">
                  <c:v>45019</c:v>
                </c:pt>
                <c:pt idx="810">
                  <c:v>45021</c:v>
                </c:pt>
                <c:pt idx="811">
                  <c:v>45022</c:v>
                </c:pt>
                <c:pt idx="812">
                  <c:v>45026</c:v>
                </c:pt>
                <c:pt idx="813">
                  <c:v>45027</c:v>
                </c:pt>
                <c:pt idx="814">
                  <c:v>45028</c:v>
                </c:pt>
                <c:pt idx="815">
                  <c:v>45029</c:v>
                </c:pt>
                <c:pt idx="816">
                  <c:v>45033</c:v>
                </c:pt>
                <c:pt idx="817">
                  <c:v>45034</c:v>
                </c:pt>
                <c:pt idx="818">
                  <c:v>45035</c:v>
                </c:pt>
                <c:pt idx="819">
                  <c:v>45036</c:v>
                </c:pt>
                <c:pt idx="820">
                  <c:v>45037</c:v>
                </c:pt>
                <c:pt idx="821">
                  <c:v>45040</c:v>
                </c:pt>
                <c:pt idx="822">
                  <c:v>45041</c:v>
                </c:pt>
                <c:pt idx="823">
                  <c:v>45042</c:v>
                </c:pt>
                <c:pt idx="824">
                  <c:v>45043</c:v>
                </c:pt>
                <c:pt idx="825">
                  <c:v>45044</c:v>
                </c:pt>
                <c:pt idx="826">
                  <c:v>45048</c:v>
                </c:pt>
                <c:pt idx="827">
                  <c:v>45049</c:v>
                </c:pt>
                <c:pt idx="828">
                  <c:v>45050</c:v>
                </c:pt>
                <c:pt idx="829">
                  <c:v>45051</c:v>
                </c:pt>
                <c:pt idx="830">
                  <c:v>45054</c:v>
                </c:pt>
                <c:pt idx="831">
                  <c:v>45055</c:v>
                </c:pt>
                <c:pt idx="832">
                  <c:v>45056</c:v>
                </c:pt>
                <c:pt idx="833">
                  <c:v>45057</c:v>
                </c:pt>
                <c:pt idx="834">
                  <c:v>45058</c:v>
                </c:pt>
                <c:pt idx="835">
                  <c:v>45061</c:v>
                </c:pt>
                <c:pt idx="836">
                  <c:v>45062</c:v>
                </c:pt>
                <c:pt idx="837">
                  <c:v>45063</c:v>
                </c:pt>
                <c:pt idx="838">
                  <c:v>45064</c:v>
                </c:pt>
                <c:pt idx="839">
                  <c:v>45065</c:v>
                </c:pt>
                <c:pt idx="840">
                  <c:v>45068</c:v>
                </c:pt>
                <c:pt idx="841">
                  <c:v>45069</c:v>
                </c:pt>
                <c:pt idx="842">
                  <c:v>45070</c:v>
                </c:pt>
                <c:pt idx="843">
                  <c:v>45071</c:v>
                </c:pt>
                <c:pt idx="844">
                  <c:v>45072</c:v>
                </c:pt>
                <c:pt idx="845">
                  <c:v>45075</c:v>
                </c:pt>
                <c:pt idx="846">
                  <c:v>45076</c:v>
                </c:pt>
                <c:pt idx="847">
                  <c:v>45077</c:v>
                </c:pt>
                <c:pt idx="848">
                  <c:v>45078</c:v>
                </c:pt>
                <c:pt idx="849">
                  <c:v>45079</c:v>
                </c:pt>
                <c:pt idx="850">
                  <c:v>45082</c:v>
                </c:pt>
                <c:pt idx="851">
                  <c:v>45083</c:v>
                </c:pt>
                <c:pt idx="852">
                  <c:v>45084</c:v>
                </c:pt>
                <c:pt idx="853">
                  <c:v>45085</c:v>
                </c:pt>
                <c:pt idx="854">
                  <c:v>45086</c:v>
                </c:pt>
                <c:pt idx="855">
                  <c:v>45089</c:v>
                </c:pt>
                <c:pt idx="856">
                  <c:v>45090</c:v>
                </c:pt>
                <c:pt idx="857">
                  <c:v>45091</c:v>
                </c:pt>
                <c:pt idx="858">
                  <c:v>45092</c:v>
                </c:pt>
                <c:pt idx="859">
                  <c:v>45093</c:v>
                </c:pt>
                <c:pt idx="860">
                  <c:v>45096</c:v>
                </c:pt>
                <c:pt idx="861">
                  <c:v>45097</c:v>
                </c:pt>
                <c:pt idx="862">
                  <c:v>45098</c:v>
                </c:pt>
                <c:pt idx="863">
                  <c:v>45099</c:v>
                </c:pt>
                <c:pt idx="864">
                  <c:v>45100</c:v>
                </c:pt>
                <c:pt idx="865">
                  <c:v>45103</c:v>
                </c:pt>
                <c:pt idx="866">
                  <c:v>45104</c:v>
                </c:pt>
                <c:pt idx="867">
                  <c:v>45105</c:v>
                </c:pt>
                <c:pt idx="868">
                  <c:v>45107</c:v>
                </c:pt>
                <c:pt idx="869">
                  <c:v>45110</c:v>
                </c:pt>
                <c:pt idx="870">
                  <c:v>45111</c:v>
                </c:pt>
                <c:pt idx="871">
                  <c:v>45112</c:v>
                </c:pt>
                <c:pt idx="872">
                  <c:v>45113</c:v>
                </c:pt>
                <c:pt idx="873">
                  <c:v>45114</c:v>
                </c:pt>
                <c:pt idx="874">
                  <c:v>45117</c:v>
                </c:pt>
                <c:pt idx="875">
                  <c:v>45118</c:v>
                </c:pt>
                <c:pt idx="876">
                  <c:v>45119</c:v>
                </c:pt>
                <c:pt idx="877">
                  <c:v>45120</c:v>
                </c:pt>
                <c:pt idx="878">
                  <c:v>45121</c:v>
                </c:pt>
                <c:pt idx="879">
                  <c:v>45124</c:v>
                </c:pt>
                <c:pt idx="880">
                  <c:v>45125</c:v>
                </c:pt>
                <c:pt idx="881">
                  <c:v>45126</c:v>
                </c:pt>
                <c:pt idx="882">
                  <c:v>45127</c:v>
                </c:pt>
                <c:pt idx="883">
                  <c:v>45128</c:v>
                </c:pt>
                <c:pt idx="884">
                  <c:v>45131</c:v>
                </c:pt>
                <c:pt idx="885">
                  <c:v>45132</c:v>
                </c:pt>
                <c:pt idx="886">
                  <c:v>45133</c:v>
                </c:pt>
                <c:pt idx="887">
                  <c:v>45134</c:v>
                </c:pt>
                <c:pt idx="888">
                  <c:v>45135</c:v>
                </c:pt>
                <c:pt idx="889">
                  <c:v>45138</c:v>
                </c:pt>
                <c:pt idx="890">
                  <c:v>45139</c:v>
                </c:pt>
                <c:pt idx="891">
                  <c:v>45140</c:v>
                </c:pt>
                <c:pt idx="892">
                  <c:v>45141</c:v>
                </c:pt>
                <c:pt idx="893">
                  <c:v>45142</c:v>
                </c:pt>
                <c:pt idx="894">
                  <c:v>45145</c:v>
                </c:pt>
                <c:pt idx="895">
                  <c:v>45146</c:v>
                </c:pt>
                <c:pt idx="896">
                  <c:v>45147</c:v>
                </c:pt>
                <c:pt idx="897">
                  <c:v>45148</c:v>
                </c:pt>
                <c:pt idx="898">
                  <c:v>45149</c:v>
                </c:pt>
                <c:pt idx="899">
                  <c:v>45152</c:v>
                </c:pt>
                <c:pt idx="900">
                  <c:v>45154</c:v>
                </c:pt>
                <c:pt idx="901">
                  <c:v>45155</c:v>
                </c:pt>
                <c:pt idx="902">
                  <c:v>45156</c:v>
                </c:pt>
                <c:pt idx="903">
                  <c:v>45159</c:v>
                </c:pt>
                <c:pt idx="904">
                  <c:v>45160</c:v>
                </c:pt>
                <c:pt idx="905">
                  <c:v>45161</c:v>
                </c:pt>
                <c:pt idx="906">
                  <c:v>45162</c:v>
                </c:pt>
                <c:pt idx="907">
                  <c:v>45163</c:v>
                </c:pt>
                <c:pt idx="908">
                  <c:v>45166</c:v>
                </c:pt>
                <c:pt idx="909">
                  <c:v>45167</c:v>
                </c:pt>
                <c:pt idx="910">
                  <c:v>45168</c:v>
                </c:pt>
                <c:pt idx="911">
                  <c:v>45169</c:v>
                </c:pt>
                <c:pt idx="912">
                  <c:v>45170</c:v>
                </c:pt>
                <c:pt idx="913">
                  <c:v>45173</c:v>
                </c:pt>
                <c:pt idx="914">
                  <c:v>45174</c:v>
                </c:pt>
                <c:pt idx="915">
                  <c:v>45175</c:v>
                </c:pt>
                <c:pt idx="916">
                  <c:v>45176</c:v>
                </c:pt>
                <c:pt idx="917">
                  <c:v>45177</c:v>
                </c:pt>
                <c:pt idx="918">
                  <c:v>45180</c:v>
                </c:pt>
                <c:pt idx="919">
                  <c:v>45181</c:v>
                </c:pt>
                <c:pt idx="920">
                  <c:v>45182</c:v>
                </c:pt>
                <c:pt idx="921">
                  <c:v>45183</c:v>
                </c:pt>
                <c:pt idx="922">
                  <c:v>45184</c:v>
                </c:pt>
                <c:pt idx="923">
                  <c:v>45187</c:v>
                </c:pt>
                <c:pt idx="924">
                  <c:v>45189</c:v>
                </c:pt>
                <c:pt idx="925">
                  <c:v>45190</c:v>
                </c:pt>
                <c:pt idx="926">
                  <c:v>45191</c:v>
                </c:pt>
                <c:pt idx="927">
                  <c:v>45194</c:v>
                </c:pt>
                <c:pt idx="928">
                  <c:v>45195</c:v>
                </c:pt>
                <c:pt idx="929">
                  <c:v>45196</c:v>
                </c:pt>
                <c:pt idx="930">
                  <c:v>45197</c:v>
                </c:pt>
                <c:pt idx="931">
                  <c:v>45198</c:v>
                </c:pt>
                <c:pt idx="932">
                  <c:v>45202</c:v>
                </c:pt>
                <c:pt idx="933">
                  <c:v>45203</c:v>
                </c:pt>
                <c:pt idx="934">
                  <c:v>45204</c:v>
                </c:pt>
                <c:pt idx="935">
                  <c:v>45205</c:v>
                </c:pt>
                <c:pt idx="936">
                  <c:v>45208</c:v>
                </c:pt>
                <c:pt idx="937">
                  <c:v>45209</c:v>
                </c:pt>
                <c:pt idx="938">
                  <c:v>45210</c:v>
                </c:pt>
                <c:pt idx="939">
                  <c:v>45211</c:v>
                </c:pt>
                <c:pt idx="940">
                  <c:v>45212</c:v>
                </c:pt>
                <c:pt idx="941">
                  <c:v>45215</c:v>
                </c:pt>
                <c:pt idx="942">
                  <c:v>45216</c:v>
                </c:pt>
                <c:pt idx="943">
                  <c:v>45217</c:v>
                </c:pt>
                <c:pt idx="944">
                  <c:v>45218</c:v>
                </c:pt>
                <c:pt idx="945">
                  <c:v>45219</c:v>
                </c:pt>
                <c:pt idx="946">
                  <c:v>45222</c:v>
                </c:pt>
                <c:pt idx="947">
                  <c:v>45224</c:v>
                </c:pt>
                <c:pt idx="948">
                  <c:v>45225</c:v>
                </c:pt>
                <c:pt idx="949">
                  <c:v>45226</c:v>
                </c:pt>
                <c:pt idx="950">
                  <c:v>45229</c:v>
                </c:pt>
                <c:pt idx="951">
                  <c:v>45230</c:v>
                </c:pt>
                <c:pt idx="952">
                  <c:v>45231</c:v>
                </c:pt>
                <c:pt idx="953">
                  <c:v>45232</c:v>
                </c:pt>
                <c:pt idx="954">
                  <c:v>45233</c:v>
                </c:pt>
                <c:pt idx="955">
                  <c:v>45236</c:v>
                </c:pt>
                <c:pt idx="956">
                  <c:v>45237</c:v>
                </c:pt>
                <c:pt idx="957">
                  <c:v>45238</c:v>
                </c:pt>
                <c:pt idx="958">
                  <c:v>45239</c:v>
                </c:pt>
                <c:pt idx="959">
                  <c:v>45240</c:v>
                </c:pt>
                <c:pt idx="960">
                  <c:v>45243</c:v>
                </c:pt>
                <c:pt idx="961">
                  <c:v>45245</c:v>
                </c:pt>
                <c:pt idx="962">
                  <c:v>45246</c:v>
                </c:pt>
                <c:pt idx="963">
                  <c:v>45247</c:v>
                </c:pt>
                <c:pt idx="964">
                  <c:v>45250</c:v>
                </c:pt>
                <c:pt idx="965">
                  <c:v>45251</c:v>
                </c:pt>
                <c:pt idx="966">
                  <c:v>45252</c:v>
                </c:pt>
                <c:pt idx="967">
                  <c:v>45253</c:v>
                </c:pt>
                <c:pt idx="968">
                  <c:v>45254</c:v>
                </c:pt>
                <c:pt idx="969">
                  <c:v>45258</c:v>
                </c:pt>
                <c:pt idx="970">
                  <c:v>45259</c:v>
                </c:pt>
                <c:pt idx="971">
                  <c:v>45260</c:v>
                </c:pt>
                <c:pt idx="972">
                  <c:v>45261</c:v>
                </c:pt>
                <c:pt idx="973">
                  <c:v>45264</c:v>
                </c:pt>
                <c:pt idx="974">
                  <c:v>45265</c:v>
                </c:pt>
                <c:pt idx="975">
                  <c:v>45266</c:v>
                </c:pt>
                <c:pt idx="976">
                  <c:v>45267</c:v>
                </c:pt>
                <c:pt idx="977">
                  <c:v>45268</c:v>
                </c:pt>
                <c:pt idx="978">
                  <c:v>45271</c:v>
                </c:pt>
                <c:pt idx="979">
                  <c:v>45272</c:v>
                </c:pt>
                <c:pt idx="980">
                  <c:v>45273</c:v>
                </c:pt>
                <c:pt idx="981">
                  <c:v>45274</c:v>
                </c:pt>
                <c:pt idx="982">
                  <c:v>45275</c:v>
                </c:pt>
                <c:pt idx="983">
                  <c:v>45278</c:v>
                </c:pt>
                <c:pt idx="984">
                  <c:v>45279</c:v>
                </c:pt>
                <c:pt idx="985">
                  <c:v>45280</c:v>
                </c:pt>
                <c:pt idx="986">
                  <c:v>45281</c:v>
                </c:pt>
                <c:pt idx="987">
                  <c:v>45282</c:v>
                </c:pt>
                <c:pt idx="988">
                  <c:v>45286</c:v>
                </c:pt>
                <c:pt idx="989">
                  <c:v>45287</c:v>
                </c:pt>
                <c:pt idx="990">
                  <c:v>45288</c:v>
                </c:pt>
                <c:pt idx="991">
                  <c:v>45289</c:v>
                </c:pt>
                <c:pt idx="992">
                  <c:v>45292</c:v>
                </c:pt>
                <c:pt idx="993">
                  <c:v>45293</c:v>
                </c:pt>
                <c:pt idx="994">
                  <c:v>45294</c:v>
                </c:pt>
                <c:pt idx="995">
                  <c:v>45295</c:v>
                </c:pt>
                <c:pt idx="996">
                  <c:v>45296</c:v>
                </c:pt>
                <c:pt idx="997">
                  <c:v>45299</c:v>
                </c:pt>
                <c:pt idx="998">
                  <c:v>45300</c:v>
                </c:pt>
                <c:pt idx="999">
                  <c:v>45301</c:v>
                </c:pt>
                <c:pt idx="1000">
                  <c:v>45302</c:v>
                </c:pt>
                <c:pt idx="1001">
                  <c:v>45303</c:v>
                </c:pt>
                <c:pt idx="1002">
                  <c:v>45306</c:v>
                </c:pt>
                <c:pt idx="1003">
                  <c:v>45307</c:v>
                </c:pt>
                <c:pt idx="1004">
                  <c:v>45308</c:v>
                </c:pt>
                <c:pt idx="1005">
                  <c:v>45309</c:v>
                </c:pt>
                <c:pt idx="1006">
                  <c:v>45310</c:v>
                </c:pt>
                <c:pt idx="1007">
                  <c:v>45314</c:v>
                </c:pt>
                <c:pt idx="1008">
                  <c:v>45315</c:v>
                </c:pt>
                <c:pt idx="1009">
                  <c:v>45316</c:v>
                </c:pt>
                <c:pt idx="1010">
                  <c:v>45320</c:v>
                </c:pt>
                <c:pt idx="1011">
                  <c:v>45321</c:v>
                </c:pt>
                <c:pt idx="1012">
                  <c:v>45322</c:v>
                </c:pt>
                <c:pt idx="1013">
                  <c:v>45323</c:v>
                </c:pt>
                <c:pt idx="1014">
                  <c:v>45324</c:v>
                </c:pt>
                <c:pt idx="1015">
                  <c:v>45327</c:v>
                </c:pt>
                <c:pt idx="1016">
                  <c:v>45328</c:v>
                </c:pt>
                <c:pt idx="1017">
                  <c:v>45329</c:v>
                </c:pt>
                <c:pt idx="1018">
                  <c:v>45330</c:v>
                </c:pt>
                <c:pt idx="1019">
                  <c:v>45331</c:v>
                </c:pt>
                <c:pt idx="1020">
                  <c:v>45334</c:v>
                </c:pt>
                <c:pt idx="1021">
                  <c:v>45335</c:v>
                </c:pt>
                <c:pt idx="1022">
                  <c:v>45336</c:v>
                </c:pt>
                <c:pt idx="1023">
                  <c:v>45337</c:v>
                </c:pt>
                <c:pt idx="1024">
                  <c:v>45338</c:v>
                </c:pt>
                <c:pt idx="1025">
                  <c:v>45341</c:v>
                </c:pt>
                <c:pt idx="1026">
                  <c:v>45342</c:v>
                </c:pt>
                <c:pt idx="1027">
                  <c:v>45343</c:v>
                </c:pt>
                <c:pt idx="1028">
                  <c:v>45344</c:v>
                </c:pt>
                <c:pt idx="1029">
                  <c:v>45345</c:v>
                </c:pt>
                <c:pt idx="1030">
                  <c:v>45348</c:v>
                </c:pt>
                <c:pt idx="1031">
                  <c:v>45349</c:v>
                </c:pt>
                <c:pt idx="1032">
                  <c:v>45350</c:v>
                </c:pt>
                <c:pt idx="1033">
                  <c:v>45351</c:v>
                </c:pt>
                <c:pt idx="1034">
                  <c:v>45352</c:v>
                </c:pt>
                <c:pt idx="1035">
                  <c:v>45355</c:v>
                </c:pt>
                <c:pt idx="1036">
                  <c:v>45356</c:v>
                </c:pt>
                <c:pt idx="1037">
                  <c:v>45357</c:v>
                </c:pt>
                <c:pt idx="1038">
                  <c:v>45358</c:v>
                </c:pt>
                <c:pt idx="1039">
                  <c:v>45362</c:v>
                </c:pt>
                <c:pt idx="1040">
                  <c:v>45363</c:v>
                </c:pt>
                <c:pt idx="1041">
                  <c:v>45364</c:v>
                </c:pt>
                <c:pt idx="1042">
                  <c:v>45365</c:v>
                </c:pt>
                <c:pt idx="1043">
                  <c:v>45366</c:v>
                </c:pt>
                <c:pt idx="1044">
                  <c:v>45369</c:v>
                </c:pt>
                <c:pt idx="1045">
                  <c:v>45370</c:v>
                </c:pt>
                <c:pt idx="1046">
                  <c:v>45371</c:v>
                </c:pt>
                <c:pt idx="1047">
                  <c:v>45372</c:v>
                </c:pt>
                <c:pt idx="1048">
                  <c:v>45373</c:v>
                </c:pt>
                <c:pt idx="1049">
                  <c:v>45377</c:v>
                </c:pt>
                <c:pt idx="1050">
                  <c:v>45378</c:v>
                </c:pt>
                <c:pt idx="1051">
                  <c:v>45379</c:v>
                </c:pt>
                <c:pt idx="1052">
                  <c:v>45383</c:v>
                </c:pt>
                <c:pt idx="1053">
                  <c:v>45384</c:v>
                </c:pt>
                <c:pt idx="1054">
                  <c:v>45385</c:v>
                </c:pt>
                <c:pt idx="1055">
                  <c:v>45386</c:v>
                </c:pt>
                <c:pt idx="1056">
                  <c:v>45387</c:v>
                </c:pt>
                <c:pt idx="1057">
                  <c:v>45390</c:v>
                </c:pt>
                <c:pt idx="1058">
                  <c:v>45391</c:v>
                </c:pt>
                <c:pt idx="1059">
                  <c:v>45392</c:v>
                </c:pt>
                <c:pt idx="1060">
                  <c:v>45394</c:v>
                </c:pt>
                <c:pt idx="1061">
                  <c:v>45397</c:v>
                </c:pt>
                <c:pt idx="1062">
                  <c:v>45398</c:v>
                </c:pt>
                <c:pt idx="1063">
                  <c:v>45400</c:v>
                </c:pt>
                <c:pt idx="1064">
                  <c:v>45401</c:v>
                </c:pt>
                <c:pt idx="1065">
                  <c:v>45404</c:v>
                </c:pt>
                <c:pt idx="1066">
                  <c:v>45405</c:v>
                </c:pt>
                <c:pt idx="1067">
                  <c:v>45406</c:v>
                </c:pt>
                <c:pt idx="1068">
                  <c:v>45407</c:v>
                </c:pt>
                <c:pt idx="1069">
                  <c:v>45408</c:v>
                </c:pt>
                <c:pt idx="1070">
                  <c:v>45411</c:v>
                </c:pt>
                <c:pt idx="1071">
                  <c:v>45412</c:v>
                </c:pt>
                <c:pt idx="1072">
                  <c:v>45414</c:v>
                </c:pt>
                <c:pt idx="1073">
                  <c:v>45415</c:v>
                </c:pt>
                <c:pt idx="1074">
                  <c:v>45418</c:v>
                </c:pt>
                <c:pt idx="1075">
                  <c:v>45419</c:v>
                </c:pt>
                <c:pt idx="1076">
                  <c:v>45420</c:v>
                </c:pt>
                <c:pt idx="1077">
                  <c:v>45421</c:v>
                </c:pt>
                <c:pt idx="1078">
                  <c:v>45422</c:v>
                </c:pt>
                <c:pt idx="1079">
                  <c:v>45425</c:v>
                </c:pt>
                <c:pt idx="1080">
                  <c:v>45426</c:v>
                </c:pt>
                <c:pt idx="1081">
                  <c:v>45427</c:v>
                </c:pt>
                <c:pt idx="1082">
                  <c:v>45428</c:v>
                </c:pt>
                <c:pt idx="1083">
                  <c:v>45429</c:v>
                </c:pt>
                <c:pt idx="1084">
                  <c:v>45433</c:v>
                </c:pt>
                <c:pt idx="1085">
                  <c:v>45434</c:v>
                </c:pt>
                <c:pt idx="1086">
                  <c:v>45435</c:v>
                </c:pt>
                <c:pt idx="1087">
                  <c:v>45436</c:v>
                </c:pt>
                <c:pt idx="1088">
                  <c:v>45439</c:v>
                </c:pt>
                <c:pt idx="1089">
                  <c:v>45440</c:v>
                </c:pt>
                <c:pt idx="1090">
                  <c:v>45441</c:v>
                </c:pt>
                <c:pt idx="1091">
                  <c:v>45442</c:v>
                </c:pt>
                <c:pt idx="1092">
                  <c:v>45443</c:v>
                </c:pt>
                <c:pt idx="1093">
                  <c:v>45446</c:v>
                </c:pt>
                <c:pt idx="1094">
                  <c:v>45447</c:v>
                </c:pt>
                <c:pt idx="1095">
                  <c:v>45448</c:v>
                </c:pt>
                <c:pt idx="1096">
                  <c:v>45449</c:v>
                </c:pt>
                <c:pt idx="1097">
                  <c:v>45450</c:v>
                </c:pt>
                <c:pt idx="1098">
                  <c:v>45453</c:v>
                </c:pt>
                <c:pt idx="1099">
                  <c:v>45454</c:v>
                </c:pt>
                <c:pt idx="1100">
                  <c:v>45455</c:v>
                </c:pt>
                <c:pt idx="1101">
                  <c:v>45456</c:v>
                </c:pt>
                <c:pt idx="1102">
                  <c:v>45457</c:v>
                </c:pt>
                <c:pt idx="1103">
                  <c:v>45461</c:v>
                </c:pt>
                <c:pt idx="1104">
                  <c:v>45462</c:v>
                </c:pt>
                <c:pt idx="1105">
                  <c:v>45463</c:v>
                </c:pt>
                <c:pt idx="1106">
                  <c:v>45464</c:v>
                </c:pt>
                <c:pt idx="1107">
                  <c:v>45467</c:v>
                </c:pt>
                <c:pt idx="1108">
                  <c:v>45468</c:v>
                </c:pt>
                <c:pt idx="1109">
                  <c:v>45469</c:v>
                </c:pt>
                <c:pt idx="1110">
                  <c:v>45470</c:v>
                </c:pt>
                <c:pt idx="1111">
                  <c:v>45471</c:v>
                </c:pt>
                <c:pt idx="1112">
                  <c:v>45474</c:v>
                </c:pt>
                <c:pt idx="1113">
                  <c:v>45475</c:v>
                </c:pt>
                <c:pt idx="1114">
                  <c:v>45476</c:v>
                </c:pt>
                <c:pt idx="1115">
                  <c:v>45477</c:v>
                </c:pt>
                <c:pt idx="1116">
                  <c:v>45478</c:v>
                </c:pt>
                <c:pt idx="1117">
                  <c:v>45481</c:v>
                </c:pt>
                <c:pt idx="1118">
                  <c:v>45482</c:v>
                </c:pt>
                <c:pt idx="1119">
                  <c:v>45483</c:v>
                </c:pt>
                <c:pt idx="1120">
                  <c:v>45484</c:v>
                </c:pt>
                <c:pt idx="1121">
                  <c:v>45485</c:v>
                </c:pt>
                <c:pt idx="1122">
                  <c:v>45488</c:v>
                </c:pt>
                <c:pt idx="1123">
                  <c:v>45489</c:v>
                </c:pt>
                <c:pt idx="1124">
                  <c:v>45491</c:v>
                </c:pt>
                <c:pt idx="1125">
                  <c:v>45492</c:v>
                </c:pt>
                <c:pt idx="1126">
                  <c:v>45495</c:v>
                </c:pt>
                <c:pt idx="1127">
                  <c:v>45496</c:v>
                </c:pt>
                <c:pt idx="1128">
                  <c:v>45497</c:v>
                </c:pt>
              </c:numCache>
            </c:numRef>
          </c:cat>
          <c:val>
            <c:numRef>
              <c:f>'Share Price'!$T$3:$T$1131</c:f>
              <c:numCache>
                <c:formatCode>0.00</c:formatCode>
                <c:ptCount val="1129"/>
                <c:pt idx="0">
                  <c:v>918373</c:v>
                </c:pt>
                <c:pt idx="1">
                  <c:v>1075642</c:v>
                </c:pt>
                <c:pt idx="2">
                  <c:v>3269446</c:v>
                </c:pt>
                <c:pt idx="3">
                  <c:v>3589985</c:v>
                </c:pt>
                <c:pt idx="4">
                  <c:v>3179728</c:v>
                </c:pt>
                <c:pt idx="5">
                  <c:v>3593096</c:v>
                </c:pt>
                <c:pt idx="6">
                  <c:v>2313648</c:v>
                </c:pt>
                <c:pt idx="7">
                  <c:v>2049636</c:v>
                </c:pt>
                <c:pt idx="8">
                  <c:v>4096054</c:v>
                </c:pt>
                <c:pt idx="9">
                  <c:v>3395378</c:v>
                </c:pt>
                <c:pt idx="10">
                  <c:v>2348102</c:v>
                </c:pt>
                <c:pt idx="11">
                  <c:v>2107442</c:v>
                </c:pt>
                <c:pt idx="12">
                  <c:v>4555694</c:v>
                </c:pt>
                <c:pt idx="13">
                  <c:v>10272118</c:v>
                </c:pt>
                <c:pt idx="14">
                  <c:v>2640668</c:v>
                </c:pt>
                <c:pt idx="15">
                  <c:v>4402650</c:v>
                </c:pt>
                <c:pt idx="16">
                  <c:v>6089397</c:v>
                </c:pt>
                <c:pt idx="17">
                  <c:v>3551260</c:v>
                </c:pt>
                <c:pt idx="18">
                  <c:v>2450421</c:v>
                </c:pt>
                <c:pt idx="19">
                  <c:v>5330709</c:v>
                </c:pt>
                <c:pt idx="20">
                  <c:v>4281329</c:v>
                </c:pt>
                <c:pt idx="21">
                  <c:v>3334901</c:v>
                </c:pt>
                <c:pt idx="22">
                  <c:v>3590768</c:v>
                </c:pt>
                <c:pt idx="23">
                  <c:v>4024193</c:v>
                </c:pt>
                <c:pt idx="24">
                  <c:v>3246094</c:v>
                </c:pt>
                <c:pt idx="25">
                  <c:v>3006324</c:v>
                </c:pt>
                <c:pt idx="26">
                  <c:v>4704968</c:v>
                </c:pt>
                <c:pt idx="27">
                  <c:v>2865379</c:v>
                </c:pt>
                <c:pt idx="28">
                  <c:v>2286213</c:v>
                </c:pt>
                <c:pt idx="29">
                  <c:v>2458748</c:v>
                </c:pt>
                <c:pt idx="30">
                  <c:v>4873027</c:v>
                </c:pt>
                <c:pt idx="31">
                  <c:v>2090363</c:v>
                </c:pt>
                <c:pt idx="32">
                  <c:v>3650630</c:v>
                </c:pt>
                <c:pt idx="33">
                  <c:v>2190578</c:v>
                </c:pt>
                <c:pt idx="34">
                  <c:v>5237465</c:v>
                </c:pt>
                <c:pt idx="35">
                  <c:v>3799862</c:v>
                </c:pt>
                <c:pt idx="36">
                  <c:v>4820313</c:v>
                </c:pt>
                <c:pt idx="37">
                  <c:v>4070143</c:v>
                </c:pt>
                <c:pt idx="38">
                  <c:v>5525575</c:v>
                </c:pt>
                <c:pt idx="39">
                  <c:v>5460070</c:v>
                </c:pt>
                <c:pt idx="40">
                  <c:v>4078174</c:v>
                </c:pt>
                <c:pt idx="41">
                  <c:v>7894806</c:v>
                </c:pt>
                <c:pt idx="42">
                  <c:v>8175982</c:v>
                </c:pt>
                <c:pt idx="43">
                  <c:v>4682284</c:v>
                </c:pt>
                <c:pt idx="44">
                  <c:v>5175180</c:v>
                </c:pt>
                <c:pt idx="45">
                  <c:v>6061347</c:v>
                </c:pt>
                <c:pt idx="46">
                  <c:v>3288548</c:v>
                </c:pt>
                <c:pt idx="47">
                  <c:v>3699776</c:v>
                </c:pt>
                <c:pt idx="48">
                  <c:v>4850031</c:v>
                </c:pt>
                <c:pt idx="49">
                  <c:v>5321388</c:v>
                </c:pt>
                <c:pt idx="50">
                  <c:v>6859998</c:v>
                </c:pt>
                <c:pt idx="51">
                  <c:v>5281571</c:v>
                </c:pt>
                <c:pt idx="52">
                  <c:v>5148153</c:v>
                </c:pt>
                <c:pt idx="53">
                  <c:v>4936397</c:v>
                </c:pt>
                <c:pt idx="54">
                  <c:v>9270044</c:v>
                </c:pt>
                <c:pt idx="55">
                  <c:v>11916337</c:v>
                </c:pt>
                <c:pt idx="56">
                  <c:v>9525470</c:v>
                </c:pt>
                <c:pt idx="57">
                  <c:v>9915953</c:v>
                </c:pt>
                <c:pt idx="58">
                  <c:v>11976272</c:v>
                </c:pt>
                <c:pt idx="59">
                  <c:v>9504717</c:v>
                </c:pt>
                <c:pt idx="60">
                  <c:v>9150873</c:v>
                </c:pt>
                <c:pt idx="61">
                  <c:v>6325701</c:v>
                </c:pt>
                <c:pt idx="62">
                  <c:v>6381806</c:v>
                </c:pt>
                <c:pt idx="63">
                  <c:v>8136746</c:v>
                </c:pt>
                <c:pt idx="64">
                  <c:v>8166356</c:v>
                </c:pt>
                <c:pt idx="65">
                  <c:v>5972948</c:v>
                </c:pt>
                <c:pt idx="66">
                  <c:v>7991061</c:v>
                </c:pt>
                <c:pt idx="67">
                  <c:v>5069225</c:v>
                </c:pt>
                <c:pt idx="68">
                  <c:v>2236731</c:v>
                </c:pt>
                <c:pt idx="69">
                  <c:v>6333188</c:v>
                </c:pt>
                <c:pt idx="70">
                  <c:v>10484842</c:v>
                </c:pt>
                <c:pt idx="71">
                  <c:v>4706460</c:v>
                </c:pt>
                <c:pt idx="72">
                  <c:v>4800719</c:v>
                </c:pt>
                <c:pt idx="73">
                  <c:v>3405204</c:v>
                </c:pt>
                <c:pt idx="74">
                  <c:v>3768051</c:v>
                </c:pt>
                <c:pt idx="75">
                  <c:v>3052968</c:v>
                </c:pt>
                <c:pt idx="76">
                  <c:v>6738184</c:v>
                </c:pt>
                <c:pt idx="77">
                  <c:v>2914569</c:v>
                </c:pt>
                <c:pt idx="78">
                  <c:v>4262237</c:v>
                </c:pt>
                <c:pt idx="79">
                  <c:v>3849090</c:v>
                </c:pt>
                <c:pt idx="80">
                  <c:v>8035267</c:v>
                </c:pt>
                <c:pt idx="81">
                  <c:v>7032527</c:v>
                </c:pt>
                <c:pt idx="82">
                  <c:v>4592828</c:v>
                </c:pt>
                <c:pt idx="83">
                  <c:v>6921533</c:v>
                </c:pt>
                <c:pt idx="84">
                  <c:v>19998641</c:v>
                </c:pt>
                <c:pt idx="85">
                  <c:v>10120968</c:v>
                </c:pt>
                <c:pt idx="86">
                  <c:v>4425540</c:v>
                </c:pt>
                <c:pt idx="87">
                  <c:v>6439945</c:v>
                </c:pt>
                <c:pt idx="88">
                  <c:v>3502017</c:v>
                </c:pt>
                <c:pt idx="89">
                  <c:v>3741672</c:v>
                </c:pt>
                <c:pt idx="90">
                  <c:v>4895121</c:v>
                </c:pt>
                <c:pt idx="91">
                  <c:v>5159655</c:v>
                </c:pt>
                <c:pt idx="92">
                  <c:v>3966934</c:v>
                </c:pt>
                <c:pt idx="93">
                  <c:v>3138708</c:v>
                </c:pt>
                <c:pt idx="94">
                  <c:v>4523685</c:v>
                </c:pt>
                <c:pt idx="95">
                  <c:v>6410434</c:v>
                </c:pt>
                <c:pt idx="96">
                  <c:v>4055691</c:v>
                </c:pt>
                <c:pt idx="97">
                  <c:v>4828798</c:v>
                </c:pt>
                <c:pt idx="98">
                  <c:v>4492767</c:v>
                </c:pt>
                <c:pt idx="99">
                  <c:v>7853755</c:v>
                </c:pt>
                <c:pt idx="100">
                  <c:v>4503261</c:v>
                </c:pt>
                <c:pt idx="101">
                  <c:v>2930058</c:v>
                </c:pt>
                <c:pt idx="102">
                  <c:v>4202273</c:v>
                </c:pt>
                <c:pt idx="103">
                  <c:v>5315353</c:v>
                </c:pt>
                <c:pt idx="104">
                  <c:v>3995824</c:v>
                </c:pt>
                <c:pt idx="105">
                  <c:v>3771973</c:v>
                </c:pt>
                <c:pt idx="106">
                  <c:v>3812291</c:v>
                </c:pt>
                <c:pt idx="107">
                  <c:v>6491708</c:v>
                </c:pt>
                <c:pt idx="108">
                  <c:v>4975680</c:v>
                </c:pt>
                <c:pt idx="109">
                  <c:v>6624056</c:v>
                </c:pt>
                <c:pt idx="110">
                  <c:v>3787100</c:v>
                </c:pt>
                <c:pt idx="111">
                  <c:v>4728405</c:v>
                </c:pt>
                <c:pt idx="112">
                  <c:v>3572351</c:v>
                </c:pt>
                <c:pt idx="113">
                  <c:v>1918229</c:v>
                </c:pt>
                <c:pt idx="114">
                  <c:v>6182627</c:v>
                </c:pt>
                <c:pt idx="115">
                  <c:v>2666273</c:v>
                </c:pt>
                <c:pt idx="116">
                  <c:v>4521803</c:v>
                </c:pt>
                <c:pt idx="117">
                  <c:v>5339893</c:v>
                </c:pt>
                <c:pt idx="118">
                  <c:v>6353371</c:v>
                </c:pt>
                <c:pt idx="119">
                  <c:v>7034875</c:v>
                </c:pt>
                <c:pt idx="120">
                  <c:v>3857610</c:v>
                </c:pt>
                <c:pt idx="121">
                  <c:v>3110587</c:v>
                </c:pt>
                <c:pt idx="122">
                  <c:v>3004648</c:v>
                </c:pt>
                <c:pt idx="123">
                  <c:v>5243652</c:v>
                </c:pt>
                <c:pt idx="124">
                  <c:v>3735570</c:v>
                </c:pt>
                <c:pt idx="125">
                  <c:v>3288417</c:v>
                </c:pt>
                <c:pt idx="126">
                  <c:v>7255475</c:v>
                </c:pt>
                <c:pt idx="127">
                  <c:v>4625011</c:v>
                </c:pt>
                <c:pt idx="128">
                  <c:v>4807930</c:v>
                </c:pt>
                <c:pt idx="129">
                  <c:v>2376881</c:v>
                </c:pt>
                <c:pt idx="130">
                  <c:v>5443990</c:v>
                </c:pt>
                <c:pt idx="131">
                  <c:v>6212718</c:v>
                </c:pt>
                <c:pt idx="132">
                  <c:v>9928037</c:v>
                </c:pt>
                <c:pt idx="133">
                  <c:v>20771204</c:v>
                </c:pt>
                <c:pt idx="134">
                  <c:v>26830157</c:v>
                </c:pt>
                <c:pt idx="135">
                  <c:v>10543170</c:v>
                </c:pt>
                <c:pt idx="136">
                  <c:v>8801061</c:v>
                </c:pt>
                <c:pt idx="137">
                  <c:v>3837958</c:v>
                </c:pt>
                <c:pt idx="138">
                  <c:v>3172594</c:v>
                </c:pt>
                <c:pt idx="139">
                  <c:v>12365728</c:v>
                </c:pt>
                <c:pt idx="140">
                  <c:v>11348828</c:v>
                </c:pt>
                <c:pt idx="141">
                  <c:v>8469603</c:v>
                </c:pt>
                <c:pt idx="142">
                  <c:v>7142681</c:v>
                </c:pt>
                <c:pt idx="143">
                  <c:v>7966760</c:v>
                </c:pt>
                <c:pt idx="144">
                  <c:v>6322671</c:v>
                </c:pt>
                <c:pt idx="145">
                  <c:v>5546316</c:v>
                </c:pt>
                <c:pt idx="146">
                  <c:v>6683186</c:v>
                </c:pt>
                <c:pt idx="147">
                  <c:v>6052220</c:v>
                </c:pt>
                <c:pt idx="148">
                  <c:v>5132907</c:v>
                </c:pt>
                <c:pt idx="149">
                  <c:v>7371589</c:v>
                </c:pt>
                <c:pt idx="150">
                  <c:v>3769570</c:v>
                </c:pt>
                <c:pt idx="151">
                  <c:v>3956468</c:v>
                </c:pt>
                <c:pt idx="152">
                  <c:v>13085350</c:v>
                </c:pt>
                <c:pt idx="153">
                  <c:v>8850347</c:v>
                </c:pt>
                <c:pt idx="154">
                  <c:v>3887203</c:v>
                </c:pt>
                <c:pt idx="155">
                  <c:v>3344102</c:v>
                </c:pt>
                <c:pt idx="156">
                  <c:v>3634301</c:v>
                </c:pt>
                <c:pt idx="157">
                  <c:v>4858027</c:v>
                </c:pt>
                <c:pt idx="158">
                  <c:v>3025569</c:v>
                </c:pt>
                <c:pt idx="159">
                  <c:v>4164686</c:v>
                </c:pt>
                <c:pt idx="160">
                  <c:v>4066936</c:v>
                </c:pt>
                <c:pt idx="161">
                  <c:v>3982510</c:v>
                </c:pt>
                <c:pt idx="162">
                  <c:v>4511228</c:v>
                </c:pt>
                <c:pt idx="163">
                  <c:v>3917059</c:v>
                </c:pt>
                <c:pt idx="164">
                  <c:v>5416681</c:v>
                </c:pt>
                <c:pt idx="165">
                  <c:v>7786675</c:v>
                </c:pt>
                <c:pt idx="166">
                  <c:v>6377322</c:v>
                </c:pt>
                <c:pt idx="167">
                  <c:v>4090511</c:v>
                </c:pt>
                <c:pt idx="168">
                  <c:v>5467610</c:v>
                </c:pt>
                <c:pt idx="169">
                  <c:v>3354824</c:v>
                </c:pt>
                <c:pt idx="170">
                  <c:v>4238823</c:v>
                </c:pt>
                <c:pt idx="171">
                  <c:v>11522742</c:v>
                </c:pt>
                <c:pt idx="172">
                  <c:v>5514179</c:v>
                </c:pt>
                <c:pt idx="173">
                  <c:v>3366359</c:v>
                </c:pt>
                <c:pt idx="174">
                  <c:v>7221661</c:v>
                </c:pt>
                <c:pt idx="175">
                  <c:v>32312474</c:v>
                </c:pt>
                <c:pt idx="176">
                  <c:v>14024028</c:v>
                </c:pt>
                <c:pt idx="177">
                  <c:v>7471292</c:v>
                </c:pt>
                <c:pt idx="178">
                  <c:v>19972637</c:v>
                </c:pt>
                <c:pt idx="179">
                  <c:v>8847382</c:v>
                </c:pt>
                <c:pt idx="180">
                  <c:v>24911507</c:v>
                </c:pt>
                <c:pt idx="181">
                  <c:v>21882919</c:v>
                </c:pt>
                <c:pt idx="182">
                  <c:v>18070370</c:v>
                </c:pt>
                <c:pt idx="183">
                  <c:v>10553627</c:v>
                </c:pt>
                <c:pt idx="184">
                  <c:v>19813100</c:v>
                </c:pt>
                <c:pt idx="185">
                  <c:v>11145837</c:v>
                </c:pt>
                <c:pt idx="186">
                  <c:v>10554255</c:v>
                </c:pt>
                <c:pt idx="187">
                  <c:v>9470272</c:v>
                </c:pt>
                <c:pt idx="188">
                  <c:v>4321350</c:v>
                </c:pt>
                <c:pt idx="189">
                  <c:v>11889998</c:v>
                </c:pt>
                <c:pt idx="190">
                  <c:v>7848500</c:v>
                </c:pt>
                <c:pt idx="191">
                  <c:v>6980002</c:v>
                </c:pt>
                <c:pt idx="192">
                  <c:v>25860257</c:v>
                </c:pt>
                <c:pt idx="193">
                  <c:v>7286954</c:v>
                </c:pt>
                <c:pt idx="194">
                  <c:v>8717550</c:v>
                </c:pt>
                <c:pt idx="195">
                  <c:v>18948618</c:v>
                </c:pt>
                <c:pt idx="196">
                  <c:v>15441198</c:v>
                </c:pt>
                <c:pt idx="197">
                  <c:v>15648823</c:v>
                </c:pt>
                <c:pt idx="198">
                  <c:v>28982990</c:v>
                </c:pt>
                <c:pt idx="199">
                  <c:v>15671485</c:v>
                </c:pt>
                <c:pt idx="200">
                  <c:v>21563969</c:v>
                </c:pt>
                <c:pt idx="201">
                  <c:v>11161929</c:v>
                </c:pt>
                <c:pt idx="202">
                  <c:v>9607794</c:v>
                </c:pt>
                <c:pt idx="203">
                  <c:v>5447267</c:v>
                </c:pt>
                <c:pt idx="204">
                  <c:v>6612856</c:v>
                </c:pt>
                <c:pt idx="205">
                  <c:v>5807904</c:v>
                </c:pt>
                <c:pt idx="206">
                  <c:v>6853002</c:v>
                </c:pt>
                <c:pt idx="207">
                  <c:v>6690978</c:v>
                </c:pt>
                <c:pt idx="208">
                  <c:v>8727274</c:v>
                </c:pt>
                <c:pt idx="209">
                  <c:v>5953172</c:v>
                </c:pt>
                <c:pt idx="210">
                  <c:v>7011687</c:v>
                </c:pt>
                <c:pt idx="211">
                  <c:v>10077502</c:v>
                </c:pt>
                <c:pt idx="212">
                  <c:v>8903859</c:v>
                </c:pt>
                <c:pt idx="213">
                  <c:v>5871913</c:v>
                </c:pt>
                <c:pt idx="214">
                  <c:v>7505062</c:v>
                </c:pt>
                <c:pt idx="215">
                  <c:v>10397497</c:v>
                </c:pt>
                <c:pt idx="216">
                  <c:v>9779484</c:v>
                </c:pt>
                <c:pt idx="217">
                  <c:v>4699639</c:v>
                </c:pt>
                <c:pt idx="218">
                  <c:v>3918289</c:v>
                </c:pt>
                <c:pt idx="219">
                  <c:v>475390</c:v>
                </c:pt>
                <c:pt idx="220">
                  <c:v>5977903</c:v>
                </c:pt>
                <c:pt idx="221">
                  <c:v>5816221</c:v>
                </c:pt>
                <c:pt idx="222">
                  <c:v>7170339</c:v>
                </c:pt>
                <c:pt idx="223">
                  <c:v>7455575</c:v>
                </c:pt>
                <c:pt idx="224">
                  <c:v>7116516</c:v>
                </c:pt>
                <c:pt idx="225">
                  <c:v>8465615</c:v>
                </c:pt>
                <c:pt idx="226">
                  <c:v>5610232</c:v>
                </c:pt>
                <c:pt idx="227">
                  <c:v>8414555</c:v>
                </c:pt>
                <c:pt idx="228">
                  <c:v>11723771</c:v>
                </c:pt>
                <c:pt idx="229">
                  <c:v>8078785</c:v>
                </c:pt>
                <c:pt idx="230">
                  <c:v>7062229</c:v>
                </c:pt>
                <c:pt idx="231">
                  <c:v>9633229</c:v>
                </c:pt>
                <c:pt idx="232">
                  <c:v>5577388</c:v>
                </c:pt>
                <c:pt idx="233">
                  <c:v>5314265</c:v>
                </c:pt>
                <c:pt idx="234">
                  <c:v>8722526</c:v>
                </c:pt>
                <c:pt idx="235">
                  <c:v>5952003</c:v>
                </c:pt>
                <c:pt idx="236">
                  <c:v>4641898</c:v>
                </c:pt>
                <c:pt idx="237">
                  <c:v>5637035</c:v>
                </c:pt>
                <c:pt idx="238">
                  <c:v>5143894</c:v>
                </c:pt>
                <c:pt idx="239">
                  <c:v>7527270</c:v>
                </c:pt>
                <c:pt idx="240">
                  <c:v>4378179</c:v>
                </c:pt>
                <c:pt idx="241">
                  <c:v>4863371</c:v>
                </c:pt>
                <c:pt idx="242">
                  <c:v>11568187</c:v>
                </c:pt>
                <c:pt idx="243">
                  <c:v>8875855</c:v>
                </c:pt>
                <c:pt idx="244">
                  <c:v>10251896</c:v>
                </c:pt>
                <c:pt idx="245">
                  <c:v>10723068</c:v>
                </c:pt>
                <c:pt idx="246">
                  <c:v>4390561</c:v>
                </c:pt>
                <c:pt idx="247">
                  <c:v>3884750</c:v>
                </c:pt>
                <c:pt idx="248">
                  <c:v>6760167</c:v>
                </c:pt>
                <c:pt idx="249">
                  <c:v>6382809</c:v>
                </c:pt>
                <c:pt idx="250">
                  <c:v>3468390</c:v>
                </c:pt>
                <c:pt idx="251">
                  <c:v>3142822</c:v>
                </c:pt>
                <c:pt idx="252">
                  <c:v>5259092</c:v>
                </c:pt>
                <c:pt idx="253">
                  <c:v>7150252</c:v>
                </c:pt>
                <c:pt idx="254">
                  <c:v>5995748</c:v>
                </c:pt>
                <c:pt idx="255">
                  <c:v>5261000</c:v>
                </c:pt>
                <c:pt idx="256">
                  <c:v>8034775</c:v>
                </c:pt>
                <c:pt idx="257">
                  <c:v>13384331</c:v>
                </c:pt>
                <c:pt idx="258">
                  <c:v>6700542</c:v>
                </c:pt>
                <c:pt idx="259">
                  <c:v>6691409</c:v>
                </c:pt>
                <c:pt idx="260">
                  <c:v>15021108</c:v>
                </c:pt>
                <c:pt idx="261">
                  <c:v>23769415</c:v>
                </c:pt>
                <c:pt idx="262">
                  <c:v>12947569</c:v>
                </c:pt>
                <c:pt idx="263">
                  <c:v>6387923</c:v>
                </c:pt>
                <c:pt idx="264">
                  <c:v>7444118</c:v>
                </c:pt>
                <c:pt idx="265">
                  <c:v>8857975</c:v>
                </c:pt>
                <c:pt idx="266">
                  <c:v>5379466</c:v>
                </c:pt>
                <c:pt idx="267">
                  <c:v>7731883</c:v>
                </c:pt>
                <c:pt idx="268">
                  <c:v>7531736</c:v>
                </c:pt>
                <c:pt idx="269">
                  <c:v>6960905</c:v>
                </c:pt>
                <c:pt idx="270">
                  <c:v>7692663</c:v>
                </c:pt>
                <c:pt idx="271">
                  <c:v>8651478</c:v>
                </c:pt>
                <c:pt idx="272">
                  <c:v>7690178</c:v>
                </c:pt>
                <c:pt idx="273">
                  <c:v>6354619</c:v>
                </c:pt>
                <c:pt idx="274">
                  <c:v>4623148</c:v>
                </c:pt>
                <c:pt idx="275">
                  <c:v>4631703</c:v>
                </c:pt>
                <c:pt idx="276">
                  <c:v>6509526</c:v>
                </c:pt>
                <c:pt idx="277">
                  <c:v>7557977</c:v>
                </c:pt>
                <c:pt idx="278">
                  <c:v>4896963</c:v>
                </c:pt>
                <c:pt idx="279">
                  <c:v>3745595</c:v>
                </c:pt>
                <c:pt idx="280">
                  <c:v>8045740</c:v>
                </c:pt>
                <c:pt idx="281">
                  <c:v>4643228</c:v>
                </c:pt>
                <c:pt idx="282">
                  <c:v>3277086</c:v>
                </c:pt>
                <c:pt idx="283">
                  <c:v>3643176</c:v>
                </c:pt>
                <c:pt idx="284">
                  <c:v>5133094</c:v>
                </c:pt>
                <c:pt idx="285">
                  <c:v>5494816</c:v>
                </c:pt>
                <c:pt idx="286">
                  <c:v>5043203</c:v>
                </c:pt>
                <c:pt idx="287">
                  <c:v>5916942</c:v>
                </c:pt>
                <c:pt idx="288">
                  <c:v>3435827</c:v>
                </c:pt>
                <c:pt idx="289">
                  <c:v>6234947</c:v>
                </c:pt>
                <c:pt idx="290">
                  <c:v>9198218</c:v>
                </c:pt>
                <c:pt idx="291">
                  <c:v>5397960</c:v>
                </c:pt>
                <c:pt idx="292">
                  <c:v>6715548</c:v>
                </c:pt>
                <c:pt idx="293">
                  <c:v>5742015</c:v>
                </c:pt>
                <c:pt idx="294">
                  <c:v>6268541</c:v>
                </c:pt>
                <c:pt idx="295">
                  <c:v>5992152</c:v>
                </c:pt>
                <c:pt idx="296">
                  <c:v>5621823</c:v>
                </c:pt>
                <c:pt idx="297">
                  <c:v>5440319</c:v>
                </c:pt>
                <c:pt idx="298">
                  <c:v>7694950</c:v>
                </c:pt>
                <c:pt idx="299">
                  <c:v>6447010</c:v>
                </c:pt>
                <c:pt idx="300">
                  <c:v>5321071</c:v>
                </c:pt>
                <c:pt idx="301">
                  <c:v>8094575</c:v>
                </c:pt>
                <c:pt idx="302">
                  <c:v>6758901</c:v>
                </c:pt>
                <c:pt idx="303">
                  <c:v>8269566</c:v>
                </c:pt>
                <c:pt idx="304">
                  <c:v>9004154</c:v>
                </c:pt>
                <c:pt idx="305">
                  <c:v>4745254</c:v>
                </c:pt>
                <c:pt idx="306">
                  <c:v>5158305</c:v>
                </c:pt>
                <c:pt idx="307">
                  <c:v>3874331</c:v>
                </c:pt>
                <c:pt idx="308">
                  <c:v>4879437</c:v>
                </c:pt>
                <c:pt idx="309">
                  <c:v>4271178</c:v>
                </c:pt>
                <c:pt idx="310">
                  <c:v>5475000</c:v>
                </c:pt>
                <c:pt idx="311">
                  <c:v>4445140</c:v>
                </c:pt>
                <c:pt idx="312">
                  <c:v>5269079</c:v>
                </c:pt>
                <c:pt idx="313">
                  <c:v>9452833</c:v>
                </c:pt>
                <c:pt idx="314">
                  <c:v>4260257</c:v>
                </c:pt>
                <c:pt idx="315">
                  <c:v>3551106</c:v>
                </c:pt>
                <c:pt idx="316">
                  <c:v>4852068</c:v>
                </c:pt>
                <c:pt idx="317">
                  <c:v>3708082</c:v>
                </c:pt>
                <c:pt idx="318">
                  <c:v>5976427</c:v>
                </c:pt>
                <c:pt idx="319">
                  <c:v>7773994</c:v>
                </c:pt>
                <c:pt idx="320">
                  <c:v>7430279</c:v>
                </c:pt>
                <c:pt idx="321">
                  <c:v>4677808</c:v>
                </c:pt>
                <c:pt idx="322">
                  <c:v>6239343</c:v>
                </c:pt>
                <c:pt idx="323">
                  <c:v>9742418</c:v>
                </c:pt>
                <c:pt idx="324">
                  <c:v>4970596</c:v>
                </c:pt>
                <c:pt idx="325">
                  <c:v>6023490</c:v>
                </c:pt>
                <c:pt idx="326">
                  <c:v>19619972</c:v>
                </c:pt>
                <c:pt idx="327">
                  <c:v>6406825</c:v>
                </c:pt>
                <c:pt idx="328">
                  <c:v>6845677</c:v>
                </c:pt>
                <c:pt idx="329">
                  <c:v>8588734</c:v>
                </c:pt>
                <c:pt idx="330">
                  <c:v>10921664</c:v>
                </c:pt>
                <c:pt idx="331">
                  <c:v>6871176</c:v>
                </c:pt>
                <c:pt idx="332">
                  <c:v>6217026</c:v>
                </c:pt>
                <c:pt idx="333">
                  <c:v>2696835</c:v>
                </c:pt>
                <c:pt idx="334">
                  <c:v>6319104</c:v>
                </c:pt>
                <c:pt idx="335">
                  <c:v>3651558</c:v>
                </c:pt>
                <c:pt idx="336">
                  <c:v>4029147</c:v>
                </c:pt>
                <c:pt idx="337">
                  <c:v>3818154</c:v>
                </c:pt>
                <c:pt idx="338">
                  <c:v>4076940</c:v>
                </c:pt>
                <c:pt idx="339">
                  <c:v>5184569</c:v>
                </c:pt>
                <c:pt idx="340">
                  <c:v>7956551</c:v>
                </c:pt>
                <c:pt idx="341">
                  <c:v>5913426</c:v>
                </c:pt>
                <c:pt idx="342">
                  <c:v>4178834</c:v>
                </c:pt>
                <c:pt idx="343">
                  <c:v>4753782</c:v>
                </c:pt>
                <c:pt idx="344">
                  <c:v>4161547</c:v>
                </c:pt>
                <c:pt idx="345">
                  <c:v>4191877</c:v>
                </c:pt>
                <c:pt idx="346">
                  <c:v>5032874</c:v>
                </c:pt>
                <c:pt idx="347">
                  <c:v>5017674</c:v>
                </c:pt>
                <c:pt idx="348">
                  <c:v>9078274</c:v>
                </c:pt>
                <c:pt idx="349">
                  <c:v>4098094</c:v>
                </c:pt>
                <c:pt idx="350">
                  <c:v>4171524</c:v>
                </c:pt>
                <c:pt idx="351">
                  <c:v>2944472</c:v>
                </c:pt>
                <c:pt idx="352">
                  <c:v>3657189</c:v>
                </c:pt>
                <c:pt idx="353">
                  <c:v>4164240</c:v>
                </c:pt>
                <c:pt idx="354">
                  <c:v>3550303</c:v>
                </c:pt>
                <c:pt idx="355">
                  <c:v>3282517</c:v>
                </c:pt>
                <c:pt idx="356">
                  <c:v>6385642</c:v>
                </c:pt>
                <c:pt idx="357">
                  <c:v>5521459</c:v>
                </c:pt>
                <c:pt idx="358">
                  <c:v>3878256</c:v>
                </c:pt>
                <c:pt idx="359">
                  <c:v>4777035</c:v>
                </c:pt>
                <c:pt idx="360">
                  <c:v>2236373</c:v>
                </c:pt>
                <c:pt idx="361">
                  <c:v>2559001</c:v>
                </c:pt>
                <c:pt idx="362">
                  <c:v>3138753</c:v>
                </c:pt>
                <c:pt idx="363">
                  <c:v>3609989</c:v>
                </c:pt>
                <c:pt idx="364">
                  <c:v>5622783</c:v>
                </c:pt>
                <c:pt idx="365">
                  <c:v>1639495</c:v>
                </c:pt>
                <c:pt idx="366">
                  <c:v>2529648</c:v>
                </c:pt>
                <c:pt idx="367">
                  <c:v>2395543</c:v>
                </c:pt>
                <c:pt idx="368">
                  <c:v>4686567</c:v>
                </c:pt>
                <c:pt idx="369">
                  <c:v>5196000</c:v>
                </c:pt>
                <c:pt idx="370">
                  <c:v>1844159</c:v>
                </c:pt>
                <c:pt idx="371">
                  <c:v>1895170</c:v>
                </c:pt>
                <c:pt idx="372">
                  <c:v>2682591</c:v>
                </c:pt>
                <c:pt idx="373">
                  <c:v>2861509</c:v>
                </c:pt>
                <c:pt idx="374">
                  <c:v>1646631</c:v>
                </c:pt>
                <c:pt idx="375">
                  <c:v>2598033</c:v>
                </c:pt>
                <c:pt idx="376">
                  <c:v>2486069</c:v>
                </c:pt>
                <c:pt idx="377">
                  <c:v>3014899</c:v>
                </c:pt>
                <c:pt idx="378">
                  <c:v>2555624</c:v>
                </c:pt>
                <c:pt idx="379">
                  <c:v>3218471</c:v>
                </c:pt>
                <c:pt idx="380">
                  <c:v>2037878</c:v>
                </c:pt>
                <c:pt idx="381">
                  <c:v>2997764</c:v>
                </c:pt>
                <c:pt idx="382">
                  <c:v>4371180</c:v>
                </c:pt>
                <c:pt idx="383">
                  <c:v>12701032</c:v>
                </c:pt>
                <c:pt idx="384">
                  <c:v>8665827</c:v>
                </c:pt>
                <c:pt idx="385">
                  <c:v>4644600</c:v>
                </c:pt>
                <c:pt idx="386">
                  <c:v>10216774</c:v>
                </c:pt>
                <c:pt idx="387">
                  <c:v>6156400</c:v>
                </c:pt>
                <c:pt idx="388">
                  <c:v>5265839</c:v>
                </c:pt>
                <c:pt idx="389">
                  <c:v>2477027</c:v>
                </c:pt>
                <c:pt idx="390">
                  <c:v>2883514</c:v>
                </c:pt>
                <c:pt idx="391">
                  <c:v>2952249</c:v>
                </c:pt>
                <c:pt idx="392">
                  <c:v>4732101</c:v>
                </c:pt>
                <c:pt idx="393">
                  <c:v>9330054</c:v>
                </c:pt>
                <c:pt idx="394">
                  <c:v>2536478</c:v>
                </c:pt>
                <c:pt idx="395">
                  <c:v>3359006</c:v>
                </c:pt>
                <c:pt idx="396">
                  <c:v>3122161</c:v>
                </c:pt>
                <c:pt idx="397">
                  <c:v>7896314</c:v>
                </c:pt>
                <c:pt idx="398">
                  <c:v>11584782</c:v>
                </c:pt>
                <c:pt idx="399">
                  <c:v>6321578</c:v>
                </c:pt>
                <c:pt idx="400">
                  <c:v>5871606</c:v>
                </c:pt>
                <c:pt idx="401">
                  <c:v>5011239</c:v>
                </c:pt>
                <c:pt idx="402">
                  <c:v>6540144</c:v>
                </c:pt>
                <c:pt idx="403">
                  <c:v>7270809</c:v>
                </c:pt>
                <c:pt idx="404">
                  <c:v>3159376</c:v>
                </c:pt>
                <c:pt idx="405">
                  <c:v>5295838</c:v>
                </c:pt>
                <c:pt idx="406">
                  <c:v>4871006</c:v>
                </c:pt>
                <c:pt idx="407">
                  <c:v>3467046</c:v>
                </c:pt>
                <c:pt idx="408">
                  <c:v>9383780</c:v>
                </c:pt>
                <c:pt idx="409">
                  <c:v>3947317</c:v>
                </c:pt>
                <c:pt idx="410">
                  <c:v>3447912</c:v>
                </c:pt>
                <c:pt idx="411">
                  <c:v>4654833</c:v>
                </c:pt>
                <c:pt idx="412">
                  <c:v>3050466</c:v>
                </c:pt>
                <c:pt idx="413">
                  <c:v>2956868</c:v>
                </c:pt>
                <c:pt idx="414">
                  <c:v>7199002</c:v>
                </c:pt>
                <c:pt idx="415">
                  <c:v>3200410</c:v>
                </c:pt>
                <c:pt idx="416">
                  <c:v>5224479</c:v>
                </c:pt>
                <c:pt idx="417">
                  <c:v>4533364</c:v>
                </c:pt>
                <c:pt idx="418">
                  <c:v>4331916</c:v>
                </c:pt>
                <c:pt idx="419">
                  <c:v>3721585</c:v>
                </c:pt>
                <c:pt idx="420">
                  <c:v>3118518</c:v>
                </c:pt>
                <c:pt idx="421">
                  <c:v>3388292</c:v>
                </c:pt>
                <c:pt idx="422">
                  <c:v>3723138</c:v>
                </c:pt>
                <c:pt idx="423">
                  <c:v>5593286</c:v>
                </c:pt>
                <c:pt idx="424">
                  <c:v>6063895</c:v>
                </c:pt>
                <c:pt idx="425">
                  <c:v>3616292</c:v>
                </c:pt>
                <c:pt idx="426">
                  <c:v>4817180</c:v>
                </c:pt>
                <c:pt idx="427">
                  <c:v>5453683</c:v>
                </c:pt>
                <c:pt idx="428">
                  <c:v>4645597</c:v>
                </c:pt>
                <c:pt idx="429">
                  <c:v>5367303</c:v>
                </c:pt>
                <c:pt idx="430">
                  <c:v>3037295</c:v>
                </c:pt>
                <c:pt idx="431">
                  <c:v>7951730</c:v>
                </c:pt>
                <c:pt idx="432">
                  <c:v>7653504</c:v>
                </c:pt>
                <c:pt idx="433">
                  <c:v>8572321</c:v>
                </c:pt>
                <c:pt idx="434">
                  <c:v>4639821</c:v>
                </c:pt>
                <c:pt idx="435">
                  <c:v>3589722</c:v>
                </c:pt>
                <c:pt idx="436">
                  <c:v>3372796</c:v>
                </c:pt>
                <c:pt idx="437">
                  <c:v>2706626</c:v>
                </c:pt>
                <c:pt idx="438">
                  <c:v>3710314</c:v>
                </c:pt>
                <c:pt idx="439">
                  <c:v>2861608</c:v>
                </c:pt>
                <c:pt idx="440">
                  <c:v>2421641</c:v>
                </c:pt>
                <c:pt idx="441">
                  <c:v>5197831</c:v>
                </c:pt>
                <c:pt idx="442">
                  <c:v>5264998</c:v>
                </c:pt>
                <c:pt idx="443">
                  <c:v>12811641</c:v>
                </c:pt>
                <c:pt idx="444">
                  <c:v>5705730</c:v>
                </c:pt>
                <c:pt idx="445">
                  <c:v>10360519</c:v>
                </c:pt>
                <c:pt idx="446">
                  <c:v>23861603</c:v>
                </c:pt>
                <c:pt idx="447">
                  <c:v>10189780</c:v>
                </c:pt>
                <c:pt idx="448">
                  <c:v>8222562</c:v>
                </c:pt>
                <c:pt idx="449">
                  <c:v>5998795</c:v>
                </c:pt>
                <c:pt idx="450">
                  <c:v>3812305</c:v>
                </c:pt>
                <c:pt idx="451">
                  <c:v>6690819</c:v>
                </c:pt>
                <c:pt idx="452">
                  <c:v>5126660</c:v>
                </c:pt>
                <c:pt idx="453">
                  <c:v>3536653</c:v>
                </c:pt>
                <c:pt idx="454">
                  <c:v>4096585</c:v>
                </c:pt>
                <c:pt idx="455">
                  <c:v>3558520</c:v>
                </c:pt>
                <c:pt idx="456">
                  <c:v>4511112</c:v>
                </c:pt>
                <c:pt idx="457">
                  <c:v>3016082</c:v>
                </c:pt>
                <c:pt idx="458">
                  <c:v>2063067</c:v>
                </c:pt>
                <c:pt idx="459">
                  <c:v>256369</c:v>
                </c:pt>
                <c:pt idx="460">
                  <c:v>3808317</c:v>
                </c:pt>
                <c:pt idx="461">
                  <c:v>3565461</c:v>
                </c:pt>
                <c:pt idx="462">
                  <c:v>2401325</c:v>
                </c:pt>
                <c:pt idx="463">
                  <c:v>2861259</c:v>
                </c:pt>
                <c:pt idx="464">
                  <c:v>3812518</c:v>
                </c:pt>
                <c:pt idx="465">
                  <c:v>3619915</c:v>
                </c:pt>
                <c:pt idx="466">
                  <c:v>3141207</c:v>
                </c:pt>
                <c:pt idx="467">
                  <c:v>3172985</c:v>
                </c:pt>
                <c:pt idx="468">
                  <c:v>5384530</c:v>
                </c:pt>
                <c:pt idx="469">
                  <c:v>3961223</c:v>
                </c:pt>
                <c:pt idx="470">
                  <c:v>4545069</c:v>
                </c:pt>
                <c:pt idx="471">
                  <c:v>2675632</c:v>
                </c:pt>
                <c:pt idx="472">
                  <c:v>3106454</c:v>
                </c:pt>
                <c:pt idx="473">
                  <c:v>2207274</c:v>
                </c:pt>
                <c:pt idx="474">
                  <c:v>3661152</c:v>
                </c:pt>
                <c:pt idx="475">
                  <c:v>7421904</c:v>
                </c:pt>
                <c:pt idx="476">
                  <c:v>2918586</c:v>
                </c:pt>
                <c:pt idx="477">
                  <c:v>4011279</c:v>
                </c:pt>
                <c:pt idx="478">
                  <c:v>2571036</c:v>
                </c:pt>
                <c:pt idx="479">
                  <c:v>2493755</c:v>
                </c:pt>
                <c:pt idx="480">
                  <c:v>2299958</c:v>
                </c:pt>
                <c:pt idx="481">
                  <c:v>2525711</c:v>
                </c:pt>
                <c:pt idx="482">
                  <c:v>1734844</c:v>
                </c:pt>
                <c:pt idx="483">
                  <c:v>957733</c:v>
                </c:pt>
                <c:pt idx="484">
                  <c:v>2225682</c:v>
                </c:pt>
                <c:pt idx="485">
                  <c:v>1972685</c:v>
                </c:pt>
                <c:pt idx="486">
                  <c:v>1604301</c:v>
                </c:pt>
                <c:pt idx="487">
                  <c:v>2121810</c:v>
                </c:pt>
                <c:pt idx="488">
                  <c:v>6373455</c:v>
                </c:pt>
                <c:pt idx="489">
                  <c:v>3091768</c:v>
                </c:pt>
                <c:pt idx="490">
                  <c:v>6217986</c:v>
                </c:pt>
                <c:pt idx="491">
                  <c:v>3809814</c:v>
                </c:pt>
                <c:pt idx="492">
                  <c:v>2814281</c:v>
                </c:pt>
                <c:pt idx="493">
                  <c:v>15952929</c:v>
                </c:pt>
                <c:pt idx="494">
                  <c:v>3372907</c:v>
                </c:pt>
                <c:pt idx="495">
                  <c:v>3446067</c:v>
                </c:pt>
                <c:pt idx="496">
                  <c:v>2254162</c:v>
                </c:pt>
                <c:pt idx="497">
                  <c:v>4518139</c:v>
                </c:pt>
                <c:pt idx="498">
                  <c:v>2231508</c:v>
                </c:pt>
                <c:pt idx="499">
                  <c:v>2661272</c:v>
                </c:pt>
                <c:pt idx="500">
                  <c:v>3367100</c:v>
                </c:pt>
                <c:pt idx="501">
                  <c:v>3510253</c:v>
                </c:pt>
                <c:pt idx="502">
                  <c:v>4409632</c:v>
                </c:pt>
                <c:pt idx="503">
                  <c:v>3898684</c:v>
                </c:pt>
                <c:pt idx="504">
                  <c:v>2529949</c:v>
                </c:pt>
                <c:pt idx="505">
                  <c:v>6772189</c:v>
                </c:pt>
                <c:pt idx="506">
                  <c:v>3162044</c:v>
                </c:pt>
                <c:pt idx="507">
                  <c:v>4598005</c:v>
                </c:pt>
                <c:pt idx="508">
                  <c:v>5636243</c:v>
                </c:pt>
                <c:pt idx="509">
                  <c:v>11973283</c:v>
                </c:pt>
                <c:pt idx="510">
                  <c:v>7799487</c:v>
                </c:pt>
                <c:pt idx="511">
                  <c:v>8464215</c:v>
                </c:pt>
                <c:pt idx="512">
                  <c:v>6172404</c:v>
                </c:pt>
                <c:pt idx="513">
                  <c:v>5514748</c:v>
                </c:pt>
                <c:pt idx="514">
                  <c:v>5878438</c:v>
                </c:pt>
                <c:pt idx="515">
                  <c:v>4725254</c:v>
                </c:pt>
                <c:pt idx="516">
                  <c:v>8304735</c:v>
                </c:pt>
                <c:pt idx="517">
                  <c:v>7654724</c:v>
                </c:pt>
                <c:pt idx="518">
                  <c:v>7572995</c:v>
                </c:pt>
                <c:pt idx="519">
                  <c:v>6783774</c:v>
                </c:pt>
                <c:pt idx="520">
                  <c:v>6982539</c:v>
                </c:pt>
                <c:pt idx="521">
                  <c:v>4169794</c:v>
                </c:pt>
                <c:pt idx="522">
                  <c:v>3625482</c:v>
                </c:pt>
                <c:pt idx="523">
                  <c:v>3824483</c:v>
                </c:pt>
                <c:pt idx="524">
                  <c:v>3267641</c:v>
                </c:pt>
                <c:pt idx="525">
                  <c:v>3772972</c:v>
                </c:pt>
                <c:pt idx="526">
                  <c:v>2053245</c:v>
                </c:pt>
                <c:pt idx="527">
                  <c:v>3912397</c:v>
                </c:pt>
                <c:pt idx="528">
                  <c:v>3243813</c:v>
                </c:pt>
                <c:pt idx="529">
                  <c:v>3000492</c:v>
                </c:pt>
                <c:pt idx="530">
                  <c:v>1885868</c:v>
                </c:pt>
                <c:pt idx="531">
                  <c:v>1644055</c:v>
                </c:pt>
                <c:pt idx="532">
                  <c:v>2166690</c:v>
                </c:pt>
                <c:pt idx="533">
                  <c:v>1706058</c:v>
                </c:pt>
                <c:pt idx="534">
                  <c:v>3254855</c:v>
                </c:pt>
                <c:pt idx="535">
                  <c:v>1937649</c:v>
                </c:pt>
                <c:pt idx="536">
                  <c:v>5469084</c:v>
                </c:pt>
                <c:pt idx="537">
                  <c:v>3213276</c:v>
                </c:pt>
                <c:pt idx="538">
                  <c:v>4571884</c:v>
                </c:pt>
                <c:pt idx="539">
                  <c:v>3867328</c:v>
                </c:pt>
                <c:pt idx="540">
                  <c:v>3969380</c:v>
                </c:pt>
                <c:pt idx="541">
                  <c:v>3522375</c:v>
                </c:pt>
                <c:pt idx="542">
                  <c:v>5249845</c:v>
                </c:pt>
                <c:pt idx="543">
                  <c:v>3805165</c:v>
                </c:pt>
                <c:pt idx="544">
                  <c:v>3781326</c:v>
                </c:pt>
                <c:pt idx="545">
                  <c:v>3834327</c:v>
                </c:pt>
                <c:pt idx="546">
                  <c:v>2770879</c:v>
                </c:pt>
                <c:pt idx="547">
                  <c:v>5740660</c:v>
                </c:pt>
                <c:pt idx="548">
                  <c:v>3003066</c:v>
                </c:pt>
                <c:pt idx="549">
                  <c:v>1894018</c:v>
                </c:pt>
                <c:pt idx="550">
                  <c:v>6987787</c:v>
                </c:pt>
                <c:pt idx="551">
                  <c:v>4046440</c:v>
                </c:pt>
                <c:pt idx="552">
                  <c:v>4516870</c:v>
                </c:pt>
                <c:pt idx="553">
                  <c:v>2338886</c:v>
                </c:pt>
                <c:pt idx="554">
                  <c:v>2351703</c:v>
                </c:pt>
                <c:pt idx="555">
                  <c:v>2489854</c:v>
                </c:pt>
                <c:pt idx="556">
                  <c:v>3406258</c:v>
                </c:pt>
                <c:pt idx="557">
                  <c:v>2443230</c:v>
                </c:pt>
                <c:pt idx="558">
                  <c:v>3073672</c:v>
                </c:pt>
                <c:pt idx="559">
                  <c:v>3006639</c:v>
                </c:pt>
                <c:pt idx="560">
                  <c:v>2479745</c:v>
                </c:pt>
                <c:pt idx="561">
                  <c:v>2282137</c:v>
                </c:pt>
                <c:pt idx="562">
                  <c:v>2634464</c:v>
                </c:pt>
                <c:pt idx="563">
                  <c:v>2838968</c:v>
                </c:pt>
                <c:pt idx="564">
                  <c:v>3391918</c:v>
                </c:pt>
                <c:pt idx="565">
                  <c:v>2656091</c:v>
                </c:pt>
                <c:pt idx="566">
                  <c:v>5679058</c:v>
                </c:pt>
                <c:pt idx="567">
                  <c:v>2906617</c:v>
                </c:pt>
                <c:pt idx="568">
                  <c:v>1971580</c:v>
                </c:pt>
                <c:pt idx="569">
                  <c:v>4391701</c:v>
                </c:pt>
                <c:pt idx="570">
                  <c:v>3422431</c:v>
                </c:pt>
                <c:pt idx="571">
                  <c:v>2573318</c:v>
                </c:pt>
                <c:pt idx="572">
                  <c:v>2547848</c:v>
                </c:pt>
                <c:pt idx="573">
                  <c:v>9567571</c:v>
                </c:pt>
                <c:pt idx="574">
                  <c:v>3565801</c:v>
                </c:pt>
                <c:pt idx="575">
                  <c:v>3213714</c:v>
                </c:pt>
                <c:pt idx="576">
                  <c:v>3288792</c:v>
                </c:pt>
                <c:pt idx="577">
                  <c:v>5202061</c:v>
                </c:pt>
                <c:pt idx="578">
                  <c:v>2988180</c:v>
                </c:pt>
                <c:pt idx="579">
                  <c:v>2584604</c:v>
                </c:pt>
                <c:pt idx="580">
                  <c:v>3385725</c:v>
                </c:pt>
                <c:pt idx="581">
                  <c:v>2982126</c:v>
                </c:pt>
                <c:pt idx="582">
                  <c:v>4075606</c:v>
                </c:pt>
                <c:pt idx="583">
                  <c:v>4207192</c:v>
                </c:pt>
                <c:pt idx="584">
                  <c:v>2473518</c:v>
                </c:pt>
                <c:pt idx="585">
                  <c:v>2895668</c:v>
                </c:pt>
                <c:pt idx="586">
                  <c:v>3195189</c:v>
                </c:pt>
                <c:pt idx="587">
                  <c:v>2496626</c:v>
                </c:pt>
                <c:pt idx="588">
                  <c:v>1415370</c:v>
                </c:pt>
                <c:pt idx="589">
                  <c:v>2620776</c:v>
                </c:pt>
                <c:pt idx="590">
                  <c:v>2865869</c:v>
                </c:pt>
                <c:pt idx="591">
                  <c:v>4729354</c:v>
                </c:pt>
                <c:pt idx="592">
                  <c:v>2005622</c:v>
                </c:pt>
                <c:pt idx="593">
                  <c:v>2285466</c:v>
                </c:pt>
                <c:pt idx="594">
                  <c:v>3418456</c:v>
                </c:pt>
                <c:pt idx="595">
                  <c:v>3904551</c:v>
                </c:pt>
                <c:pt idx="596">
                  <c:v>4278059</c:v>
                </c:pt>
                <c:pt idx="597">
                  <c:v>2795530</c:v>
                </c:pt>
                <c:pt idx="598">
                  <c:v>3562969</c:v>
                </c:pt>
                <c:pt idx="599">
                  <c:v>5185485</c:v>
                </c:pt>
                <c:pt idx="600">
                  <c:v>2554081</c:v>
                </c:pt>
                <c:pt idx="601">
                  <c:v>3560227</c:v>
                </c:pt>
                <c:pt idx="602">
                  <c:v>3556955</c:v>
                </c:pt>
                <c:pt idx="603">
                  <c:v>1997494</c:v>
                </c:pt>
                <c:pt idx="604">
                  <c:v>1839248</c:v>
                </c:pt>
                <c:pt idx="605">
                  <c:v>1665512</c:v>
                </c:pt>
                <c:pt idx="606">
                  <c:v>1654005</c:v>
                </c:pt>
                <c:pt idx="607">
                  <c:v>2260855</c:v>
                </c:pt>
                <c:pt idx="608">
                  <c:v>1738804</c:v>
                </c:pt>
                <c:pt idx="609">
                  <c:v>2461791</c:v>
                </c:pt>
                <c:pt idx="610">
                  <c:v>2408630</c:v>
                </c:pt>
                <c:pt idx="611">
                  <c:v>3198618</c:v>
                </c:pt>
                <c:pt idx="612">
                  <c:v>4302066</c:v>
                </c:pt>
                <c:pt idx="613">
                  <c:v>1305407</c:v>
                </c:pt>
                <c:pt idx="614">
                  <c:v>2128325</c:v>
                </c:pt>
                <c:pt idx="615">
                  <c:v>2575065</c:v>
                </c:pt>
                <c:pt idx="616">
                  <c:v>2169033</c:v>
                </c:pt>
                <c:pt idx="617">
                  <c:v>1922313</c:v>
                </c:pt>
                <c:pt idx="618">
                  <c:v>3626024</c:v>
                </c:pt>
                <c:pt idx="619">
                  <c:v>2702471</c:v>
                </c:pt>
                <c:pt idx="620">
                  <c:v>3150015</c:v>
                </c:pt>
                <c:pt idx="621">
                  <c:v>3741119</c:v>
                </c:pt>
                <c:pt idx="622">
                  <c:v>2827579</c:v>
                </c:pt>
                <c:pt idx="623">
                  <c:v>2738846</c:v>
                </c:pt>
                <c:pt idx="624">
                  <c:v>2476050</c:v>
                </c:pt>
                <c:pt idx="625">
                  <c:v>2998254</c:v>
                </c:pt>
                <c:pt idx="626">
                  <c:v>2985141</c:v>
                </c:pt>
                <c:pt idx="627">
                  <c:v>3141642</c:v>
                </c:pt>
                <c:pt idx="628">
                  <c:v>5787815</c:v>
                </c:pt>
                <c:pt idx="629">
                  <c:v>5305354</c:v>
                </c:pt>
                <c:pt idx="630">
                  <c:v>12874342</c:v>
                </c:pt>
                <c:pt idx="631">
                  <c:v>4916497</c:v>
                </c:pt>
                <c:pt idx="632">
                  <c:v>5591590</c:v>
                </c:pt>
                <c:pt idx="633">
                  <c:v>5156225</c:v>
                </c:pt>
                <c:pt idx="634">
                  <c:v>4636293</c:v>
                </c:pt>
                <c:pt idx="635">
                  <c:v>4827089</c:v>
                </c:pt>
                <c:pt idx="636">
                  <c:v>3498709</c:v>
                </c:pt>
                <c:pt idx="637">
                  <c:v>3514659</c:v>
                </c:pt>
                <c:pt idx="638">
                  <c:v>2120224</c:v>
                </c:pt>
                <c:pt idx="639">
                  <c:v>2780103</c:v>
                </c:pt>
                <c:pt idx="640">
                  <c:v>1742497</c:v>
                </c:pt>
                <c:pt idx="641">
                  <c:v>2843497</c:v>
                </c:pt>
                <c:pt idx="642">
                  <c:v>3617725</c:v>
                </c:pt>
                <c:pt idx="643">
                  <c:v>2489519</c:v>
                </c:pt>
                <c:pt idx="644">
                  <c:v>2545241</c:v>
                </c:pt>
                <c:pt idx="645">
                  <c:v>4119614</c:v>
                </c:pt>
                <c:pt idx="646">
                  <c:v>3513266</c:v>
                </c:pt>
                <c:pt idx="647">
                  <c:v>2565683</c:v>
                </c:pt>
                <c:pt idx="648">
                  <c:v>1746911</c:v>
                </c:pt>
                <c:pt idx="649">
                  <c:v>3271939</c:v>
                </c:pt>
                <c:pt idx="650">
                  <c:v>3594584</c:v>
                </c:pt>
                <c:pt idx="651">
                  <c:v>3022304</c:v>
                </c:pt>
                <c:pt idx="652">
                  <c:v>2784861</c:v>
                </c:pt>
                <c:pt idx="653">
                  <c:v>4649125</c:v>
                </c:pt>
                <c:pt idx="654">
                  <c:v>2829269</c:v>
                </c:pt>
                <c:pt idx="655">
                  <c:v>2880969</c:v>
                </c:pt>
                <c:pt idx="656">
                  <c:v>3616799</c:v>
                </c:pt>
                <c:pt idx="657">
                  <c:v>3753715</c:v>
                </c:pt>
                <c:pt idx="658">
                  <c:v>1494361</c:v>
                </c:pt>
                <c:pt idx="659">
                  <c:v>3316314</c:v>
                </c:pt>
                <c:pt idx="660">
                  <c:v>2195046</c:v>
                </c:pt>
                <c:pt idx="661">
                  <c:v>4974880</c:v>
                </c:pt>
                <c:pt idx="662">
                  <c:v>2998417</c:v>
                </c:pt>
                <c:pt idx="663">
                  <c:v>2953921</c:v>
                </c:pt>
                <c:pt idx="664">
                  <c:v>1750283</c:v>
                </c:pt>
                <c:pt idx="665">
                  <c:v>2279812</c:v>
                </c:pt>
                <c:pt idx="666">
                  <c:v>2108615</c:v>
                </c:pt>
                <c:pt idx="667">
                  <c:v>2709547</c:v>
                </c:pt>
                <c:pt idx="668">
                  <c:v>3214686</c:v>
                </c:pt>
                <c:pt idx="669">
                  <c:v>2206526</c:v>
                </c:pt>
                <c:pt idx="670">
                  <c:v>2517615</c:v>
                </c:pt>
                <c:pt idx="671">
                  <c:v>2442828</c:v>
                </c:pt>
                <c:pt idx="672">
                  <c:v>6761712</c:v>
                </c:pt>
                <c:pt idx="673">
                  <c:v>2995215</c:v>
                </c:pt>
                <c:pt idx="674">
                  <c:v>5095937</c:v>
                </c:pt>
                <c:pt idx="675">
                  <c:v>2686561</c:v>
                </c:pt>
                <c:pt idx="676">
                  <c:v>1836721</c:v>
                </c:pt>
                <c:pt idx="677">
                  <c:v>1819649</c:v>
                </c:pt>
                <c:pt idx="678">
                  <c:v>2315711</c:v>
                </c:pt>
                <c:pt idx="679">
                  <c:v>2569608</c:v>
                </c:pt>
                <c:pt idx="680">
                  <c:v>4182702</c:v>
                </c:pt>
                <c:pt idx="681">
                  <c:v>3545337</c:v>
                </c:pt>
                <c:pt idx="682">
                  <c:v>4154139</c:v>
                </c:pt>
                <c:pt idx="683">
                  <c:v>2928360</c:v>
                </c:pt>
                <c:pt idx="684">
                  <c:v>3229901</c:v>
                </c:pt>
                <c:pt idx="685">
                  <c:v>1598950</c:v>
                </c:pt>
                <c:pt idx="686">
                  <c:v>2331351</c:v>
                </c:pt>
                <c:pt idx="687">
                  <c:v>3713623</c:v>
                </c:pt>
                <c:pt idx="688">
                  <c:v>2174327</c:v>
                </c:pt>
                <c:pt idx="689">
                  <c:v>2758812</c:v>
                </c:pt>
                <c:pt idx="690">
                  <c:v>3134969</c:v>
                </c:pt>
                <c:pt idx="691">
                  <c:v>3502390</c:v>
                </c:pt>
                <c:pt idx="692">
                  <c:v>9698562</c:v>
                </c:pt>
                <c:pt idx="693">
                  <c:v>7424383</c:v>
                </c:pt>
                <c:pt idx="694">
                  <c:v>2136170</c:v>
                </c:pt>
                <c:pt idx="695">
                  <c:v>2487826</c:v>
                </c:pt>
                <c:pt idx="696">
                  <c:v>2517099</c:v>
                </c:pt>
                <c:pt idx="697">
                  <c:v>3931399</c:v>
                </c:pt>
                <c:pt idx="698">
                  <c:v>2071897</c:v>
                </c:pt>
                <c:pt idx="699">
                  <c:v>398105</c:v>
                </c:pt>
                <c:pt idx="700">
                  <c:v>3068136</c:v>
                </c:pt>
                <c:pt idx="701">
                  <c:v>3313674</c:v>
                </c:pt>
                <c:pt idx="702">
                  <c:v>2423629</c:v>
                </c:pt>
                <c:pt idx="703">
                  <c:v>2418565</c:v>
                </c:pt>
                <c:pt idx="704">
                  <c:v>2275488</c:v>
                </c:pt>
                <c:pt idx="705">
                  <c:v>2799322</c:v>
                </c:pt>
                <c:pt idx="706">
                  <c:v>2396164</c:v>
                </c:pt>
                <c:pt idx="707">
                  <c:v>1709158</c:v>
                </c:pt>
                <c:pt idx="708">
                  <c:v>2213508</c:v>
                </c:pt>
                <c:pt idx="709">
                  <c:v>2307691</c:v>
                </c:pt>
                <c:pt idx="710">
                  <c:v>2321667</c:v>
                </c:pt>
                <c:pt idx="711">
                  <c:v>3923101</c:v>
                </c:pt>
                <c:pt idx="712">
                  <c:v>2170007</c:v>
                </c:pt>
                <c:pt idx="713">
                  <c:v>2172420</c:v>
                </c:pt>
                <c:pt idx="714">
                  <c:v>2213697</c:v>
                </c:pt>
                <c:pt idx="715">
                  <c:v>2460883</c:v>
                </c:pt>
                <c:pt idx="716">
                  <c:v>2623894</c:v>
                </c:pt>
                <c:pt idx="717">
                  <c:v>1733741</c:v>
                </c:pt>
                <c:pt idx="718">
                  <c:v>2529146</c:v>
                </c:pt>
                <c:pt idx="719">
                  <c:v>2217599</c:v>
                </c:pt>
                <c:pt idx="720">
                  <c:v>3295202</c:v>
                </c:pt>
                <c:pt idx="721">
                  <c:v>1977441</c:v>
                </c:pt>
                <c:pt idx="722">
                  <c:v>2368293</c:v>
                </c:pt>
                <c:pt idx="723">
                  <c:v>1785948</c:v>
                </c:pt>
                <c:pt idx="724">
                  <c:v>6053488</c:v>
                </c:pt>
                <c:pt idx="725">
                  <c:v>3919684</c:v>
                </c:pt>
                <c:pt idx="726">
                  <c:v>2944923</c:v>
                </c:pt>
                <c:pt idx="727">
                  <c:v>2646466</c:v>
                </c:pt>
                <c:pt idx="728">
                  <c:v>2807894</c:v>
                </c:pt>
                <c:pt idx="729">
                  <c:v>2399879</c:v>
                </c:pt>
                <c:pt idx="730">
                  <c:v>1752350</c:v>
                </c:pt>
                <c:pt idx="731">
                  <c:v>12415478</c:v>
                </c:pt>
                <c:pt idx="732">
                  <c:v>4275785</c:v>
                </c:pt>
                <c:pt idx="733">
                  <c:v>2284909</c:v>
                </c:pt>
                <c:pt idx="734">
                  <c:v>2425507</c:v>
                </c:pt>
                <c:pt idx="735">
                  <c:v>1906369</c:v>
                </c:pt>
                <c:pt idx="736">
                  <c:v>5159215</c:v>
                </c:pt>
                <c:pt idx="737">
                  <c:v>3328172</c:v>
                </c:pt>
                <c:pt idx="738">
                  <c:v>2629849</c:v>
                </c:pt>
                <c:pt idx="739">
                  <c:v>2878658</c:v>
                </c:pt>
                <c:pt idx="740">
                  <c:v>2623451</c:v>
                </c:pt>
                <c:pt idx="741">
                  <c:v>2177675</c:v>
                </c:pt>
                <c:pt idx="742">
                  <c:v>1680715</c:v>
                </c:pt>
                <c:pt idx="743">
                  <c:v>554319</c:v>
                </c:pt>
                <c:pt idx="744">
                  <c:v>1397806</c:v>
                </c:pt>
                <c:pt idx="745">
                  <c:v>1277244</c:v>
                </c:pt>
                <c:pt idx="746">
                  <c:v>1860560</c:v>
                </c:pt>
                <c:pt idx="747">
                  <c:v>701880</c:v>
                </c:pt>
                <c:pt idx="748">
                  <c:v>2484372</c:v>
                </c:pt>
                <c:pt idx="749">
                  <c:v>1219170</c:v>
                </c:pt>
                <c:pt idx="750">
                  <c:v>2294943</c:v>
                </c:pt>
                <c:pt idx="751">
                  <c:v>1887689</c:v>
                </c:pt>
                <c:pt idx="752">
                  <c:v>4562242</c:v>
                </c:pt>
                <c:pt idx="753">
                  <c:v>2297082</c:v>
                </c:pt>
                <c:pt idx="754">
                  <c:v>3594167</c:v>
                </c:pt>
                <c:pt idx="755">
                  <c:v>4748542</c:v>
                </c:pt>
                <c:pt idx="756">
                  <c:v>8253765</c:v>
                </c:pt>
                <c:pt idx="757">
                  <c:v>4508538</c:v>
                </c:pt>
                <c:pt idx="758">
                  <c:v>4390338</c:v>
                </c:pt>
                <c:pt idx="759">
                  <c:v>6905092</c:v>
                </c:pt>
                <c:pt idx="760">
                  <c:v>2298287</c:v>
                </c:pt>
                <c:pt idx="761">
                  <c:v>4747128</c:v>
                </c:pt>
                <c:pt idx="762">
                  <c:v>1696834</c:v>
                </c:pt>
                <c:pt idx="763">
                  <c:v>4861107</c:v>
                </c:pt>
                <c:pt idx="764">
                  <c:v>2692236</c:v>
                </c:pt>
                <c:pt idx="765">
                  <c:v>3864525</c:v>
                </c:pt>
                <c:pt idx="766">
                  <c:v>3508427</c:v>
                </c:pt>
                <c:pt idx="767">
                  <c:v>4582858</c:v>
                </c:pt>
                <c:pt idx="768">
                  <c:v>2393911</c:v>
                </c:pt>
                <c:pt idx="769">
                  <c:v>3048359</c:v>
                </c:pt>
                <c:pt idx="770">
                  <c:v>1814055</c:v>
                </c:pt>
                <c:pt idx="771">
                  <c:v>2070175</c:v>
                </c:pt>
                <c:pt idx="772">
                  <c:v>1931191</c:v>
                </c:pt>
                <c:pt idx="773">
                  <c:v>2848255</c:v>
                </c:pt>
                <c:pt idx="774">
                  <c:v>1501083</c:v>
                </c:pt>
                <c:pt idx="775">
                  <c:v>3185163</c:v>
                </c:pt>
                <c:pt idx="776">
                  <c:v>2009185</c:v>
                </c:pt>
                <c:pt idx="777">
                  <c:v>3938046</c:v>
                </c:pt>
                <c:pt idx="778">
                  <c:v>1648954</c:v>
                </c:pt>
                <c:pt idx="779">
                  <c:v>2369355</c:v>
                </c:pt>
                <c:pt idx="780">
                  <c:v>1958807</c:v>
                </c:pt>
                <c:pt idx="781">
                  <c:v>1706036</c:v>
                </c:pt>
                <c:pt idx="782">
                  <c:v>1313278</c:v>
                </c:pt>
                <c:pt idx="783">
                  <c:v>2212194</c:v>
                </c:pt>
                <c:pt idx="784">
                  <c:v>2139983</c:v>
                </c:pt>
                <c:pt idx="785">
                  <c:v>1684570</c:v>
                </c:pt>
                <c:pt idx="786">
                  <c:v>1834553</c:v>
                </c:pt>
                <c:pt idx="787">
                  <c:v>20793703</c:v>
                </c:pt>
                <c:pt idx="788">
                  <c:v>1655100</c:v>
                </c:pt>
                <c:pt idx="789">
                  <c:v>4074162</c:v>
                </c:pt>
                <c:pt idx="790">
                  <c:v>3253621</c:v>
                </c:pt>
                <c:pt idx="791">
                  <c:v>4091674</c:v>
                </c:pt>
                <c:pt idx="792">
                  <c:v>3209393</c:v>
                </c:pt>
                <c:pt idx="793">
                  <c:v>1834324</c:v>
                </c:pt>
                <c:pt idx="794">
                  <c:v>1193681</c:v>
                </c:pt>
                <c:pt idx="795">
                  <c:v>3028387</c:v>
                </c:pt>
                <c:pt idx="796">
                  <c:v>3683544</c:v>
                </c:pt>
                <c:pt idx="797">
                  <c:v>1528510</c:v>
                </c:pt>
                <c:pt idx="798">
                  <c:v>1812907</c:v>
                </c:pt>
                <c:pt idx="799">
                  <c:v>5350523</c:v>
                </c:pt>
                <c:pt idx="800">
                  <c:v>2066169</c:v>
                </c:pt>
                <c:pt idx="801">
                  <c:v>2421127</c:v>
                </c:pt>
                <c:pt idx="802">
                  <c:v>1382329</c:v>
                </c:pt>
                <c:pt idx="803">
                  <c:v>2178855</c:v>
                </c:pt>
                <c:pt idx="804">
                  <c:v>2688253</c:v>
                </c:pt>
                <c:pt idx="805">
                  <c:v>1459887</c:v>
                </c:pt>
                <c:pt idx="806">
                  <c:v>2965015</c:v>
                </c:pt>
                <c:pt idx="807">
                  <c:v>2478745</c:v>
                </c:pt>
                <c:pt idx="808">
                  <c:v>3131614</c:v>
                </c:pt>
                <c:pt idx="809">
                  <c:v>1540702</c:v>
                </c:pt>
                <c:pt idx="810">
                  <c:v>3342291</c:v>
                </c:pt>
                <c:pt idx="811">
                  <c:v>2378264</c:v>
                </c:pt>
                <c:pt idx="812">
                  <c:v>711625</c:v>
                </c:pt>
                <c:pt idx="813">
                  <c:v>2318905</c:v>
                </c:pt>
                <c:pt idx="814">
                  <c:v>2715967</c:v>
                </c:pt>
                <c:pt idx="815">
                  <c:v>3071057</c:v>
                </c:pt>
                <c:pt idx="816">
                  <c:v>9509446</c:v>
                </c:pt>
                <c:pt idx="817">
                  <c:v>3686404</c:v>
                </c:pt>
                <c:pt idx="818">
                  <c:v>4322881</c:v>
                </c:pt>
                <c:pt idx="819">
                  <c:v>3057560</c:v>
                </c:pt>
                <c:pt idx="820">
                  <c:v>7708194</c:v>
                </c:pt>
                <c:pt idx="821">
                  <c:v>2033625</c:v>
                </c:pt>
                <c:pt idx="822">
                  <c:v>1237595</c:v>
                </c:pt>
                <c:pt idx="823">
                  <c:v>1647101</c:v>
                </c:pt>
                <c:pt idx="824">
                  <c:v>1654910</c:v>
                </c:pt>
                <c:pt idx="825">
                  <c:v>2629188</c:v>
                </c:pt>
                <c:pt idx="826">
                  <c:v>1905168</c:v>
                </c:pt>
                <c:pt idx="827">
                  <c:v>1649820</c:v>
                </c:pt>
                <c:pt idx="828">
                  <c:v>1403672</c:v>
                </c:pt>
                <c:pt idx="829">
                  <c:v>1641673</c:v>
                </c:pt>
                <c:pt idx="830">
                  <c:v>1389075</c:v>
                </c:pt>
                <c:pt idx="831">
                  <c:v>2981949</c:v>
                </c:pt>
                <c:pt idx="832">
                  <c:v>2091411</c:v>
                </c:pt>
                <c:pt idx="833">
                  <c:v>2653108</c:v>
                </c:pt>
                <c:pt idx="834">
                  <c:v>1585037</c:v>
                </c:pt>
                <c:pt idx="835">
                  <c:v>1523466</c:v>
                </c:pt>
                <c:pt idx="836">
                  <c:v>1166324</c:v>
                </c:pt>
                <c:pt idx="837">
                  <c:v>3602382</c:v>
                </c:pt>
                <c:pt idx="838">
                  <c:v>1515743</c:v>
                </c:pt>
                <c:pt idx="839">
                  <c:v>1984436</c:v>
                </c:pt>
                <c:pt idx="840">
                  <c:v>1864932</c:v>
                </c:pt>
                <c:pt idx="841">
                  <c:v>2138096</c:v>
                </c:pt>
                <c:pt idx="842">
                  <c:v>1302744</c:v>
                </c:pt>
                <c:pt idx="843">
                  <c:v>1124803</c:v>
                </c:pt>
                <c:pt idx="844">
                  <c:v>1635167</c:v>
                </c:pt>
                <c:pt idx="845">
                  <c:v>1288914</c:v>
                </c:pt>
                <c:pt idx="846">
                  <c:v>1983735</c:v>
                </c:pt>
                <c:pt idx="847">
                  <c:v>5967930</c:v>
                </c:pt>
                <c:pt idx="848">
                  <c:v>1445692</c:v>
                </c:pt>
                <c:pt idx="849">
                  <c:v>1336554</c:v>
                </c:pt>
                <c:pt idx="850">
                  <c:v>1435758</c:v>
                </c:pt>
                <c:pt idx="851">
                  <c:v>1943605</c:v>
                </c:pt>
                <c:pt idx="852">
                  <c:v>2459039</c:v>
                </c:pt>
                <c:pt idx="853">
                  <c:v>1385218</c:v>
                </c:pt>
                <c:pt idx="854">
                  <c:v>1824218</c:v>
                </c:pt>
                <c:pt idx="855">
                  <c:v>1670970</c:v>
                </c:pt>
                <c:pt idx="856">
                  <c:v>2014656</c:v>
                </c:pt>
                <c:pt idx="857">
                  <c:v>836964</c:v>
                </c:pt>
                <c:pt idx="858">
                  <c:v>2109652</c:v>
                </c:pt>
                <c:pt idx="859">
                  <c:v>2909817</c:v>
                </c:pt>
                <c:pt idx="860">
                  <c:v>1278608</c:v>
                </c:pt>
                <c:pt idx="861">
                  <c:v>3504867</c:v>
                </c:pt>
                <c:pt idx="862">
                  <c:v>2019683</c:v>
                </c:pt>
                <c:pt idx="863">
                  <c:v>972005</c:v>
                </c:pt>
                <c:pt idx="864">
                  <c:v>1699790</c:v>
                </c:pt>
                <c:pt idx="865">
                  <c:v>1190307</c:v>
                </c:pt>
                <c:pt idx="866">
                  <c:v>1504039</c:v>
                </c:pt>
                <c:pt idx="867">
                  <c:v>1424076</c:v>
                </c:pt>
                <c:pt idx="868">
                  <c:v>3036648</c:v>
                </c:pt>
                <c:pt idx="869">
                  <c:v>1749952</c:v>
                </c:pt>
                <c:pt idx="870">
                  <c:v>1094468</c:v>
                </c:pt>
                <c:pt idx="871">
                  <c:v>1653610</c:v>
                </c:pt>
                <c:pt idx="872">
                  <c:v>2334220</c:v>
                </c:pt>
                <c:pt idx="873">
                  <c:v>2159585</c:v>
                </c:pt>
                <c:pt idx="874">
                  <c:v>3960400</c:v>
                </c:pt>
                <c:pt idx="875">
                  <c:v>4982603</c:v>
                </c:pt>
                <c:pt idx="876">
                  <c:v>3824027</c:v>
                </c:pt>
                <c:pt idx="877">
                  <c:v>12294227</c:v>
                </c:pt>
                <c:pt idx="878">
                  <c:v>6605038</c:v>
                </c:pt>
                <c:pt idx="879">
                  <c:v>3159479</c:v>
                </c:pt>
                <c:pt idx="880">
                  <c:v>2431478</c:v>
                </c:pt>
                <c:pt idx="881">
                  <c:v>2242397</c:v>
                </c:pt>
                <c:pt idx="882">
                  <c:v>1990001</c:v>
                </c:pt>
                <c:pt idx="883">
                  <c:v>5259150</c:v>
                </c:pt>
                <c:pt idx="884">
                  <c:v>2672505</c:v>
                </c:pt>
                <c:pt idx="885">
                  <c:v>2506726</c:v>
                </c:pt>
                <c:pt idx="886">
                  <c:v>1969964</c:v>
                </c:pt>
                <c:pt idx="887">
                  <c:v>1769815</c:v>
                </c:pt>
                <c:pt idx="888">
                  <c:v>2031899</c:v>
                </c:pt>
                <c:pt idx="889">
                  <c:v>2526624</c:v>
                </c:pt>
                <c:pt idx="890">
                  <c:v>2710536</c:v>
                </c:pt>
                <c:pt idx="891">
                  <c:v>2701150</c:v>
                </c:pt>
                <c:pt idx="892">
                  <c:v>1608187</c:v>
                </c:pt>
                <c:pt idx="893">
                  <c:v>3315303</c:v>
                </c:pt>
                <c:pt idx="894">
                  <c:v>1655404</c:v>
                </c:pt>
                <c:pt idx="895">
                  <c:v>1667697</c:v>
                </c:pt>
                <c:pt idx="896">
                  <c:v>1559337</c:v>
                </c:pt>
                <c:pt idx="897">
                  <c:v>1676669</c:v>
                </c:pt>
                <c:pt idx="898">
                  <c:v>7391806</c:v>
                </c:pt>
                <c:pt idx="899">
                  <c:v>1720940</c:v>
                </c:pt>
                <c:pt idx="900">
                  <c:v>2567226</c:v>
                </c:pt>
                <c:pt idx="901">
                  <c:v>2331256</c:v>
                </c:pt>
                <c:pt idx="902">
                  <c:v>3406088</c:v>
                </c:pt>
                <c:pt idx="903">
                  <c:v>1661946</c:v>
                </c:pt>
                <c:pt idx="904">
                  <c:v>1805887</c:v>
                </c:pt>
                <c:pt idx="905">
                  <c:v>2347850</c:v>
                </c:pt>
                <c:pt idx="906">
                  <c:v>2464221</c:v>
                </c:pt>
                <c:pt idx="907">
                  <c:v>2105159</c:v>
                </c:pt>
                <c:pt idx="908">
                  <c:v>2571967</c:v>
                </c:pt>
                <c:pt idx="909">
                  <c:v>1794652</c:v>
                </c:pt>
                <c:pt idx="910">
                  <c:v>1497356</c:v>
                </c:pt>
                <c:pt idx="911">
                  <c:v>4483967</c:v>
                </c:pt>
                <c:pt idx="912">
                  <c:v>1669640</c:v>
                </c:pt>
                <c:pt idx="913">
                  <c:v>4517935</c:v>
                </c:pt>
                <c:pt idx="914">
                  <c:v>2842400</c:v>
                </c:pt>
                <c:pt idx="915">
                  <c:v>1767709</c:v>
                </c:pt>
                <c:pt idx="916">
                  <c:v>2582004</c:v>
                </c:pt>
                <c:pt idx="917">
                  <c:v>2280777</c:v>
                </c:pt>
                <c:pt idx="918">
                  <c:v>2691836</c:v>
                </c:pt>
                <c:pt idx="919">
                  <c:v>2140769</c:v>
                </c:pt>
                <c:pt idx="920">
                  <c:v>2275523</c:v>
                </c:pt>
                <c:pt idx="921">
                  <c:v>2655172</c:v>
                </c:pt>
                <c:pt idx="922">
                  <c:v>4286280</c:v>
                </c:pt>
                <c:pt idx="923">
                  <c:v>2761885</c:v>
                </c:pt>
                <c:pt idx="924">
                  <c:v>2220756</c:v>
                </c:pt>
                <c:pt idx="925">
                  <c:v>3112700</c:v>
                </c:pt>
                <c:pt idx="926">
                  <c:v>1321467</c:v>
                </c:pt>
                <c:pt idx="927">
                  <c:v>1246703</c:v>
                </c:pt>
                <c:pt idx="928">
                  <c:v>903152</c:v>
                </c:pt>
                <c:pt idx="929">
                  <c:v>1670373</c:v>
                </c:pt>
                <c:pt idx="930">
                  <c:v>1807072</c:v>
                </c:pt>
                <c:pt idx="931">
                  <c:v>2338327</c:v>
                </c:pt>
                <c:pt idx="932">
                  <c:v>2162636</c:v>
                </c:pt>
                <c:pt idx="933">
                  <c:v>2253785</c:v>
                </c:pt>
                <c:pt idx="934">
                  <c:v>2995200</c:v>
                </c:pt>
                <c:pt idx="935">
                  <c:v>2497711</c:v>
                </c:pt>
                <c:pt idx="936">
                  <c:v>3430211</c:v>
                </c:pt>
                <c:pt idx="937">
                  <c:v>1532394</c:v>
                </c:pt>
                <c:pt idx="938">
                  <c:v>2186131</c:v>
                </c:pt>
                <c:pt idx="939">
                  <c:v>3921609</c:v>
                </c:pt>
                <c:pt idx="940">
                  <c:v>5740821</c:v>
                </c:pt>
                <c:pt idx="941">
                  <c:v>2527113</c:v>
                </c:pt>
                <c:pt idx="942">
                  <c:v>1687345</c:v>
                </c:pt>
                <c:pt idx="943">
                  <c:v>1743126</c:v>
                </c:pt>
                <c:pt idx="944">
                  <c:v>2279726</c:v>
                </c:pt>
                <c:pt idx="945">
                  <c:v>1625449</c:v>
                </c:pt>
                <c:pt idx="946">
                  <c:v>1646367</c:v>
                </c:pt>
                <c:pt idx="947">
                  <c:v>1420065</c:v>
                </c:pt>
                <c:pt idx="948">
                  <c:v>4617424</c:v>
                </c:pt>
                <c:pt idx="949">
                  <c:v>2675348</c:v>
                </c:pt>
                <c:pt idx="950">
                  <c:v>1158770</c:v>
                </c:pt>
                <c:pt idx="951">
                  <c:v>2525870</c:v>
                </c:pt>
                <c:pt idx="952">
                  <c:v>1572719</c:v>
                </c:pt>
                <c:pt idx="953">
                  <c:v>1368604</c:v>
                </c:pt>
                <c:pt idx="954">
                  <c:v>2052536</c:v>
                </c:pt>
                <c:pt idx="955">
                  <c:v>1175823</c:v>
                </c:pt>
                <c:pt idx="956">
                  <c:v>1385282</c:v>
                </c:pt>
                <c:pt idx="957">
                  <c:v>937671</c:v>
                </c:pt>
                <c:pt idx="958">
                  <c:v>1483749</c:v>
                </c:pt>
                <c:pt idx="959">
                  <c:v>1469902</c:v>
                </c:pt>
                <c:pt idx="960">
                  <c:v>730991</c:v>
                </c:pt>
                <c:pt idx="961">
                  <c:v>2410620</c:v>
                </c:pt>
                <c:pt idx="962">
                  <c:v>3936945</c:v>
                </c:pt>
                <c:pt idx="963">
                  <c:v>2882039</c:v>
                </c:pt>
                <c:pt idx="964">
                  <c:v>2831858</c:v>
                </c:pt>
                <c:pt idx="965">
                  <c:v>1514256</c:v>
                </c:pt>
                <c:pt idx="966">
                  <c:v>1535630</c:v>
                </c:pt>
                <c:pt idx="967">
                  <c:v>1307344</c:v>
                </c:pt>
                <c:pt idx="968">
                  <c:v>1795933</c:v>
                </c:pt>
                <c:pt idx="969">
                  <c:v>2152951</c:v>
                </c:pt>
                <c:pt idx="970">
                  <c:v>1835524</c:v>
                </c:pt>
                <c:pt idx="971">
                  <c:v>4104385</c:v>
                </c:pt>
                <c:pt idx="972">
                  <c:v>1854324</c:v>
                </c:pt>
                <c:pt idx="973">
                  <c:v>1547057</c:v>
                </c:pt>
                <c:pt idx="974">
                  <c:v>3932040</c:v>
                </c:pt>
                <c:pt idx="975">
                  <c:v>2077245</c:v>
                </c:pt>
                <c:pt idx="976">
                  <c:v>1985003</c:v>
                </c:pt>
                <c:pt idx="977">
                  <c:v>4509751</c:v>
                </c:pt>
                <c:pt idx="978">
                  <c:v>2824656</c:v>
                </c:pt>
                <c:pt idx="979">
                  <c:v>2730422</c:v>
                </c:pt>
                <c:pt idx="980">
                  <c:v>1896931</c:v>
                </c:pt>
                <c:pt idx="981">
                  <c:v>5145574</c:v>
                </c:pt>
                <c:pt idx="982">
                  <c:v>7374290</c:v>
                </c:pt>
                <c:pt idx="983">
                  <c:v>3075527</c:v>
                </c:pt>
                <c:pt idx="984">
                  <c:v>2590417</c:v>
                </c:pt>
                <c:pt idx="985">
                  <c:v>4368383</c:v>
                </c:pt>
                <c:pt idx="986">
                  <c:v>2841508</c:v>
                </c:pt>
                <c:pt idx="987">
                  <c:v>2303438</c:v>
                </c:pt>
                <c:pt idx="988">
                  <c:v>1363265</c:v>
                </c:pt>
                <c:pt idx="989">
                  <c:v>1402329</c:v>
                </c:pt>
                <c:pt idx="990">
                  <c:v>1928616</c:v>
                </c:pt>
                <c:pt idx="991">
                  <c:v>1481617</c:v>
                </c:pt>
                <c:pt idx="992">
                  <c:v>1222315</c:v>
                </c:pt>
                <c:pt idx="993">
                  <c:v>1440888</c:v>
                </c:pt>
                <c:pt idx="994">
                  <c:v>1651716</c:v>
                </c:pt>
                <c:pt idx="995">
                  <c:v>3392241</c:v>
                </c:pt>
                <c:pt idx="996">
                  <c:v>1776925</c:v>
                </c:pt>
                <c:pt idx="997">
                  <c:v>2025264</c:v>
                </c:pt>
                <c:pt idx="998">
                  <c:v>3119270</c:v>
                </c:pt>
                <c:pt idx="999">
                  <c:v>4368914</c:v>
                </c:pt>
                <c:pt idx="1000">
                  <c:v>2271368</c:v>
                </c:pt>
                <c:pt idx="1001">
                  <c:v>5862043</c:v>
                </c:pt>
                <c:pt idx="1002">
                  <c:v>9712071</c:v>
                </c:pt>
                <c:pt idx="1003">
                  <c:v>4459799</c:v>
                </c:pt>
                <c:pt idx="1004">
                  <c:v>3846289</c:v>
                </c:pt>
                <c:pt idx="1005">
                  <c:v>3205598</c:v>
                </c:pt>
                <c:pt idx="1006">
                  <c:v>2374099</c:v>
                </c:pt>
                <c:pt idx="1007">
                  <c:v>3196630</c:v>
                </c:pt>
                <c:pt idx="1008">
                  <c:v>2136023</c:v>
                </c:pt>
                <c:pt idx="1009">
                  <c:v>2641656</c:v>
                </c:pt>
                <c:pt idx="1010">
                  <c:v>2521598</c:v>
                </c:pt>
                <c:pt idx="1011">
                  <c:v>1939386</c:v>
                </c:pt>
                <c:pt idx="1012">
                  <c:v>7025931</c:v>
                </c:pt>
                <c:pt idx="1013">
                  <c:v>2845408</c:v>
                </c:pt>
                <c:pt idx="1014">
                  <c:v>2337374</c:v>
                </c:pt>
                <c:pt idx="1015">
                  <c:v>1452864</c:v>
                </c:pt>
                <c:pt idx="1016">
                  <c:v>4988311</c:v>
                </c:pt>
                <c:pt idx="1017">
                  <c:v>3320199</c:v>
                </c:pt>
                <c:pt idx="1018">
                  <c:v>3496692</c:v>
                </c:pt>
                <c:pt idx="1019">
                  <c:v>3341297</c:v>
                </c:pt>
                <c:pt idx="1020">
                  <c:v>4885445</c:v>
                </c:pt>
                <c:pt idx="1021">
                  <c:v>3129897</c:v>
                </c:pt>
                <c:pt idx="1022">
                  <c:v>1386643</c:v>
                </c:pt>
                <c:pt idx="1023">
                  <c:v>2555162</c:v>
                </c:pt>
                <c:pt idx="1024">
                  <c:v>1776881</c:v>
                </c:pt>
                <c:pt idx="1025">
                  <c:v>762624</c:v>
                </c:pt>
                <c:pt idx="1026">
                  <c:v>2240414</c:v>
                </c:pt>
                <c:pt idx="1027">
                  <c:v>2890991</c:v>
                </c:pt>
                <c:pt idx="1028">
                  <c:v>3820901</c:v>
                </c:pt>
                <c:pt idx="1029">
                  <c:v>2191549</c:v>
                </c:pt>
                <c:pt idx="1030">
                  <c:v>1844253</c:v>
                </c:pt>
                <c:pt idx="1031">
                  <c:v>2049420</c:v>
                </c:pt>
                <c:pt idx="1032">
                  <c:v>936575</c:v>
                </c:pt>
                <c:pt idx="1033">
                  <c:v>3532888</c:v>
                </c:pt>
                <c:pt idx="1034">
                  <c:v>2371138</c:v>
                </c:pt>
                <c:pt idx="1035">
                  <c:v>1788071</c:v>
                </c:pt>
                <c:pt idx="1036">
                  <c:v>3339546</c:v>
                </c:pt>
                <c:pt idx="1037">
                  <c:v>2366177</c:v>
                </c:pt>
                <c:pt idx="1038">
                  <c:v>3181239</c:v>
                </c:pt>
                <c:pt idx="1039">
                  <c:v>2970902</c:v>
                </c:pt>
                <c:pt idx="1040">
                  <c:v>2414182</c:v>
                </c:pt>
                <c:pt idx="1041">
                  <c:v>2564135</c:v>
                </c:pt>
                <c:pt idx="1042">
                  <c:v>3513306</c:v>
                </c:pt>
                <c:pt idx="1043">
                  <c:v>3931561</c:v>
                </c:pt>
                <c:pt idx="1044">
                  <c:v>1183544</c:v>
                </c:pt>
                <c:pt idx="1045">
                  <c:v>1915379</c:v>
                </c:pt>
                <c:pt idx="1046">
                  <c:v>1815178</c:v>
                </c:pt>
                <c:pt idx="1047">
                  <c:v>2684744</c:v>
                </c:pt>
                <c:pt idx="1048">
                  <c:v>7468824</c:v>
                </c:pt>
                <c:pt idx="1049">
                  <c:v>4496344</c:v>
                </c:pt>
                <c:pt idx="1050">
                  <c:v>2589697</c:v>
                </c:pt>
                <c:pt idx="1051">
                  <c:v>5301493</c:v>
                </c:pt>
                <c:pt idx="1052">
                  <c:v>1014857</c:v>
                </c:pt>
                <c:pt idx="1053">
                  <c:v>2031775</c:v>
                </c:pt>
                <c:pt idx="1054">
                  <c:v>3343884</c:v>
                </c:pt>
                <c:pt idx="1055">
                  <c:v>3388449</c:v>
                </c:pt>
                <c:pt idx="1056">
                  <c:v>2773570</c:v>
                </c:pt>
                <c:pt idx="1057">
                  <c:v>1820136</c:v>
                </c:pt>
                <c:pt idx="1058">
                  <c:v>2432095</c:v>
                </c:pt>
                <c:pt idx="1059">
                  <c:v>1829986</c:v>
                </c:pt>
                <c:pt idx="1060">
                  <c:v>4319991</c:v>
                </c:pt>
                <c:pt idx="1061">
                  <c:v>3295684</c:v>
                </c:pt>
                <c:pt idx="1062">
                  <c:v>2446933</c:v>
                </c:pt>
                <c:pt idx="1063">
                  <c:v>5180223</c:v>
                </c:pt>
                <c:pt idx="1064">
                  <c:v>5219506</c:v>
                </c:pt>
                <c:pt idx="1065">
                  <c:v>1939632</c:v>
                </c:pt>
                <c:pt idx="1066">
                  <c:v>2783858</c:v>
                </c:pt>
                <c:pt idx="1067">
                  <c:v>1321471</c:v>
                </c:pt>
                <c:pt idx="1068">
                  <c:v>4558032</c:v>
                </c:pt>
                <c:pt idx="1069">
                  <c:v>4328477</c:v>
                </c:pt>
                <c:pt idx="1070">
                  <c:v>11493223</c:v>
                </c:pt>
                <c:pt idx="1071">
                  <c:v>7606726</c:v>
                </c:pt>
                <c:pt idx="1072">
                  <c:v>6555505</c:v>
                </c:pt>
                <c:pt idx="1073">
                  <c:v>5964228</c:v>
                </c:pt>
                <c:pt idx="1074">
                  <c:v>2504082</c:v>
                </c:pt>
                <c:pt idx="1075">
                  <c:v>5096525</c:v>
                </c:pt>
                <c:pt idx="1076">
                  <c:v>6832455</c:v>
                </c:pt>
                <c:pt idx="1077">
                  <c:v>5653762</c:v>
                </c:pt>
                <c:pt idx="1078">
                  <c:v>3357203</c:v>
                </c:pt>
                <c:pt idx="1079">
                  <c:v>2316566</c:v>
                </c:pt>
                <c:pt idx="1080">
                  <c:v>3200462</c:v>
                </c:pt>
                <c:pt idx="1081">
                  <c:v>2975965</c:v>
                </c:pt>
                <c:pt idx="1082">
                  <c:v>5055915</c:v>
                </c:pt>
                <c:pt idx="1083">
                  <c:v>2487831</c:v>
                </c:pt>
                <c:pt idx="1084">
                  <c:v>4966721</c:v>
                </c:pt>
                <c:pt idx="1085">
                  <c:v>2390777</c:v>
                </c:pt>
                <c:pt idx="1086">
                  <c:v>3326149</c:v>
                </c:pt>
                <c:pt idx="1087">
                  <c:v>1769966</c:v>
                </c:pt>
                <c:pt idx="1088">
                  <c:v>1942325</c:v>
                </c:pt>
                <c:pt idx="1089">
                  <c:v>2147233</c:v>
                </c:pt>
                <c:pt idx="1090">
                  <c:v>3845920</c:v>
                </c:pt>
                <c:pt idx="1091">
                  <c:v>4150461</c:v>
                </c:pt>
                <c:pt idx="1092">
                  <c:v>10319045</c:v>
                </c:pt>
                <c:pt idx="1093">
                  <c:v>5384064</c:v>
                </c:pt>
                <c:pt idx="1094">
                  <c:v>5447244</c:v>
                </c:pt>
                <c:pt idx="1095">
                  <c:v>3005139</c:v>
                </c:pt>
                <c:pt idx="1096">
                  <c:v>5936709</c:v>
                </c:pt>
                <c:pt idx="1097">
                  <c:v>5884025</c:v>
                </c:pt>
                <c:pt idx="1098">
                  <c:v>3293739</c:v>
                </c:pt>
                <c:pt idx="1099">
                  <c:v>2269082</c:v>
                </c:pt>
                <c:pt idx="1100">
                  <c:v>5990861</c:v>
                </c:pt>
                <c:pt idx="1101">
                  <c:v>4232861</c:v>
                </c:pt>
                <c:pt idx="1102">
                  <c:v>3065114</c:v>
                </c:pt>
                <c:pt idx="1103">
                  <c:v>2223029</c:v>
                </c:pt>
                <c:pt idx="1104">
                  <c:v>3117522</c:v>
                </c:pt>
                <c:pt idx="1105">
                  <c:v>3163919</c:v>
                </c:pt>
                <c:pt idx="1106">
                  <c:v>6489262</c:v>
                </c:pt>
                <c:pt idx="1107">
                  <c:v>1988692</c:v>
                </c:pt>
                <c:pt idx="1108">
                  <c:v>2079037</c:v>
                </c:pt>
                <c:pt idx="1109">
                  <c:v>1917424</c:v>
                </c:pt>
                <c:pt idx="1110">
                  <c:v>6613193</c:v>
                </c:pt>
                <c:pt idx="1111">
                  <c:v>4943575</c:v>
                </c:pt>
                <c:pt idx="1112">
                  <c:v>3723295</c:v>
                </c:pt>
                <c:pt idx="1113">
                  <c:v>3811366</c:v>
                </c:pt>
                <c:pt idx="1114">
                  <c:v>2070876</c:v>
                </c:pt>
                <c:pt idx="1115">
                  <c:v>6822557</c:v>
                </c:pt>
                <c:pt idx="1116">
                  <c:v>3061687</c:v>
                </c:pt>
                <c:pt idx="1117">
                  <c:v>2939620</c:v>
                </c:pt>
                <c:pt idx="1118">
                  <c:v>2658608</c:v>
                </c:pt>
                <c:pt idx="1119">
                  <c:v>3507096</c:v>
                </c:pt>
                <c:pt idx="1120">
                  <c:v>3304053</c:v>
                </c:pt>
                <c:pt idx="1121">
                  <c:v>6430647</c:v>
                </c:pt>
                <c:pt idx="1122">
                  <c:v>10337489</c:v>
                </c:pt>
                <c:pt idx="1123">
                  <c:v>3540650</c:v>
                </c:pt>
                <c:pt idx="1124">
                  <c:v>4399468</c:v>
                </c:pt>
                <c:pt idx="1125">
                  <c:v>5633838</c:v>
                </c:pt>
                <c:pt idx="1126">
                  <c:v>2704495</c:v>
                </c:pt>
                <c:pt idx="1127">
                  <c:v>2907674</c:v>
                </c:pt>
                <c:pt idx="1128">
                  <c:v>2484191</c:v>
                </c:pt>
              </c:numCache>
            </c:numRef>
          </c:val>
          <c:smooth val="0"/>
          <c:extLst>
            <c:ext xmlns:c16="http://schemas.microsoft.com/office/drawing/2014/chart" uri="{C3380CC4-5D6E-409C-BE32-E72D297353CC}">
              <c16:uniqueId val="{00000000-81BD-4FC8-A7E4-358C7A03E96B}"/>
            </c:ext>
          </c:extLst>
        </c:ser>
        <c:dLbls>
          <c:showLegendKey val="0"/>
          <c:showVal val="0"/>
          <c:showCatName val="0"/>
          <c:showSerName val="0"/>
          <c:showPercent val="0"/>
          <c:showBubbleSize val="0"/>
        </c:dLbls>
        <c:smooth val="0"/>
        <c:axId val="666194128"/>
        <c:axId val="666194544"/>
      </c:lineChart>
      <c:dateAx>
        <c:axId val="66619412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544"/>
        <c:crosses val="autoZero"/>
        <c:auto val="1"/>
        <c:lblOffset val="100"/>
        <c:baseTimeUnit val="days"/>
      </c:dateAx>
      <c:valAx>
        <c:axId val="666194544"/>
        <c:scaling>
          <c:orientation val="minMax"/>
          <c:min val="1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94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a:t>
          </a:r>
        </a:p>
      </cx:txPr>
    </cx:title>
    <cx:plotArea>
      <cx:plotAreaRegion>
        <cx:plotSurface>
          <cx:spPr>
            <a:ln>
              <a:noFill/>
            </a:ln>
          </cx:spPr>
        </cx:plotSurface>
        <cx:series layoutId="clusteredColumn" uniqueId="{AD1458F0-D369-4142-AFF9-F6FBFCB8C330}" formatIdx="0">
          <cx:spPr>
            <a:solidFill>
              <a:srgbClr val="006CB7"/>
            </a:solidFill>
          </cx:spPr>
          <cx:dataId val="0"/>
          <cx:layoutPr>
            <cx:binning intervalClosed="r"/>
          </cx:layoutPr>
        </cx:series>
      </cx:plotAreaRegion>
      <cx:axis id="0">
        <cx:catScaling gapWidth="0"/>
        <cx:tickLabels/>
      </cx:axis>
      <cx:axis id="1">
        <cx:valScaling/>
        <cx:majorGridlines>
          <cx:spPr>
            <a:ln>
              <a:noFill/>
            </a:ln>
          </cx:spPr>
        </cx:majorGridlines>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a:t>
          </a:r>
        </a:p>
      </cx:txPr>
    </cx:title>
    <cx:plotArea>
      <cx:plotAreaRegion>
        <cx:plotSurface>
          <cx:spPr>
            <a:ln>
              <a:noFill/>
            </a:ln>
          </cx:spPr>
        </cx:plotSurface>
        <cx:series layoutId="clusteredColumn" uniqueId="{F573E404-E7DA-4045-BDDE-CC167EA2E18F}">
          <cx:spPr>
            <a:solidFill>
              <a:srgbClr val="006CB7"/>
            </a:solidFill>
            <a:ln>
              <a:solidFill>
                <a:schemeClr val="bg1"/>
              </a:solidFill>
            </a:ln>
          </cx:spPr>
          <cx:dataId val="0"/>
          <cx:layoutPr>
            <cx:binning intervalClosed="r"/>
          </cx:layoutPr>
        </cx:series>
      </cx:plotAreaRegion>
      <cx:axis id="0">
        <cx:catScaling gapWidth="0"/>
        <cx:tickLabels/>
        <cx:numFmt formatCode="#,##0.00" sourceLinked="0"/>
      </cx:axis>
      <cx:axis id="1">
        <cx:valScaling/>
        <cx:majorGridlines>
          <cx:spPr>
            <a:ln>
              <a:noFill/>
            </a:ln>
          </cx:spPr>
        </cx:majorGridlines>
        <cx:tickLabels/>
      </cx:axis>
    </cx:plotArea>
  </cx:chart>
  <cx:spPr>
    <a:ln>
      <a:noFill/>
    </a:ln>
  </cx:spPr>
  <cx:printSettings>
    <cx:headerFooter alignWithMargins="1" differentOddEven="0" differentFirst="0"/>
    <cx:pageMargins l="0" r="0" t="0" b="0" header="0" footer="0"/>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jpeg"/><Relationship Id="rId1" Type="http://schemas.openxmlformats.org/officeDocument/2006/relationships/chart" Target="../charts/chart3.xml"/><Relationship Id="rId5" Type="http://schemas.openxmlformats.org/officeDocument/2006/relationships/chart" Target="../charts/chart6.xml"/><Relationship Id="rId4"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microsoft.com/office/2014/relationships/chartEx" Target="../charts/chartEx1.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_rels/drawing1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image" Target="../media/image8.jpeg"/></Relationships>
</file>

<file path=xl/drawings/_rels/drawing22.xml.rels><?xml version="1.0" encoding="UTF-8" standalone="yes"?>
<Relationships xmlns="http://schemas.openxmlformats.org/package/2006/relationships"><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editAs="oneCell">
    <xdr:from>
      <xdr:col>1</xdr:col>
      <xdr:colOff>106680</xdr:colOff>
      <xdr:row>0</xdr:row>
      <xdr:rowOff>68579</xdr:rowOff>
    </xdr:from>
    <xdr:to>
      <xdr:col>10</xdr:col>
      <xdr:colOff>838200</xdr:colOff>
      <xdr:row>8</xdr:row>
      <xdr:rowOff>35051</xdr:rowOff>
    </xdr:to>
    <xdr:pic>
      <xdr:nvPicPr>
        <xdr:cNvPr id="5" name="Picture 4" descr="HCL Tech announces new logo, brand ...">
          <a:extLst>
            <a:ext uri="{FF2B5EF4-FFF2-40B4-BE49-F238E27FC236}">
              <a16:creationId xmlns:a16="http://schemas.microsoft.com/office/drawing/2014/main" id="{250F37AC-BE37-48BE-BF61-5590EAE25E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68579"/>
          <a:ext cx="2552700" cy="1429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182880</xdr:colOff>
      <xdr:row>18</xdr:row>
      <xdr:rowOff>53340</xdr:rowOff>
    </xdr:from>
    <xdr:to>
      <xdr:col>9</xdr:col>
      <xdr:colOff>1018540</xdr:colOff>
      <xdr:row>22</xdr:row>
      <xdr:rowOff>68580</xdr:rowOff>
    </xdr:to>
    <xdr:pic>
      <xdr:nvPicPr>
        <xdr:cNvPr id="2" name="Picture 1" descr="HCL Logo and symbol, meaning, history, PNG">
          <a:extLst>
            <a:ext uri="{FF2B5EF4-FFF2-40B4-BE49-F238E27FC236}">
              <a16:creationId xmlns:a16="http://schemas.microsoft.com/office/drawing/2014/main" id="{F2DC8DBE-D4D7-4F6B-A398-1B5A86D8CC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2145" b="29281"/>
        <a:stretch/>
      </xdr:blipFill>
      <xdr:spPr bwMode="auto">
        <a:xfrm>
          <a:off x="4465320" y="3360420"/>
          <a:ext cx="3449320" cy="74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372035</xdr:colOff>
      <xdr:row>23</xdr:row>
      <xdr:rowOff>89648</xdr:rowOff>
    </xdr:from>
    <xdr:to>
      <xdr:col>6</xdr:col>
      <xdr:colOff>793376</xdr:colOff>
      <xdr:row>38</xdr:row>
      <xdr:rowOff>143436</xdr:rowOff>
    </xdr:to>
    <xdr:graphicFrame macro="">
      <xdr:nvGraphicFramePr>
        <xdr:cNvPr id="3" name="Chart 2">
          <a:extLst>
            <a:ext uri="{FF2B5EF4-FFF2-40B4-BE49-F238E27FC236}">
              <a16:creationId xmlns:a16="http://schemas.microsoft.com/office/drawing/2014/main" id="{38C149B8-778B-4BD3-BFE2-3518BA8BD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255495</xdr:colOff>
      <xdr:row>24</xdr:row>
      <xdr:rowOff>0</xdr:rowOff>
    </xdr:from>
    <xdr:to>
      <xdr:col>13</xdr:col>
      <xdr:colOff>147918</xdr:colOff>
      <xdr:row>39</xdr:row>
      <xdr:rowOff>53788</xdr:rowOff>
    </xdr:to>
    <xdr:graphicFrame macro="">
      <xdr:nvGraphicFramePr>
        <xdr:cNvPr id="4" name="Chart 3">
          <a:extLst>
            <a:ext uri="{FF2B5EF4-FFF2-40B4-BE49-F238E27FC236}">
              <a16:creationId xmlns:a16="http://schemas.microsoft.com/office/drawing/2014/main" id="{F4791EA6-30F0-42D5-9342-B499726C3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0</xdr:row>
      <xdr:rowOff>91440</xdr:rowOff>
    </xdr:from>
    <xdr:to>
      <xdr:col>1</xdr:col>
      <xdr:colOff>2042160</xdr:colOff>
      <xdr:row>6</xdr:row>
      <xdr:rowOff>73762</xdr:rowOff>
    </xdr:to>
    <xdr:pic>
      <xdr:nvPicPr>
        <xdr:cNvPr id="4" name="Picture 3" descr="HCL Tech announces new logo, brand ...">
          <a:extLst>
            <a:ext uri="{FF2B5EF4-FFF2-40B4-BE49-F238E27FC236}">
              <a16:creationId xmlns:a16="http://schemas.microsoft.com/office/drawing/2014/main" id="{20B9134D-9D97-47CE-A2F4-3428A92C6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91440"/>
          <a:ext cx="1927860" cy="1079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335280</xdr:colOff>
      <xdr:row>6</xdr:row>
      <xdr:rowOff>99365</xdr:rowOff>
    </xdr:to>
    <xdr:pic>
      <xdr:nvPicPr>
        <xdr:cNvPr id="4" name="Picture 3" descr="HCL Tech announces new logo, brand ...">
          <a:extLst>
            <a:ext uri="{FF2B5EF4-FFF2-40B4-BE49-F238E27FC236}">
              <a16:creationId xmlns:a16="http://schemas.microsoft.com/office/drawing/2014/main" id="{57B85D3F-F48A-4A26-AA0F-86AA61EA0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 y="297180"/>
          <a:ext cx="1973580" cy="11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60961</xdr:colOff>
      <xdr:row>0</xdr:row>
      <xdr:rowOff>137160</xdr:rowOff>
    </xdr:from>
    <xdr:to>
      <xdr:col>2</xdr:col>
      <xdr:colOff>473435</xdr:colOff>
      <xdr:row>6</xdr:row>
      <xdr:rowOff>60960</xdr:rowOff>
    </xdr:to>
    <xdr:pic>
      <xdr:nvPicPr>
        <xdr:cNvPr id="2" name="Picture 1" descr="HCL Tech announces new logo, brand ...">
          <a:extLst>
            <a:ext uri="{FF2B5EF4-FFF2-40B4-BE49-F238E27FC236}">
              <a16:creationId xmlns:a16="http://schemas.microsoft.com/office/drawing/2014/main" id="{5F34A697-DCF6-4427-8A86-AE4264C3D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1" y="137160"/>
          <a:ext cx="1890754" cy="107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44824</xdr:colOff>
      <xdr:row>0</xdr:row>
      <xdr:rowOff>107577</xdr:rowOff>
    </xdr:from>
    <xdr:to>
      <xdr:col>2</xdr:col>
      <xdr:colOff>299696</xdr:colOff>
      <xdr:row>6</xdr:row>
      <xdr:rowOff>86310</xdr:rowOff>
    </xdr:to>
    <xdr:pic>
      <xdr:nvPicPr>
        <xdr:cNvPr id="3" name="Picture 2" descr="HCL Tech announces new logo, brand ...">
          <a:extLst>
            <a:ext uri="{FF2B5EF4-FFF2-40B4-BE49-F238E27FC236}">
              <a16:creationId xmlns:a16="http://schemas.microsoft.com/office/drawing/2014/main" id="{33D6794A-9728-4B02-99C1-359502730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7906" y="107577"/>
          <a:ext cx="1855694" cy="1054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220980</xdr:colOff>
      <xdr:row>1</xdr:row>
      <xdr:rowOff>30481</xdr:rowOff>
    </xdr:from>
    <xdr:to>
      <xdr:col>1</xdr:col>
      <xdr:colOff>1348740</xdr:colOff>
      <xdr:row>5</xdr:row>
      <xdr:rowOff>78373</xdr:rowOff>
    </xdr:to>
    <xdr:pic>
      <xdr:nvPicPr>
        <xdr:cNvPr id="2" name="Picture 1" descr="HCL Tech announces new logo, brand ...">
          <a:extLst>
            <a:ext uri="{FF2B5EF4-FFF2-40B4-BE49-F238E27FC236}">
              <a16:creationId xmlns:a16="http://schemas.microsoft.com/office/drawing/2014/main" id="{470076AD-B7DF-448C-99AA-83FBE357B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980" y="220981"/>
          <a:ext cx="1371600" cy="779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60960</xdr:colOff>
      <xdr:row>1</xdr:row>
      <xdr:rowOff>30480</xdr:rowOff>
    </xdr:from>
    <xdr:to>
      <xdr:col>4</xdr:col>
      <xdr:colOff>448282</xdr:colOff>
      <xdr:row>10</xdr:row>
      <xdr:rowOff>137160</xdr:rowOff>
    </xdr:to>
    <xdr:pic>
      <xdr:nvPicPr>
        <xdr:cNvPr id="4" name="Picture 3" descr="HCL Tech announces new logo, brand ...">
          <a:extLst>
            <a:ext uri="{FF2B5EF4-FFF2-40B4-BE49-F238E27FC236}">
              <a16:creationId xmlns:a16="http://schemas.microsoft.com/office/drawing/2014/main" id="{3B552DAE-6B24-4578-9A6B-3025F8CDE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8120" y="213360"/>
          <a:ext cx="3191482"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68580</xdr:colOff>
      <xdr:row>2</xdr:row>
      <xdr:rowOff>53340</xdr:rowOff>
    </xdr:from>
    <xdr:to>
      <xdr:col>2</xdr:col>
      <xdr:colOff>198120</xdr:colOff>
      <xdr:row>9</xdr:row>
      <xdr:rowOff>31481</xdr:rowOff>
    </xdr:to>
    <xdr:pic>
      <xdr:nvPicPr>
        <xdr:cNvPr id="2" name="Picture 1" descr="HCL Tech announces new logo, brand ...">
          <a:extLst>
            <a:ext uri="{FF2B5EF4-FFF2-40B4-BE49-F238E27FC236}">
              <a16:creationId xmlns:a16="http://schemas.microsoft.com/office/drawing/2014/main" id="{B2B5C324-2D91-4ED2-8455-3EE8D0A94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 y="419100"/>
          <a:ext cx="1958340" cy="1075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27</xdr:row>
      <xdr:rowOff>170449</xdr:rowOff>
    </xdr:from>
    <xdr:to>
      <xdr:col>10</xdr:col>
      <xdr:colOff>761999</xdr:colOff>
      <xdr:row>38</xdr:row>
      <xdr:rowOff>159219</xdr:rowOff>
    </xdr:to>
    <xdr:graphicFrame macro="">
      <xdr:nvGraphicFramePr>
        <xdr:cNvPr id="9" name="Chart 8">
          <a:extLst>
            <a:ext uri="{FF2B5EF4-FFF2-40B4-BE49-F238E27FC236}">
              <a16:creationId xmlns:a16="http://schemas.microsoft.com/office/drawing/2014/main" id="{D2A68306-5FE6-42F2-A875-D5959CBEC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68946</xdr:colOff>
      <xdr:row>61</xdr:row>
      <xdr:rowOff>140141</xdr:rowOff>
    </xdr:from>
    <xdr:to>
      <xdr:col>7</xdr:col>
      <xdr:colOff>68494</xdr:colOff>
      <xdr:row>69</xdr:row>
      <xdr:rowOff>25685</xdr:rowOff>
    </xdr:to>
    <xdr:sp macro="" textlink="">
      <xdr:nvSpPr>
        <xdr:cNvPr id="2" name="TextBox 1">
          <a:extLst>
            <a:ext uri="{FF2B5EF4-FFF2-40B4-BE49-F238E27FC236}">
              <a16:creationId xmlns:a16="http://schemas.microsoft.com/office/drawing/2014/main" id="{D59227CC-F2A1-4FC9-8B6B-92DC431FC231}"/>
            </a:ext>
          </a:extLst>
        </xdr:cNvPr>
        <xdr:cNvSpPr txBox="1"/>
      </xdr:nvSpPr>
      <xdr:spPr>
        <a:xfrm>
          <a:off x="205935" y="11287602"/>
          <a:ext cx="6189728" cy="1323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Wingdings" panose="05000000000000000000" pitchFamily="2" charset="2"/>
            <a:buChar char="Ø"/>
          </a:pPr>
          <a:r>
            <a:rPr lang="en-IN" sz="1100"/>
            <a:t>HCLTech reported consolidated revenues of $12.8 billion for the 12 months ending June 2023. The company has maintained its revenue growth momentum in Q1 FY24 and continues to provide robust financial guidance for the fiscal year</a:t>
          </a:r>
        </a:p>
        <a:p>
          <a:pPr marL="171450" indent="-171450">
            <a:buFont typeface="Wingdings" panose="05000000000000000000" pitchFamily="2" charset="2"/>
            <a:buChar char="Ø"/>
          </a:pPr>
          <a:r>
            <a:rPr lang="en-IN"/>
            <a:t>HCL Tech has been actively expanding its capabilities through acquisitions and strategic partnerships.</a:t>
          </a:r>
        </a:p>
        <a:p>
          <a:pPr marL="171450" indent="-171450">
            <a:buFont typeface="Wingdings" panose="05000000000000000000" pitchFamily="2" charset="2"/>
            <a:buChar char="Ø"/>
          </a:pPr>
          <a:r>
            <a:rPr lang="en-IN"/>
            <a:t>The company continues to innovate in digital transformation, focusing on areas such as cloud computing, cybersecurity, and digital workplaces</a:t>
          </a:r>
          <a:endParaRPr lang="en-IN" sz="1100"/>
        </a:p>
      </xdr:txBody>
    </xdr:sp>
    <xdr:clientData/>
  </xdr:twoCellAnchor>
  <xdr:twoCellAnchor editAs="oneCell">
    <xdr:from>
      <xdr:col>1</xdr:col>
      <xdr:colOff>317068</xdr:colOff>
      <xdr:row>0</xdr:row>
      <xdr:rowOff>69431</xdr:rowOff>
    </xdr:from>
    <xdr:to>
      <xdr:col>1</xdr:col>
      <xdr:colOff>2526100</xdr:colOff>
      <xdr:row>3</xdr:row>
      <xdr:rowOff>198446</xdr:rowOff>
    </xdr:to>
    <xdr:pic>
      <xdr:nvPicPr>
        <xdr:cNvPr id="11" name="Picture 10" descr="HCL Tech announces new logo, brand ...">
          <a:extLst>
            <a:ext uri="{FF2B5EF4-FFF2-40B4-BE49-F238E27FC236}">
              <a16:creationId xmlns:a16="http://schemas.microsoft.com/office/drawing/2014/main" id="{6A714CE3-C15A-4F37-A70D-1B212AE48E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027" y="69431"/>
          <a:ext cx="2209032" cy="1178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7699</xdr:colOff>
      <xdr:row>53</xdr:row>
      <xdr:rowOff>7694</xdr:rowOff>
    </xdr:from>
    <xdr:to>
      <xdr:col>10</xdr:col>
      <xdr:colOff>727753</xdr:colOff>
      <xdr:row>61</xdr:row>
      <xdr:rowOff>38483</xdr:rowOff>
    </xdr:to>
    <xdr:graphicFrame macro="">
      <xdr:nvGraphicFramePr>
        <xdr:cNvPr id="17" name="Chart 16">
          <a:extLst>
            <a:ext uri="{FF2B5EF4-FFF2-40B4-BE49-F238E27FC236}">
              <a16:creationId xmlns:a16="http://schemas.microsoft.com/office/drawing/2014/main" id="{18D1C715-7176-41A1-B857-C30CC8599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101082</xdr:colOff>
      <xdr:row>60</xdr:row>
      <xdr:rowOff>163285</xdr:rowOff>
    </xdr:from>
    <xdr:to>
      <xdr:col>10</xdr:col>
      <xdr:colOff>648338</xdr:colOff>
      <xdr:row>69</xdr:row>
      <xdr:rowOff>50583</xdr:rowOff>
    </xdr:to>
    <xdr:graphicFrame macro="">
      <xdr:nvGraphicFramePr>
        <xdr:cNvPr id="18" name="Chart 17">
          <a:extLst>
            <a:ext uri="{FF2B5EF4-FFF2-40B4-BE49-F238E27FC236}">
              <a16:creationId xmlns:a16="http://schemas.microsoft.com/office/drawing/2014/main" id="{E9A690E2-CF92-484D-AD97-776322FB2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111303</xdr:colOff>
      <xdr:row>42</xdr:row>
      <xdr:rowOff>59932</xdr:rowOff>
    </xdr:from>
    <xdr:to>
      <xdr:col>10</xdr:col>
      <xdr:colOff>744875</xdr:colOff>
      <xdr:row>50</xdr:row>
      <xdr:rowOff>119865</xdr:rowOff>
    </xdr:to>
    <xdr:graphicFrame macro="">
      <xdr:nvGraphicFramePr>
        <xdr:cNvPr id="10" name="Chart 9">
          <a:extLst>
            <a:ext uri="{FF2B5EF4-FFF2-40B4-BE49-F238E27FC236}">
              <a16:creationId xmlns:a16="http://schemas.microsoft.com/office/drawing/2014/main" id="{3C309D2D-FEF0-446A-9B78-A6419A9D5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0</xdr:colOff>
      <xdr:row>22</xdr:row>
      <xdr:rowOff>68580</xdr:rowOff>
    </xdr:from>
    <xdr:to>
      <xdr:col>11</xdr:col>
      <xdr:colOff>579120</xdr:colOff>
      <xdr:row>36</xdr:row>
      <xdr:rowOff>86138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2FCA10-C6D6-4CF0-9151-56E8709FB9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8100" y="4206240"/>
              <a:ext cx="3764280" cy="25778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7</xdr:col>
      <xdr:colOff>137160</xdr:colOff>
      <xdr:row>29</xdr:row>
      <xdr:rowOff>137160</xdr:rowOff>
    </xdr:from>
    <xdr:to>
      <xdr:col>12</xdr:col>
      <xdr:colOff>716280</xdr:colOff>
      <xdr:row>43</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7407FEF-2D31-4435-B03D-5C3B6EBC7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1120" y="5554980"/>
              <a:ext cx="4008120" cy="2575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130968</xdr:colOff>
      <xdr:row>10</xdr:row>
      <xdr:rowOff>61118</xdr:rowOff>
    </xdr:from>
    <xdr:to>
      <xdr:col>8</xdr:col>
      <xdr:colOff>325438</xdr:colOff>
      <xdr:row>27</xdr:row>
      <xdr:rowOff>47624</xdr:rowOff>
    </xdr:to>
    <xdr:graphicFrame macro="">
      <xdr:nvGraphicFramePr>
        <xdr:cNvPr id="2" name="Chart 1">
          <a:extLst>
            <a:ext uri="{FF2B5EF4-FFF2-40B4-BE49-F238E27FC236}">
              <a16:creationId xmlns:a16="http://schemas.microsoft.com/office/drawing/2014/main" id="{CAE852F3-C87F-487E-8735-FA7211389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36270</xdr:colOff>
      <xdr:row>15</xdr:row>
      <xdr:rowOff>145303</xdr:rowOff>
    </xdr:from>
    <xdr:to>
      <xdr:col>8</xdr:col>
      <xdr:colOff>51510</xdr:colOff>
      <xdr:row>15</xdr:row>
      <xdr:rowOff>145303</xdr:rowOff>
    </xdr:to>
    <xdr:cxnSp macro="">
      <xdr:nvCxnSpPr>
        <xdr:cNvPr id="5" name="Straight Connector 4">
          <a:extLst>
            <a:ext uri="{FF2B5EF4-FFF2-40B4-BE49-F238E27FC236}">
              <a16:creationId xmlns:a16="http://schemas.microsoft.com/office/drawing/2014/main" id="{654D0DAF-B4B0-4267-8DC9-2AAD92D19505}"/>
            </a:ext>
          </a:extLst>
        </xdr:cNvPr>
        <xdr:cNvCxnSpPr/>
      </xdr:nvCxnSpPr>
      <xdr:spPr>
        <a:xfrm>
          <a:off x="814145" y="2756741"/>
          <a:ext cx="3872865" cy="0"/>
        </a:xfrm>
        <a:prstGeom prst="line">
          <a:avLst/>
        </a:prstGeom>
        <a:ln>
          <a:solidFill>
            <a:srgbClr val="006CB7"/>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79376</xdr:colOff>
      <xdr:row>1</xdr:row>
      <xdr:rowOff>79374</xdr:rowOff>
    </xdr:from>
    <xdr:to>
      <xdr:col>3</xdr:col>
      <xdr:colOff>71438</xdr:colOff>
      <xdr:row>5</xdr:row>
      <xdr:rowOff>125003</xdr:rowOff>
    </xdr:to>
    <xdr:pic>
      <xdr:nvPicPr>
        <xdr:cNvPr id="4" name="Picture 3" descr="HCL Tech announces new logo, brand ...">
          <a:extLst>
            <a:ext uri="{FF2B5EF4-FFF2-40B4-BE49-F238E27FC236}">
              <a16:creationId xmlns:a16="http://schemas.microsoft.com/office/drawing/2014/main" id="{36B2A24F-7408-4BC5-88A5-F944468067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376" y="261937"/>
          <a:ext cx="1412875" cy="775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xdr:colOff>
      <xdr:row>28</xdr:row>
      <xdr:rowOff>47624</xdr:rowOff>
    </xdr:from>
    <xdr:to>
      <xdr:col>8</xdr:col>
      <xdr:colOff>309563</xdr:colOff>
      <xdr:row>39</xdr:row>
      <xdr:rowOff>55562</xdr:rowOff>
    </xdr:to>
    <xdr:sp macro="" textlink="">
      <xdr:nvSpPr>
        <xdr:cNvPr id="3" name="TextBox 2">
          <a:extLst>
            <a:ext uri="{FF2B5EF4-FFF2-40B4-BE49-F238E27FC236}">
              <a16:creationId xmlns:a16="http://schemas.microsoft.com/office/drawing/2014/main" id="{35F4F0E7-D4A8-465F-B2DB-26C0F89D1E06}"/>
            </a:ext>
          </a:extLst>
        </xdr:cNvPr>
        <xdr:cNvSpPr txBox="1"/>
      </xdr:nvSpPr>
      <xdr:spPr>
        <a:xfrm>
          <a:off x="166688" y="5032374"/>
          <a:ext cx="4778375" cy="2016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Wingdings" panose="05000000000000000000" pitchFamily="2" charset="2"/>
            <a:buNone/>
          </a:pPr>
          <a:r>
            <a:rPr lang="en-IN" sz="1600" b="1" i="0" u="none" strike="noStrike">
              <a:solidFill>
                <a:srgbClr val="006CB7"/>
              </a:solidFill>
              <a:effectLst/>
              <a:latin typeface="+mn-lt"/>
              <a:ea typeface="+mn-ea"/>
              <a:cs typeface="+mn-cs"/>
            </a:rPr>
            <a:t>SUMMARY</a:t>
          </a:r>
        </a:p>
        <a:p>
          <a:pPr marL="171450" indent="-171450">
            <a:buFont typeface="Wingdings" panose="05000000000000000000" pitchFamily="2" charset="2"/>
            <a:buChar char="Ø"/>
          </a:pPr>
          <a:r>
            <a:rPr lang="en-IN" sz="1600" b="0" i="0" u="none" strike="noStrike">
              <a:solidFill>
                <a:schemeClr val="dk1"/>
              </a:solidFill>
              <a:effectLst/>
              <a:latin typeface="+mn-lt"/>
              <a:ea typeface="+mn-ea"/>
              <a:cs typeface="+mn-cs"/>
            </a:rPr>
            <a:t>Company is almost debt free.</a:t>
          </a:r>
          <a:r>
            <a:rPr lang="en-IN" sz="1600"/>
            <a:t> </a:t>
          </a:r>
        </a:p>
        <a:p>
          <a:pPr marL="171450" indent="-171450">
            <a:buFont typeface="Wingdings" panose="05000000000000000000" pitchFamily="2" charset="2"/>
            <a:buChar char="Ø"/>
          </a:pPr>
          <a:r>
            <a:rPr lang="en-IN" sz="1600" b="0" i="0" u="none" strike="noStrike">
              <a:solidFill>
                <a:schemeClr val="dk1"/>
              </a:solidFill>
              <a:effectLst/>
              <a:latin typeface="+mn-lt"/>
              <a:ea typeface="+mn-ea"/>
              <a:cs typeface="+mn-cs"/>
            </a:rPr>
            <a:t>Stock is providing a good dividend yield of 3.30%.</a:t>
          </a:r>
          <a:r>
            <a:rPr lang="en-IN" sz="1600"/>
            <a:t> </a:t>
          </a:r>
          <a:r>
            <a:rPr lang="en-IN" sz="1600" b="0" i="0" u="none" strike="noStrike">
              <a:solidFill>
                <a:schemeClr val="dk1"/>
              </a:solidFill>
              <a:effectLst/>
              <a:latin typeface="+mn-lt"/>
              <a:ea typeface="+mn-ea"/>
              <a:cs typeface="+mn-cs"/>
            </a:rPr>
            <a:t>Company has been maintaining a healthy dividend payout of 87.4%.</a:t>
          </a:r>
        </a:p>
        <a:p>
          <a:pPr marL="171450" indent="-171450">
            <a:buFont typeface="Wingdings" panose="05000000000000000000" pitchFamily="2" charset="2"/>
            <a:buChar char="Ø"/>
          </a:pPr>
          <a:r>
            <a:rPr lang="en-IN" sz="1600" b="0" i="0" u="none" strike="noStrike">
              <a:solidFill>
                <a:schemeClr val="dk1"/>
              </a:solidFill>
              <a:effectLst/>
              <a:latin typeface="+mn-lt"/>
              <a:ea typeface="+mn-ea"/>
              <a:cs typeface="+mn-cs"/>
            </a:rPr>
            <a:t>Debtor days have improved from 81.5 to 64.7 days.</a:t>
          </a:r>
          <a:r>
            <a:rPr lang="en-IN" sz="1600"/>
            <a:t>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629817</xdr:colOff>
      <xdr:row>61</xdr:row>
      <xdr:rowOff>4564</xdr:rowOff>
    </xdr:from>
    <xdr:to>
      <xdr:col>7</xdr:col>
      <xdr:colOff>45720</xdr:colOff>
      <xdr:row>63</xdr:row>
      <xdr:rowOff>99060</xdr:rowOff>
    </xdr:to>
    <xdr:sp macro="" textlink="">
      <xdr:nvSpPr>
        <xdr:cNvPr id="3" name="TextBox 2">
          <a:extLst>
            <a:ext uri="{FF2B5EF4-FFF2-40B4-BE49-F238E27FC236}">
              <a16:creationId xmlns:a16="http://schemas.microsoft.com/office/drawing/2014/main" id="{E5F753FB-C1D9-4B4E-80D0-95391DACE40D}"/>
            </a:ext>
          </a:extLst>
        </xdr:cNvPr>
        <xdr:cNvSpPr txBox="1"/>
      </xdr:nvSpPr>
      <xdr:spPr>
        <a:xfrm>
          <a:off x="766977" y="11122144"/>
          <a:ext cx="5534763" cy="46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2300" b="1" i="0">
              <a:solidFill>
                <a:srgbClr val="006CB7"/>
              </a:solidFill>
              <a:effectLst/>
              <a:latin typeface="Times New Roman" panose="02020603050405020304" pitchFamily="18" charset="0"/>
              <a:ea typeface="+mn-ea"/>
              <a:cs typeface="Times New Roman" panose="02020603050405020304" pitchFamily="18" charset="0"/>
            </a:rPr>
            <a:t>Altman</a:t>
          </a:r>
          <a:r>
            <a:rPr lang="en-IN" sz="2300" b="1" i="0" baseline="0">
              <a:solidFill>
                <a:srgbClr val="006CB7"/>
              </a:solidFill>
              <a:effectLst/>
              <a:latin typeface="Times New Roman" panose="02020603050405020304" pitchFamily="18" charset="0"/>
              <a:ea typeface="+mn-ea"/>
              <a:cs typeface="Times New Roman" panose="02020603050405020304" pitchFamily="18" charset="0"/>
            </a:rPr>
            <a:t>'s Z Score</a:t>
          </a:r>
          <a:r>
            <a:rPr lang="en-IN" sz="2300" b="1" i="0">
              <a:solidFill>
                <a:srgbClr val="006CB7"/>
              </a:solidFill>
              <a:effectLst/>
              <a:latin typeface="Times New Roman" panose="02020603050405020304" pitchFamily="18" charset="0"/>
              <a:ea typeface="+mn-ea"/>
              <a:cs typeface="Times New Roman" panose="02020603050405020304" pitchFamily="18" charset="0"/>
            </a:rPr>
            <a:t> Analysis - </a:t>
          </a:r>
          <a:r>
            <a:rPr lang="en-IN" sz="2300" b="1" i="0" baseline="0">
              <a:solidFill>
                <a:srgbClr val="006CB7"/>
              </a:solidFill>
              <a:effectLst/>
              <a:latin typeface="Times New Roman" panose="02020603050405020304" pitchFamily="18" charset="0"/>
              <a:ea typeface="+mn-ea"/>
              <a:cs typeface="Times New Roman" panose="02020603050405020304" pitchFamily="18" charset="0"/>
            </a:rPr>
            <a:t> Calculation</a:t>
          </a:r>
          <a:endParaRPr lang="en-IN" sz="2300" b="1" i="0">
            <a:solidFill>
              <a:srgbClr val="006CB7"/>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134548</xdr:colOff>
      <xdr:row>20</xdr:row>
      <xdr:rowOff>84979</xdr:rowOff>
    </xdr:from>
    <xdr:to>
      <xdr:col>1</xdr:col>
      <xdr:colOff>2309091</xdr:colOff>
      <xdr:row>29</xdr:row>
      <xdr:rowOff>30786</xdr:rowOff>
    </xdr:to>
    <xdr:grpSp>
      <xdr:nvGrpSpPr>
        <xdr:cNvPr id="4" name="Group 3">
          <a:extLst>
            <a:ext uri="{FF2B5EF4-FFF2-40B4-BE49-F238E27FC236}">
              <a16:creationId xmlns:a16="http://schemas.microsoft.com/office/drawing/2014/main" id="{3FF78063-5D87-436C-9BF5-FC3B62D801C4}"/>
            </a:ext>
          </a:extLst>
        </xdr:cNvPr>
        <xdr:cNvGrpSpPr/>
      </xdr:nvGrpSpPr>
      <xdr:grpSpPr>
        <a:xfrm>
          <a:off x="134548" y="3734959"/>
          <a:ext cx="2311703" cy="1591727"/>
          <a:chOff x="134548" y="3625268"/>
          <a:chExt cx="2313088" cy="1608672"/>
        </a:xfrm>
      </xdr:grpSpPr>
      <xdr:graphicFrame macro="">
        <xdr:nvGraphicFramePr>
          <xdr:cNvPr id="5" name="Chart 4">
            <a:extLst>
              <a:ext uri="{FF2B5EF4-FFF2-40B4-BE49-F238E27FC236}">
                <a16:creationId xmlns:a16="http://schemas.microsoft.com/office/drawing/2014/main" id="{A59674B4-1022-4ABC-8DF9-108CD2149259}"/>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TextBox 5">
            <a:extLst>
              <a:ext uri="{FF2B5EF4-FFF2-40B4-BE49-F238E27FC236}">
                <a16:creationId xmlns:a16="http://schemas.microsoft.com/office/drawing/2014/main" id="{5DC28015-9DC6-4100-B76D-015800BFFE19}"/>
              </a:ext>
            </a:extLst>
          </xdr:cNvPr>
          <xdr:cNvSpPr txBox="1"/>
        </xdr:nvSpPr>
        <xdr:spPr>
          <a:xfrm>
            <a:off x="272059" y="3625268"/>
            <a:ext cx="2121417" cy="223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006CB7"/>
                </a:solidFill>
                <a:latin typeface="+mn-lt"/>
              </a:rPr>
              <a:t>Working</a:t>
            </a:r>
            <a:r>
              <a:rPr lang="en-IN" sz="1100" b="1" baseline="0">
                <a:solidFill>
                  <a:srgbClr val="006CB7"/>
                </a:solidFill>
                <a:latin typeface="+mn-lt"/>
              </a:rPr>
              <a:t> Capital to Total Assets</a:t>
            </a:r>
            <a:endParaRPr lang="en-IN" sz="1100" b="1">
              <a:solidFill>
                <a:srgbClr val="006CB7"/>
              </a:solidFill>
              <a:latin typeface="+mn-lt"/>
            </a:endParaRPr>
          </a:p>
        </xdr:txBody>
      </xdr:sp>
    </xdr:grpSp>
    <xdr:clientData/>
  </xdr:twoCellAnchor>
  <xdr:twoCellAnchor>
    <xdr:from>
      <xdr:col>1</xdr:col>
      <xdr:colOff>2416849</xdr:colOff>
      <xdr:row>19</xdr:row>
      <xdr:rowOff>178602</xdr:rowOff>
    </xdr:from>
    <xdr:to>
      <xdr:col>5</xdr:col>
      <xdr:colOff>50179</xdr:colOff>
      <xdr:row>29</xdr:row>
      <xdr:rowOff>46183</xdr:rowOff>
    </xdr:to>
    <xdr:grpSp>
      <xdr:nvGrpSpPr>
        <xdr:cNvPr id="7" name="Group 6">
          <a:extLst>
            <a:ext uri="{FF2B5EF4-FFF2-40B4-BE49-F238E27FC236}">
              <a16:creationId xmlns:a16="http://schemas.microsoft.com/office/drawing/2014/main" id="{980D65BA-6DD6-4AF8-9ECB-98ADC96BA6D7}"/>
            </a:ext>
          </a:extLst>
        </xdr:cNvPr>
        <xdr:cNvGrpSpPr/>
      </xdr:nvGrpSpPr>
      <xdr:grpSpPr>
        <a:xfrm>
          <a:off x="2554009" y="3599982"/>
          <a:ext cx="2312010" cy="1742101"/>
          <a:chOff x="134548" y="3509813"/>
          <a:chExt cx="2313088" cy="1724127"/>
        </a:xfrm>
      </xdr:grpSpPr>
      <xdr:graphicFrame macro="">
        <xdr:nvGraphicFramePr>
          <xdr:cNvPr id="8" name="Chart 7">
            <a:extLst>
              <a:ext uri="{FF2B5EF4-FFF2-40B4-BE49-F238E27FC236}">
                <a16:creationId xmlns:a16="http://schemas.microsoft.com/office/drawing/2014/main" id="{1CEC4C1C-B5FF-441C-AC0E-DD349E261178}"/>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8">
            <a:extLst>
              <a:ext uri="{FF2B5EF4-FFF2-40B4-BE49-F238E27FC236}">
                <a16:creationId xmlns:a16="http://schemas.microsoft.com/office/drawing/2014/main" id="{99DE101C-DB04-4404-B600-844C7D38AAC4}"/>
              </a:ext>
            </a:extLst>
          </xdr:cNvPr>
          <xdr:cNvSpPr txBox="1"/>
        </xdr:nvSpPr>
        <xdr:spPr>
          <a:xfrm>
            <a:off x="351541" y="3509813"/>
            <a:ext cx="2077841" cy="24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Retained</a:t>
            </a:r>
            <a:r>
              <a:rPr lang="en-IN" sz="1050" b="1" baseline="0">
                <a:solidFill>
                  <a:srgbClr val="006CB7"/>
                </a:solidFill>
                <a:latin typeface="+mn-lt"/>
              </a:rPr>
              <a:t> Earning to Total Assets</a:t>
            </a:r>
            <a:endParaRPr lang="en-IN" sz="1050" b="1">
              <a:solidFill>
                <a:srgbClr val="006CB7"/>
              </a:solidFill>
              <a:latin typeface="+mn-lt"/>
            </a:endParaRPr>
          </a:p>
        </xdr:txBody>
      </xdr:sp>
    </xdr:grpSp>
    <xdr:clientData/>
  </xdr:twoCellAnchor>
  <xdr:twoCellAnchor>
    <xdr:from>
      <xdr:col>4</xdr:col>
      <xdr:colOff>595823</xdr:colOff>
      <xdr:row>19</xdr:row>
      <xdr:rowOff>161865</xdr:rowOff>
    </xdr:from>
    <xdr:to>
      <xdr:col>8</xdr:col>
      <xdr:colOff>311115</xdr:colOff>
      <xdr:row>29</xdr:row>
      <xdr:rowOff>23321</xdr:rowOff>
    </xdr:to>
    <xdr:grpSp>
      <xdr:nvGrpSpPr>
        <xdr:cNvPr id="10" name="Group 9">
          <a:extLst>
            <a:ext uri="{FF2B5EF4-FFF2-40B4-BE49-F238E27FC236}">
              <a16:creationId xmlns:a16="http://schemas.microsoft.com/office/drawing/2014/main" id="{C8C464B7-78F7-4F4E-90EC-C35F8D935F66}"/>
            </a:ext>
          </a:extLst>
        </xdr:cNvPr>
        <xdr:cNvGrpSpPr/>
      </xdr:nvGrpSpPr>
      <xdr:grpSpPr>
        <a:xfrm>
          <a:off x="4771583" y="3583245"/>
          <a:ext cx="2313712" cy="1735976"/>
          <a:chOff x="134548" y="3509817"/>
          <a:chExt cx="2313088" cy="1724123"/>
        </a:xfrm>
      </xdr:grpSpPr>
      <xdr:graphicFrame macro="">
        <xdr:nvGraphicFramePr>
          <xdr:cNvPr id="11" name="Chart 10">
            <a:extLst>
              <a:ext uri="{FF2B5EF4-FFF2-40B4-BE49-F238E27FC236}">
                <a16:creationId xmlns:a16="http://schemas.microsoft.com/office/drawing/2014/main" id="{54998B9B-A040-4039-9A8C-C99952072611}"/>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2" name="TextBox 11">
            <a:extLst>
              <a:ext uri="{FF2B5EF4-FFF2-40B4-BE49-F238E27FC236}">
                <a16:creationId xmlns:a16="http://schemas.microsoft.com/office/drawing/2014/main" id="{8B17DE0A-84ED-46E2-8811-5EFB14F8654E}"/>
              </a:ext>
            </a:extLst>
          </xdr:cNvPr>
          <xdr:cNvSpPr txBox="1"/>
        </xdr:nvSpPr>
        <xdr:spPr>
          <a:xfrm>
            <a:off x="851401" y="3509817"/>
            <a:ext cx="1308058" cy="28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EBIT</a:t>
            </a:r>
            <a:r>
              <a:rPr lang="en-IN" sz="1050" b="1" baseline="0">
                <a:solidFill>
                  <a:srgbClr val="006CB7"/>
                </a:solidFill>
                <a:latin typeface="+mn-lt"/>
              </a:rPr>
              <a:t> to Total Assets</a:t>
            </a:r>
            <a:endParaRPr lang="en-IN" sz="1050" b="1">
              <a:solidFill>
                <a:srgbClr val="006CB7"/>
              </a:solidFill>
              <a:latin typeface="+mn-lt"/>
            </a:endParaRPr>
          </a:p>
        </xdr:txBody>
      </xdr:sp>
    </xdr:grpSp>
    <xdr:clientData/>
  </xdr:twoCellAnchor>
  <xdr:twoCellAnchor>
    <xdr:from>
      <xdr:col>0</xdr:col>
      <xdr:colOff>132184</xdr:colOff>
      <xdr:row>30</xdr:row>
      <xdr:rowOff>147728</xdr:rowOff>
    </xdr:from>
    <xdr:to>
      <xdr:col>1</xdr:col>
      <xdr:colOff>2305313</xdr:colOff>
      <xdr:row>40</xdr:row>
      <xdr:rowOff>7766</xdr:rowOff>
    </xdr:to>
    <xdr:grpSp>
      <xdr:nvGrpSpPr>
        <xdr:cNvPr id="13" name="Group 12">
          <a:extLst>
            <a:ext uri="{FF2B5EF4-FFF2-40B4-BE49-F238E27FC236}">
              <a16:creationId xmlns:a16="http://schemas.microsoft.com/office/drawing/2014/main" id="{A7205FC0-7EE7-4048-A287-8DEEA52071D3}"/>
            </a:ext>
          </a:extLst>
        </xdr:cNvPr>
        <xdr:cNvGrpSpPr/>
      </xdr:nvGrpSpPr>
      <xdr:grpSpPr>
        <a:xfrm>
          <a:off x="132184" y="5626508"/>
          <a:ext cx="2310289" cy="1688838"/>
          <a:chOff x="134548" y="3579581"/>
          <a:chExt cx="2313088" cy="1654359"/>
        </a:xfrm>
      </xdr:grpSpPr>
      <xdr:graphicFrame macro="">
        <xdr:nvGraphicFramePr>
          <xdr:cNvPr id="14" name="Chart 13">
            <a:extLst>
              <a:ext uri="{FF2B5EF4-FFF2-40B4-BE49-F238E27FC236}">
                <a16:creationId xmlns:a16="http://schemas.microsoft.com/office/drawing/2014/main" id="{485F5944-7790-4C15-A83F-C02AE6E2E02D}"/>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 name="TextBox 14">
            <a:extLst>
              <a:ext uri="{FF2B5EF4-FFF2-40B4-BE49-F238E27FC236}">
                <a16:creationId xmlns:a16="http://schemas.microsoft.com/office/drawing/2014/main" id="{264E90EA-E0DA-4FB3-8302-930C76CFCBE4}"/>
              </a:ext>
            </a:extLst>
          </xdr:cNvPr>
          <xdr:cNvSpPr txBox="1"/>
        </xdr:nvSpPr>
        <xdr:spPr>
          <a:xfrm>
            <a:off x="493250" y="3579581"/>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Market</a:t>
            </a:r>
            <a:r>
              <a:rPr lang="en-IN" sz="1050" b="1" baseline="0">
                <a:solidFill>
                  <a:srgbClr val="006CB7"/>
                </a:solidFill>
                <a:latin typeface="+mn-lt"/>
              </a:rPr>
              <a:t> Cap to Borrowing</a:t>
            </a:r>
            <a:endParaRPr lang="en-IN" sz="1050" b="1">
              <a:solidFill>
                <a:srgbClr val="006CB7"/>
              </a:solidFill>
              <a:latin typeface="+mn-lt"/>
            </a:endParaRPr>
          </a:p>
        </xdr:txBody>
      </xdr:sp>
    </xdr:grpSp>
    <xdr:clientData/>
  </xdr:twoCellAnchor>
  <xdr:twoCellAnchor>
    <xdr:from>
      <xdr:col>1</xdr:col>
      <xdr:colOff>2429758</xdr:colOff>
      <xdr:row>30</xdr:row>
      <xdr:rowOff>79955</xdr:rowOff>
    </xdr:from>
    <xdr:to>
      <xdr:col>5</xdr:col>
      <xdr:colOff>57976</xdr:colOff>
      <xdr:row>40</xdr:row>
      <xdr:rowOff>25141</xdr:rowOff>
    </xdr:to>
    <xdr:grpSp>
      <xdr:nvGrpSpPr>
        <xdr:cNvPr id="16" name="Group 15">
          <a:extLst>
            <a:ext uri="{FF2B5EF4-FFF2-40B4-BE49-F238E27FC236}">
              <a16:creationId xmlns:a16="http://schemas.microsoft.com/office/drawing/2014/main" id="{68F32B8D-D534-40ED-ADAF-EBB96C923C24}"/>
            </a:ext>
          </a:extLst>
        </xdr:cNvPr>
        <xdr:cNvGrpSpPr/>
      </xdr:nvGrpSpPr>
      <xdr:grpSpPr>
        <a:xfrm>
          <a:off x="2566918" y="5558735"/>
          <a:ext cx="2306898" cy="1773986"/>
          <a:chOff x="155917" y="3415324"/>
          <a:chExt cx="2313088" cy="1787897"/>
        </a:xfrm>
      </xdr:grpSpPr>
      <xdr:graphicFrame macro="">
        <xdr:nvGraphicFramePr>
          <xdr:cNvPr id="17" name="Chart 16">
            <a:extLst>
              <a:ext uri="{FF2B5EF4-FFF2-40B4-BE49-F238E27FC236}">
                <a16:creationId xmlns:a16="http://schemas.microsoft.com/office/drawing/2014/main" id="{3A215492-8682-4766-910B-CDEC69BF36B4}"/>
              </a:ext>
            </a:extLst>
          </xdr:cNvPr>
          <xdr:cNvGraphicFramePr/>
        </xdr:nvGraphicFramePr>
        <xdr:xfrm>
          <a:off x="155917" y="3633869"/>
          <a:ext cx="2313088" cy="156935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8" name="TextBox 17">
            <a:extLst>
              <a:ext uri="{FF2B5EF4-FFF2-40B4-BE49-F238E27FC236}">
                <a16:creationId xmlns:a16="http://schemas.microsoft.com/office/drawing/2014/main" id="{BBB7F11D-7FC3-4252-B3A5-416961A8760C}"/>
              </a:ext>
            </a:extLst>
          </xdr:cNvPr>
          <xdr:cNvSpPr txBox="1"/>
        </xdr:nvSpPr>
        <xdr:spPr>
          <a:xfrm>
            <a:off x="720204" y="3415324"/>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Sales to</a:t>
            </a:r>
            <a:r>
              <a:rPr lang="en-IN" sz="1050" b="1" baseline="0">
                <a:solidFill>
                  <a:srgbClr val="006CB7"/>
                </a:solidFill>
                <a:latin typeface="+mn-lt"/>
              </a:rPr>
              <a:t> Total Assets</a:t>
            </a:r>
            <a:endParaRPr lang="en-IN" sz="1050" b="1">
              <a:solidFill>
                <a:srgbClr val="006CB7"/>
              </a:solidFill>
              <a:latin typeface="+mn-lt"/>
            </a:endParaRPr>
          </a:p>
        </xdr:txBody>
      </xdr:sp>
    </xdr:grpSp>
    <xdr:clientData/>
  </xdr:twoCellAnchor>
  <xdr:twoCellAnchor>
    <xdr:from>
      <xdr:col>5</xdr:col>
      <xdr:colOff>91871</xdr:colOff>
      <xdr:row>30</xdr:row>
      <xdr:rowOff>53532</xdr:rowOff>
    </xdr:from>
    <xdr:to>
      <xdr:col>8</xdr:col>
      <xdr:colOff>441960</xdr:colOff>
      <xdr:row>40</xdr:row>
      <xdr:rowOff>50</xdr:rowOff>
    </xdr:to>
    <xdr:grpSp>
      <xdr:nvGrpSpPr>
        <xdr:cNvPr id="19" name="Group 18">
          <a:extLst>
            <a:ext uri="{FF2B5EF4-FFF2-40B4-BE49-F238E27FC236}">
              <a16:creationId xmlns:a16="http://schemas.microsoft.com/office/drawing/2014/main" id="{E754A124-2C42-48A3-AAEA-97A5DE1DCC7B}"/>
            </a:ext>
          </a:extLst>
        </xdr:cNvPr>
        <xdr:cNvGrpSpPr/>
      </xdr:nvGrpSpPr>
      <xdr:grpSpPr>
        <a:xfrm>
          <a:off x="4907711" y="5532312"/>
          <a:ext cx="2308429" cy="1775318"/>
          <a:chOff x="134548" y="3443518"/>
          <a:chExt cx="2313088" cy="1790422"/>
        </a:xfrm>
      </xdr:grpSpPr>
      <xdr:graphicFrame macro="">
        <xdr:nvGraphicFramePr>
          <xdr:cNvPr id="20" name="Chart 19">
            <a:extLst>
              <a:ext uri="{FF2B5EF4-FFF2-40B4-BE49-F238E27FC236}">
                <a16:creationId xmlns:a16="http://schemas.microsoft.com/office/drawing/2014/main" id="{D5A704D4-457E-4C7D-A9F5-AACA7D819BE0}"/>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TextBox 20">
            <a:extLst>
              <a:ext uri="{FF2B5EF4-FFF2-40B4-BE49-F238E27FC236}">
                <a16:creationId xmlns:a16="http://schemas.microsoft.com/office/drawing/2014/main" id="{34EA21E9-DEC5-40A7-A13E-E2CB42C8DD82}"/>
              </a:ext>
            </a:extLst>
          </xdr:cNvPr>
          <xdr:cNvSpPr txBox="1"/>
        </xdr:nvSpPr>
        <xdr:spPr>
          <a:xfrm>
            <a:off x="1002023" y="3443518"/>
            <a:ext cx="1332365" cy="24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Financial</a:t>
            </a:r>
            <a:r>
              <a:rPr lang="en-IN" sz="1050" b="1" baseline="0">
                <a:solidFill>
                  <a:srgbClr val="006CB7"/>
                </a:solidFill>
                <a:latin typeface="+mn-lt"/>
              </a:rPr>
              <a:t> Stability</a:t>
            </a:r>
            <a:endParaRPr lang="en-IN" sz="1050" b="1">
              <a:solidFill>
                <a:srgbClr val="006CB7"/>
              </a:solidFill>
              <a:latin typeface="+mn-lt"/>
            </a:endParaRPr>
          </a:p>
        </xdr:txBody>
      </xdr:sp>
    </xdr:grpSp>
    <xdr:clientData/>
  </xdr:twoCellAnchor>
  <xdr:twoCellAnchor>
    <xdr:from>
      <xdr:col>1</xdr:col>
      <xdr:colOff>121920</xdr:colOff>
      <xdr:row>41</xdr:row>
      <xdr:rowOff>137161</xdr:rowOff>
    </xdr:from>
    <xdr:to>
      <xdr:col>8</xdr:col>
      <xdr:colOff>434340</xdr:colOff>
      <xdr:row>55</xdr:row>
      <xdr:rowOff>114300</xdr:rowOff>
    </xdr:to>
    <xdr:sp macro="" textlink="">
      <xdr:nvSpPr>
        <xdr:cNvPr id="23" name="TextBox 22">
          <a:extLst>
            <a:ext uri="{FF2B5EF4-FFF2-40B4-BE49-F238E27FC236}">
              <a16:creationId xmlns:a16="http://schemas.microsoft.com/office/drawing/2014/main" id="{35B2CF97-3AA8-49EB-A1E1-54CDB58D254E}"/>
            </a:ext>
          </a:extLst>
        </xdr:cNvPr>
        <xdr:cNvSpPr txBox="1"/>
      </xdr:nvSpPr>
      <xdr:spPr>
        <a:xfrm>
          <a:off x="259080" y="7627621"/>
          <a:ext cx="7071360" cy="25374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006CB7"/>
              </a:solidFill>
              <a:effectLst/>
              <a:latin typeface="+mn-lt"/>
              <a:ea typeface="+mn-ea"/>
              <a:cs typeface="+mn-cs"/>
            </a:rPr>
            <a:t>Recents</a:t>
          </a:r>
          <a:r>
            <a:rPr lang="en-IN" sz="1600" b="1" i="0" baseline="0">
              <a:solidFill>
                <a:srgbClr val="006CB7"/>
              </a:solidFill>
              <a:effectLst/>
              <a:latin typeface="+mn-lt"/>
              <a:ea typeface="+mn-ea"/>
              <a:cs typeface="+mn-cs"/>
            </a:rPr>
            <a:t> Updates</a:t>
          </a:r>
        </a:p>
        <a:p>
          <a:pPr marL="171450" indent="-171450">
            <a:buFont typeface="Wingdings" panose="05000000000000000000" pitchFamily="2" charset="2"/>
            <a:buChar char="Ø"/>
          </a:pPr>
          <a:r>
            <a:rPr lang="en-IN" sz="1100">
              <a:solidFill>
                <a:schemeClr val="dk1"/>
              </a:solidFill>
              <a:effectLst/>
              <a:latin typeface="+mn-lt"/>
              <a:ea typeface="+mn-ea"/>
              <a:cs typeface="+mn-cs"/>
            </a:rPr>
            <a:t>HCLTech reported consolidated revenues of $12.8 billion for the 12 months ending June 2023. The company has maintained its revenue growth momentum in Q1 FY24 and continues to provide robust financial guidance for the fiscal year.</a:t>
          </a:r>
          <a:endParaRPr lang="en-IN" sz="1100">
            <a:effectLst/>
          </a:endParaRPr>
        </a:p>
        <a:p>
          <a:pPr marL="171450" indent="-171450">
            <a:buFont typeface="Wingdings" panose="05000000000000000000" pitchFamily="2" charset="2"/>
            <a:buChar char="Ø"/>
          </a:pPr>
          <a:r>
            <a:rPr lang="en-IN" sz="1100">
              <a:solidFill>
                <a:schemeClr val="dk1"/>
              </a:solidFill>
              <a:effectLst/>
              <a:latin typeface="+mn-lt"/>
              <a:ea typeface="+mn-ea"/>
              <a:cs typeface="+mn-cs"/>
            </a:rPr>
            <a:t>HCL Tech has been actively expanding its capabilities through acquisitions and strategic partnerships.</a:t>
          </a:r>
          <a:endParaRPr lang="en-IN">
            <a:effectLst/>
          </a:endParaRPr>
        </a:p>
        <a:p>
          <a:pPr marL="171450" indent="-171450">
            <a:buFont typeface="Wingdings" panose="05000000000000000000" pitchFamily="2" charset="2"/>
            <a:buChar char="Ø"/>
          </a:pPr>
          <a:r>
            <a:rPr lang="en-IN" sz="1100">
              <a:solidFill>
                <a:schemeClr val="dk1"/>
              </a:solidFill>
              <a:effectLst/>
              <a:latin typeface="+mn-lt"/>
              <a:ea typeface="+mn-ea"/>
              <a:cs typeface="+mn-cs"/>
            </a:rPr>
            <a:t>The company continues to innovate in digital transformation, focusing on areas such as cloud computing, cybersecurity, and digital workplaces</a:t>
          </a:r>
        </a:p>
        <a:p>
          <a:pPr marL="171450" indent="-171450">
            <a:buFont typeface="Wingdings" panose="05000000000000000000" pitchFamily="2" charset="2"/>
            <a:buChar char="Ø"/>
          </a:pPr>
          <a:r>
            <a:rPr lang="en-IN" b="1"/>
            <a:t>Strategic Partnerships and Expansions</a:t>
          </a:r>
          <a:r>
            <a:rPr lang="en-IN"/>
            <a:t>:</a:t>
          </a:r>
        </a:p>
        <a:p>
          <a:pPr marL="171450" indent="-171450">
            <a:buFont typeface="Wingdings" panose="05000000000000000000" pitchFamily="2" charset="2"/>
            <a:buChar char="§"/>
          </a:pPr>
          <a:r>
            <a:rPr lang="en-IN"/>
            <a:t>HCLTech has entered into several strategic partnerships, including collaborations with IBM to deliver customized AI solutions through a new GenAI Center of Excellence. Additionally, the company has expanded its footprint in the US by opening new offices in New Jersey and California, aimed at fostering collaboration and innovation​.</a:t>
          </a:r>
        </a:p>
        <a:p>
          <a:pPr marL="171450" indent="-171450">
            <a:buFont typeface="Wingdings" panose="05000000000000000000" pitchFamily="2" charset="2"/>
            <a:buChar char="§"/>
          </a:pPr>
          <a:r>
            <a:rPr lang="en-IN"/>
            <a:t>HCLTech has also partnered with Tecnotree to develop 5G-led generative AI solutions for telecommunications companies and expanded its engineering and R&amp;D partnership with Olympus</a:t>
          </a:r>
        </a:p>
        <a:p>
          <a:pPr marL="171450" indent="-171450">
            <a:buFont typeface="Wingdings" panose="05000000000000000000" pitchFamily="2" charset="2"/>
            <a:buChar char="Ø"/>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u="none" strike="noStrike">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a:effectLst/>
          </a:endParaRPr>
        </a:p>
        <a:p>
          <a:pPr marL="285750" indent="-285750">
            <a:buFont typeface="Wingdings" panose="05000000000000000000" pitchFamily="2" charset="2"/>
            <a:buChar char="v"/>
          </a:pPr>
          <a:endParaRPr lang="en-IN" sz="1100" b="0" i="0">
            <a:solidFill>
              <a:schemeClr val="dk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00" b="0" i="0">
            <a:solidFill>
              <a:schemeClr val="dk1"/>
            </a:solidFill>
            <a:effectLst/>
            <a:latin typeface="+mn-lt"/>
            <a:ea typeface="+mn-ea"/>
            <a:cs typeface="+mn-cs"/>
          </a:endParaRPr>
        </a:p>
      </xdr:txBody>
    </xdr:sp>
    <xdr:clientData/>
  </xdr:twoCellAnchor>
  <xdr:twoCellAnchor>
    <xdr:from>
      <xdr:col>11</xdr:col>
      <xdr:colOff>0</xdr:colOff>
      <xdr:row>41</xdr:row>
      <xdr:rowOff>0</xdr:rowOff>
    </xdr:from>
    <xdr:to>
      <xdr:col>20</xdr:col>
      <xdr:colOff>429008</xdr:colOff>
      <xdr:row>48</xdr:row>
      <xdr:rowOff>43766</xdr:rowOff>
    </xdr:to>
    <xdr:sp macro="" textlink="">
      <xdr:nvSpPr>
        <xdr:cNvPr id="22" name="TextBox 21">
          <a:extLst>
            <a:ext uri="{FF2B5EF4-FFF2-40B4-BE49-F238E27FC236}">
              <a16:creationId xmlns:a16="http://schemas.microsoft.com/office/drawing/2014/main" id="{57C2A0F4-E6FD-4424-B774-87577783B0CB}"/>
            </a:ext>
          </a:extLst>
        </xdr:cNvPr>
        <xdr:cNvSpPr txBox="1"/>
      </xdr:nvSpPr>
      <xdr:spPr>
        <a:xfrm>
          <a:off x="8808720" y="7490460"/>
          <a:ext cx="6189728" cy="1323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Wingdings" panose="05000000000000000000" pitchFamily="2" charset="2"/>
            <a:buChar char="Ø"/>
          </a:pPr>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61232</xdr:colOff>
      <xdr:row>60</xdr:row>
      <xdr:rowOff>128973</xdr:rowOff>
    </xdr:from>
    <xdr:to>
      <xdr:col>8</xdr:col>
      <xdr:colOff>658467</xdr:colOff>
      <xdr:row>63</xdr:row>
      <xdr:rowOff>54428</xdr:rowOff>
    </xdr:to>
    <xdr:sp macro="" textlink="">
      <xdr:nvSpPr>
        <xdr:cNvPr id="3" name="TextBox 2">
          <a:extLst>
            <a:ext uri="{FF2B5EF4-FFF2-40B4-BE49-F238E27FC236}">
              <a16:creationId xmlns:a16="http://schemas.microsoft.com/office/drawing/2014/main" id="{577B5834-556F-4EA1-93C9-B96197EFED96}"/>
            </a:ext>
          </a:extLst>
        </xdr:cNvPr>
        <xdr:cNvSpPr txBox="1"/>
      </xdr:nvSpPr>
      <xdr:spPr>
        <a:xfrm>
          <a:off x="61232" y="11028294"/>
          <a:ext cx="7489253" cy="476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2400" b="1" i="0">
              <a:solidFill>
                <a:srgbClr val="006CB7"/>
              </a:solidFill>
              <a:effectLst/>
              <a:latin typeface="Times New Roman" panose="02020603050405020304" pitchFamily="18" charset="0"/>
              <a:ea typeface="+mn-ea"/>
              <a:cs typeface="Times New Roman" panose="02020603050405020304" pitchFamily="18" charset="0"/>
            </a:rPr>
            <a:t>Dupont Analysis - Return on Equity &amp; Return</a:t>
          </a:r>
          <a:r>
            <a:rPr lang="en-IN" sz="2400" b="1" i="0" baseline="0">
              <a:solidFill>
                <a:srgbClr val="006CB7"/>
              </a:solidFill>
              <a:effectLst/>
              <a:latin typeface="Times New Roman" panose="02020603050405020304" pitchFamily="18" charset="0"/>
              <a:ea typeface="+mn-ea"/>
              <a:cs typeface="Times New Roman" panose="02020603050405020304" pitchFamily="18" charset="0"/>
            </a:rPr>
            <a:t> on Asset</a:t>
          </a:r>
          <a:endParaRPr lang="en-IN" sz="2400" b="1" i="0">
            <a:solidFill>
              <a:srgbClr val="006CB7"/>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114137</xdr:colOff>
      <xdr:row>20</xdr:row>
      <xdr:rowOff>74291</xdr:rowOff>
    </xdr:from>
    <xdr:to>
      <xdr:col>1</xdr:col>
      <xdr:colOff>2288680</xdr:colOff>
      <xdr:row>30</xdr:row>
      <xdr:rowOff>30789</xdr:rowOff>
    </xdr:to>
    <xdr:grpSp>
      <xdr:nvGrpSpPr>
        <xdr:cNvPr id="13" name="Group 12">
          <a:extLst>
            <a:ext uri="{FF2B5EF4-FFF2-40B4-BE49-F238E27FC236}">
              <a16:creationId xmlns:a16="http://schemas.microsoft.com/office/drawing/2014/main" id="{8ABBB2F2-B058-4FCB-AE15-7332C9B297E6}"/>
            </a:ext>
          </a:extLst>
        </xdr:cNvPr>
        <xdr:cNvGrpSpPr/>
      </xdr:nvGrpSpPr>
      <xdr:grpSpPr>
        <a:xfrm>
          <a:off x="114137" y="3625755"/>
          <a:ext cx="2310614" cy="1793463"/>
          <a:chOff x="134548" y="3594485"/>
          <a:chExt cx="2313088" cy="1803670"/>
        </a:xfrm>
      </xdr:grpSpPr>
      <xdr:graphicFrame macro="">
        <xdr:nvGraphicFramePr>
          <xdr:cNvPr id="4" name="Chart 3">
            <a:extLst>
              <a:ext uri="{FF2B5EF4-FFF2-40B4-BE49-F238E27FC236}">
                <a16:creationId xmlns:a16="http://schemas.microsoft.com/office/drawing/2014/main" id="{1CC9E302-DBD5-403B-82A0-9720CA8605F5}"/>
              </a:ext>
            </a:extLst>
          </xdr:cNvPr>
          <xdr:cNvGraphicFramePr/>
        </xdr:nvGraphicFramePr>
        <xdr:xfrm>
          <a:off x="134548" y="3828803"/>
          <a:ext cx="2313088" cy="156935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TextBox 6">
            <a:extLst>
              <a:ext uri="{FF2B5EF4-FFF2-40B4-BE49-F238E27FC236}">
                <a16:creationId xmlns:a16="http://schemas.microsoft.com/office/drawing/2014/main" id="{BE82523E-3EEA-4749-94A9-BF9C987592FB}"/>
              </a:ext>
            </a:extLst>
          </xdr:cNvPr>
          <xdr:cNvSpPr txBox="1"/>
        </xdr:nvSpPr>
        <xdr:spPr>
          <a:xfrm>
            <a:off x="654241" y="3594485"/>
            <a:ext cx="1408353" cy="18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006CB7"/>
                </a:solidFill>
                <a:latin typeface="+mn-lt"/>
              </a:rPr>
              <a:t>Revenues (INR</a:t>
            </a:r>
            <a:r>
              <a:rPr lang="en-IN" sz="1100" b="1" baseline="0">
                <a:solidFill>
                  <a:srgbClr val="006CB7"/>
                </a:solidFill>
                <a:latin typeface="+mn-lt"/>
              </a:rPr>
              <a:t> Crs.)</a:t>
            </a:r>
            <a:endParaRPr lang="en-IN" sz="1100" b="1">
              <a:solidFill>
                <a:srgbClr val="006CB7"/>
              </a:solidFill>
              <a:latin typeface="+mn-lt"/>
            </a:endParaRPr>
          </a:p>
        </xdr:txBody>
      </xdr:sp>
    </xdr:grpSp>
    <xdr:clientData/>
  </xdr:twoCellAnchor>
  <xdr:twoCellAnchor>
    <xdr:from>
      <xdr:col>1</xdr:col>
      <xdr:colOff>2447951</xdr:colOff>
      <xdr:row>20</xdr:row>
      <xdr:rowOff>78490</xdr:rowOff>
    </xdr:from>
    <xdr:to>
      <xdr:col>5</xdr:col>
      <xdr:colOff>81281</xdr:colOff>
      <xdr:row>29</xdr:row>
      <xdr:rowOff>163285</xdr:rowOff>
    </xdr:to>
    <xdr:grpSp>
      <xdr:nvGrpSpPr>
        <xdr:cNvPr id="15" name="Group 14">
          <a:extLst>
            <a:ext uri="{FF2B5EF4-FFF2-40B4-BE49-F238E27FC236}">
              <a16:creationId xmlns:a16="http://schemas.microsoft.com/office/drawing/2014/main" id="{C5BED89B-79DE-419F-B737-52F688D5DF0D}"/>
            </a:ext>
          </a:extLst>
        </xdr:cNvPr>
        <xdr:cNvGrpSpPr/>
      </xdr:nvGrpSpPr>
      <xdr:grpSpPr>
        <a:xfrm>
          <a:off x="2584022" y="3629954"/>
          <a:ext cx="2225741" cy="1738063"/>
          <a:chOff x="134548" y="3599487"/>
          <a:chExt cx="2313088" cy="1634453"/>
        </a:xfrm>
      </xdr:grpSpPr>
      <xdr:graphicFrame macro="">
        <xdr:nvGraphicFramePr>
          <xdr:cNvPr id="16" name="Chart 15">
            <a:extLst>
              <a:ext uri="{FF2B5EF4-FFF2-40B4-BE49-F238E27FC236}">
                <a16:creationId xmlns:a16="http://schemas.microsoft.com/office/drawing/2014/main" id="{13114A93-CA64-4657-96AC-640F874DB870}"/>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7" name="TextBox 16">
            <a:extLst>
              <a:ext uri="{FF2B5EF4-FFF2-40B4-BE49-F238E27FC236}">
                <a16:creationId xmlns:a16="http://schemas.microsoft.com/office/drawing/2014/main" id="{1957BD23-6618-48AD-BFB3-5944E4320D2C}"/>
              </a:ext>
            </a:extLst>
          </xdr:cNvPr>
          <xdr:cNvSpPr txBox="1"/>
        </xdr:nvSpPr>
        <xdr:spPr>
          <a:xfrm>
            <a:off x="654241" y="3599487"/>
            <a:ext cx="1408353" cy="18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Net</a:t>
            </a:r>
            <a:r>
              <a:rPr lang="en-IN" sz="1050" b="1" baseline="0">
                <a:solidFill>
                  <a:srgbClr val="006CB7"/>
                </a:solidFill>
                <a:latin typeface="+mn-lt"/>
              </a:rPr>
              <a:t> Profits</a:t>
            </a:r>
            <a:r>
              <a:rPr lang="en-IN" sz="1050" b="1">
                <a:solidFill>
                  <a:srgbClr val="006CB7"/>
                </a:solidFill>
                <a:latin typeface="+mn-lt"/>
              </a:rPr>
              <a:t> (INR</a:t>
            </a:r>
            <a:r>
              <a:rPr lang="en-IN" sz="1050" b="1" baseline="0">
                <a:solidFill>
                  <a:srgbClr val="006CB7"/>
                </a:solidFill>
                <a:latin typeface="+mn-lt"/>
              </a:rPr>
              <a:t> Crs.)</a:t>
            </a:r>
            <a:endParaRPr lang="en-IN" sz="1050" b="1">
              <a:solidFill>
                <a:srgbClr val="006CB7"/>
              </a:solidFill>
              <a:latin typeface="+mn-lt"/>
            </a:endParaRPr>
          </a:p>
        </xdr:txBody>
      </xdr:sp>
    </xdr:grpSp>
    <xdr:clientData/>
  </xdr:twoCellAnchor>
  <xdr:twoCellAnchor>
    <xdr:from>
      <xdr:col>5</xdr:col>
      <xdr:colOff>159850</xdr:colOff>
      <xdr:row>20</xdr:row>
      <xdr:rowOff>96279</xdr:rowOff>
    </xdr:from>
    <xdr:to>
      <xdr:col>8</xdr:col>
      <xdr:colOff>556393</xdr:colOff>
      <xdr:row>29</xdr:row>
      <xdr:rowOff>155038</xdr:rowOff>
    </xdr:to>
    <xdr:grpSp>
      <xdr:nvGrpSpPr>
        <xdr:cNvPr id="19" name="Group 18">
          <a:extLst>
            <a:ext uri="{FF2B5EF4-FFF2-40B4-BE49-F238E27FC236}">
              <a16:creationId xmlns:a16="http://schemas.microsoft.com/office/drawing/2014/main" id="{336B0B08-7ABF-45E0-AA38-0471668F62D6}"/>
            </a:ext>
          </a:extLst>
        </xdr:cNvPr>
        <xdr:cNvGrpSpPr/>
      </xdr:nvGrpSpPr>
      <xdr:grpSpPr>
        <a:xfrm>
          <a:off x="4888332" y="3647743"/>
          <a:ext cx="2560079" cy="1712027"/>
          <a:chOff x="134548" y="3509817"/>
          <a:chExt cx="2313088" cy="1724123"/>
        </a:xfrm>
      </xdr:grpSpPr>
      <xdr:graphicFrame macro="">
        <xdr:nvGraphicFramePr>
          <xdr:cNvPr id="20" name="Chart 19">
            <a:extLst>
              <a:ext uri="{FF2B5EF4-FFF2-40B4-BE49-F238E27FC236}">
                <a16:creationId xmlns:a16="http://schemas.microsoft.com/office/drawing/2014/main" id="{72D091F8-5CDE-4D96-9765-64D48DAD4BC7}"/>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1" name="TextBox 20">
            <a:extLst>
              <a:ext uri="{FF2B5EF4-FFF2-40B4-BE49-F238E27FC236}">
                <a16:creationId xmlns:a16="http://schemas.microsoft.com/office/drawing/2014/main" id="{AB38CC5E-D1C9-44A8-B9C2-933816E2B325}"/>
              </a:ext>
            </a:extLst>
          </xdr:cNvPr>
          <xdr:cNvSpPr txBox="1"/>
        </xdr:nvSpPr>
        <xdr:spPr>
          <a:xfrm>
            <a:off x="357758" y="3509817"/>
            <a:ext cx="2008909" cy="28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rgbClr val="006CB7"/>
                </a:solidFill>
                <a:latin typeface="+mn-lt"/>
              </a:rPr>
              <a:t>Average</a:t>
            </a:r>
            <a:r>
              <a:rPr lang="en-IN" sz="1050" b="1" baseline="0">
                <a:solidFill>
                  <a:srgbClr val="006CB7"/>
                </a:solidFill>
                <a:latin typeface="+mn-lt"/>
              </a:rPr>
              <a:t> Total Assets</a:t>
            </a:r>
            <a:r>
              <a:rPr lang="en-IN" sz="1050" b="1">
                <a:solidFill>
                  <a:srgbClr val="006CB7"/>
                </a:solidFill>
                <a:latin typeface="+mn-lt"/>
              </a:rPr>
              <a:t> (INR</a:t>
            </a:r>
            <a:r>
              <a:rPr lang="en-IN" sz="1050" b="1" baseline="0">
                <a:solidFill>
                  <a:srgbClr val="006CB7"/>
                </a:solidFill>
                <a:latin typeface="+mn-lt"/>
              </a:rPr>
              <a:t> Crs.)</a:t>
            </a:r>
            <a:endParaRPr lang="en-IN" sz="1050" b="1">
              <a:solidFill>
                <a:srgbClr val="006CB7"/>
              </a:solidFill>
              <a:latin typeface="+mn-lt"/>
            </a:endParaRPr>
          </a:p>
        </xdr:txBody>
      </xdr:sp>
    </xdr:grpSp>
    <xdr:clientData/>
  </xdr:twoCellAnchor>
  <xdr:twoCellAnchor>
    <xdr:from>
      <xdr:col>0</xdr:col>
      <xdr:colOff>115661</xdr:colOff>
      <xdr:row>30</xdr:row>
      <xdr:rowOff>179054</xdr:rowOff>
    </xdr:from>
    <xdr:to>
      <xdr:col>1</xdr:col>
      <xdr:colOff>2292678</xdr:colOff>
      <xdr:row>40</xdr:row>
      <xdr:rowOff>148030</xdr:rowOff>
    </xdr:to>
    <xdr:grpSp>
      <xdr:nvGrpSpPr>
        <xdr:cNvPr id="22" name="Group 21">
          <a:extLst>
            <a:ext uri="{FF2B5EF4-FFF2-40B4-BE49-F238E27FC236}">
              <a16:creationId xmlns:a16="http://schemas.microsoft.com/office/drawing/2014/main" id="{295C3E82-F01C-4C8B-86E1-B6DDDDFD9DDA}"/>
            </a:ext>
          </a:extLst>
        </xdr:cNvPr>
        <xdr:cNvGrpSpPr/>
      </xdr:nvGrpSpPr>
      <xdr:grpSpPr>
        <a:xfrm>
          <a:off x="115661" y="5567483"/>
          <a:ext cx="2313088" cy="1805940"/>
          <a:chOff x="134548" y="3419517"/>
          <a:chExt cx="2313088" cy="1814423"/>
        </a:xfrm>
      </xdr:grpSpPr>
      <xdr:graphicFrame macro="">
        <xdr:nvGraphicFramePr>
          <xdr:cNvPr id="23" name="Chart 22">
            <a:extLst>
              <a:ext uri="{FF2B5EF4-FFF2-40B4-BE49-F238E27FC236}">
                <a16:creationId xmlns:a16="http://schemas.microsoft.com/office/drawing/2014/main" id="{95E761EF-35DE-438F-9DB3-868E23491278}"/>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4" name="TextBox 23">
            <a:extLst>
              <a:ext uri="{FF2B5EF4-FFF2-40B4-BE49-F238E27FC236}">
                <a16:creationId xmlns:a16="http://schemas.microsoft.com/office/drawing/2014/main" id="{898AE3B0-97B0-4C82-A2D3-6F8C1CF33836}"/>
              </a:ext>
            </a:extLst>
          </xdr:cNvPr>
          <xdr:cNvSpPr txBox="1"/>
        </xdr:nvSpPr>
        <xdr:spPr>
          <a:xfrm>
            <a:off x="605126" y="3419517"/>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Return</a:t>
            </a:r>
            <a:r>
              <a:rPr lang="en-IN" sz="1050" b="1" baseline="0">
                <a:solidFill>
                  <a:srgbClr val="006CB7"/>
                </a:solidFill>
                <a:latin typeface="+mn-lt"/>
              </a:rPr>
              <a:t> On Equity</a:t>
            </a:r>
            <a:r>
              <a:rPr lang="en-IN" sz="1050" b="1">
                <a:solidFill>
                  <a:srgbClr val="006CB7"/>
                </a:solidFill>
                <a:latin typeface="+mn-lt"/>
              </a:rPr>
              <a:t> ( % </a:t>
            </a:r>
            <a:r>
              <a:rPr lang="en-IN" sz="1050" b="1" baseline="0">
                <a:solidFill>
                  <a:srgbClr val="006CB7"/>
                </a:solidFill>
                <a:latin typeface="+mn-lt"/>
              </a:rPr>
              <a:t>)</a:t>
            </a:r>
            <a:endParaRPr lang="en-IN" sz="1050" b="1">
              <a:solidFill>
                <a:srgbClr val="006CB7"/>
              </a:solidFill>
              <a:latin typeface="+mn-lt"/>
            </a:endParaRPr>
          </a:p>
        </xdr:txBody>
      </xdr:sp>
    </xdr:grpSp>
    <xdr:clientData/>
  </xdr:twoCellAnchor>
  <xdr:twoCellAnchor>
    <xdr:from>
      <xdr:col>1</xdr:col>
      <xdr:colOff>2357836</xdr:colOff>
      <xdr:row>31</xdr:row>
      <xdr:rowOff>2711</xdr:rowOff>
    </xdr:from>
    <xdr:to>
      <xdr:col>4</xdr:col>
      <xdr:colOff>708743</xdr:colOff>
      <xdr:row>40</xdr:row>
      <xdr:rowOff>173766</xdr:rowOff>
    </xdr:to>
    <xdr:grpSp>
      <xdr:nvGrpSpPr>
        <xdr:cNvPr id="25" name="Group 24">
          <a:extLst>
            <a:ext uri="{FF2B5EF4-FFF2-40B4-BE49-F238E27FC236}">
              <a16:creationId xmlns:a16="http://schemas.microsoft.com/office/drawing/2014/main" id="{4AA12687-4399-4D26-9627-175E0C6EC6F0}"/>
            </a:ext>
          </a:extLst>
        </xdr:cNvPr>
        <xdr:cNvGrpSpPr/>
      </xdr:nvGrpSpPr>
      <xdr:grpSpPr>
        <a:xfrm>
          <a:off x="2493907" y="5574836"/>
          <a:ext cx="2222140" cy="1824323"/>
          <a:chOff x="161486" y="3384560"/>
          <a:chExt cx="2313088" cy="1830941"/>
        </a:xfrm>
      </xdr:grpSpPr>
      <xdr:graphicFrame macro="">
        <xdr:nvGraphicFramePr>
          <xdr:cNvPr id="26" name="Chart 25">
            <a:extLst>
              <a:ext uri="{FF2B5EF4-FFF2-40B4-BE49-F238E27FC236}">
                <a16:creationId xmlns:a16="http://schemas.microsoft.com/office/drawing/2014/main" id="{035C316A-2A3D-4C22-9793-AEEA94CE94C3}"/>
              </a:ext>
            </a:extLst>
          </xdr:cNvPr>
          <xdr:cNvGraphicFramePr/>
        </xdr:nvGraphicFramePr>
        <xdr:xfrm>
          <a:off x="161486" y="3646149"/>
          <a:ext cx="2313088" cy="156935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7" name="TextBox 26">
            <a:extLst>
              <a:ext uri="{FF2B5EF4-FFF2-40B4-BE49-F238E27FC236}">
                <a16:creationId xmlns:a16="http://schemas.microsoft.com/office/drawing/2014/main" id="{1BDAFA3E-7CC1-461A-B432-F1FA227393A9}"/>
              </a:ext>
            </a:extLst>
          </xdr:cNvPr>
          <xdr:cNvSpPr txBox="1"/>
        </xdr:nvSpPr>
        <xdr:spPr>
          <a:xfrm>
            <a:off x="605050" y="3384560"/>
            <a:ext cx="1735621" cy="223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Return</a:t>
            </a:r>
            <a:r>
              <a:rPr lang="en-IN" sz="1050" b="1" baseline="0">
                <a:solidFill>
                  <a:srgbClr val="006CB7"/>
                </a:solidFill>
                <a:latin typeface="+mn-lt"/>
              </a:rPr>
              <a:t> On Assets ( % )</a:t>
            </a:r>
            <a:endParaRPr lang="en-IN" sz="1050" b="1">
              <a:solidFill>
                <a:srgbClr val="006CB7"/>
              </a:solidFill>
              <a:latin typeface="+mn-lt"/>
            </a:endParaRPr>
          </a:p>
        </xdr:txBody>
      </xdr:sp>
    </xdr:grpSp>
    <xdr:clientData/>
  </xdr:twoCellAnchor>
  <xdr:twoCellAnchor>
    <xdr:from>
      <xdr:col>5</xdr:col>
      <xdr:colOff>72431</xdr:colOff>
      <xdr:row>31</xdr:row>
      <xdr:rowOff>4009</xdr:rowOff>
    </xdr:from>
    <xdr:to>
      <xdr:col>8</xdr:col>
      <xdr:colOff>468796</xdr:colOff>
      <xdr:row>41</xdr:row>
      <xdr:rowOff>1179</xdr:rowOff>
    </xdr:to>
    <xdr:grpSp>
      <xdr:nvGrpSpPr>
        <xdr:cNvPr id="28" name="Group 27">
          <a:extLst>
            <a:ext uri="{FF2B5EF4-FFF2-40B4-BE49-F238E27FC236}">
              <a16:creationId xmlns:a16="http://schemas.microsoft.com/office/drawing/2014/main" id="{B5BB8E66-EA07-4978-9416-B70B96CF862C}"/>
            </a:ext>
          </a:extLst>
        </xdr:cNvPr>
        <xdr:cNvGrpSpPr/>
      </xdr:nvGrpSpPr>
      <xdr:grpSpPr>
        <a:xfrm>
          <a:off x="4800913" y="5576134"/>
          <a:ext cx="2559901" cy="1834134"/>
          <a:chOff x="134548" y="3392828"/>
          <a:chExt cx="2313088" cy="1841112"/>
        </a:xfrm>
      </xdr:grpSpPr>
      <xdr:graphicFrame macro="">
        <xdr:nvGraphicFramePr>
          <xdr:cNvPr id="29" name="Chart 28">
            <a:extLst>
              <a:ext uri="{FF2B5EF4-FFF2-40B4-BE49-F238E27FC236}">
                <a16:creationId xmlns:a16="http://schemas.microsoft.com/office/drawing/2014/main" id="{3D49CC73-5669-45FC-878F-BE3902F455A0}"/>
              </a:ext>
            </a:extLst>
          </xdr:cNvPr>
          <xdr:cNvGraphicFramePr/>
        </xdr:nvGraphicFramePr>
        <xdr:xfrm>
          <a:off x="134548" y="3664588"/>
          <a:ext cx="2313088" cy="1569352"/>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0" name="TextBox 29">
            <a:extLst>
              <a:ext uri="{FF2B5EF4-FFF2-40B4-BE49-F238E27FC236}">
                <a16:creationId xmlns:a16="http://schemas.microsoft.com/office/drawing/2014/main" id="{53A3BF4C-B0B5-48CE-A670-0DA7A1A0ED57}"/>
              </a:ext>
            </a:extLst>
          </xdr:cNvPr>
          <xdr:cNvSpPr txBox="1"/>
        </xdr:nvSpPr>
        <xdr:spPr>
          <a:xfrm>
            <a:off x="560909" y="3392828"/>
            <a:ext cx="1492327" cy="24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6CB7"/>
                </a:solidFill>
                <a:latin typeface="+mn-lt"/>
              </a:rPr>
              <a:t>Financial</a:t>
            </a:r>
            <a:r>
              <a:rPr lang="en-IN" sz="1050" b="1" baseline="0">
                <a:solidFill>
                  <a:srgbClr val="006CB7"/>
                </a:solidFill>
                <a:latin typeface="+mn-lt"/>
              </a:rPr>
              <a:t> Leverage (Times)</a:t>
            </a:r>
            <a:endParaRPr lang="en-IN" sz="1050" b="1">
              <a:solidFill>
                <a:srgbClr val="006CB7"/>
              </a:solidFill>
              <a:latin typeface="+mn-lt"/>
            </a:endParaRPr>
          </a:p>
        </xdr:txBody>
      </xdr:sp>
    </xdr:grpSp>
    <xdr:clientData/>
  </xdr:twoCellAnchor>
  <xdr:twoCellAnchor>
    <xdr:from>
      <xdr:col>1</xdr:col>
      <xdr:colOff>27215</xdr:colOff>
      <xdr:row>41</xdr:row>
      <xdr:rowOff>149678</xdr:rowOff>
    </xdr:from>
    <xdr:to>
      <xdr:col>8</xdr:col>
      <xdr:colOff>342628</xdr:colOff>
      <xdr:row>55</xdr:row>
      <xdr:rowOff>115387</xdr:rowOff>
    </xdr:to>
    <xdr:sp macro="" textlink="">
      <xdr:nvSpPr>
        <xdr:cNvPr id="33" name="TextBox 32">
          <a:extLst>
            <a:ext uri="{FF2B5EF4-FFF2-40B4-BE49-F238E27FC236}">
              <a16:creationId xmlns:a16="http://schemas.microsoft.com/office/drawing/2014/main" id="{0043240D-E778-42E0-89A1-0605E6639F37}"/>
            </a:ext>
          </a:extLst>
        </xdr:cNvPr>
        <xdr:cNvSpPr txBox="1"/>
      </xdr:nvSpPr>
      <xdr:spPr>
        <a:xfrm>
          <a:off x="163286" y="7558767"/>
          <a:ext cx="7071360" cy="25374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006CB7"/>
              </a:solidFill>
              <a:effectLst/>
              <a:latin typeface="+mn-lt"/>
              <a:ea typeface="+mn-ea"/>
              <a:cs typeface="+mn-cs"/>
            </a:rPr>
            <a:t>Recents</a:t>
          </a:r>
          <a:r>
            <a:rPr lang="en-IN" sz="1600" b="1" i="0" baseline="0">
              <a:solidFill>
                <a:srgbClr val="006CB7"/>
              </a:solidFill>
              <a:effectLst/>
              <a:latin typeface="+mn-lt"/>
              <a:ea typeface="+mn-ea"/>
              <a:cs typeface="+mn-cs"/>
            </a:rPr>
            <a:t> Updates</a:t>
          </a:r>
        </a:p>
        <a:p>
          <a:pPr marL="171450" indent="-171450">
            <a:buFont typeface="Wingdings" panose="05000000000000000000" pitchFamily="2" charset="2"/>
            <a:buChar char="Ø"/>
          </a:pPr>
          <a:r>
            <a:rPr lang="en-IN" sz="1100">
              <a:solidFill>
                <a:schemeClr val="dk1"/>
              </a:solidFill>
              <a:effectLst/>
              <a:latin typeface="+mn-lt"/>
              <a:ea typeface="+mn-ea"/>
              <a:cs typeface="+mn-cs"/>
            </a:rPr>
            <a:t>HCLTech reported consolidated revenues of $12.8 billion for the 12 months ending June 2023. The company has maintained its revenue growth momentum in Q1 FY24 and continues to provide robust financial guidance for the fiscal year.</a:t>
          </a:r>
          <a:endParaRPr lang="en-IN" sz="1100">
            <a:effectLst/>
          </a:endParaRPr>
        </a:p>
        <a:p>
          <a:pPr marL="171450" indent="-171450">
            <a:buFont typeface="Wingdings" panose="05000000000000000000" pitchFamily="2" charset="2"/>
            <a:buChar char="Ø"/>
          </a:pPr>
          <a:r>
            <a:rPr lang="en-IN" sz="1100">
              <a:solidFill>
                <a:schemeClr val="dk1"/>
              </a:solidFill>
              <a:effectLst/>
              <a:latin typeface="+mn-lt"/>
              <a:ea typeface="+mn-ea"/>
              <a:cs typeface="+mn-cs"/>
            </a:rPr>
            <a:t>HCL Tech has been actively expanding its capabilities through acquisitions and strategic partnerships.</a:t>
          </a:r>
          <a:endParaRPr lang="en-IN">
            <a:effectLst/>
          </a:endParaRPr>
        </a:p>
        <a:p>
          <a:pPr marL="171450" indent="-171450">
            <a:buFont typeface="Wingdings" panose="05000000000000000000" pitchFamily="2" charset="2"/>
            <a:buChar char="Ø"/>
          </a:pPr>
          <a:r>
            <a:rPr lang="en-IN" sz="1100">
              <a:solidFill>
                <a:schemeClr val="dk1"/>
              </a:solidFill>
              <a:effectLst/>
              <a:latin typeface="+mn-lt"/>
              <a:ea typeface="+mn-ea"/>
              <a:cs typeface="+mn-cs"/>
            </a:rPr>
            <a:t>The company continues to innovate in digital transformation, focusing on areas such as cloud computing, cybersecurity, and digital workplaces</a:t>
          </a:r>
        </a:p>
        <a:p>
          <a:pPr marL="171450" indent="-171450">
            <a:buFont typeface="Wingdings" panose="05000000000000000000" pitchFamily="2" charset="2"/>
            <a:buChar char="Ø"/>
          </a:pPr>
          <a:r>
            <a:rPr lang="en-IN" b="1"/>
            <a:t>Strategic Partnerships and Expansions</a:t>
          </a:r>
          <a:r>
            <a:rPr lang="en-IN"/>
            <a:t>:</a:t>
          </a:r>
        </a:p>
        <a:p>
          <a:pPr marL="171450" indent="-171450">
            <a:buFont typeface="Wingdings" panose="05000000000000000000" pitchFamily="2" charset="2"/>
            <a:buChar char="§"/>
          </a:pPr>
          <a:r>
            <a:rPr lang="en-IN"/>
            <a:t>HCLTech has entered into several strategic partnerships, including collaborations with IBM to deliver customized AI solutions through a new GenAI Center of Excellence. Additionally, the company has expanded its footprint in the US by opening new offices in New Jersey and California, aimed at fostering collaboration and innovation​.</a:t>
          </a:r>
        </a:p>
        <a:p>
          <a:pPr marL="171450" indent="-171450">
            <a:buFont typeface="Wingdings" panose="05000000000000000000" pitchFamily="2" charset="2"/>
            <a:buChar char="§"/>
          </a:pPr>
          <a:r>
            <a:rPr lang="en-IN"/>
            <a:t>HCLTech has also partnered with Tecnotree to develop 5G-led generative AI solutions for telecommunications companies and expanded its engineering and R&amp;D partnership with Olympus</a:t>
          </a:r>
        </a:p>
        <a:p>
          <a:pPr marL="171450" indent="-171450">
            <a:buFont typeface="Wingdings" panose="05000000000000000000" pitchFamily="2" charset="2"/>
            <a:buChar char="Ø"/>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i="0">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b="0" u="none" strike="noStrike">
            <a:solidFill>
              <a:schemeClr val="dk1"/>
            </a:solidFill>
            <a:effectLst/>
            <a:latin typeface="+mn-lt"/>
            <a:ea typeface="+mn-ea"/>
            <a:cs typeface="+mn-cs"/>
          </a:endParaRP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v"/>
            <a:tabLst/>
            <a:defRPr/>
          </a:pPr>
          <a:endParaRPr lang="en-IN" sz="1100">
            <a:effectLst/>
          </a:endParaRPr>
        </a:p>
        <a:p>
          <a:pPr marL="285750" indent="-285750">
            <a:buFont typeface="Wingdings" panose="05000000000000000000" pitchFamily="2" charset="2"/>
            <a:buChar char="v"/>
          </a:pPr>
          <a:endParaRPr lang="en-IN" sz="1100" b="0" i="0">
            <a:solidFill>
              <a:schemeClr val="dk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00" b="0" i="0">
            <a:solidFill>
              <a:schemeClr val="dk1"/>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326572</xdr:colOff>
      <xdr:row>0</xdr:row>
      <xdr:rowOff>93305</xdr:rowOff>
    </xdr:from>
    <xdr:to>
      <xdr:col>4</xdr:col>
      <xdr:colOff>209939</xdr:colOff>
      <xdr:row>5</xdr:row>
      <xdr:rowOff>154001</xdr:rowOff>
    </xdr:to>
    <xdr:pic>
      <xdr:nvPicPr>
        <xdr:cNvPr id="3" name="Picture 2">
          <a:extLst>
            <a:ext uri="{FF2B5EF4-FFF2-40B4-BE49-F238E27FC236}">
              <a16:creationId xmlns:a16="http://schemas.microsoft.com/office/drawing/2014/main" id="{3A6DED5B-897A-4057-9843-203AB5111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531" y="93305"/>
          <a:ext cx="1842796" cy="99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217715</xdr:colOff>
      <xdr:row>1</xdr:row>
      <xdr:rowOff>108859</xdr:rowOff>
    </xdr:from>
    <xdr:to>
      <xdr:col>4</xdr:col>
      <xdr:colOff>76437</xdr:colOff>
      <xdr:row>5</xdr:row>
      <xdr:rowOff>101083</xdr:rowOff>
    </xdr:to>
    <xdr:pic>
      <xdr:nvPicPr>
        <xdr:cNvPr id="2" name="Picture 1">
          <a:extLst>
            <a:ext uri="{FF2B5EF4-FFF2-40B4-BE49-F238E27FC236}">
              <a16:creationId xmlns:a16="http://schemas.microsoft.com/office/drawing/2014/main" id="{8D13EA42-2FC7-42A9-AD6B-2E130F666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7674" y="295471"/>
          <a:ext cx="1818151" cy="738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124406</xdr:colOff>
      <xdr:row>1</xdr:row>
      <xdr:rowOff>0</xdr:rowOff>
    </xdr:from>
    <xdr:to>
      <xdr:col>3</xdr:col>
      <xdr:colOff>320460</xdr:colOff>
      <xdr:row>6</xdr:row>
      <xdr:rowOff>31103</xdr:rowOff>
    </xdr:to>
    <xdr:pic>
      <xdr:nvPicPr>
        <xdr:cNvPr id="2" name="Picture 1" descr="HCL Tech announces new logo, brand ...">
          <a:extLst>
            <a:ext uri="{FF2B5EF4-FFF2-40B4-BE49-F238E27FC236}">
              <a16:creationId xmlns:a16="http://schemas.microsoft.com/office/drawing/2014/main" id="{A14427BB-A741-4F45-B38D-F35C39322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406" y="186612"/>
          <a:ext cx="1696727" cy="964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178837</xdr:colOff>
      <xdr:row>0</xdr:row>
      <xdr:rowOff>101082</xdr:rowOff>
    </xdr:from>
    <xdr:to>
      <xdr:col>3</xdr:col>
      <xdr:colOff>233266</xdr:colOff>
      <xdr:row>6</xdr:row>
      <xdr:rowOff>111551</xdr:rowOff>
    </xdr:to>
    <xdr:pic>
      <xdr:nvPicPr>
        <xdr:cNvPr id="2" name="Picture 1">
          <a:extLst>
            <a:ext uri="{FF2B5EF4-FFF2-40B4-BE49-F238E27FC236}">
              <a16:creationId xmlns:a16="http://schemas.microsoft.com/office/drawing/2014/main" id="{4878A5B6-92BB-40B8-BBE2-BB877CE9A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8796" y="101082"/>
          <a:ext cx="1415143" cy="1130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139957</xdr:rowOff>
    </xdr:from>
    <xdr:to>
      <xdr:col>3</xdr:col>
      <xdr:colOff>462758</xdr:colOff>
      <xdr:row>6</xdr:row>
      <xdr:rowOff>62204</xdr:rowOff>
    </xdr:to>
    <xdr:pic>
      <xdr:nvPicPr>
        <xdr:cNvPr id="2" name="Picture 1" descr="Explore LTIMindtree's Media Kit ...">
          <a:extLst>
            <a:ext uri="{FF2B5EF4-FFF2-40B4-BE49-F238E27FC236}">
              <a16:creationId xmlns:a16="http://schemas.microsoft.com/office/drawing/2014/main" id="{13A894C4-DF0C-4F5B-A01F-215193F0E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957"/>
          <a:ext cx="1963431" cy="104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5</xdr:row>
      <xdr:rowOff>160019</xdr:rowOff>
    </xdr:from>
    <xdr:to>
      <xdr:col>2</xdr:col>
      <xdr:colOff>251460</xdr:colOff>
      <xdr:row>8</xdr:row>
      <xdr:rowOff>15240</xdr:rowOff>
    </xdr:to>
    <xdr:pic>
      <xdr:nvPicPr>
        <xdr:cNvPr id="2" name="Picture 1" descr="NSE launches new logo for Nifty indices ...">
          <a:extLst>
            <a:ext uri="{FF2B5EF4-FFF2-40B4-BE49-F238E27FC236}">
              <a16:creationId xmlns:a16="http://schemas.microsoft.com/office/drawing/2014/main" id="{FA156C72-43A9-4F2C-B150-457D8FC6D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4419"/>
          <a:ext cx="1028700" cy="403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114300</xdr:colOff>
      <xdr:row>14</xdr:row>
      <xdr:rowOff>175260</xdr:rowOff>
    </xdr:from>
    <xdr:to>
      <xdr:col>7</xdr:col>
      <xdr:colOff>548640</xdr:colOff>
      <xdr:row>28</xdr:row>
      <xdr:rowOff>167640</xdr:rowOff>
    </xdr:to>
    <xdr:graphicFrame macro="">
      <xdr:nvGraphicFramePr>
        <xdr:cNvPr id="4" name="Chart 3">
          <a:extLst>
            <a:ext uri="{FF2B5EF4-FFF2-40B4-BE49-F238E27FC236}">
              <a16:creationId xmlns:a16="http://schemas.microsoft.com/office/drawing/2014/main" id="{90892800-890E-4AD8-8A88-5B1EBE123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488757</xdr:colOff>
      <xdr:row>1109</xdr:row>
      <xdr:rowOff>56187</xdr:rowOff>
    </xdr:from>
    <xdr:to>
      <xdr:col>15</xdr:col>
      <xdr:colOff>196272</xdr:colOff>
      <xdr:row>1124</xdr:row>
      <xdr:rowOff>138545</xdr:rowOff>
    </xdr:to>
    <xdr:graphicFrame macro="">
      <xdr:nvGraphicFramePr>
        <xdr:cNvPr id="2" name="Chart 1">
          <a:extLst>
            <a:ext uri="{FF2B5EF4-FFF2-40B4-BE49-F238E27FC236}">
              <a16:creationId xmlns:a16="http://schemas.microsoft.com/office/drawing/2014/main" id="{9ADA13CE-275E-43D2-B271-62C2B5553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268186</xdr:colOff>
      <xdr:row>2</xdr:row>
      <xdr:rowOff>80160</xdr:rowOff>
    </xdr:from>
    <xdr:to>
      <xdr:col>11</xdr:col>
      <xdr:colOff>2304805</xdr:colOff>
      <xdr:row>12</xdr:row>
      <xdr:rowOff>36615</xdr:rowOff>
    </xdr:to>
    <xdr:graphicFrame macro="">
      <xdr:nvGraphicFramePr>
        <xdr:cNvPr id="8" name="Chart 7">
          <a:extLst>
            <a:ext uri="{FF2B5EF4-FFF2-40B4-BE49-F238E27FC236}">
              <a16:creationId xmlns:a16="http://schemas.microsoft.com/office/drawing/2014/main" id="{A80160F2-A472-4B61-8F7F-F1B212A15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543296</xdr:colOff>
      <xdr:row>14</xdr:row>
      <xdr:rowOff>94015</xdr:rowOff>
    </xdr:from>
    <xdr:to>
      <xdr:col>8</xdr:col>
      <xdr:colOff>1011383</xdr:colOff>
      <xdr:row>22</xdr:row>
      <xdr:rowOff>96983</xdr:rowOff>
    </xdr:to>
    <xdr:graphicFrame macro="">
      <xdr:nvGraphicFramePr>
        <xdr:cNvPr id="9" name="Chart 8">
          <a:extLst>
            <a:ext uri="{FF2B5EF4-FFF2-40B4-BE49-F238E27FC236}">
              <a16:creationId xmlns:a16="http://schemas.microsoft.com/office/drawing/2014/main" id="{6EA77C90-7CDA-45FC-BE34-22500CEF1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925286</xdr:colOff>
      <xdr:row>15</xdr:row>
      <xdr:rowOff>141513</xdr:rowOff>
    </xdr:from>
    <xdr:to>
      <xdr:col>15</xdr:col>
      <xdr:colOff>489858</xdr:colOff>
      <xdr:row>30</xdr:row>
      <xdr:rowOff>97970</xdr:rowOff>
    </xdr:to>
    <xdr:graphicFrame macro="">
      <xdr:nvGraphicFramePr>
        <xdr:cNvPr id="3" name="Chart 2">
          <a:extLst>
            <a:ext uri="{FF2B5EF4-FFF2-40B4-BE49-F238E27FC236}">
              <a16:creationId xmlns:a16="http://schemas.microsoft.com/office/drawing/2014/main" id="{82B5B2EA-195B-47EA-9934-9415C3B41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691737</xdr:colOff>
      <xdr:row>53</xdr:row>
      <xdr:rowOff>142504</xdr:rowOff>
    </xdr:from>
    <xdr:to>
      <xdr:col>10</xdr:col>
      <xdr:colOff>190994</xdr:colOff>
      <xdr:row>67</xdr:row>
      <xdr:rowOff>144484</xdr:rowOff>
    </xdr:to>
    <xdr:graphicFrame macro="">
      <xdr:nvGraphicFramePr>
        <xdr:cNvPr id="4" name="Chart 3">
          <a:extLst>
            <a:ext uri="{FF2B5EF4-FFF2-40B4-BE49-F238E27FC236}">
              <a16:creationId xmlns:a16="http://schemas.microsoft.com/office/drawing/2014/main" id="{D97CA14E-DF2A-4608-B711-ED24199F8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240477</xdr:colOff>
      <xdr:row>2</xdr:row>
      <xdr:rowOff>107870</xdr:rowOff>
    </xdr:from>
    <xdr:to>
      <xdr:col>11</xdr:col>
      <xdr:colOff>2277096</xdr:colOff>
      <xdr:row>12</xdr:row>
      <xdr:rowOff>64325</xdr:rowOff>
    </xdr:to>
    <xdr:graphicFrame macro="">
      <xdr:nvGraphicFramePr>
        <xdr:cNvPr id="7" name="Chart 6">
          <a:extLst>
            <a:ext uri="{FF2B5EF4-FFF2-40B4-BE49-F238E27FC236}">
              <a16:creationId xmlns:a16="http://schemas.microsoft.com/office/drawing/2014/main" id="{B3D6E511-7EE1-4BCA-AFC7-8DB4F5FC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3</xdr:row>
      <xdr:rowOff>0</xdr:rowOff>
    </xdr:from>
    <xdr:to>
      <xdr:col>15</xdr:col>
      <xdr:colOff>304801</xdr:colOff>
      <xdr:row>12</xdr:row>
      <xdr:rowOff>150419</xdr:rowOff>
    </xdr:to>
    <xdr:graphicFrame macro="">
      <xdr:nvGraphicFramePr>
        <xdr:cNvPr id="10" name="Chart 9">
          <a:extLst>
            <a:ext uri="{FF2B5EF4-FFF2-40B4-BE49-F238E27FC236}">
              <a16:creationId xmlns:a16="http://schemas.microsoft.com/office/drawing/2014/main" id="{597E5A98-0157-4E8E-875F-0970F87AF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bhis/Downloads/HCLTECH.NS%20(1).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bhis/Downloads/Dupont%20Analysis%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CLTECH.NS (1)"/>
    </sheetNames>
    <sheetDataSet>
      <sheetData sheetId="0">
        <row r="2">
          <cell r="A2">
            <v>37480</v>
          </cell>
        </row>
        <row r="5452">
          <cell r="A5452">
            <v>45497</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F&gt;"/>
      <sheetName val="WACC"/>
      <sheetName val="Data&gt;"/>
      <sheetName val="Beta - Regression"/>
      <sheetName val="Beta - Comps"/>
      <sheetName val="Rm"/>
      <sheetName val="Intrisic Growth"/>
      <sheetName val="DCF"/>
      <sheetName val="Comps_Val"/>
      <sheetName val="Football Field"/>
      <sheetName val="Relative Data"/>
      <sheetName val="HistoricalFS"/>
      <sheetName val="Dupont Analysis"/>
      <sheetName val="Data Room&gt;"/>
      <sheetName val="List of Stocks"/>
      <sheetName val="Data Sheet"/>
      <sheetName val="Raw F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A2" t="str">
            <v>COMPANY_NAME</v>
          </cell>
          <cell r="B2" t="str">
            <v>BSE</v>
          </cell>
          <cell r="C2" t="str">
            <v>NSE</v>
          </cell>
          <cell r="D2" t="str">
            <v>Industry</v>
          </cell>
        </row>
        <row r="3">
          <cell r="A3" t="str">
            <v>20 MICRONS LTD</v>
          </cell>
          <cell r="B3">
            <v>533022</v>
          </cell>
          <cell r="C3" t="str">
            <v>20MICRONS</v>
          </cell>
          <cell r="D3" t="str">
            <v>Mining</v>
          </cell>
        </row>
        <row r="4">
          <cell r="A4" t="str">
            <v>21ST CENTURY MANAGEMENT SERVICES LTD</v>
          </cell>
          <cell r="B4">
            <v>526921</v>
          </cell>
          <cell r="C4" t="str">
            <v>21STCENMGM</v>
          </cell>
          <cell r="D4" t="str">
            <v>Other Financial Services</v>
          </cell>
        </row>
        <row r="5">
          <cell r="A5" t="str">
            <v>3I INFOTECH LTD</v>
          </cell>
          <cell r="B5">
            <v>532628</v>
          </cell>
          <cell r="C5" t="str">
            <v>3IINFOTECH</v>
          </cell>
          <cell r="D5" t="str">
            <v>IT Consulting &amp; Software</v>
          </cell>
        </row>
        <row r="6">
          <cell r="A6" t="str">
            <v>3M (INDIA) LTD</v>
          </cell>
          <cell r="B6">
            <v>523395</v>
          </cell>
          <cell r="C6" t="str">
            <v>3M(INDIA)</v>
          </cell>
          <cell r="D6" t="str">
            <v>Diversified</v>
          </cell>
        </row>
        <row r="7">
          <cell r="A7" t="str">
            <v>3M INDIA LTD</v>
          </cell>
          <cell r="B7">
            <v>523395</v>
          </cell>
          <cell r="C7" t="str">
            <v>3MINDIA</v>
          </cell>
          <cell r="D7" t="str">
            <v>Diversified</v>
          </cell>
        </row>
        <row r="8">
          <cell r="A8" t="str">
            <v>3P LAND HOLDINGS LTD</v>
          </cell>
          <cell r="B8">
            <v>516092</v>
          </cell>
          <cell r="C8" t="str">
            <v>3PLAND</v>
          </cell>
          <cell r="D8" t="str">
            <v>Paper &amp; Paper Products</v>
          </cell>
        </row>
        <row r="9">
          <cell r="A9" t="str">
            <v>5PAISA CAPITAL LTD</v>
          </cell>
          <cell r="B9">
            <v>540776</v>
          </cell>
          <cell r="C9" t="str">
            <v>5PAISA</v>
          </cell>
          <cell r="D9" t="str">
            <v>Other Financial Services</v>
          </cell>
        </row>
        <row r="10">
          <cell r="A10" t="str">
            <v>63 MOONS TECHNOLOGIES LTD</v>
          </cell>
          <cell r="B10">
            <v>526881</v>
          </cell>
          <cell r="C10" t="str">
            <v>63MOONS</v>
          </cell>
          <cell r="D10" t="str">
            <v>IT Consulting &amp; Software</v>
          </cell>
        </row>
        <row r="11">
          <cell r="A11" t="str">
            <v>7NR RETAIL LTD</v>
          </cell>
          <cell r="B11">
            <v>540615</v>
          </cell>
          <cell r="C11" t="str">
            <v>Not Listed</v>
          </cell>
          <cell r="D11" t="str">
            <v>Specialty Retail</v>
          </cell>
        </row>
        <row r="12">
          <cell r="A12" t="str">
            <v>7SEAS ENTERTAINMENT LTD</v>
          </cell>
          <cell r="B12">
            <v>540874</v>
          </cell>
          <cell r="C12" t="str">
            <v>Not Listed</v>
          </cell>
          <cell r="D12" t="str">
            <v>Movies &amp; Entertainment</v>
          </cell>
        </row>
        <row r="13">
          <cell r="A13" t="str">
            <v>8K MILES SOFTWARE SERVICES LTD</v>
          </cell>
          <cell r="B13">
            <v>512161</v>
          </cell>
          <cell r="C13" t="str">
            <v>8KMILES</v>
          </cell>
          <cell r="D13" t="str">
            <v>Internet Software &amp; Services</v>
          </cell>
        </row>
        <row r="14">
          <cell r="A14" t="str">
            <v>A &amp; M FEBCON LTD</v>
          </cell>
          <cell r="B14">
            <v>540697</v>
          </cell>
          <cell r="C14" t="str">
            <v>Not Listed</v>
          </cell>
          <cell r="D14" t="str">
            <v>Industrial Machinery</v>
          </cell>
        </row>
        <row r="15">
          <cell r="A15" t="str">
            <v>A AND M JUMBO BAGS LTD</v>
          </cell>
          <cell r="B15" t="str">
            <v>Not Listed</v>
          </cell>
          <cell r="C15" t="str">
            <v>AMJUMBO</v>
          </cell>
          <cell r="D15" t="str">
            <v>SME</v>
          </cell>
        </row>
        <row r="16">
          <cell r="A16" t="str">
            <v>A INFRASTRUCTURE LTD</v>
          </cell>
          <cell r="B16">
            <v>539620</v>
          </cell>
          <cell r="C16" t="str">
            <v>Not Listed</v>
          </cell>
          <cell r="D16" t="str">
            <v>Cement &amp; Cement Products</v>
          </cell>
        </row>
        <row r="17">
          <cell r="A17" t="str">
            <v>A K  SPINTEX LTD</v>
          </cell>
          <cell r="B17">
            <v>539300</v>
          </cell>
          <cell r="C17" t="str">
            <v>Not Listed</v>
          </cell>
          <cell r="D17" t="str">
            <v>Textiles</v>
          </cell>
        </row>
        <row r="18">
          <cell r="A18" t="str">
            <v>A K CAPITAL SERVICES LTD</v>
          </cell>
          <cell r="B18">
            <v>530499</v>
          </cell>
          <cell r="C18" t="str">
            <v>Not Listed</v>
          </cell>
          <cell r="D18" t="str">
            <v>Finance (including NBFCs)</v>
          </cell>
        </row>
        <row r="19">
          <cell r="A19" t="str">
            <v>A.F. Enterprises Ltd</v>
          </cell>
          <cell r="B19">
            <v>538351</v>
          </cell>
          <cell r="C19" t="str">
            <v>AFEL</v>
          </cell>
          <cell r="D19" t="str">
            <v>Investment Companies</v>
          </cell>
        </row>
        <row r="20">
          <cell r="A20" t="str">
            <v>A-1 ACID LTD</v>
          </cell>
          <cell r="B20">
            <v>542012</v>
          </cell>
          <cell r="C20" t="str">
            <v>Not Listed</v>
          </cell>
          <cell r="D20" t="str">
            <v>Comm.Trading  &amp; Distribution</v>
          </cell>
        </row>
        <row r="21">
          <cell r="A21" t="str">
            <v>A2Z INFRA ENGINEERING LTD</v>
          </cell>
          <cell r="B21">
            <v>533292</v>
          </cell>
          <cell r="C21" t="str">
            <v>A2ZINFRA</v>
          </cell>
          <cell r="D21" t="str">
            <v>Utilities:Non-Elec.</v>
          </cell>
        </row>
        <row r="22">
          <cell r="A22" t="str">
            <v>AADHAAR VENTURES (INDIA) LTD</v>
          </cell>
          <cell r="B22">
            <v>531611</v>
          </cell>
          <cell r="C22" t="str">
            <v>Not Listed</v>
          </cell>
          <cell r="D22" t="str">
            <v>Finance (including NBFCs)</v>
          </cell>
        </row>
        <row r="23">
          <cell r="A23" t="str">
            <v>AADHAAR VENTURES INDIA LTD</v>
          </cell>
          <cell r="B23">
            <v>531611</v>
          </cell>
          <cell r="C23" t="str">
            <v>Not Listed</v>
          </cell>
          <cell r="D23" t="str">
            <v>Finance (including NBFCs)</v>
          </cell>
        </row>
        <row r="24">
          <cell r="A24" t="str">
            <v>AAKASH EXPLORATION SERVICES LTD</v>
          </cell>
          <cell r="B24" t="str">
            <v>Not Listed</v>
          </cell>
          <cell r="C24" t="str">
            <v>AAKASH</v>
          </cell>
          <cell r="D24" t="str">
            <v>SME</v>
          </cell>
        </row>
        <row r="25">
          <cell r="A25" t="str">
            <v>AANANDA LAKSHMI SPINNING MILLS LTD</v>
          </cell>
          <cell r="B25">
            <v>539096</v>
          </cell>
          <cell r="C25" t="str">
            <v>Not Listed</v>
          </cell>
          <cell r="D25" t="str">
            <v>Textiles</v>
          </cell>
        </row>
        <row r="26">
          <cell r="A26" t="str">
            <v>AANCHAL ISPAT LTD</v>
          </cell>
          <cell r="B26">
            <v>538812</v>
          </cell>
          <cell r="C26" t="str">
            <v>Not Listed</v>
          </cell>
          <cell r="D26" t="str">
            <v>Iron &amp; Steel/Interm.Products</v>
          </cell>
        </row>
        <row r="27">
          <cell r="A27" t="str">
            <v>AAR COMMERCIAL COMPANY LTD</v>
          </cell>
          <cell r="B27">
            <v>539632</v>
          </cell>
          <cell r="C27" t="str">
            <v>Not Listed</v>
          </cell>
          <cell r="D27" t="str">
            <v>Distributors</v>
          </cell>
        </row>
        <row r="28">
          <cell r="A28" t="str">
            <v>Aar Shyam India Investment Company Ltd</v>
          </cell>
          <cell r="B28">
            <v>542377</v>
          </cell>
          <cell r="C28" t="str">
            <v>AARSHYAM</v>
          </cell>
          <cell r="D28" t="str">
            <v>Finance (including NBFCs)</v>
          </cell>
        </row>
        <row r="29">
          <cell r="A29" t="str">
            <v>AAREY DRUGS &amp; PHARMACEUTICALS LTD</v>
          </cell>
          <cell r="B29">
            <v>524412</v>
          </cell>
          <cell r="C29" t="str">
            <v>Not Listed</v>
          </cell>
          <cell r="D29" t="str">
            <v>Pharmaceuticals</v>
          </cell>
        </row>
        <row r="30">
          <cell r="A30" t="str">
            <v>AARON INDUSTRIES LTD</v>
          </cell>
          <cell r="B30" t="str">
            <v>Not Listed</v>
          </cell>
          <cell r="C30" t="str">
            <v>AARON</v>
          </cell>
          <cell r="D30" t="str">
            <v>SME</v>
          </cell>
        </row>
        <row r="31">
          <cell r="A31" t="str">
            <v>Aartech Solonics Ltd</v>
          </cell>
          <cell r="B31">
            <v>542580</v>
          </cell>
          <cell r="C31" t="str">
            <v>AARTECH</v>
          </cell>
          <cell r="D31" t="str">
            <v>Heavy Electrical Equipment</v>
          </cell>
        </row>
        <row r="32">
          <cell r="A32" t="str">
            <v>AARTI DRUGS LTD</v>
          </cell>
          <cell r="B32">
            <v>524348</v>
          </cell>
          <cell r="C32" t="str">
            <v>AARTIDRUGS</v>
          </cell>
          <cell r="D32" t="str">
            <v>Pharmaceuticals</v>
          </cell>
        </row>
        <row r="33">
          <cell r="A33" t="str">
            <v>AARTI INDUSTRIES LTD</v>
          </cell>
          <cell r="B33">
            <v>524208</v>
          </cell>
          <cell r="C33" t="str">
            <v>AARTIIND</v>
          </cell>
          <cell r="D33" t="str">
            <v>Commodity Chemicals</v>
          </cell>
        </row>
        <row r="34">
          <cell r="A34" t="str">
            <v>AARV INFRATEL LTD</v>
          </cell>
          <cell r="B34">
            <v>526488</v>
          </cell>
          <cell r="C34" t="str">
            <v>Not Listed</v>
          </cell>
          <cell r="D34" t="str">
            <v>Textiles</v>
          </cell>
        </row>
        <row r="35">
          <cell r="A35" t="str">
            <v>AARVEE DENIMS &amp; EXPORTS LTD</v>
          </cell>
          <cell r="B35">
            <v>514274</v>
          </cell>
          <cell r="C35" t="str">
            <v>AARVEEDEN</v>
          </cell>
          <cell r="D35" t="str">
            <v>Textiles</v>
          </cell>
        </row>
        <row r="36">
          <cell r="A36" t="str">
            <v>AARVI ENCON LTD</v>
          </cell>
          <cell r="B36" t="str">
            <v>Not Listed</v>
          </cell>
          <cell r="C36" t="str">
            <v>AARVI</v>
          </cell>
          <cell r="D36" t="str">
            <v>SME</v>
          </cell>
        </row>
        <row r="37">
          <cell r="A37" t="str">
            <v>AASHEE INFOTECH LTD</v>
          </cell>
          <cell r="B37">
            <v>519319</v>
          </cell>
          <cell r="C37" t="str">
            <v>Not Listed</v>
          </cell>
          <cell r="D37" t="str">
            <v>Internet Software &amp; Services</v>
          </cell>
        </row>
        <row r="38">
          <cell r="A38" t="str">
            <v>AASWA TRADING &amp; EXPORTS LTD</v>
          </cell>
          <cell r="B38">
            <v>512038</v>
          </cell>
          <cell r="C38" t="str">
            <v>Not Listed</v>
          </cell>
          <cell r="D38" t="str">
            <v>Comm.Trading  &amp; Distribution</v>
          </cell>
        </row>
        <row r="39">
          <cell r="A39" t="str">
            <v>AAVAS FINANCIERS LTD</v>
          </cell>
          <cell r="B39">
            <v>541988</v>
          </cell>
          <cell r="C39" t="str">
            <v>AAVAS</v>
          </cell>
          <cell r="D39" t="str">
            <v xml:space="preserve">Housing Finance </v>
          </cell>
        </row>
        <row r="40">
          <cell r="A40" t="str">
            <v>AAYUSH FOOD AND HERBS LTD</v>
          </cell>
          <cell r="B40">
            <v>539528</v>
          </cell>
          <cell r="C40" t="str">
            <v>Not Listed</v>
          </cell>
          <cell r="D40" t="str">
            <v>Packaged Foods</v>
          </cell>
        </row>
        <row r="41">
          <cell r="A41" t="str">
            <v>ABAN OFFSHORE LTD</v>
          </cell>
          <cell r="B41">
            <v>523204</v>
          </cell>
          <cell r="C41" t="str">
            <v>ABAN</v>
          </cell>
          <cell r="D41" t="str">
            <v>Exploration &amp; Production</v>
          </cell>
        </row>
        <row r="42">
          <cell r="A42" t="str">
            <v>ABANS ENTERPRISES LTD</v>
          </cell>
          <cell r="B42">
            <v>512165</v>
          </cell>
          <cell r="C42" t="str">
            <v>Not Listed</v>
          </cell>
          <cell r="D42" t="str">
            <v>Comm.Trading  &amp; Distribution</v>
          </cell>
        </row>
        <row r="43">
          <cell r="A43" t="str">
            <v>ABB INDIA LTD</v>
          </cell>
          <cell r="B43">
            <v>500002</v>
          </cell>
          <cell r="C43" t="str">
            <v>ABB</v>
          </cell>
          <cell r="D43" t="str">
            <v>Heavy Electrical Equipment</v>
          </cell>
        </row>
        <row r="44">
          <cell r="A44" t="str">
            <v>ABBOTT (INDIA) LTD</v>
          </cell>
          <cell r="B44">
            <v>500488</v>
          </cell>
          <cell r="C44" t="str">
            <v>ABBOT(INDIA)</v>
          </cell>
          <cell r="D44" t="str">
            <v>Pharmaceuticals</v>
          </cell>
        </row>
        <row r="45">
          <cell r="A45" t="str">
            <v>ABBOTT INDIA LTD</v>
          </cell>
          <cell r="B45">
            <v>500488</v>
          </cell>
          <cell r="C45" t="str">
            <v>ABBOTINDIA</v>
          </cell>
          <cell r="D45" t="str">
            <v>Pharmaceuticals</v>
          </cell>
        </row>
        <row r="46">
          <cell r="A46" t="str">
            <v>ABC (INDIA) LTD</v>
          </cell>
          <cell r="B46">
            <v>520123</v>
          </cell>
          <cell r="C46" t="str">
            <v>Not Listed</v>
          </cell>
          <cell r="D46" t="str">
            <v>Surface Transportation</v>
          </cell>
        </row>
        <row r="47">
          <cell r="A47" t="str">
            <v>ABC GAS INTERNATIONAL LTD</v>
          </cell>
          <cell r="B47">
            <v>513119</v>
          </cell>
          <cell r="C47" t="str">
            <v>Not Listed</v>
          </cell>
          <cell r="D47" t="str">
            <v>Copper</v>
          </cell>
        </row>
        <row r="48">
          <cell r="A48" t="str">
            <v>ABC INDIA LTD</v>
          </cell>
          <cell r="B48">
            <v>520123</v>
          </cell>
          <cell r="C48" t="str">
            <v>Not Listed</v>
          </cell>
          <cell r="D48" t="str">
            <v>Surface Transportation</v>
          </cell>
        </row>
        <row r="49">
          <cell r="A49" t="str">
            <v>ABG SHIPYARD LTD</v>
          </cell>
          <cell r="B49">
            <v>532682</v>
          </cell>
          <cell r="C49" t="str">
            <v>ABGSHIP</v>
          </cell>
          <cell r="D49" t="str">
            <v>Commercial Vehicles</v>
          </cell>
        </row>
        <row r="50">
          <cell r="A50" t="str">
            <v>ABHIJIT TRADING COMPANY LTD</v>
          </cell>
          <cell r="B50">
            <v>539560</v>
          </cell>
          <cell r="C50" t="str">
            <v>Not Listed</v>
          </cell>
          <cell r="D50" t="str">
            <v>Other Food Products</v>
          </cell>
        </row>
        <row r="51">
          <cell r="A51" t="str">
            <v>ABHINAV CAPITAL SERVICES LTD</v>
          </cell>
          <cell r="B51">
            <v>532057</v>
          </cell>
          <cell r="C51" t="str">
            <v>Not Listed</v>
          </cell>
          <cell r="D51" t="str">
            <v>Finance (including NBFCs)</v>
          </cell>
        </row>
        <row r="52">
          <cell r="A52" t="str">
            <v>ABHINAV LEASING &amp; FINANCE LTD</v>
          </cell>
          <cell r="B52">
            <v>538952</v>
          </cell>
          <cell r="C52" t="str">
            <v>Not Listed</v>
          </cell>
          <cell r="D52" t="str">
            <v>Finance (including NBFCs)</v>
          </cell>
        </row>
        <row r="53">
          <cell r="A53" t="str">
            <v>ABHISHEK FINLEASE LTD</v>
          </cell>
          <cell r="B53">
            <v>538935</v>
          </cell>
          <cell r="C53" t="str">
            <v>Not Listed</v>
          </cell>
          <cell r="D53" t="str">
            <v>Consulting Services</v>
          </cell>
        </row>
        <row r="54">
          <cell r="A54" t="str">
            <v>ABHISHEK INFRAVENTURES LTD</v>
          </cell>
          <cell r="B54">
            <v>539544</v>
          </cell>
          <cell r="C54" t="str">
            <v>Not Listed</v>
          </cell>
          <cell r="D54" t="str">
            <v>Realty</v>
          </cell>
        </row>
        <row r="55">
          <cell r="A55" t="str">
            <v>ABIRAMI FINANCIAL SERVICES (INDIA) LTD</v>
          </cell>
          <cell r="B55">
            <v>511756</v>
          </cell>
          <cell r="C55" t="str">
            <v>Not Listed</v>
          </cell>
          <cell r="D55" t="str">
            <v>Finance (including NBFCs)</v>
          </cell>
        </row>
        <row r="56">
          <cell r="A56" t="str">
            <v>ABIRAMI FINANCIAL SERVICES INDIA LTD</v>
          </cell>
          <cell r="B56">
            <v>511756</v>
          </cell>
          <cell r="C56" t="str">
            <v>Not Listed</v>
          </cell>
          <cell r="D56" t="str">
            <v>Finance (including NBFCs)</v>
          </cell>
        </row>
        <row r="57">
          <cell r="A57" t="str">
            <v>ABM INTERNATIONAL LTD</v>
          </cell>
          <cell r="B57" t="str">
            <v>Not Listed</v>
          </cell>
          <cell r="C57" t="str">
            <v>ABMINTLTD</v>
          </cell>
          <cell r="D57" t="str">
            <v>Others</v>
          </cell>
        </row>
        <row r="58">
          <cell r="A58" t="str">
            <v>ABM KNOWLEDGEWARE LTD</v>
          </cell>
          <cell r="B58">
            <v>531161</v>
          </cell>
          <cell r="C58" t="str">
            <v>Not Listed</v>
          </cell>
          <cell r="D58" t="str">
            <v>IT Software Products</v>
          </cell>
        </row>
        <row r="59">
          <cell r="A59" t="str">
            <v>ACC LTD</v>
          </cell>
          <cell r="B59">
            <v>500410</v>
          </cell>
          <cell r="C59" t="str">
            <v>ACC</v>
          </cell>
          <cell r="D59" t="str">
            <v>Cement &amp; Cement Products</v>
          </cell>
        </row>
        <row r="60">
          <cell r="A60" t="str">
            <v>ACCEL LTD</v>
          </cell>
          <cell r="B60">
            <v>517494</v>
          </cell>
          <cell r="C60" t="str">
            <v>Not Listed</v>
          </cell>
          <cell r="D60" t="str">
            <v>Storage Media &amp; Peripherals</v>
          </cell>
        </row>
        <row r="61">
          <cell r="A61" t="str">
            <v>ACCELYA KALE SOLUTIONS LTD</v>
          </cell>
          <cell r="B61">
            <v>532268</v>
          </cell>
          <cell r="C61" t="str">
            <v>ACCELYA</v>
          </cell>
          <cell r="D61" t="str">
            <v>IT Consulting &amp; Software</v>
          </cell>
        </row>
        <row r="62">
          <cell r="A62" t="str">
            <v>ACCORD SYNERGY LTD</v>
          </cell>
          <cell r="B62" t="str">
            <v>Not Listed</v>
          </cell>
          <cell r="C62" t="str">
            <v>ACCORD</v>
          </cell>
          <cell r="D62" t="str">
            <v>SME</v>
          </cell>
        </row>
        <row r="63">
          <cell r="A63" t="str">
            <v>ACCURACY SHIPPING LTD</v>
          </cell>
          <cell r="B63" t="str">
            <v>Not Listed</v>
          </cell>
          <cell r="C63" t="str">
            <v>ACCURACY</v>
          </cell>
          <cell r="D63" t="str">
            <v>SME</v>
          </cell>
        </row>
        <row r="64">
          <cell r="A64" t="str">
            <v>ACE EDUTREND LTD</v>
          </cell>
          <cell r="B64">
            <v>530093</v>
          </cell>
          <cell r="C64" t="str">
            <v>Not Listed</v>
          </cell>
          <cell r="D64" t="str">
            <v>Education</v>
          </cell>
        </row>
        <row r="65">
          <cell r="A65" t="str">
            <v>ACE INTEGRATED SOLUTIONS LTD</v>
          </cell>
          <cell r="B65" t="str">
            <v>Not Listed</v>
          </cell>
          <cell r="C65" t="str">
            <v>ACEINTEG</v>
          </cell>
          <cell r="D65" t="str">
            <v>SME</v>
          </cell>
        </row>
        <row r="66">
          <cell r="A66" t="str">
            <v>ACE MEN ENGG WORKS LTD</v>
          </cell>
          <cell r="B66">
            <v>539661</v>
          </cell>
          <cell r="C66" t="str">
            <v>Not Listed</v>
          </cell>
          <cell r="D66" t="str">
            <v>Distributors</v>
          </cell>
        </row>
        <row r="67">
          <cell r="A67" t="str">
            <v>ACE SOFTWARE EXPORTS LTD</v>
          </cell>
          <cell r="B67">
            <v>531525</v>
          </cell>
          <cell r="C67" t="str">
            <v>Not Listed</v>
          </cell>
          <cell r="D67" t="str">
            <v>IT Software Products</v>
          </cell>
        </row>
        <row r="68">
          <cell r="A68" t="str">
            <v>Achal Investments Ltd</v>
          </cell>
          <cell r="B68">
            <v>538570</v>
          </cell>
          <cell r="C68" t="str">
            <v>ACHAL</v>
          </cell>
          <cell r="D68" t="str">
            <v>Other Financial Services</v>
          </cell>
        </row>
        <row r="69">
          <cell r="A69" t="str">
            <v>ACI INFOCOM LTD</v>
          </cell>
          <cell r="B69">
            <v>517356</v>
          </cell>
          <cell r="C69" t="str">
            <v>Not Listed</v>
          </cell>
          <cell r="D69" t="str">
            <v>Storage Media &amp; Peripherals</v>
          </cell>
        </row>
        <row r="70">
          <cell r="A70" t="str">
            <v>ACKNIT INDUSTRIES LTD</v>
          </cell>
          <cell r="B70">
            <v>530043</v>
          </cell>
          <cell r="C70" t="str">
            <v>Not Listed</v>
          </cell>
          <cell r="D70" t="str">
            <v>Other Apparels &amp; Accessories</v>
          </cell>
        </row>
        <row r="71">
          <cell r="A71" t="str">
            <v>ACME RESOURCES LTD</v>
          </cell>
          <cell r="B71">
            <v>539391</v>
          </cell>
          <cell r="C71" t="str">
            <v>Not Listed</v>
          </cell>
          <cell r="D71" t="str">
            <v>Finance (including NBFCs)</v>
          </cell>
        </row>
        <row r="72">
          <cell r="A72" t="str">
            <v>ACROW INDIA LTD.</v>
          </cell>
          <cell r="B72">
            <v>513149</v>
          </cell>
          <cell r="C72" t="str">
            <v>ACROW</v>
          </cell>
          <cell r="D72" t="str">
            <v>Iron &amp;amp; Steel Products</v>
          </cell>
        </row>
        <row r="73">
          <cell r="A73" t="str">
            <v>ACRYSIL LTD</v>
          </cell>
          <cell r="B73">
            <v>524091</v>
          </cell>
          <cell r="C73" t="str">
            <v>Not Listed</v>
          </cell>
          <cell r="D73" t="str">
            <v>Plastic Products</v>
          </cell>
        </row>
        <row r="74">
          <cell r="A74" t="str">
            <v>ACTION CONSTRUCTION EQUIPMENT LTD</v>
          </cell>
          <cell r="B74">
            <v>532762</v>
          </cell>
          <cell r="C74" t="str">
            <v>ACE</v>
          </cell>
          <cell r="D74" t="str">
            <v>Transport Related Services</v>
          </cell>
        </row>
        <row r="75">
          <cell r="A75" t="str">
            <v>ACTION FINANCIAL SERVICES (INDIA) LTD</v>
          </cell>
          <cell r="B75">
            <v>511706</v>
          </cell>
          <cell r="C75" t="str">
            <v>Not Listed</v>
          </cell>
          <cell r="D75" t="str">
            <v>Other Financial Services</v>
          </cell>
        </row>
        <row r="76">
          <cell r="A76" t="str">
            <v>ACTION FINANCIAL SERVICES INDIA LTD</v>
          </cell>
          <cell r="B76">
            <v>511706</v>
          </cell>
          <cell r="C76" t="str">
            <v>Not Listed</v>
          </cell>
          <cell r="D76" t="str">
            <v>Other Financial Services</v>
          </cell>
        </row>
        <row r="77">
          <cell r="A77" t="str">
            <v>ACTIVE CLOTHING CO LTD</v>
          </cell>
          <cell r="B77">
            <v>541144</v>
          </cell>
          <cell r="C77" t="str">
            <v>Not Listed</v>
          </cell>
          <cell r="D77" t="str">
            <v>Other Apparels &amp; Accessories</v>
          </cell>
        </row>
        <row r="78">
          <cell r="A78" t="str">
            <v>ADANI ENTERPRISES LTD</v>
          </cell>
          <cell r="B78">
            <v>512599</v>
          </cell>
          <cell r="C78" t="str">
            <v>ADANIENT</v>
          </cell>
          <cell r="D78" t="str">
            <v>Comm.Trading  &amp; Distribution</v>
          </cell>
        </row>
        <row r="79">
          <cell r="A79" t="str">
            <v>ADANI GAS LTD</v>
          </cell>
          <cell r="B79">
            <v>542066</v>
          </cell>
          <cell r="C79" t="str">
            <v>ADANIGAS</v>
          </cell>
          <cell r="D79" t="str">
            <v>Integrated Oil &amp; Gas</v>
          </cell>
        </row>
        <row r="80">
          <cell r="A80" t="str">
            <v>ADANI GREEN ENERGY LTD</v>
          </cell>
          <cell r="B80">
            <v>541450</v>
          </cell>
          <cell r="C80" t="str">
            <v>ADANIGREEN</v>
          </cell>
          <cell r="D80" t="str">
            <v>Heavy Electrical Equipment</v>
          </cell>
        </row>
        <row r="81">
          <cell r="A81" t="str">
            <v>ADANI PORTS AND SPECIAL ECONOMIC ZONE LTD</v>
          </cell>
          <cell r="B81">
            <v>532921</v>
          </cell>
          <cell r="C81" t="str">
            <v>ADANIPORTS</v>
          </cell>
          <cell r="D81" t="str">
            <v>Marine Port &amp; Services</v>
          </cell>
        </row>
        <row r="82">
          <cell r="A82" t="str">
            <v>ADANI POWER LTD</v>
          </cell>
          <cell r="B82">
            <v>533096</v>
          </cell>
          <cell r="C82" t="str">
            <v>ADANIPOWER</v>
          </cell>
          <cell r="D82" t="str">
            <v>Electric Utilities</v>
          </cell>
        </row>
        <row r="83">
          <cell r="A83" t="str">
            <v>ADANI TRANSMISSION LTD</v>
          </cell>
          <cell r="B83">
            <v>539254</v>
          </cell>
          <cell r="C83" t="str">
            <v>ADANITRANS</v>
          </cell>
          <cell r="D83" t="str">
            <v>Electric Utilities</v>
          </cell>
        </row>
        <row r="84">
          <cell r="A84" t="str">
            <v>ADARSH MERCANTILE LTD</v>
          </cell>
          <cell r="B84">
            <v>538563</v>
          </cell>
          <cell r="C84" t="str">
            <v>Not Listed</v>
          </cell>
          <cell r="D84" t="str">
            <v>Comm.Trading  &amp; Distribution</v>
          </cell>
        </row>
        <row r="85">
          <cell r="A85" t="str">
            <v>ADARSH PLANT PROTECT LTD</v>
          </cell>
          <cell r="B85">
            <v>526711</v>
          </cell>
          <cell r="C85" t="str">
            <v>Not Listed</v>
          </cell>
          <cell r="D85" t="str">
            <v>Agrochemicals</v>
          </cell>
        </row>
        <row r="86">
          <cell r="A86" t="str">
            <v>ADC INDIA COMMUNICATIONS LTD</v>
          </cell>
          <cell r="B86">
            <v>523411</v>
          </cell>
          <cell r="C86" t="str">
            <v>Not Listed</v>
          </cell>
          <cell r="D86" t="str">
            <v>Telecom Equipment</v>
          </cell>
        </row>
        <row r="87">
          <cell r="A87" t="str">
            <v>ADCON CAPITAL SERVICES LTD</v>
          </cell>
          <cell r="B87">
            <v>539506</v>
          </cell>
          <cell r="C87" t="str">
            <v>Not Listed</v>
          </cell>
          <cell r="D87" t="str">
            <v>Finance (including NBFCs)</v>
          </cell>
        </row>
        <row r="88">
          <cell r="A88" t="str">
            <v>ADDI INDUSTRIES LTD</v>
          </cell>
          <cell r="B88">
            <v>507852</v>
          </cell>
          <cell r="C88" t="str">
            <v>Not Listed</v>
          </cell>
          <cell r="D88" t="str">
            <v>Other Apparels &amp; Accessories</v>
          </cell>
        </row>
        <row r="89">
          <cell r="A89" t="str">
            <v>ADD-SHOP PROMOTIONS LTD</v>
          </cell>
          <cell r="B89">
            <v>541865</v>
          </cell>
          <cell r="C89" t="str">
            <v>Not Listed</v>
          </cell>
          <cell r="D89" t="str">
            <v>Distributors</v>
          </cell>
        </row>
        <row r="90">
          <cell r="A90" t="str">
            <v>ADF FOODS LTD</v>
          </cell>
          <cell r="B90">
            <v>519183</v>
          </cell>
          <cell r="C90" t="str">
            <v>ADFFOODS</v>
          </cell>
          <cell r="D90" t="str">
            <v>Packaged Foods</v>
          </cell>
        </row>
        <row r="91">
          <cell r="A91" t="str">
            <v>ADHARSHILA CAPITAL SERVICES LTD</v>
          </cell>
          <cell r="B91">
            <v>539493</v>
          </cell>
          <cell r="C91" t="str">
            <v>Not Listed</v>
          </cell>
          <cell r="D91" t="str">
            <v>Finance (including NBFCs)</v>
          </cell>
        </row>
        <row r="92">
          <cell r="A92" t="str">
            <v>ADHBHUT INFRASTRUCTURE LTD</v>
          </cell>
          <cell r="B92">
            <v>539189</v>
          </cell>
          <cell r="C92" t="str">
            <v>Not Listed</v>
          </cell>
          <cell r="D92" t="str">
            <v>Realty</v>
          </cell>
        </row>
        <row r="93">
          <cell r="A93" t="str">
            <v>ADHIRAJ DISTRIBUTORS LTD</v>
          </cell>
          <cell r="B93">
            <v>780018</v>
          </cell>
          <cell r="C93" t="str">
            <v>Not Listed</v>
          </cell>
          <cell r="D93" t="str">
            <v>Others</v>
          </cell>
        </row>
        <row r="94">
          <cell r="A94" t="str">
            <v>ADHUNIK INDUSTRIES LTD</v>
          </cell>
          <cell r="B94">
            <v>538365</v>
          </cell>
          <cell r="C94" t="str">
            <v>ADHUNIKIND</v>
          </cell>
          <cell r="D94" t="str">
            <v>Iron &amp; Steel/Interm.Products</v>
          </cell>
        </row>
        <row r="95">
          <cell r="A95" t="str">
            <v>ADHUNIK METALIKS LTD</v>
          </cell>
          <cell r="B95">
            <v>532727</v>
          </cell>
          <cell r="C95" t="str">
            <v>ADHUNIK</v>
          </cell>
          <cell r="D95" t="str">
            <v>Iron &amp; Steel/Interm.Products</v>
          </cell>
        </row>
        <row r="96">
          <cell r="A96" t="str">
            <v>ADI RASAYAN LTD</v>
          </cell>
          <cell r="B96">
            <v>531592</v>
          </cell>
          <cell r="C96" t="str">
            <v>Not Listed</v>
          </cell>
          <cell r="D96" t="str">
            <v>Specialty Chemicals</v>
          </cell>
        </row>
        <row r="97">
          <cell r="A97" t="str">
            <v>ADINATH EXIM RESOURCES LTD</v>
          </cell>
          <cell r="B97">
            <v>532056</v>
          </cell>
          <cell r="C97" t="str">
            <v>Not Listed</v>
          </cell>
          <cell r="D97" t="str">
            <v>Investment Companies</v>
          </cell>
        </row>
        <row r="98">
          <cell r="A98" t="str">
            <v>ADINATH TEXTILES LTD</v>
          </cell>
          <cell r="B98">
            <v>514113</v>
          </cell>
          <cell r="C98" t="str">
            <v>Not Listed</v>
          </cell>
          <cell r="D98" t="str">
            <v>Textiles</v>
          </cell>
        </row>
        <row r="99">
          <cell r="A99" t="str">
            <v>ADITRI INDUSTRIES LTD</v>
          </cell>
          <cell r="B99">
            <v>534707</v>
          </cell>
          <cell r="C99" t="str">
            <v>Not Listed</v>
          </cell>
          <cell r="D99" t="str">
            <v>Other Apparels &amp; Accessories</v>
          </cell>
        </row>
        <row r="100">
          <cell r="A100" t="str">
            <v>ADITYA BIRLA CAPITAL LTD</v>
          </cell>
          <cell r="B100">
            <v>540691</v>
          </cell>
          <cell r="C100" t="str">
            <v>ABCAPITAL</v>
          </cell>
          <cell r="D100" t="str">
            <v>Holding Companies</v>
          </cell>
        </row>
        <row r="101">
          <cell r="A101" t="str">
            <v>ADITYA BIRLA FASHION AND RETAIL LTD</v>
          </cell>
          <cell r="B101">
            <v>535755</v>
          </cell>
          <cell r="C101" t="str">
            <v>ABFRL</v>
          </cell>
          <cell r="D101" t="str">
            <v>Department Stores</v>
          </cell>
        </row>
        <row r="102">
          <cell r="A102" t="str">
            <v>ADITYA BIRLA MONEY LTD</v>
          </cell>
          <cell r="B102">
            <v>532974</v>
          </cell>
          <cell r="C102" t="str">
            <v>BIRLAMONEY</v>
          </cell>
          <cell r="D102" t="str">
            <v>Other Financial Services</v>
          </cell>
        </row>
        <row r="103">
          <cell r="A103" t="str">
            <v>ADITYA CONSUMER MARKETING LTD</v>
          </cell>
          <cell r="B103">
            <v>540146</v>
          </cell>
          <cell r="C103" t="str">
            <v>Not Listed</v>
          </cell>
          <cell r="D103" t="str">
            <v>Distributors</v>
          </cell>
        </row>
        <row r="104">
          <cell r="A104" t="str">
            <v>ADITYA ISPAT LTD</v>
          </cell>
          <cell r="B104">
            <v>513513</v>
          </cell>
          <cell r="C104" t="str">
            <v>Not Listed</v>
          </cell>
          <cell r="D104" t="str">
            <v>Iron &amp; Steel/Interm.Products</v>
          </cell>
        </row>
        <row r="105">
          <cell r="A105" t="str">
            <v>ADITYA SPINNERS LTD</v>
          </cell>
          <cell r="B105">
            <v>521141</v>
          </cell>
          <cell r="C105" t="str">
            <v>Not Listed</v>
          </cell>
          <cell r="D105" t="str">
            <v>Textiles</v>
          </cell>
        </row>
        <row r="106">
          <cell r="A106" t="str">
            <v>ADITYA VISION LTD</v>
          </cell>
          <cell r="B106">
            <v>540205</v>
          </cell>
          <cell r="C106" t="str">
            <v>Not Listed</v>
          </cell>
          <cell r="D106" t="str">
            <v>Comm.Trading  &amp; Distribution</v>
          </cell>
        </row>
        <row r="107">
          <cell r="A107" t="str">
            <v>ADLABS ENTERTAINMENT LTD</v>
          </cell>
          <cell r="B107">
            <v>539056</v>
          </cell>
          <cell r="C107" t="str">
            <v>ADLABS</v>
          </cell>
          <cell r="D107" t="str">
            <v>Other Leisure Facilities</v>
          </cell>
        </row>
        <row r="108">
          <cell r="A108" t="str">
            <v>AD-MANUM FINANCE LTD</v>
          </cell>
          <cell r="B108">
            <v>511359</v>
          </cell>
          <cell r="C108" t="str">
            <v>Not Listed</v>
          </cell>
          <cell r="D108" t="str">
            <v>Finance (including NBFCs)</v>
          </cell>
        </row>
        <row r="109">
          <cell r="A109" t="str">
            <v>ADOR FONTECH LTD</v>
          </cell>
          <cell r="B109">
            <v>530431</v>
          </cell>
          <cell r="C109" t="str">
            <v>Not Listed</v>
          </cell>
          <cell r="D109" t="str">
            <v>Comm.Trading  &amp; Distribution</v>
          </cell>
        </row>
        <row r="110">
          <cell r="A110" t="str">
            <v>ADOR MULTIPRODUCTS LTD</v>
          </cell>
          <cell r="B110">
            <v>523120</v>
          </cell>
          <cell r="C110" t="str">
            <v>Not Listed</v>
          </cell>
          <cell r="D110" t="str">
            <v>Personal Products</v>
          </cell>
        </row>
        <row r="111">
          <cell r="A111" t="str">
            <v>ADOR WELDING LTD</v>
          </cell>
          <cell r="B111">
            <v>517041</v>
          </cell>
          <cell r="C111" t="str">
            <v>ADORWELD</v>
          </cell>
          <cell r="D111" t="str">
            <v>Other Industrial Goods</v>
          </cell>
        </row>
        <row r="112">
          <cell r="A112" t="str">
            <v>ADROIT INFOTECH LTD</v>
          </cell>
          <cell r="B112">
            <v>532172</v>
          </cell>
          <cell r="C112" t="str">
            <v>ADROITINFO</v>
          </cell>
          <cell r="D112" t="str">
            <v>IT Consulting &amp; Software</v>
          </cell>
        </row>
        <row r="113">
          <cell r="A113" t="str">
            <v>ADS DIAGNOSTIC LTD</v>
          </cell>
          <cell r="B113">
            <v>523031</v>
          </cell>
          <cell r="C113" t="str">
            <v>Not Listed</v>
          </cell>
          <cell r="D113" t="str">
            <v>Healthcare Services</v>
          </cell>
        </row>
        <row r="114">
          <cell r="A114" t="str">
            <v>ADVANCE LIFESTYLES LTD</v>
          </cell>
          <cell r="B114">
            <v>521048</v>
          </cell>
          <cell r="C114" t="str">
            <v>Not Listed</v>
          </cell>
          <cell r="D114" t="str">
            <v>Textiles</v>
          </cell>
        </row>
        <row r="115">
          <cell r="A115" t="str">
            <v>ADVANCE METERING TECHNOLOGY LTD</v>
          </cell>
          <cell r="B115">
            <v>534612</v>
          </cell>
          <cell r="C115" t="str">
            <v>Not Listed</v>
          </cell>
          <cell r="D115" t="str">
            <v>Electric Utilities</v>
          </cell>
        </row>
        <row r="116">
          <cell r="A116" t="str">
            <v>ADVANCE PETROCHEMICALS LTD</v>
          </cell>
          <cell r="B116">
            <v>506947</v>
          </cell>
          <cell r="C116" t="str">
            <v>Not Listed</v>
          </cell>
          <cell r="D116" t="str">
            <v>Commodity Chemicals</v>
          </cell>
        </row>
        <row r="117">
          <cell r="A117" t="str">
            <v>ADVANCE POWERINFRA TECH LTD</v>
          </cell>
          <cell r="B117">
            <v>531047</v>
          </cell>
          <cell r="C117" t="str">
            <v>Not Listed</v>
          </cell>
          <cell r="D117" t="str">
            <v>Finance (including NBFCs)</v>
          </cell>
        </row>
        <row r="118">
          <cell r="A118" t="str">
            <v>ADVANCE SYNTEX LTD</v>
          </cell>
          <cell r="B118">
            <v>539982</v>
          </cell>
          <cell r="C118" t="str">
            <v>Not Listed</v>
          </cell>
          <cell r="D118" t="str">
            <v>Containers &amp; Packaging</v>
          </cell>
        </row>
        <row r="119">
          <cell r="A119" t="str">
            <v>ADVANCED ENZYME TECHNOLOGIES LTD</v>
          </cell>
          <cell r="B119">
            <v>540025</v>
          </cell>
          <cell r="C119" t="str">
            <v>ADVENZYMES</v>
          </cell>
          <cell r="D119" t="str">
            <v>Other Agricultural Products</v>
          </cell>
        </row>
        <row r="120">
          <cell r="A120" t="str">
            <v>ADVANI HOTELS &amp; RESORTS (INDIA) LTD</v>
          </cell>
          <cell r="B120">
            <v>523269</v>
          </cell>
          <cell r="C120" t="str">
            <v>ADVANIHOTR</v>
          </cell>
          <cell r="D120" t="str">
            <v>Hotels</v>
          </cell>
        </row>
        <row r="121">
          <cell r="A121" t="str">
            <v>ADVANI HOTELS &amp; RESORTS INDIA LTD</v>
          </cell>
          <cell r="B121">
            <v>523269</v>
          </cell>
          <cell r="C121" t="str">
            <v>ADVANIHOTR</v>
          </cell>
          <cell r="D121" t="str">
            <v>Hotels</v>
          </cell>
        </row>
        <row r="122">
          <cell r="A122" t="str">
            <v>ADVENT COMPUTER SERVICES LTD</v>
          </cell>
          <cell r="B122">
            <v>531429</v>
          </cell>
          <cell r="C122" t="str">
            <v>Not Listed</v>
          </cell>
          <cell r="D122" t="str">
            <v>IT Software Products</v>
          </cell>
        </row>
        <row r="123">
          <cell r="A123" t="str">
            <v>ADVIK CAPITAL LTD</v>
          </cell>
          <cell r="B123">
            <v>539773</v>
          </cell>
          <cell r="C123" t="str">
            <v>Not Listed</v>
          </cell>
          <cell r="D123" t="str">
            <v>Finance (including NBFCs)</v>
          </cell>
        </row>
        <row r="124">
          <cell r="A124" t="str">
            <v>ADVIK LABORATORIES LTD</v>
          </cell>
          <cell r="B124">
            <v>531686</v>
          </cell>
          <cell r="C124" t="str">
            <v>Not Listed</v>
          </cell>
          <cell r="D124" t="str">
            <v>Pharmaceuticals</v>
          </cell>
        </row>
        <row r="125">
          <cell r="A125" t="str">
            <v>ADVITIYA TRADE (INDIA) LTD</v>
          </cell>
          <cell r="B125">
            <v>541152</v>
          </cell>
          <cell r="C125" t="str">
            <v>Not Listed</v>
          </cell>
          <cell r="D125" t="str">
            <v>Comm.Trading  &amp; Distribution</v>
          </cell>
        </row>
        <row r="126">
          <cell r="A126" t="str">
            <v>ADVITIYA TRADE INDIA LTD</v>
          </cell>
          <cell r="B126">
            <v>541152</v>
          </cell>
          <cell r="C126" t="str">
            <v>Not Listed</v>
          </cell>
          <cell r="D126" t="str">
            <v>Comm.Trading  &amp; Distribution</v>
          </cell>
        </row>
        <row r="127">
          <cell r="A127" t="str">
            <v>AEGIS LOGISTICS LTD</v>
          </cell>
          <cell r="B127">
            <v>500003</v>
          </cell>
          <cell r="C127" t="str">
            <v>AEGISCHEM</v>
          </cell>
          <cell r="D127" t="str">
            <v>Oil Marketing &amp; Distribution</v>
          </cell>
        </row>
        <row r="128">
          <cell r="A128" t="str">
            <v>AFFORDABLE ROBOTIC &amp; AUTOMATION LTD</v>
          </cell>
          <cell r="B128">
            <v>541402</v>
          </cell>
          <cell r="C128" t="str">
            <v>Not Listed</v>
          </cell>
          <cell r="D128" t="str">
            <v>Industrial Machinery</v>
          </cell>
        </row>
        <row r="129">
          <cell r="A129" t="str">
            <v>AGARWAL INDUSTRIAL CORPORATION LTD</v>
          </cell>
          <cell r="B129">
            <v>531921</v>
          </cell>
          <cell r="C129" t="str">
            <v>AGARIND</v>
          </cell>
          <cell r="D129" t="str">
            <v>Petrochemicals</v>
          </cell>
        </row>
        <row r="130">
          <cell r="A130" t="str">
            <v>AGC NETWORKS LTD</v>
          </cell>
          <cell r="B130">
            <v>500463</v>
          </cell>
          <cell r="C130" t="str">
            <v>AGCNET</v>
          </cell>
          <cell r="D130" t="str">
            <v>IT Consulting &amp; Software</v>
          </cell>
        </row>
        <row r="131">
          <cell r="A131" t="str">
            <v>AGI INFRA LTD</v>
          </cell>
          <cell r="B131">
            <v>539042</v>
          </cell>
          <cell r="C131" t="str">
            <v>Not Listed</v>
          </cell>
          <cell r="D131" t="str">
            <v>Realty</v>
          </cell>
        </row>
        <row r="132">
          <cell r="A132" t="str">
            <v>AGIO PAPER &amp; INDUSTRIES LTD</v>
          </cell>
          <cell r="B132">
            <v>516020</v>
          </cell>
          <cell r="C132" t="str">
            <v>Not Listed</v>
          </cell>
          <cell r="D132" t="str">
            <v>Paper &amp; Paper Products</v>
          </cell>
        </row>
        <row r="133">
          <cell r="A133" t="str">
            <v>AGRIMONY COMMODITIES LTD</v>
          </cell>
          <cell r="B133">
            <v>537492</v>
          </cell>
          <cell r="C133" t="str">
            <v>Not Listed</v>
          </cell>
          <cell r="D133" t="str">
            <v>Comm.Trading  &amp; Distribution</v>
          </cell>
        </row>
        <row r="134">
          <cell r="A134" t="str">
            <v>AGRI-TECH (INDIA) LTD</v>
          </cell>
          <cell r="B134">
            <v>537292</v>
          </cell>
          <cell r="C134" t="str">
            <v>AGRITECH</v>
          </cell>
          <cell r="D134" t="str">
            <v>Other Agricultural Products</v>
          </cell>
        </row>
        <row r="135">
          <cell r="A135" t="str">
            <v>AGRI-TECH INDIA LTD</v>
          </cell>
          <cell r="B135">
            <v>537292</v>
          </cell>
          <cell r="C135" t="str">
            <v>AGRITECH</v>
          </cell>
          <cell r="D135" t="str">
            <v>Other Agricultural Products</v>
          </cell>
        </row>
        <row r="136">
          <cell r="A136" t="str">
            <v>AGRO PHOS (INDIA) LTD</v>
          </cell>
          <cell r="B136" t="str">
            <v>Not Listed</v>
          </cell>
          <cell r="C136" t="str">
            <v>AGROPHOS</v>
          </cell>
          <cell r="D136" t="str">
            <v>SME</v>
          </cell>
        </row>
        <row r="137">
          <cell r="A137" t="str">
            <v>AGRO PHOS INDIA LTD</v>
          </cell>
          <cell r="B137" t="str">
            <v>Not Listed</v>
          </cell>
          <cell r="C137" t="str">
            <v>AGROPHOS</v>
          </cell>
          <cell r="D137" t="str">
            <v>SME</v>
          </cell>
        </row>
        <row r="138">
          <cell r="A138" t="str">
            <v>AGRO TECH FOODS LTD</v>
          </cell>
          <cell r="B138">
            <v>500215</v>
          </cell>
          <cell r="C138" t="str">
            <v>ATFL</v>
          </cell>
          <cell r="D138" t="str">
            <v>Other Agricultural Products</v>
          </cell>
        </row>
        <row r="139">
          <cell r="A139" t="str">
            <v>AHIMSA INDUSTRIES LTD</v>
          </cell>
          <cell r="B139" t="str">
            <v>Not Listed</v>
          </cell>
          <cell r="C139" t="str">
            <v>AHIMSA</v>
          </cell>
          <cell r="D139" t="str">
            <v>SME</v>
          </cell>
        </row>
        <row r="140">
          <cell r="A140" t="str">
            <v>AHLADA ENGINEERS LTD</v>
          </cell>
          <cell r="B140" t="str">
            <v>Not Listed</v>
          </cell>
          <cell r="C140" t="str">
            <v>AHLADA</v>
          </cell>
          <cell r="D140" t="str">
            <v>SME</v>
          </cell>
        </row>
        <row r="141">
          <cell r="A141" t="str">
            <v>AHLUWALIA CONTRACTS (INDIA) LTD</v>
          </cell>
          <cell r="B141">
            <v>532811</v>
          </cell>
          <cell r="C141" t="str">
            <v>AHLUCONT</v>
          </cell>
          <cell r="D141" t="str">
            <v>Realty</v>
          </cell>
        </row>
        <row r="142">
          <cell r="A142" t="str">
            <v>AHLUWALIA CONTRACTS INDIA LTD</v>
          </cell>
          <cell r="B142">
            <v>532811</v>
          </cell>
          <cell r="C142" t="str">
            <v>AHLUCONT</v>
          </cell>
          <cell r="D142" t="str">
            <v>Realty</v>
          </cell>
        </row>
        <row r="143">
          <cell r="A143" t="str">
            <v>AHMEDABAD STEELCRAFT LTD</v>
          </cell>
          <cell r="B143">
            <v>522273</v>
          </cell>
          <cell r="C143" t="str">
            <v>Not Listed</v>
          </cell>
          <cell r="D143" t="str">
            <v>Iron &amp; Steel/Interm.Products</v>
          </cell>
        </row>
        <row r="144">
          <cell r="A144" t="str">
            <v>AI CHAMPDANY INDUSTRIES LTD</v>
          </cell>
          <cell r="B144">
            <v>532806</v>
          </cell>
          <cell r="C144" t="str">
            <v>Not Listed</v>
          </cell>
          <cell r="D144" t="str">
            <v>Jute &amp; Jute Products</v>
          </cell>
        </row>
        <row r="145">
          <cell r="A145" t="str">
            <v>AIA ENGINEERING LTD</v>
          </cell>
          <cell r="B145">
            <v>532683</v>
          </cell>
          <cell r="C145" t="str">
            <v>AIAENG</v>
          </cell>
          <cell r="D145" t="str">
            <v>Other Industrial Goods</v>
          </cell>
        </row>
        <row r="146">
          <cell r="A146" t="str">
            <v>AIMCO PESTICIDES LTD</v>
          </cell>
          <cell r="B146">
            <v>524288</v>
          </cell>
          <cell r="C146" t="str">
            <v>Not Listed</v>
          </cell>
          <cell r="D146" t="str">
            <v>Agrochemicals</v>
          </cell>
        </row>
        <row r="147">
          <cell r="A147" t="str">
            <v>AIRAN LTD</v>
          </cell>
          <cell r="B147" t="str">
            <v>Not Listed</v>
          </cell>
          <cell r="C147" t="str">
            <v>AIRAN</v>
          </cell>
          <cell r="D147" t="str">
            <v>SME</v>
          </cell>
        </row>
        <row r="148">
          <cell r="A148" t="str">
            <v>AIRO LAM LTD</v>
          </cell>
          <cell r="B148" t="str">
            <v>Not Listed</v>
          </cell>
          <cell r="C148" t="str">
            <v>AIROLAM</v>
          </cell>
          <cell r="D148" t="str">
            <v>SME</v>
          </cell>
        </row>
        <row r="149">
          <cell r="A149" t="str">
            <v>AISHWARYA TELECOM LTD</v>
          </cell>
          <cell r="B149">
            <v>532975</v>
          </cell>
          <cell r="C149" t="str">
            <v>Not Listed</v>
          </cell>
          <cell r="D149" t="str">
            <v>Telecom Equipment</v>
          </cell>
        </row>
        <row r="150">
          <cell r="A150" t="str">
            <v>AJANTA PHARMA LTD</v>
          </cell>
          <cell r="B150">
            <v>532331</v>
          </cell>
          <cell r="C150" t="str">
            <v>AJANTPHARM</v>
          </cell>
          <cell r="D150" t="str">
            <v>Pharmaceuticals</v>
          </cell>
        </row>
        <row r="151">
          <cell r="A151" t="str">
            <v>AJANTA SOYA LTD</v>
          </cell>
          <cell r="B151">
            <v>519216</v>
          </cell>
          <cell r="C151" t="str">
            <v>Not Listed</v>
          </cell>
          <cell r="D151" t="str">
            <v>Edible Oils</v>
          </cell>
        </row>
        <row r="152">
          <cell r="A152" t="str">
            <v>AJCON GLOBAL SERVICES LTD</v>
          </cell>
          <cell r="B152">
            <v>511692</v>
          </cell>
          <cell r="C152" t="str">
            <v>Not Listed</v>
          </cell>
          <cell r="D152" t="str">
            <v>Other Financial Services</v>
          </cell>
        </row>
        <row r="153">
          <cell r="A153" t="str">
            <v>AJEL LTD</v>
          </cell>
          <cell r="B153">
            <v>530713</v>
          </cell>
          <cell r="C153" t="str">
            <v>Not Listed</v>
          </cell>
          <cell r="D153" t="str">
            <v>IT Consulting &amp; Software</v>
          </cell>
        </row>
        <row r="154">
          <cell r="A154" t="str">
            <v>AJMERA REALTY &amp; INFRA (INDIA) LTD</v>
          </cell>
          <cell r="B154">
            <v>513349</v>
          </cell>
          <cell r="C154" t="str">
            <v>AJMERA</v>
          </cell>
          <cell r="D154" t="str">
            <v>Realty</v>
          </cell>
        </row>
        <row r="155">
          <cell r="A155" t="str">
            <v>AJMERA REALTY &amp; INFRA INDIA LTD</v>
          </cell>
          <cell r="B155">
            <v>513349</v>
          </cell>
          <cell r="C155" t="str">
            <v>AJMERA</v>
          </cell>
          <cell r="D155" t="str">
            <v>Realty</v>
          </cell>
        </row>
        <row r="156">
          <cell r="A156" t="str">
            <v>AJOONI BIOTECH LTD</v>
          </cell>
          <cell r="B156" t="str">
            <v>Not Listed</v>
          </cell>
          <cell r="C156" t="str">
            <v>AJOONI</v>
          </cell>
          <cell r="D156" t="str">
            <v>SME</v>
          </cell>
        </row>
        <row r="157">
          <cell r="A157" t="str">
            <v>AJWA FUN WORLD &amp; RESORT LTD</v>
          </cell>
          <cell r="B157">
            <v>526628</v>
          </cell>
          <cell r="C157" t="str">
            <v>Not Listed</v>
          </cell>
          <cell r="D157" t="str">
            <v>Other Leisure Facilities</v>
          </cell>
        </row>
        <row r="158">
          <cell r="A158" t="str">
            <v>AKAR AUTO INDUSTRIES LTD</v>
          </cell>
          <cell r="B158">
            <v>530621</v>
          </cell>
          <cell r="C158" t="str">
            <v>Not Listed</v>
          </cell>
          <cell r="D158" t="str">
            <v>Industrial Machinery</v>
          </cell>
        </row>
        <row r="159">
          <cell r="A159" t="str">
            <v>AKASH INFRA PROJECTS LTD</v>
          </cell>
          <cell r="B159" t="str">
            <v>Not Listed</v>
          </cell>
          <cell r="C159" t="str">
            <v>AKASH</v>
          </cell>
          <cell r="D159" t="str">
            <v>SME</v>
          </cell>
        </row>
        <row r="160">
          <cell r="A160" t="str">
            <v>AKASHDEEP METAL INDUSTRIES LTD</v>
          </cell>
          <cell r="B160">
            <v>538778</v>
          </cell>
          <cell r="C160" t="str">
            <v>Not Listed</v>
          </cell>
          <cell r="D160" t="str">
            <v>Finance (including NBFCs)</v>
          </cell>
        </row>
        <row r="161">
          <cell r="A161" t="str">
            <v>AKG EXIM LTD</v>
          </cell>
          <cell r="B161" t="str">
            <v>Not Listed</v>
          </cell>
          <cell r="C161" t="str">
            <v>AKG</v>
          </cell>
          <cell r="D161" t="str">
            <v>SME</v>
          </cell>
        </row>
        <row r="162">
          <cell r="A162" t="str">
            <v>AKI (INDIA) LTD</v>
          </cell>
          <cell r="B162">
            <v>542020</v>
          </cell>
          <cell r="C162" t="str">
            <v>Not Listed</v>
          </cell>
          <cell r="D162" t="str">
            <v>Other Apparels &amp; Accessories</v>
          </cell>
        </row>
        <row r="163">
          <cell r="A163" t="str">
            <v>AKI INDIA LTD</v>
          </cell>
          <cell r="B163">
            <v>542020</v>
          </cell>
          <cell r="C163" t="str">
            <v>Not Listed</v>
          </cell>
          <cell r="D163" t="str">
            <v>Other Apparels &amp; Accessories</v>
          </cell>
        </row>
        <row r="164">
          <cell r="A164" t="str">
            <v>AKM LACE AND EMBROTEX LTD</v>
          </cell>
          <cell r="B164">
            <v>540718</v>
          </cell>
          <cell r="C164" t="str">
            <v>Not Listed</v>
          </cell>
          <cell r="D164" t="str">
            <v>Textiles</v>
          </cell>
        </row>
        <row r="165">
          <cell r="A165" t="str">
            <v>AKME STAR HOUSING FINANCE LTD</v>
          </cell>
          <cell r="B165">
            <v>539017</v>
          </cell>
          <cell r="C165" t="str">
            <v>Not Listed</v>
          </cell>
          <cell r="D165" t="str">
            <v xml:space="preserve">Housing Finance </v>
          </cell>
        </row>
        <row r="166">
          <cell r="A166" t="str">
            <v>AKSH OPTIFIBRE LTD</v>
          </cell>
          <cell r="B166">
            <v>532351</v>
          </cell>
          <cell r="C166" t="str">
            <v>AKSHOPTFBR</v>
          </cell>
          <cell r="D166" t="str">
            <v>Telecom Cables</v>
          </cell>
        </row>
        <row r="167">
          <cell r="A167" t="str">
            <v>AKSHAR SPINTEX LTD</v>
          </cell>
          <cell r="B167">
            <v>541303</v>
          </cell>
          <cell r="C167" t="str">
            <v>Not Listed</v>
          </cell>
          <cell r="D167" t="str">
            <v>Textiles</v>
          </cell>
        </row>
        <row r="168">
          <cell r="A168" t="str">
            <v>AKSHARCHEM (INDIA) LTD</v>
          </cell>
          <cell r="B168">
            <v>524598</v>
          </cell>
          <cell r="C168" t="str">
            <v>AKSHARCHEM</v>
          </cell>
          <cell r="D168" t="str">
            <v>Specialty Chemicals</v>
          </cell>
        </row>
        <row r="169">
          <cell r="A169" t="str">
            <v>AKSHARCHEM INDIA LTD</v>
          </cell>
          <cell r="B169">
            <v>524598</v>
          </cell>
          <cell r="C169" t="str">
            <v>AKSHARCHEM</v>
          </cell>
          <cell r="D169" t="str">
            <v>Specialty Chemicals</v>
          </cell>
        </row>
        <row r="170">
          <cell r="A170" t="str">
            <v>AKZO NOBEL (INDIA) LTD</v>
          </cell>
          <cell r="B170">
            <v>500710</v>
          </cell>
          <cell r="C170" t="str">
            <v>AKZO(INDIA)</v>
          </cell>
          <cell r="D170" t="str">
            <v>Furniture-Furnishing-Paints</v>
          </cell>
        </row>
        <row r="171">
          <cell r="A171" t="str">
            <v>AKZO NOBEL INDIA LTD</v>
          </cell>
          <cell r="B171">
            <v>500710</v>
          </cell>
          <cell r="C171" t="str">
            <v>AKZOINDIA</v>
          </cell>
          <cell r="D171" t="str">
            <v>Furniture-Furnishing-Paints</v>
          </cell>
        </row>
        <row r="172">
          <cell r="A172" t="str">
            <v>ALACRITY SECURITIES LTD</v>
          </cell>
          <cell r="B172">
            <v>535916</v>
          </cell>
          <cell r="C172" t="str">
            <v>Not Listed</v>
          </cell>
          <cell r="D172" t="str">
            <v>Other Financial Services</v>
          </cell>
        </row>
        <row r="173">
          <cell r="A173" t="str">
            <v>ALAN SCOTT INDUSTRIES LTD</v>
          </cell>
          <cell r="B173">
            <v>539115</v>
          </cell>
          <cell r="C173" t="str">
            <v>Not Listed</v>
          </cell>
          <cell r="D173" t="str">
            <v>Movies &amp; Entertainment</v>
          </cell>
        </row>
        <row r="174">
          <cell r="A174" t="str">
            <v>ALANKIT LTD</v>
          </cell>
          <cell r="B174">
            <v>531082</v>
          </cell>
          <cell r="C174" t="str">
            <v>ALANKIT</v>
          </cell>
          <cell r="D174" t="str">
            <v>Other Financial Services</v>
          </cell>
        </row>
        <row r="175">
          <cell r="A175" t="str">
            <v>ALBERT DAVID LTD</v>
          </cell>
          <cell r="B175">
            <v>524075</v>
          </cell>
          <cell r="C175" t="str">
            <v>ALBERTDAVD</v>
          </cell>
          <cell r="D175" t="str">
            <v>Pharmaceuticals</v>
          </cell>
        </row>
        <row r="176">
          <cell r="A176" t="str">
            <v>ALCHEMIST CORPORATION LTD</v>
          </cell>
          <cell r="B176">
            <v>531409</v>
          </cell>
          <cell r="C176" t="str">
            <v>Not Listed</v>
          </cell>
          <cell r="D176" t="str">
            <v>Commodity Chemicals</v>
          </cell>
        </row>
        <row r="177">
          <cell r="A177" t="str">
            <v>ALCHEMIST LTD</v>
          </cell>
          <cell r="B177">
            <v>526707</v>
          </cell>
          <cell r="C177" t="str">
            <v>ALCHEM</v>
          </cell>
          <cell r="D177" t="str">
            <v>Comm.Trading  &amp; Distribution</v>
          </cell>
        </row>
        <row r="178">
          <cell r="A178" t="str">
            <v>ALCHEMIST REALTY LTD</v>
          </cell>
          <cell r="B178">
            <v>532114</v>
          </cell>
          <cell r="C178" t="str">
            <v>Not Listed</v>
          </cell>
          <cell r="D178" t="str">
            <v>Realty</v>
          </cell>
        </row>
        <row r="179">
          <cell r="A179" t="str">
            <v>ALEMBIC LTD</v>
          </cell>
          <cell r="B179">
            <v>506235</v>
          </cell>
          <cell r="C179" t="str">
            <v>ALEMBICLTD</v>
          </cell>
          <cell r="D179" t="str">
            <v>Pharmaceuticals</v>
          </cell>
        </row>
        <row r="180">
          <cell r="A180" t="str">
            <v>ALEMBIC PHARMACEUTICALS LTD</v>
          </cell>
          <cell r="B180">
            <v>533573</v>
          </cell>
          <cell r="C180" t="str">
            <v>APLLTD</v>
          </cell>
          <cell r="D180" t="str">
            <v>Pharmaceuticals</v>
          </cell>
        </row>
        <row r="181">
          <cell r="A181" t="str">
            <v>ALEXANDER STAMPS AND COIN LTD</v>
          </cell>
          <cell r="B181">
            <v>511463</v>
          </cell>
          <cell r="C181" t="str">
            <v>Not Listed</v>
          </cell>
          <cell r="D181" t="str">
            <v>Diversified</v>
          </cell>
        </row>
        <row r="182">
          <cell r="A182" t="str">
            <v>ALFA ICA (INDIA) LTD</v>
          </cell>
          <cell r="B182">
            <v>530973</v>
          </cell>
          <cell r="C182" t="str">
            <v>Not Listed</v>
          </cell>
          <cell r="D182" t="str">
            <v>Plastic Products</v>
          </cell>
        </row>
        <row r="183">
          <cell r="A183" t="str">
            <v>ALFA ICA INDIA LTD</v>
          </cell>
          <cell r="B183">
            <v>530973</v>
          </cell>
          <cell r="C183" t="str">
            <v>Not Listed</v>
          </cell>
          <cell r="D183" t="str">
            <v>Plastic Products</v>
          </cell>
        </row>
        <row r="184">
          <cell r="A184" t="str">
            <v>ALFA TRANSFORMERS LTD</v>
          </cell>
          <cell r="B184">
            <v>517546</v>
          </cell>
          <cell r="C184" t="str">
            <v>Not Listed</v>
          </cell>
          <cell r="D184" t="str">
            <v>Other Elect.Equip./ Prod.</v>
          </cell>
        </row>
        <row r="185">
          <cell r="A185" t="str">
            <v>ALFAVISION OVERSEAS (INDIA) LTD</v>
          </cell>
          <cell r="B185">
            <v>531156</v>
          </cell>
          <cell r="C185" t="str">
            <v>Not Listed</v>
          </cell>
          <cell r="D185" t="str">
            <v>Finance (including NBFCs)</v>
          </cell>
        </row>
        <row r="186">
          <cell r="A186" t="str">
            <v>ALFAVISION OVERSEAS INDIA LTD</v>
          </cell>
          <cell r="B186">
            <v>531156</v>
          </cell>
          <cell r="C186" t="str">
            <v>Not Listed</v>
          </cell>
          <cell r="D186" t="str">
            <v>Finance (including NBFCs)</v>
          </cell>
        </row>
        <row r="187">
          <cell r="A187" t="str">
            <v>ALFRED HERBERT (INDIA) LTD</v>
          </cell>
          <cell r="B187">
            <v>505216</v>
          </cell>
          <cell r="C187" t="str">
            <v>Not Listed</v>
          </cell>
          <cell r="D187" t="str">
            <v>Finance (including NBFCs)</v>
          </cell>
        </row>
        <row r="188">
          <cell r="A188" t="str">
            <v>ALFRED HERBERT INDIA LTD</v>
          </cell>
          <cell r="B188">
            <v>505216</v>
          </cell>
          <cell r="C188" t="str">
            <v>Not Listed</v>
          </cell>
          <cell r="D188" t="str">
            <v>Finance (including NBFCs)</v>
          </cell>
        </row>
        <row r="189">
          <cell r="A189" t="str">
            <v>ALICON CASTALLOY LTD</v>
          </cell>
          <cell r="B189">
            <v>531147</v>
          </cell>
          <cell r="C189" t="str">
            <v>ALICON</v>
          </cell>
          <cell r="D189" t="str">
            <v>Aluminium</v>
          </cell>
        </row>
        <row r="190">
          <cell r="A190" t="str">
            <v>ALKA (INDIA) LTD</v>
          </cell>
          <cell r="B190">
            <v>530889</v>
          </cell>
          <cell r="C190" t="str">
            <v>Not Listed</v>
          </cell>
          <cell r="D190" t="str">
            <v>Textiles</v>
          </cell>
        </row>
        <row r="191">
          <cell r="A191" t="str">
            <v>ALKA DIAMOND INDUSTRIES LTD</v>
          </cell>
          <cell r="B191">
            <v>531581</v>
          </cell>
          <cell r="C191" t="str">
            <v>Not Listed</v>
          </cell>
          <cell r="D191" t="str">
            <v>Other Apparels &amp; Accessories</v>
          </cell>
        </row>
        <row r="192">
          <cell r="A192" t="str">
            <v>ALKA INDIA LTD</v>
          </cell>
          <cell r="B192">
            <v>530889</v>
          </cell>
          <cell r="C192" t="str">
            <v>Not Listed</v>
          </cell>
          <cell r="D192" t="str">
            <v>Textiles</v>
          </cell>
        </row>
        <row r="193">
          <cell r="A193" t="str">
            <v>ALKA SECURITIES LTD</v>
          </cell>
          <cell r="B193">
            <v>532166</v>
          </cell>
          <cell r="C193" t="str">
            <v>Not Listed</v>
          </cell>
          <cell r="D193" t="str">
            <v>Finance (including NBFCs)</v>
          </cell>
        </row>
        <row r="194">
          <cell r="A194" t="str">
            <v>ALKALI METALS LTD</v>
          </cell>
          <cell r="B194">
            <v>533029</v>
          </cell>
          <cell r="C194" t="str">
            <v>ALKALI</v>
          </cell>
          <cell r="D194" t="str">
            <v>Specialty Chemicals</v>
          </cell>
        </row>
        <row r="195">
          <cell r="A195" t="str">
            <v>ALKEM LABORATORIES LTD</v>
          </cell>
          <cell r="B195">
            <v>539523</v>
          </cell>
          <cell r="C195" t="str">
            <v>ALKEM</v>
          </cell>
          <cell r="D195" t="str">
            <v>Pharmaceuticals</v>
          </cell>
        </row>
        <row r="196">
          <cell r="A196" t="str">
            <v>ALKYL AMINES CHEMICALS LTD</v>
          </cell>
          <cell r="B196">
            <v>506767</v>
          </cell>
          <cell r="C196" t="str">
            <v>ALKYLAMINE</v>
          </cell>
          <cell r="D196" t="str">
            <v>Specialty Chemicals</v>
          </cell>
        </row>
        <row r="197">
          <cell r="A197" t="str">
            <v>ALLAHABAD BANK</v>
          </cell>
          <cell r="B197">
            <v>532480</v>
          </cell>
          <cell r="C197" t="str">
            <v>ALBK</v>
          </cell>
          <cell r="D197" t="str">
            <v>Banks</v>
          </cell>
        </row>
        <row r="198">
          <cell r="A198" t="str">
            <v>ALLCARGO LOGISTICS LTD</v>
          </cell>
          <cell r="B198">
            <v>532749</v>
          </cell>
          <cell r="C198" t="str">
            <v>ALLCARGO</v>
          </cell>
          <cell r="D198" t="str">
            <v>Transportation - Logistics</v>
          </cell>
        </row>
        <row r="199">
          <cell r="A199" t="str">
            <v>ALLIANCE INTEGRATED METALIKS LTD</v>
          </cell>
          <cell r="B199">
            <v>534064</v>
          </cell>
          <cell r="C199" t="str">
            <v>Not Listed</v>
          </cell>
          <cell r="D199" t="str">
            <v>Iron &amp; Steel Products</v>
          </cell>
        </row>
        <row r="200">
          <cell r="A200" t="str">
            <v>ALLIED COMPUTERS INTERNATIONAL ASIA LTD</v>
          </cell>
          <cell r="B200">
            <v>532919</v>
          </cell>
          <cell r="C200" t="str">
            <v>Not Listed</v>
          </cell>
          <cell r="D200" t="str">
            <v>Computer Hardware</v>
          </cell>
        </row>
        <row r="201">
          <cell r="A201" t="str">
            <v>ALLIED DIGITAL SERVICES LTD</v>
          </cell>
          <cell r="B201">
            <v>532875</v>
          </cell>
          <cell r="C201" t="str">
            <v>ADSL</v>
          </cell>
          <cell r="D201" t="str">
            <v>IT Consulting &amp; Software</v>
          </cell>
        </row>
        <row r="202">
          <cell r="A202" t="str">
            <v>ALLSEC TECHNOLOGIES LTD</v>
          </cell>
          <cell r="B202">
            <v>532633</v>
          </cell>
          <cell r="C202" t="str">
            <v>ALLSEC</v>
          </cell>
          <cell r="D202" t="str">
            <v>BPO/KPO</v>
          </cell>
        </row>
        <row r="203">
          <cell r="A203" t="str">
            <v>ALMONDZ GLOBAL SECURITIES LTD</v>
          </cell>
          <cell r="B203">
            <v>531400</v>
          </cell>
          <cell r="C203" t="str">
            <v>ALMONDZ</v>
          </cell>
          <cell r="D203" t="str">
            <v>Other Financial Services</v>
          </cell>
        </row>
        <row r="204">
          <cell r="A204" t="str">
            <v>ALNA TRADING &amp; EXPORTS LTD</v>
          </cell>
          <cell r="B204">
            <v>506120</v>
          </cell>
          <cell r="C204" t="str">
            <v>Not Listed</v>
          </cell>
          <cell r="D204" t="str">
            <v>Comm.Trading  &amp; Distribution</v>
          </cell>
        </row>
        <row r="205">
          <cell r="A205" t="str">
            <v>ALOK INDUSTRIES LTD</v>
          </cell>
          <cell r="B205">
            <v>521070</v>
          </cell>
          <cell r="C205" t="str">
            <v>ALOKTEXT</v>
          </cell>
          <cell r="D205" t="str">
            <v>Textiles</v>
          </cell>
        </row>
        <row r="206">
          <cell r="A206" t="str">
            <v>ALPA LABORATORIES LTD</v>
          </cell>
          <cell r="B206">
            <v>532878</v>
          </cell>
          <cell r="C206" t="str">
            <v>ALPA</v>
          </cell>
          <cell r="D206" t="str">
            <v>Biotechnology</v>
          </cell>
        </row>
        <row r="207">
          <cell r="A207" t="str">
            <v>ALPHAGEO (INDIA) LTD</v>
          </cell>
          <cell r="B207">
            <v>526397</v>
          </cell>
          <cell r="C207" t="str">
            <v>ALPHAGEO</v>
          </cell>
          <cell r="D207" t="str">
            <v>Oil Equipment &amp; Services</v>
          </cell>
        </row>
        <row r="208">
          <cell r="A208" t="str">
            <v>ALPHAGEO INDIA LTD</v>
          </cell>
          <cell r="B208">
            <v>526397</v>
          </cell>
          <cell r="C208" t="str">
            <v>ALPHAGEO</v>
          </cell>
          <cell r="D208" t="str">
            <v>Oil Equipment &amp; Services</v>
          </cell>
        </row>
        <row r="209">
          <cell r="A209" t="str">
            <v>ALPINE HOUSING DEVELOPMENT CORPORATION LTD</v>
          </cell>
          <cell r="B209">
            <v>526519</v>
          </cell>
          <cell r="C209" t="str">
            <v>Not Listed</v>
          </cell>
          <cell r="D209" t="str">
            <v>Realty</v>
          </cell>
        </row>
        <row r="210">
          <cell r="A210" t="str">
            <v>ALPS INDUSTRIES LTD</v>
          </cell>
          <cell r="B210">
            <v>530715</v>
          </cell>
          <cell r="C210" t="str">
            <v>ALPSINDUS</v>
          </cell>
          <cell r="D210" t="str">
            <v>Textiles</v>
          </cell>
        </row>
        <row r="211">
          <cell r="A211" t="str">
            <v>Alps Motor Finance Ltd</v>
          </cell>
          <cell r="B211">
            <v>538423</v>
          </cell>
          <cell r="C211" t="str">
            <v>ALPSMOTOR</v>
          </cell>
          <cell r="D211" t="str">
            <v>Other Financial Services</v>
          </cell>
        </row>
        <row r="212">
          <cell r="A212" t="str">
            <v>ALSTONE TEXTILES (INDIA) LTD</v>
          </cell>
          <cell r="B212">
            <v>539277</v>
          </cell>
          <cell r="C212" t="str">
            <v>Not Listed</v>
          </cell>
          <cell r="D212" t="str">
            <v>Distributors</v>
          </cell>
        </row>
        <row r="213">
          <cell r="A213" t="str">
            <v>ALSTONE TEXTILES INDIA LTD</v>
          </cell>
          <cell r="B213">
            <v>539277</v>
          </cell>
          <cell r="C213" t="str">
            <v>Not Listed</v>
          </cell>
          <cell r="D213" t="str">
            <v>Distributors</v>
          </cell>
        </row>
        <row r="214">
          <cell r="A214" t="str">
            <v>ALUFLUORIDE LTD</v>
          </cell>
          <cell r="B214">
            <v>524634</v>
          </cell>
          <cell r="C214" t="str">
            <v>Not Listed</v>
          </cell>
          <cell r="D214" t="str">
            <v>Commodity Chemicals</v>
          </cell>
        </row>
        <row r="215">
          <cell r="A215" t="str">
            <v>AMAL LTD</v>
          </cell>
          <cell r="B215">
            <v>506597</v>
          </cell>
          <cell r="C215" t="str">
            <v>Not Listed</v>
          </cell>
          <cell r="D215" t="str">
            <v>Specialty Chemicals</v>
          </cell>
        </row>
        <row r="216">
          <cell r="A216" t="str">
            <v>AMANI TRADING &amp; EXPORTS LTD</v>
          </cell>
          <cell r="B216">
            <v>512008</v>
          </cell>
          <cell r="C216" t="str">
            <v>Not Listed</v>
          </cell>
          <cell r="D216" t="str">
            <v>Comm.Trading  &amp; Distribution</v>
          </cell>
        </row>
        <row r="217">
          <cell r="A217" t="str">
            <v>AMARA RAJA BATTERIES LTD</v>
          </cell>
          <cell r="B217">
            <v>500008</v>
          </cell>
          <cell r="C217" t="str">
            <v>AMARAJABAT</v>
          </cell>
          <cell r="D217" t="str">
            <v>Auto Parts &amp; Equipment</v>
          </cell>
        </row>
        <row r="218">
          <cell r="A218" t="str">
            <v>AMARJOTHI SPINNING MILLS LTD</v>
          </cell>
          <cell r="B218">
            <v>521097</v>
          </cell>
          <cell r="C218" t="str">
            <v>Not Listed</v>
          </cell>
          <cell r="D218" t="str">
            <v>Textiles</v>
          </cell>
        </row>
        <row r="219">
          <cell r="A219" t="str">
            <v>AMARNATH SECURITIES LTD</v>
          </cell>
          <cell r="B219">
            <v>538465</v>
          </cell>
          <cell r="C219" t="str">
            <v>Not Listed</v>
          </cell>
          <cell r="D219" t="str">
            <v>Finance (including NBFCs)</v>
          </cell>
        </row>
        <row r="220">
          <cell r="A220" t="str">
            <v>AMAZE ENTERTECH LTD</v>
          </cell>
          <cell r="B220">
            <v>531112</v>
          </cell>
          <cell r="C220" t="str">
            <v>Not Listed</v>
          </cell>
          <cell r="D220" t="str">
            <v>Industrial Machinery</v>
          </cell>
        </row>
        <row r="221">
          <cell r="A221" t="str">
            <v>AMBA ENTERPRISES LTD</v>
          </cell>
          <cell r="B221">
            <v>539196</v>
          </cell>
          <cell r="C221" t="str">
            <v>Not Listed</v>
          </cell>
          <cell r="D221" t="str">
            <v>Other Elect.Equip./ Prod.</v>
          </cell>
        </row>
        <row r="222">
          <cell r="A222" t="str">
            <v>AMBALAL SARABHAI ENTERPRISES LTD</v>
          </cell>
          <cell r="B222">
            <v>500009</v>
          </cell>
          <cell r="C222" t="str">
            <v>Not Listed</v>
          </cell>
          <cell r="D222" t="str">
            <v>Pharmaceuticals</v>
          </cell>
        </row>
        <row r="223">
          <cell r="A223" t="str">
            <v>AMBANI ORGANICS LTD</v>
          </cell>
          <cell r="B223" t="str">
            <v>Not Listed</v>
          </cell>
          <cell r="C223" t="str">
            <v>AMBANIORG</v>
          </cell>
          <cell r="D223" t="str">
            <v>SME</v>
          </cell>
        </row>
        <row r="224">
          <cell r="A224" t="str">
            <v>AMBAR PROTEIN INDUSTRIES LTD</v>
          </cell>
          <cell r="B224">
            <v>519471</v>
          </cell>
          <cell r="C224" t="str">
            <v>Not Listed</v>
          </cell>
          <cell r="D224" t="str">
            <v>Edible Oils</v>
          </cell>
        </row>
        <row r="225">
          <cell r="A225" t="str">
            <v>Ambassador Intra Holdings Ltd</v>
          </cell>
          <cell r="B225">
            <v>542524</v>
          </cell>
          <cell r="C225" t="str">
            <v>AIHL</v>
          </cell>
          <cell r="D225" t="str">
            <v>Comm.Trading  &amp;amp; Distribution</v>
          </cell>
        </row>
        <row r="226">
          <cell r="A226" t="str">
            <v>AMBER ENTERPRISES (INDIA) LTD</v>
          </cell>
          <cell r="B226">
            <v>540902</v>
          </cell>
          <cell r="C226" t="str">
            <v>AMBER</v>
          </cell>
          <cell r="D226" t="str">
            <v>Consumer Electronics</v>
          </cell>
        </row>
        <row r="227">
          <cell r="A227" t="str">
            <v>AMBER ENTERPRISES INDIA LTD</v>
          </cell>
          <cell r="B227">
            <v>540902</v>
          </cell>
          <cell r="C227" t="str">
            <v>AMBER</v>
          </cell>
          <cell r="D227" t="str">
            <v>Consumer Electronics</v>
          </cell>
        </row>
        <row r="228">
          <cell r="A228" t="str">
            <v>AMBIKA COTTON MILLS LTD</v>
          </cell>
          <cell r="B228">
            <v>531978</v>
          </cell>
          <cell r="C228" t="str">
            <v>AMBIKCO</v>
          </cell>
          <cell r="D228" t="str">
            <v>Textiles</v>
          </cell>
        </row>
        <row r="229">
          <cell r="A229" t="str">
            <v>AMBITION MICA LTD</v>
          </cell>
          <cell r="B229">
            <v>539223</v>
          </cell>
          <cell r="C229" t="str">
            <v>Not Listed</v>
          </cell>
          <cell r="D229" t="str">
            <v>Paper &amp; Paper Products</v>
          </cell>
        </row>
        <row r="230">
          <cell r="A230" t="str">
            <v>AMBUJA CEMENTS LTD</v>
          </cell>
          <cell r="B230">
            <v>500425</v>
          </cell>
          <cell r="C230" t="str">
            <v>AMBUJACEM</v>
          </cell>
          <cell r="D230" t="str">
            <v>Cement &amp; Cement Products</v>
          </cell>
        </row>
        <row r="231">
          <cell r="A231" t="str">
            <v>AMCO (INDIA) LTD</v>
          </cell>
          <cell r="B231">
            <v>530133</v>
          </cell>
          <cell r="C231" t="str">
            <v>Not Listed</v>
          </cell>
          <cell r="D231" t="str">
            <v>Fibres &amp; Plastics</v>
          </cell>
        </row>
        <row r="232">
          <cell r="A232" t="str">
            <v>AMCO INDIA LTD</v>
          </cell>
          <cell r="B232">
            <v>530133</v>
          </cell>
          <cell r="C232" t="str">
            <v>Not Listed</v>
          </cell>
          <cell r="D232" t="str">
            <v>Fibres &amp; Plastics</v>
          </cell>
        </row>
        <row r="233">
          <cell r="A233" t="str">
            <v>AMD INDUSTRIES LTD</v>
          </cell>
          <cell r="B233">
            <v>532828</v>
          </cell>
          <cell r="C233" t="str">
            <v>AMDIND</v>
          </cell>
          <cell r="D233" t="str">
            <v>Other Industrial Goods</v>
          </cell>
        </row>
        <row r="234">
          <cell r="A234" t="str">
            <v>AMFORGE INDUSTRIES LTD</v>
          </cell>
          <cell r="B234">
            <v>513117</v>
          </cell>
          <cell r="C234" t="str">
            <v>Not Listed</v>
          </cell>
          <cell r="D234" t="str">
            <v>Auto Parts &amp; Equipment</v>
          </cell>
        </row>
        <row r="235">
          <cell r="A235" t="str">
            <v>AMIN TANNERY LTD</v>
          </cell>
          <cell r="B235">
            <v>541771</v>
          </cell>
          <cell r="C235" t="str">
            <v>Not Listed</v>
          </cell>
          <cell r="D235" t="str">
            <v>Other Apparels &amp; Accessories</v>
          </cell>
        </row>
        <row r="236">
          <cell r="A236" t="str">
            <v>AMINES &amp; PLASTICIZERS LTD</v>
          </cell>
          <cell r="B236">
            <v>506248</v>
          </cell>
          <cell r="C236" t="str">
            <v>Not Listed</v>
          </cell>
          <cell r="D236" t="str">
            <v>Commodity Chemicals</v>
          </cell>
        </row>
        <row r="237">
          <cell r="A237" t="str">
            <v>AMIT INTERNATIONAL LTD</v>
          </cell>
          <cell r="B237">
            <v>531300</v>
          </cell>
          <cell r="C237" t="str">
            <v>Not Listed</v>
          </cell>
          <cell r="D237" t="str">
            <v>Textiles</v>
          </cell>
        </row>
        <row r="238">
          <cell r="A238" t="str">
            <v>AMIT SECURITIES LTD</v>
          </cell>
          <cell r="B238">
            <v>531557</v>
          </cell>
          <cell r="C238" t="str">
            <v>Not Listed</v>
          </cell>
          <cell r="D238" t="str">
            <v>Finance (including NBFCs)</v>
          </cell>
        </row>
        <row r="239">
          <cell r="A239" t="str">
            <v>AMJ LAND HOLDINGS LTD</v>
          </cell>
          <cell r="B239">
            <v>500343</v>
          </cell>
          <cell r="C239" t="str">
            <v>AMJLAND</v>
          </cell>
          <cell r="D239" t="str">
            <v>Realty</v>
          </cell>
        </row>
        <row r="240">
          <cell r="A240" t="str">
            <v>AMRADEEP INDUSTRIES LTD</v>
          </cell>
          <cell r="B240">
            <v>531681</v>
          </cell>
          <cell r="C240" t="str">
            <v>Not Listed</v>
          </cell>
          <cell r="D240" t="str">
            <v>Plastic Products</v>
          </cell>
        </row>
        <row r="241">
          <cell r="A241" t="str">
            <v>AMRAPALI CAPITAL AND FINANCE SERVICES LTD</v>
          </cell>
          <cell r="B241">
            <v>536737</v>
          </cell>
          <cell r="C241" t="str">
            <v>Not Listed</v>
          </cell>
          <cell r="D241" t="str">
            <v>Finance (including NBFCs)</v>
          </cell>
        </row>
        <row r="242">
          <cell r="A242" t="str">
            <v>AMRAPALI FINCAP LTD</v>
          </cell>
          <cell r="B242">
            <v>539265</v>
          </cell>
          <cell r="C242" t="str">
            <v>Not Listed</v>
          </cell>
          <cell r="D242" t="str">
            <v>Finance (including NBFCs)</v>
          </cell>
        </row>
        <row r="243">
          <cell r="A243" t="str">
            <v>AMRAPALI INDUSTRIES LTD</v>
          </cell>
          <cell r="B243">
            <v>526241</v>
          </cell>
          <cell r="C243" t="str">
            <v>Not Listed</v>
          </cell>
          <cell r="D243" t="str">
            <v>Comm.Trading  &amp; Distribution</v>
          </cell>
        </row>
        <row r="244">
          <cell r="A244" t="str">
            <v>AMRAWORLD AGRICO LTD</v>
          </cell>
          <cell r="B244">
            <v>531991</v>
          </cell>
          <cell r="C244" t="str">
            <v>Not Listed</v>
          </cell>
          <cell r="D244" t="str">
            <v>Textiles</v>
          </cell>
        </row>
        <row r="245">
          <cell r="A245" t="str">
            <v>AMRIT CORP LTD</v>
          </cell>
          <cell r="B245">
            <v>507525</v>
          </cell>
          <cell r="C245" t="str">
            <v>Not Listed</v>
          </cell>
          <cell r="D245" t="str">
            <v>Packaged Foods</v>
          </cell>
        </row>
        <row r="246">
          <cell r="A246" t="str">
            <v>AMRUTANJAN HEALTH CARE LTD</v>
          </cell>
          <cell r="B246">
            <v>590006</v>
          </cell>
          <cell r="C246" t="str">
            <v>AMRUTANJAN</v>
          </cell>
          <cell r="D246" t="str">
            <v>Pharmaceuticals</v>
          </cell>
        </row>
        <row r="247">
          <cell r="A247" t="str">
            <v>AMSONS APPARELS LTD</v>
          </cell>
          <cell r="B247">
            <v>538861</v>
          </cell>
          <cell r="C247" t="str">
            <v>Not Listed</v>
          </cell>
          <cell r="D247" t="str">
            <v>Comm.Trading  &amp; Distribution</v>
          </cell>
        </row>
        <row r="248">
          <cell r="A248" t="str">
            <v>ANAND PROJECTS LTD</v>
          </cell>
          <cell r="B248">
            <v>501630</v>
          </cell>
          <cell r="C248" t="str">
            <v>Not Listed</v>
          </cell>
          <cell r="D248" t="str">
            <v>Construction &amp; Engineering</v>
          </cell>
        </row>
        <row r="249">
          <cell r="A249" t="str">
            <v>ANANT RAJ LTD</v>
          </cell>
          <cell r="B249">
            <v>515055</v>
          </cell>
          <cell r="C249" t="str">
            <v>ANANTRAJ</v>
          </cell>
          <cell r="D249" t="str">
            <v>Realty</v>
          </cell>
        </row>
        <row r="250">
          <cell r="A250" t="str">
            <v>ANDHRA BANK</v>
          </cell>
          <cell r="B250">
            <v>532418</v>
          </cell>
          <cell r="C250" t="str">
            <v>ANDHRABANK</v>
          </cell>
          <cell r="D250" t="str">
            <v>Banks</v>
          </cell>
        </row>
        <row r="251">
          <cell r="A251" t="str">
            <v>ANDHRA CEMENTS LTD</v>
          </cell>
          <cell r="B251">
            <v>532141</v>
          </cell>
          <cell r="C251" t="str">
            <v>ANDHRACEMT</v>
          </cell>
          <cell r="D251" t="str">
            <v>Cement &amp; Cement Products</v>
          </cell>
        </row>
        <row r="252">
          <cell r="A252" t="str">
            <v>ANDHRA PETROCHEMICALS LTD</v>
          </cell>
          <cell r="B252">
            <v>500012</v>
          </cell>
          <cell r="C252" t="str">
            <v>Not Listed</v>
          </cell>
          <cell r="D252" t="str">
            <v>Commodity Chemicals</v>
          </cell>
        </row>
        <row r="253">
          <cell r="A253" t="str">
            <v>ANDREW YULE &amp; COMPANY LTD</v>
          </cell>
          <cell r="B253">
            <v>526173</v>
          </cell>
          <cell r="C253" t="str">
            <v>Not Listed</v>
          </cell>
          <cell r="D253" t="str">
            <v>Tea &amp; Coffee</v>
          </cell>
        </row>
        <row r="254">
          <cell r="A254" t="str">
            <v>ANERI FINCAP LTD</v>
          </cell>
          <cell r="B254">
            <v>531252</v>
          </cell>
          <cell r="C254" t="str">
            <v>Not Listed</v>
          </cell>
          <cell r="D254" t="str">
            <v>Finance (including NBFCs)</v>
          </cell>
        </row>
        <row r="255">
          <cell r="A255" t="str">
            <v>ANG INDUSTRIES LTD</v>
          </cell>
          <cell r="B255">
            <v>530721</v>
          </cell>
          <cell r="C255" t="str">
            <v>ANGIND</v>
          </cell>
          <cell r="D255" t="str">
            <v>Auto Parts &amp; Equipment</v>
          </cell>
        </row>
        <row r="256">
          <cell r="A256" t="str">
            <v>ANG LIFESCIENCES (INDIA) LTD</v>
          </cell>
          <cell r="B256">
            <v>540694</v>
          </cell>
          <cell r="C256" t="str">
            <v>Not Listed</v>
          </cell>
          <cell r="D256" t="str">
            <v>Healthcare Services</v>
          </cell>
        </row>
        <row r="257">
          <cell r="A257" t="str">
            <v>ANG LIFESCIENCES INDIA LTD</v>
          </cell>
          <cell r="B257">
            <v>540694</v>
          </cell>
          <cell r="C257" t="str">
            <v>Not Listed</v>
          </cell>
          <cell r="D257" t="str">
            <v>Healthcare Services</v>
          </cell>
        </row>
        <row r="258">
          <cell r="A258" t="str">
            <v>ANGEL FIBERS LTD</v>
          </cell>
          <cell r="B258">
            <v>541006</v>
          </cell>
          <cell r="C258" t="str">
            <v>Not Listed</v>
          </cell>
          <cell r="D258" t="str">
            <v>Textiles</v>
          </cell>
        </row>
        <row r="259">
          <cell r="A259" t="str">
            <v>ANI INTEGRATED SERVICES LTD</v>
          </cell>
          <cell r="B259" t="str">
            <v>Not Listed</v>
          </cell>
          <cell r="C259" t="str">
            <v>AISL</v>
          </cell>
          <cell r="D259" t="str">
            <v>SME</v>
          </cell>
        </row>
        <row r="260">
          <cell r="A260" t="str">
            <v>ANIK INDUSTRIES LTD</v>
          </cell>
          <cell r="B260">
            <v>519383</v>
          </cell>
          <cell r="C260" t="str">
            <v>ANIKINDS</v>
          </cell>
          <cell r="D260" t="str">
            <v>Other Agricultural Products</v>
          </cell>
        </row>
        <row r="261">
          <cell r="A261" t="str">
            <v>ANISHA IMPEX LTD</v>
          </cell>
          <cell r="B261">
            <v>537785</v>
          </cell>
          <cell r="C261" t="str">
            <v>Not Listed</v>
          </cell>
          <cell r="D261" t="str">
            <v>Distributors</v>
          </cell>
        </row>
        <row r="262">
          <cell r="A262" t="str">
            <v>ANJANI FINANCE LTD</v>
          </cell>
          <cell r="B262">
            <v>531878</v>
          </cell>
          <cell r="C262" t="str">
            <v>Not Listed</v>
          </cell>
          <cell r="D262" t="str">
            <v>Finance (including NBFCs)</v>
          </cell>
        </row>
        <row r="263">
          <cell r="A263" t="str">
            <v>ANJANI FOODS LTD</v>
          </cell>
          <cell r="B263">
            <v>511153</v>
          </cell>
          <cell r="C263" t="str">
            <v>Not Listed</v>
          </cell>
          <cell r="D263" t="str">
            <v>Misc.Commercial Services</v>
          </cell>
        </row>
        <row r="264">
          <cell r="A264" t="str">
            <v>ANJANI PORTLAND CEMENT LTD</v>
          </cell>
          <cell r="B264">
            <v>518091</v>
          </cell>
          <cell r="C264" t="str">
            <v>APCL</v>
          </cell>
          <cell r="D264" t="str">
            <v>Cement &amp; Cement Products</v>
          </cell>
        </row>
        <row r="265">
          <cell r="A265" t="str">
            <v>ANJANI SYNTHETICS LTD</v>
          </cell>
          <cell r="B265">
            <v>531223</v>
          </cell>
          <cell r="C265" t="str">
            <v>Not Listed</v>
          </cell>
          <cell r="D265" t="str">
            <v>Textiles</v>
          </cell>
        </row>
        <row r="266">
          <cell r="A266" t="str">
            <v>ANKA (INDIA) LTD</v>
          </cell>
          <cell r="B266">
            <v>531673</v>
          </cell>
          <cell r="C266" t="str">
            <v>Not Listed</v>
          </cell>
          <cell r="D266" t="str">
            <v>Footwear</v>
          </cell>
        </row>
        <row r="267">
          <cell r="A267" t="str">
            <v>ANKA INDIA LTD</v>
          </cell>
          <cell r="B267">
            <v>531673</v>
          </cell>
          <cell r="C267" t="str">
            <v>Not Listed</v>
          </cell>
          <cell r="D267" t="str">
            <v>Footwear</v>
          </cell>
        </row>
        <row r="268">
          <cell r="A268" t="str">
            <v>ANKIT METAL &amp; POWER LTD</v>
          </cell>
          <cell r="B268">
            <v>532870</v>
          </cell>
          <cell r="C268" t="str">
            <v>ANKITMETAL</v>
          </cell>
          <cell r="D268" t="str">
            <v>Iron &amp; Steel/Interm.Products</v>
          </cell>
        </row>
        <row r="269">
          <cell r="A269" t="str">
            <v>ANKUSH FINSTOCK LTD</v>
          </cell>
          <cell r="B269">
            <v>531519</v>
          </cell>
          <cell r="C269" t="str">
            <v>Not Listed</v>
          </cell>
          <cell r="D269" t="str">
            <v>Other Financial Services</v>
          </cell>
        </row>
        <row r="270">
          <cell r="A270" t="str">
            <v>Anmol India Ltd</v>
          </cell>
          <cell r="B270">
            <v>542437</v>
          </cell>
          <cell r="C270" t="str">
            <v>ANMOL</v>
          </cell>
          <cell r="D270" t="str">
            <v>Distributors</v>
          </cell>
        </row>
        <row r="271">
          <cell r="A271" t="str">
            <v>ANNA INFRASTRUCTURES LTD</v>
          </cell>
          <cell r="B271">
            <v>530799</v>
          </cell>
          <cell r="C271" t="str">
            <v>Not Listed</v>
          </cell>
          <cell r="D271" t="str">
            <v>Finance (including NBFCs)</v>
          </cell>
        </row>
        <row r="272">
          <cell r="A272" t="str">
            <v>ANS INDUSTRIES LTD</v>
          </cell>
          <cell r="B272">
            <v>531406</v>
          </cell>
          <cell r="C272" t="str">
            <v>Not Listed</v>
          </cell>
          <cell r="D272" t="str">
            <v>Non-alcoholic Beverages</v>
          </cell>
        </row>
        <row r="273">
          <cell r="A273" t="str">
            <v>ANSAL BUILDWELL LTD</v>
          </cell>
          <cell r="B273">
            <v>523007</v>
          </cell>
          <cell r="C273" t="str">
            <v>Not Listed</v>
          </cell>
          <cell r="D273" t="str">
            <v>Realty</v>
          </cell>
        </row>
        <row r="274">
          <cell r="A274" t="str">
            <v>ANSAL HOUSING AND CONSTRUCTION LTD</v>
          </cell>
          <cell r="B274">
            <v>507828</v>
          </cell>
          <cell r="C274" t="str">
            <v>ANSALHSG</v>
          </cell>
          <cell r="D274" t="str">
            <v>Realty</v>
          </cell>
        </row>
        <row r="275">
          <cell r="A275" t="str">
            <v>ANSAL PROPERTIES &amp; INFRASTRUCTURE LTD</v>
          </cell>
          <cell r="B275">
            <v>500013</v>
          </cell>
          <cell r="C275" t="str">
            <v>ANSALAPI</v>
          </cell>
          <cell r="D275" t="str">
            <v>Realty</v>
          </cell>
        </row>
        <row r="276">
          <cell r="A276" t="str">
            <v>ANSHUNI COMMERCIALS LTD</v>
          </cell>
          <cell r="B276">
            <v>512091</v>
          </cell>
          <cell r="C276" t="str">
            <v>Not Listed</v>
          </cell>
          <cell r="D276" t="str">
            <v>Other Apparels &amp; Accessories</v>
          </cell>
        </row>
        <row r="277">
          <cell r="A277" t="str">
            <v>ANTARCTICA LTD</v>
          </cell>
          <cell r="B277" t="str">
            <v>Not Listed</v>
          </cell>
          <cell r="C277" t="str">
            <v>ANTGRAPHIC</v>
          </cell>
          <cell r="D277" t="str">
            <v>Others</v>
          </cell>
        </row>
        <row r="278">
          <cell r="A278" t="str">
            <v>ANTARIKSH INDUSTRIES LTD</v>
          </cell>
          <cell r="B278">
            <v>501270</v>
          </cell>
          <cell r="C278" t="str">
            <v>Not Listed</v>
          </cell>
          <cell r="D278" t="str">
            <v>Realty</v>
          </cell>
        </row>
        <row r="279">
          <cell r="A279" t="str">
            <v>ANUBHAV INDUSTRIAL RESOURCES LTD</v>
          </cell>
          <cell r="B279">
            <v>539697</v>
          </cell>
          <cell r="C279" t="str">
            <v>Not Listed</v>
          </cell>
          <cell r="D279" t="str">
            <v>Real Estate Investment</v>
          </cell>
        </row>
        <row r="280">
          <cell r="A280" t="str">
            <v>ANUBHAV INFRASTRUCTURE LTD</v>
          </cell>
          <cell r="B280">
            <v>538833</v>
          </cell>
          <cell r="C280" t="str">
            <v>Not Listed</v>
          </cell>
          <cell r="D280" t="str">
            <v>Construction &amp; Engineering</v>
          </cell>
        </row>
        <row r="281">
          <cell r="A281" t="str">
            <v>ANUH PHARMA LTD</v>
          </cell>
          <cell r="B281">
            <v>506260</v>
          </cell>
          <cell r="C281" t="str">
            <v>Not Listed</v>
          </cell>
          <cell r="D281" t="str">
            <v>Pharmaceuticals</v>
          </cell>
        </row>
        <row r="282">
          <cell r="A282" t="str">
            <v>ANUP MALLEABLE LTD</v>
          </cell>
          <cell r="B282">
            <v>506087</v>
          </cell>
          <cell r="C282" t="str">
            <v>Not Listed</v>
          </cell>
          <cell r="D282" t="str">
            <v>Iron &amp; Steel Products</v>
          </cell>
        </row>
        <row r="283">
          <cell r="A283" t="str">
            <v>ANUPAM FINSERV LTD</v>
          </cell>
          <cell r="B283">
            <v>530109</v>
          </cell>
          <cell r="C283" t="str">
            <v>Not Listed</v>
          </cell>
          <cell r="D283" t="str">
            <v>Finance (including NBFCs)</v>
          </cell>
        </row>
        <row r="284">
          <cell r="A284" t="str">
            <v>APAR INDUSTRIES LTD</v>
          </cell>
          <cell r="B284">
            <v>532259</v>
          </cell>
          <cell r="C284" t="str">
            <v>APARINDS</v>
          </cell>
          <cell r="D284" t="str">
            <v>Other Elect.Equip./ Prod.</v>
          </cell>
        </row>
        <row r="285">
          <cell r="A285" t="str">
            <v>APCOTEX INDUSTRIES LTD</v>
          </cell>
          <cell r="B285">
            <v>523694</v>
          </cell>
          <cell r="C285" t="str">
            <v>APCOTEXIND</v>
          </cell>
          <cell r="D285" t="str">
            <v>Other Industrial Goods</v>
          </cell>
        </row>
        <row r="286">
          <cell r="A286" t="str">
            <v>APEX FROZEN FOODS LTD</v>
          </cell>
          <cell r="B286">
            <v>540692</v>
          </cell>
          <cell r="C286" t="str">
            <v>APEX</v>
          </cell>
          <cell r="D286" t="str">
            <v>Packaged Foods</v>
          </cell>
        </row>
        <row r="287">
          <cell r="A287" t="str">
            <v>APEX HOME FINANCE LTD</v>
          </cell>
          <cell r="B287">
            <v>541133</v>
          </cell>
          <cell r="C287" t="str">
            <v>Not Listed</v>
          </cell>
          <cell r="D287" t="str">
            <v>Finance (including NBFCs)</v>
          </cell>
        </row>
        <row r="288">
          <cell r="A288" t="str">
            <v>APIS (INDIA) LTD</v>
          </cell>
          <cell r="B288">
            <v>506166</v>
          </cell>
          <cell r="C288" t="str">
            <v>Not Listed</v>
          </cell>
          <cell r="D288" t="str">
            <v>Other Food Products</v>
          </cell>
        </row>
        <row r="289">
          <cell r="A289" t="str">
            <v>APIS INDIA LTD</v>
          </cell>
          <cell r="B289">
            <v>506166</v>
          </cell>
          <cell r="C289" t="str">
            <v>Not Listed</v>
          </cell>
          <cell r="D289" t="str">
            <v>Other Food Products</v>
          </cell>
        </row>
        <row r="290">
          <cell r="A290" t="str">
            <v>APL APOLLO TUBES LTD</v>
          </cell>
          <cell r="B290">
            <v>533758</v>
          </cell>
          <cell r="C290" t="str">
            <v>APLAPOLLO</v>
          </cell>
          <cell r="D290" t="str">
            <v>Iron &amp; Steel Products</v>
          </cell>
        </row>
        <row r="291">
          <cell r="A291" t="str">
            <v>APLAB LTD</v>
          </cell>
          <cell r="B291">
            <v>517096</v>
          </cell>
          <cell r="C291" t="str">
            <v>Not Listed</v>
          </cell>
          <cell r="D291" t="str">
            <v>Other Elect.Equip./ Prod.</v>
          </cell>
        </row>
        <row r="292">
          <cell r="A292" t="str">
            <v>Aplaya Creations Ltd</v>
          </cell>
          <cell r="B292">
            <v>511064</v>
          </cell>
          <cell r="C292" t="str">
            <v>APLAYA</v>
          </cell>
          <cell r="D292" t="str">
            <v>Comm.Trading  &amp;amp; Distribution</v>
          </cell>
        </row>
        <row r="293">
          <cell r="A293" t="str">
            <v>APM INDUSTRIES LTD</v>
          </cell>
          <cell r="B293">
            <v>523537</v>
          </cell>
          <cell r="C293" t="str">
            <v>Not Listed</v>
          </cell>
          <cell r="D293" t="str">
            <v>Textiles</v>
          </cell>
        </row>
        <row r="294">
          <cell r="A294" t="str">
            <v>APOLLO FINVEST (INDIA) LTD</v>
          </cell>
          <cell r="B294">
            <v>512437</v>
          </cell>
          <cell r="C294" t="str">
            <v>Not Listed</v>
          </cell>
          <cell r="D294" t="str">
            <v>Other Financial Services</v>
          </cell>
        </row>
        <row r="295">
          <cell r="A295" t="str">
            <v>APOLLO FINVEST INDIA LTD</v>
          </cell>
          <cell r="B295">
            <v>512437</v>
          </cell>
          <cell r="C295" t="str">
            <v>Not Listed</v>
          </cell>
          <cell r="D295" t="str">
            <v>Other Financial Services</v>
          </cell>
        </row>
        <row r="296">
          <cell r="A296" t="str">
            <v>APOLLO HOSPITALS ENTERPRISE LTD</v>
          </cell>
          <cell r="B296">
            <v>508869</v>
          </cell>
          <cell r="C296" t="str">
            <v>APOLLOHOSP</v>
          </cell>
          <cell r="D296" t="str">
            <v>Healthcare Facilities</v>
          </cell>
        </row>
        <row r="297">
          <cell r="A297" t="str">
            <v>APOLLO MICRO SYSTEMS LTD</v>
          </cell>
          <cell r="B297">
            <v>540879</v>
          </cell>
          <cell r="C297" t="str">
            <v>APOLLO</v>
          </cell>
          <cell r="D297" t="str">
            <v>Defence</v>
          </cell>
        </row>
        <row r="298">
          <cell r="A298" t="str">
            <v>APOLLO PIPES LTD</v>
          </cell>
          <cell r="B298">
            <v>531761</v>
          </cell>
          <cell r="C298" t="str">
            <v>Not Listed</v>
          </cell>
          <cell r="D298" t="str">
            <v>Plastic Products</v>
          </cell>
        </row>
        <row r="299">
          <cell r="A299" t="str">
            <v>APOLLO SINDOORI HOTELS LTD</v>
          </cell>
          <cell r="B299" t="str">
            <v>Not Listed</v>
          </cell>
          <cell r="C299" t="str">
            <v>APOLSINHOT</v>
          </cell>
          <cell r="D299" t="str">
            <v>Others</v>
          </cell>
        </row>
        <row r="300">
          <cell r="A300" t="str">
            <v>APOLLO TRICOAT TUBES LTD</v>
          </cell>
          <cell r="B300">
            <v>538566</v>
          </cell>
          <cell r="C300" t="str">
            <v>Not Listed</v>
          </cell>
          <cell r="D300" t="str">
            <v>Comm.Trading  &amp; Distribution</v>
          </cell>
        </row>
        <row r="301">
          <cell r="A301" t="str">
            <v>APOLLO TYRES LTD</v>
          </cell>
          <cell r="B301">
            <v>500877</v>
          </cell>
          <cell r="C301" t="str">
            <v>APOLLOTYRE</v>
          </cell>
          <cell r="D301" t="str">
            <v>Auto Tyres &amp; Rubber Products</v>
          </cell>
        </row>
        <row r="302">
          <cell r="A302" t="str">
            <v>APOORVA LEASING FINANCE AND INVESTMENT COMPANY LTD</v>
          </cell>
          <cell r="B302">
            <v>539545</v>
          </cell>
          <cell r="C302" t="str">
            <v>Not Listed</v>
          </cell>
          <cell r="D302" t="str">
            <v>Investment Companies</v>
          </cell>
        </row>
        <row r="303">
          <cell r="A303" t="str">
            <v>APPLE FINANCE LTD</v>
          </cell>
          <cell r="B303">
            <v>500014</v>
          </cell>
          <cell r="C303" t="str">
            <v>Not Listed</v>
          </cell>
          <cell r="D303" t="str">
            <v>Finance (including NBFCs)</v>
          </cell>
        </row>
        <row r="304">
          <cell r="A304" t="str">
            <v>APTECH LTD</v>
          </cell>
          <cell r="B304">
            <v>532475</v>
          </cell>
          <cell r="C304" t="str">
            <v>APTECHT</v>
          </cell>
          <cell r="D304" t="str">
            <v>IT Training Services</v>
          </cell>
        </row>
        <row r="305">
          <cell r="A305" t="str">
            <v>APUNKA INVEST COMMERCIAL LTD</v>
          </cell>
          <cell r="B305">
            <v>539469</v>
          </cell>
          <cell r="C305" t="str">
            <v>Not Listed</v>
          </cell>
          <cell r="D305" t="str">
            <v>Comm.Trading  &amp; Distribution</v>
          </cell>
        </row>
        <row r="306">
          <cell r="A306" t="str">
            <v>AQUA PUMPS INFRA VENTURES LTD</v>
          </cell>
          <cell r="B306">
            <v>531364</v>
          </cell>
          <cell r="C306" t="str">
            <v>Not Listed</v>
          </cell>
          <cell r="D306" t="str">
            <v>Construction &amp; Engineering</v>
          </cell>
        </row>
        <row r="307">
          <cell r="A307" t="str">
            <v>ARAMBHAN HOSPITALITY SERVICES LTD</v>
          </cell>
          <cell r="B307">
            <v>539403</v>
          </cell>
          <cell r="C307" t="str">
            <v>Not Listed</v>
          </cell>
          <cell r="D307" t="str">
            <v>Restaurants</v>
          </cell>
        </row>
        <row r="308">
          <cell r="A308" t="str">
            <v>ARC FINANCE LTD</v>
          </cell>
          <cell r="B308">
            <v>540135</v>
          </cell>
          <cell r="C308" t="str">
            <v>Not Listed</v>
          </cell>
          <cell r="D308" t="str">
            <v>Other Financial Services</v>
          </cell>
        </row>
        <row r="309">
          <cell r="A309" t="str">
            <v>ARCEE INDUSTRIES LTD</v>
          </cell>
          <cell r="B309">
            <v>520121</v>
          </cell>
          <cell r="C309" t="str">
            <v>Not Listed</v>
          </cell>
          <cell r="D309" t="str">
            <v>Plastic Products</v>
          </cell>
        </row>
        <row r="310">
          <cell r="A310" t="str">
            <v>ARCHANA SOFTWARE LTD</v>
          </cell>
          <cell r="B310">
            <v>530565</v>
          </cell>
          <cell r="C310" t="str">
            <v>Not Listed</v>
          </cell>
          <cell r="D310" t="str">
            <v>IT Software Products</v>
          </cell>
        </row>
        <row r="311">
          <cell r="A311" t="str">
            <v>ARCHIDPLY INDUSTRIES LTD</v>
          </cell>
          <cell r="B311">
            <v>532994</v>
          </cell>
          <cell r="C311" t="str">
            <v>ARCHIDPLY</v>
          </cell>
          <cell r="D311" t="str">
            <v>Forest Products</v>
          </cell>
        </row>
        <row r="312">
          <cell r="A312" t="str">
            <v>ARCHIES LTD</v>
          </cell>
          <cell r="B312">
            <v>532212</v>
          </cell>
          <cell r="C312" t="str">
            <v>ARCHIES</v>
          </cell>
          <cell r="D312" t="str">
            <v xml:space="preserve">Gift Articles-Toys &amp; Cards </v>
          </cell>
        </row>
        <row r="313">
          <cell r="A313" t="str">
            <v>ARCHIT ORGANOSYS LTD</v>
          </cell>
          <cell r="B313">
            <v>524640</v>
          </cell>
          <cell r="C313" t="str">
            <v>Not Listed</v>
          </cell>
          <cell r="D313" t="str">
            <v>Commodity Chemicals</v>
          </cell>
        </row>
        <row r="314">
          <cell r="A314" t="str">
            <v>ARCOTECH LTD</v>
          </cell>
          <cell r="B314">
            <v>532914</v>
          </cell>
          <cell r="C314" t="str">
            <v>ARCOTECH</v>
          </cell>
          <cell r="D314" t="str">
            <v>Copper</v>
          </cell>
        </row>
        <row r="315">
          <cell r="A315" t="str">
            <v>ARDI INVESTMENT &amp; TRADING LTD</v>
          </cell>
          <cell r="B315">
            <v>504370</v>
          </cell>
          <cell r="C315" t="str">
            <v>Not Listed</v>
          </cell>
          <cell r="D315" t="str">
            <v>Misc.Commercial Services</v>
          </cell>
        </row>
        <row r="316">
          <cell r="A316" t="str">
            <v>AREX INDUSTRIES LTD</v>
          </cell>
          <cell r="B316">
            <v>526851</v>
          </cell>
          <cell r="C316" t="str">
            <v>Not Listed</v>
          </cell>
          <cell r="D316" t="str">
            <v>Textiles</v>
          </cell>
        </row>
        <row r="317">
          <cell r="A317" t="str">
            <v>ARFIN (INDIA) LTD</v>
          </cell>
          <cell r="B317">
            <v>539151</v>
          </cell>
          <cell r="C317" t="str">
            <v>Not Listed</v>
          </cell>
          <cell r="D317" t="str">
            <v>Aluminium</v>
          </cell>
        </row>
        <row r="318">
          <cell r="A318" t="str">
            <v>ARFIN INDIA LTD</v>
          </cell>
          <cell r="B318">
            <v>539151</v>
          </cell>
          <cell r="C318" t="str">
            <v>Not Listed</v>
          </cell>
          <cell r="D318" t="str">
            <v>Aluminium</v>
          </cell>
        </row>
        <row r="319">
          <cell r="A319" t="str">
            <v>ARIES AGRO LTD</v>
          </cell>
          <cell r="B319">
            <v>532935</v>
          </cell>
          <cell r="C319" t="str">
            <v>ARIES</v>
          </cell>
          <cell r="D319" t="str">
            <v>Fertilizers</v>
          </cell>
        </row>
        <row r="320">
          <cell r="A320" t="str">
            <v>ARIHANT CAPITAL MARKETS LTD</v>
          </cell>
          <cell r="B320">
            <v>511605</v>
          </cell>
          <cell r="C320" t="str">
            <v>Not Listed</v>
          </cell>
          <cell r="D320" t="str">
            <v>Other Financial Services</v>
          </cell>
        </row>
        <row r="321">
          <cell r="A321" t="str">
            <v>ARIHANT FOUNDATIONS &amp; HOUSING LTD</v>
          </cell>
          <cell r="B321">
            <v>531381</v>
          </cell>
          <cell r="C321" t="str">
            <v>ARIHANT</v>
          </cell>
          <cell r="D321" t="str">
            <v>Realty</v>
          </cell>
        </row>
        <row r="322">
          <cell r="A322" t="str">
            <v>ARIHANT INSTITUTE LTD</v>
          </cell>
          <cell r="B322">
            <v>541401</v>
          </cell>
          <cell r="C322" t="str">
            <v>Not Listed</v>
          </cell>
          <cell r="D322" t="str">
            <v>Education</v>
          </cell>
        </row>
        <row r="323">
          <cell r="A323" t="str">
            <v>ARIHANT SUPERSTRUCTURES LTD</v>
          </cell>
          <cell r="B323">
            <v>506194</v>
          </cell>
          <cell r="C323" t="str">
            <v>ARIHANTSUP</v>
          </cell>
          <cell r="D323" t="str">
            <v>Realty</v>
          </cell>
        </row>
        <row r="324">
          <cell r="A324" t="str">
            <v>ARIHANT TOURNESOL LTD</v>
          </cell>
          <cell r="B324">
            <v>526125</v>
          </cell>
          <cell r="C324" t="str">
            <v>Not Listed</v>
          </cell>
          <cell r="D324" t="str">
            <v>Comm.Trading  &amp; Distribution</v>
          </cell>
        </row>
        <row r="325">
          <cell r="A325" t="str">
            <v>ARIHANT'S SECURITIES LTD</v>
          </cell>
          <cell r="B325">
            <v>531017</v>
          </cell>
          <cell r="C325" t="str">
            <v>Not Listed</v>
          </cell>
          <cell r="D325" t="str">
            <v>Misc.Commercial Services</v>
          </cell>
        </row>
        <row r="326">
          <cell r="A326" t="str">
            <v>ARIS INTERNATIONAL LTD</v>
          </cell>
          <cell r="B326">
            <v>531677</v>
          </cell>
          <cell r="C326" t="str">
            <v>Not Listed</v>
          </cell>
          <cell r="D326" t="str">
            <v>IT Consulting &amp; Software</v>
          </cell>
        </row>
        <row r="327">
          <cell r="A327" t="str">
            <v>ARMAN FINANCIAL SERVICES LTD</v>
          </cell>
          <cell r="B327">
            <v>531179</v>
          </cell>
          <cell r="C327" t="str">
            <v>ARMANFIN</v>
          </cell>
          <cell r="D327" t="str">
            <v>Finance (including NBFCs)</v>
          </cell>
        </row>
        <row r="328">
          <cell r="A328" t="str">
            <v>Arman Holdings Ltd</v>
          </cell>
          <cell r="B328">
            <v>538556</v>
          </cell>
          <cell r="C328" t="str">
            <v>ARMAN</v>
          </cell>
          <cell r="D328" t="str">
            <v>Investment Companies</v>
          </cell>
        </row>
        <row r="329">
          <cell r="A329" t="str">
            <v>ARMS PAPER LTD</v>
          </cell>
          <cell r="B329">
            <v>532397</v>
          </cell>
          <cell r="C329" t="str">
            <v>Not Listed</v>
          </cell>
          <cell r="D329" t="str">
            <v>Paper &amp; Paper Products</v>
          </cell>
        </row>
        <row r="330">
          <cell r="A330" t="str">
            <v>ARNAV CORPORATION LTD</v>
          </cell>
          <cell r="B330">
            <v>531467</v>
          </cell>
          <cell r="C330" t="str">
            <v>Not Listed</v>
          </cell>
          <cell r="D330" t="str">
            <v>Publishing</v>
          </cell>
        </row>
        <row r="331">
          <cell r="A331" t="str">
            <v>ARNOLD HOLDINGS LTD</v>
          </cell>
          <cell r="B331">
            <v>537069</v>
          </cell>
          <cell r="C331" t="str">
            <v>Not Listed</v>
          </cell>
          <cell r="D331" t="str">
            <v>Finance (including NBFCs)</v>
          </cell>
        </row>
        <row r="332">
          <cell r="A332" t="str">
            <v>ARO GRANITE INDUSTRIES LTD</v>
          </cell>
          <cell r="B332">
            <v>513729</v>
          </cell>
          <cell r="C332" t="str">
            <v>AROGRANITE</v>
          </cell>
          <cell r="D332" t="str">
            <v>Construction Materials</v>
          </cell>
        </row>
        <row r="333">
          <cell r="A333" t="str">
            <v>AROMA ENTERPRISES (INDIA) LTD</v>
          </cell>
          <cell r="B333">
            <v>531560</v>
          </cell>
          <cell r="C333" t="str">
            <v>Not Listed</v>
          </cell>
          <cell r="D333" t="str">
            <v>Misc.Commercial Services</v>
          </cell>
        </row>
        <row r="334">
          <cell r="A334" t="str">
            <v>AROMA ENTERPRISES INDIA LTD</v>
          </cell>
          <cell r="B334">
            <v>531560</v>
          </cell>
          <cell r="C334" t="str">
            <v>Not Listed</v>
          </cell>
          <cell r="D334" t="str">
            <v>Misc.Commercial Services</v>
          </cell>
        </row>
        <row r="335">
          <cell r="A335" t="str">
            <v>ARROW GREENTECH LTD</v>
          </cell>
          <cell r="B335">
            <v>516064</v>
          </cell>
          <cell r="C335" t="str">
            <v>ARROWGREEN</v>
          </cell>
          <cell r="D335" t="str">
            <v>Plastic Products</v>
          </cell>
        </row>
        <row r="336">
          <cell r="A336" t="str">
            <v>ARROW TEXTILES LTD</v>
          </cell>
          <cell r="B336">
            <v>533068</v>
          </cell>
          <cell r="C336" t="str">
            <v>ARROWTEX</v>
          </cell>
          <cell r="D336" t="str">
            <v>Other Apparels &amp; Accessories</v>
          </cell>
        </row>
        <row r="337">
          <cell r="A337" t="str">
            <v>ARSHIYA LTD</v>
          </cell>
          <cell r="B337">
            <v>506074</v>
          </cell>
          <cell r="C337" t="str">
            <v>ARSHIYA</v>
          </cell>
          <cell r="D337" t="str">
            <v>Transportation - Logistics</v>
          </cell>
        </row>
        <row r="338">
          <cell r="A338" t="str">
            <v>ARSS INFRASTRUCTURE PROJECTS LTD</v>
          </cell>
          <cell r="B338">
            <v>533163</v>
          </cell>
          <cell r="C338" t="str">
            <v>ARSSINFRA</v>
          </cell>
          <cell r="D338" t="str">
            <v>Construction &amp; Engineering</v>
          </cell>
        </row>
        <row r="339">
          <cell r="A339" t="str">
            <v>ART NIRMAN LTD</v>
          </cell>
          <cell r="B339" t="str">
            <v>Not Listed</v>
          </cell>
          <cell r="C339" t="str">
            <v>ARTNIRMAN</v>
          </cell>
          <cell r="D339" t="str">
            <v>SME</v>
          </cell>
        </row>
        <row r="340">
          <cell r="A340" t="str">
            <v>ARTECH POWER &amp; TRADING LTD</v>
          </cell>
          <cell r="B340">
            <v>517481</v>
          </cell>
          <cell r="C340" t="str">
            <v>Not Listed</v>
          </cell>
          <cell r="D340" t="str">
            <v>Electronic Components</v>
          </cell>
        </row>
        <row r="341">
          <cell r="A341" t="str">
            <v>ARTEFACT PROJECTS LTD</v>
          </cell>
          <cell r="B341">
            <v>531297</v>
          </cell>
          <cell r="C341" t="str">
            <v>Not Listed</v>
          </cell>
          <cell r="D341" t="str">
            <v>Consulting Services</v>
          </cell>
        </row>
        <row r="342">
          <cell r="A342" t="str">
            <v>Artemis Electricals Ltd</v>
          </cell>
          <cell r="B342">
            <v>542670</v>
          </cell>
          <cell r="C342" t="str">
            <v>ARTEMISELC</v>
          </cell>
          <cell r="D342" t="str">
            <v>Non-Durable Household Prod.</v>
          </cell>
        </row>
        <row r="343">
          <cell r="A343" t="str">
            <v>ARTEMIS GLOBAL LIFE SCIENCES LTD</v>
          </cell>
          <cell r="B343">
            <v>540616</v>
          </cell>
          <cell r="C343" t="str">
            <v>AGLSL</v>
          </cell>
          <cell r="D343" t="str">
            <v>Healthcare Facilities</v>
          </cell>
        </row>
        <row r="344">
          <cell r="A344" t="str">
            <v>ARTSON ENGINEERING LTD</v>
          </cell>
          <cell r="B344">
            <v>522134</v>
          </cell>
          <cell r="C344" t="str">
            <v>Not Listed</v>
          </cell>
          <cell r="D344" t="str">
            <v>Industrial Machinery</v>
          </cell>
        </row>
        <row r="345">
          <cell r="A345" t="str">
            <v>ARUNA HOTELS LTD</v>
          </cell>
          <cell r="B345">
            <v>500016</v>
          </cell>
          <cell r="C345" t="str">
            <v>Not Listed</v>
          </cell>
          <cell r="D345" t="str">
            <v>Hotels</v>
          </cell>
        </row>
        <row r="346">
          <cell r="A346" t="str">
            <v>ARVEE LABORATORIES (INDIA) LTD</v>
          </cell>
          <cell r="B346" t="str">
            <v>Not Listed</v>
          </cell>
          <cell r="C346" t="str">
            <v>ARVEE</v>
          </cell>
          <cell r="D346" t="str">
            <v>SME</v>
          </cell>
        </row>
        <row r="347">
          <cell r="A347" t="str">
            <v>ARVEE LABORATORIES INDIA LTD</v>
          </cell>
          <cell r="B347" t="str">
            <v>Not Listed</v>
          </cell>
          <cell r="C347" t="str">
            <v>ARVEE</v>
          </cell>
          <cell r="D347" t="str">
            <v>SME</v>
          </cell>
        </row>
        <row r="348">
          <cell r="A348" t="str">
            <v>Arvind Fashions Ltd</v>
          </cell>
          <cell r="B348">
            <v>542484</v>
          </cell>
          <cell r="C348" t="str">
            <v>ARVINDFASN</v>
          </cell>
          <cell r="D348" t="str">
            <v>Other Apparels &amp;amp; Accessories</v>
          </cell>
        </row>
        <row r="349">
          <cell r="A349" t="str">
            <v>ARVIND LTD</v>
          </cell>
          <cell r="B349">
            <v>500101</v>
          </cell>
          <cell r="C349" t="str">
            <v>ARVIND</v>
          </cell>
          <cell r="D349" t="str">
            <v>Textiles</v>
          </cell>
        </row>
        <row r="350">
          <cell r="A350" t="str">
            <v>ARVIND SMARTSPACES LTD</v>
          </cell>
          <cell r="B350">
            <v>539301</v>
          </cell>
          <cell r="C350" t="str">
            <v>ARVSMART</v>
          </cell>
          <cell r="D350" t="str">
            <v>Realty</v>
          </cell>
        </row>
        <row r="351">
          <cell r="A351" t="str">
            <v>ARYAMAN CAPITAL MARKETS LTD</v>
          </cell>
          <cell r="B351">
            <v>538716</v>
          </cell>
          <cell r="C351" t="str">
            <v>Not Listed</v>
          </cell>
          <cell r="D351" t="str">
            <v>Other Financial Services</v>
          </cell>
        </row>
        <row r="352">
          <cell r="A352" t="str">
            <v>ARYAMAN FINANCIAL SERVICES LTD</v>
          </cell>
          <cell r="B352">
            <v>530245</v>
          </cell>
          <cell r="C352" t="str">
            <v>Not Listed</v>
          </cell>
          <cell r="D352" t="str">
            <v>Finance (including NBFCs)</v>
          </cell>
        </row>
        <row r="353">
          <cell r="A353" t="str">
            <v>Aryan Share and Stock Brokers Ltd</v>
          </cell>
          <cell r="B353">
            <v>542176</v>
          </cell>
          <cell r="C353" t="str">
            <v>ARYAN</v>
          </cell>
          <cell r="D353" t="str">
            <v>Other Financial Services</v>
          </cell>
        </row>
        <row r="354">
          <cell r="A354" t="str">
            <v>ASAHI INDIA GLASS LTD</v>
          </cell>
          <cell r="B354">
            <v>515030</v>
          </cell>
          <cell r="C354" t="str">
            <v>ASAHIINDIA</v>
          </cell>
          <cell r="D354" t="str">
            <v>Auto Parts &amp; Equipment</v>
          </cell>
        </row>
        <row r="355">
          <cell r="A355" t="str">
            <v>ASAHI INDUSTRIES LTD</v>
          </cell>
          <cell r="B355">
            <v>514482</v>
          </cell>
          <cell r="C355" t="str">
            <v>Not Listed</v>
          </cell>
          <cell r="D355" t="str">
            <v>Textiles</v>
          </cell>
        </row>
        <row r="356">
          <cell r="A356" t="str">
            <v>ASAHI SONGWON COLORS LTD</v>
          </cell>
          <cell r="B356">
            <v>532853</v>
          </cell>
          <cell r="C356" t="str">
            <v>ASAHISONG</v>
          </cell>
          <cell r="D356" t="str">
            <v>Specialty Chemicals</v>
          </cell>
        </row>
        <row r="357">
          <cell r="A357" t="str">
            <v>ASHAPURA INTIMATES FASHION LTD</v>
          </cell>
          <cell r="B357">
            <v>535467</v>
          </cell>
          <cell r="C357" t="str">
            <v>AIFL</v>
          </cell>
          <cell r="D357" t="str">
            <v>Other Apparels &amp; Accessories</v>
          </cell>
        </row>
        <row r="358">
          <cell r="A358" t="str">
            <v>ASHAPURA MINECHEM LTD</v>
          </cell>
          <cell r="B358">
            <v>527001</v>
          </cell>
          <cell r="C358" t="str">
            <v>ASHAPURMIN</v>
          </cell>
          <cell r="D358" t="str">
            <v>Mining</v>
          </cell>
        </row>
        <row r="359">
          <cell r="A359" t="str">
            <v>Ashapuri Gold Ornament Ltd</v>
          </cell>
          <cell r="B359">
            <v>542579</v>
          </cell>
          <cell r="C359" t="str">
            <v>AGOL</v>
          </cell>
          <cell r="D359" t="str">
            <v>Other Apparels &amp;amp; Accessories</v>
          </cell>
        </row>
        <row r="360">
          <cell r="A360" t="str">
            <v>ASHARI AGENCIES LTD</v>
          </cell>
          <cell r="B360">
            <v>540024</v>
          </cell>
          <cell r="C360" t="str">
            <v>Not Listed</v>
          </cell>
          <cell r="D360" t="str">
            <v>Other Financial Services</v>
          </cell>
        </row>
        <row r="361">
          <cell r="A361" t="str">
            <v>ASHIANA AGRO INDUSTRIES LTD</v>
          </cell>
          <cell r="B361">
            <v>519174</v>
          </cell>
          <cell r="C361" t="str">
            <v>Not Listed</v>
          </cell>
          <cell r="D361" t="str">
            <v>Edible Oils</v>
          </cell>
        </row>
        <row r="362">
          <cell r="A362" t="str">
            <v>ASHIANA HOUSING LTD</v>
          </cell>
          <cell r="B362">
            <v>523716</v>
          </cell>
          <cell r="C362" t="str">
            <v>ASHIANA</v>
          </cell>
          <cell r="D362" t="str">
            <v>Realty</v>
          </cell>
        </row>
        <row r="363">
          <cell r="A363" t="str">
            <v>ASHIANA ISPAT LTD</v>
          </cell>
          <cell r="B363">
            <v>513401</v>
          </cell>
          <cell r="C363" t="str">
            <v>Not Listed</v>
          </cell>
          <cell r="D363" t="str">
            <v>Iron &amp; Steel/Interm.Products</v>
          </cell>
        </row>
        <row r="364">
          <cell r="A364" t="str">
            <v>ASHIKA CREDIT CAPITAL LTD.</v>
          </cell>
          <cell r="B364">
            <v>590122</v>
          </cell>
          <cell r="C364" t="str">
            <v>ASHIKACR</v>
          </cell>
          <cell r="D364" t="str">
            <v>Finance (including NBFCs)</v>
          </cell>
        </row>
        <row r="365">
          <cell r="A365" t="str">
            <v>ASHIMA LTD</v>
          </cell>
          <cell r="B365">
            <v>514286</v>
          </cell>
          <cell r="C365" t="str">
            <v>ASHIMASYN</v>
          </cell>
          <cell r="D365" t="str">
            <v>Textiles</v>
          </cell>
        </row>
        <row r="366">
          <cell r="A366" t="str">
            <v>ASHIRWAD CAPITAL LTD</v>
          </cell>
          <cell r="B366">
            <v>512247</v>
          </cell>
          <cell r="C366" t="str">
            <v>Not Listed</v>
          </cell>
          <cell r="D366" t="str">
            <v>Other Financial Services</v>
          </cell>
        </row>
        <row r="367">
          <cell r="A367" t="str">
            <v>ASHIRWAD STEELS &amp; INDUSTRIES LTD</v>
          </cell>
          <cell r="B367">
            <v>526847</v>
          </cell>
          <cell r="C367" t="str">
            <v>Not Listed</v>
          </cell>
          <cell r="D367" t="str">
            <v>Iron &amp; Steel/Interm.Products</v>
          </cell>
        </row>
        <row r="368">
          <cell r="A368" t="str">
            <v>ASHISH POLYPLAST LTD</v>
          </cell>
          <cell r="B368">
            <v>530429</v>
          </cell>
          <cell r="C368" t="str">
            <v>Not Listed</v>
          </cell>
          <cell r="D368" t="str">
            <v>Plastic Products</v>
          </cell>
        </row>
        <row r="369">
          <cell r="A369" t="str">
            <v>ASHNISHA INDUSTRIES LTD</v>
          </cell>
          <cell r="B369">
            <v>541702</v>
          </cell>
          <cell r="C369" t="str">
            <v>Not Listed</v>
          </cell>
          <cell r="D369" t="str">
            <v>Comm.Trading  &amp; Distribution</v>
          </cell>
        </row>
        <row r="370">
          <cell r="A370" t="str">
            <v>ASHNOOR TEXTILE MILLS LTD</v>
          </cell>
          <cell r="B370">
            <v>507872</v>
          </cell>
          <cell r="C370" t="str">
            <v>Not Listed</v>
          </cell>
          <cell r="D370" t="str">
            <v>Textiles</v>
          </cell>
        </row>
        <row r="371">
          <cell r="A371" t="str">
            <v>ASHOK ALCO-CHEM LTD</v>
          </cell>
          <cell r="B371">
            <v>524594</v>
          </cell>
          <cell r="C371" t="str">
            <v>Not Listed</v>
          </cell>
          <cell r="D371" t="str">
            <v>Commodity Chemicals</v>
          </cell>
        </row>
        <row r="372">
          <cell r="A372" t="str">
            <v>ASHOK LEYLAND LTD</v>
          </cell>
          <cell r="B372">
            <v>500477</v>
          </cell>
          <cell r="C372" t="str">
            <v>ASHOKLEY</v>
          </cell>
          <cell r="D372" t="str">
            <v>Commercial Vehicles</v>
          </cell>
        </row>
        <row r="373">
          <cell r="A373" t="str">
            <v>ASHOKA BUILDCON LTD</v>
          </cell>
          <cell r="B373">
            <v>533271</v>
          </cell>
          <cell r="C373" t="str">
            <v>ASHOKA</v>
          </cell>
          <cell r="D373" t="str">
            <v>Roads &amp; Highways</v>
          </cell>
        </row>
        <row r="374">
          <cell r="A374" t="str">
            <v>ASHOKA METCAST LTD</v>
          </cell>
          <cell r="B374">
            <v>540923</v>
          </cell>
          <cell r="C374" t="str">
            <v>Not Listed</v>
          </cell>
          <cell r="D374" t="str">
            <v>Construction &amp; Engineering</v>
          </cell>
        </row>
        <row r="375">
          <cell r="A375" t="str">
            <v>ASHOKA REFINERIES LTD</v>
          </cell>
          <cell r="B375">
            <v>526983</v>
          </cell>
          <cell r="C375" t="str">
            <v>Not Listed</v>
          </cell>
          <cell r="D375" t="str">
            <v>Other Agricultural Products</v>
          </cell>
        </row>
        <row r="376">
          <cell r="A376" t="str">
            <v>ASHRAM ONLINE COM LTD</v>
          </cell>
          <cell r="B376">
            <v>526187</v>
          </cell>
          <cell r="C376" t="str">
            <v>Not Listed</v>
          </cell>
          <cell r="D376" t="str">
            <v>Healthcare Services</v>
          </cell>
        </row>
        <row r="377">
          <cell r="A377" t="str">
            <v>ASHUTOSH PAPER MILLS LTD</v>
          </cell>
          <cell r="B377">
            <v>531568</v>
          </cell>
          <cell r="C377" t="str">
            <v>Not Listed</v>
          </cell>
          <cell r="D377" t="str">
            <v>Paper &amp; Paper Products</v>
          </cell>
        </row>
        <row r="378">
          <cell r="A378" t="str">
            <v>ASI INDUSTRIES LTD</v>
          </cell>
          <cell r="B378">
            <v>502015</v>
          </cell>
          <cell r="C378" t="str">
            <v>Not Listed</v>
          </cell>
          <cell r="D378" t="str">
            <v>Mining</v>
          </cell>
        </row>
        <row r="379">
          <cell r="A379" t="str">
            <v>ASIA CAPITAL LTD</v>
          </cell>
          <cell r="B379">
            <v>538777</v>
          </cell>
          <cell r="C379" t="str">
            <v>Not Listed</v>
          </cell>
          <cell r="D379" t="str">
            <v>Finance (including NBFCs)</v>
          </cell>
        </row>
        <row r="380">
          <cell r="A380" t="str">
            <v>ASIA PACK LTD</v>
          </cell>
          <cell r="B380">
            <v>530899</v>
          </cell>
          <cell r="C380" t="str">
            <v>Not Listed</v>
          </cell>
          <cell r="D380" t="str">
            <v>Textiles</v>
          </cell>
        </row>
        <row r="381">
          <cell r="A381" t="str">
            <v>ASIAN FLORA LTD</v>
          </cell>
          <cell r="B381">
            <v>531392</v>
          </cell>
          <cell r="C381" t="str">
            <v>Not Listed</v>
          </cell>
          <cell r="D381" t="str">
            <v>Other Agricultural Products</v>
          </cell>
        </row>
        <row r="382">
          <cell r="A382" t="str">
            <v>ASIAN GRANITO (INDIA) LTD</v>
          </cell>
          <cell r="B382">
            <v>532888</v>
          </cell>
          <cell r="C382" t="str">
            <v>ASIANTILES</v>
          </cell>
          <cell r="D382" t="str">
            <v>Furniture-Furnishing-Paints</v>
          </cell>
        </row>
        <row r="383">
          <cell r="A383" t="str">
            <v>ASIAN GRANITO INDIA LTD</v>
          </cell>
          <cell r="B383">
            <v>532888</v>
          </cell>
          <cell r="C383" t="str">
            <v>ASIANTILES</v>
          </cell>
          <cell r="D383" t="str">
            <v>Furniture-Furnishing-Paints</v>
          </cell>
        </row>
        <row r="384">
          <cell r="A384" t="str">
            <v>ASIAN HOTELS EAST LTD</v>
          </cell>
          <cell r="B384">
            <v>533227</v>
          </cell>
          <cell r="C384" t="str">
            <v>AHLEAST</v>
          </cell>
          <cell r="D384" t="str">
            <v>Hotels</v>
          </cell>
        </row>
        <row r="385">
          <cell r="A385" t="str">
            <v>ASIAN HOTELS NORTH LTD</v>
          </cell>
          <cell r="B385">
            <v>500023</v>
          </cell>
          <cell r="C385" t="str">
            <v>ASIANHOTNR</v>
          </cell>
          <cell r="D385" t="str">
            <v>Hotels</v>
          </cell>
        </row>
        <row r="386">
          <cell r="A386" t="str">
            <v>ASIAN HOTELS WEST LTD</v>
          </cell>
          <cell r="B386">
            <v>533221</v>
          </cell>
          <cell r="C386" t="str">
            <v>AHLWEST</v>
          </cell>
          <cell r="D386" t="str">
            <v>Hotels</v>
          </cell>
        </row>
        <row r="387">
          <cell r="A387" t="str">
            <v>ASIAN OILFIELD SERVICES LTD</v>
          </cell>
          <cell r="B387">
            <v>530355</v>
          </cell>
          <cell r="C387" t="str">
            <v>Not Listed</v>
          </cell>
          <cell r="D387" t="str">
            <v>Oil Equipment &amp; Services</v>
          </cell>
        </row>
        <row r="388">
          <cell r="A388" t="str">
            <v>ASIAN PAINTS LTD</v>
          </cell>
          <cell r="B388">
            <v>500820</v>
          </cell>
          <cell r="C388" t="str">
            <v>ASIANPAINT</v>
          </cell>
          <cell r="D388" t="str">
            <v>Furniture-Furnishing-Paints</v>
          </cell>
        </row>
        <row r="389">
          <cell r="A389" t="str">
            <v>ASIAN PETROPRODUCTS &amp; EXPORTS LTD</v>
          </cell>
          <cell r="B389">
            <v>524434</v>
          </cell>
          <cell r="C389" t="str">
            <v>Not Listed</v>
          </cell>
          <cell r="D389" t="str">
            <v>Commodity Chemicals</v>
          </cell>
        </row>
        <row r="390">
          <cell r="A390" t="str">
            <v>ASIAN STAR CO LTD</v>
          </cell>
          <cell r="B390">
            <v>531847</v>
          </cell>
          <cell r="C390" t="str">
            <v>Not Listed</v>
          </cell>
          <cell r="D390" t="str">
            <v>Other Apparels &amp; Accessories</v>
          </cell>
        </row>
        <row r="391">
          <cell r="A391" t="str">
            <v>ASIAN TEA &amp; EXPORTS LTD</v>
          </cell>
          <cell r="B391">
            <v>519532</v>
          </cell>
          <cell r="C391" t="str">
            <v>Not Listed</v>
          </cell>
          <cell r="D391" t="str">
            <v>Comm.Trading  &amp; Distribution</v>
          </cell>
        </row>
        <row r="392">
          <cell r="A392" t="str">
            <v>ASIS LOGISTICS LTD</v>
          </cell>
          <cell r="B392">
            <v>506159</v>
          </cell>
          <cell r="C392" t="str">
            <v>ASISL</v>
          </cell>
          <cell r="D392" t="str">
            <v>Transportation - Logistics</v>
          </cell>
        </row>
        <row r="393">
          <cell r="A393" t="str">
            <v>ASIT C MEHTA FINANCIAL SERVICES LTD</v>
          </cell>
          <cell r="B393">
            <v>530723</v>
          </cell>
          <cell r="C393" t="str">
            <v>Not Listed</v>
          </cell>
          <cell r="D393" t="str">
            <v>Other Financial Services</v>
          </cell>
        </row>
        <row r="394">
          <cell r="A394" t="str">
            <v>ASL INDUSTRIES LTD</v>
          </cell>
          <cell r="B394" t="str">
            <v>Not Listed</v>
          </cell>
          <cell r="C394" t="str">
            <v>ASLIND</v>
          </cell>
          <cell r="D394" t="str">
            <v>SME</v>
          </cell>
        </row>
        <row r="395">
          <cell r="A395" t="str">
            <v>ASM TECHNOLOGIES LTD</v>
          </cell>
          <cell r="B395">
            <v>526433</v>
          </cell>
          <cell r="C395" t="str">
            <v>Not Listed</v>
          </cell>
          <cell r="D395" t="str">
            <v>IT Consulting &amp; Software</v>
          </cell>
        </row>
        <row r="396">
          <cell r="A396" t="str">
            <v>ASPINWALL AND COMPANY LTD</v>
          </cell>
          <cell r="B396" t="str">
            <v>Not Listed</v>
          </cell>
          <cell r="C396" t="str">
            <v>ASPINWALL</v>
          </cell>
          <cell r="D396" t="str">
            <v>Others</v>
          </cell>
        </row>
        <row r="397">
          <cell r="A397" t="str">
            <v>ASPIRA PATHLAB &amp; DIAGNOSTICS LTD</v>
          </cell>
          <cell r="B397">
            <v>540788</v>
          </cell>
          <cell r="C397" t="str">
            <v>Not Listed</v>
          </cell>
          <cell r="D397" t="str">
            <v>Healthcare Services</v>
          </cell>
        </row>
        <row r="398">
          <cell r="A398" t="str">
            <v>ASSAM COMPANY (INDIA) LTD</v>
          </cell>
          <cell r="B398">
            <v>500024</v>
          </cell>
          <cell r="C398" t="str">
            <v>ASSAMCO</v>
          </cell>
          <cell r="D398" t="str">
            <v>Tea &amp; Coffee</v>
          </cell>
        </row>
        <row r="399">
          <cell r="A399" t="str">
            <v>ASSAM COMPANY INDIA LTD</v>
          </cell>
          <cell r="B399">
            <v>500024</v>
          </cell>
          <cell r="C399" t="str">
            <v>ASSAMCO</v>
          </cell>
          <cell r="D399" t="str">
            <v>Tea &amp; Coffee</v>
          </cell>
        </row>
        <row r="400">
          <cell r="A400" t="str">
            <v>ASSOCIATED ALCOHOLS &amp; BREWERIES LTD</v>
          </cell>
          <cell r="B400">
            <v>507526</v>
          </cell>
          <cell r="C400" t="str">
            <v>Not Listed</v>
          </cell>
          <cell r="D400" t="str">
            <v>Breweries &amp; Distilleries</v>
          </cell>
        </row>
        <row r="401">
          <cell r="A401" t="str">
            <v>ASTEC LIFESCIENCES LTD</v>
          </cell>
          <cell r="B401">
            <v>533138</v>
          </cell>
          <cell r="C401" t="str">
            <v>ASTEC</v>
          </cell>
          <cell r="D401" t="str">
            <v>Agrochemicals</v>
          </cell>
        </row>
        <row r="402">
          <cell r="A402" t="str">
            <v>ASTER DM HEALTHCARE LTD</v>
          </cell>
          <cell r="B402">
            <v>540975</v>
          </cell>
          <cell r="C402" t="str">
            <v>ASTERDM</v>
          </cell>
          <cell r="D402" t="str">
            <v>Healthcare Services</v>
          </cell>
        </row>
        <row r="403">
          <cell r="A403" t="str">
            <v>ASTRA MICROWAVE PRODUCTS LTD</v>
          </cell>
          <cell r="B403">
            <v>532493</v>
          </cell>
          <cell r="C403" t="str">
            <v>ASTRAMICRO</v>
          </cell>
          <cell r="D403" t="str">
            <v>Defence</v>
          </cell>
        </row>
        <row r="404">
          <cell r="A404" t="str">
            <v>ASTRAL POLY TECHNIK LTD</v>
          </cell>
          <cell r="B404">
            <v>532830</v>
          </cell>
          <cell r="C404" t="str">
            <v>ASTRAL</v>
          </cell>
          <cell r="D404" t="str">
            <v>Plastic Products</v>
          </cell>
        </row>
        <row r="405">
          <cell r="A405" t="str">
            <v>ASTRAZENECA PHARMA (INDIA) LTD</v>
          </cell>
          <cell r="B405">
            <v>506820</v>
          </cell>
          <cell r="C405" t="str">
            <v>ASTRAZEN</v>
          </cell>
          <cell r="D405" t="str">
            <v>Pharmaceuticals</v>
          </cell>
        </row>
        <row r="406">
          <cell r="A406" t="str">
            <v>ASTRAZENECA PHARMA INDIA LTD</v>
          </cell>
          <cell r="B406">
            <v>506820</v>
          </cell>
          <cell r="C406" t="str">
            <v>ASTRAZEN</v>
          </cell>
          <cell r="D406" t="str">
            <v>Pharmaceuticals</v>
          </cell>
        </row>
        <row r="407">
          <cell r="A407" t="str">
            <v>ASTRON PAPER &amp; BOARD MILL LTD</v>
          </cell>
          <cell r="B407">
            <v>540824</v>
          </cell>
          <cell r="C407" t="str">
            <v>ASTRON</v>
          </cell>
          <cell r="D407" t="str">
            <v>Paper &amp; Paper Products</v>
          </cell>
        </row>
        <row r="408">
          <cell r="A408" t="str">
            <v>ASUTOSH ENTERPRISES LTD</v>
          </cell>
          <cell r="B408">
            <v>512433</v>
          </cell>
          <cell r="C408" t="str">
            <v>Not Listed</v>
          </cell>
          <cell r="D408" t="str">
            <v>Comm.Trading  &amp; Distribution</v>
          </cell>
        </row>
        <row r="409">
          <cell r="A409" t="str">
            <v>ASYA INFOSOFT LTD</v>
          </cell>
          <cell r="B409">
            <v>511144</v>
          </cell>
          <cell r="C409" t="str">
            <v>Not Listed</v>
          </cell>
          <cell r="D409" t="str">
            <v>IT Consulting &amp; Software</v>
          </cell>
        </row>
        <row r="410">
          <cell r="A410" t="str">
            <v>ATHARV ENTERPRISES LTD</v>
          </cell>
          <cell r="B410">
            <v>530187</v>
          </cell>
          <cell r="C410" t="str">
            <v>Not Listed</v>
          </cell>
          <cell r="D410" t="str">
            <v>Finance (including NBFCs)</v>
          </cell>
        </row>
        <row r="411">
          <cell r="A411" t="str">
            <v>ATHENA CONSTRUCTIONS LTD</v>
          </cell>
          <cell r="B411">
            <v>539099</v>
          </cell>
          <cell r="C411" t="str">
            <v>Not Listed</v>
          </cell>
          <cell r="D411" t="str">
            <v>Realty</v>
          </cell>
        </row>
        <row r="412">
          <cell r="A412" t="str">
            <v>Athena Global Technologies Ltd-$</v>
          </cell>
          <cell r="B412">
            <v>517429</v>
          </cell>
          <cell r="C412" t="str">
            <v>ATHENAGLO</v>
          </cell>
          <cell r="D412" t="str">
            <v>IT Software Products</v>
          </cell>
        </row>
        <row r="413">
          <cell r="A413" t="str">
            <v>ATISHAY LTD</v>
          </cell>
          <cell r="B413">
            <v>538713</v>
          </cell>
          <cell r="C413" t="str">
            <v>Not Listed</v>
          </cell>
          <cell r="D413" t="str">
            <v>IT Software Products</v>
          </cell>
        </row>
        <row r="414">
          <cell r="A414" t="str">
            <v>ATLANTA DEVCON LTD</v>
          </cell>
          <cell r="B414">
            <v>526843</v>
          </cell>
          <cell r="C414" t="str">
            <v>Not Listed</v>
          </cell>
          <cell r="D414" t="str">
            <v>Comm.Trading  &amp; Distribution</v>
          </cell>
        </row>
        <row r="415">
          <cell r="A415" t="str">
            <v>ATLANTA LTD</v>
          </cell>
          <cell r="B415">
            <v>532759</v>
          </cell>
          <cell r="C415" t="str">
            <v>ATLANTA</v>
          </cell>
          <cell r="D415" t="str">
            <v>Construction &amp; Engineering</v>
          </cell>
        </row>
        <row r="416">
          <cell r="A416" t="str">
            <v>ATLAS CYCLES HARYANA LTD</v>
          </cell>
          <cell r="B416">
            <v>505029</v>
          </cell>
          <cell r="C416" t="str">
            <v>ATLASCYCLE</v>
          </cell>
          <cell r="D416" t="str">
            <v>2/3 Wheelers</v>
          </cell>
        </row>
        <row r="417">
          <cell r="A417" t="str">
            <v>ATLAS JEWELLERY (INDIA) LTD</v>
          </cell>
          <cell r="B417">
            <v>514394</v>
          </cell>
          <cell r="C417" t="str">
            <v>Not Listed</v>
          </cell>
          <cell r="D417" t="str">
            <v>Other Apparels &amp; Accessories</v>
          </cell>
        </row>
        <row r="418">
          <cell r="A418" t="str">
            <v>ATLAS JEWELLERY INDIA LTD</v>
          </cell>
          <cell r="B418">
            <v>514394</v>
          </cell>
          <cell r="C418" t="str">
            <v>Not Listed</v>
          </cell>
          <cell r="D418" t="str">
            <v>Other Apparels &amp; Accessories</v>
          </cell>
        </row>
        <row r="419">
          <cell r="A419" t="str">
            <v>ATUL AUTO LTD</v>
          </cell>
          <cell r="B419">
            <v>531795</v>
          </cell>
          <cell r="C419" t="str">
            <v>ATULAUTO</v>
          </cell>
          <cell r="D419" t="str">
            <v>2/3 Wheelers</v>
          </cell>
        </row>
        <row r="420">
          <cell r="A420" t="str">
            <v>ATUL LTD</v>
          </cell>
          <cell r="B420">
            <v>500027</v>
          </cell>
          <cell r="C420" t="str">
            <v>ATUL</v>
          </cell>
          <cell r="D420" t="str">
            <v>Agrochemicals</v>
          </cell>
        </row>
        <row r="421">
          <cell r="A421" t="str">
            <v>ATV PROJECTS (INDIA) LTD</v>
          </cell>
          <cell r="B421">
            <v>500028</v>
          </cell>
          <cell r="C421" t="str">
            <v>Not Listed</v>
          </cell>
          <cell r="D421" t="str">
            <v>Construction &amp; Engineering</v>
          </cell>
        </row>
        <row r="422">
          <cell r="A422" t="str">
            <v>ATV PROJECTS INDIA LTD</v>
          </cell>
          <cell r="B422">
            <v>500028</v>
          </cell>
          <cell r="C422" t="str">
            <v>Not Listed</v>
          </cell>
          <cell r="D422" t="str">
            <v>Construction &amp; Engineering</v>
          </cell>
        </row>
        <row r="423">
          <cell r="A423" t="str">
            <v>AU SMALL FINANCE BANK LTD</v>
          </cell>
          <cell r="B423">
            <v>540611</v>
          </cell>
          <cell r="C423" t="str">
            <v>AUBANK</v>
          </cell>
          <cell r="D423" t="str">
            <v>Banks</v>
          </cell>
        </row>
        <row r="424">
          <cell r="A424" t="str">
            <v>AUNDE FAZE THREE AUTOFAB LTD</v>
          </cell>
          <cell r="B424">
            <v>532459</v>
          </cell>
          <cell r="C424" t="str">
            <v>Not Listed</v>
          </cell>
          <cell r="D424" t="str">
            <v>Textiles</v>
          </cell>
        </row>
        <row r="425">
          <cell r="A425" t="str">
            <v>AURANGABAD DISTILLERY LTD</v>
          </cell>
          <cell r="B425" t="str">
            <v>Not Listed</v>
          </cell>
          <cell r="C425" t="str">
            <v>AURDIS</v>
          </cell>
          <cell r="D425" t="str">
            <v>SME</v>
          </cell>
        </row>
        <row r="426">
          <cell r="A426" t="str">
            <v>AURIONPRO SOLUTIONS LTD</v>
          </cell>
          <cell r="B426">
            <v>532668</v>
          </cell>
          <cell r="C426" t="str">
            <v>AURIONPRO</v>
          </cell>
          <cell r="D426" t="str">
            <v>IT Software Products</v>
          </cell>
        </row>
        <row r="427">
          <cell r="A427" t="str">
            <v>AURO LABORATORIES LTD</v>
          </cell>
          <cell r="B427">
            <v>530233</v>
          </cell>
          <cell r="C427" t="str">
            <v>Not Listed</v>
          </cell>
          <cell r="D427" t="str">
            <v>Pharmaceuticals</v>
          </cell>
        </row>
        <row r="428">
          <cell r="A428" t="str">
            <v>AUROBINDO PHARMA LTD</v>
          </cell>
          <cell r="B428">
            <v>524804</v>
          </cell>
          <cell r="C428" t="str">
            <v>AUROPHARMA</v>
          </cell>
          <cell r="D428" t="str">
            <v>Pharmaceuticals</v>
          </cell>
        </row>
        <row r="429">
          <cell r="A429" t="str">
            <v>AUROMA COKE LTD</v>
          </cell>
          <cell r="B429">
            <v>531336</v>
          </cell>
          <cell r="C429" t="str">
            <v>Not Listed</v>
          </cell>
          <cell r="D429" t="str">
            <v>Coal</v>
          </cell>
        </row>
        <row r="430">
          <cell r="A430" t="str">
            <v>AUSOM ENTERPRISE LTD</v>
          </cell>
          <cell r="B430">
            <v>509009</v>
          </cell>
          <cell r="C430" t="str">
            <v>AUSOMENT</v>
          </cell>
          <cell r="D430" t="str">
            <v>Comm.Trading  &amp; Distribution</v>
          </cell>
        </row>
        <row r="431">
          <cell r="A431" t="str">
            <v>AUSTIN ENGINEERING CO LTD</v>
          </cell>
          <cell r="B431">
            <v>522005</v>
          </cell>
          <cell r="C431" t="str">
            <v>Not Listed</v>
          </cell>
          <cell r="D431" t="str">
            <v>Industrial Machinery</v>
          </cell>
        </row>
        <row r="432">
          <cell r="A432" t="str">
            <v>AUTHUM INVESTMENT &amp; INFRASTRUCTURE LTD</v>
          </cell>
          <cell r="B432">
            <v>539177</v>
          </cell>
          <cell r="C432" t="str">
            <v>Not Listed</v>
          </cell>
          <cell r="D432" t="str">
            <v>Finance (including NBFCs)</v>
          </cell>
        </row>
        <row r="433">
          <cell r="A433" t="str">
            <v>AUTO PINS (INDIA) LTD</v>
          </cell>
          <cell r="B433">
            <v>531994</v>
          </cell>
          <cell r="C433" t="str">
            <v>Not Listed</v>
          </cell>
          <cell r="D433" t="str">
            <v>Auto Parts &amp; Equipment</v>
          </cell>
        </row>
        <row r="434">
          <cell r="A434" t="str">
            <v>AUTO PINS INDIA LTD</v>
          </cell>
          <cell r="B434">
            <v>531994</v>
          </cell>
          <cell r="C434" t="str">
            <v>Not Listed</v>
          </cell>
          <cell r="D434" t="str">
            <v>Auto Parts &amp; Equipment</v>
          </cell>
        </row>
        <row r="435">
          <cell r="A435" t="str">
            <v>AUTOLINE INDUSTRIES LTD</v>
          </cell>
          <cell r="B435">
            <v>532797</v>
          </cell>
          <cell r="C435" t="str">
            <v>AUTOIND</v>
          </cell>
          <cell r="D435" t="str">
            <v>Auto Parts &amp; Equipment</v>
          </cell>
        </row>
        <row r="436">
          <cell r="A436" t="str">
            <v>AUTOLITE (INDIA) LTD</v>
          </cell>
          <cell r="B436">
            <v>500029</v>
          </cell>
          <cell r="C436" t="str">
            <v>AUTOLITIND</v>
          </cell>
          <cell r="D436" t="str">
            <v>Auto Parts &amp; Equipment</v>
          </cell>
        </row>
        <row r="437">
          <cell r="A437" t="str">
            <v>AUTOLITE INDIA LTD</v>
          </cell>
          <cell r="B437">
            <v>500029</v>
          </cell>
          <cell r="C437" t="str">
            <v>AUTOLITIND</v>
          </cell>
          <cell r="D437" t="str">
            <v>Auto Parts &amp; Equipment</v>
          </cell>
        </row>
        <row r="438">
          <cell r="A438" t="str">
            <v>AUTOMOBILE CORPORATION OF GOA LTD</v>
          </cell>
          <cell r="B438">
            <v>505036</v>
          </cell>
          <cell r="C438" t="str">
            <v>Not Listed</v>
          </cell>
          <cell r="D438" t="str">
            <v>Auto Parts &amp; Equipment</v>
          </cell>
        </row>
        <row r="439">
          <cell r="A439" t="str">
            <v>AUTOMOTIVE AXLES LTD</v>
          </cell>
          <cell r="B439">
            <v>505010</v>
          </cell>
          <cell r="C439" t="str">
            <v>AUTOAXLES</v>
          </cell>
          <cell r="D439" t="str">
            <v>Auto Parts &amp; Equipment</v>
          </cell>
        </row>
        <row r="440">
          <cell r="A440" t="str">
            <v>AUTOMOTIVE STAMPINGS AND ASSEMBLIES LTD</v>
          </cell>
          <cell r="B440">
            <v>520119</v>
          </cell>
          <cell r="C440" t="str">
            <v>ASAL</v>
          </cell>
          <cell r="D440" t="str">
            <v>Auto Parts &amp; Equipment</v>
          </cell>
        </row>
        <row r="441">
          <cell r="A441" t="str">
            <v>AUTORIDERS INTERNATIONAL LTD</v>
          </cell>
          <cell r="B441">
            <v>512277</v>
          </cell>
          <cell r="C441" t="str">
            <v>Not Listed</v>
          </cell>
          <cell r="D441" t="str">
            <v>Transportation - Logistics</v>
          </cell>
        </row>
        <row r="442">
          <cell r="A442" t="str">
            <v>AUTUMN BUILDERS LTD</v>
          </cell>
          <cell r="B442">
            <v>780004</v>
          </cell>
          <cell r="C442" t="str">
            <v>Not Listed</v>
          </cell>
          <cell r="D442" t="str">
            <v>Others</v>
          </cell>
        </row>
        <row r="443">
          <cell r="A443" t="str">
            <v>AVADH SUGAR &amp; ENERGY LTD</v>
          </cell>
          <cell r="B443">
            <v>540649</v>
          </cell>
          <cell r="C443" t="str">
            <v>AVADHSUGAR</v>
          </cell>
          <cell r="D443" t="str">
            <v>Sugar</v>
          </cell>
        </row>
        <row r="444">
          <cell r="A444" t="str">
            <v>AVAILABLE FINANCE LTD</v>
          </cell>
          <cell r="B444">
            <v>531310</v>
          </cell>
          <cell r="C444" t="str">
            <v>Not Listed</v>
          </cell>
          <cell r="D444" t="str">
            <v>Other Financial Services</v>
          </cell>
        </row>
        <row r="445">
          <cell r="A445" t="str">
            <v>AVANCE TECHNOLOGIES LTD</v>
          </cell>
          <cell r="B445">
            <v>512149</v>
          </cell>
          <cell r="C445" t="str">
            <v>Not Listed</v>
          </cell>
          <cell r="D445" t="str">
            <v>IT Software Products</v>
          </cell>
        </row>
        <row r="446">
          <cell r="A446" t="str">
            <v>AVANTEL LTD</v>
          </cell>
          <cell r="B446">
            <v>532406</v>
          </cell>
          <cell r="C446" t="str">
            <v>Not Listed</v>
          </cell>
          <cell r="D446" t="str">
            <v>Telecom Equipment</v>
          </cell>
        </row>
        <row r="447">
          <cell r="A447" t="str">
            <v>AVANTI FEEDS LTD</v>
          </cell>
          <cell r="B447">
            <v>512573</v>
          </cell>
          <cell r="C447" t="str">
            <v>AVANTIFEED</v>
          </cell>
          <cell r="D447" t="str">
            <v>Other Food Products</v>
          </cell>
        </row>
        <row r="448">
          <cell r="A448" t="str">
            <v>ITC LTD</v>
          </cell>
          <cell r="B448">
            <v>540376</v>
          </cell>
          <cell r="C448" t="str">
            <v>ITC</v>
          </cell>
          <cell r="D448" t="str">
            <v>Department Stores</v>
          </cell>
        </row>
        <row r="449">
          <cell r="A449" t="str">
            <v>AVG LOGISTICS LTD</v>
          </cell>
          <cell r="B449" t="str">
            <v>Not Listed</v>
          </cell>
          <cell r="C449" t="str">
            <v>AVG</v>
          </cell>
          <cell r="D449" t="str">
            <v>SME</v>
          </cell>
        </row>
        <row r="450">
          <cell r="A450" t="str">
            <v>AVI POLYMERS LTD</v>
          </cell>
          <cell r="B450">
            <v>539288</v>
          </cell>
          <cell r="C450" t="str">
            <v>Not Listed</v>
          </cell>
          <cell r="D450" t="str">
            <v>Specialty Chemicals</v>
          </cell>
        </row>
        <row r="451">
          <cell r="A451" t="str">
            <v>AVI PRODUCTS (INDIA) LTD</v>
          </cell>
          <cell r="B451">
            <v>523896</v>
          </cell>
          <cell r="C451" t="str">
            <v>Not Listed</v>
          </cell>
          <cell r="D451" t="str">
            <v>Comm.Trading  &amp; Distribution</v>
          </cell>
        </row>
        <row r="452">
          <cell r="A452" t="str">
            <v>AVI PRODUCTS INDIA LTD</v>
          </cell>
          <cell r="B452">
            <v>523896</v>
          </cell>
          <cell r="C452" t="str">
            <v>Not Listed</v>
          </cell>
          <cell r="D452" t="str">
            <v>Comm.Trading  &amp; Distribution</v>
          </cell>
        </row>
        <row r="453">
          <cell r="A453" t="str">
            <v>AVIVA INDUSTRIES LTD</v>
          </cell>
          <cell r="B453">
            <v>512109</v>
          </cell>
          <cell r="C453" t="str">
            <v>Not Listed</v>
          </cell>
          <cell r="D453" t="str">
            <v>Comm.Trading  &amp; Distribution</v>
          </cell>
        </row>
        <row r="454">
          <cell r="A454" t="str">
            <v>AVON LIFESCIENCES LTD</v>
          </cell>
          <cell r="B454">
            <v>531541</v>
          </cell>
          <cell r="C454" t="str">
            <v>Not Listed</v>
          </cell>
          <cell r="D454" t="str">
            <v>Commodity Chemicals</v>
          </cell>
        </row>
        <row r="455">
          <cell r="A455" t="str">
            <v>AVON MOLDPLAST LTD</v>
          </cell>
          <cell r="B455" t="str">
            <v>Not Listed</v>
          </cell>
          <cell r="C455" t="str">
            <v>AVONMPL</v>
          </cell>
          <cell r="D455" t="str">
            <v>SME</v>
          </cell>
        </row>
        <row r="456">
          <cell r="A456" t="str">
            <v>AVONMORE CAPITAL &amp; MANAGEMENT SERVICES LTD</v>
          </cell>
          <cell r="B456">
            <v>511589</v>
          </cell>
          <cell r="C456" t="str">
            <v>Not Listed</v>
          </cell>
          <cell r="D456" t="str">
            <v>Finance (including NBFCs)</v>
          </cell>
        </row>
        <row r="457">
          <cell r="A457" t="str">
            <v>AVSL INDUSTRIES LTD</v>
          </cell>
          <cell r="B457" t="str">
            <v>Not Listed</v>
          </cell>
          <cell r="C457" t="str">
            <v>AVSL</v>
          </cell>
          <cell r="D457" t="str">
            <v>SME</v>
          </cell>
        </row>
        <row r="458">
          <cell r="A458" t="str">
            <v>AVT NATURAL PRODUCTS LTD</v>
          </cell>
          <cell r="B458">
            <v>519105</v>
          </cell>
          <cell r="C458" t="str">
            <v>AVTNPL</v>
          </cell>
          <cell r="D458" t="str">
            <v>Other Agricultural Products</v>
          </cell>
        </row>
        <row r="459">
          <cell r="A459" t="str">
            <v>AVTIL ENTERPRISE LTD</v>
          </cell>
          <cell r="B459">
            <v>504390</v>
          </cell>
          <cell r="C459" t="str">
            <v>Not Listed</v>
          </cell>
          <cell r="D459" t="str">
            <v>Other Financial Services</v>
          </cell>
        </row>
        <row r="460">
          <cell r="A460" t="str">
            <v>AXEL POLYMERS LTD</v>
          </cell>
          <cell r="B460">
            <v>513642</v>
          </cell>
          <cell r="C460" t="str">
            <v>Not Listed</v>
          </cell>
          <cell r="D460" t="str">
            <v>Plastic Products</v>
          </cell>
        </row>
        <row r="461">
          <cell r="A461" t="str">
            <v>AXIS BANK LTD</v>
          </cell>
          <cell r="B461">
            <v>532215</v>
          </cell>
          <cell r="C461" t="str">
            <v>AXISBANK</v>
          </cell>
          <cell r="D461" t="str">
            <v>Banks</v>
          </cell>
        </row>
        <row r="462">
          <cell r="A462" t="str">
            <v>AXISCADES ENGINEERING TECHNOLOGIES LTD</v>
          </cell>
          <cell r="B462">
            <v>532395</v>
          </cell>
          <cell r="C462" t="str">
            <v>AXISCADES</v>
          </cell>
          <cell r="D462" t="str">
            <v>BPO/KPO</v>
          </cell>
        </row>
        <row r="463">
          <cell r="A463" t="str">
            <v>Axita Cotton Ltd</v>
          </cell>
          <cell r="B463">
            <v>542285</v>
          </cell>
          <cell r="C463" t="str">
            <v>AXITA</v>
          </cell>
          <cell r="D463" t="str">
            <v>Textiles</v>
          </cell>
        </row>
        <row r="464">
          <cell r="A464" t="str">
            <v>AXON VENTURES LTD</v>
          </cell>
          <cell r="B464">
            <v>505506</v>
          </cell>
          <cell r="C464" t="str">
            <v>Not Listed</v>
          </cell>
          <cell r="D464" t="str">
            <v>IT Software Products</v>
          </cell>
        </row>
        <row r="465">
          <cell r="A465" t="str">
            <v>AXTEL INDUSTRIES LTD</v>
          </cell>
          <cell r="B465">
            <v>523850</v>
          </cell>
          <cell r="C465" t="str">
            <v>Not Listed</v>
          </cell>
          <cell r="D465" t="str">
            <v>Industrial Machinery</v>
          </cell>
        </row>
        <row r="466">
          <cell r="A466" t="str">
            <v>AYEPEE LAMITUBES LTD</v>
          </cell>
          <cell r="B466">
            <v>523168</v>
          </cell>
          <cell r="C466" t="str">
            <v>Not Listed</v>
          </cell>
          <cell r="D466" t="str">
            <v>Petrochemicals</v>
          </cell>
        </row>
        <row r="467">
          <cell r="A467" t="str">
            <v>AYM SYNTEX LTD</v>
          </cell>
          <cell r="B467">
            <v>508933</v>
          </cell>
          <cell r="C467" t="str">
            <v>AYMSYNTEX</v>
          </cell>
          <cell r="D467" t="str">
            <v>Textiles</v>
          </cell>
        </row>
        <row r="468">
          <cell r="A468" t="str">
            <v>AYOKI MERCANTILE LTD</v>
          </cell>
          <cell r="B468">
            <v>512063</v>
          </cell>
          <cell r="C468" t="str">
            <v>Not Listed</v>
          </cell>
          <cell r="D468" t="str">
            <v>Comm.Trading  &amp; Distribution</v>
          </cell>
        </row>
        <row r="469">
          <cell r="A469" t="str">
            <v>B  P  CAPITAL LTD</v>
          </cell>
          <cell r="B469">
            <v>536965</v>
          </cell>
          <cell r="C469" t="str">
            <v>Not Listed</v>
          </cell>
          <cell r="D469" t="str">
            <v>Finance (including NBFCs)</v>
          </cell>
        </row>
        <row r="470">
          <cell r="A470" t="str">
            <v>B &amp; A LTD</v>
          </cell>
          <cell r="B470">
            <v>508136</v>
          </cell>
          <cell r="C470" t="str">
            <v>Not Listed</v>
          </cell>
          <cell r="D470" t="str">
            <v>Tea &amp; Coffee</v>
          </cell>
        </row>
        <row r="471">
          <cell r="A471" t="str">
            <v>B A G FILMS AND MEDIA LTD</v>
          </cell>
          <cell r="B471">
            <v>532507</v>
          </cell>
          <cell r="C471" t="str">
            <v>BAGFILMS</v>
          </cell>
          <cell r="D471" t="str">
            <v>Broadcasting &amp; Cable TV</v>
          </cell>
        </row>
        <row r="472">
          <cell r="A472" t="str">
            <v>B C  POWER CONTROLS LTD</v>
          </cell>
          <cell r="B472">
            <v>537766</v>
          </cell>
          <cell r="C472" t="str">
            <v>Not Listed</v>
          </cell>
          <cell r="D472" t="str">
            <v>Other Elect.Equip./ Prod.</v>
          </cell>
        </row>
        <row r="473">
          <cell r="A473" t="str">
            <v>B L KASHYAP AND SONS LTD</v>
          </cell>
          <cell r="B473">
            <v>532719</v>
          </cell>
          <cell r="C473" t="str">
            <v>BLKASHYAP</v>
          </cell>
          <cell r="D473" t="str">
            <v>Realty</v>
          </cell>
        </row>
        <row r="474">
          <cell r="A474" t="str">
            <v>B N RATHI SECURITIES LTD</v>
          </cell>
          <cell r="B474">
            <v>523019</v>
          </cell>
          <cell r="C474" t="str">
            <v>Not Listed</v>
          </cell>
          <cell r="D474" t="str">
            <v>Other Financial Services</v>
          </cell>
        </row>
        <row r="475">
          <cell r="A475" t="str">
            <v>B&amp;A PACKAGING (INDIA) LTD</v>
          </cell>
          <cell r="B475">
            <v>523186</v>
          </cell>
          <cell r="C475" t="str">
            <v>Not Listed</v>
          </cell>
          <cell r="D475" t="str">
            <v>Paper &amp; Paper Products</v>
          </cell>
        </row>
        <row r="476">
          <cell r="A476" t="str">
            <v>B&amp;A PACKAGING INDIA LTD</v>
          </cell>
          <cell r="B476">
            <v>523186</v>
          </cell>
          <cell r="C476" t="str">
            <v>Not Listed</v>
          </cell>
          <cell r="D476" t="str">
            <v>Paper &amp; Paper Products</v>
          </cell>
        </row>
        <row r="477">
          <cell r="A477" t="str">
            <v>B&amp;B TRIPLEWALL CONTAINERS LTD</v>
          </cell>
          <cell r="B477" t="str">
            <v>Not Listed</v>
          </cell>
          <cell r="C477" t="str">
            <v>BBTCL</v>
          </cell>
          <cell r="D477" t="str">
            <v>SME</v>
          </cell>
        </row>
        <row r="478">
          <cell r="A478" t="str">
            <v>B.T. Syndicate Ltd</v>
          </cell>
          <cell r="B478">
            <v>542206</v>
          </cell>
          <cell r="C478" t="str">
            <v>BTSYN</v>
          </cell>
          <cell r="D478" t="str">
            <v>Comm.Trading  &amp;amp; Distribution</v>
          </cell>
        </row>
        <row r="479">
          <cell r="A479" t="str">
            <v>B2B SOFTWARE TECHNOLOGIES LTD</v>
          </cell>
          <cell r="B479">
            <v>531268</v>
          </cell>
          <cell r="C479" t="str">
            <v>Not Listed</v>
          </cell>
          <cell r="D479" t="str">
            <v>IT Software Products</v>
          </cell>
        </row>
        <row r="480">
          <cell r="A480" t="str">
            <v>BABA ARTS LTD</v>
          </cell>
          <cell r="B480">
            <v>532380</v>
          </cell>
          <cell r="C480" t="str">
            <v>Not Listed</v>
          </cell>
          <cell r="D480" t="str">
            <v>Movies &amp; Entertainment</v>
          </cell>
        </row>
        <row r="481">
          <cell r="A481" t="str">
            <v>BACIL PHARMA LTD</v>
          </cell>
          <cell r="B481">
            <v>524516</v>
          </cell>
          <cell r="C481" t="str">
            <v>Not Listed</v>
          </cell>
          <cell r="D481" t="str">
            <v>Pharmaceuticals</v>
          </cell>
        </row>
        <row r="482">
          <cell r="A482" t="str">
            <v>BAFNA PHARMACEUTICALS LTD</v>
          </cell>
          <cell r="B482">
            <v>532989</v>
          </cell>
          <cell r="C482" t="str">
            <v>BAFNAPHARM</v>
          </cell>
          <cell r="D482" t="str">
            <v>Pharmaceuticals</v>
          </cell>
        </row>
        <row r="483">
          <cell r="A483" t="str">
            <v>BAGADIA COLOURCHEM LTD</v>
          </cell>
          <cell r="B483">
            <v>530197</v>
          </cell>
          <cell r="C483" t="str">
            <v>Not Listed</v>
          </cell>
          <cell r="D483" t="str">
            <v>Specialty Chemicals</v>
          </cell>
        </row>
        <row r="484">
          <cell r="A484" t="str">
            <v>BAID LEASING AND FINANCE CO LTD</v>
          </cell>
          <cell r="B484">
            <v>511724</v>
          </cell>
          <cell r="C484" t="str">
            <v>Not Listed</v>
          </cell>
          <cell r="D484" t="str">
            <v>Finance (including NBFCs)</v>
          </cell>
        </row>
        <row r="485">
          <cell r="A485" t="str">
            <v>BAJAJ AUTO LTD</v>
          </cell>
          <cell r="B485">
            <v>532977</v>
          </cell>
          <cell r="C485" t="str">
            <v>BAJAJ-AUTO</v>
          </cell>
          <cell r="D485" t="str">
            <v>2/3 Wheelers</v>
          </cell>
        </row>
        <row r="486">
          <cell r="A486" t="str">
            <v>Bajaj Consumer Care LTD</v>
          </cell>
          <cell r="B486" t="str">
            <v>Not Listed</v>
          </cell>
          <cell r="C486" t="str">
            <v>BAJAJCON</v>
          </cell>
          <cell r="D486" t="str">
            <v>Personal Products</v>
          </cell>
        </row>
        <row r="487">
          <cell r="A487" t="str">
            <v>BAJAJ CORP LTD</v>
          </cell>
          <cell r="B487">
            <v>533229</v>
          </cell>
          <cell r="C487" t="str">
            <v>BAJAJCORP</v>
          </cell>
          <cell r="D487" t="str">
            <v>Personal Products</v>
          </cell>
        </row>
        <row r="488">
          <cell r="A488" t="str">
            <v>BAJAJ ELECTRICALS LTD</v>
          </cell>
          <cell r="B488">
            <v>500031</v>
          </cell>
          <cell r="C488" t="str">
            <v>BAJAJELEC</v>
          </cell>
          <cell r="D488" t="str">
            <v>Household Appliances</v>
          </cell>
        </row>
        <row r="489">
          <cell r="A489" t="str">
            <v>BAJAJ FINANCE LTD</v>
          </cell>
          <cell r="B489">
            <v>500034</v>
          </cell>
          <cell r="C489" t="str">
            <v>BAJFINANCE</v>
          </cell>
          <cell r="D489" t="str">
            <v>Finance (including NBFCs)</v>
          </cell>
        </row>
        <row r="490">
          <cell r="A490" t="str">
            <v>BAJAJ FINSERV LTD</v>
          </cell>
          <cell r="B490">
            <v>532978</v>
          </cell>
          <cell r="C490" t="str">
            <v>BAJAJFINSV</v>
          </cell>
          <cell r="D490" t="str">
            <v>Holding Companies</v>
          </cell>
        </row>
        <row r="491">
          <cell r="A491" t="str">
            <v>BAJAJ GLOBAL LTD</v>
          </cell>
          <cell r="B491">
            <v>512261</v>
          </cell>
          <cell r="C491" t="str">
            <v>Not Listed</v>
          </cell>
          <cell r="D491" t="str">
            <v>Comm.Trading  &amp; Distribution</v>
          </cell>
        </row>
        <row r="492">
          <cell r="A492" t="str">
            <v>BAJAJ HEALTHCARE LTD</v>
          </cell>
          <cell r="B492">
            <v>539872</v>
          </cell>
          <cell r="C492" t="str">
            <v>Not Listed</v>
          </cell>
          <cell r="D492" t="str">
            <v>Pharmaceuticals</v>
          </cell>
        </row>
        <row r="493">
          <cell r="A493" t="str">
            <v>BAJAJ HINDUSTHAN SUGAR LTD</v>
          </cell>
          <cell r="B493">
            <v>500032</v>
          </cell>
          <cell r="C493" t="str">
            <v>BAJAJHIND</v>
          </cell>
          <cell r="D493" t="str">
            <v>Sugar</v>
          </cell>
        </row>
        <row r="494">
          <cell r="A494" t="str">
            <v>BAJAJ HOLDINGS &amp; INVESTMENT LTD</v>
          </cell>
          <cell r="B494">
            <v>500490</v>
          </cell>
          <cell r="C494" t="str">
            <v>BAJAJHLDNG</v>
          </cell>
          <cell r="D494" t="str">
            <v>Holding Companies</v>
          </cell>
        </row>
        <row r="495">
          <cell r="A495" t="str">
            <v>BAJAJ STEEL INDUSTRIES LTD</v>
          </cell>
          <cell r="B495">
            <v>507944</v>
          </cell>
          <cell r="C495" t="str">
            <v>Not Listed</v>
          </cell>
          <cell r="D495" t="str">
            <v>Industrial Machinery</v>
          </cell>
        </row>
        <row r="496">
          <cell r="A496" t="str">
            <v>BAJRANG FINANCE LTD</v>
          </cell>
          <cell r="B496">
            <v>511139</v>
          </cell>
          <cell r="C496" t="str">
            <v>Not Listed</v>
          </cell>
          <cell r="D496" t="str">
            <v>Misc.Commercial Services</v>
          </cell>
        </row>
        <row r="497">
          <cell r="A497" t="str">
            <v>BAL PHARMA LTD</v>
          </cell>
          <cell r="B497">
            <v>524824</v>
          </cell>
          <cell r="C497" t="str">
            <v>BALPHARMA</v>
          </cell>
          <cell r="D497" t="str">
            <v>Pharmaceuticals</v>
          </cell>
        </row>
        <row r="498">
          <cell r="A498" t="str">
            <v>BALAJI AMINES LTD</v>
          </cell>
          <cell r="B498">
            <v>530999</v>
          </cell>
          <cell r="C498" t="str">
            <v>BALAMINES</v>
          </cell>
          <cell r="D498" t="str">
            <v>Commodity Chemicals</v>
          </cell>
        </row>
        <row r="499">
          <cell r="A499" t="str">
            <v>BALAJI TELEFILMS LTD</v>
          </cell>
          <cell r="B499">
            <v>532382</v>
          </cell>
          <cell r="C499" t="str">
            <v>BALAJITELE</v>
          </cell>
          <cell r="D499" t="str">
            <v>Broadcasting &amp; Cable TV</v>
          </cell>
        </row>
        <row r="500">
          <cell r="A500" t="str">
            <v>BALASORE ALLOYS LTD</v>
          </cell>
          <cell r="B500">
            <v>513142</v>
          </cell>
          <cell r="C500" t="str">
            <v>Not Listed</v>
          </cell>
          <cell r="D500" t="str">
            <v>Iron &amp; Steel/Interm.Products</v>
          </cell>
        </row>
        <row r="501">
          <cell r="A501" t="str">
            <v>Balaxi Ventures LTD</v>
          </cell>
          <cell r="B501" t="str">
            <v>Not Listed</v>
          </cell>
          <cell r="C501" t="str">
            <v>BALAXI</v>
          </cell>
          <cell r="D501" t="str">
            <v>Unknown</v>
          </cell>
        </row>
        <row r="502">
          <cell r="A502" t="str">
            <v>BALGOPAL COMMERCIAL LTD</v>
          </cell>
          <cell r="B502">
            <v>539834</v>
          </cell>
          <cell r="C502" t="str">
            <v>Not Listed</v>
          </cell>
          <cell r="D502" t="str">
            <v>Comm.Trading  &amp; Distribution</v>
          </cell>
        </row>
        <row r="503">
          <cell r="A503" t="str">
            <v>BALKRISHNA INDUSTRIES LTD</v>
          </cell>
          <cell r="B503">
            <v>502355</v>
          </cell>
          <cell r="C503" t="str">
            <v>BALKRISIND</v>
          </cell>
          <cell r="D503" t="str">
            <v>Auto Tyres &amp; Rubber Products</v>
          </cell>
        </row>
        <row r="504">
          <cell r="A504" t="str">
            <v>BALKRISHNA PAPER MILLS LTD</v>
          </cell>
          <cell r="B504">
            <v>539251</v>
          </cell>
          <cell r="C504" t="str">
            <v>BALKRISHNA</v>
          </cell>
          <cell r="D504" t="str">
            <v>Containers &amp; Packaging</v>
          </cell>
        </row>
        <row r="505">
          <cell r="A505" t="str">
            <v>BALLARPUR INDUSTRIES LTD</v>
          </cell>
          <cell r="B505">
            <v>500102</v>
          </cell>
          <cell r="C505" t="str">
            <v>BALLARPUR</v>
          </cell>
          <cell r="D505" t="str">
            <v>Paper &amp; Paper Products</v>
          </cell>
        </row>
        <row r="506">
          <cell r="A506" t="str">
            <v>BALMER LAWRIE &amp; COMPANY LTD</v>
          </cell>
          <cell r="B506">
            <v>523319</v>
          </cell>
          <cell r="C506" t="str">
            <v>BALMLAWRIE</v>
          </cell>
          <cell r="D506" t="str">
            <v>Diversified</v>
          </cell>
        </row>
        <row r="507">
          <cell r="A507" t="str">
            <v>BALMER LAWRIE INVESTMENTS LTD</v>
          </cell>
          <cell r="B507">
            <v>532485</v>
          </cell>
          <cell r="C507" t="str">
            <v>Not Listed</v>
          </cell>
          <cell r="D507" t="str">
            <v>Finance (including NBFCs)</v>
          </cell>
        </row>
        <row r="508">
          <cell r="A508" t="str">
            <v>BALRAMPUR CHINI MILLS LTD</v>
          </cell>
          <cell r="B508">
            <v>500038</v>
          </cell>
          <cell r="C508" t="str">
            <v>BALRAMCHIN</v>
          </cell>
          <cell r="D508" t="str">
            <v>Sugar</v>
          </cell>
        </row>
        <row r="509">
          <cell r="A509" t="str">
            <v>BALURGHAT TECHNOLOGIES LTD</v>
          </cell>
          <cell r="B509">
            <v>520127</v>
          </cell>
          <cell r="C509" t="str">
            <v>Not Listed</v>
          </cell>
          <cell r="D509" t="str">
            <v>Surface Transportation</v>
          </cell>
        </row>
        <row r="510">
          <cell r="A510" t="str">
            <v>BAMBINO AGRO INDUSTRIES LTD</v>
          </cell>
          <cell r="B510">
            <v>519295</v>
          </cell>
          <cell r="C510" t="str">
            <v>Not Listed</v>
          </cell>
          <cell r="D510" t="str">
            <v>Packaged Foods</v>
          </cell>
        </row>
        <row r="511">
          <cell r="A511" t="str">
            <v>BAMPSL SECURITIES LTD</v>
          </cell>
          <cell r="B511">
            <v>531591</v>
          </cell>
          <cell r="C511" t="str">
            <v>Not Listed</v>
          </cell>
          <cell r="D511" t="str">
            <v>Finance (including NBFCs)</v>
          </cell>
        </row>
        <row r="512">
          <cell r="A512" t="str">
            <v>BANARAS BEADS LTD</v>
          </cell>
          <cell r="B512">
            <v>526849</v>
          </cell>
          <cell r="C512" t="str">
            <v>BANARBEADS</v>
          </cell>
          <cell r="D512" t="str">
            <v>Other Apparels &amp; Accessories</v>
          </cell>
        </row>
        <row r="513">
          <cell r="A513" t="str">
            <v>BANAS FINANCE LTD</v>
          </cell>
          <cell r="B513">
            <v>509053</v>
          </cell>
          <cell r="C513" t="str">
            <v>Not Listed</v>
          </cell>
          <cell r="D513" t="str">
            <v>Misc.Commercial Services</v>
          </cell>
        </row>
        <row r="514">
          <cell r="A514" t="str">
            <v>BANCO PRODUCTS I LTD</v>
          </cell>
          <cell r="B514">
            <v>500039</v>
          </cell>
          <cell r="C514" t="str">
            <v>BANCOINDIA</v>
          </cell>
          <cell r="D514" t="str">
            <v>Auto Parts &amp; Equipment</v>
          </cell>
        </row>
        <row r="515">
          <cell r="A515" t="str">
            <v>BANDHAN BANK LTD</v>
          </cell>
          <cell r="B515">
            <v>541153</v>
          </cell>
          <cell r="C515" t="str">
            <v>BANDHANBNK</v>
          </cell>
          <cell r="D515" t="str">
            <v>Banks</v>
          </cell>
        </row>
        <row r="516">
          <cell r="A516" t="str">
            <v>BANG OVERSEAS LTD</v>
          </cell>
          <cell r="B516">
            <v>532946</v>
          </cell>
          <cell r="C516" t="str">
            <v>BANG</v>
          </cell>
          <cell r="D516" t="str">
            <v>Other Apparels &amp; Accessories</v>
          </cell>
        </row>
        <row r="517">
          <cell r="A517" t="str">
            <v>BANGALORE FORT FARMS LTD</v>
          </cell>
          <cell r="B517">
            <v>539120</v>
          </cell>
          <cell r="C517" t="str">
            <v>Not Listed</v>
          </cell>
          <cell r="D517" t="str">
            <v>Jute &amp; Jute Products</v>
          </cell>
        </row>
        <row r="518">
          <cell r="A518" t="str">
            <v>BANK OF BARODA</v>
          </cell>
          <cell r="B518">
            <v>532134</v>
          </cell>
          <cell r="C518" t="str">
            <v>BANKBARODA</v>
          </cell>
          <cell r="D518" t="str">
            <v>Banks</v>
          </cell>
        </row>
        <row r="519">
          <cell r="A519" t="str">
            <v>BANK OF INDIA</v>
          </cell>
          <cell r="B519">
            <v>532149</v>
          </cell>
          <cell r="C519" t="str">
            <v>BANKINDIA</v>
          </cell>
          <cell r="D519" t="str">
            <v>Banks</v>
          </cell>
        </row>
        <row r="520">
          <cell r="A520" t="str">
            <v>BANK OF MAHARASHTRA</v>
          </cell>
          <cell r="B520">
            <v>532525</v>
          </cell>
          <cell r="C520" t="str">
            <v>MAHABANK</v>
          </cell>
          <cell r="D520" t="str">
            <v>Banks</v>
          </cell>
        </row>
        <row r="521">
          <cell r="A521" t="str">
            <v>BANKA BIOLOO LTD</v>
          </cell>
          <cell r="B521" t="str">
            <v>Not Listed</v>
          </cell>
          <cell r="C521" t="str">
            <v>BANKA</v>
          </cell>
          <cell r="D521" t="str">
            <v>SME</v>
          </cell>
        </row>
        <row r="522">
          <cell r="A522" t="str">
            <v>BANNARI AMMAN SPINNING MILLS LTD</v>
          </cell>
          <cell r="B522">
            <v>532674</v>
          </cell>
          <cell r="C522" t="str">
            <v>BASML</v>
          </cell>
          <cell r="D522" t="str">
            <v>Textiles</v>
          </cell>
        </row>
        <row r="523">
          <cell r="A523" t="str">
            <v>BANNARI AMMAN SUGARS LTD</v>
          </cell>
          <cell r="B523">
            <v>500041</v>
          </cell>
          <cell r="C523" t="str">
            <v>BANARISUG</v>
          </cell>
          <cell r="D523" t="str">
            <v>Sugar</v>
          </cell>
        </row>
        <row r="524">
          <cell r="A524" t="str">
            <v>BANSAL MULTIFLEX LTD</v>
          </cell>
          <cell r="B524" t="str">
            <v>Not Listed</v>
          </cell>
          <cell r="C524" t="str">
            <v>BANSAL</v>
          </cell>
          <cell r="D524" t="str">
            <v>SME</v>
          </cell>
        </row>
        <row r="525">
          <cell r="A525" t="str">
            <v>BANSAL ROOFING PRODUCTS LTD</v>
          </cell>
          <cell r="B525">
            <v>538546</v>
          </cell>
          <cell r="C525" t="str">
            <v>Not Listed</v>
          </cell>
          <cell r="D525" t="str">
            <v>Iron &amp; Steel Products</v>
          </cell>
        </row>
        <row r="526">
          <cell r="A526" t="str">
            <v>BANSISONS TEA INDUSTRIES LTD</v>
          </cell>
          <cell r="B526">
            <v>519353</v>
          </cell>
          <cell r="C526" t="str">
            <v>Not Listed</v>
          </cell>
          <cell r="D526" t="str">
            <v>Tea &amp; Coffee</v>
          </cell>
        </row>
        <row r="527">
          <cell r="A527" t="str">
            <v>BANSWARA SYNTEX LTD</v>
          </cell>
          <cell r="B527">
            <v>503722</v>
          </cell>
          <cell r="C527" t="str">
            <v>BANSWRAS</v>
          </cell>
          <cell r="D527" t="str">
            <v>Textiles</v>
          </cell>
        </row>
        <row r="528">
          <cell r="A528" t="str">
            <v>BARAK VALLEY CEMENTS LTD</v>
          </cell>
          <cell r="B528">
            <v>532916</v>
          </cell>
          <cell r="C528" t="str">
            <v>BVCL</v>
          </cell>
          <cell r="D528" t="str">
            <v>Cement &amp; Cement Products</v>
          </cell>
        </row>
        <row r="529">
          <cell r="A529" t="str">
            <v>BARODA EXTRUSION LTD</v>
          </cell>
          <cell r="B529">
            <v>513502</v>
          </cell>
          <cell r="C529" t="str">
            <v>Not Listed</v>
          </cell>
          <cell r="D529" t="str">
            <v>Copper</v>
          </cell>
        </row>
        <row r="530">
          <cell r="A530" t="str">
            <v>BARON INFOTECH LTD</v>
          </cell>
          <cell r="B530">
            <v>532336</v>
          </cell>
          <cell r="C530" t="str">
            <v>Not Listed</v>
          </cell>
          <cell r="D530" t="str">
            <v>IT Software Products</v>
          </cell>
        </row>
        <row r="531">
          <cell r="A531" t="str">
            <v>BARTRONICS (INDIA) LTD</v>
          </cell>
          <cell r="B531">
            <v>532694</v>
          </cell>
          <cell r="C531" t="str">
            <v>BARTRONICS</v>
          </cell>
          <cell r="D531" t="str">
            <v>Misc.Commercial Services</v>
          </cell>
        </row>
        <row r="532">
          <cell r="A532" t="str">
            <v>BARTRONICS INDIA LTD</v>
          </cell>
          <cell r="B532">
            <v>532694</v>
          </cell>
          <cell r="C532" t="str">
            <v>BARTRONICS</v>
          </cell>
          <cell r="D532" t="str">
            <v>Misc.Commercial Services</v>
          </cell>
        </row>
        <row r="533">
          <cell r="A533" t="str">
            <v>BASANT AGRO TECH (INDIA) LTD</v>
          </cell>
          <cell r="B533">
            <v>524687</v>
          </cell>
          <cell r="C533" t="str">
            <v>Not Listed</v>
          </cell>
          <cell r="D533" t="str">
            <v>Fertilizers</v>
          </cell>
        </row>
        <row r="534">
          <cell r="A534" t="str">
            <v>BASANT AGRO TECH INDIA LTD</v>
          </cell>
          <cell r="B534">
            <v>524687</v>
          </cell>
          <cell r="C534" t="str">
            <v>Not Listed</v>
          </cell>
          <cell r="D534" t="str">
            <v>Fertilizers</v>
          </cell>
        </row>
        <row r="535">
          <cell r="A535" t="str">
            <v>BASF (INDIA) LTD</v>
          </cell>
          <cell r="B535">
            <v>500042</v>
          </cell>
          <cell r="C535" t="str">
            <v>BASF</v>
          </cell>
          <cell r="D535" t="str">
            <v>Specialty Chemicals</v>
          </cell>
        </row>
        <row r="536">
          <cell r="A536" t="str">
            <v>BASF INDIA LTD</v>
          </cell>
          <cell r="B536">
            <v>500042</v>
          </cell>
          <cell r="C536" t="str">
            <v>BASF</v>
          </cell>
          <cell r="D536" t="str">
            <v>Specialty Chemicals</v>
          </cell>
        </row>
        <row r="537">
          <cell r="A537" t="str">
            <v>BATA (INDIA) LTD</v>
          </cell>
          <cell r="B537">
            <v>500043</v>
          </cell>
          <cell r="C537" t="str">
            <v>BATA(INDIA)</v>
          </cell>
          <cell r="D537" t="str">
            <v>Footwear</v>
          </cell>
        </row>
        <row r="538">
          <cell r="A538" t="str">
            <v>BATA INDIA LTD</v>
          </cell>
          <cell r="B538">
            <v>500043</v>
          </cell>
          <cell r="C538" t="str">
            <v>BATAINDIA</v>
          </cell>
          <cell r="D538" t="str">
            <v>Footwear</v>
          </cell>
        </row>
        <row r="539">
          <cell r="A539" t="str">
            <v>BATLIBOI LTD</v>
          </cell>
          <cell r="B539">
            <v>522004</v>
          </cell>
          <cell r="C539" t="str">
            <v>Not Listed</v>
          </cell>
          <cell r="D539" t="str">
            <v>Industrial Machinery</v>
          </cell>
        </row>
        <row r="540">
          <cell r="A540" t="str">
            <v>BAYER CROPSCIENCE LTD</v>
          </cell>
          <cell r="B540">
            <v>506285</v>
          </cell>
          <cell r="C540" t="str">
            <v>BAYERCROP</v>
          </cell>
          <cell r="D540" t="str">
            <v>Agrochemicals</v>
          </cell>
        </row>
        <row r="541">
          <cell r="A541" t="str">
            <v>BAZEL INTERNATIONAL LTD</v>
          </cell>
          <cell r="B541">
            <v>539946</v>
          </cell>
          <cell r="C541" t="str">
            <v>Not Listed</v>
          </cell>
          <cell r="D541" t="str">
            <v>Finance (including NBFCs)</v>
          </cell>
        </row>
        <row r="542">
          <cell r="A542" t="str">
            <v>BCC FUBA (INDIA) LTD</v>
          </cell>
          <cell r="B542">
            <v>517246</v>
          </cell>
          <cell r="C542" t="str">
            <v>Not Listed</v>
          </cell>
          <cell r="D542" t="str">
            <v>Electronic Components</v>
          </cell>
        </row>
        <row r="543">
          <cell r="A543" t="str">
            <v>BCC FUBA INDIA LTD</v>
          </cell>
          <cell r="B543">
            <v>517246</v>
          </cell>
          <cell r="C543" t="str">
            <v>Not Listed</v>
          </cell>
          <cell r="D543" t="str">
            <v>Electronic Components</v>
          </cell>
        </row>
        <row r="544">
          <cell r="A544" t="str">
            <v>BCL ENTERPRISES LTD</v>
          </cell>
          <cell r="B544">
            <v>539621</v>
          </cell>
          <cell r="C544" t="str">
            <v>Not Listed</v>
          </cell>
          <cell r="D544" t="str">
            <v>Finance (including NBFCs)</v>
          </cell>
        </row>
        <row r="545">
          <cell r="A545" t="str">
            <v>BCL INDUSTRIES LTD</v>
          </cell>
          <cell r="B545">
            <v>524332</v>
          </cell>
          <cell r="C545" t="str">
            <v>Not Listed</v>
          </cell>
          <cell r="D545" t="str">
            <v>Edible Oils</v>
          </cell>
        </row>
        <row r="546">
          <cell r="A546" t="str">
            <v>BCPL RAILWAY INFRASTRUCTURE LTD</v>
          </cell>
          <cell r="B546">
            <v>542057</v>
          </cell>
          <cell r="C546" t="str">
            <v>Not Listed</v>
          </cell>
          <cell r="D546" t="str">
            <v>Construction &amp; Engineering</v>
          </cell>
        </row>
        <row r="547">
          <cell r="A547" t="str">
            <v>BDH INDUSTRIES LTD</v>
          </cell>
          <cell r="B547">
            <v>524828</v>
          </cell>
          <cell r="C547" t="str">
            <v>Not Listed</v>
          </cell>
          <cell r="D547" t="str">
            <v>Pharmaceuticals</v>
          </cell>
        </row>
        <row r="548">
          <cell r="A548" t="str">
            <v>BEARDSELL LTD</v>
          </cell>
          <cell r="B548">
            <v>539447</v>
          </cell>
          <cell r="C548" t="str">
            <v>BEARDSELL</v>
          </cell>
          <cell r="D548" t="str">
            <v>Containers &amp; Packaging</v>
          </cell>
        </row>
        <row r="549">
          <cell r="A549" t="str">
            <v>BEDMUTHA INDUSTRIES LTD</v>
          </cell>
          <cell r="B549">
            <v>533270</v>
          </cell>
          <cell r="C549" t="str">
            <v>BEDMUTHA</v>
          </cell>
          <cell r="D549" t="str">
            <v>Iron &amp; Steel Products</v>
          </cell>
        </row>
        <row r="550">
          <cell r="A550" t="str">
            <v>BEEKAY NIRYAT LTD</v>
          </cell>
          <cell r="B550">
            <v>539546</v>
          </cell>
          <cell r="C550" t="str">
            <v>Not Listed</v>
          </cell>
          <cell r="D550" t="str">
            <v>Comm.Trading  &amp; Distribution</v>
          </cell>
        </row>
        <row r="551">
          <cell r="A551" t="str">
            <v>BEEKAY STEEL INDUSTRIES LTD</v>
          </cell>
          <cell r="B551">
            <v>539018</v>
          </cell>
          <cell r="C551" t="str">
            <v>Not Listed</v>
          </cell>
          <cell r="D551" t="str">
            <v>Iron &amp; Steel/Interm.Products</v>
          </cell>
        </row>
        <row r="552">
          <cell r="A552" t="str">
            <v>BEEYU OVERSEAS LTD</v>
          </cell>
          <cell r="B552">
            <v>532645</v>
          </cell>
          <cell r="C552" t="str">
            <v>Not Listed</v>
          </cell>
          <cell r="D552" t="str">
            <v>Comm.Trading  &amp; Distribution</v>
          </cell>
        </row>
        <row r="553">
          <cell r="A553" t="str">
            <v>BELLA CASA FASHION &amp; RETAIL LTD</v>
          </cell>
          <cell r="B553">
            <v>539399</v>
          </cell>
          <cell r="C553" t="str">
            <v>Not Listed</v>
          </cell>
          <cell r="D553" t="str">
            <v>Textiles</v>
          </cell>
        </row>
        <row r="554">
          <cell r="A554" t="str">
            <v>BEMCO HYDRAULICS LTD</v>
          </cell>
          <cell r="B554">
            <v>522650</v>
          </cell>
          <cell r="C554" t="str">
            <v>Not Listed</v>
          </cell>
          <cell r="D554" t="str">
            <v>Other Industrial Goods</v>
          </cell>
        </row>
        <row r="555">
          <cell r="A555" t="str">
            <v>BEML LTD</v>
          </cell>
          <cell r="B555">
            <v>500048</v>
          </cell>
          <cell r="C555" t="str">
            <v>BEML</v>
          </cell>
          <cell r="D555" t="str">
            <v>Commercial Vehicles</v>
          </cell>
        </row>
        <row r="556">
          <cell r="A556" t="str">
            <v>BENARA BEARINGS AND PISTONS LTD</v>
          </cell>
          <cell r="B556">
            <v>541178</v>
          </cell>
          <cell r="C556" t="str">
            <v>Not Listed</v>
          </cell>
          <cell r="D556" t="str">
            <v>Other Industrial Goods</v>
          </cell>
        </row>
        <row r="557">
          <cell r="A557" t="str">
            <v>BENARES HOTELS LTD</v>
          </cell>
          <cell r="B557">
            <v>509438</v>
          </cell>
          <cell r="C557" t="str">
            <v>Not Listed</v>
          </cell>
          <cell r="D557" t="str">
            <v>Hotels</v>
          </cell>
        </row>
        <row r="558">
          <cell r="A558" t="str">
            <v>BENGAL &amp; ASSAM COMPANY LTD</v>
          </cell>
          <cell r="B558">
            <v>533095</v>
          </cell>
          <cell r="C558" t="str">
            <v>Not Listed</v>
          </cell>
          <cell r="D558" t="str">
            <v>Finance (including NBFCs)</v>
          </cell>
        </row>
        <row r="559">
          <cell r="A559" t="str">
            <v>BENGAL STEEL INDUSTRIES LTD</v>
          </cell>
          <cell r="B559">
            <v>512404</v>
          </cell>
          <cell r="C559" t="str">
            <v>Not Listed</v>
          </cell>
          <cell r="D559" t="str">
            <v>Iron &amp; Steel/Interm.Products</v>
          </cell>
        </row>
        <row r="560">
          <cell r="A560" t="str">
            <v>BENGAL TEA &amp; FABRICS LTD</v>
          </cell>
          <cell r="B560">
            <v>532230</v>
          </cell>
          <cell r="C560" t="str">
            <v>Not Listed</v>
          </cell>
          <cell r="D560" t="str">
            <v>Textiles</v>
          </cell>
        </row>
        <row r="561">
          <cell r="A561" t="str">
            <v>BENTLEY COMMERCIAL ENTERPRISES LTD</v>
          </cell>
          <cell r="B561">
            <v>512195</v>
          </cell>
          <cell r="C561" t="str">
            <v>Not Listed</v>
          </cell>
          <cell r="D561" t="str">
            <v>Misc.Commercial Services</v>
          </cell>
        </row>
        <row r="562">
          <cell r="A562" t="str">
            <v>BERGER PAINTS I LTD</v>
          </cell>
          <cell r="B562">
            <v>509480</v>
          </cell>
          <cell r="C562" t="str">
            <v>BERGEPAINT</v>
          </cell>
          <cell r="D562" t="str">
            <v>Furniture-Furnishing-Paints</v>
          </cell>
        </row>
        <row r="563">
          <cell r="A563" t="str">
            <v>BERVIN INVESTMENT &amp; LEASING LTD</v>
          </cell>
          <cell r="B563">
            <v>531340</v>
          </cell>
          <cell r="C563" t="str">
            <v>Not Listed</v>
          </cell>
          <cell r="D563" t="str">
            <v>Other Financial Services</v>
          </cell>
        </row>
        <row r="564">
          <cell r="A564" t="str">
            <v>BERYL DRUGS LTD</v>
          </cell>
          <cell r="B564">
            <v>524606</v>
          </cell>
          <cell r="C564" t="str">
            <v>Not Listed</v>
          </cell>
          <cell r="D564" t="str">
            <v>Pharmaceuticals</v>
          </cell>
        </row>
        <row r="565">
          <cell r="A565" t="str">
            <v>BERYL SECURITIES LTD</v>
          </cell>
          <cell r="B565">
            <v>531582</v>
          </cell>
          <cell r="C565" t="str">
            <v>Not Listed</v>
          </cell>
          <cell r="D565" t="str">
            <v>Finance (including NBFCs)</v>
          </cell>
        </row>
        <row r="566">
          <cell r="A566" t="str">
            <v>BEST EASTERN HOTELS LTD</v>
          </cell>
          <cell r="B566">
            <v>508664</v>
          </cell>
          <cell r="C566" t="str">
            <v>Not Listed</v>
          </cell>
          <cell r="D566" t="str">
            <v>Hotels</v>
          </cell>
        </row>
        <row r="567">
          <cell r="A567" t="str">
            <v>BETA DRUGS LTD</v>
          </cell>
          <cell r="B567" t="str">
            <v>Not Listed</v>
          </cell>
          <cell r="C567" t="str">
            <v>BETA</v>
          </cell>
          <cell r="D567" t="str">
            <v>SME</v>
          </cell>
        </row>
        <row r="568">
          <cell r="A568" t="str">
            <v>BETEX (INDIA) LTD</v>
          </cell>
          <cell r="B568">
            <v>512477</v>
          </cell>
          <cell r="C568" t="str">
            <v>Not Listed</v>
          </cell>
          <cell r="D568" t="str">
            <v>Textiles</v>
          </cell>
        </row>
        <row r="569">
          <cell r="A569" t="str">
            <v>BETEX INDIA LTD</v>
          </cell>
          <cell r="B569">
            <v>512477</v>
          </cell>
          <cell r="C569" t="str">
            <v>Not Listed</v>
          </cell>
          <cell r="D569" t="str">
            <v>Textiles</v>
          </cell>
        </row>
        <row r="570">
          <cell r="A570" t="str">
            <v>BF INVESTMENT LTD</v>
          </cell>
          <cell r="B570">
            <v>533303</v>
          </cell>
          <cell r="C570" t="str">
            <v>BFINVEST</v>
          </cell>
          <cell r="D570" t="str">
            <v>Holding Companies</v>
          </cell>
        </row>
        <row r="571">
          <cell r="A571" t="str">
            <v>BF UTILITIES LTD</v>
          </cell>
          <cell r="B571">
            <v>532430</v>
          </cell>
          <cell r="C571" t="str">
            <v>BFUTILITIE</v>
          </cell>
          <cell r="D571" t="str">
            <v>Electric Utilities</v>
          </cell>
        </row>
        <row r="572">
          <cell r="A572" t="str">
            <v>BFL ASSET FINVEST LTD</v>
          </cell>
          <cell r="B572">
            <v>539662</v>
          </cell>
          <cell r="C572" t="str">
            <v>Not Listed</v>
          </cell>
          <cell r="D572" t="str">
            <v>Finance (including NBFCs)</v>
          </cell>
        </row>
        <row r="573">
          <cell r="A573" t="str">
            <v>BGIL FILMS &amp; TECHNOLOGIES LTD</v>
          </cell>
          <cell r="B573">
            <v>511664</v>
          </cell>
          <cell r="C573" t="str">
            <v>Not Listed</v>
          </cell>
          <cell r="D573" t="str">
            <v>Movies &amp; Entertainment</v>
          </cell>
        </row>
        <row r="574">
          <cell r="A574" t="str">
            <v>BGR ENERGY SYSTEMS LTD</v>
          </cell>
          <cell r="B574">
            <v>532930</v>
          </cell>
          <cell r="C574" t="str">
            <v>BGRENERGY</v>
          </cell>
          <cell r="D574" t="str">
            <v>Heavy Electrical Equipment</v>
          </cell>
        </row>
        <row r="575">
          <cell r="A575" t="str">
            <v>BHAGERIA INDUSTRIES LTD</v>
          </cell>
          <cell r="B575">
            <v>530803</v>
          </cell>
          <cell r="C575" t="str">
            <v>BHAGERIA</v>
          </cell>
          <cell r="D575" t="str">
            <v>Commodity Chemicals</v>
          </cell>
        </row>
        <row r="576">
          <cell r="A576" t="str">
            <v>BHAGIRADHA CHEMICALS &amp; INDUSTRIES LTD</v>
          </cell>
          <cell r="B576">
            <v>531719</v>
          </cell>
          <cell r="C576" t="str">
            <v>Not Listed</v>
          </cell>
          <cell r="D576" t="str">
            <v>Agrochemicals</v>
          </cell>
        </row>
        <row r="577">
          <cell r="A577" t="str">
            <v>BHAGWATI AUTOCAST LTD</v>
          </cell>
          <cell r="B577">
            <v>504646</v>
          </cell>
          <cell r="C577" t="str">
            <v>Not Listed</v>
          </cell>
          <cell r="D577" t="str">
            <v>Auto Parts &amp; Equipment</v>
          </cell>
        </row>
        <row r="578">
          <cell r="A578" t="str">
            <v>BHAGWATI OXYGEN LTD</v>
          </cell>
          <cell r="B578">
            <v>509449</v>
          </cell>
          <cell r="C578" t="str">
            <v>Not Listed</v>
          </cell>
          <cell r="D578" t="str">
            <v>Commodity Chemicals</v>
          </cell>
        </row>
        <row r="579">
          <cell r="A579" t="str">
            <v>BHAGYANAGAR (INDIA) LTD</v>
          </cell>
          <cell r="B579">
            <v>512296</v>
          </cell>
          <cell r="C579" t="str">
            <v>BHAGYANGR</v>
          </cell>
          <cell r="D579" t="str">
            <v>Copper</v>
          </cell>
        </row>
        <row r="580">
          <cell r="A580" t="str">
            <v>BHAGYANAGAR INDIA LTD</v>
          </cell>
          <cell r="B580">
            <v>512296</v>
          </cell>
          <cell r="C580" t="str">
            <v>BHAGYANGR</v>
          </cell>
          <cell r="D580" t="str">
            <v>Copper</v>
          </cell>
        </row>
        <row r="581">
          <cell r="A581" t="str">
            <v>BHAGYANAGAR PROPERTIES LTD</v>
          </cell>
          <cell r="B581">
            <v>540621</v>
          </cell>
          <cell r="C581" t="str">
            <v>BHAGYAPROP</v>
          </cell>
          <cell r="D581" t="str">
            <v>Realty</v>
          </cell>
        </row>
        <row r="582">
          <cell r="A582" t="str">
            <v>BHAKTI GEMS AND JEWELLERY LTD</v>
          </cell>
          <cell r="B582">
            <v>540545</v>
          </cell>
          <cell r="C582" t="str">
            <v>Not Listed</v>
          </cell>
          <cell r="D582" t="str">
            <v>Other Apparels &amp; Accessories</v>
          </cell>
        </row>
        <row r="583">
          <cell r="A583" t="str">
            <v>BHANDARI HOSIERY EXPORTS LTD</v>
          </cell>
          <cell r="B583">
            <v>512608</v>
          </cell>
          <cell r="C583" t="str">
            <v>BHANDARI</v>
          </cell>
          <cell r="D583" t="str">
            <v>Other Apparels &amp; Accessories</v>
          </cell>
        </row>
        <row r="584">
          <cell r="A584" t="str">
            <v>BHANDERI INFRACON LTD</v>
          </cell>
          <cell r="B584">
            <v>538576</v>
          </cell>
          <cell r="C584" t="str">
            <v>Not Listed</v>
          </cell>
          <cell r="D584" t="str">
            <v>Realty</v>
          </cell>
        </row>
        <row r="585">
          <cell r="A585" t="str">
            <v>BHANSALI ENGINEERING POLYMERS LTD</v>
          </cell>
          <cell r="B585">
            <v>500052</v>
          </cell>
          <cell r="C585" t="str">
            <v>BEPL</v>
          </cell>
          <cell r="D585" t="str">
            <v>Specialty Chemicals</v>
          </cell>
        </row>
        <row r="586">
          <cell r="A586" t="str">
            <v>BHARAT AGRI FERT &amp; REALTY LTD</v>
          </cell>
          <cell r="B586">
            <v>531862</v>
          </cell>
          <cell r="C586" t="str">
            <v>Not Listed</v>
          </cell>
          <cell r="D586" t="str">
            <v>Fertilizers</v>
          </cell>
        </row>
        <row r="587">
          <cell r="A587" t="str">
            <v>BHARAT BHUSHAN SHARE &amp; COMMODITY BROKERS LTD</v>
          </cell>
          <cell r="B587">
            <v>511501</v>
          </cell>
          <cell r="C587" t="str">
            <v>Not Listed</v>
          </cell>
          <cell r="D587" t="str">
            <v>Other Financial Services</v>
          </cell>
        </row>
        <row r="588">
          <cell r="A588" t="str">
            <v>BHARAT BIJLEE LTD</v>
          </cell>
          <cell r="B588">
            <v>503960</v>
          </cell>
          <cell r="C588" t="str">
            <v>BBL</v>
          </cell>
          <cell r="D588" t="str">
            <v>Other Elect.Equip./ Prod.</v>
          </cell>
        </row>
        <row r="589">
          <cell r="A589" t="str">
            <v>BHARAT DYNAMICS LTD</v>
          </cell>
          <cell r="B589">
            <v>541143</v>
          </cell>
          <cell r="C589" t="str">
            <v>BDL</v>
          </cell>
          <cell r="D589" t="str">
            <v>Defence</v>
          </cell>
        </row>
        <row r="590">
          <cell r="A590" t="str">
            <v>BHARAT ELECTRONICS LTD</v>
          </cell>
          <cell r="B590">
            <v>500049</v>
          </cell>
          <cell r="C590" t="str">
            <v>BEL</v>
          </cell>
          <cell r="D590" t="str">
            <v>Defence</v>
          </cell>
        </row>
        <row r="591">
          <cell r="A591" t="str">
            <v>BHARAT FINANCIAL INCLUSION LTD</v>
          </cell>
          <cell r="B591">
            <v>533228</v>
          </cell>
          <cell r="C591" t="str">
            <v>BHARATFIN</v>
          </cell>
          <cell r="D591" t="str">
            <v>Finance (including NBFCs)</v>
          </cell>
        </row>
        <row r="592">
          <cell r="A592" t="str">
            <v>BHARAT FORGE LTD</v>
          </cell>
          <cell r="B592">
            <v>500493</v>
          </cell>
          <cell r="C592" t="str">
            <v>BHARATFORG</v>
          </cell>
          <cell r="D592" t="str">
            <v>Other Industrial Products</v>
          </cell>
        </row>
        <row r="593">
          <cell r="A593" t="str">
            <v>BHARAT GEARS LTD</v>
          </cell>
          <cell r="B593">
            <v>505688</v>
          </cell>
          <cell r="C593" t="str">
            <v>BHARATGEAR</v>
          </cell>
          <cell r="D593" t="str">
            <v>Auto Parts &amp; Equipment</v>
          </cell>
        </row>
        <row r="594">
          <cell r="A594" t="str">
            <v>BHARAT HEAVY ELECTRICALS LTD</v>
          </cell>
          <cell r="B594">
            <v>500103</v>
          </cell>
          <cell r="C594" t="str">
            <v>BHEL</v>
          </cell>
          <cell r="D594" t="str">
            <v>Heavy Electrical Equipment</v>
          </cell>
        </row>
        <row r="595">
          <cell r="A595" t="str">
            <v>BHARAT IMMUNOLOGICALS &amp; BIOLOGICALS CORPORATION LTD</v>
          </cell>
          <cell r="B595">
            <v>524663</v>
          </cell>
          <cell r="C595" t="str">
            <v>Not Listed</v>
          </cell>
          <cell r="D595" t="str">
            <v>Pharmaceuticals</v>
          </cell>
        </row>
        <row r="596">
          <cell r="A596" t="str">
            <v>BHARAT PARENTERALS LTD</v>
          </cell>
          <cell r="B596">
            <v>541096</v>
          </cell>
          <cell r="C596" t="str">
            <v>Not Listed</v>
          </cell>
          <cell r="D596" t="str">
            <v>Pharmaceuticals</v>
          </cell>
        </row>
        <row r="597">
          <cell r="A597" t="str">
            <v>BHARAT PETROLEUM CORPORATION LTD</v>
          </cell>
          <cell r="B597">
            <v>500547</v>
          </cell>
          <cell r="C597" t="str">
            <v>BPCL</v>
          </cell>
          <cell r="D597" t="str">
            <v>Refineries/ Petro-Products</v>
          </cell>
        </row>
        <row r="598">
          <cell r="A598" t="str">
            <v>BHARAT RASAYAN LTD</v>
          </cell>
          <cell r="B598">
            <v>590021</v>
          </cell>
          <cell r="C598" t="str">
            <v>BHARATRAS</v>
          </cell>
          <cell r="D598" t="str">
            <v>Agrochemicals</v>
          </cell>
        </row>
        <row r="599">
          <cell r="A599" t="str">
            <v>BHARAT ROAD NETWORK LTD</v>
          </cell>
          <cell r="B599">
            <v>540700</v>
          </cell>
          <cell r="C599" t="str">
            <v>BRNL</v>
          </cell>
          <cell r="D599" t="str">
            <v>Roads &amp; Highways</v>
          </cell>
        </row>
        <row r="600">
          <cell r="A600" t="str">
            <v>BHARAT SEATS LTD</v>
          </cell>
          <cell r="B600">
            <v>523229</v>
          </cell>
          <cell r="C600" t="str">
            <v>Not Listed</v>
          </cell>
          <cell r="D600" t="str">
            <v>Auto Parts &amp; Equipment</v>
          </cell>
        </row>
        <row r="601">
          <cell r="A601" t="str">
            <v>BHARAT TEXTILES &amp; PROOFING INDUSTRIES LTD</v>
          </cell>
          <cell r="B601">
            <v>531029</v>
          </cell>
          <cell r="C601" t="str">
            <v>Not Listed</v>
          </cell>
          <cell r="D601" t="str">
            <v>Comm.Trading  &amp; Distribution</v>
          </cell>
        </row>
        <row r="602">
          <cell r="A602" t="str">
            <v>BHARAT WIRE ROPES LTD</v>
          </cell>
          <cell r="B602">
            <v>539799</v>
          </cell>
          <cell r="C602" t="str">
            <v>BHARATWIRE</v>
          </cell>
          <cell r="D602" t="str">
            <v>Iron &amp; Steel Products</v>
          </cell>
        </row>
        <row r="603">
          <cell r="A603" t="str">
            <v>BHARATI DEFENCE AND INFRASTRUCTURE LTD</v>
          </cell>
          <cell r="B603">
            <v>532609</v>
          </cell>
          <cell r="C603" t="str">
            <v>BHARATIDIL</v>
          </cell>
          <cell r="D603" t="str">
            <v>Commercial Vehicles</v>
          </cell>
        </row>
        <row r="604">
          <cell r="A604" t="str">
            <v>BHARATIYA GLOBAL INFOMEDIA LTD</v>
          </cell>
          <cell r="B604">
            <v>533499</v>
          </cell>
          <cell r="C604" t="str">
            <v>BGLOBAL</v>
          </cell>
          <cell r="D604" t="str">
            <v>IT Consulting &amp; Software</v>
          </cell>
        </row>
        <row r="605">
          <cell r="A605" t="str">
            <v>BHARTI AIRTEL LTD</v>
          </cell>
          <cell r="B605">
            <v>532454</v>
          </cell>
          <cell r="C605" t="str">
            <v>BHARTIARTL</v>
          </cell>
          <cell r="D605" t="str">
            <v>Telecom Services</v>
          </cell>
        </row>
        <row r="606">
          <cell r="A606" t="str">
            <v>BHARTI INFRATEL LTD</v>
          </cell>
          <cell r="B606">
            <v>534816</v>
          </cell>
          <cell r="C606" t="str">
            <v>INFRATEL</v>
          </cell>
          <cell r="D606" t="str">
            <v>Other Telecom Services</v>
          </cell>
        </row>
        <row r="607">
          <cell r="A607" t="str">
            <v>BHARTIYA INTERNATIONAL LTD</v>
          </cell>
          <cell r="B607">
            <v>526666</v>
          </cell>
          <cell r="C607" t="str">
            <v>BIL</v>
          </cell>
          <cell r="D607" t="str">
            <v>Other Apparels &amp; Accessories</v>
          </cell>
        </row>
        <row r="608">
          <cell r="A608" t="str">
            <v>BHASKAR AGROCHEMICALS LTD</v>
          </cell>
          <cell r="B608">
            <v>524534</v>
          </cell>
          <cell r="C608" t="str">
            <v>Not Listed</v>
          </cell>
          <cell r="D608" t="str">
            <v>Agrochemicals</v>
          </cell>
        </row>
        <row r="609">
          <cell r="A609" t="str">
            <v>BHATIA COMMUNICATIONS &amp; RETAIL (INDIA) LTD</v>
          </cell>
          <cell r="B609">
            <v>540956</v>
          </cell>
          <cell r="C609" t="str">
            <v>Not Listed</v>
          </cell>
          <cell r="D609" t="str">
            <v>Specialty Retail</v>
          </cell>
        </row>
        <row r="610">
          <cell r="A610" t="str">
            <v>BHATIA COMMUNICATIONS &amp; RETAIL INDIA LTD</v>
          </cell>
          <cell r="B610">
            <v>540956</v>
          </cell>
          <cell r="C610" t="str">
            <v>Not Listed</v>
          </cell>
          <cell r="D610" t="str">
            <v>Specialty Retail</v>
          </cell>
        </row>
        <row r="611">
          <cell r="A611" t="str">
            <v>BHILWARA SPINNERS LTD</v>
          </cell>
          <cell r="B611">
            <v>514272</v>
          </cell>
          <cell r="C611" t="str">
            <v>Not Listed</v>
          </cell>
          <cell r="D611" t="str">
            <v>Textiles</v>
          </cell>
        </row>
        <row r="612">
          <cell r="A612" t="str">
            <v>BHILWARA TECHNICAL TEXTILES LTD</v>
          </cell>
          <cell r="B612">
            <v>533108</v>
          </cell>
          <cell r="C612" t="str">
            <v>Not Listed</v>
          </cell>
          <cell r="D612" t="str">
            <v>Textiles</v>
          </cell>
        </row>
        <row r="613">
          <cell r="A613" t="str">
            <v>BHORUKA ALUMINIUM LTD</v>
          </cell>
          <cell r="B613">
            <v>506027</v>
          </cell>
          <cell r="C613" t="str">
            <v>Not Listed</v>
          </cell>
          <cell r="D613" t="str">
            <v>Aluminium</v>
          </cell>
        </row>
        <row r="614">
          <cell r="A614" t="str">
            <v>BHUSHAN STEEL LTD</v>
          </cell>
          <cell r="B614">
            <v>500055</v>
          </cell>
          <cell r="C614" t="str">
            <v>BHUSANSTL</v>
          </cell>
          <cell r="D614" t="str">
            <v>Iron &amp; Steel/Interm.Products</v>
          </cell>
        </row>
        <row r="615">
          <cell r="A615" t="str">
            <v>BIGBLOC CONSTRUCTION LTD</v>
          </cell>
          <cell r="B615">
            <v>540061</v>
          </cell>
          <cell r="C615" t="str">
            <v>BIGBLOC</v>
          </cell>
          <cell r="D615" t="str">
            <v>Cement &amp; Cement Products</v>
          </cell>
        </row>
        <row r="616">
          <cell r="A616" t="str">
            <v>BIHAR SPONGE IRON LTD</v>
          </cell>
          <cell r="B616">
            <v>500058</v>
          </cell>
          <cell r="C616" t="str">
            <v>Not Listed</v>
          </cell>
          <cell r="D616" t="str">
            <v>Iron &amp; Steel/Interm.Products</v>
          </cell>
        </row>
        <row r="617">
          <cell r="A617" t="str">
            <v>BIJOY HANS LTD</v>
          </cell>
          <cell r="B617">
            <v>524723</v>
          </cell>
          <cell r="C617" t="str">
            <v>Not Listed</v>
          </cell>
          <cell r="D617" t="str">
            <v>Comm.Trading  &amp; Distribution</v>
          </cell>
        </row>
        <row r="618">
          <cell r="A618" t="str">
            <v>BIL ENERGY SYSTEMS LTD</v>
          </cell>
          <cell r="B618">
            <v>533321</v>
          </cell>
          <cell r="C618" t="str">
            <v>BILENERGY</v>
          </cell>
          <cell r="D618" t="str">
            <v>Other Elect.Equip./ Prod.</v>
          </cell>
        </row>
        <row r="619">
          <cell r="A619" t="str">
            <v>BILCARE LTD</v>
          </cell>
          <cell r="B619">
            <v>526853</v>
          </cell>
          <cell r="C619" t="str">
            <v>Not Listed</v>
          </cell>
          <cell r="D619" t="str">
            <v>Healthcare Supplies</v>
          </cell>
        </row>
        <row r="620">
          <cell r="A620" t="str">
            <v>BIMETAL BEARINGS LTD</v>
          </cell>
          <cell r="B620">
            <v>505681</v>
          </cell>
          <cell r="C620" t="str">
            <v>Not Listed</v>
          </cell>
          <cell r="D620" t="str">
            <v>Auto Parts &amp; Equipment</v>
          </cell>
        </row>
        <row r="621">
          <cell r="A621" t="str">
            <v>BINANI INDUSTRIES LTD</v>
          </cell>
          <cell r="B621">
            <v>500059</v>
          </cell>
          <cell r="C621" t="str">
            <v>BINANIIND</v>
          </cell>
          <cell r="D621" t="str">
            <v>Holding Companies</v>
          </cell>
        </row>
        <row r="622">
          <cell r="A622" t="str">
            <v>BINAYAK TEX PROCESSORS LTD</v>
          </cell>
          <cell r="B622">
            <v>523054</v>
          </cell>
          <cell r="C622" t="str">
            <v>Not Listed</v>
          </cell>
          <cell r="D622" t="str">
            <v>Textiles</v>
          </cell>
        </row>
        <row r="623">
          <cell r="A623" t="str">
            <v>BINDAL EXPORTS LTD</v>
          </cell>
          <cell r="B623">
            <v>540148</v>
          </cell>
          <cell r="C623" t="str">
            <v>Not Listed</v>
          </cell>
          <cell r="D623" t="str">
            <v>Other Apparels &amp; Accessories</v>
          </cell>
        </row>
        <row r="624">
          <cell r="A624" t="str">
            <v>BINNY LTD</v>
          </cell>
          <cell r="B624">
            <v>514215</v>
          </cell>
          <cell r="C624" t="str">
            <v>Not Listed</v>
          </cell>
          <cell r="D624" t="str">
            <v>Textiles</v>
          </cell>
        </row>
        <row r="625">
          <cell r="A625" t="str">
            <v>BINNY MILLS LTD</v>
          </cell>
          <cell r="B625">
            <v>535620</v>
          </cell>
          <cell r="C625" t="str">
            <v>Not Listed</v>
          </cell>
          <cell r="D625" t="str">
            <v>Comm.Trading  &amp; Distribution</v>
          </cell>
        </row>
        <row r="626">
          <cell r="A626" t="str">
            <v>BIO GREEN PAPERS LTD</v>
          </cell>
          <cell r="B626">
            <v>534535</v>
          </cell>
          <cell r="C626" t="str">
            <v>Not Listed</v>
          </cell>
          <cell r="D626" t="str">
            <v>Paper &amp; Paper Products</v>
          </cell>
        </row>
        <row r="627">
          <cell r="A627" t="str">
            <v>BIOCON LTD</v>
          </cell>
          <cell r="B627">
            <v>532523</v>
          </cell>
          <cell r="C627" t="str">
            <v>BIOCON</v>
          </cell>
          <cell r="D627" t="str">
            <v>Biotechnology</v>
          </cell>
        </row>
        <row r="628">
          <cell r="A628" t="str">
            <v>BIOFIL CHEMICALS &amp; PHARMACEUTICALS LTD</v>
          </cell>
          <cell r="B628">
            <v>524396</v>
          </cell>
          <cell r="C628" t="str">
            <v>BIOFILCHEM</v>
          </cell>
          <cell r="D628" t="str">
            <v>Pharmaceuticals</v>
          </cell>
        </row>
        <row r="629">
          <cell r="A629" t="str">
            <v>BIOPAC INDIA CORPORATION LTD</v>
          </cell>
          <cell r="B629">
            <v>532330</v>
          </cell>
          <cell r="C629" t="str">
            <v>Not Listed</v>
          </cell>
          <cell r="D629" t="str">
            <v>Plastic Products</v>
          </cell>
        </row>
        <row r="630">
          <cell r="A630" t="str">
            <v>BIRDHI CHAND PANNALAL AGENCIES LTD</v>
          </cell>
          <cell r="B630">
            <v>538364</v>
          </cell>
          <cell r="C630" t="str">
            <v>Not Listed</v>
          </cell>
          <cell r="D630" t="str">
            <v>Textiles</v>
          </cell>
        </row>
        <row r="631">
          <cell r="A631" t="str">
            <v>BIRLA CABLE LTD</v>
          </cell>
          <cell r="B631">
            <v>500060</v>
          </cell>
          <cell r="C631" t="str">
            <v>BIRLACABLE</v>
          </cell>
          <cell r="D631" t="str">
            <v>Other Elect.Equip./ Prod.</v>
          </cell>
        </row>
        <row r="632">
          <cell r="A632" t="str">
            <v>BIRLA CORPORATION LTD</v>
          </cell>
          <cell r="B632">
            <v>500335</v>
          </cell>
          <cell r="C632" t="str">
            <v>BIRLACORPN</v>
          </cell>
          <cell r="D632" t="str">
            <v>Cement &amp; Cement Products</v>
          </cell>
        </row>
        <row r="633">
          <cell r="A633" t="str">
            <v>BIRLA COTSYN (INDIA) LTD</v>
          </cell>
          <cell r="B633">
            <v>533006</v>
          </cell>
          <cell r="C633" t="str">
            <v>Not Listed</v>
          </cell>
          <cell r="D633" t="str">
            <v>Textiles</v>
          </cell>
        </row>
        <row r="634">
          <cell r="A634" t="str">
            <v>BIRLA COTSYN INDIA LTD</v>
          </cell>
          <cell r="B634">
            <v>533006</v>
          </cell>
          <cell r="C634" t="str">
            <v>Not Listed</v>
          </cell>
          <cell r="D634" t="str">
            <v>Textiles</v>
          </cell>
        </row>
        <row r="635">
          <cell r="A635" t="str">
            <v>BIRLA PRECISION TECHNOLOGIES LTD</v>
          </cell>
          <cell r="B635">
            <v>522105</v>
          </cell>
          <cell r="C635" t="str">
            <v>Not Listed</v>
          </cell>
          <cell r="D635" t="str">
            <v>Industrial Machinery</v>
          </cell>
        </row>
        <row r="636">
          <cell r="A636" t="str">
            <v>Birla Sun Life Mutual Fund - Birla Sun Life Gold ETF</v>
          </cell>
          <cell r="B636">
            <v>533408</v>
          </cell>
          <cell r="C636" t="str">
            <v>BSLGOLDETF</v>
          </cell>
          <cell r="D636" t="str">
            <v>Other Financial Services</v>
          </cell>
        </row>
        <row r="637">
          <cell r="A637" t="str">
            <v>BIRLASOFT LTD</v>
          </cell>
          <cell r="B637" t="str">
            <v>Not Listed</v>
          </cell>
          <cell r="C637" t="str">
            <v>BSOFT</v>
          </cell>
          <cell r="D637" t="str">
            <v>IT Consulting &amp; Software</v>
          </cell>
        </row>
        <row r="638">
          <cell r="A638" t="str">
            <v>BKM INDUSTRIES LTD</v>
          </cell>
          <cell r="B638">
            <v>539043</v>
          </cell>
          <cell r="C638" t="str">
            <v>BKMINDST</v>
          </cell>
          <cell r="D638" t="str">
            <v>Containers &amp; Packaging</v>
          </cell>
        </row>
        <row r="639">
          <cell r="A639" t="str">
            <v>BLACK ROSE INDUSTRIES LTD</v>
          </cell>
          <cell r="B639">
            <v>514183</v>
          </cell>
          <cell r="C639" t="str">
            <v>Not Listed</v>
          </cell>
          <cell r="D639" t="str">
            <v>Specialty Chemicals</v>
          </cell>
        </row>
        <row r="640">
          <cell r="A640" t="str">
            <v>BLB LTD</v>
          </cell>
          <cell r="B640">
            <v>532290</v>
          </cell>
          <cell r="C640" t="str">
            <v>BLBLIMITED</v>
          </cell>
          <cell r="D640" t="str">
            <v>Other Financial Services</v>
          </cell>
        </row>
        <row r="641">
          <cell r="A641" t="str">
            <v>BLISS GVS PHARMA LTD</v>
          </cell>
          <cell r="B641">
            <v>506197</v>
          </cell>
          <cell r="C641" t="str">
            <v>BLISSGVS</v>
          </cell>
          <cell r="D641" t="str">
            <v>Pharmaceuticals</v>
          </cell>
        </row>
        <row r="642">
          <cell r="A642" t="str">
            <v>BLOOM DEKOR LTD</v>
          </cell>
          <cell r="B642">
            <v>526225</v>
          </cell>
          <cell r="C642" t="str">
            <v>Not Listed</v>
          </cell>
          <cell r="D642" t="str">
            <v>Plastic Products</v>
          </cell>
        </row>
        <row r="643">
          <cell r="A643" t="str">
            <v>BLOOM INDUSTRIES LTD</v>
          </cell>
          <cell r="B643">
            <v>513422</v>
          </cell>
          <cell r="C643" t="str">
            <v>Not Listed</v>
          </cell>
          <cell r="D643" t="str">
            <v>Iron &amp; Steel/Interm.Products</v>
          </cell>
        </row>
        <row r="644">
          <cell r="A644" t="str">
            <v>BLS INFOTECH LTD</v>
          </cell>
          <cell r="B644">
            <v>531175</v>
          </cell>
          <cell r="C644" t="str">
            <v>Not Listed</v>
          </cell>
          <cell r="D644" t="str">
            <v>IT Software Products</v>
          </cell>
        </row>
        <row r="645">
          <cell r="A645" t="str">
            <v>BLS INTERNATIONAL SERVICES LTD</v>
          </cell>
          <cell r="B645">
            <v>540073</v>
          </cell>
          <cell r="C645" t="str">
            <v>BLS</v>
          </cell>
          <cell r="D645" t="str">
            <v>Travel Support Services</v>
          </cell>
        </row>
        <row r="646">
          <cell r="A646" t="str">
            <v>BLUE BLENDS (INDIA) LTD</v>
          </cell>
          <cell r="B646">
            <v>502761</v>
          </cell>
          <cell r="C646" t="str">
            <v>Not Listed</v>
          </cell>
          <cell r="D646" t="str">
            <v>Textiles</v>
          </cell>
        </row>
        <row r="647">
          <cell r="A647" t="str">
            <v>BLUE BLENDS I LTD</v>
          </cell>
          <cell r="B647" t="str">
            <v>Not Listed</v>
          </cell>
          <cell r="C647" t="str">
            <v>BLUEBLENDS</v>
          </cell>
          <cell r="D647" t="str">
            <v>Others</v>
          </cell>
        </row>
        <row r="648">
          <cell r="A648" t="str">
            <v>BLUE BLENDS INDIA LTD</v>
          </cell>
          <cell r="B648">
            <v>502761</v>
          </cell>
          <cell r="C648" t="str">
            <v>Not Listed</v>
          </cell>
          <cell r="D648" t="str">
            <v>Textiles</v>
          </cell>
        </row>
        <row r="649">
          <cell r="A649" t="str">
            <v>BLUE CHIP TEX INDUSTRIES LTD</v>
          </cell>
          <cell r="B649">
            <v>506981</v>
          </cell>
          <cell r="C649" t="str">
            <v>Not Listed</v>
          </cell>
          <cell r="D649" t="str">
            <v>Textiles</v>
          </cell>
        </row>
        <row r="650">
          <cell r="A650" t="str">
            <v>BLUE CIRCLE SERVICES LTD</v>
          </cell>
          <cell r="B650">
            <v>508939</v>
          </cell>
          <cell r="C650" t="str">
            <v>Not Listed</v>
          </cell>
          <cell r="D650" t="str">
            <v>Finance (including NBFCs)</v>
          </cell>
        </row>
        <row r="651">
          <cell r="A651" t="str">
            <v>BLUE CLOUD SOFTECH SOLUTIONS LTD</v>
          </cell>
          <cell r="B651">
            <v>539607</v>
          </cell>
          <cell r="C651" t="str">
            <v>Not Listed</v>
          </cell>
          <cell r="D651" t="str">
            <v>IT Software Products</v>
          </cell>
        </row>
        <row r="652">
          <cell r="A652" t="str">
            <v>BLUE COAST HOTELS LTD</v>
          </cell>
          <cell r="B652">
            <v>531495</v>
          </cell>
          <cell r="C652" t="str">
            <v>BLUECOAST</v>
          </cell>
          <cell r="D652" t="str">
            <v>Hotels</v>
          </cell>
        </row>
        <row r="653">
          <cell r="A653" t="str">
            <v>BLUE DART EXPRESS LTD</v>
          </cell>
          <cell r="B653">
            <v>526612</v>
          </cell>
          <cell r="C653" t="str">
            <v>BLUEDART</v>
          </cell>
          <cell r="D653" t="str">
            <v>Transportation - Logistics</v>
          </cell>
        </row>
        <row r="654">
          <cell r="A654" t="str">
            <v>BLUE PEARL TEXSPIN LTD</v>
          </cell>
          <cell r="B654">
            <v>514440</v>
          </cell>
          <cell r="C654" t="str">
            <v>Not Listed</v>
          </cell>
          <cell r="D654" t="str">
            <v>Commodity Chemicals</v>
          </cell>
        </row>
        <row r="655">
          <cell r="A655" t="str">
            <v>BLUE STAR LTD</v>
          </cell>
          <cell r="B655">
            <v>500067</v>
          </cell>
          <cell r="C655" t="str">
            <v>BLUESTARCO</v>
          </cell>
          <cell r="D655" t="str">
            <v>Consumer Electronics</v>
          </cell>
        </row>
        <row r="656">
          <cell r="A656" t="str">
            <v>BLUEBLOOD VENTURES LTD</v>
          </cell>
          <cell r="B656">
            <v>539637</v>
          </cell>
          <cell r="C656" t="str">
            <v>Not Listed</v>
          </cell>
          <cell r="D656" t="str">
            <v>Other Financial Services</v>
          </cell>
        </row>
        <row r="657">
          <cell r="A657" t="str">
            <v>BLUECHIP STOCKSPIN LTD</v>
          </cell>
          <cell r="B657">
            <v>531713</v>
          </cell>
          <cell r="C657" t="str">
            <v>Not Listed</v>
          </cell>
          <cell r="D657" t="str">
            <v>Misc.Commercial Services</v>
          </cell>
        </row>
        <row r="658">
          <cell r="A658" t="str">
            <v>BMB MUSIC &amp; MAGNETICS LTD</v>
          </cell>
          <cell r="B658">
            <v>531420</v>
          </cell>
          <cell r="C658" t="str">
            <v>Not Listed</v>
          </cell>
          <cell r="D658" t="str">
            <v>Movies &amp; Entertainment</v>
          </cell>
        </row>
        <row r="659">
          <cell r="A659" t="str">
            <v>BMW Industries Ltd</v>
          </cell>
          <cell r="B659">
            <v>542669</v>
          </cell>
          <cell r="C659" t="str">
            <v>BMW</v>
          </cell>
          <cell r="D659" t="str">
            <v>Iron &amp;amp; Steel Products</v>
          </cell>
        </row>
        <row r="660">
          <cell r="A660" t="str">
            <v>BNK CAPITAL MARKETS LTD</v>
          </cell>
          <cell r="B660">
            <v>500069</v>
          </cell>
          <cell r="C660" t="str">
            <v>Not Listed</v>
          </cell>
          <cell r="D660" t="str">
            <v>Other Financial Services</v>
          </cell>
        </row>
        <row r="661">
          <cell r="A661" t="str">
            <v>BNR UDYOG LTD</v>
          </cell>
          <cell r="B661">
            <v>530809</v>
          </cell>
          <cell r="C661" t="str">
            <v>Not Listed</v>
          </cell>
          <cell r="D661" t="str">
            <v>BPO/KPO</v>
          </cell>
        </row>
        <row r="662">
          <cell r="A662" t="str">
            <v>BODAL CHEMICALS LTD</v>
          </cell>
          <cell r="B662">
            <v>524370</v>
          </cell>
          <cell r="C662" t="str">
            <v>BODALCHEM</v>
          </cell>
          <cell r="D662" t="str">
            <v>Specialty Chemicals</v>
          </cell>
        </row>
        <row r="663">
          <cell r="A663" t="str">
            <v>BODHTREE CONSULTING LTD</v>
          </cell>
          <cell r="B663">
            <v>539122</v>
          </cell>
          <cell r="C663" t="str">
            <v>Not Listed</v>
          </cell>
          <cell r="D663" t="str">
            <v>IT Consulting &amp; Software</v>
          </cell>
        </row>
        <row r="664">
          <cell r="A664" t="str">
            <v>BOHRA INDUSTRIES LTD</v>
          </cell>
          <cell r="B664" t="str">
            <v>Not Listed</v>
          </cell>
          <cell r="C664" t="str">
            <v>BOHRA</v>
          </cell>
          <cell r="D664" t="str">
            <v>SME</v>
          </cell>
        </row>
        <row r="665">
          <cell r="A665" t="str">
            <v>BOMBAY BURMAH TRADING CORPORATION LTD</v>
          </cell>
          <cell r="B665">
            <v>501425</v>
          </cell>
          <cell r="C665" t="str">
            <v>BBTC</v>
          </cell>
          <cell r="D665" t="str">
            <v>Tea &amp; Coffee</v>
          </cell>
        </row>
        <row r="666">
          <cell r="A666" t="str">
            <v>BOMBAY CYCLE &amp; MOTOR AGENCY LTD</v>
          </cell>
          <cell r="B666">
            <v>501430</v>
          </cell>
          <cell r="C666" t="str">
            <v>Not Listed</v>
          </cell>
          <cell r="D666" t="str">
            <v>Comm.Trading  &amp; Distribution</v>
          </cell>
        </row>
        <row r="667">
          <cell r="A667" t="str">
            <v>BOMBAY DYEING &amp; MFG COMPANY LTD</v>
          </cell>
          <cell r="B667">
            <v>500020</v>
          </cell>
          <cell r="C667" t="str">
            <v>BOMDYEING</v>
          </cell>
          <cell r="D667" t="str">
            <v>Textiles</v>
          </cell>
        </row>
        <row r="668">
          <cell r="A668" t="str">
            <v>BOMBAY OXYGEN INVESTMENTS LTD</v>
          </cell>
          <cell r="B668">
            <v>509470</v>
          </cell>
          <cell r="C668" t="str">
            <v>Not Listed</v>
          </cell>
          <cell r="D668" t="str">
            <v>Industrial Gases</v>
          </cell>
        </row>
        <row r="669">
          <cell r="A669" t="str">
            <v>BOMBAY POTTERIES &amp; TILES LTD</v>
          </cell>
          <cell r="B669">
            <v>502216</v>
          </cell>
          <cell r="C669" t="str">
            <v>Not Listed</v>
          </cell>
          <cell r="D669" t="str">
            <v>Realty</v>
          </cell>
        </row>
        <row r="670">
          <cell r="A670" t="str">
            <v>BOMBAY RAYON FASHIONS LTD</v>
          </cell>
          <cell r="B670">
            <v>532678</v>
          </cell>
          <cell r="C670" t="str">
            <v>BRFL</v>
          </cell>
          <cell r="D670" t="str">
            <v>Textiles</v>
          </cell>
        </row>
        <row r="671">
          <cell r="A671" t="str">
            <v>BOMBAY SUPER HYBRID SEEDS LTD</v>
          </cell>
          <cell r="B671" t="str">
            <v>Not Listed</v>
          </cell>
          <cell r="C671" t="str">
            <v>BSHSL</v>
          </cell>
          <cell r="D671" t="str">
            <v>SME</v>
          </cell>
        </row>
        <row r="672">
          <cell r="A672" t="str">
            <v>BOMBAY WIRE ROPES LTD</v>
          </cell>
          <cell r="B672">
            <v>504648</v>
          </cell>
          <cell r="C672" t="str">
            <v>Not Listed</v>
          </cell>
          <cell r="D672" t="str">
            <v>Iron &amp; Steel Products</v>
          </cell>
        </row>
        <row r="673">
          <cell r="A673" t="str">
            <v>BONANZA INDUSTRIES LTD</v>
          </cell>
          <cell r="B673">
            <v>523133</v>
          </cell>
          <cell r="C673" t="str">
            <v>Not Listed</v>
          </cell>
          <cell r="D673" t="str">
            <v>Textiles</v>
          </cell>
        </row>
        <row r="674">
          <cell r="A674" t="str">
            <v>BOROSIL GLASS WORKS LTD</v>
          </cell>
          <cell r="B674">
            <v>502219</v>
          </cell>
          <cell r="C674" t="str">
            <v>BOROSIL</v>
          </cell>
          <cell r="D674" t="str">
            <v>Houseware</v>
          </cell>
        </row>
        <row r="675">
          <cell r="A675" t="str">
            <v>BOSCH LTD</v>
          </cell>
          <cell r="B675">
            <v>500530</v>
          </cell>
          <cell r="C675" t="str">
            <v>BOSCHLTD</v>
          </cell>
          <cell r="D675" t="str">
            <v>Auto Parts &amp; Equipment</v>
          </cell>
        </row>
        <row r="676">
          <cell r="A676" t="str">
            <v>BOSTON TEKNOWSYS (INDIA) LTD</v>
          </cell>
          <cell r="B676">
            <v>536820</v>
          </cell>
          <cell r="C676" t="str">
            <v>Not Listed</v>
          </cell>
          <cell r="D676" t="str">
            <v>IT Software Products</v>
          </cell>
        </row>
        <row r="677">
          <cell r="A677" t="str">
            <v>BOSTON TEKNOWSYS INDIA LTD</v>
          </cell>
          <cell r="B677">
            <v>536820</v>
          </cell>
          <cell r="C677" t="str">
            <v>Not Listed</v>
          </cell>
          <cell r="D677" t="str">
            <v>IT Software Products</v>
          </cell>
        </row>
        <row r="678">
          <cell r="A678" t="str">
            <v>BOTHRA METALS &amp; ALLOYS LTD</v>
          </cell>
          <cell r="B678">
            <v>535279</v>
          </cell>
          <cell r="C678" t="str">
            <v>Not Listed</v>
          </cell>
          <cell r="D678" t="str">
            <v>Aluminium</v>
          </cell>
        </row>
        <row r="679">
          <cell r="A679" t="str">
            <v>BPL LTD</v>
          </cell>
          <cell r="B679">
            <v>500074</v>
          </cell>
          <cell r="C679" t="str">
            <v>BPL</v>
          </cell>
          <cell r="D679" t="str">
            <v>Consumer Electronics</v>
          </cell>
        </row>
        <row r="680">
          <cell r="A680" t="str">
            <v>BRADY &amp; MORRIS ENGINEERING CO LTD</v>
          </cell>
          <cell r="B680">
            <v>505690</v>
          </cell>
          <cell r="C680" t="str">
            <v>Not Listed</v>
          </cell>
          <cell r="D680" t="str">
            <v>Commercial Vehicles</v>
          </cell>
        </row>
        <row r="681">
          <cell r="A681" t="str">
            <v>BRAHMAPUTRA INFRASTRUCTURE LTD</v>
          </cell>
          <cell r="B681">
            <v>535693</v>
          </cell>
          <cell r="C681" t="str">
            <v>Not Listed</v>
          </cell>
          <cell r="D681" t="str">
            <v>Construction &amp; Engineering</v>
          </cell>
        </row>
        <row r="682">
          <cell r="A682" t="str">
            <v>BRAND CONCEPTS LTD</v>
          </cell>
          <cell r="B682" t="str">
            <v>Not Listed</v>
          </cell>
          <cell r="C682" t="str">
            <v>BCONCEPTS</v>
          </cell>
          <cell r="D682" t="str">
            <v>SME</v>
          </cell>
        </row>
        <row r="683">
          <cell r="A683" t="str">
            <v>BRAND REALTY SERVICES LTD</v>
          </cell>
          <cell r="B683">
            <v>531203</v>
          </cell>
          <cell r="C683" t="str">
            <v>Not Listed</v>
          </cell>
          <cell r="D683" t="str">
            <v>Consulting Services</v>
          </cell>
        </row>
        <row r="684">
          <cell r="A684" t="str">
            <v>BRAWN BIOTECH LTD</v>
          </cell>
          <cell r="B684">
            <v>530207</v>
          </cell>
          <cell r="C684" t="str">
            <v>Not Listed</v>
          </cell>
          <cell r="D684" t="str">
            <v>Pharmaceuticals</v>
          </cell>
        </row>
        <row r="685">
          <cell r="A685" t="str">
            <v>BRIDGE SECURITIES LTD</v>
          </cell>
          <cell r="B685">
            <v>530249</v>
          </cell>
          <cell r="C685" t="str">
            <v>Not Listed</v>
          </cell>
          <cell r="D685" t="str">
            <v>Other Financial Services</v>
          </cell>
        </row>
        <row r="686">
          <cell r="A686" t="str">
            <v>BRIGADE ENTERPRISES LTD</v>
          </cell>
          <cell r="B686">
            <v>532929</v>
          </cell>
          <cell r="C686" t="str">
            <v>BRIGADE</v>
          </cell>
          <cell r="D686" t="str">
            <v>Realty</v>
          </cell>
        </row>
        <row r="687">
          <cell r="A687" t="str">
            <v>BRIGHT BROTHERS LTD</v>
          </cell>
          <cell r="B687">
            <v>526731</v>
          </cell>
          <cell r="C687" t="str">
            <v>Not Listed</v>
          </cell>
          <cell r="D687" t="str">
            <v>Containers &amp; Packaging</v>
          </cell>
        </row>
        <row r="688">
          <cell r="A688" t="str">
            <v>BRIGHT SOLAR LTD</v>
          </cell>
          <cell r="B688" t="str">
            <v>Not Listed</v>
          </cell>
          <cell r="C688" t="str">
            <v>BRIGHT</v>
          </cell>
          <cell r="D688" t="str">
            <v>SME</v>
          </cell>
        </row>
        <row r="689">
          <cell r="A689" t="str">
            <v>BRIGHTCOM GROUP LTD</v>
          </cell>
          <cell r="B689">
            <v>532368</v>
          </cell>
          <cell r="C689" t="str">
            <v>BCG</v>
          </cell>
          <cell r="D689" t="str">
            <v>IT Software Products</v>
          </cell>
        </row>
        <row r="690">
          <cell r="A690" t="str">
            <v>BRIJLAXMI LEASING &amp;amp; FINANCE LTD.</v>
          </cell>
          <cell r="B690">
            <v>532113</v>
          </cell>
          <cell r="C690" t="str">
            <v>BRIJLEAS</v>
          </cell>
          <cell r="D690" t="str">
            <v>Finance (including NBFCs)</v>
          </cell>
        </row>
        <row r="691">
          <cell r="A691" t="str">
            <v>BRILLIANT PORTFOLIOS LTD</v>
          </cell>
          <cell r="B691">
            <v>539434</v>
          </cell>
          <cell r="C691" t="str">
            <v>Not Listed</v>
          </cell>
          <cell r="D691" t="str">
            <v>Finance (including NBFCs)</v>
          </cell>
        </row>
        <row r="692">
          <cell r="A692" t="str">
            <v>BRITANNIA INDUSTRIES LTD</v>
          </cell>
          <cell r="B692">
            <v>500825</v>
          </cell>
          <cell r="C692" t="str">
            <v>BRITANNIA</v>
          </cell>
          <cell r="D692" t="str">
            <v>Packaged Foods</v>
          </cell>
        </row>
        <row r="693">
          <cell r="A693" t="str">
            <v>BRONZE INFRA-TECH LTD</v>
          </cell>
          <cell r="B693">
            <v>534731</v>
          </cell>
          <cell r="C693" t="str">
            <v>Not Listed</v>
          </cell>
          <cell r="D693" t="str">
            <v>Construction &amp; Engineering</v>
          </cell>
        </row>
        <row r="694">
          <cell r="A694" t="str">
            <v>BROOKS LABORATORIES LTD</v>
          </cell>
          <cell r="B694">
            <v>533543</v>
          </cell>
          <cell r="C694" t="str">
            <v>BROOKS</v>
          </cell>
          <cell r="D694" t="str">
            <v>Pharmaceuticals</v>
          </cell>
        </row>
        <row r="695">
          <cell r="A695" t="str">
            <v>BSE LTD</v>
          </cell>
          <cell r="B695" t="str">
            <v>Not Listed</v>
          </cell>
          <cell r="C695" t="str">
            <v>BSE</v>
          </cell>
          <cell r="D695" t="str">
            <v>Others</v>
          </cell>
        </row>
        <row r="696">
          <cell r="A696" t="str">
            <v>BSEL INFRASTRUCTURE REALTY LTD</v>
          </cell>
          <cell r="B696">
            <v>532123</v>
          </cell>
          <cell r="C696" t="str">
            <v>BSELINFRA</v>
          </cell>
          <cell r="D696" t="str">
            <v>Realty</v>
          </cell>
        </row>
        <row r="697">
          <cell r="A697" t="str">
            <v>BSL LTD</v>
          </cell>
          <cell r="B697">
            <v>514045</v>
          </cell>
          <cell r="C697" t="str">
            <v>BSL</v>
          </cell>
          <cell r="D697" t="str">
            <v>Textiles</v>
          </cell>
        </row>
        <row r="698">
          <cell r="A698" t="str">
            <v>BUDGE BUDGE COMPANY LTD</v>
          </cell>
          <cell r="B698">
            <v>538789</v>
          </cell>
          <cell r="C698" t="str">
            <v>Not Listed</v>
          </cell>
          <cell r="D698" t="str">
            <v>Jute &amp; Jute Products</v>
          </cell>
        </row>
        <row r="699">
          <cell r="A699" t="str">
            <v>BULLISH BONDS &amp; HOLDINGS LTD</v>
          </cell>
          <cell r="B699">
            <v>540006</v>
          </cell>
          <cell r="C699" t="str">
            <v>Not Listed</v>
          </cell>
          <cell r="D699" t="str">
            <v>Other Financial Services</v>
          </cell>
        </row>
        <row r="700">
          <cell r="A700" t="str">
            <v>BURNPUR CEMENT LTD</v>
          </cell>
          <cell r="B700">
            <v>532931</v>
          </cell>
          <cell r="C700" t="str">
            <v>BURNPUR</v>
          </cell>
          <cell r="D700" t="str">
            <v>Cement &amp; Cement Products</v>
          </cell>
        </row>
        <row r="701">
          <cell r="A701" t="str">
            <v>BUTTERFLY GANDHIMATHI APPLIANCES LTD</v>
          </cell>
          <cell r="B701">
            <v>517421</v>
          </cell>
          <cell r="C701" t="str">
            <v>BUTTERFLY</v>
          </cell>
          <cell r="D701" t="str">
            <v>Household Appliances</v>
          </cell>
        </row>
        <row r="702">
          <cell r="A702" t="str">
            <v>BWL LTD</v>
          </cell>
          <cell r="B702">
            <v>504643</v>
          </cell>
          <cell r="C702" t="str">
            <v>Not Listed</v>
          </cell>
          <cell r="D702" t="str">
            <v>Iron &amp; Steel Products</v>
          </cell>
        </row>
        <row r="703">
          <cell r="A703" t="str">
            <v>C &amp; C CONSTRUCTIONS LTD</v>
          </cell>
          <cell r="B703">
            <v>532813</v>
          </cell>
          <cell r="C703" t="str">
            <v>CANDC</v>
          </cell>
          <cell r="D703" t="str">
            <v>Construction &amp; Engineering</v>
          </cell>
        </row>
        <row r="704">
          <cell r="A704" t="str">
            <v>C J GELATINE PRODUCTS LTD</v>
          </cell>
          <cell r="B704">
            <v>507515</v>
          </cell>
          <cell r="C704" t="str">
            <v>Not Listed</v>
          </cell>
          <cell r="D704" t="str">
            <v>Specialty Chemicals</v>
          </cell>
        </row>
        <row r="705">
          <cell r="A705" t="str">
            <v>CADILA HEALTHCARE LTD</v>
          </cell>
          <cell r="B705">
            <v>532321</v>
          </cell>
          <cell r="C705" t="str">
            <v>CADILAHC</v>
          </cell>
          <cell r="D705" t="str">
            <v>Pharmaceuticals</v>
          </cell>
        </row>
        <row r="706">
          <cell r="A706" t="str">
            <v>CADSYS (INDIA) LTD</v>
          </cell>
          <cell r="B706" t="str">
            <v>Not Listed</v>
          </cell>
          <cell r="C706" t="str">
            <v>CADSYS</v>
          </cell>
          <cell r="D706" t="str">
            <v>SME</v>
          </cell>
        </row>
        <row r="707">
          <cell r="A707" t="str">
            <v>CADSYS INDIA LTD</v>
          </cell>
          <cell r="B707" t="str">
            <v>Not Listed</v>
          </cell>
          <cell r="C707" t="str">
            <v>CADSYS</v>
          </cell>
          <cell r="D707" t="str">
            <v>SME</v>
          </cell>
        </row>
        <row r="708">
          <cell r="A708" t="str">
            <v>CALCOM VISION LTD</v>
          </cell>
          <cell r="B708">
            <v>517236</v>
          </cell>
          <cell r="C708" t="str">
            <v>Not Listed</v>
          </cell>
          <cell r="D708" t="str">
            <v>Consumer Electronics</v>
          </cell>
        </row>
        <row r="709">
          <cell r="A709" t="str">
            <v>CALIFORNIA SOFTWARE COMPANY LTD</v>
          </cell>
          <cell r="B709">
            <v>532386</v>
          </cell>
          <cell r="C709" t="str">
            <v>CALSOFT</v>
          </cell>
          <cell r="D709" t="str">
            <v>IT Software Products</v>
          </cell>
        </row>
        <row r="710">
          <cell r="A710" t="str">
            <v>CAMBRIDGE TECHNOLOGY ENTERPRISES LTD</v>
          </cell>
          <cell r="B710">
            <v>532801</v>
          </cell>
          <cell r="C710" t="str">
            <v>CTE</v>
          </cell>
          <cell r="D710" t="str">
            <v>IT Software Products</v>
          </cell>
        </row>
        <row r="711">
          <cell r="A711" t="str">
            <v>CAMEX LTD</v>
          </cell>
          <cell r="B711">
            <v>524440</v>
          </cell>
          <cell r="C711" t="str">
            <v>Not Listed</v>
          </cell>
          <cell r="D711" t="str">
            <v>Commodity Chemicals</v>
          </cell>
        </row>
        <row r="712">
          <cell r="A712" t="str">
            <v>CAMLIN FINE SCIENCES LTD</v>
          </cell>
          <cell r="B712">
            <v>532834</v>
          </cell>
          <cell r="C712" t="str">
            <v>CAMLINFINE</v>
          </cell>
          <cell r="D712" t="str">
            <v>Specialty Chemicals</v>
          </cell>
        </row>
        <row r="713">
          <cell r="A713" t="str">
            <v>CAMSON BIO TECHNOLOGIES LTD</v>
          </cell>
          <cell r="B713">
            <v>538858</v>
          </cell>
          <cell r="C713" t="str">
            <v>Not Listed</v>
          </cell>
          <cell r="D713" t="str">
            <v>Biotechnology</v>
          </cell>
        </row>
        <row r="714">
          <cell r="A714" t="str">
            <v>CAMSON SEEDS LTD</v>
          </cell>
          <cell r="B714">
            <v>540071</v>
          </cell>
          <cell r="C714" t="str">
            <v>Not Listed</v>
          </cell>
          <cell r="D714" t="str">
            <v>Other Agricultural Products</v>
          </cell>
        </row>
        <row r="715">
          <cell r="A715" t="str">
            <v>CAN FIN HOMES LTD</v>
          </cell>
          <cell r="B715">
            <v>511196</v>
          </cell>
          <cell r="C715" t="str">
            <v>CANFINHOME</v>
          </cell>
          <cell r="D715" t="str">
            <v xml:space="preserve">Housing Finance </v>
          </cell>
        </row>
        <row r="716">
          <cell r="A716" t="str">
            <v>CANARA BANK</v>
          </cell>
          <cell r="B716">
            <v>532483</v>
          </cell>
          <cell r="C716" t="str">
            <v>CANBK</v>
          </cell>
          <cell r="D716" t="str">
            <v>Banks</v>
          </cell>
        </row>
        <row r="717">
          <cell r="A717" t="str">
            <v>CANOPY FINANCE LTD</v>
          </cell>
          <cell r="B717">
            <v>539304</v>
          </cell>
          <cell r="C717" t="str">
            <v>Not Listed</v>
          </cell>
          <cell r="D717" t="str">
            <v>Other Financial Services</v>
          </cell>
        </row>
        <row r="718">
          <cell r="A718" t="str">
            <v>CANTABIL RETAIL (INDIA) LTD</v>
          </cell>
          <cell r="B718">
            <v>533267</v>
          </cell>
          <cell r="C718" t="str">
            <v>CANTABIL</v>
          </cell>
          <cell r="D718" t="str">
            <v>Other Apparels &amp; Accessories</v>
          </cell>
        </row>
        <row r="719">
          <cell r="A719" t="str">
            <v>CANTABIL RETAIL INDIA LTD</v>
          </cell>
          <cell r="B719">
            <v>533267</v>
          </cell>
          <cell r="C719" t="str">
            <v>CANTABIL</v>
          </cell>
          <cell r="D719" t="str">
            <v>Other Apparels &amp; Accessories</v>
          </cell>
        </row>
        <row r="720">
          <cell r="A720" t="str">
            <v>CAPACIT'E INFRAPROJECTS LTD</v>
          </cell>
          <cell r="B720">
            <v>540710</v>
          </cell>
          <cell r="C720" t="str">
            <v>CAPACITE</v>
          </cell>
          <cell r="D720" t="str">
            <v>Realty</v>
          </cell>
        </row>
        <row r="721">
          <cell r="A721" t="str">
            <v>CAPFIN (INDIA) LTD</v>
          </cell>
          <cell r="B721">
            <v>539198</v>
          </cell>
          <cell r="C721" t="str">
            <v>Not Listed</v>
          </cell>
          <cell r="D721" t="str">
            <v>Other Financial Services</v>
          </cell>
        </row>
        <row r="722">
          <cell r="A722" t="str">
            <v>CAPFIN INDIA LTD</v>
          </cell>
          <cell r="B722">
            <v>539198</v>
          </cell>
          <cell r="C722" t="str">
            <v>Not Listed</v>
          </cell>
          <cell r="D722" t="str">
            <v>Other Financial Services</v>
          </cell>
        </row>
        <row r="723">
          <cell r="A723" t="str">
            <v>CAPITAL FIRST LTD</v>
          </cell>
          <cell r="B723">
            <v>532938</v>
          </cell>
          <cell r="C723" t="str">
            <v>CAPF</v>
          </cell>
          <cell r="D723" t="str">
            <v>Other Financial Services</v>
          </cell>
        </row>
        <row r="724">
          <cell r="A724" t="str">
            <v>CAPITAL INDIA FINANCE LTD</v>
          </cell>
          <cell r="B724">
            <v>530879</v>
          </cell>
          <cell r="C724" t="str">
            <v>Not Listed</v>
          </cell>
          <cell r="D724" t="str">
            <v>Other Financial Services</v>
          </cell>
        </row>
        <row r="725">
          <cell r="A725" t="str">
            <v>CAPITAL TRADE LINKS LTD</v>
          </cell>
          <cell r="B725">
            <v>538476</v>
          </cell>
          <cell r="C725" t="str">
            <v>Not Listed</v>
          </cell>
          <cell r="D725" t="str">
            <v>Finance (including NBFCs)</v>
          </cell>
        </row>
        <row r="726">
          <cell r="A726" t="str">
            <v>CAPITAL TRUST LTD</v>
          </cell>
          <cell r="B726">
            <v>511505</v>
          </cell>
          <cell r="C726" t="str">
            <v>CAPTRUST</v>
          </cell>
          <cell r="D726" t="str">
            <v>Finance (including NBFCs)</v>
          </cell>
        </row>
        <row r="727">
          <cell r="A727" t="str">
            <v>CAPLIN POINT LABORATORIES LTD</v>
          </cell>
          <cell r="B727">
            <v>524742</v>
          </cell>
          <cell r="C727" t="str">
            <v>CAPLIPOINT</v>
          </cell>
          <cell r="D727" t="str">
            <v>Pharmaceuticals</v>
          </cell>
        </row>
        <row r="728">
          <cell r="A728" t="str">
            <v>CAPRI GLOBAL CAPITAL LTD</v>
          </cell>
          <cell r="B728">
            <v>531595</v>
          </cell>
          <cell r="C728" t="str">
            <v>CGCL</v>
          </cell>
          <cell r="D728" t="str">
            <v>Finance (including NBFCs)</v>
          </cell>
        </row>
        <row r="729">
          <cell r="A729" t="str">
            <v>CAPRICORN SYSTEMS GLOBAL SOLUTIONS LTD</v>
          </cell>
          <cell r="B729">
            <v>512169</v>
          </cell>
          <cell r="C729" t="str">
            <v>Not Listed</v>
          </cell>
          <cell r="D729" t="str">
            <v>Misc.Commercial Services</v>
          </cell>
        </row>
        <row r="730">
          <cell r="A730" t="str">
            <v>CAPRIHANS (INDIA) LTD</v>
          </cell>
          <cell r="B730">
            <v>509486</v>
          </cell>
          <cell r="C730" t="str">
            <v>Not Listed</v>
          </cell>
          <cell r="D730" t="str">
            <v>Plastic Products</v>
          </cell>
        </row>
        <row r="731">
          <cell r="A731" t="str">
            <v>CAPRIHANS INDIA LTD</v>
          </cell>
          <cell r="B731">
            <v>509486</v>
          </cell>
          <cell r="C731" t="str">
            <v>Not Listed</v>
          </cell>
          <cell r="D731" t="str">
            <v>Plastic Products</v>
          </cell>
        </row>
        <row r="732">
          <cell r="A732" t="str">
            <v>CAPROLACTAM CHEMICALS LTD</v>
          </cell>
          <cell r="B732">
            <v>507486</v>
          </cell>
          <cell r="C732" t="str">
            <v>Not Listed</v>
          </cell>
          <cell r="D732" t="str">
            <v>Commodity Chemicals</v>
          </cell>
        </row>
        <row r="733">
          <cell r="A733" t="str">
            <v>CAPTAIN PIPES LTD</v>
          </cell>
          <cell r="B733">
            <v>538817</v>
          </cell>
          <cell r="C733" t="str">
            <v>Not Listed</v>
          </cell>
          <cell r="D733" t="str">
            <v>Plastic Products</v>
          </cell>
        </row>
        <row r="734">
          <cell r="A734" t="str">
            <v>CAPTAIN POLYPLAST LTD</v>
          </cell>
          <cell r="B734">
            <v>536974</v>
          </cell>
          <cell r="C734" t="str">
            <v>Not Listed</v>
          </cell>
          <cell r="D734" t="str">
            <v>Plastic Products</v>
          </cell>
        </row>
        <row r="735">
          <cell r="A735" t="str">
            <v>CAPTAIN TECHNOCAST LTD</v>
          </cell>
          <cell r="B735">
            <v>540652</v>
          </cell>
          <cell r="C735" t="str">
            <v>Not Listed</v>
          </cell>
          <cell r="D735" t="str">
            <v>Other Industrial Goods</v>
          </cell>
        </row>
        <row r="736">
          <cell r="A736" t="str">
            <v>CARBORUNDUM UNIVERSAL LTD</v>
          </cell>
          <cell r="B736">
            <v>513375</v>
          </cell>
          <cell r="C736" t="str">
            <v>CARBORUNIV</v>
          </cell>
          <cell r="D736" t="str">
            <v>Other Industrial Products</v>
          </cell>
        </row>
        <row r="737">
          <cell r="A737" t="str">
            <v>CARE RATINGS LTD</v>
          </cell>
          <cell r="B737">
            <v>534804</v>
          </cell>
          <cell r="C737" t="str">
            <v>CARERATING</v>
          </cell>
          <cell r="D737" t="str">
            <v>Other Financial Services</v>
          </cell>
        </row>
        <row r="738">
          <cell r="A738" t="str">
            <v>CAREER POINT LTD</v>
          </cell>
          <cell r="B738">
            <v>533260</v>
          </cell>
          <cell r="C738" t="str">
            <v>CAREERP</v>
          </cell>
          <cell r="D738" t="str">
            <v>Education</v>
          </cell>
        </row>
        <row r="739">
          <cell r="A739" t="str">
            <v>CARNATION INDUSTRIES LTD</v>
          </cell>
          <cell r="B739">
            <v>530609</v>
          </cell>
          <cell r="C739" t="str">
            <v>Not Listed</v>
          </cell>
          <cell r="D739" t="str">
            <v>Other Industrial Products</v>
          </cell>
        </row>
        <row r="740">
          <cell r="A740" t="str">
            <v>CASTEX TECHNOLOGIES LTD</v>
          </cell>
          <cell r="B740">
            <v>532282</v>
          </cell>
          <cell r="C740" t="str">
            <v>CASTEXTECH</v>
          </cell>
          <cell r="D740" t="str">
            <v>Auto Parts &amp; Equipment</v>
          </cell>
        </row>
        <row r="741">
          <cell r="A741" t="str">
            <v>CASTROL (INDIA) LTD</v>
          </cell>
          <cell r="B741">
            <v>500870</v>
          </cell>
          <cell r="C741" t="str">
            <v>CASTROLIND</v>
          </cell>
          <cell r="D741" t="str">
            <v>Oil Marketing &amp; Distribution</v>
          </cell>
        </row>
        <row r="742">
          <cell r="A742" t="str">
            <v>CASTROL INDIA LTD</v>
          </cell>
          <cell r="B742">
            <v>500870</v>
          </cell>
          <cell r="C742" t="str">
            <v>CASTROLIND</v>
          </cell>
          <cell r="D742" t="str">
            <v>Oil Marketing &amp; Distribution</v>
          </cell>
        </row>
        <row r="743">
          <cell r="A743" t="str">
            <v>CAT TECHNOLOGIES LTD</v>
          </cell>
          <cell r="B743">
            <v>531682</v>
          </cell>
          <cell r="C743" t="str">
            <v>Not Listed</v>
          </cell>
          <cell r="D743" t="str">
            <v>IT Consulting &amp; Software</v>
          </cell>
        </row>
        <row r="744">
          <cell r="A744" t="str">
            <v>CATVISION LTD</v>
          </cell>
          <cell r="B744">
            <v>531158</v>
          </cell>
          <cell r="C744" t="str">
            <v>Not Listed</v>
          </cell>
          <cell r="D744" t="str">
            <v>Comm.Trading  &amp; Distribution</v>
          </cell>
        </row>
        <row r="745">
          <cell r="A745" t="str">
            <v>CCL INTERNATIONAL LTD</v>
          </cell>
          <cell r="B745">
            <v>531900</v>
          </cell>
          <cell r="C745" t="str">
            <v>Not Listed</v>
          </cell>
          <cell r="D745" t="str">
            <v>Comm.Trading  &amp; Distribution</v>
          </cell>
        </row>
        <row r="746">
          <cell r="A746" t="str">
            <v>CCL PRODUCTS (INDIA) LTD</v>
          </cell>
          <cell r="B746">
            <v>519600</v>
          </cell>
          <cell r="C746" t="str">
            <v>CCL</v>
          </cell>
          <cell r="D746" t="str">
            <v>Tea &amp; Coffee</v>
          </cell>
        </row>
        <row r="747">
          <cell r="A747" t="str">
            <v>CCL PRODUCTS INDIA LTD</v>
          </cell>
          <cell r="B747">
            <v>519600</v>
          </cell>
          <cell r="C747" t="str">
            <v>CCL</v>
          </cell>
          <cell r="D747" t="str">
            <v>Tea &amp; Coffee</v>
          </cell>
        </row>
        <row r="748">
          <cell r="A748" t="str">
            <v>CEAT LTD</v>
          </cell>
          <cell r="B748">
            <v>500878</v>
          </cell>
          <cell r="C748" t="str">
            <v>CEATLTD</v>
          </cell>
          <cell r="D748" t="str">
            <v>Auto Tyres &amp; Rubber Products</v>
          </cell>
        </row>
        <row r="749">
          <cell r="A749" t="str">
            <v>CEEJAY FINANCE LTD</v>
          </cell>
          <cell r="B749">
            <v>530789</v>
          </cell>
          <cell r="C749" t="str">
            <v>Not Listed</v>
          </cell>
          <cell r="D749" t="str">
            <v>Plastic Products</v>
          </cell>
        </row>
        <row r="750">
          <cell r="A750" t="str">
            <v>CEENIK EXPORTS (INDIA) LTD</v>
          </cell>
          <cell r="B750">
            <v>531119</v>
          </cell>
          <cell r="C750" t="str">
            <v>Not Listed</v>
          </cell>
          <cell r="D750" t="str">
            <v>Other Apparels &amp; Accessories</v>
          </cell>
        </row>
        <row r="751">
          <cell r="A751" t="str">
            <v>CEENIK EXPORTS INDIA LTD</v>
          </cell>
          <cell r="B751">
            <v>531119</v>
          </cell>
          <cell r="C751" t="str">
            <v>Not Listed</v>
          </cell>
          <cell r="D751" t="str">
            <v>Other Apparels &amp; Accessories</v>
          </cell>
        </row>
        <row r="752">
          <cell r="A752" t="str">
            <v>CEETA INDUSTRIES LTD</v>
          </cell>
          <cell r="B752">
            <v>514171</v>
          </cell>
          <cell r="C752" t="str">
            <v>Not Listed</v>
          </cell>
          <cell r="D752" t="str">
            <v>Construction Materials</v>
          </cell>
        </row>
        <row r="753">
          <cell r="A753" t="str">
            <v>CEINSYS TECH LTD</v>
          </cell>
          <cell r="B753">
            <v>538734</v>
          </cell>
          <cell r="C753" t="str">
            <v>Not Listed</v>
          </cell>
          <cell r="D753" t="str">
            <v>IT Consulting &amp; Software</v>
          </cell>
        </row>
        <row r="754">
          <cell r="A754" t="str">
            <v>CELEBRITY FASHIONS LTD</v>
          </cell>
          <cell r="B754">
            <v>532695</v>
          </cell>
          <cell r="C754" t="str">
            <v>CELEBRITY</v>
          </cell>
          <cell r="D754" t="str">
            <v>Other Apparels &amp; Accessories</v>
          </cell>
        </row>
        <row r="755">
          <cell r="A755" t="str">
            <v>CELESTIAL BIOLABS LTD</v>
          </cell>
          <cell r="B755">
            <v>532871</v>
          </cell>
          <cell r="C755" t="str">
            <v>CELESTIAL</v>
          </cell>
          <cell r="D755" t="str">
            <v>Biotechnology</v>
          </cell>
        </row>
        <row r="756">
          <cell r="A756" t="str">
            <v>CELLA SPACE LTD</v>
          </cell>
          <cell r="B756">
            <v>532701</v>
          </cell>
          <cell r="C756" t="str">
            <v>Not Listed</v>
          </cell>
          <cell r="D756" t="str">
            <v>Paper &amp; Paper Products</v>
          </cell>
        </row>
        <row r="757">
          <cell r="A757" t="str">
            <v>CENLUB INDUSTRIES LTD</v>
          </cell>
          <cell r="B757">
            <v>522251</v>
          </cell>
          <cell r="C757" t="str">
            <v>Not Listed</v>
          </cell>
          <cell r="D757" t="str">
            <v>Industrial Machinery</v>
          </cell>
        </row>
        <row r="758">
          <cell r="A758" t="str">
            <v>CENTENIAL SURGICAL SUTURE LTD</v>
          </cell>
          <cell r="B758">
            <v>531380</v>
          </cell>
          <cell r="C758" t="str">
            <v>Not Listed</v>
          </cell>
          <cell r="D758" t="str">
            <v>Medical Equipment</v>
          </cell>
        </row>
        <row r="759">
          <cell r="A759" t="str">
            <v>CENTRAL BANK OF INDIA</v>
          </cell>
          <cell r="B759">
            <v>532885</v>
          </cell>
          <cell r="C759" t="str">
            <v>CENTRALBK</v>
          </cell>
          <cell r="D759" t="str">
            <v>Banks</v>
          </cell>
        </row>
        <row r="760">
          <cell r="A760" t="str">
            <v>CENTRAL DEPOSITORY SERVICES (INDIA) LTD</v>
          </cell>
          <cell r="B760" t="str">
            <v>Not Listed</v>
          </cell>
          <cell r="C760" t="str">
            <v>CDSL</v>
          </cell>
          <cell r="D760" t="str">
            <v>Others</v>
          </cell>
        </row>
        <row r="761">
          <cell r="A761" t="str">
            <v>CENTRAL DEPOSITORY SERVICES INDIA LTD</v>
          </cell>
          <cell r="B761" t="str">
            <v>Not Listed</v>
          </cell>
          <cell r="C761" t="str">
            <v>CDSL</v>
          </cell>
          <cell r="D761" t="str">
            <v>Others</v>
          </cell>
        </row>
        <row r="762">
          <cell r="A762" t="str">
            <v>CENTRAL PROVINCES RAILWAYS CO LTD</v>
          </cell>
          <cell r="B762">
            <v>501827</v>
          </cell>
          <cell r="C762" t="str">
            <v>Not Listed</v>
          </cell>
          <cell r="D762" t="str">
            <v>Surface Transportation</v>
          </cell>
        </row>
        <row r="763">
          <cell r="A763" t="str">
            <v>CENTRUM CAPITAL LTD</v>
          </cell>
          <cell r="B763">
            <v>501150</v>
          </cell>
          <cell r="C763" t="str">
            <v>CENTRUM</v>
          </cell>
          <cell r="D763" t="str">
            <v>Other Financial Services</v>
          </cell>
        </row>
        <row r="764">
          <cell r="A764" t="str">
            <v>CENTUM ELECTRONICS LTD</v>
          </cell>
          <cell r="B764">
            <v>517544</v>
          </cell>
          <cell r="C764" t="str">
            <v>CENTUM</v>
          </cell>
          <cell r="D764" t="str">
            <v>Misc.Commercial Services</v>
          </cell>
        </row>
        <row r="765">
          <cell r="A765" t="str">
            <v>CENTURY ENKA LTD</v>
          </cell>
          <cell r="B765">
            <v>500280</v>
          </cell>
          <cell r="C765" t="str">
            <v>CENTENKA</v>
          </cell>
          <cell r="D765" t="str">
            <v>Textiles</v>
          </cell>
        </row>
        <row r="766">
          <cell r="A766" t="str">
            <v>CENTURY EXTRUSIONS LTD</v>
          </cell>
          <cell r="B766">
            <v>500083</v>
          </cell>
          <cell r="C766" t="str">
            <v>CENTEXT</v>
          </cell>
          <cell r="D766" t="str">
            <v>Aluminium</v>
          </cell>
        </row>
        <row r="767">
          <cell r="A767" t="str">
            <v>CENTURY PLYBOARDS (INDIA) LTD</v>
          </cell>
          <cell r="B767">
            <v>532548</v>
          </cell>
          <cell r="C767" t="str">
            <v>CENTURYPLY</v>
          </cell>
          <cell r="D767" t="str">
            <v>Forest Products</v>
          </cell>
        </row>
        <row r="768">
          <cell r="A768" t="str">
            <v>CENTURY PLYBOARDS INDIA LTD</v>
          </cell>
          <cell r="B768">
            <v>532548</v>
          </cell>
          <cell r="C768" t="str">
            <v>CENTURYPLY</v>
          </cell>
          <cell r="D768" t="str">
            <v>Forest Products</v>
          </cell>
        </row>
        <row r="769">
          <cell r="A769" t="str">
            <v>CENTURY TEXTILES &amp; INDUSTRIES LTD</v>
          </cell>
          <cell r="B769">
            <v>500040</v>
          </cell>
          <cell r="C769" t="str">
            <v>CENTURYTEX</v>
          </cell>
          <cell r="D769" t="str">
            <v>Cement &amp; Cement Products</v>
          </cell>
        </row>
        <row r="770">
          <cell r="A770" t="str">
            <v>CENTURY TWENTYFIRST PORTFOLIO LTD</v>
          </cell>
          <cell r="B770">
            <v>530881</v>
          </cell>
          <cell r="C770" t="str">
            <v>Not Listed</v>
          </cell>
          <cell r="D770" t="str">
            <v>Other Financial Services</v>
          </cell>
        </row>
        <row r="771">
          <cell r="A771" t="str">
            <v>CERA SANITARYWARE LTD</v>
          </cell>
          <cell r="B771">
            <v>532443</v>
          </cell>
          <cell r="C771" t="str">
            <v>CERA</v>
          </cell>
          <cell r="D771" t="str">
            <v>Furniture-Furnishing-Paints</v>
          </cell>
        </row>
        <row r="772">
          <cell r="A772" t="str">
            <v>CEREBRA INTEGRATED TECHNOLOGIES LTD</v>
          </cell>
          <cell r="B772">
            <v>532413</v>
          </cell>
          <cell r="C772" t="str">
            <v>CEREBRAINT</v>
          </cell>
          <cell r="D772" t="str">
            <v>Computer Hardware</v>
          </cell>
        </row>
        <row r="773">
          <cell r="A773" t="str">
            <v>CES LTD</v>
          </cell>
          <cell r="B773">
            <v>512341</v>
          </cell>
          <cell r="C773" t="str">
            <v>Not Listed</v>
          </cell>
          <cell r="D773" t="str">
            <v>BPO/KPO</v>
          </cell>
        </row>
        <row r="774">
          <cell r="A774" t="str">
            <v>CESC LTD</v>
          </cell>
          <cell r="B774">
            <v>500084</v>
          </cell>
          <cell r="C774" t="str">
            <v>CESC</v>
          </cell>
          <cell r="D774" t="str">
            <v>Electric Utilities</v>
          </cell>
        </row>
        <row r="775">
          <cell r="A775" t="str">
            <v>CESC Ventures LTD</v>
          </cell>
          <cell r="B775" t="str">
            <v>Not Listed</v>
          </cell>
          <cell r="C775" t="str">
            <v>CESCVENT</v>
          </cell>
          <cell r="D775" t="str">
            <v>IT Consulting &amp;amp; Software</v>
          </cell>
        </row>
        <row r="776">
          <cell r="A776" t="str">
            <v>CESC Ventures Ltd</v>
          </cell>
          <cell r="B776">
            <v>542333</v>
          </cell>
          <cell r="C776" t="str">
            <v>CESCVENTURE</v>
          </cell>
          <cell r="D776" t="str">
            <v>IT Consulting &amp;amp; Software</v>
          </cell>
        </row>
        <row r="777">
          <cell r="A777" t="str">
            <v>CG POWER AND INDUSTRIAL SOLUTIONS LTD</v>
          </cell>
          <cell r="B777">
            <v>500093</v>
          </cell>
          <cell r="C777" t="str">
            <v>CGPOWER</v>
          </cell>
          <cell r="D777" t="str">
            <v>Heavy Electrical Equipment</v>
          </cell>
        </row>
        <row r="778">
          <cell r="A778" t="str">
            <v>CG-VAK SOFTWARE &amp; EXPORTS LTD</v>
          </cell>
          <cell r="B778">
            <v>531489</v>
          </cell>
          <cell r="C778" t="str">
            <v>Not Listed</v>
          </cell>
          <cell r="D778" t="str">
            <v>IT Software Products</v>
          </cell>
        </row>
        <row r="779">
          <cell r="A779" t="str">
            <v>CHADHA PAPERS LTD</v>
          </cell>
          <cell r="B779">
            <v>531946</v>
          </cell>
          <cell r="C779" t="str">
            <v>Not Listed</v>
          </cell>
          <cell r="D779" t="str">
            <v>Paper &amp; Paper Products</v>
          </cell>
        </row>
        <row r="780">
          <cell r="A780" t="str">
            <v>Chalet Hotels Ltd</v>
          </cell>
          <cell r="B780">
            <v>542399</v>
          </cell>
          <cell r="C780" t="str">
            <v>CHALET</v>
          </cell>
          <cell r="D780" t="str">
            <v>Hotels</v>
          </cell>
        </row>
        <row r="781">
          <cell r="A781" t="str">
            <v>CHAMAK HOLDINGS LTD</v>
          </cell>
          <cell r="B781">
            <v>539600</v>
          </cell>
          <cell r="C781" t="str">
            <v>Not Listed</v>
          </cell>
          <cell r="D781" t="str">
            <v>Comm.Trading  &amp; Distribution</v>
          </cell>
        </row>
        <row r="782">
          <cell r="A782" t="str">
            <v>CHAMAN LAL SETIA EXPORTS LTD</v>
          </cell>
          <cell r="B782">
            <v>530307</v>
          </cell>
          <cell r="C782" t="str">
            <v>Not Listed</v>
          </cell>
          <cell r="D782" t="str">
            <v>Other Agricultural Products</v>
          </cell>
        </row>
        <row r="783">
          <cell r="A783" t="str">
            <v>CHAMBAL BREWERIES &amp; DISTILLERIES LTD</v>
          </cell>
          <cell r="B783">
            <v>512301</v>
          </cell>
          <cell r="C783" t="str">
            <v>Not Listed</v>
          </cell>
          <cell r="D783" t="str">
            <v>Comm.Trading  &amp; Distribution</v>
          </cell>
        </row>
        <row r="784">
          <cell r="A784" t="str">
            <v>CHAMBAL FERTILIZERS &amp; CHEMICALS LTD</v>
          </cell>
          <cell r="B784">
            <v>500085</v>
          </cell>
          <cell r="C784" t="str">
            <v>CHAMBLFERT</v>
          </cell>
          <cell r="D784" t="str">
            <v>Fertilizers</v>
          </cell>
        </row>
        <row r="785">
          <cell r="A785" t="str">
            <v>Chandni Machines Ltd</v>
          </cell>
          <cell r="B785">
            <v>542627</v>
          </cell>
          <cell r="C785" t="str">
            <v>CHANDNIMACH</v>
          </cell>
          <cell r="D785" t="str">
            <v>Comm.Trading  &amp;amp; Distribution</v>
          </cell>
        </row>
        <row r="786">
          <cell r="A786" t="str">
            <v>CHANDNI TEXTILES ENGINEERING IND  LTD</v>
          </cell>
          <cell r="B786">
            <v>522292</v>
          </cell>
          <cell r="C786" t="str">
            <v>Not Listed</v>
          </cell>
          <cell r="D786" t="str">
            <v>Textiles</v>
          </cell>
        </row>
        <row r="787">
          <cell r="A787" t="str">
            <v>CHANDRA PRABHU INTERNATIONAL LTD</v>
          </cell>
          <cell r="B787">
            <v>530309</v>
          </cell>
          <cell r="C787" t="str">
            <v>Not Listed</v>
          </cell>
          <cell r="D787" t="str">
            <v>Comm.Trading  &amp; Distribution</v>
          </cell>
        </row>
        <row r="788">
          <cell r="A788" t="str">
            <v>CHANDRIMA MERCANTILES LTD</v>
          </cell>
          <cell r="B788">
            <v>540829</v>
          </cell>
          <cell r="C788" t="str">
            <v>Not Listed</v>
          </cell>
          <cell r="D788" t="str">
            <v>Comm.Trading  &amp; Distribution</v>
          </cell>
        </row>
        <row r="789">
          <cell r="A789" t="str">
            <v>CHANNEL NINE ENTERTAINMENT LTD</v>
          </cell>
          <cell r="B789">
            <v>535142</v>
          </cell>
          <cell r="C789" t="str">
            <v>Not Listed</v>
          </cell>
          <cell r="D789" t="str">
            <v>Movies &amp; Entertainment</v>
          </cell>
        </row>
        <row r="790">
          <cell r="A790" t="str">
            <v>CHARMS INDUSTRIES LTD</v>
          </cell>
          <cell r="B790">
            <v>531327</v>
          </cell>
          <cell r="C790" t="str">
            <v>Not Listed</v>
          </cell>
          <cell r="D790" t="str">
            <v>Other Financial Services</v>
          </cell>
        </row>
        <row r="791">
          <cell r="A791" t="str">
            <v>CHARTERED CAPITAL &amp; INVESTMENT LTD</v>
          </cell>
          <cell r="B791">
            <v>511696</v>
          </cell>
          <cell r="C791" t="str">
            <v>Not Listed</v>
          </cell>
          <cell r="D791" t="str">
            <v>Other Financial Services</v>
          </cell>
        </row>
        <row r="792">
          <cell r="A792" t="str">
            <v>CHARTERED LOGISTICS LTD</v>
          </cell>
          <cell r="B792">
            <v>531977</v>
          </cell>
          <cell r="C792" t="str">
            <v>Not Listed</v>
          </cell>
          <cell r="D792" t="str">
            <v>Surface Transportation</v>
          </cell>
        </row>
        <row r="793">
          <cell r="A793" t="str">
            <v>CHASE BRIGHT STEEL LTD</v>
          </cell>
          <cell r="B793">
            <v>504671</v>
          </cell>
          <cell r="C793" t="str">
            <v>Not Listed</v>
          </cell>
          <cell r="D793" t="str">
            <v>Iron &amp; Steel/Interm.Products</v>
          </cell>
        </row>
        <row r="794">
          <cell r="A794" t="str">
            <v>CHD CHEMICALS LTD</v>
          </cell>
          <cell r="B794">
            <v>539800</v>
          </cell>
          <cell r="C794" t="str">
            <v>Not Listed</v>
          </cell>
          <cell r="D794" t="str">
            <v>Comm.Trading  &amp; Distribution</v>
          </cell>
        </row>
        <row r="795">
          <cell r="A795" t="str">
            <v>CHD DEVELOPERS LTD</v>
          </cell>
          <cell r="B795">
            <v>526917</v>
          </cell>
          <cell r="C795" t="str">
            <v>Not Listed</v>
          </cell>
          <cell r="D795" t="str">
            <v>Realty</v>
          </cell>
        </row>
        <row r="796">
          <cell r="A796" t="str">
            <v>CHEMBOND CHEMICALS LTD</v>
          </cell>
          <cell r="B796">
            <v>530871</v>
          </cell>
          <cell r="C796" t="str">
            <v>Not Listed</v>
          </cell>
          <cell r="D796" t="str">
            <v>Specialty Chemicals</v>
          </cell>
        </row>
        <row r="797">
          <cell r="A797" t="str">
            <v>CHEMCRUX ENTERPRISES LTD</v>
          </cell>
          <cell r="B797">
            <v>540395</v>
          </cell>
          <cell r="C797" t="str">
            <v>Not Listed</v>
          </cell>
          <cell r="D797" t="str">
            <v>Specialty Chemicals</v>
          </cell>
        </row>
        <row r="798">
          <cell r="A798" t="str">
            <v>CHEMFAB ALKALIS LTD</v>
          </cell>
          <cell r="B798">
            <v>541269</v>
          </cell>
          <cell r="C798" t="str">
            <v>CHEMFAB</v>
          </cell>
          <cell r="D798" t="str">
            <v>Commodity Chemicals</v>
          </cell>
        </row>
        <row r="799">
          <cell r="A799" t="str">
            <v>CHEMIESYNTH VAPI LTD</v>
          </cell>
          <cell r="B799">
            <v>539230</v>
          </cell>
          <cell r="C799" t="str">
            <v>Not Listed</v>
          </cell>
          <cell r="D799" t="str">
            <v>Specialty Chemicals</v>
          </cell>
        </row>
        <row r="800">
          <cell r="A800" t="str">
            <v>CHEMO PHARMA LABORATORIES LTD</v>
          </cell>
          <cell r="B800">
            <v>506365</v>
          </cell>
          <cell r="C800" t="str">
            <v>Not Listed</v>
          </cell>
          <cell r="D800" t="str">
            <v>Pharmaceuticals</v>
          </cell>
        </row>
        <row r="801">
          <cell r="A801" t="str">
            <v>CHEMTECH INDUSTRIAL VALVES LTD</v>
          </cell>
          <cell r="B801">
            <v>537326</v>
          </cell>
          <cell r="C801" t="str">
            <v>Not Listed</v>
          </cell>
          <cell r="D801" t="str">
            <v>Industrial Machinery</v>
          </cell>
        </row>
        <row r="802">
          <cell r="A802" t="str">
            <v>CHENNAI FERROUS INDUSTRIES LTD</v>
          </cell>
          <cell r="B802">
            <v>539011</v>
          </cell>
          <cell r="C802" t="str">
            <v>Not Listed</v>
          </cell>
          <cell r="D802" t="str">
            <v>Iron &amp; Steel/Interm.Products</v>
          </cell>
        </row>
        <row r="803">
          <cell r="A803" t="str">
            <v>CHENNAI MEENAKSHI MULTISPECIALITY HOSPITAL LTD</v>
          </cell>
          <cell r="B803">
            <v>523489</v>
          </cell>
          <cell r="C803" t="str">
            <v>Not Listed</v>
          </cell>
          <cell r="D803" t="str">
            <v>Healthcare Services</v>
          </cell>
        </row>
        <row r="804">
          <cell r="A804" t="str">
            <v>CHENNAI PETROLEUM CORPORATION LTD</v>
          </cell>
          <cell r="B804">
            <v>500110</v>
          </cell>
          <cell r="C804" t="str">
            <v>CHENNPETRO</v>
          </cell>
          <cell r="D804" t="str">
            <v>Refineries/ Petro-Products</v>
          </cell>
        </row>
        <row r="805">
          <cell r="A805" t="str">
            <v>CHEVIOT CO LTD</v>
          </cell>
          <cell r="B805">
            <v>526817</v>
          </cell>
          <cell r="C805" t="str">
            <v>Not Listed</v>
          </cell>
          <cell r="D805" t="str">
            <v>Jute &amp; Jute Products</v>
          </cell>
        </row>
        <row r="806">
          <cell r="A806" t="str">
            <v>CHITRADURGA SPINTEX LTD</v>
          </cell>
          <cell r="B806">
            <v>521244</v>
          </cell>
          <cell r="C806" t="str">
            <v>Not Listed</v>
          </cell>
          <cell r="D806" t="str">
            <v>Textiles</v>
          </cell>
        </row>
        <row r="807">
          <cell r="A807" t="str">
            <v>CHL LTD</v>
          </cell>
          <cell r="B807">
            <v>532992</v>
          </cell>
          <cell r="C807" t="str">
            <v>Not Listed</v>
          </cell>
          <cell r="D807" t="str">
            <v>Hotels</v>
          </cell>
        </row>
        <row r="808">
          <cell r="A808" t="str">
            <v>CHOICE INTERNATIONAL LTD</v>
          </cell>
          <cell r="B808">
            <v>531358</v>
          </cell>
          <cell r="C808" t="str">
            <v>Not Listed</v>
          </cell>
          <cell r="D808" t="str">
            <v>Finance (including NBFCs)</v>
          </cell>
        </row>
        <row r="809">
          <cell r="A809" t="str">
            <v>CHOKSI IMAGING LTD</v>
          </cell>
          <cell r="B809">
            <v>530427</v>
          </cell>
          <cell r="C809" t="str">
            <v>Not Listed</v>
          </cell>
          <cell r="D809" t="str">
            <v>Photographic Products</v>
          </cell>
        </row>
        <row r="810">
          <cell r="A810" t="str">
            <v>CHOKSI LABORATORIES LTD</v>
          </cell>
          <cell r="B810">
            <v>526546</v>
          </cell>
          <cell r="C810" t="str">
            <v>Not Listed</v>
          </cell>
          <cell r="D810" t="str">
            <v>Healthcare Services</v>
          </cell>
        </row>
        <row r="811">
          <cell r="A811" t="str">
            <v>Cholamandalam Financial Holdings LTD</v>
          </cell>
          <cell r="B811">
            <v>511243</v>
          </cell>
          <cell r="C811" t="str">
            <v>CHOLAHLDNG</v>
          </cell>
          <cell r="D811" t="str">
            <v>Finance (including NBFCs)</v>
          </cell>
        </row>
        <row r="812">
          <cell r="A812" t="str">
            <v>CHOLAMANDALAM INVESTMENT AND FINANCE COMPANY LTD</v>
          </cell>
          <cell r="B812">
            <v>511243</v>
          </cell>
          <cell r="C812" t="str">
            <v>CHOLAFIN</v>
          </cell>
          <cell r="D812" t="str">
            <v>Finance (including NBFCs)</v>
          </cell>
        </row>
        <row r="813">
          <cell r="A813" t="str">
            <v>CHORDIA FOOD PRODUCTS LTD</v>
          </cell>
          <cell r="B813">
            <v>519475</v>
          </cell>
          <cell r="C813" t="str">
            <v>Not Listed</v>
          </cell>
          <cell r="D813" t="str">
            <v>Other Food Products</v>
          </cell>
        </row>
        <row r="814">
          <cell r="A814" t="str">
            <v>CHOTHANI FOODS LTD</v>
          </cell>
          <cell r="B814">
            <v>540681</v>
          </cell>
          <cell r="C814" t="str">
            <v>Not Listed</v>
          </cell>
          <cell r="D814" t="str">
            <v>Packaged Foods</v>
          </cell>
        </row>
        <row r="815">
          <cell r="A815" t="str">
            <v>CHOWGULE STEAMSHIPS LTD</v>
          </cell>
          <cell r="B815">
            <v>501833</v>
          </cell>
          <cell r="C815" t="str">
            <v>Not Listed</v>
          </cell>
          <cell r="D815" t="str">
            <v>Shipping</v>
          </cell>
        </row>
        <row r="816">
          <cell r="A816" t="str">
            <v>CHPL INDUSTRIES LTD</v>
          </cell>
          <cell r="B816">
            <v>539335</v>
          </cell>
          <cell r="C816" t="str">
            <v>Not Listed</v>
          </cell>
          <cell r="D816" t="str">
            <v>Comm.Trading  &amp; Distribution</v>
          </cell>
        </row>
        <row r="817">
          <cell r="A817" t="str">
            <v>CHROMATIC (INDIA) LTD</v>
          </cell>
          <cell r="B817">
            <v>530191</v>
          </cell>
          <cell r="C817" t="str">
            <v>CHROMATIC</v>
          </cell>
          <cell r="D817" t="str">
            <v>Specialty Chemicals</v>
          </cell>
        </row>
        <row r="818">
          <cell r="A818" t="str">
            <v>CHROMATIC INDIA LTD</v>
          </cell>
          <cell r="B818">
            <v>530191</v>
          </cell>
          <cell r="C818" t="str">
            <v>CHROMATIC</v>
          </cell>
          <cell r="D818" t="str">
            <v>Specialty Chemicals</v>
          </cell>
        </row>
        <row r="819">
          <cell r="A819" t="str">
            <v>CIAN AGRO INDUSTRIES &amp; INFRASTRUCTURE LTD</v>
          </cell>
          <cell r="B819">
            <v>519477</v>
          </cell>
          <cell r="C819" t="str">
            <v>Not Listed</v>
          </cell>
          <cell r="D819" t="str">
            <v>Edible Oils</v>
          </cell>
        </row>
        <row r="820">
          <cell r="A820" t="str">
            <v>Cian Healthcare Ltd</v>
          </cell>
          <cell r="B820">
            <v>542678</v>
          </cell>
          <cell r="C820" t="str">
            <v>CHCL</v>
          </cell>
          <cell r="D820" t="str">
            <v>Pharmaceuticals</v>
          </cell>
        </row>
        <row r="821">
          <cell r="A821" t="str">
            <v>CIGNITI TECHNOLOGIES LTD</v>
          </cell>
          <cell r="B821">
            <v>534758</v>
          </cell>
          <cell r="C821" t="str">
            <v>CIGNITITEC</v>
          </cell>
          <cell r="D821" t="str">
            <v>IT Consulting &amp; Software</v>
          </cell>
        </row>
        <row r="822">
          <cell r="A822" t="str">
            <v>CIL NOVA PETROCHEMICALS LTD</v>
          </cell>
          <cell r="B822">
            <v>533407</v>
          </cell>
          <cell r="C822" t="str">
            <v>CNOVAPETRO</v>
          </cell>
          <cell r="D822" t="str">
            <v>Textiles</v>
          </cell>
        </row>
        <row r="823">
          <cell r="A823" t="str">
            <v>CIL SECURITIES LTD</v>
          </cell>
          <cell r="B823">
            <v>530829</v>
          </cell>
          <cell r="C823" t="str">
            <v>Not Listed</v>
          </cell>
          <cell r="D823" t="str">
            <v>Finance (including NBFCs)</v>
          </cell>
        </row>
        <row r="824">
          <cell r="A824" t="str">
            <v>CIMMCO LTD</v>
          </cell>
          <cell r="B824">
            <v>505230</v>
          </cell>
          <cell r="C824" t="str">
            <v>CIMMCO</v>
          </cell>
          <cell r="D824" t="str">
            <v>Diversified</v>
          </cell>
        </row>
        <row r="825">
          <cell r="A825" t="str">
            <v>CINDRELLA FINANCIAL SERVICES LTD</v>
          </cell>
          <cell r="B825">
            <v>531283</v>
          </cell>
          <cell r="C825" t="str">
            <v>Not Listed</v>
          </cell>
          <cell r="D825" t="str">
            <v>Finance (including NBFCs)</v>
          </cell>
        </row>
        <row r="826">
          <cell r="A826" t="str">
            <v>CINDRELLA HOTELS LTD</v>
          </cell>
          <cell r="B826">
            <v>526373</v>
          </cell>
          <cell r="C826" t="str">
            <v>Not Listed</v>
          </cell>
          <cell r="D826" t="str">
            <v>Hotels</v>
          </cell>
        </row>
        <row r="827">
          <cell r="A827" t="str">
            <v>CINELINE (INDIA) LTD</v>
          </cell>
          <cell r="B827">
            <v>532807</v>
          </cell>
          <cell r="C827" t="str">
            <v>CINELINE</v>
          </cell>
          <cell r="D827" t="str">
            <v>Specialty Retail</v>
          </cell>
        </row>
        <row r="828">
          <cell r="A828" t="str">
            <v>CINELINE INDIA LTD</v>
          </cell>
          <cell r="B828">
            <v>532807</v>
          </cell>
          <cell r="C828" t="str">
            <v>CINELINE</v>
          </cell>
          <cell r="D828" t="str">
            <v>Specialty Retail</v>
          </cell>
        </row>
        <row r="829">
          <cell r="A829" t="str">
            <v>CINERAD COMMUNICATIONS LTD</v>
          </cell>
          <cell r="B829">
            <v>530457</v>
          </cell>
          <cell r="C829" t="str">
            <v>Not Listed</v>
          </cell>
          <cell r="D829" t="str">
            <v>Movies &amp; Entertainment</v>
          </cell>
        </row>
        <row r="830">
          <cell r="A830" t="str">
            <v>CINEVISTA LTD</v>
          </cell>
          <cell r="B830">
            <v>532324</v>
          </cell>
          <cell r="C830" t="str">
            <v>CINEVISTA</v>
          </cell>
          <cell r="D830" t="str">
            <v>Movies &amp; Entertainment</v>
          </cell>
        </row>
        <row r="831">
          <cell r="A831" t="str">
            <v>CIPLA LTD</v>
          </cell>
          <cell r="B831">
            <v>500087</v>
          </cell>
          <cell r="C831" t="str">
            <v>CIPLA</v>
          </cell>
          <cell r="D831" t="str">
            <v>Pharmaceuticals</v>
          </cell>
        </row>
        <row r="832">
          <cell r="A832" t="str">
            <v>CISTRO TELELINK LTD</v>
          </cell>
          <cell r="B832">
            <v>531775</v>
          </cell>
          <cell r="C832" t="str">
            <v>Not Listed</v>
          </cell>
          <cell r="D832" t="str">
            <v>Comm.Trading  &amp; Distribution</v>
          </cell>
        </row>
        <row r="833">
          <cell r="A833" t="str">
            <v>CITADEL REALTY AND DEVELOPERS LTD</v>
          </cell>
          <cell r="B833">
            <v>502445</v>
          </cell>
          <cell r="C833" t="str">
            <v>Not Listed</v>
          </cell>
          <cell r="D833" t="str">
            <v>Realty</v>
          </cell>
        </row>
        <row r="834">
          <cell r="A834" t="str">
            <v>CITIPORT FINANCIAL SERVICES LTD</v>
          </cell>
          <cell r="B834">
            <v>531235</v>
          </cell>
          <cell r="C834" t="str">
            <v>Not Listed</v>
          </cell>
          <cell r="D834" t="str">
            <v>Finance (including NBFCs)</v>
          </cell>
        </row>
        <row r="835">
          <cell r="A835" t="str">
            <v>CITIZEN INFOLINE LTD</v>
          </cell>
          <cell r="B835">
            <v>538786</v>
          </cell>
          <cell r="C835" t="str">
            <v>Not Listed</v>
          </cell>
          <cell r="D835" t="str">
            <v>Publishing</v>
          </cell>
        </row>
        <row r="836">
          <cell r="A836" t="str">
            <v>CITY ONLINE SERVICES LTD</v>
          </cell>
          <cell r="B836">
            <v>538674</v>
          </cell>
          <cell r="C836" t="str">
            <v>Not Listed</v>
          </cell>
          <cell r="D836" t="str">
            <v>Telecom Services</v>
          </cell>
        </row>
        <row r="837">
          <cell r="A837" t="str">
            <v>CITY UNION BANK LTD</v>
          </cell>
          <cell r="B837">
            <v>532210</v>
          </cell>
          <cell r="C837" t="str">
            <v>CUB</v>
          </cell>
          <cell r="D837" t="str">
            <v>Banks</v>
          </cell>
        </row>
        <row r="838">
          <cell r="A838" t="str">
            <v>CITYMAN LTD</v>
          </cell>
          <cell r="B838">
            <v>521210</v>
          </cell>
          <cell r="C838" t="str">
            <v>Not Listed</v>
          </cell>
          <cell r="D838" t="str">
            <v>Other Apparels &amp; Accessories</v>
          </cell>
        </row>
        <row r="839">
          <cell r="A839" t="str">
            <v>CITYON SYSTEMS (INDIA) LTD</v>
          </cell>
          <cell r="B839">
            <v>780013</v>
          </cell>
          <cell r="C839" t="str">
            <v>Not Listed</v>
          </cell>
          <cell r="D839" t="str">
            <v>Others</v>
          </cell>
        </row>
        <row r="840">
          <cell r="A840" t="str">
            <v>CITYON SYSTEMS INDIA LTD</v>
          </cell>
          <cell r="B840">
            <v>780013</v>
          </cell>
          <cell r="C840" t="str">
            <v>Not Listed</v>
          </cell>
          <cell r="D840" t="str">
            <v>Others</v>
          </cell>
        </row>
        <row r="841">
          <cell r="A841" t="str">
            <v>CKP LEISURE LTD</v>
          </cell>
          <cell r="B841" t="str">
            <v>Not Listed</v>
          </cell>
          <cell r="C841" t="str">
            <v>CKPLEISURE</v>
          </cell>
          <cell r="D841" t="str">
            <v>SME</v>
          </cell>
        </row>
        <row r="842">
          <cell r="A842" t="str">
            <v>CKP PRODUCTS LTD</v>
          </cell>
          <cell r="B842" t="str">
            <v>Not Listed</v>
          </cell>
          <cell r="C842" t="str">
            <v>CKPPRODUCT</v>
          </cell>
          <cell r="D842" t="str">
            <v>SME</v>
          </cell>
        </row>
        <row r="843">
          <cell r="A843" t="str">
            <v>CL EDUCATE LTD</v>
          </cell>
          <cell r="B843">
            <v>540403</v>
          </cell>
          <cell r="C843" t="str">
            <v>CLEDUCATE</v>
          </cell>
          <cell r="D843" t="str">
            <v>Education</v>
          </cell>
        </row>
        <row r="844">
          <cell r="A844" t="str">
            <v>CLARIANT CHEMICALS (INDIA) LTD</v>
          </cell>
          <cell r="B844">
            <v>506390</v>
          </cell>
          <cell r="C844" t="str">
            <v>CLN(INDIA)</v>
          </cell>
          <cell r="D844" t="str">
            <v>Specialty Chemicals</v>
          </cell>
        </row>
        <row r="845">
          <cell r="A845" t="str">
            <v>CLARIANT CHEMICALS INDIA LTD</v>
          </cell>
          <cell r="B845">
            <v>506390</v>
          </cell>
          <cell r="C845" t="str">
            <v>CLNINDIA</v>
          </cell>
          <cell r="D845" t="str">
            <v>Specialty Chemicals</v>
          </cell>
        </row>
        <row r="846">
          <cell r="A846" t="str">
            <v>CLASSIC ELECTRICALS LTD</v>
          </cell>
          <cell r="B846">
            <v>512213</v>
          </cell>
          <cell r="C846" t="str">
            <v>Not Listed</v>
          </cell>
          <cell r="D846" t="str">
            <v>Comm.Trading  &amp; Distribution</v>
          </cell>
        </row>
        <row r="847">
          <cell r="A847" t="str">
            <v>CLASSIC FILAMENTS LTD</v>
          </cell>
          <cell r="B847">
            <v>540310</v>
          </cell>
          <cell r="C847" t="str">
            <v>Not Listed</v>
          </cell>
          <cell r="D847" t="str">
            <v>Textiles</v>
          </cell>
        </row>
        <row r="848">
          <cell r="A848" t="str">
            <v>CLASSIC GLOBAL FINANCE &amp; CAPITAL LTD</v>
          </cell>
          <cell r="B848">
            <v>538433</v>
          </cell>
          <cell r="C848" t="str">
            <v>Not Listed</v>
          </cell>
          <cell r="D848" t="str">
            <v>Other Financial Services</v>
          </cell>
        </row>
        <row r="849">
          <cell r="A849" t="str">
            <v>CLASSIC LEASING &amp; FINANCE LTD</v>
          </cell>
          <cell r="B849">
            <v>540481</v>
          </cell>
          <cell r="C849" t="str">
            <v>Not Listed</v>
          </cell>
          <cell r="D849" t="str">
            <v>Other Financial Services</v>
          </cell>
        </row>
        <row r="850">
          <cell r="A850" t="str">
            <v>CLIO INFOTECH LTD</v>
          </cell>
          <cell r="B850">
            <v>530839</v>
          </cell>
          <cell r="C850" t="str">
            <v>Not Listed</v>
          </cell>
          <cell r="D850" t="str">
            <v>IT Software Products</v>
          </cell>
        </row>
        <row r="851">
          <cell r="A851" t="str">
            <v>CMI FPE LTD</v>
          </cell>
          <cell r="B851">
            <v>500147</v>
          </cell>
          <cell r="C851" t="str">
            <v>Not Listed</v>
          </cell>
          <cell r="D851" t="str">
            <v>Industrial Machinery</v>
          </cell>
        </row>
        <row r="852">
          <cell r="A852" t="str">
            <v>CMI LTD</v>
          </cell>
          <cell r="B852">
            <v>517330</v>
          </cell>
          <cell r="C852" t="str">
            <v>CMICABLES</v>
          </cell>
          <cell r="D852" t="str">
            <v>Other Elect.Equip./ Prod.</v>
          </cell>
        </row>
        <row r="853">
          <cell r="A853" t="str">
            <v>CMM INFRAPROJECTS LTD</v>
          </cell>
          <cell r="B853" t="str">
            <v>Not Listed</v>
          </cell>
          <cell r="C853" t="str">
            <v>CMMIPL</v>
          </cell>
          <cell r="D853" t="str">
            <v>SME</v>
          </cell>
        </row>
        <row r="854">
          <cell r="A854" t="str">
            <v>CNI RESEARCH LTD</v>
          </cell>
          <cell r="B854">
            <v>512018</v>
          </cell>
          <cell r="C854" t="str">
            <v>Not Listed</v>
          </cell>
          <cell r="D854" t="str">
            <v>Internet Software &amp; Services</v>
          </cell>
        </row>
        <row r="855">
          <cell r="A855" t="str">
            <v>COAL (INDIA) LTD</v>
          </cell>
          <cell r="B855">
            <v>533278</v>
          </cell>
          <cell r="C855" t="str">
            <v>COAL(INDIA)</v>
          </cell>
          <cell r="D855" t="str">
            <v>Coal</v>
          </cell>
        </row>
        <row r="856">
          <cell r="A856" t="str">
            <v>COAL INDIA LTD</v>
          </cell>
          <cell r="B856">
            <v>533278</v>
          </cell>
          <cell r="C856" t="str">
            <v>COALINDIA</v>
          </cell>
          <cell r="D856" t="str">
            <v>Coal</v>
          </cell>
        </row>
        <row r="857">
          <cell r="A857" t="str">
            <v>COASTAL CORPORATION LTD</v>
          </cell>
          <cell r="B857">
            <v>501831</v>
          </cell>
          <cell r="C857" t="str">
            <v>Not Listed</v>
          </cell>
          <cell r="D857" t="str">
            <v>Packaged Foods</v>
          </cell>
        </row>
        <row r="858">
          <cell r="A858" t="str">
            <v>COASTAL ROADWAYS LTD</v>
          </cell>
          <cell r="B858">
            <v>520131</v>
          </cell>
          <cell r="C858" t="str">
            <v>Not Listed</v>
          </cell>
          <cell r="D858" t="str">
            <v>Surface Transportation</v>
          </cell>
        </row>
        <row r="859">
          <cell r="A859" t="str">
            <v>COCHIN MALABAR ESTATES &amp; INDUSTRIES LTD</v>
          </cell>
          <cell r="B859">
            <v>508571</v>
          </cell>
          <cell r="C859" t="str">
            <v>Not Listed</v>
          </cell>
          <cell r="D859" t="str">
            <v>Auto Tyres &amp; Rubber Products</v>
          </cell>
        </row>
        <row r="860">
          <cell r="A860" t="str">
            <v>COCHIN MINERALS &amp; RUTILE LTD</v>
          </cell>
          <cell r="B860">
            <v>513353</v>
          </cell>
          <cell r="C860" t="str">
            <v>Not Listed</v>
          </cell>
          <cell r="D860" t="str">
            <v>Specialty Chemicals</v>
          </cell>
        </row>
        <row r="861">
          <cell r="A861" t="str">
            <v>COCHIN SHIPYARD LTD</v>
          </cell>
          <cell r="B861">
            <v>540678</v>
          </cell>
          <cell r="C861" t="str">
            <v>COCHINSHIP</v>
          </cell>
          <cell r="D861" t="str">
            <v>Shipping</v>
          </cell>
        </row>
        <row r="862">
          <cell r="A862" t="str">
            <v>COFFEE DAY ENTERPRISES LTD</v>
          </cell>
          <cell r="B862">
            <v>539436</v>
          </cell>
          <cell r="C862" t="str">
            <v>COFFEEDAY</v>
          </cell>
          <cell r="D862" t="str">
            <v>Restaurants</v>
          </cell>
        </row>
        <row r="863">
          <cell r="A863" t="str">
            <v>COLGATE PALMOLIVE (INDIA) LTD</v>
          </cell>
          <cell r="B863">
            <v>500830</v>
          </cell>
          <cell r="C863" t="str">
            <v>COLPAL</v>
          </cell>
          <cell r="D863" t="str">
            <v>Personal Products</v>
          </cell>
        </row>
        <row r="864">
          <cell r="A864" t="str">
            <v>COLGATE PALMOLIVE INDIA LTD</v>
          </cell>
          <cell r="B864">
            <v>500830</v>
          </cell>
          <cell r="C864" t="str">
            <v>COLPAL</v>
          </cell>
          <cell r="D864" t="str">
            <v>Personal Products</v>
          </cell>
        </row>
        <row r="865">
          <cell r="A865" t="str">
            <v>COLINZ LABORATORIES LTD</v>
          </cell>
          <cell r="B865">
            <v>531210</v>
          </cell>
          <cell r="C865" t="str">
            <v>Not Listed</v>
          </cell>
          <cell r="D865" t="str">
            <v>Pharmaceuticals</v>
          </cell>
        </row>
        <row r="866">
          <cell r="A866" t="str">
            <v>COLORCHIPS NEW MEDIA LTD</v>
          </cell>
          <cell r="B866">
            <v>540023</v>
          </cell>
          <cell r="C866" t="str">
            <v>Not Listed</v>
          </cell>
          <cell r="D866" t="str">
            <v>Broadcasting &amp; Cable TV</v>
          </cell>
        </row>
        <row r="867">
          <cell r="A867" t="str">
            <v>COMBAT DRUGS LTD</v>
          </cell>
          <cell r="B867">
            <v>524752</v>
          </cell>
          <cell r="C867" t="str">
            <v>Not Listed</v>
          </cell>
          <cell r="D867" t="str">
            <v>Pharmaceuticals</v>
          </cell>
        </row>
        <row r="868">
          <cell r="A868" t="str">
            <v>COMFORT COMMOTRADE LTD</v>
          </cell>
          <cell r="B868">
            <v>534691</v>
          </cell>
          <cell r="C868" t="str">
            <v>Not Listed</v>
          </cell>
          <cell r="D868" t="str">
            <v>Other Financial Services</v>
          </cell>
        </row>
        <row r="869">
          <cell r="A869" t="str">
            <v>COMFORT FINCAP LTD</v>
          </cell>
          <cell r="B869">
            <v>535267</v>
          </cell>
          <cell r="C869" t="str">
            <v>Not Listed</v>
          </cell>
          <cell r="D869" t="str">
            <v>Finance (including NBFCs)</v>
          </cell>
        </row>
        <row r="870">
          <cell r="A870" t="str">
            <v>COMFORT INTECH LTD</v>
          </cell>
          <cell r="B870">
            <v>531216</v>
          </cell>
          <cell r="C870" t="str">
            <v>Not Listed</v>
          </cell>
          <cell r="D870" t="str">
            <v>Finance (including NBFCs)</v>
          </cell>
        </row>
        <row r="871">
          <cell r="A871" t="str">
            <v>COMMERCIAL ENGINEERS &amp; BODY BUILDERS CO LTD</v>
          </cell>
          <cell r="B871">
            <v>533272</v>
          </cell>
          <cell r="C871" t="str">
            <v>CEBBCO</v>
          </cell>
          <cell r="D871" t="str">
            <v>Commercial Vehicles</v>
          </cell>
        </row>
        <row r="872">
          <cell r="A872" t="str">
            <v>COMMERCIAL SYN BAGS LTD</v>
          </cell>
          <cell r="B872">
            <v>539986</v>
          </cell>
          <cell r="C872" t="str">
            <v>Not Listed</v>
          </cell>
          <cell r="D872" t="str">
            <v>Containers &amp; Packaging</v>
          </cell>
        </row>
        <row r="873">
          <cell r="A873" t="str">
            <v>COMMEX TECHNOLOGY LTD</v>
          </cell>
          <cell r="B873">
            <v>532342</v>
          </cell>
          <cell r="C873" t="str">
            <v>Not Listed</v>
          </cell>
          <cell r="D873" t="str">
            <v>IT Consulting &amp; Software</v>
          </cell>
        </row>
        <row r="874">
          <cell r="A874" t="str">
            <v>COMPETENT AUTOMOBILES CO LTD</v>
          </cell>
          <cell r="B874">
            <v>531041</v>
          </cell>
          <cell r="C874" t="str">
            <v>Not Listed</v>
          </cell>
          <cell r="D874" t="str">
            <v>Comm.Trading  &amp; Distribution</v>
          </cell>
        </row>
        <row r="875">
          <cell r="A875" t="str">
            <v>COMPUAGE INFOCOM LTD</v>
          </cell>
          <cell r="B875">
            <v>532456</v>
          </cell>
          <cell r="C875" t="str">
            <v>COMPINFO</v>
          </cell>
          <cell r="D875" t="str">
            <v>Storage Media &amp; Peripherals</v>
          </cell>
        </row>
        <row r="876">
          <cell r="A876" t="str">
            <v>COMPUCOM SOFTWARE LTD</v>
          </cell>
          <cell r="B876">
            <v>532339</v>
          </cell>
          <cell r="C876" t="str">
            <v>COMPUSOFT</v>
          </cell>
          <cell r="D876" t="str">
            <v>IT Training Services</v>
          </cell>
        </row>
        <row r="877">
          <cell r="A877" t="str">
            <v>COMPUTER POINT LTD</v>
          </cell>
          <cell r="B877">
            <v>507833</v>
          </cell>
          <cell r="C877" t="str">
            <v>Not Listed</v>
          </cell>
          <cell r="D877" t="str">
            <v>Computer Hardware</v>
          </cell>
        </row>
        <row r="878">
          <cell r="A878" t="str">
            <v>CONART ENGINEERS LTD</v>
          </cell>
          <cell r="B878">
            <v>522231</v>
          </cell>
          <cell r="C878" t="str">
            <v>Not Listed</v>
          </cell>
          <cell r="D878" t="str">
            <v>Construction &amp; Engineering</v>
          </cell>
        </row>
        <row r="879">
          <cell r="A879" t="str">
            <v>CONCORD DRUGS LTD</v>
          </cell>
          <cell r="B879">
            <v>538965</v>
          </cell>
          <cell r="C879" t="str">
            <v>Not Listed</v>
          </cell>
          <cell r="D879" t="str">
            <v>Pharmaceuticals</v>
          </cell>
        </row>
        <row r="880">
          <cell r="A880" t="str">
            <v>CONCRETE CREDIT LTD</v>
          </cell>
          <cell r="B880">
            <v>539266</v>
          </cell>
          <cell r="C880" t="str">
            <v>Not Listed</v>
          </cell>
          <cell r="D880" t="str">
            <v>Investment Companies</v>
          </cell>
        </row>
        <row r="881">
          <cell r="A881" t="str">
            <v>CONFIDENCE FINANCE AND TRADING LTD</v>
          </cell>
          <cell r="B881">
            <v>504340</v>
          </cell>
          <cell r="C881" t="str">
            <v>Not Listed</v>
          </cell>
          <cell r="D881" t="str">
            <v>Other Financial Services</v>
          </cell>
        </row>
        <row r="882">
          <cell r="A882" t="str">
            <v>Confidence Futuristic Energetech Ltd</v>
          </cell>
          <cell r="B882">
            <v>539991</v>
          </cell>
          <cell r="C882" t="str">
            <v>CFEL</v>
          </cell>
          <cell r="D882" t="str">
            <v>Comm.Trading  &amp;amp; Distribution</v>
          </cell>
        </row>
        <row r="883">
          <cell r="A883" t="str">
            <v>CONFIDENCE PETROLEUM (INDIA) LTD</v>
          </cell>
          <cell r="B883">
            <v>526829</v>
          </cell>
          <cell r="C883" t="str">
            <v>Not Listed</v>
          </cell>
          <cell r="D883" t="str">
            <v>Oil Marketing &amp; Distribution</v>
          </cell>
        </row>
        <row r="884">
          <cell r="A884" t="str">
            <v>Confidence Petroleum India LTD</v>
          </cell>
          <cell r="B884">
            <v>526829</v>
          </cell>
          <cell r="C884" t="str">
            <v>CONFIPET</v>
          </cell>
          <cell r="D884" t="str">
            <v>Oil Marketing &amp; Distribution</v>
          </cell>
        </row>
        <row r="885">
          <cell r="A885" t="str">
            <v>CONFIDENCE PETROLEUM INDIA LTD</v>
          </cell>
          <cell r="B885">
            <v>526829</v>
          </cell>
          <cell r="C885" t="str">
            <v>Not Listed</v>
          </cell>
          <cell r="D885" t="str">
            <v>Oil Marketing &amp; Distribution</v>
          </cell>
        </row>
        <row r="886">
          <cell r="A886" t="str">
            <v>CONSECUTIVE INVESTMENT &amp; TRADING COMPANY LTD</v>
          </cell>
          <cell r="B886">
            <v>539091</v>
          </cell>
          <cell r="C886" t="str">
            <v>Not Listed</v>
          </cell>
          <cell r="D886" t="str">
            <v>Investment Companies</v>
          </cell>
        </row>
        <row r="887">
          <cell r="A887" t="str">
            <v>CONSOLIDATED CONSTRUCTION CONSORTIUM LTD</v>
          </cell>
          <cell r="B887">
            <v>532902</v>
          </cell>
          <cell r="C887" t="str">
            <v>CCCL</v>
          </cell>
          <cell r="D887" t="str">
            <v>Realty</v>
          </cell>
        </row>
        <row r="888">
          <cell r="A888" t="str">
            <v>CONSOLIDATED FINVEST &amp; HOLDINGS LTD</v>
          </cell>
          <cell r="B888" t="str">
            <v>Not Listed</v>
          </cell>
          <cell r="C888" t="str">
            <v>CONSOFINVT</v>
          </cell>
          <cell r="D888" t="str">
            <v>Others</v>
          </cell>
        </row>
        <row r="889">
          <cell r="A889" t="str">
            <v>CONTAINER CORPORATION OF (INDIA) LTD</v>
          </cell>
          <cell r="B889">
            <v>531344</v>
          </cell>
          <cell r="C889" t="str">
            <v>CONCOR</v>
          </cell>
          <cell r="D889" t="str">
            <v>Transport Related Services</v>
          </cell>
        </row>
        <row r="890">
          <cell r="A890" t="str">
            <v>CONTAINER CORPORATION OF INDIA LTD</v>
          </cell>
          <cell r="B890">
            <v>531344</v>
          </cell>
          <cell r="C890" t="str">
            <v>CONCOR</v>
          </cell>
          <cell r="D890" t="str">
            <v>Transport Related Services</v>
          </cell>
        </row>
        <row r="891">
          <cell r="A891" t="str">
            <v>CONTAINERWAY INTERNATIONAL LTD</v>
          </cell>
          <cell r="B891">
            <v>540597</v>
          </cell>
          <cell r="C891" t="str">
            <v>Not Listed</v>
          </cell>
          <cell r="D891" t="str">
            <v>Transportation - Logistics</v>
          </cell>
        </row>
        <row r="892">
          <cell r="A892" t="str">
            <v>CONTIL (INDIA) LTD</v>
          </cell>
          <cell r="B892">
            <v>531067</v>
          </cell>
          <cell r="C892" t="str">
            <v>Not Listed</v>
          </cell>
          <cell r="D892" t="str">
            <v>Finance (including NBFCs)</v>
          </cell>
        </row>
        <row r="893">
          <cell r="A893" t="str">
            <v>CONTIL INDIA LTD</v>
          </cell>
          <cell r="B893">
            <v>531067</v>
          </cell>
          <cell r="C893" t="str">
            <v>Not Listed</v>
          </cell>
          <cell r="D893" t="str">
            <v>Finance (including NBFCs)</v>
          </cell>
        </row>
        <row r="894">
          <cell r="A894" t="str">
            <v>CONTINENTAL CHEMICALS LTD</v>
          </cell>
          <cell r="B894">
            <v>506935</v>
          </cell>
          <cell r="C894" t="str">
            <v>Not Listed</v>
          </cell>
          <cell r="D894" t="str">
            <v>IT Software Products</v>
          </cell>
        </row>
        <row r="895">
          <cell r="A895" t="str">
            <v>CONTINENTAL CONTROLS LTD</v>
          </cell>
          <cell r="B895">
            <v>531460</v>
          </cell>
          <cell r="C895" t="str">
            <v>Not Listed</v>
          </cell>
          <cell r="D895" t="str">
            <v>Other Elect.Equip./ Prod.</v>
          </cell>
        </row>
        <row r="896">
          <cell r="A896" t="str">
            <v>CONTINENTAL PETROLEUMS LTD</v>
          </cell>
          <cell r="B896">
            <v>523232</v>
          </cell>
          <cell r="C896" t="str">
            <v>Not Listed</v>
          </cell>
          <cell r="D896" t="str">
            <v>Oil Marketing &amp; Distribution</v>
          </cell>
        </row>
        <row r="897">
          <cell r="A897" t="str">
            <v>CONTINENTAL SECURITIES LTD</v>
          </cell>
          <cell r="B897">
            <v>538868</v>
          </cell>
          <cell r="C897" t="str">
            <v>Not Listed</v>
          </cell>
          <cell r="D897" t="str">
            <v>Finance (including NBFCs)</v>
          </cell>
        </row>
        <row r="898">
          <cell r="A898" t="str">
            <v>CONTINENTAL SEEDS AND CHEMICALS LTD</v>
          </cell>
          <cell r="B898" t="str">
            <v>Not Listed</v>
          </cell>
          <cell r="C898" t="str">
            <v>CONTI</v>
          </cell>
          <cell r="D898" t="str">
            <v>SME</v>
          </cell>
        </row>
        <row r="899">
          <cell r="A899" t="str">
            <v>CONTROL PRINT LTD</v>
          </cell>
          <cell r="B899">
            <v>522295</v>
          </cell>
          <cell r="C899" t="str">
            <v>CONTROLPR</v>
          </cell>
          <cell r="D899" t="str">
            <v>Containers &amp; Packaging</v>
          </cell>
        </row>
        <row r="900">
          <cell r="A900" t="str">
            <v>CORAL INDIA FINANCE &amp; HOUSING LTD</v>
          </cell>
          <cell r="B900">
            <v>531556</v>
          </cell>
          <cell r="C900" t="str">
            <v>CORALFINAC</v>
          </cell>
          <cell r="D900" t="str">
            <v xml:space="preserve">Housing Finance </v>
          </cell>
        </row>
        <row r="901">
          <cell r="A901" t="str">
            <v>CORAL LABORATORIES LTD</v>
          </cell>
          <cell r="B901">
            <v>524506</v>
          </cell>
          <cell r="C901" t="str">
            <v>Not Listed</v>
          </cell>
          <cell r="D901" t="str">
            <v>Pharmaceuticals</v>
          </cell>
        </row>
        <row r="902">
          <cell r="A902" t="str">
            <v>CORAL NEWSPRINTS LTD.</v>
          </cell>
          <cell r="B902">
            <v>530755</v>
          </cell>
          <cell r="C902" t="str">
            <v>CORNE</v>
          </cell>
          <cell r="D902" t="str">
            <v>Paper &amp;amp; Paper Products</v>
          </cell>
        </row>
        <row r="903">
          <cell r="A903" t="str">
            <v>CORDS CABLE INDUSTRIES LTD</v>
          </cell>
          <cell r="B903">
            <v>532941</v>
          </cell>
          <cell r="C903" t="str">
            <v>CORDSCABLE</v>
          </cell>
          <cell r="D903" t="str">
            <v>Other Elect.Equip./ Prod.</v>
          </cell>
        </row>
        <row r="904">
          <cell r="A904" t="str">
            <v>COROMANDEL AGRO PRODUCTS &amp; OILS LTD</v>
          </cell>
          <cell r="B904">
            <v>507543</v>
          </cell>
          <cell r="C904" t="str">
            <v>Not Listed</v>
          </cell>
          <cell r="D904" t="str">
            <v>Edible Oils</v>
          </cell>
        </row>
        <row r="905">
          <cell r="A905" t="str">
            <v>COROMANDEL ENGINEERING COMPANY LTD</v>
          </cell>
          <cell r="B905">
            <v>533167</v>
          </cell>
          <cell r="C905" t="str">
            <v>Not Listed</v>
          </cell>
          <cell r="D905" t="str">
            <v>Construction &amp; Engineering</v>
          </cell>
        </row>
        <row r="906">
          <cell r="A906" t="str">
            <v>COROMANDEL INTERNATIONAL LTD</v>
          </cell>
          <cell r="B906">
            <v>506395</v>
          </cell>
          <cell r="C906" t="str">
            <v>COROMANDEL</v>
          </cell>
          <cell r="D906" t="str">
            <v>Fertilizers</v>
          </cell>
        </row>
        <row r="907">
          <cell r="A907" t="str">
            <v>CORPORATE COURIER AND CARGO LTD</v>
          </cell>
          <cell r="B907">
            <v>526737</v>
          </cell>
          <cell r="C907" t="str">
            <v>Not Listed</v>
          </cell>
          <cell r="D907" t="str">
            <v>Transportation - Logistics</v>
          </cell>
        </row>
        <row r="908">
          <cell r="A908" t="str">
            <v>CORPORATE MERCHANT BANKERS LTD</v>
          </cell>
          <cell r="B908">
            <v>540199</v>
          </cell>
          <cell r="C908" t="str">
            <v>Not Listed</v>
          </cell>
          <cell r="D908" t="str">
            <v>Other Financial Services</v>
          </cell>
        </row>
        <row r="909">
          <cell r="A909" t="str">
            <v>CORPORATION BANK</v>
          </cell>
          <cell r="B909">
            <v>532179</v>
          </cell>
          <cell r="C909" t="str">
            <v>CORPBANK</v>
          </cell>
          <cell r="D909" t="str">
            <v>Banks</v>
          </cell>
        </row>
        <row r="910">
          <cell r="A910" t="str">
            <v>COSBOARD INDUSTRIES LTD</v>
          </cell>
          <cell r="B910">
            <v>530859</v>
          </cell>
          <cell r="C910" t="str">
            <v>Not Listed</v>
          </cell>
          <cell r="D910" t="str">
            <v>Paper &amp; Paper Products</v>
          </cell>
        </row>
        <row r="911">
          <cell r="A911" t="str">
            <v>COSCO (INDIA) LTD</v>
          </cell>
          <cell r="B911">
            <v>530545</v>
          </cell>
          <cell r="C911" t="str">
            <v>Not Listed</v>
          </cell>
          <cell r="D911" t="str">
            <v>Diversified</v>
          </cell>
        </row>
        <row r="912">
          <cell r="A912" t="str">
            <v>COSCO INDIA LTD</v>
          </cell>
          <cell r="B912">
            <v>530545</v>
          </cell>
          <cell r="C912" t="str">
            <v>Not Listed</v>
          </cell>
          <cell r="D912" t="str">
            <v>Diversified</v>
          </cell>
        </row>
        <row r="913">
          <cell r="A913" t="str">
            <v>COSMO FERRITES LTD</v>
          </cell>
          <cell r="B913">
            <v>523100</v>
          </cell>
          <cell r="C913" t="str">
            <v>Not Listed</v>
          </cell>
          <cell r="D913" t="str">
            <v>Iron &amp; Steel/Interm.Products</v>
          </cell>
        </row>
        <row r="914">
          <cell r="A914" t="str">
            <v>COSMO FILMS LTD</v>
          </cell>
          <cell r="B914">
            <v>508814</v>
          </cell>
          <cell r="C914" t="str">
            <v>COSMOFILMS</v>
          </cell>
          <cell r="D914" t="str">
            <v>Commodity Chemicals</v>
          </cell>
        </row>
        <row r="915">
          <cell r="A915" t="str">
            <v>COSYN LTD</v>
          </cell>
          <cell r="B915">
            <v>538922</v>
          </cell>
          <cell r="C915" t="str">
            <v>Not Listed</v>
          </cell>
          <cell r="D915" t="str">
            <v>IT Software Products</v>
          </cell>
        </row>
        <row r="916">
          <cell r="A916" t="str">
            <v>COUNTRY CLUB HOSPITALITY &amp; HOLIDAYS LTD</v>
          </cell>
          <cell r="B916">
            <v>526550</v>
          </cell>
          <cell r="C916" t="str">
            <v>CCHHL</v>
          </cell>
          <cell r="D916" t="str">
            <v>Hotels</v>
          </cell>
        </row>
        <row r="917">
          <cell r="A917" t="str">
            <v>COUNTRY CONDO'S LTD</v>
          </cell>
          <cell r="B917">
            <v>531624</v>
          </cell>
          <cell r="C917" t="str">
            <v>COUNCODOS</v>
          </cell>
          <cell r="D917" t="str">
            <v>Realty</v>
          </cell>
        </row>
        <row r="918">
          <cell r="A918" t="str">
            <v>COVENTRY COIL-O-MATIC HARYANA LTD</v>
          </cell>
          <cell r="B918">
            <v>523415</v>
          </cell>
          <cell r="C918" t="str">
            <v>Not Listed</v>
          </cell>
          <cell r="D918" t="str">
            <v>Iron &amp; Steel/Interm.Products</v>
          </cell>
        </row>
        <row r="919">
          <cell r="A919" t="str">
            <v>COVIDH TECHNOLOGIES LTD</v>
          </cell>
          <cell r="B919">
            <v>534920</v>
          </cell>
          <cell r="C919" t="str">
            <v>Not Listed</v>
          </cell>
          <cell r="D919" t="str">
            <v>IT Consulting &amp; Software</v>
          </cell>
        </row>
        <row r="920">
          <cell r="A920" t="str">
            <v>COX &amp; KINGS LTD</v>
          </cell>
          <cell r="B920">
            <v>533144</v>
          </cell>
          <cell r="C920" t="str">
            <v>COX&amp;KINGS</v>
          </cell>
          <cell r="D920" t="str">
            <v>Travel Support Services</v>
          </cell>
        </row>
        <row r="921">
          <cell r="A921" t="str">
            <v>Cox &amp;amp; Kings Financial Service Ltd</v>
          </cell>
          <cell r="B921">
            <v>542641</v>
          </cell>
          <cell r="C921" t="str">
            <v>CKFSL</v>
          </cell>
          <cell r="D921" t="str">
            <v>Finance (including NBFCs)</v>
          </cell>
        </row>
        <row r="922">
          <cell r="A922" t="str">
            <v>CRANE INFRASTRUCTURE LTD</v>
          </cell>
          <cell r="B922">
            <v>538770</v>
          </cell>
          <cell r="C922" t="str">
            <v>Not Listed</v>
          </cell>
          <cell r="D922" t="str">
            <v>Realty</v>
          </cell>
        </row>
        <row r="923">
          <cell r="A923" t="str">
            <v>CRANES SOFTWARE INTERNATIONAL LTD</v>
          </cell>
          <cell r="B923">
            <v>512093</v>
          </cell>
          <cell r="C923" t="str">
            <v>Not Listed</v>
          </cell>
          <cell r="D923" t="str">
            <v>IT Software Products</v>
          </cell>
        </row>
        <row r="924">
          <cell r="A924" t="str">
            <v>CRANEX LTD</v>
          </cell>
          <cell r="B924">
            <v>522001</v>
          </cell>
          <cell r="C924" t="str">
            <v>Not Listed</v>
          </cell>
          <cell r="D924" t="str">
            <v>Commercial Vehicles</v>
          </cell>
        </row>
        <row r="925">
          <cell r="A925" t="str">
            <v>CRAVATEX LTD</v>
          </cell>
          <cell r="B925">
            <v>509472</v>
          </cell>
          <cell r="C925" t="str">
            <v>Not Listed</v>
          </cell>
          <cell r="D925" t="str">
            <v>Comm.Trading  &amp; Distribution</v>
          </cell>
        </row>
        <row r="926">
          <cell r="A926" t="str">
            <v>CRAZY INFOTECH LTD</v>
          </cell>
          <cell r="B926">
            <v>524388</v>
          </cell>
          <cell r="C926" t="str">
            <v>Not Listed</v>
          </cell>
          <cell r="D926" t="str">
            <v>Computer Hardware</v>
          </cell>
        </row>
        <row r="927">
          <cell r="A927" t="str">
            <v>CREATIVE CASTINGS LTD</v>
          </cell>
          <cell r="B927">
            <v>539527</v>
          </cell>
          <cell r="C927" t="str">
            <v>Not Listed</v>
          </cell>
          <cell r="D927" t="str">
            <v>Other Industrial Products</v>
          </cell>
        </row>
        <row r="928">
          <cell r="A928" t="str">
            <v>CREATIVE EYE LTD</v>
          </cell>
          <cell r="B928">
            <v>532392</v>
          </cell>
          <cell r="C928" t="str">
            <v>CREATIVEYE</v>
          </cell>
          <cell r="D928" t="str">
            <v>Movies &amp; Entertainment</v>
          </cell>
        </row>
        <row r="929">
          <cell r="A929" t="str">
            <v>CREATIVE PERIPHERALS AND DISTRIBUTION LTD</v>
          </cell>
          <cell r="B929" t="str">
            <v>Not Listed</v>
          </cell>
          <cell r="C929" t="str">
            <v>CREATIVE</v>
          </cell>
          <cell r="D929" t="str">
            <v>SME</v>
          </cell>
        </row>
        <row r="930">
          <cell r="A930" t="str">
            <v>CREDITACCESS GRAMEEN LTD</v>
          </cell>
          <cell r="B930">
            <v>541770</v>
          </cell>
          <cell r="C930" t="str">
            <v>CREDITACC</v>
          </cell>
          <cell r="D930" t="str">
            <v>Finance (including NBFCs)</v>
          </cell>
        </row>
        <row r="931">
          <cell r="A931" t="str">
            <v>CRESCENT LEASING LTD</v>
          </cell>
          <cell r="B931">
            <v>539131</v>
          </cell>
          <cell r="C931" t="str">
            <v>Not Listed</v>
          </cell>
          <cell r="D931" t="str">
            <v>Investment Companies</v>
          </cell>
        </row>
        <row r="932">
          <cell r="A932" t="str">
            <v>CRESSANDA SOLUTIONS LTD</v>
          </cell>
          <cell r="B932">
            <v>512379</v>
          </cell>
          <cell r="C932" t="str">
            <v>Not Listed</v>
          </cell>
          <cell r="D932" t="str">
            <v>IT Software Products</v>
          </cell>
        </row>
        <row r="933">
          <cell r="A933" t="str">
            <v>CREST VENTURES LTD</v>
          </cell>
          <cell r="B933">
            <v>511413</v>
          </cell>
          <cell r="C933" t="str">
            <v>CREST</v>
          </cell>
          <cell r="D933" t="str">
            <v>Finance (including NBFCs)</v>
          </cell>
        </row>
        <row r="934">
          <cell r="A934" t="str">
            <v>CRESTCHEM LTD</v>
          </cell>
          <cell r="B934">
            <v>526269</v>
          </cell>
          <cell r="C934" t="str">
            <v>Not Listed</v>
          </cell>
          <cell r="D934" t="str">
            <v>Specialty Chemicals</v>
          </cell>
        </row>
        <row r="935">
          <cell r="A935" t="str">
            <v>CRIMSON METAL ENGINEERING COMPANY LTD</v>
          </cell>
          <cell r="B935">
            <v>526977</v>
          </cell>
          <cell r="C935" t="str">
            <v>Not Listed</v>
          </cell>
          <cell r="D935" t="str">
            <v>Iron &amp; Steel Products</v>
          </cell>
        </row>
        <row r="936">
          <cell r="A936" t="str">
            <v>CRISIL LTD</v>
          </cell>
          <cell r="B936">
            <v>500092</v>
          </cell>
          <cell r="C936" t="str">
            <v>CRISIL</v>
          </cell>
          <cell r="D936" t="str">
            <v>Other Financial Services</v>
          </cell>
        </row>
        <row r="937">
          <cell r="A937" t="str">
            <v>CROMPTON GREAVES CONSUMER ELECTRICALS LTD</v>
          </cell>
          <cell r="B937">
            <v>539876</v>
          </cell>
          <cell r="C937" t="str">
            <v>CROMPTON</v>
          </cell>
          <cell r="D937" t="str">
            <v>Household Appliances</v>
          </cell>
        </row>
        <row r="938">
          <cell r="A938" t="str">
            <v>CROWN LIFTERS LTD</v>
          </cell>
          <cell r="B938" t="str">
            <v>Not Listed</v>
          </cell>
          <cell r="C938" t="str">
            <v>CROWN</v>
          </cell>
          <cell r="D938" t="str">
            <v>SME</v>
          </cell>
        </row>
        <row r="939">
          <cell r="A939" t="str">
            <v>CROWN TOURS LTD</v>
          </cell>
          <cell r="B939">
            <v>538521</v>
          </cell>
          <cell r="C939" t="str">
            <v>Not Listed</v>
          </cell>
          <cell r="D939" t="str">
            <v>Travel Support Services</v>
          </cell>
        </row>
        <row r="940">
          <cell r="A940" t="str">
            <v>CRP RISK MANAGEMENT LTD</v>
          </cell>
          <cell r="B940">
            <v>540903</v>
          </cell>
          <cell r="C940" t="str">
            <v>Not Listed</v>
          </cell>
          <cell r="D940" t="str">
            <v>Consulting Services</v>
          </cell>
        </row>
        <row r="941">
          <cell r="A941" t="str">
            <v>CSL FINANCE LTD</v>
          </cell>
          <cell r="B941">
            <v>530067</v>
          </cell>
          <cell r="C941" t="str">
            <v>Not Listed</v>
          </cell>
          <cell r="D941" t="str">
            <v>Finance (including NBFCs)</v>
          </cell>
        </row>
        <row r="942">
          <cell r="A942" t="str">
            <v>CUBEX TUBINGS LTD</v>
          </cell>
          <cell r="B942">
            <v>526027</v>
          </cell>
          <cell r="C942" t="str">
            <v>CUBEXTUB</v>
          </cell>
          <cell r="D942" t="str">
            <v>Copper</v>
          </cell>
        </row>
        <row r="943">
          <cell r="A943" t="str">
            <v>CUBICAL FINANCIAL SERVICES LTD</v>
          </cell>
          <cell r="B943">
            <v>511710</v>
          </cell>
          <cell r="C943" t="str">
            <v>Not Listed</v>
          </cell>
          <cell r="D943" t="str">
            <v>Finance (including NBFCs)</v>
          </cell>
        </row>
        <row r="944">
          <cell r="A944" t="str">
            <v>CUMMINS (INDIA) LTD</v>
          </cell>
          <cell r="B944">
            <v>500480</v>
          </cell>
          <cell r="C944" t="str">
            <v>CUMMINSIND</v>
          </cell>
          <cell r="D944" t="str">
            <v>Industrial Machinery</v>
          </cell>
        </row>
        <row r="945">
          <cell r="A945" t="str">
            <v>CUMMINS INDIA LTD</v>
          </cell>
          <cell r="B945">
            <v>500480</v>
          </cell>
          <cell r="C945" t="str">
            <v>CUMMINSIND</v>
          </cell>
          <cell r="D945" t="str">
            <v>Industrial Machinery</v>
          </cell>
        </row>
        <row r="946">
          <cell r="A946" t="str">
            <v>CUPID LTD</v>
          </cell>
          <cell r="B946">
            <v>530843</v>
          </cell>
          <cell r="C946" t="str">
            <v>CUPID</v>
          </cell>
          <cell r="D946" t="str">
            <v>Personal Products</v>
          </cell>
        </row>
        <row r="947">
          <cell r="A947" t="str">
            <v>CURA TECHNOLOGIES LTD</v>
          </cell>
          <cell r="B947">
            <v>532332</v>
          </cell>
          <cell r="C947" t="str">
            <v>CURATECH</v>
          </cell>
          <cell r="D947" t="str">
            <v>IT Software Products</v>
          </cell>
        </row>
        <row r="948">
          <cell r="A948" t="str">
            <v>CYBELE INDUSTRIES LTD</v>
          </cell>
          <cell r="B948">
            <v>531472</v>
          </cell>
          <cell r="C948" t="str">
            <v>Not Listed</v>
          </cell>
          <cell r="D948" t="str">
            <v>Other Elect.Equip./ Prod.</v>
          </cell>
        </row>
        <row r="949">
          <cell r="A949" t="str">
            <v>CYBER MEDIA (INDIA) LTD</v>
          </cell>
          <cell r="B949">
            <v>532640</v>
          </cell>
          <cell r="C949" t="str">
            <v>CYBERMEDIA</v>
          </cell>
          <cell r="D949" t="str">
            <v>Publishing</v>
          </cell>
        </row>
        <row r="950">
          <cell r="A950" t="str">
            <v>CYBER MEDIA INDIA LTD</v>
          </cell>
          <cell r="B950">
            <v>532640</v>
          </cell>
          <cell r="C950" t="str">
            <v>CYBERMEDIA</v>
          </cell>
          <cell r="D950" t="str">
            <v>Publishing</v>
          </cell>
        </row>
        <row r="951">
          <cell r="A951" t="str">
            <v>CYBERMATE INFOTEK LTD</v>
          </cell>
          <cell r="B951">
            <v>532271</v>
          </cell>
          <cell r="C951" t="str">
            <v>Not Listed</v>
          </cell>
          <cell r="D951" t="str">
            <v>IT Software Products</v>
          </cell>
        </row>
        <row r="952">
          <cell r="A952" t="str">
            <v>CYBERTECH SYSTEMS AND SOFTWARE LTD</v>
          </cell>
          <cell r="B952">
            <v>532173</v>
          </cell>
          <cell r="C952" t="str">
            <v>CYBERTECH</v>
          </cell>
          <cell r="D952" t="str">
            <v>IT Software Products</v>
          </cell>
        </row>
        <row r="953">
          <cell r="A953" t="str">
            <v>CYIENT LTD</v>
          </cell>
          <cell r="B953">
            <v>532175</v>
          </cell>
          <cell r="C953" t="str">
            <v>CYIENT</v>
          </cell>
          <cell r="D953" t="str">
            <v>IT Consulting &amp; Software</v>
          </cell>
        </row>
        <row r="954">
          <cell r="A954" t="str">
            <v>D B CORP LTD</v>
          </cell>
          <cell r="B954">
            <v>533151</v>
          </cell>
          <cell r="C954" t="str">
            <v>DBCORP</v>
          </cell>
          <cell r="D954" t="str">
            <v>Publishing</v>
          </cell>
        </row>
        <row r="955">
          <cell r="A955" t="str">
            <v>D B REALTY LTD</v>
          </cell>
          <cell r="B955">
            <v>533160</v>
          </cell>
          <cell r="C955" t="str">
            <v>DBREALTY</v>
          </cell>
          <cell r="D955" t="str">
            <v>Realty</v>
          </cell>
        </row>
        <row r="956">
          <cell r="A956" t="str">
            <v>D P ABHUSHAN LTD</v>
          </cell>
          <cell r="B956" t="str">
            <v>Not Listed</v>
          </cell>
          <cell r="C956" t="str">
            <v>DPABHUSHAN</v>
          </cell>
          <cell r="D956" t="str">
            <v>SME</v>
          </cell>
        </row>
        <row r="957">
          <cell r="A957" t="str">
            <v>D P WIRES LTD</v>
          </cell>
          <cell r="B957" t="str">
            <v>Not Listed</v>
          </cell>
          <cell r="C957" t="str">
            <v>DPWIRES</v>
          </cell>
          <cell r="D957" t="str">
            <v>SME</v>
          </cell>
        </row>
        <row r="958">
          <cell r="A958" t="str">
            <v>D&amp;H (INDIA) LTD</v>
          </cell>
          <cell r="B958">
            <v>517514</v>
          </cell>
          <cell r="C958" t="str">
            <v>Not Listed</v>
          </cell>
          <cell r="D958" t="str">
            <v>Other Industrial Goods</v>
          </cell>
        </row>
        <row r="959">
          <cell r="A959" t="str">
            <v>D&amp;H INDIA LTD</v>
          </cell>
          <cell r="B959">
            <v>517514</v>
          </cell>
          <cell r="C959" t="str">
            <v>Not Listed</v>
          </cell>
          <cell r="D959" t="str">
            <v>Other Industrial Goods</v>
          </cell>
        </row>
        <row r="960">
          <cell r="A960" t="str">
            <v>DABUR (INDIA) LTD</v>
          </cell>
          <cell r="B960">
            <v>500096</v>
          </cell>
          <cell r="C960" t="str">
            <v>DABUR</v>
          </cell>
          <cell r="D960" t="str">
            <v>Personal Products</v>
          </cell>
        </row>
        <row r="961">
          <cell r="A961" t="str">
            <v>DABUR INDIA LTD</v>
          </cell>
          <cell r="B961">
            <v>500096</v>
          </cell>
          <cell r="C961" t="str">
            <v>DABUR</v>
          </cell>
          <cell r="D961" t="str">
            <v>Personal Products</v>
          </cell>
        </row>
        <row r="962">
          <cell r="A962" t="str">
            <v>DAI-ICHI KARKARIA LTD</v>
          </cell>
          <cell r="B962">
            <v>526821</v>
          </cell>
          <cell r="C962" t="str">
            <v>Not Listed</v>
          </cell>
          <cell r="D962" t="str">
            <v>Specialty Chemicals</v>
          </cell>
        </row>
        <row r="963">
          <cell r="A963" t="str">
            <v>DAIKAFFIL CHEMICALS (INDIA) LTD</v>
          </cell>
          <cell r="B963">
            <v>530825</v>
          </cell>
          <cell r="C963" t="str">
            <v>Not Listed</v>
          </cell>
          <cell r="D963" t="str">
            <v>Specialty Chemicals</v>
          </cell>
        </row>
        <row r="964">
          <cell r="A964" t="str">
            <v>DAIKAFFIL CHEMICALS INDIA LTD</v>
          </cell>
          <cell r="B964">
            <v>530825</v>
          </cell>
          <cell r="C964" t="str">
            <v>Not Listed</v>
          </cell>
          <cell r="D964" t="str">
            <v>Specialty Chemicals</v>
          </cell>
        </row>
        <row r="965">
          <cell r="A965" t="str">
            <v>DALAL STREET INVESTMENTS LTD</v>
          </cell>
          <cell r="B965">
            <v>501148</v>
          </cell>
          <cell r="C965" t="str">
            <v>Not Listed</v>
          </cell>
          <cell r="D965" t="str">
            <v>Investment Companies</v>
          </cell>
        </row>
        <row r="966">
          <cell r="A966" t="str">
            <v>Dalmia Bharat Ltd</v>
          </cell>
          <cell r="B966">
            <v>542216</v>
          </cell>
          <cell r="C966" t="str">
            <v>DALBHARAT</v>
          </cell>
          <cell r="D966" t="str">
            <v>Cement &amp;amp; Cement Products</v>
          </cell>
        </row>
        <row r="967">
          <cell r="A967" t="str">
            <v>DALMIA BHARAT SUGAR AND INDUSTRIES LTD</v>
          </cell>
          <cell r="B967">
            <v>500097</v>
          </cell>
          <cell r="C967" t="str">
            <v>DALMIASUG</v>
          </cell>
          <cell r="D967" t="str">
            <v>Sugar</v>
          </cell>
        </row>
        <row r="968">
          <cell r="A968" t="str">
            <v>DALMIA INDUSTRIAL DEVELOPMENT LTD</v>
          </cell>
          <cell r="B968">
            <v>539900</v>
          </cell>
          <cell r="C968" t="str">
            <v>Not Listed</v>
          </cell>
          <cell r="D968" t="str">
            <v>Comm.Trading  &amp; Distribution</v>
          </cell>
        </row>
        <row r="969">
          <cell r="A969" t="str">
            <v>DAMODAR INDUSTRIES LTD</v>
          </cell>
          <cell r="B969">
            <v>521220</v>
          </cell>
          <cell r="C969" t="str">
            <v>DAMODARIND</v>
          </cell>
          <cell r="D969" t="str">
            <v>Textiles</v>
          </cell>
        </row>
        <row r="970">
          <cell r="A970" t="str">
            <v>DANGEE DUMS LTD</v>
          </cell>
          <cell r="B970" t="str">
            <v>Not Listed</v>
          </cell>
          <cell r="C970" t="str">
            <v>DANGEE</v>
          </cell>
          <cell r="D970" t="str">
            <v>SME</v>
          </cell>
        </row>
        <row r="971">
          <cell r="A971" t="str">
            <v>DANLAW TECHNOLOGIES (INDIA) LTD</v>
          </cell>
          <cell r="B971">
            <v>532329</v>
          </cell>
          <cell r="C971" t="str">
            <v>Not Listed</v>
          </cell>
          <cell r="D971" t="str">
            <v>IT Software Products</v>
          </cell>
        </row>
        <row r="972">
          <cell r="A972" t="str">
            <v>DANLAW TECHNOLOGIES INDIA LTD</v>
          </cell>
          <cell r="B972">
            <v>532329</v>
          </cell>
          <cell r="C972" t="str">
            <v>Not Listed</v>
          </cell>
          <cell r="D972" t="str">
            <v>IT Software Products</v>
          </cell>
        </row>
        <row r="973">
          <cell r="A973" t="str">
            <v>DANUBE INDUSTRIES LTD</v>
          </cell>
          <cell r="B973">
            <v>540361</v>
          </cell>
          <cell r="C973" t="str">
            <v>Not Listed</v>
          </cell>
          <cell r="D973" t="str">
            <v>Comm.Trading  &amp; Distribution</v>
          </cell>
        </row>
        <row r="974">
          <cell r="A974" t="str">
            <v>DARJEELING ROPEWAY COMPANY LTD</v>
          </cell>
          <cell r="B974">
            <v>539770</v>
          </cell>
          <cell r="C974" t="str">
            <v>Not Listed</v>
          </cell>
          <cell r="D974" t="str">
            <v>Other Financial Services</v>
          </cell>
        </row>
        <row r="975">
          <cell r="A975" t="str">
            <v>DARSHAN ORNA LTD</v>
          </cell>
          <cell r="B975">
            <v>539884</v>
          </cell>
          <cell r="C975" t="str">
            <v>Not Listed</v>
          </cell>
          <cell r="D975" t="str">
            <v>Other Apparels &amp; Accessories</v>
          </cell>
        </row>
        <row r="976">
          <cell r="A976" t="str">
            <v>DATAMATICS GLOBAL SERVICES LTD</v>
          </cell>
          <cell r="B976">
            <v>532528</v>
          </cell>
          <cell r="C976" t="str">
            <v>DATAMATICS</v>
          </cell>
          <cell r="D976" t="str">
            <v>IT Software Products</v>
          </cell>
        </row>
        <row r="977">
          <cell r="A977" t="str">
            <v>DAULAT SECURITIES LTD</v>
          </cell>
          <cell r="B977">
            <v>530171</v>
          </cell>
          <cell r="C977" t="str">
            <v>Not Listed</v>
          </cell>
          <cell r="D977" t="str">
            <v>Other Financial Services</v>
          </cell>
        </row>
        <row r="978">
          <cell r="A978" t="str">
            <v>DB INTERNATIONAL STOCK BROKERS LTD</v>
          </cell>
          <cell r="B978">
            <v>530393</v>
          </cell>
          <cell r="C978" t="str">
            <v>DBSTOCKBRO</v>
          </cell>
          <cell r="D978" t="str">
            <v>Other Financial Services</v>
          </cell>
        </row>
        <row r="979">
          <cell r="A979" t="str">
            <v>DCB BANK LTD</v>
          </cell>
          <cell r="B979">
            <v>532772</v>
          </cell>
          <cell r="C979" t="str">
            <v>DCBBANK</v>
          </cell>
          <cell r="D979" t="str">
            <v>Banks</v>
          </cell>
        </row>
        <row r="980">
          <cell r="A980" t="str">
            <v>DCM FINANCIAL SERVICES LTD</v>
          </cell>
          <cell r="B980">
            <v>511611</v>
          </cell>
          <cell r="C980" t="str">
            <v>DCMFINSERV</v>
          </cell>
          <cell r="D980" t="str">
            <v>Finance (including NBFCs)</v>
          </cell>
        </row>
        <row r="981">
          <cell r="A981" t="str">
            <v>DCM LTD</v>
          </cell>
          <cell r="B981">
            <v>502820</v>
          </cell>
          <cell r="C981" t="str">
            <v>DCM</v>
          </cell>
          <cell r="D981" t="str">
            <v>Textiles</v>
          </cell>
        </row>
        <row r="982">
          <cell r="A982" t="str">
            <v>DCM SHRIRAM INDUSTRIES LTD</v>
          </cell>
          <cell r="B982">
            <v>523369</v>
          </cell>
          <cell r="C982" t="str">
            <v>Not Listed</v>
          </cell>
          <cell r="D982" t="str">
            <v>Sugar</v>
          </cell>
        </row>
        <row r="983">
          <cell r="A983" t="str">
            <v>DCM SHRIRAM LTD</v>
          </cell>
          <cell r="B983">
            <v>523367</v>
          </cell>
          <cell r="C983" t="str">
            <v>DCMSHRIRAM</v>
          </cell>
          <cell r="D983" t="str">
            <v>Diversified</v>
          </cell>
        </row>
        <row r="984">
          <cell r="A984" t="str">
            <v>DCW LTD</v>
          </cell>
          <cell r="B984">
            <v>500117</v>
          </cell>
          <cell r="C984" t="str">
            <v>DCW</v>
          </cell>
          <cell r="D984" t="str">
            <v>Petrochemicals</v>
          </cell>
        </row>
        <row r="985">
          <cell r="A985" t="str">
            <v>DE NORA (INDIA) LTD</v>
          </cell>
          <cell r="B985">
            <v>590031</v>
          </cell>
          <cell r="C985" t="str">
            <v>DENORA</v>
          </cell>
          <cell r="D985" t="str">
            <v>Other Industrial Goods</v>
          </cell>
        </row>
        <row r="986">
          <cell r="A986" t="str">
            <v>DE NORA INDIA LTD</v>
          </cell>
          <cell r="B986">
            <v>590031</v>
          </cell>
          <cell r="C986" t="str">
            <v>DENORA</v>
          </cell>
          <cell r="D986" t="str">
            <v>Other Industrial Goods</v>
          </cell>
        </row>
        <row r="987">
          <cell r="A987" t="str">
            <v>DEBOCK SALES AND MARKETING LTD</v>
          </cell>
          <cell r="B987" t="str">
            <v>Not Listed</v>
          </cell>
          <cell r="C987" t="str">
            <v>DSML</v>
          </cell>
          <cell r="D987" t="str">
            <v>SME</v>
          </cell>
        </row>
        <row r="988">
          <cell r="A988" t="str">
            <v>DECCAN BEARINGS LTD</v>
          </cell>
          <cell r="B988">
            <v>505703</v>
          </cell>
          <cell r="C988" t="str">
            <v>Not Listed</v>
          </cell>
          <cell r="D988" t="str">
            <v>Industrial Machinery</v>
          </cell>
        </row>
        <row r="989">
          <cell r="A989" t="str">
            <v>DECCAN CEMENTS LTD</v>
          </cell>
          <cell r="B989">
            <v>502137</v>
          </cell>
          <cell r="C989" t="str">
            <v>DECCANCE</v>
          </cell>
          <cell r="D989" t="str">
            <v>Cement &amp; Cement Products</v>
          </cell>
        </row>
        <row r="990">
          <cell r="A990" t="str">
            <v>DECCAN GOLD MINES LTD</v>
          </cell>
          <cell r="B990">
            <v>512068</v>
          </cell>
          <cell r="C990" t="str">
            <v>Not Listed</v>
          </cell>
          <cell r="D990" t="str">
            <v>Mining</v>
          </cell>
        </row>
        <row r="991">
          <cell r="A991" t="str">
            <v>Deccan Health Care Ltd</v>
          </cell>
          <cell r="B991">
            <v>542248</v>
          </cell>
          <cell r="C991" t="str">
            <v>DECCAN</v>
          </cell>
          <cell r="D991" t="str">
            <v>Healthcare Services</v>
          </cell>
        </row>
        <row r="992">
          <cell r="A992" t="str">
            <v>DECCAN POLYPACKS LTD</v>
          </cell>
          <cell r="B992">
            <v>531989</v>
          </cell>
          <cell r="C992" t="str">
            <v>Not Listed</v>
          </cell>
          <cell r="D992" t="str">
            <v>Containers &amp; Packaging</v>
          </cell>
        </row>
        <row r="993">
          <cell r="A993" t="str">
            <v>DECILLION FINANCE LTD</v>
          </cell>
          <cell r="B993">
            <v>539190</v>
          </cell>
          <cell r="C993" t="str">
            <v>Not Listed</v>
          </cell>
          <cell r="D993" t="str">
            <v>Finance (including NBFCs)</v>
          </cell>
        </row>
        <row r="994">
          <cell r="A994" t="str">
            <v>DECO-MICA LTD</v>
          </cell>
          <cell r="B994">
            <v>531227</v>
          </cell>
          <cell r="C994" t="str">
            <v>Not Listed</v>
          </cell>
          <cell r="D994" t="str">
            <v>Commodity Chemicals</v>
          </cell>
        </row>
        <row r="995">
          <cell r="A995" t="str">
            <v>DECOROUS INVESTMENT &amp; TRADING CO LTD</v>
          </cell>
          <cell r="B995">
            <v>539405</v>
          </cell>
          <cell r="C995" t="str">
            <v>Not Listed</v>
          </cell>
          <cell r="D995" t="str">
            <v>Other Apparels &amp; Accessories</v>
          </cell>
        </row>
        <row r="996">
          <cell r="A996" t="str">
            <v>DEEP DIAMOND (INDIA) LTD</v>
          </cell>
          <cell r="B996">
            <v>539559</v>
          </cell>
          <cell r="C996" t="str">
            <v>Not Listed</v>
          </cell>
          <cell r="D996" t="str">
            <v>Other Apparels &amp; Accessories</v>
          </cell>
        </row>
        <row r="997">
          <cell r="A997" t="str">
            <v>DEEP DIAMOND INDIA LTD</v>
          </cell>
          <cell r="B997">
            <v>539559</v>
          </cell>
          <cell r="C997" t="str">
            <v>Not Listed</v>
          </cell>
          <cell r="D997" t="str">
            <v>Other Apparels &amp; Accessories</v>
          </cell>
        </row>
        <row r="998">
          <cell r="A998" t="str">
            <v>DEEP INDUSTRIES LTD</v>
          </cell>
          <cell r="B998">
            <v>532760</v>
          </cell>
          <cell r="C998" t="str">
            <v>DEEPIND</v>
          </cell>
          <cell r="D998" t="str">
            <v>Integrated Oil &amp; Gas</v>
          </cell>
        </row>
        <row r="999">
          <cell r="A999" t="str">
            <v>DEEP POLYMERS LTD</v>
          </cell>
          <cell r="B999">
            <v>541778</v>
          </cell>
          <cell r="C999" t="str">
            <v>Not Listed</v>
          </cell>
          <cell r="D999" t="str">
            <v>Specialty Chemicals</v>
          </cell>
        </row>
        <row r="1000">
          <cell r="A1000" t="str">
            <v>DEEPAK FERTILIZERS AND PETROCHEMICALS CORPORATION LTD</v>
          </cell>
          <cell r="B1000">
            <v>500645</v>
          </cell>
          <cell r="C1000" t="str">
            <v>DEEPAKFERT</v>
          </cell>
          <cell r="D1000" t="str">
            <v>Commodity Chemicals</v>
          </cell>
        </row>
        <row r="1001">
          <cell r="A1001" t="str">
            <v>DEEPAK NITRITE LTD</v>
          </cell>
          <cell r="B1001">
            <v>506401</v>
          </cell>
          <cell r="C1001" t="str">
            <v>DEEPAKNTR</v>
          </cell>
          <cell r="D1001" t="str">
            <v>Commodity Chemicals</v>
          </cell>
        </row>
        <row r="1002">
          <cell r="A1002" t="str">
            <v>DEEPAK SPINNERS LTD</v>
          </cell>
          <cell r="B1002">
            <v>514030</v>
          </cell>
          <cell r="C1002" t="str">
            <v>Not Listed</v>
          </cell>
          <cell r="D1002" t="str">
            <v>Textiles</v>
          </cell>
        </row>
        <row r="1003">
          <cell r="A1003" t="str">
            <v>DEEPTI ALLOY STEEL LTD</v>
          </cell>
          <cell r="B1003">
            <v>539455</v>
          </cell>
          <cell r="C1003" t="str">
            <v>Not Listed</v>
          </cell>
          <cell r="D1003" t="str">
            <v>Iron &amp; Steel/Interm.Products</v>
          </cell>
        </row>
        <row r="1004">
          <cell r="A1004" t="str">
            <v>DEKSON CASTINGS LTD</v>
          </cell>
          <cell r="B1004">
            <v>780006</v>
          </cell>
          <cell r="C1004" t="str">
            <v>Not Listed</v>
          </cell>
          <cell r="D1004" t="str">
            <v>Others</v>
          </cell>
        </row>
        <row r="1005">
          <cell r="A1005" t="str">
            <v>DELTA CORP LTD</v>
          </cell>
          <cell r="B1005">
            <v>532848</v>
          </cell>
          <cell r="C1005" t="str">
            <v>DELTACORP</v>
          </cell>
          <cell r="D1005" t="str">
            <v>Misc.Commercial Services</v>
          </cell>
        </row>
        <row r="1006">
          <cell r="A1006" t="str">
            <v>DELTA INDUSTRIAL RESOURCES LTD</v>
          </cell>
          <cell r="B1006">
            <v>539596</v>
          </cell>
          <cell r="C1006" t="str">
            <v>Not Listed</v>
          </cell>
          <cell r="D1006" t="str">
            <v>Other Financial Services</v>
          </cell>
        </row>
        <row r="1007">
          <cell r="A1007" t="str">
            <v>DELTA MAGNETS LTD</v>
          </cell>
          <cell r="B1007">
            <v>504286</v>
          </cell>
          <cell r="C1007" t="str">
            <v>DELTAMAGNT</v>
          </cell>
          <cell r="D1007" t="str">
            <v>Other Elect.Equip./ Prod.</v>
          </cell>
        </row>
        <row r="1008">
          <cell r="A1008" t="str">
            <v>DELTON CABLES LTD</v>
          </cell>
          <cell r="B1008">
            <v>504240</v>
          </cell>
          <cell r="C1008" t="str">
            <v>Not Listed</v>
          </cell>
          <cell r="D1008" t="str">
            <v>Other Elect.Equip./ Prod.</v>
          </cell>
        </row>
        <row r="1009">
          <cell r="A1009" t="str">
            <v>DELTRON LTD</v>
          </cell>
          <cell r="B1009">
            <v>504256</v>
          </cell>
          <cell r="C1009" t="str">
            <v>Not Listed</v>
          </cell>
          <cell r="D1009" t="str">
            <v>Electronic Components</v>
          </cell>
        </row>
        <row r="1010">
          <cell r="A1010" t="str">
            <v>DEN NETWORKS LTD</v>
          </cell>
          <cell r="B1010">
            <v>533137</v>
          </cell>
          <cell r="C1010" t="str">
            <v>DEN</v>
          </cell>
          <cell r="D1010" t="str">
            <v>Broadcasting &amp; Cable TV</v>
          </cell>
        </row>
        <row r="1011">
          <cell r="A1011" t="str">
            <v>DENA BANK</v>
          </cell>
          <cell r="B1011">
            <v>532121</v>
          </cell>
          <cell r="C1011" t="str">
            <v>DENABANK</v>
          </cell>
          <cell r="D1011" t="str">
            <v>Banks</v>
          </cell>
        </row>
        <row r="1012">
          <cell r="A1012" t="str">
            <v>DENIS CHEM LAB LTD</v>
          </cell>
          <cell r="B1012">
            <v>537536</v>
          </cell>
          <cell r="C1012" t="str">
            <v>Not Listed</v>
          </cell>
          <cell r="D1012" t="str">
            <v>Pharmaceuticals</v>
          </cell>
        </row>
        <row r="1013">
          <cell r="A1013" t="str">
            <v>DESH RAKSHAK AUSHDHALAYA LTD</v>
          </cell>
          <cell r="B1013">
            <v>531521</v>
          </cell>
          <cell r="C1013" t="str">
            <v>Not Listed</v>
          </cell>
          <cell r="D1013" t="str">
            <v>Pharmaceuticals</v>
          </cell>
        </row>
        <row r="1014">
          <cell r="A1014" t="str">
            <v>DEV INFORMATION TECHNOLOGY LTD</v>
          </cell>
          <cell r="B1014" t="str">
            <v>Not Listed</v>
          </cell>
          <cell r="C1014" t="str">
            <v>DEVIT</v>
          </cell>
          <cell r="D1014" t="str">
            <v>SME</v>
          </cell>
        </row>
        <row r="1015">
          <cell r="A1015" t="str">
            <v>DEVHARI EXPORTS (INDIA) LTD</v>
          </cell>
          <cell r="B1015">
            <v>539197</v>
          </cell>
          <cell r="C1015" t="str">
            <v>Not Listed</v>
          </cell>
          <cell r="D1015" t="str">
            <v>Comm.Trading  &amp; Distribution</v>
          </cell>
        </row>
        <row r="1016">
          <cell r="A1016" t="str">
            <v>DEVHARI EXPORTS INDIA LTD</v>
          </cell>
          <cell r="B1016">
            <v>539197</v>
          </cell>
          <cell r="C1016" t="str">
            <v>Not Listed</v>
          </cell>
          <cell r="D1016" t="str">
            <v>Comm.Trading  &amp; Distribution</v>
          </cell>
        </row>
        <row r="1017">
          <cell r="A1017" t="str">
            <v>DEVINE IMPEX LTD</v>
          </cell>
          <cell r="B1017">
            <v>531585</v>
          </cell>
          <cell r="C1017" t="str">
            <v>Not Listed</v>
          </cell>
          <cell r="D1017" t="str">
            <v>Comm.Trading  &amp; Distribution</v>
          </cell>
        </row>
        <row r="1018">
          <cell r="A1018" t="str">
            <v>DEVINSU TRADING LTD</v>
          </cell>
          <cell r="B1018">
            <v>512445</v>
          </cell>
          <cell r="C1018" t="str">
            <v>Not Listed</v>
          </cell>
          <cell r="D1018" t="str">
            <v>Other Financial Services</v>
          </cell>
        </row>
        <row r="1019">
          <cell r="A1019" t="str">
            <v>DEVKI LEASING &amp; FINANCE LTD</v>
          </cell>
          <cell r="B1019">
            <v>530765</v>
          </cell>
          <cell r="C1019" t="str">
            <v>Not Listed</v>
          </cell>
          <cell r="D1019" t="str">
            <v>Finance (including NBFCs)</v>
          </cell>
        </row>
        <row r="1020">
          <cell r="A1020" t="str">
            <v>DEVOTED CONSTRUCTION LTD</v>
          </cell>
          <cell r="B1020">
            <v>542002</v>
          </cell>
          <cell r="C1020" t="str">
            <v>Not Listed</v>
          </cell>
          <cell r="D1020" t="str">
            <v>Realty</v>
          </cell>
        </row>
        <row r="1021">
          <cell r="A1021" t="str">
            <v>DEWAN HOUSING FINANCE CORPORATION LTD</v>
          </cell>
          <cell r="B1021">
            <v>511072</v>
          </cell>
          <cell r="C1021" t="str">
            <v>DHFL</v>
          </cell>
          <cell r="D1021" t="str">
            <v xml:space="preserve">Housing Finance </v>
          </cell>
        </row>
        <row r="1022">
          <cell r="A1022" t="str">
            <v>DFM FOODS LTD</v>
          </cell>
          <cell r="B1022">
            <v>519588</v>
          </cell>
          <cell r="C1022" t="str">
            <v>DFMFOODS</v>
          </cell>
          <cell r="D1022" t="str">
            <v>Packaged Foods</v>
          </cell>
        </row>
        <row r="1023">
          <cell r="A1023" t="str">
            <v>DHABRIYA POLYWOOD LTD</v>
          </cell>
          <cell r="B1023">
            <v>538715</v>
          </cell>
          <cell r="C1023" t="str">
            <v>Not Listed</v>
          </cell>
          <cell r="D1023" t="str">
            <v>Plastic Products</v>
          </cell>
        </row>
        <row r="1024">
          <cell r="A1024" t="str">
            <v>DHAMPUR SUGAR MILLS LTD</v>
          </cell>
          <cell r="B1024">
            <v>500119</v>
          </cell>
          <cell r="C1024" t="str">
            <v>DHAMPURSUG</v>
          </cell>
          <cell r="D1024" t="str">
            <v>Sugar</v>
          </cell>
        </row>
        <row r="1025">
          <cell r="A1025" t="str">
            <v>DHAMPURE SPECIALITY SUGARS LTD</v>
          </cell>
          <cell r="B1025">
            <v>531923</v>
          </cell>
          <cell r="C1025" t="str">
            <v>Not Listed</v>
          </cell>
          <cell r="D1025" t="str">
            <v>Sugar</v>
          </cell>
        </row>
        <row r="1026">
          <cell r="A1026" t="str">
            <v>DHANADA CORPORATION LTD</v>
          </cell>
          <cell r="B1026">
            <v>531198</v>
          </cell>
          <cell r="C1026" t="str">
            <v>Not Listed</v>
          </cell>
          <cell r="D1026" t="str">
            <v>Hotels</v>
          </cell>
        </row>
        <row r="1027">
          <cell r="A1027" t="str">
            <v>DHANALAXMI ROTO SPINNERS LTD</v>
          </cell>
          <cell r="B1027">
            <v>521216</v>
          </cell>
          <cell r="C1027" t="str">
            <v>Not Listed</v>
          </cell>
          <cell r="D1027" t="str">
            <v>Textiles</v>
          </cell>
        </row>
        <row r="1028">
          <cell r="A1028" t="str">
            <v>Dhanashree Electronics Ltd</v>
          </cell>
          <cell r="B1028">
            <v>542679</v>
          </cell>
          <cell r="C1028" t="str">
            <v>DEL</v>
          </cell>
          <cell r="D1028" t="str">
            <v>Other Elect.Equip./ Prod.</v>
          </cell>
        </row>
        <row r="1029">
          <cell r="A1029" t="str">
            <v>DHANLAXMI BANK LTD</v>
          </cell>
          <cell r="B1029">
            <v>532180</v>
          </cell>
          <cell r="C1029" t="str">
            <v>DHANBANK</v>
          </cell>
          <cell r="D1029" t="str">
            <v>Banks</v>
          </cell>
        </row>
        <row r="1030">
          <cell r="A1030" t="str">
            <v>DHANLAXMI COTEX LTD</v>
          </cell>
          <cell r="B1030">
            <v>512485</v>
          </cell>
          <cell r="C1030" t="str">
            <v>Not Listed</v>
          </cell>
          <cell r="D1030" t="str">
            <v>Comm.Trading  &amp; Distribution</v>
          </cell>
        </row>
        <row r="1031">
          <cell r="A1031" t="str">
            <v>DHANLAXMI FABRICS LTD</v>
          </cell>
          <cell r="B1031">
            <v>521151</v>
          </cell>
          <cell r="C1031" t="str">
            <v>Not Listed</v>
          </cell>
          <cell r="D1031" t="str">
            <v>Textiles</v>
          </cell>
        </row>
        <row r="1032">
          <cell r="A1032" t="str">
            <v>DHANLEELA INVESTMENTS &amp; TRADING COMPANY LTD</v>
          </cell>
          <cell r="B1032">
            <v>503637</v>
          </cell>
          <cell r="C1032" t="str">
            <v>Not Listed</v>
          </cell>
          <cell r="D1032" t="str">
            <v>Other Financial Services</v>
          </cell>
        </row>
        <row r="1033">
          <cell r="A1033" t="str">
            <v>DHANUKA AGRITECH LTD</v>
          </cell>
          <cell r="B1033">
            <v>507717</v>
          </cell>
          <cell r="C1033" t="str">
            <v>DHANUKA</v>
          </cell>
          <cell r="D1033" t="str">
            <v>Agrochemicals</v>
          </cell>
        </row>
        <row r="1034">
          <cell r="A1034" t="str">
            <v>DHANUKA COMMERCIAL LTD</v>
          </cell>
          <cell r="B1034">
            <v>538446</v>
          </cell>
          <cell r="C1034" t="str">
            <v>Not Listed</v>
          </cell>
          <cell r="D1034" t="str">
            <v>Other Financial Services</v>
          </cell>
        </row>
        <row r="1035">
          <cell r="A1035" t="str">
            <v>DHANUKA REALTY LTD</v>
          </cell>
          <cell r="B1035" t="str">
            <v>Not Listed</v>
          </cell>
          <cell r="C1035" t="str">
            <v>DRL</v>
          </cell>
          <cell r="D1035" t="str">
            <v>SME</v>
          </cell>
        </row>
        <row r="1036">
          <cell r="A1036" t="str">
            <v>DHANVANTRI JEEVAN REKHA LTD</v>
          </cell>
          <cell r="B1036">
            <v>531043</v>
          </cell>
          <cell r="C1036" t="str">
            <v>Not Listed</v>
          </cell>
          <cell r="D1036" t="str">
            <v>Healthcare Services</v>
          </cell>
        </row>
        <row r="1037">
          <cell r="A1037" t="str">
            <v>DHANVARSHA FINVEST LTD</v>
          </cell>
          <cell r="B1037">
            <v>540268</v>
          </cell>
          <cell r="C1037" t="str">
            <v>Not Listed</v>
          </cell>
          <cell r="D1037" t="str">
            <v>Other Financial Services</v>
          </cell>
        </row>
        <row r="1038">
          <cell r="A1038" t="str">
            <v>DHARAMSI MORARJI CHEMICAL CO LTD</v>
          </cell>
          <cell r="B1038">
            <v>506405</v>
          </cell>
          <cell r="C1038" t="str">
            <v>Not Listed</v>
          </cell>
          <cell r="D1038" t="str">
            <v>Specialty Chemicals</v>
          </cell>
        </row>
        <row r="1039">
          <cell r="A1039" t="str">
            <v>DHARANI FINANCE LTD</v>
          </cell>
          <cell r="B1039">
            <v>511451</v>
          </cell>
          <cell r="C1039" t="str">
            <v>Not Listed</v>
          </cell>
          <cell r="D1039" t="str">
            <v>Finance (including NBFCs)</v>
          </cell>
        </row>
        <row r="1040">
          <cell r="A1040" t="str">
            <v>DHARANI SUGARS &amp; CHEMICALS LTD</v>
          </cell>
          <cell r="B1040">
            <v>507442</v>
          </cell>
          <cell r="C1040" t="str">
            <v>DHARSUGAR</v>
          </cell>
          <cell r="D1040" t="str">
            <v>Sugar</v>
          </cell>
        </row>
        <row r="1041">
          <cell r="A1041" t="str">
            <v>DHENU BUILDCON INFRA LTD</v>
          </cell>
          <cell r="B1041">
            <v>501945</v>
          </cell>
          <cell r="C1041" t="str">
            <v>Not Listed</v>
          </cell>
          <cell r="D1041" t="str">
            <v>Finance (including NBFCs)</v>
          </cell>
        </row>
        <row r="1042">
          <cell r="A1042" t="str">
            <v>DHOOT INDUSTRIAL FINANCE LTD</v>
          </cell>
          <cell r="B1042">
            <v>526971</v>
          </cell>
          <cell r="C1042" t="str">
            <v>Not Listed</v>
          </cell>
          <cell r="D1042" t="str">
            <v>Comm.Trading  &amp; Distribution</v>
          </cell>
        </row>
        <row r="1043">
          <cell r="A1043" t="str">
            <v>DHP (INDIA) LTD</v>
          </cell>
          <cell r="B1043">
            <v>531306</v>
          </cell>
          <cell r="C1043" t="str">
            <v>Not Listed</v>
          </cell>
          <cell r="D1043" t="str">
            <v>Industrial Machinery</v>
          </cell>
        </row>
        <row r="1044">
          <cell r="A1044" t="str">
            <v>DHP INDIA LTD</v>
          </cell>
          <cell r="B1044">
            <v>531306</v>
          </cell>
          <cell r="C1044" t="str">
            <v>Not Listed</v>
          </cell>
          <cell r="D1044" t="str">
            <v>Industrial Machinery</v>
          </cell>
        </row>
        <row r="1045">
          <cell r="A1045" t="str">
            <v>DHRUV CONSULTANCY SERVICES LTD</v>
          </cell>
          <cell r="B1045">
            <v>541302</v>
          </cell>
          <cell r="C1045" t="str">
            <v>Not Listed</v>
          </cell>
          <cell r="D1045" t="str">
            <v>Construction &amp; Engineering</v>
          </cell>
        </row>
        <row r="1046">
          <cell r="A1046" t="str">
            <v>DHRUV ESTATES LTD</v>
          </cell>
          <cell r="B1046">
            <v>507886</v>
          </cell>
          <cell r="C1046" t="str">
            <v>Not Listed</v>
          </cell>
          <cell r="D1046" t="str">
            <v>Realty</v>
          </cell>
        </row>
        <row r="1047">
          <cell r="A1047" t="str">
            <v>DHRUV WELLNESS LTD</v>
          </cell>
          <cell r="B1047">
            <v>540695</v>
          </cell>
          <cell r="C1047" t="str">
            <v>Not Listed</v>
          </cell>
          <cell r="D1047" t="str">
            <v>Comm.Trading  &amp; Distribution</v>
          </cell>
        </row>
        <row r="1048">
          <cell r="A1048" t="str">
            <v>DHRUVA CAPITAL SERVICES LTD</v>
          </cell>
          <cell r="B1048">
            <v>531237</v>
          </cell>
          <cell r="C1048" t="str">
            <v>Not Listed</v>
          </cell>
          <cell r="D1048" t="str">
            <v>Finance (including NBFCs)</v>
          </cell>
        </row>
        <row r="1049">
          <cell r="A1049" t="str">
            <v>DHUNSERI INVESTMENTS LTD</v>
          </cell>
          <cell r="B1049">
            <v>533336</v>
          </cell>
          <cell r="C1049" t="str">
            <v>DHUNINV</v>
          </cell>
          <cell r="D1049" t="str">
            <v>Investment Companies</v>
          </cell>
        </row>
        <row r="1050">
          <cell r="A1050" t="str">
            <v>DHUNSERI PETROCHEM LTD</v>
          </cell>
          <cell r="B1050">
            <v>523736</v>
          </cell>
          <cell r="C1050" t="str">
            <v>DPL</v>
          </cell>
          <cell r="D1050" t="str">
            <v>Fibres &amp; Plastics</v>
          </cell>
        </row>
        <row r="1051">
          <cell r="A1051" t="str">
            <v>DHUNSERI TEA &amp; INDUSTRIES LTD</v>
          </cell>
          <cell r="B1051">
            <v>538902</v>
          </cell>
          <cell r="C1051" t="str">
            <v>DTIL</v>
          </cell>
          <cell r="D1051" t="str">
            <v>Tea &amp; Coffee</v>
          </cell>
        </row>
        <row r="1052">
          <cell r="A1052" t="str">
            <v>Dhunseri Ventures LTD</v>
          </cell>
          <cell r="B1052" t="str">
            <v>Not Listed</v>
          </cell>
          <cell r="C1052" t="str">
            <v>DVL</v>
          </cell>
          <cell r="D1052" t="str">
            <v>Tea &amp; Coffee</v>
          </cell>
        </row>
        <row r="1053">
          <cell r="A1053" t="str">
            <v>DIAMANT INFRASTRUCTURE LTD</v>
          </cell>
          <cell r="B1053">
            <v>508860</v>
          </cell>
          <cell r="C1053" t="str">
            <v>Not Listed</v>
          </cell>
          <cell r="D1053" t="str">
            <v>Construction &amp; Engineering</v>
          </cell>
        </row>
        <row r="1054">
          <cell r="A1054" t="str">
            <v>DIAMINES &amp; CHEMICALS LTD</v>
          </cell>
          <cell r="B1054">
            <v>500120</v>
          </cell>
          <cell r="C1054" t="str">
            <v>Not Listed</v>
          </cell>
          <cell r="D1054" t="str">
            <v>Commodity Chemicals</v>
          </cell>
        </row>
        <row r="1055">
          <cell r="A1055" t="str">
            <v>DIAMOND POWER INFRA LTD</v>
          </cell>
          <cell r="B1055">
            <v>522163</v>
          </cell>
          <cell r="C1055" t="str">
            <v>DIAPOWER</v>
          </cell>
          <cell r="D1055" t="str">
            <v>Other Elect.Equip./ Prod.</v>
          </cell>
        </row>
        <row r="1056">
          <cell r="A1056" t="str">
            <v>DIANA TEA CO LTD</v>
          </cell>
          <cell r="B1056">
            <v>530959</v>
          </cell>
          <cell r="C1056" t="str">
            <v>Not Listed</v>
          </cell>
          <cell r="D1056" t="str">
            <v>Tea &amp; Coffee</v>
          </cell>
        </row>
        <row r="1057">
          <cell r="A1057" t="str">
            <v>DIC (INDIA) LTD</v>
          </cell>
          <cell r="B1057">
            <v>500089</v>
          </cell>
          <cell r="C1057" t="str">
            <v>DICIND</v>
          </cell>
          <cell r="D1057" t="str">
            <v>Specialty Chemicals</v>
          </cell>
        </row>
        <row r="1058">
          <cell r="A1058" t="str">
            <v>DIC INDIA LTD</v>
          </cell>
          <cell r="B1058">
            <v>500089</v>
          </cell>
          <cell r="C1058" t="str">
            <v>DICIND</v>
          </cell>
          <cell r="D1058" t="str">
            <v>Specialty Chemicals</v>
          </cell>
        </row>
        <row r="1059">
          <cell r="A1059" t="str">
            <v>DIGGI MULTITRADE LTD</v>
          </cell>
          <cell r="B1059">
            <v>540811</v>
          </cell>
          <cell r="C1059" t="str">
            <v>Not Listed</v>
          </cell>
          <cell r="D1059" t="str">
            <v>Comm.Trading  &amp; Distribution</v>
          </cell>
        </row>
        <row r="1060">
          <cell r="A1060" t="str">
            <v>Digicontent Ltd</v>
          </cell>
          <cell r="B1060">
            <v>542685</v>
          </cell>
          <cell r="C1060" t="str">
            <v>DGCONTENT</v>
          </cell>
          <cell r="D1060" t="str">
            <v>Publishing</v>
          </cell>
        </row>
        <row r="1061">
          <cell r="A1061" t="str">
            <v>DIGJAM LTD</v>
          </cell>
          <cell r="B1061">
            <v>539979</v>
          </cell>
          <cell r="C1061" t="str">
            <v>DIGJAMLTD</v>
          </cell>
          <cell r="D1061" t="str">
            <v>Textiles</v>
          </cell>
        </row>
        <row r="1062">
          <cell r="A1062" t="str">
            <v>DIKSAT TRANSWORLD LTD</v>
          </cell>
          <cell r="B1062">
            <v>540151</v>
          </cell>
          <cell r="C1062" t="str">
            <v>Not Listed</v>
          </cell>
          <cell r="D1062" t="str">
            <v>Movies &amp; Entertainment</v>
          </cell>
        </row>
        <row r="1063">
          <cell r="A1063" t="str">
            <v>Diksha Greens Ltd</v>
          </cell>
          <cell r="B1063">
            <v>542155</v>
          </cell>
          <cell r="C1063" t="str">
            <v>DGL</v>
          </cell>
          <cell r="D1063" t="str">
            <v>Comm.Trading  &amp;amp; Distribution</v>
          </cell>
        </row>
        <row r="1064">
          <cell r="A1064" t="str">
            <v>DIL LTD</v>
          </cell>
          <cell r="B1064">
            <v>506414</v>
          </cell>
          <cell r="C1064" t="str">
            <v>Not Listed</v>
          </cell>
          <cell r="D1064" t="str">
            <v>Pharmaceuticals</v>
          </cell>
        </row>
        <row r="1065">
          <cell r="A1065" t="str">
            <v>DILIGENT INDUSTRIES LTD</v>
          </cell>
          <cell r="B1065">
            <v>531153</v>
          </cell>
          <cell r="C1065" t="str">
            <v>Not Listed</v>
          </cell>
          <cell r="D1065" t="str">
            <v>Edible Oils</v>
          </cell>
        </row>
        <row r="1066">
          <cell r="A1066" t="str">
            <v>DILIGENT MEDIA CORPORATION LTD</v>
          </cell>
          <cell r="B1066">
            <v>540789</v>
          </cell>
          <cell r="C1066" t="str">
            <v>DNAMEDIA</v>
          </cell>
          <cell r="D1066" t="str">
            <v>Advertising &amp; Media</v>
          </cell>
        </row>
        <row r="1067">
          <cell r="A1067" t="str">
            <v>DILIP BUILDCON LTD</v>
          </cell>
          <cell r="B1067">
            <v>540047</v>
          </cell>
          <cell r="C1067" t="str">
            <v>DBL</v>
          </cell>
          <cell r="D1067" t="str">
            <v>Roads &amp; Highways</v>
          </cell>
        </row>
        <row r="1068">
          <cell r="A1068" t="str">
            <v>DION GLOBAL SOLUTIONS LTD</v>
          </cell>
          <cell r="B1068">
            <v>526927</v>
          </cell>
          <cell r="C1068" t="str">
            <v>Not Listed</v>
          </cell>
          <cell r="D1068" t="str">
            <v>IT Software Products</v>
          </cell>
        </row>
        <row r="1069">
          <cell r="A1069" t="str">
            <v>DISA (INDIA) LTD</v>
          </cell>
          <cell r="B1069">
            <v>500068</v>
          </cell>
          <cell r="C1069" t="str">
            <v>Not Listed</v>
          </cell>
          <cell r="D1069" t="str">
            <v>Industrial Machinery</v>
          </cell>
        </row>
        <row r="1070">
          <cell r="A1070" t="str">
            <v>DISA INDIA LTD</v>
          </cell>
          <cell r="B1070">
            <v>500068</v>
          </cell>
          <cell r="C1070" t="str">
            <v>Not Listed</v>
          </cell>
          <cell r="D1070" t="str">
            <v>Industrial Machinery</v>
          </cell>
        </row>
        <row r="1071">
          <cell r="A1071" t="str">
            <v>DISH TV (INDIA) LTD</v>
          </cell>
          <cell r="B1071">
            <v>532839</v>
          </cell>
          <cell r="C1071" t="str">
            <v>DISHTV</v>
          </cell>
          <cell r="D1071" t="str">
            <v>Broadcasting &amp; Cable TV</v>
          </cell>
        </row>
        <row r="1072">
          <cell r="A1072" t="str">
            <v>DISH TV INDIA LTD</v>
          </cell>
          <cell r="B1072">
            <v>532839</v>
          </cell>
          <cell r="C1072" t="str">
            <v>DISHTV</v>
          </cell>
          <cell r="D1072" t="str">
            <v>Broadcasting &amp; Cable TV</v>
          </cell>
        </row>
        <row r="1073">
          <cell r="A1073" t="str">
            <v>DISHA RESOURCES LTD</v>
          </cell>
          <cell r="B1073">
            <v>531553</v>
          </cell>
          <cell r="C1073" t="str">
            <v>Not Listed</v>
          </cell>
          <cell r="D1073" t="str">
            <v>Misc.Commercial Services</v>
          </cell>
        </row>
        <row r="1074">
          <cell r="A1074" t="str">
            <v>DISHMAN CARBOGEN AMCIS LTD</v>
          </cell>
          <cell r="B1074">
            <v>540701</v>
          </cell>
          <cell r="C1074" t="str">
            <v>DCAL</v>
          </cell>
          <cell r="D1074" t="str">
            <v>Pharmaceuticals</v>
          </cell>
        </row>
        <row r="1075">
          <cell r="A1075" t="str">
            <v>DIVINUS FABRICS LTD</v>
          </cell>
          <cell r="B1075">
            <v>538432</v>
          </cell>
          <cell r="C1075" t="str">
            <v>Not Listed</v>
          </cell>
          <cell r="D1075" t="str">
            <v>Comm.Trading  &amp; Distribution</v>
          </cell>
        </row>
        <row r="1076">
          <cell r="A1076" t="str">
            <v>DIVI'S LABORATORIES LTD</v>
          </cell>
          <cell r="B1076">
            <v>532488</v>
          </cell>
          <cell r="C1076" t="str">
            <v>DIVISLAB</v>
          </cell>
          <cell r="D1076" t="str">
            <v>Pharmaceuticals</v>
          </cell>
        </row>
        <row r="1077">
          <cell r="A1077" t="str">
            <v>DIVYA JYOTI INDUSTRIES LTD</v>
          </cell>
          <cell r="B1077">
            <v>526285</v>
          </cell>
          <cell r="C1077" t="str">
            <v>Not Listed</v>
          </cell>
          <cell r="D1077" t="str">
            <v>Edible Oils</v>
          </cell>
        </row>
        <row r="1078">
          <cell r="A1078" t="str">
            <v>DIVYASHAKTI GRANITES LTD</v>
          </cell>
          <cell r="B1078">
            <v>526315</v>
          </cell>
          <cell r="C1078" t="str">
            <v>Not Listed</v>
          </cell>
          <cell r="D1078" t="str">
            <v>Construction Materials</v>
          </cell>
        </row>
        <row r="1079">
          <cell r="A1079" t="str">
            <v>DIXON TECHNOLOGIES (INDIA) LTD</v>
          </cell>
          <cell r="B1079">
            <v>540699</v>
          </cell>
          <cell r="C1079" t="str">
            <v>DIXON</v>
          </cell>
          <cell r="D1079" t="str">
            <v>Consumer Electronics</v>
          </cell>
        </row>
        <row r="1080">
          <cell r="A1080" t="str">
            <v>DIXON TECHNOLOGIES INDIA LTD</v>
          </cell>
          <cell r="B1080">
            <v>540699</v>
          </cell>
          <cell r="C1080" t="str">
            <v>DIXON</v>
          </cell>
          <cell r="D1080" t="str">
            <v>Consumer Electronics</v>
          </cell>
        </row>
        <row r="1081">
          <cell r="A1081" t="str">
            <v>DLF LTD</v>
          </cell>
          <cell r="B1081">
            <v>532868</v>
          </cell>
          <cell r="C1081" t="str">
            <v>DLF</v>
          </cell>
          <cell r="D1081" t="str">
            <v>Realty</v>
          </cell>
        </row>
        <row r="1082">
          <cell r="A1082" t="str">
            <v>D-LINK (INDIA) LTD</v>
          </cell>
          <cell r="B1082">
            <v>533146</v>
          </cell>
          <cell r="C1082" t="str">
            <v>DLINK(INDIA)</v>
          </cell>
          <cell r="D1082" t="str">
            <v>IT Networking Equipment</v>
          </cell>
        </row>
        <row r="1083">
          <cell r="A1083" t="str">
            <v>D-LINK INDIA LTD</v>
          </cell>
          <cell r="B1083">
            <v>533146</v>
          </cell>
          <cell r="C1083" t="str">
            <v>DLINKINDIA</v>
          </cell>
          <cell r="D1083" t="str">
            <v>IT Networking Equipment</v>
          </cell>
        </row>
        <row r="1084">
          <cell r="A1084" t="str">
            <v>DOLAT INVESTMENTS LTD</v>
          </cell>
          <cell r="B1084">
            <v>505526</v>
          </cell>
          <cell r="C1084" t="str">
            <v>Not Listed</v>
          </cell>
          <cell r="D1084" t="str">
            <v>Investment Companies</v>
          </cell>
        </row>
        <row r="1085">
          <cell r="A1085" t="str">
            <v>DOLFIN RUBBERS LTD</v>
          </cell>
          <cell r="B1085">
            <v>542013</v>
          </cell>
          <cell r="C1085" t="str">
            <v>Not Listed</v>
          </cell>
          <cell r="D1085" t="str">
            <v>Auto Tyres &amp; Rubber Products</v>
          </cell>
        </row>
        <row r="1086">
          <cell r="A1086" t="str">
            <v>DOLLAR INDUSTRIES LTD</v>
          </cell>
          <cell r="B1086">
            <v>541403</v>
          </cell>
          <cell r="C1086" t="str">
            <v>DOLLAR</v>
          </cell>
          <cell r="D1086" t="str">
            <v>Other Apparels &amp; Accessories</v>
          </cell>
        </row>
        <row r="1087">
          <cell r="A1087" t="str">
            <v>DOLPHIN MEDICAL SERVICES LTD</v>
          </cell>
          <cell r="B1087">
            <v>526504</v>
          </cell>
          <cell r="C1087" t="str">
            <v>Not Listed</v>
          </cell>
          <cell r="D1087" t="str">
            <v>Healthcare Services</v>
          </cell>
        </row>
        <row r="1088">
          <cell r="A1088" t="str">
            <v>DOLPHIN OFFSHORE ENTERPRISES (INDIA) LTD</v>
          </cell>
          <cell r="B1088">
            <v>522261</v>
          </cell>
          <cell r="C1088" t="str">
            <v>DOLPHINOFF</v>
          </cell>
          <cell r="D1088" t="str">
            <v>Oil Equipment &amp; Services</v>
          </cell>
        </row>
        <row r="1089">
          <cell r="A1089" t="str">
            <v>DOLPHIN OFFSHORE ENTERPRISES INDIA LTD</v>
          </cell>
          <cell r="B1089">
            <v>522261</v>
          </cell>
          <cell r="C1089" t="str">
            <v>DOLPHINOFF</v>
          </cell>
          <cell r="D1089" t="str">
            <v>Oil Equipment &amp; Services</v>
          </cell>
        </row>
        <row r="1090">
          <cell r="A1090" t="str">
            <v>DONEAR INDUSTRIES LTD</v>
          </cell>
          <cell r="B1090">
            <v>512519</v>
          </cell>
          <cell r="C1090" t="str">
            <v>DONEAR</v>
          </cell>
          <cell r="D1090" t="str">
            <v>Textiles</v>
          </cell>
        </row>
        <row r="1091">
          <cell r="A1091" t="str">
            <v>DPSC LTD</v>
          </cell>
          <cell r="B1091" t="str">
            <v>Not Listed</v>
          </cell>
          <cell r="C1091" t="str">
            <v>DPSCLTD</v>
          </cell>
          <cell r="D1091" t="str">
            <v>Others</v>
          </cell>
        </row>
        <row r="1092">
          <cell r="A1092" t="str">
            <v>DQ ENTERTAINMENT INTERNATIONAL LTD</v>
          </cell>
          <cell r="B1092">
            <v>533176</v>
          </cell>
          <cell r="C1092" t="str">
            <v>DQE</v>
          </cell>
          <cell r="D1092" t="str">
            <v>Movies &amp; Entertainment</v>
          </cell>
        </row>
        <row r="1093">
          <cell r="A1093" t="str">
            <v>DR AGARWALS EYE HOSPITAL LTD</v>
          </cell>
          <cell r="B1093">
            <v>526783</v>
          </cell>
          <cell r="C1093" t="str">
            <v>Not Listed</v>
          </cell>
          <cell r="D1093" t="str">
            <v>Healthcare Services</v>
          </cell>
        </row>
        <row r="1094">
          <cell r="A1094" t="str">
            <v>DR HABEEBULLAH LIFE SCIENCES LTD</v>
          </cell>
          <cell r="B1094">
            <v>539267</v>
          </cell>
          <cell r="C1094" t="str">
            <v>Not Listed</v>
          </cell>
          <cell r="D1094" t="str">
            <v>Comm.Trading  &amp; Distribution</v>
          </cell>
        </row>
        <row r="1095">
          <cell r="A1095" t="str">
            <v>DR LAL PATH LABS LTD</v>
          </cell>
          <cell r="B1095">
            <v>539524</v>
          </cell>
          <cell r="C1095" t="str">
            <v>LALPATHLAB</v>
          </cell>
          <cell r="D1095" t="str">
            <v>Healthcare Services</v>
          </cell>
        </row>
        <row r="1096">
          <cell r="A1096" t="str">
            <v>DR LALCHANDANI LABS LTD</v>
          </cell>
          <cell r="B1096">
            <v>541299</v>
          </cell>
          <cell r="C1096" t="str">
            <v>Not Listed</v>
          </cell>
          <cell r="D1096" t="str">
            <v>Healthcare Services</v>
          </cell>
        </row>
        <row r="1097">
          <cell r="A1097" t="str">
            <v>DR REDDY'S LABORATORIES LTD</v>
          </cell>
          <cell r="B1097">
            <v>500124</v>
          </cell>
          <cell r="C1097" t="str">
            <v>DRREDDY</v>
          </cell>
          <cell r="D1097" t="str">
            <v>Pharmaceuticals</v>
          </cell>
        </row>
        <row r="1098">
          <cell r="A1098" t="str">
            <v>DRA CONSULTANTS LTD</v>
          </cell>
          <cell r="B1098">
            <v>540144</v>
          </cell>
          <cell r="C1098" t="str">
            <v>Not Listed</v>
          </cell>
          <cell r="D1098" t="str">
            <v>Consulting Services</v>
          </cell>
        </row>
        <row r="1099">
          <cell r="A1099" t="str">
            <v>DREDGING CORPORATION OF (INDIA) LTD</v>
          </cell>
          <cell r="B1099">
            <v>523618</v>
          </cell>
          <cell r="C1099" t="str">
            <v>DREDGECORP</v>
          </cell>
          <cell r="D1099" t="str">
            <v>Shipping</v>
          </cell>
        </row>
        <row r="1100">
          <cell r="A1100" t="str">
            <v>DREDGING CORPORATION OF INDIA LTD</v>
          </cell>
          <cell r="B1100">
            <v>523618</v>
          </cell>
          <cell r="C1100" t="str">
            <v>DREDGECORP</v>
          </cell>
          <cell r="D1100" t="str">
            <v>Shipping</v>
          </cell>
        </row>
        <row r="1101">
          <cell r="A1101" t="str">
            <v>DUCON INFRATECHNOLOGIES LTD</v>
          </cell>
          <cell r="B1101">
            <v>534674</v>
          </cell>
          <cell r="C1101" t="str">
            <v>DUCON</v>
          </cell>
          <cell r="D1101" t="str">
            <v>Comm.Trading  &amp; Distribution</v>
          </cell>
        </row>
        <row r="1102">
          <cell r="A1102" t="str">
            <v>DUGAR HOUSING DEVELOPMENTS LTD</v>
          </cell>
          <cell r="B1102">
            <v>511634</v>
          </cell>
          <cell r="C1102" t="str">
            <v>Not Listed</v>
          </cell>
          <cell r="D1102" t="str">
            <v>Construction &amp; Engineering</v>
          </cell>
        </row>
        <row r="1103">
          <cell r="A1103" t="str">
            <v>DUKE OFFSHORE LTD</v>
          </cell>
          <cell r="B1103">
            <v>531471</v>
          </cell>
          <cell r="C1103" t="str">
            <v>Not Listed</v>
          </cell>
          <cell r="D1103" t="str">
            <v>Oil Equipment &amp; Services</v>
          </cell>
        </row>
        <row r="1104">
          <cell r="A1104" t="str">
            <v>DUNCAN ENGINEERING LTD</v>
          </cell>
          <cell r="B1104">
            <v>504908</v>
          </cell>
          <cell r="C1104" t="str">
            <v>Not Listed</v>
          </cell>
          <cell r="D1104" t="str">
            <v>Auto Parts &amp; Equipment</v>
          </cell>
        </row>
        <row r="1105">
          <cell r="A1105" t="str">
            <v>DUROPACK LTD</v>
          </cell>
          <cell r="B1105">
            <v>526355</v>
          </cell>
          <cell r="C1105" t="str">
            <v>Not Listed</v>
          </cell>
          <cell r="D1105" t="str">
            <v>Plastic Products</v>
          </cell>
        </row>
        <row r="1106">
          <cell r="A1106" t="str">
            <v>DUTRON POLYMERS LTD</v>
          </cell>
          <cell r="B1106">
            <v>517437</v>
          </cell>
          <cell r="C1106" t="str">
            <v>Not Listed</v>
          </cell>
          <cell r="D1106" t="str">
            <v>Plastic Products</v>
          </cell>
        </row>
        <row r="1107">
          <cell r="A1107" t="str">
            <v>DWARIKESH SUGAR INDUSTRIES LTD</v>
          </cell>
          <cell r="B1107">
            <v>532610</v>
          </cell>
          <cell r="C1107" t="str">
            <v>DWARKESH</v>
          </cell>
          <cell r="D1107" t="str">
            <v>Sugar</v>
          </cell>
        </row>
        <row r="1108">
          <cell r="A1108" t="str">
            <v>Dwitiya Trading Ltd</v>
          </cell>
          <cell r="B1108">
            <v>538608</v>
          </cell>
          <cell r="C1108" t="str">
            <v>DWITIYA</v>
          </cell>
          <cell r="D1108" t="str">
            <v>Comm.Trading  &amp;amp; Distribution</v>
          </cell>
        </row>
        <row r="1109">
          <cell r="A1109" t="str">
            <v>DYNACONS SYSTEMS &amp; SOLUTIONS LTD</v>
          </cell>
          <cell r="B1109">
            <v>532365</v>
          </cell>
          <cell r="C1109" t="str">
            <v>DSSL</v>
          </cell>
          <cell r="D1109" t="str">
            <v>IT Consulting &amp; Software</v>
          </cell>
        </row>
        <row r="1110">
          <cell r="A1110" t="str">
            <v>DYNAMATIC TECHNOLOGIES LTD</v>
          </cell>
          <cell r="B1110">
            <v>505242</v>
          </cell>
          <cell r="C1110" t="str">
            <v>DYNAMATECH</v>
          </cell>
          <cell r="D1110" t="str">
            <v>Industrial Machinery</v>
          </cell>
        </row>
        <row r="1111">
          <cell r="A1111" t="str">
            <v>DYNAMIC ARCHISTRUCTURES LTD</v>
          </cell>
          <cell r="B1111">
            <v>539681</v>
          </cell>
          <cell r="C1111" t="str">
            <v>Not Listed</v>
          </cell>
          <cell r="D1111" t="str">
            <v>Finance (including NBFCs)</v>
          </cell>
        </row>
        <row r="1112">
          <cell r="A1112" t="str">
            <v>DYNAMIC CABLES LTD</v>
          </cell>
          <cell r="B1112">
            <v>540795</v>
          </cell>
          <cell r="C1112" t="str">
            <v>Not Listed</v>
          </cell>
          <cell r="D1112" t="str">
            <v>Other Elect.Equip./ Prod.</v>
          </cell>
        </row>
        <row r="1113">
          <cell r="A1113" t="str">
            <v>DYNAMIC INDUSTRIES LTD</v>
          </cell>
          <cell r="B1113">
            <v>524818</v>
          </cell>
          <cell r="C1113" t="str">
            <v>Not Listed</v>
          </cell>
          <cell r="D1113" t="str">
            <v>Specialty Chemicals</v>
          </cell>
        </row>
        <row r="1114">
          <cell r="A1114" t="str">
            <v>DYNAMIC PORTFOLIO MANAGEMENT &amp; SERVICES LTD</v>
          </cell>
          <cell r="B1114">
            <v>530779</v>
          </cell>
          <cell r="C1114" t="str">
            <v>Not Listed</v>
          </cell>
          <cell r="D1114" t="str">
            <v>Finance (including NBFCs)</v>
          </cell>
        </row>
        <row r="1115">
          <cell r="A1115" t="str">
            <v>DYNAVISION LTD</v>
          </cell>
          <cell r="B1115">
            <v>517238</v>
          </cell>
          <cell r="C1115" t="str">
            <v>Not Listed</v>
          </cell>
          <cell r="D1115" t="str">
            <v>Electronic Components</v>
          </cell>
        </row>
        <row r="1116">
          <cell r="A1116" t="str">
            <v>DYNEMIC PRODUCTS LTD</v>
          </cell>
          <cell r="B1116">
            <v>532707</v>
          </cell>
          <cell r="C1116" t="str">
            <v>DYNPRO</v>
          </cell>
          <cell r="D1116" t="str">
            <v>Specialty Chemicals</v>
          </cell>
        </row>
        <row r="1117">
          <cell r="A1117" t="str">
            <v>E COM INFOTECH I LTD</v>
          </cell>
          <cell r="B1117">
            <v>531533</v>
          </cell>
          <cell r="C1117" t="str">
            <v>Not Listed</v>
          </cell>
          <cell r="D1117" t="str">
            <v>IT Consulting &amp; Software</v>
          </cell>
        </row>
        <row r="1118">
          <cell r="A1118" t="str">
            <v>E2E NETWORKS LTD</v>
          </cell>
          <cell r="B1118" t="str">
            <v>Not Listed</v>
          </cell>
          <cell r="C1118" t="str">
            <v>E2E</v>
          </cell>
          <cell r="D1118" t="str">
            <v>SME</v>
          </cell>
        </row>
        <row r="1119">
          <cell r="A1119" t="str">
            <v>EAST BUILDTECH LTD</v>
          </cell>
          <cell r="B1119">
            <v>507917</v>
          </cell>
          <cell r="C1119" t="str">
            <v>Not Listed</v>
          </cell>
          <cell r="D1119" t="str">
            <v>Realty</v>
          </cell>
        </row>
        <row r="1120">
          <cell r="A1120" t="str">
            <v>EAST COAST STEEL LTD</v>
          </cell>
          <cell r="B1120">
            <v>520081</v>
          </cell>
          <cell r="C1120" t="str">
            <v>Not Listed</v>
          </cell>
          <cell r="D1120" t="str">
            <v>Iron &amp; Steel/Interm.Products</v>
          </cell>
        </row>
        <row r="1121">
          <cell r="A1121" t="str">
            <v>EAST INDIA SECURITIES LTD</v>
          </cell>
          <cell r="B1121">
            <v>541053</v>
          </cell>
          <cell r="C1121" t="str">
            <v>Not Listed</v>
          </cell>
          <cell r="D1121" t="str">
            <v>Other Financial Services</v>
          </cell>
        </row>
        <row r="1122">
          <cell r="A1122" t="str">
            <v>EASTERN SILK INDUSTRIES LTD</v>
          </cell>
          <cell r="B1122">
            <v>590022</v>
          </cell>
          <cell r="C1122" t="str">
            <v>EASTSILK</v>
          </cell>
          <cell r="D1122" t="str">
            <v>Textiles</v>
          </cell>
        </row>
        <row r="1123">
          <cell r="A1123" t="str">
            <v>EASTERN TREADS LTD</v>
          </cell>
          <cell r="B1123">
            <v>531346</v>
          </cell>
          <cell r="C1123" t="str">
            <v>Not Listed</v>
          </cell>
          <cell r="D1123" t="str">
            <v>Auto Tyres &amp; Rubber Products</v>
          </cell>
        </row>
        <row r="1124">
          <cell r="A1124" t="str">
            <v>EASUN REYROLLE LTD</v>
          </cell>
          <cell r="B1124">
            <v>532751</v>
          </cell>
          <cell r="C1124" t="str">
            <v>EASUNREYRL</v>
          </cell>
          <cell r="D1124" t="str">
            <v>Other Elect.Equip./ Prod.</v>
          </cell>
        </row>
        <row r="1125">
          <cell r="A1125" t="str">
            <v>ECE INDUSTRIES LTD</v>
          </cell>
          <cell r="B1125" t="str">
            <v>Not Listed</v>
          </cell>
          <cell r="C1125" t="str">
            <v>ECEIND</v>
          </cell>
          <cell r="D1125" t="str">
            <v>Others</v>
          </cell>
        </row>
        <row r="1126">
          <cell r="A1126" t="str">
            <v>ECLERX SERVICES LTD</v>
          </cell>
          <cell r="B1126">
            <v>532927</v>
          </cell>
          <cell r="C1126" t="str">
            <v>ECLERX</v>
          </cell>
          <cell r="D1126" t="str">
            <v>BPO/KPO</v>
          </cell>
        </row>
        <row r="1127">
          <cell r="A1127" t="str">
            <v>ECO FRIENDLY FOOD PROCESSING PARK LTD</v>
          </cell>
          <cell r="B1127">
            <v>534839</v>
          </cell>
          <cell r="C1127" t="str">
            <v>Not Listed</v>
          </cell>
          <cell r="D1127" t="str">
            <v>Other Agricultural Products</v>
          </cell>
        </row>
        <row r="1128">
          <cell r="A1128" t="str">
            <v>ECO RECYCLING LTD</v>
          </cell>
          <cell r="B1128">
            <v>530643</v>
          </cell>
          <cell r="C1128" t="str">
            <v>Not Listed</v>
          </cell>
          <cell r="D1128" t="str">
            <v>Electronic Components</v>
          </cell>
        </row>
        <row r="1129">
          <cell r="A1129" t="str">
            <v>ECOBOARD INDUSTRIES LTD</v>
          </cell>
          <cell r="B1129">
            <v>523732</v>
          </cell>
          <cell r="C1129" t="str">
            <v>Not Listed</v>
          </cell>
          <cell r="D1129" t="str">
            <v>Forest Products</v>
          </cell>
        </row>
        <row r="1130">
          <cell r="A1130" t="str">
            <v>ECONO TRADE (INDIA) LTD</v>
          </cell>
          <cell r="B1130">
            <v>538708</v>
          </cell>
          <cell r="C1130" t="str">
            <v>Not Listed</v>
          </cell>
          <cell r="D1130" t="str">
            <v>Finance (including NBFCs)</v>
          </cell>
        </row>
        <row r="1131">
          <cell r="A1131" t="str">
            <v>ECONO TRADE INDIA LTD</v>
          </cell>
          <cell r="B1131">
            <v>538708</v>
          </cell>
          <cell r="C1131" t="str">
            <v>Not Listed</v>
          </cell>
          <cell r="D1131" t="str">
            <v>Finance (including NBFCs)</v>
          </cell>
        </row>
        <row r="1132">
          <cell r="A1132" t="str">
            <v>ECOPLAST LTD</v>
          </cell>
          <cell r="B1132">
            <v>526703</v>
          </cell>
          <cell r="C1132" t="str">
            <v>Not Listed</v>
          </cell>
          <cell r="D1132" t="str">
            <v>Plastic Products</v>
          </cell>
        </row>
        <row r="1133">
          <cell r="A1133" t="str">
            <v>ECS BIZTECH LTD</v>
          </cell>
          <cell r="B1133">
            <v>540063</v>
          </cell>
          <cell r="C1133" t="str">
            <v>Not Listed</v>
          </cell>
          <cell r="D1133" t="str">
            <v>IT Consulting &amp; Software</v>
          </cell>
        </row>
        <row r="1134">
          <cell r="A1134" t="str">
            <v>EDELWEISS FINANCIAL SERVICES LTD</v>
          </cell>
          <cell r="B1134">
            <v>532922</v>
          </cell>
          <cell r="C1134" t="str">
            <v>EDELWEISS</v>
          </cell>
          <cell r="D1134" t="str">
            <v>Other Financial Services</v>
          </cell>
        </row>
        <row r="1135">
          <cell r="A1135" t="str">
            <v>EDUCOMP SOLUTIONS LTD</v>
          </cell>
          <cell r="B1135">
            <v>532696</v>
          </cell>
          <cell r="C1135" t="str">
            <v>EDUCOMP</v>
          </cell>
          <cell r="D1135" t="str">
            <v>Education</v>
          </cell>
        </row>
        <row r="1136">
          <cell r="A1136" t="str">
            <v>EDUEXEL INFOTAINMENT LTD</v>
          </cell>
          <cell r="B1136">
            <v>526483</v>
          </cell>
          <cell r="C1136" t="str">
            <v>Not Listed</v>
          </cell>
          <cell r="D1136" t="str">
            <v>Photographic Products</v>
          </cell>
        </row>
        <row r="1137">
          <cell r="A1137" t="str">
            <v>EDYNAMICS SOLUTIONS LTD</v>
          </cell>
          <cell r="B1137">
            <v>535694</v>
          </cell>
          <cell r="C1137" t="str">
            <v>Not Listed</v>
          </cell>
          <cell r="D1137" t="str">
            <v>Comm.Trading  &amp; Distribution</v>
          </cell>
        </row>
        <row r="1138">
          <cell r="A1138" t="str">
            <v>EICHER MOTORS LTD</v>
          </cell>
          <cell r="B1138">
            <v>505200</v>
          </cell>
          <cell r="C1138" t="str">
            <v>EICHERMOT</v>
          </cell>
          <cell r="D1138" t="str">
            <v>2/3 Wheelers</v>
          </cell>
        </row>
        <row r="1139">
          <cell r="A1139" t="str">
            <v>EID PARRY (INDIA) LTD</v>
          </cell>
          <cell r="B1139">
            <v>500125</v>
          </cell>
          <cell r="C1139" t="str">
            <v>EIDPARRY</v>
          </cell>
          <cell r="D1139" t="str">
            <v>Sugar</v>
          </cell>
        </row>
        <row r="1140">
          <cell r="A1140" t="str">
            <v>EID PARRY INDIA LTD</v>
          </cell>
          <cell r="B1140">
            <v>500125</v>
          </cell>
          <cell r="C1140" t="str">
            <v>EIDPARRY</v>
          </cell>
          <cell r="D1140" t="str">
            <v>Sugar</v>
          </cell>
        </row>
        <row r="1141">
          <cell r="A1141" t="str">
            <v>EIH ASSOCIATED HOTELS LTD</v>
          </cell>
          <cell r="B1141">
            <v>523127</v>
          </cell>
          <cell r="C1141" t="str">
            <v>EIHAHOTELS</v>
          </cell>
          <cell r="D1141" t="str">
            <v>Hotels</v>
          </cell>
        </row>
        <row r="1142">
          <cell r="A1142" t="str">
            <v>EIH LTD</v>
          </cell>
          <cell r="B1142">
            <v>500840</v>
          </cell>
          <cell r="C1142" t="str">
            <v>EIHOTEL</v>
          </cell>
          <cell r="D1142" t="str">
            <v>Hotels</v>
          </cell>
        </row>
        <row r="1143">
          <cell r="A1143" t="str">
            <v>EIMCO ELECON (INDIA) LTD</v>
          </cell>
          <cell r="B1143">
            <v>523708</v>
          </cell>
          <cell r="C1143" t="str">
            <v>EIMCOELECO</v>
          </cell>
          <cell r="D1143" t="str">
            <v>Industrial Machinery</v>
          </cell>
        </row>
        <row r="1144">
          <cell r="A1144" t="str">
            <v>EIMCO ELECON INDIA LTD</v>
          </cell>
          <cell r="B1144">
            <v>523708</v>
          </cell>
          <cell r="C1144" t="str">
            <v>EIMCOELECO</v>
          </cell>
          <cell r="D1144" t="str">
            <v>Industrial Machinery</v>
          </cell>
        </row>
        <row r="1145">
          <cell r="A1145" t="str">
            <v>Ejecta Marketing Ltd</v>
          </cell>
          <cell r="B1145">
            <v>538653</v>
          </cell>
          <cell r="C1145" t="str">
            <v>EML</v>
          </cell>
          <cell r="D1145" t="str">
            <v>Comm.Trading  &amp;amp; Distribution</v>
          </cell>
        </row>
        <row r="1146">
          <cell r="A1146" t="str">
            <v>EKAM LEASING &amp; FINANCE CO LTD</v>
          </cell>
          <cell r="B1146">
            <v>530581</v>
          </cell>
          <cell r="C1146" t="str">
            <v>Not Listed</v>
          </cell>
          <cell r="D1146" t="str">
            <v>Misc.Commercial Services</v>
          </cell>
        </row>
        <row r="1147">
          <cell r="A1147" t="str">
            <v>E-LAND APPAREL LTD</v>
          </cell>
          <cell r="B1147">
            <v>532820</v>
          </cell>
          <cell r="C1147" t="str">
            <v>ELAND</v>
          </cell>
          <cell r="D1147" t="str">
            <v>Textiles</v>
          </cell>
        </row>
        <row r="1148">
          <cell r="A1148" t="str">
            <v>ELANGO INDUSTRIES LTD</v>
          </cell>
          <cell r="B1148">
            <v>513452</v>
          </cell>
          <cell r="C1148" t="str">
            <v>Not Listed</v>
          </cell>
          <cell r="D1148" t="str">
            <v>Iron &amp; Steel/Interm.Products</v>
          </cell>
        </row>
        <row r="1149">
          <cell r="A1149" t="str">
            <v>ELANTAS BECK (INDIA) LTD</v>
          </cell>
          <cell r="B1149">
            <v>500123</v>
          </cell>
          <cell r="C1149" t="str">
            <v>Not Listed</v>
          </cell>
          <cell r="D1149" t="str">
            <v>Commodity Chemicals</v>
          </cell>
        </row>
        <row r="1150">
          <cell r="A1150" t="str">
            <v>ELANTAS BECK INDIA LTD</v>
          </cell>
          <cell r="B1150">
            <v>500123</v>
          </cell>
          <cell r="C1150" t="str">
            <v>Not Listed</v>
          </cell>
          <cell r="D1150" t="str">
            <v>Commodity Chemicals</v>
          </cell>
        </row>
        <row r="1151">
          <cell r="A1151" t="str">
            <v>ELCID INVESTMENTS LTD</v>
          </cell>
          <cell r="B1151">
            <v>503681</v>
          </cell>
          <cell r="C1151" t="str">
            <v>Not Listed</v>
          </cell>
          <cell r="D1151" t="str">
            <v>Misc.Commercial Services</v>
          </cell>
        </row>
        <row r="1152">
          <cell r="A1152" t="str">
            <v>ELDECO HOUSING &amp; INDUSTRIES LTD</v>
          </cell>
          <cell r="B1152">
            <v>523329</v>
          </cell>
          <cell r="C1152" t="str">
            <v>Not Listed</v>
          </cell>
          <cell r="D1152" t="str">
            <v>Realty</v>
          </cell>
        </row>
        <row r="1153">
          <cell r="A1153" t="str">
            <v>ELECON ENGINEERING COMPANY LTD</v>
          </cell>
          <cell r="B1153">
            <v>505700</v>
          </cell>
          <cell r="C1153" t="str">
            <v>ELECON</v>
          </cell>
          <cell r="D1153" t="str">
            <v>Industrial Machinery</v>
          </cell>
        </row>
        <row r="1154">
          <cell r="A1154" t="str">
            <v>ELECTROSTEEL CASTINGS LTD</v>
          </cell>
          <cell r="B1154">
            <v>500128</v>
          </cell>
          <cell r="C1154" t="str">
            <v>ELECTCAST</v>
          </cell>
          <cell r="D1154" t="str">
            <v>Construction &amp; Engineering</v>
          </cell>
        </row>
        <row r="1155">
          <cell r="A1155" t="str">
            <v>ELECTROSTEEL STEELS LTD</v>
          </cell>
          <cell r="B1155">
            <v>533264</v>
          </cell>
          <cell r="C1155" t="str">
            <v>ELECTROSL</v>
          </cell>
          <cell r="D1155" t="str">
            <v>Construction &amp; Engineering</v>
          </cell>
        </row>
        <row r="1156">
          <cell r="A1156" t="str">
            <v>ELECTROTHERM (INDIA) LTD</v>
          </cell>
          <cell r="B1156">
            <v>526608</v>
          </cell>
          <cell r="C1156" t="str">
            <v>ELECTHERM</v>
          </cell>
          <cell r="D1156" t="str">
            <v>Iron &amp; Steel Products</v>
          </cell>
        </row>
        <row r="1157">
          <cell r="A1157" t="str">
            <v>ELECTROTHERM INDIA LTD</v>
          </cell>
          <cell r="B1157">
            <v>526608</v>
          </cell>
          <cell r="C1157" t="str">
            <v>ELECTHERM</v>
          </cell>
          <cell r="D1157" t="str">
            <v>Iron &amp; Steel Products</v>
          </cell>
        </row>
        <row r="1158">
          <cell r="A1158" t="str">
            <v>ELEGANT FLORICULTURE &amp; AGROTECH (INDIA) LTD</v>
          </cell>
          <cell r="B1158">
            <v>526473</v>
          </cell>
          <cell r="C1158" t="str">
            <v>Not Listed</v>
          </cell>
          <cell r="D1158" t="str">
            <v>Other Agricultural Products</v>
          </cell>
        </row>
        <row r="1159">
          <cell r="A1159" t="str">
            <v>ELEGANT FLORICULTURE &amp; AGROTECH INDIA LTD</v>
          </cell>
          <cell r="B1159">
            <v>526473</v>
          </cell>
          <cell r="C1159" t="str">
            <v>Not Listed</v>
          </cell>
          <cell r="D1159" t="str">
            <v>Other Agricultural Products</v>
          </cell>
        </row>
        <row r="1160">
          <cell r="A1160" t="str">
            <v>ELEGANT MARBLES &amp; GRANI INDUSTRIES LTD</v>
          </cell>
          <cell r="B1160">
            <v>526705</v>
          </cell>
          <cell r="C1160" t="str">
            <v>Not Listed</v>
          </cell>
          <cell r="D1160" t="str">
            <v>Comm.Trading  &amp; Distribution</v>
          </cell>
        </row>
        <row r="1161">
          <cell r="A1161" t="str">
            <v>ELGI EQUIPMENTS LTD</v>
          </cell>
          <cell r="B1161">
            <v>522074</v>
          </cell>
          <cell r="C1161" t="str">
            <v>ELGIEQUIP</v>
          </cell>
          <cell r="D1161" t="str">
            <v>Industrial Machinery</v>
          </cell>
        </row>
        <row r="1162">
          <cell r="A1162" t="str">
            <v>ELGI RUBBER COMPANY LTD</v>
          </cell>
          <cell r="B1162" t="str">
            <v>Not Listed</v>
          </cell>
          <cell r="C1162" t="str">
            <v>ELGIRUBCO</v>
          </cell>
          <cell r="D1162" t="str">
            <v>Others</v>
          </cell>
        </row>
        <row r="1163">
          <cell r="A1163" t="str">
            <v>ELIXIR CAPITAL LTD</v>
          </cell>
          <cell r="B1163">
            <v>531278</v>
          </cell>
          <cell r="C1163" t="str">
            <v>Not Listed</v>
          </cell>
          <cell r="D1163" t="str">
            <v>Other Financial Services</v>
          </cell>
        </row>
        <row r="1164">
          <cell r="A1164" t="str">
            <v>ELNET TECHNOLOGIES LTD</v>
          </cell>
          <cell r="B1164">
            <v>517477</v>
          </cell>
          <cell r="C1164" t="str">
            <v>Not Listed</v>
          </cell>
          <cell r="D1164" t="str">
            <v>IT Software Products</v>
          </cell>
        </row>
        <row r="1165">
          <cell r="A1165" t="str">
            <v>ELPRO INTERNATIONAL LTD</v>
          </cell>
          <cell r="B1165">
            <v>504000</v>
          </cell>
          <cell r="C1165" t="str">
            <v>Not Listed</v>
          </cell>
          <cell r="D1165" t="str">
            <v>Other Elect.Equip./ Prod.</v>
          </cell>
        </row>
        <row r="1166">
          <cell r="A1166" t="str">
            <v>EMA (INDIA) LTD</v>
          </cell>
          <cell r="B1166">
            <v>522027</v>
          </cell>
          <cell r="C1166" t="str">
            <v>Not Listed</v>
          </cell>
          <cell r="D1166" t="str">
            <v>Industrial Machinery</v>
          </cell>
        </row>
        <row r="1167">
          <cell r="A1167" t="str">
            <v>EMA INDIA LTD</v>
          </cell>
          <cell r="B1167">
            <v>522027</v>
          </cell>
          <cell r="C1167" t="str">
            <v>Not Listed</v>
          </cell>
          <cell r="D1167" t="str">
            <v>Industrial Machinery</v>
          </cell>
        </row>
        <row r="1168">
          <cell r="A1168" t="str">
            <v>EMAMI LTD</v>
          </cell>
          <cell r="B1168">
            <v>531162</v>
          </cell>
          <cell r="C1168" t="str">
            <v>EMAMILTD</v>
          </cell>
          <cell r="D1168" t="str">
            <v>Personal Products</v>
          </cell>
        </row>
        <row r="1169">
          <cell r="A1169" t="str">
            <v>Emami Paper Mills LTD</v>
          </cell>
          <cell r="B1169" t="str">
            <v>Not Listed</v>
          </cell>
          <cell r="C1169" t="str">
            <v>EMAMIPAP</v>
          </cell>
          <cell r="D1169" t="str">
            <v>Personal Products</v>
          </cell>
        </row>
        <row r="1170">
          <cell r="A1170" t="str">
            <v>EMAMI PAPER MILLS LTD</v>
          </cell>
          <cell r="B1170">
            <v>533208</v>
          </cell>
          <cell r="C1170" t="str">
            <v>Not Listed</v>
          </cell>
          <cell r="D1170" t="str">
            <v>Paper &amp; Paper Products</v>
          </cell>
        </row>
        <row r="1171">
          <cell r="A1171" t="str">
            <v>EMAMI REALTY LTD</v>
          </cell>
          <cell r="B1171">
            <v>533218</v>
          </cell>
          <cell r="C1171" t="str">
            <v>EMAMIREAL</v>
          </cell>
          <cell r="D1171" t="str">
            <v>Realty</v>
          </cell>
        </row>
        <row r="1172">
          <cell r="A1172" t="str">
            <v>Embassy Office Parks REIT</v>
          </cell>
          <cell r="B1172">
            <v>542602</v>
          </cell>
          <cell r="C1172" t="str">
            <v>EMBASSY</v>
          </cell>
          <cell r="D1172" t="str">
            <v>Investment Companies</v>
          </cell>
        </row>
        <row r="1173">
          <cell r="A1173" t="str">
            <v>EMCO LTD</v>
          </cell>
          <cell r="B1173">
            <v>504008</v>
          </cell>
          <cell r="C1173" t="str">
            <v>EMCO</v>
          </cell>
          <cell r="D1173" t="str">
            <v>Heavy Electrical Equipment</v>
          </cell>
        </row>
        <row r="1174">
          <cell r="A1174" t="str">
            <v>EMERALD LEASING FINANCE &amp; INVESTMENT COMPANY LTD</v>
          </cell>
          <cell r="B1174">
            <v>538882</v>
          </cell>
          <cell r="C1174" t="str">
            <v>Not Listed</v>
          </cell>
          <cell r="D1174" t="str">
            <v>Other Financial Services</v>
          </cell>
        </row>
        <row r="1175">
          <cell r="A1175" t="str">
            <v>EMERALD LEISURES LTD</v>
          </cell>
          <cell r="B1175">
            <v>507265</v>
          </cell>
          <cell r="C1175" t="str">
            <v>Not Listed</v>
          </cell>
          <cell r="D1175" t="str">
            <v>Other Leisure Facilities</v>
          </cell>
        </row>
        <row r="1176">
          <cell r="A1176" t="str">
            <v>EMGEE CABLES &amp; COMMUNICATIONS LTD</v>
          </cell>
          <cell r="B1176">
            <v>530333</v>
          </cell>
          <cell r="C1176" t="str">
            <v>Not Listed</v>
          </cell>
          <cell r="D1176" t="str">
            <v>Other Elect.Equip./ Prod.</v>
          </cell>
        </row>
        <row r="1177">
          <cell r="A1177" t="str">
            <v>EMKAY GLOBAL FINANCIAL SERVICES LTD</v>
          </cell>
          <cell r="B1177">
            <v>532737</v>
          </cell>
          <cell r="C1177" t="str">
            <v>EMKAY</v>
          </cell>
          <cell r="D1177" t="str">
            <v>Other Financial Services</v>
          </cell>
        </row>
        <row r="1178">
          <cell r="A1178" t="str">
            <v>EMKAY TAPS AND CUTTING TOOLS LTD</v>
          </cell>
          <cell r="B1178" t="str">
            <v>Not Listed</v>
          </cell>
          <cell r="C1178" t="str">
            <v>EMKAYTOOLS</v>
          </cell>
          <cell r="D1178" t="str">
            <v>SME</v>
          </cell>
        </row>
        <row r="1179">
          <cell r="A1179" t="str">
            <v>EMMBI INDUSTRIES LTD</v>
          </cell>
          <cell r="B1179">
            <v>533161</v>
          </cell>
          <cell r="C1179" t="str">
            <v>EMMBI</v>
          </cell>
          <cell r="D1179" t="str">
            <v>Containers &amp; Packaging</v>
          </cell>
        </row>
        <row r="1180">
          <cell r="A1180" t="str">
            <v>EMMESSAR BIOTECH &amp; NUTRITION LTD</v>
          </cell>
          <cell r="B1180">
            <v>524768</v>
          </cell>
          <cell r="C1180" t="str">
            <v>Not Listed</v>
          </cell>
          <cell r="D1180" t="str">
            <v>Commodity Chemicals</v>
          </cell>
        </row>
        <row r="1181">
          <cell r="A1181" t="str">
            <v>EMMSONS INTERNATIONAL LTD</v>
          </cell>
          <cell r="B1181">
            <v>532038</v>
          </cell>
          <cell r="C1181" t="str">
            <v>Not Listed</v>
          </cell>
          <cell r="D1181" t="str">
            <v>Comm.Trading  &amp; Distribution</v>
          </cell>
        </row>
        <row r="1182">
          <cell r="A1182" t="str">
            <v>EMPEE DISTILLERIES LTD</v>
          </cell>
          <cell r="B1182">
            <v>532920</v>
          </cell>
          <cell r="C1182" t="str">
            <v>EDL</v>
          </cell>
          <cell r="D1182" t="str">
            <v>Breweries &amp; Distilleries</v>
          </cell>
        </row>
        <row r="1183">
          <cell r="A1183" t="str">
            <v>EMPEE SUGARS &amp; CHEMICALS LTD</v>
          </cell>
          <cell r="B1183">
            <v>500132</v>
          </cell>
          <cell r="C1183" t="str">
            <v>Not Listed</v>
          </cell>
          <cell r="D1183" t="str">
            <v>Sugar</v>
          </cell>
        </row>
        <row r="1184">
          <cell r="A1184" t="str">
            <v>EMPIRE INDUSTRIES LTD</v>
          </cell>
          <cell r="B1184">
            <v>509525</v>
          </cell>
          <cell r="C1184" t="str">
            <v>Not Listed</v>
          </cell>
          <cell r="D1184" t="str">
            <v>Diversified</v>
          </cell>
        </row>
        <row r="1185">
          <cell r="A1185" t="str">
            <v>EMPOWER (INDIA) LTD</v>
          </cell>
          <cell r="B1185">
            <v>504351</v>
          </cell>
          <cell r="C1185" t="str">
            <v>Not Listed</v>
          </cell>
          <cell r="D1185" t="str">
            <v>IT Consulting &amp; Software</v>
          </cell>
        </row>
        <row r="1186">
          <cell r="A1186" t="str">
            <v>EMPOWER INDIA LTD</v>
          </cell>
          <cell r="B1186">
            <v>504351</v>
          </cell>
          <cell r="C1186" t="str">
            <v>Not Listed</v>
          </cell>
          <cell r="D1186" t="str">
            <v>IT Consulting &amp; Software</v>
          </cell>
        </row>
        <row r="1187">
          <cell r="A1187" t="str">
            <v>ENBEE TRADE &amp; FINANCE LTD</v>
          </cell>
          <cell r="B1187">
            <v>512441</v>
          </cell>
          <cell r="C1187" t="str">
            <v>Not Listed</v>
          </cell>
          <cell r="D1187" t="str">
            <v>Misc.Commercial Services</v>
          </cell>
        </row>
        <row r="1188">
          <cell r="A1188" t="str">
            <v>ENCASH ENTERTAINMENT LTD</v>
          </cell>
          <cell r="B1188">
            <v>538684</v>
          </cell>
          <cell r="C1188" t="str">
            <v>Not Listed</v>
          </cell>
          <cell r="D1188" t="str">
            <v>Movies &amp; Entertainment</v>
          </cell>
        </row>
        <row r="1189">
          <cell r="A1189" t="str">
            <v>ENDURANCE TECHNOLOGIES LTD</v>
          </cell>
          <cell r="B1189">
            <v>540153</v>
          </cell>
          <cell r="C1189" t="str">
            <v>ENDURANCE</v>
          </cell>
          <cell r="D1189" t="str">
            <v>2/3 Wheelers</v>
          </cell>
        </row>
        <row r="1190">
          <cell r="A1190" t="str">
            <v>ENERGY DEVELOPMENT COMPANY LTD</v>
          </cell>
          <cell r="B1190">
            <v>532219</v>
          </cell>
          <cell r="C1190" t="str">
            <v>ENERGYDEV</v>
          </cell>
          <cell r="D1190" t="str">
            <v>Electric Utilities</v>
          </cell>
        </row>
        <row r="1191">
          <cell r="A1191" t="str">
            <v>ENGINEERS (INDIA) LTD</v>
          </cell>
          <cell r="B1191">
            <v>532178</v>
          </cell>
          <cell r="C1191" t="str">
            <v>ENGINERSIN</v>
          </cell>
          <cell r="D1191" t="str">
            <v>Consulting Services</v>
          </cell>
        </row>
        <row r="1192">
          <cell r="A1192" t="str">
            <v>ENGINEERS INDIA LTD</v>
          </cell>
          <cell r="B1192">
            <v>532178</v>
          </cell>
          <cell r="C1192" t="str">
            <v>ENGINERSIN</v>
          </cell>
          <cell r="D1192" t="str">
            <v>Consulting Services</v>
          </cell>
        </row>
        <row r="1193">
          <cell r="A1193" t="str">
            <v>ENKEI WHEELS (INDIA) LTD</v>
          </cell>
          <cell r="B1193">
            <v>533477</v>
          </cell>
          <cell r="C1193" t="str">
            <v>Not Listed</v>
          </cell>
          <cell r="D1193" t="str">
            <v>Auto Parts &amp; Equipment</v>
          </cell>
        </row>
        <row r="1194">
          <cell r="A1194" t="str">
            <v>ENKEI WHEELS INDIA LTD</v>
          </cell>
          <cell r="B1194">
            <v>533477</v>
          </cell>
          <cell r="C1194" t="str">
            <v>Not Listed</v>
          </cell>
          <cell r="D1194" t="str">
            <v>Auto Parts &amp; Equipment</v>
          </cell>
        </row>
        <row r="1195">
          <cell r="A1195" t="str">
            <v>ENTERPRISE INTERNATIONAL LTD</v>
          </cell>
          <cell r="B1195">
            <v>526574</v>
          </cell>
          <cell r="C1195" t="str">
            <v>Not Listed</v>
          </cell>
          <cell r="D1195" t="str">
            <v>Comm.Trading  &amp; Distribution</v>
          </cell>
        </row>
        <row r="1196">
          <cell r="A1196" t="str">
            <v>ENTERTAINMENT NETWORK (INDIA) LTD</v>
          </cell>
          <cell r="B1196">
            <v>532700</v>
          </cell>
          <cell r="C1196" t="str">
            <v>ENIL</v>
          </cell>
          <cell r="D1196" t="str">
            <v>Broadcasting &amp; Cable TV</v>
          </cell>
        </row>
        <row r="1197">
          <cell r="A1197" t="str">
            <v>ENTERTAINMENT NETWORK INDIA LTD</v>
          </cell>
          <cell r="B1197">
            <v>532700</v>
          </cell>
          <cell r="C1197" t="str">
            <v>ENIL</v>
          </cell>
          <cell r="D1197" t="str">
            <v>Broadcasting &amp; Cable TV</v>
          </cell>
        </row>
        <row r="1198">
          <cell r="A1198" t="str">
            <v>ENVAIR ELECTRODYNE LTD</v>
          </cell>
          <cell r="B1198">
            <v>500246</v>
          </cell>
          <cell r="C1198" t="str">
            <v>Not Listed</v>
          </cell>
          <cell r="D1198" t="str">
            <v>Industrial Machinery</v>
          </cell>
        </row>
        <row r="1199">
          <cell r="A1199" t="str">
            <v>EON ELECTRIC LTD</v>
          </cell>
          <cell r="B1199">
            <v>532658</v>
          </cell>
          <cell r="C1199" t="str">
            <v>EON</v>
          </cell>
          <cell r="D1199" t="str">
            <v>Other Elect.Equip./ Prod.</v>
          </cell>
        </row>
        <row r="1200">
          <cell r="A1200" t="str">
            <v>EPC INDUSTRIE LTD</v>
          </cell>
          <cell r="B1200">
            <v>523754</v>
          </cell>
          <cell r="C1200" t="str">
            <v>Not Listed</v>
          </cell>
          <cell r="D1200" t="str">
            <v>Plastic Products</v>
          </cell>
        </row>
        <row r="1201">
          <cell r="A1201" t="str">
            <v>EPIC ENERGY LTD</v>
          </cell>
          <cell r="B1201">
            <v>530407</v>
          </cell>
          <cell r="C1201" t="str">
            <v>Not Listed</v>
          </cell>
          <cell r="D1201" t="str">
            <v>Finance (including NBFCs)</v>
          </cell>
        </row>
        <row r="1202">
          <cell r="A1202" t="str">
            <v>EPSOM PROPERTIES LTD</v>
          </cell>
          <cell r="B1202">
            <v>531155</v>
          </cell>
          <cell r="C1202" t="str">
            <v>Not Listed</v>
          </cell>
          <cell r="D1202" t="str">
            <v>Pharmaceuticals</v>
          </cell>
        </row>
        <row r="1203">
          <cell r="A1203" t="str">
            <v>EQUITAS HOLDINGS LTD</v>
          </cell>
          <cell r="B1203">
            <v>539844</v>
          </cell>
          <cell r="C1203" t="str">
            <v>EQUITAS</v>
          </cell>
          <cell r="D1203" t="str">
            <v>Holding Companies</v>
          </cell>
        </row>
        <row r="1204">
          <cell r="A1204" t="str">
            <v>ERIS LIFESCIENCES LTD</v>
          </cell>
          <cell r="B1204">
            <v>540596</v>
          </cell>
          <cell r="C1204" t="str">
            <v>ERIS</v>
          </cell>
          <cell r="D1204" t="str">
            <v>Pharmaceuticals</v>
          </cell>
        </row>
        <row r="1205">
          <cell r="A1205" t="str">
            <v>EROS INTERNATIONAL MEDIA LTD</v>
          </cell>
          <cell r="B1205">
            <v>533261</v>
          </cell>
          <cell r="C1205" t="str">
            <v>EROSMEDIA</v>
          </cell>
          <cell r="D1205" t="str">
            <v>Movies &amp; Entertainment</v>
          </cell>
        </row>
        <row r="1206">
          <cell r="A1206" t="str">
            <v>ERP SOFT SYSTEMS LTD</v>
          </cell>
          <cell r="B1206">
            <v>530909</v>
          </cell>
          <cell r="C1206" t="str">
            <v>Not Listed</v>
          </cell>
          <cell r="D1206" t="str">
            <v>Misc.Commercial Services</v>
          </cell>
        </row>
        <row r="1207">
          <cell r="A1207" t="str">
            <v>ESAAR (INDIA) LTD</v>
          </cell>
          <cell r="B1207">
            <v>531502</v>
          </cell>
          <cell r="C1207" t="str">
            <v>Not Listed</v>
          </cell>
          <cell r="D1207" t="str">
            <v>Misc.Commercial Services</v>
          </cell>
        </row>
        <row r="1208">
          <cell r="A1208" t="str">
            <v>ESAAR INDIA LTD</v>
          </cell>
          <cell r="B1208">
            <v>531502</v>
          </cell>
          <cell r="C1208" t="str">
            <v>Not Listed</v>
          </cell>
          <cell r="D1208" t="str">
            <v>Misc.Commercial Services</v>
          </cell>
        </row>
        <row r="1209">
          <cell r="A1209" t="str">
            <v>ESAB (INDIA) LTD</v>
          </cell>
          <cell r="B1209">
            <v>500133</v>
          </cell>
          <cell r="C1209" t="str">
            <v>ESAB(INDIA)</v>
          </cell>
          <cell r="D1209" t="str">
            <v>Other Industrial Goods</v>
          </cell>
        </row>
        <row r="1210">
          <cell r="A1210" t="str">
            <v>ESAB INDIA LTD</v>
          </cell>
          <cell r="B1210">
            <v>500133</v>
          </cell>
          <cell r="C1210" t="str">
            <v>ESABINDIA</v>
          </cell>
          <cell r="D1210" t="str">
            <v>Other Industrial Goods</v>
          </cell>
        </row>
        <row r="1211">
          <cell r="A1211" t="str">
            <v>ESCORP ASSET MANAGEMENT LTD</v>
          </cell>
          <cell r="B1211">
            <v>540455</v>
          </cell>
          <cell r="C1211" t="str">
            <v>Not Listed</v>
          </cell>
          <cell r="D1211" t="str">
            <v>Other Financial Services</v>
          </cell>
        </row>
        <row r="1212">
          <cell r="A1212" t="str">
            <v>ESCORTS FINANCE LTD</v>
          </cell>
          <cell r="B1212">
            <v>511716</v>
          </cell>
          <cell r="C1212" t="str">
            <v>Not Listed</v>
          </cell>
          <cell r="D1212" t="str">
            <v>Finance (including NBFCs)</v>
          </cell>
        </row>
        <row r="1213">
          <cell r="A1213" t="str">
            <v>ESCORTS LTD</v>
          </cell>
          <cell r="B1213">
            <v>500495</v>
          </cell>
          <cell r="C1213" t="str">
            <v>ESCORTS</v>
          </cell>
          <cell r="D1213" t="str">
            <v>Commercial Vehicles</v>
          </cell>
        </row>
        <row r="1214">
          <cell r="A1214" t="str">
            <v>ESHA MEDIA RESEARCH LTD</v>
          </cell>
          <cell r="B1214">
            <v>531259</v>
          </cell>
          <cell r="C1214" t="str">
            <v>Not Listed</v>
          </cell>
          <cell r="D1214" t="str">
            <v>Advertising &amp; Media</v>
          </cell>
        </row>
        <row r="1215">
          <cell r="A1215" t="str">
            <v>ESKAY K'N'IT (INDIA) LTD</v>
          </cell>
          <cell r="B1215">
            <v>514118</v>
          </cell>
          <cell r="C1215" t="str">
            <v>Not Listed</v>
          </cell>
          <cell r="D1215" t="str">
            <v>Textiles</v>
          </cell>
        </row>
        <row r="1216">
          <cell r="A1216" t="str">
            <v>ESKAY K'N'IT INDIA LTD</v>
          </cell>
          <cell r="B1216">
            <v>514118</v>
          </cell>
          <cell r="C1216" t="str">
            <v>Not Listed</v>
          </cell>
          <cell r="D1216" t="str">
            <v>Textiles</v>
          </cell>
        </row>
        <row r="1217">
          <cell r="A1217" t="str">
            <v>ESS DEE ALUMINIUM LTD</v>
          </cell>
          <cell r="B1217">
            <v>532787</v>
          </cell>
          <cell r="C1217" t="str">
            <v>ESSDEE</v>
          </cell>
          <cell r="D1217" t="str">
            <v>Household Products</v>
          </cell>
        </row>
        <row r="1218">
          <cell r="A1218" t="str">
            <v>ESSAR SECURITIES LTD</v>
          </cell>
          <cell r="B1218">
            <v>533149</v>
          </cell>
          <cell r="C1218" t="str">
            <v>Not Listed</v>
          </cell>
          <cell r="D1218" t="str">
            <v>Other Financial Services</v>
          </cell>
        </row>
        <row r="1219">
          <cell r="A1219" t="str">
            <v>ESSAR SHIPPING LTD</v>
          </cell>
          <cell r="B1219">
            <v>533704</v>
          </cell>
          <cell r="C1219" t="str">
            <v>ESSARSHPNG</v>
          </cell>
          <cell r="D1219" t="str">
            <v>Shipping</v>
          </cell>
        </row>
        <row r="1220">
          <cell r="A1220" t="str">
            <v>ESSEL PROPACK LTD</v>
          </cell>
          <cell r="B1220">
            <v>500135</v>
          </cell>
          <cell r="C1220" t="str">
            <v>ESSELPACK</v>
          </cell>
          <cell r="D1220" t="str">
            <v>Containers &amp; Packaging</v>
          </cell>
        </row>
        <row r="1221">
          <cell r="A1221" t="str">
            <v>ESTEEM BIO ORGANIC FOOD PROCESSING  LTD</v>
          </cell>
          <cell r="B1221">
            <v>534927</v>
          </cell>
          <cell r="C1221" t="str">
            <v>Not Listed</v>
          </cell>
          <cell r="D1221" t="str">
            <v>Other Agricultural Products</v>
          </cell>
        </row>
        <row r="1222">
          <cell r="A1222" t="str">
            <v>ESTER INDUSTRIES LTD</v>
          </cell>
          <cell r="B1222">
            <v>500136</v>
          </cell>
          <cell r="C1222" t="str">
            <v>ESTER</v>
          </cell>
          <cell r="D1222" t="str">
            <v>Commodity Chemicals</v>
          </cell>
        </row>
        <row r="1223">
          <cell r="A1223" t="str">
            <v>ETT LTD</v>
          </cell>
          <cell r="B1223">
            <v>537707</v>
          </cell>
          <cell r="C1223" t="str">
            <v>Not Listed</v>
          </cell>
          <cell r="D1223" t="str">
            <v>Realty</v>
          </cell>
        </row>
        <row r="1224">
          <cell r="A1224" t="str">
            <v>EUREKA INDUSTRIES LTD</v>
          </cell>
          <cell r="B1224">
            <v>521137</v>
          </cell>
          <cell r="C1224" t="str">
            <v>Not Listed</v>
          </cell>
          <cell r="D1224" t="str">
            <v>Textiles</v>
          </cell>
        </row>
        <row r="1225">
          <cell r="A1225" t="str">
            <v>EURO ASIA EXPORTS LTD</v>
          </cell>
          <cell r="B1225">
            <v>530929</v>
          </cell>
          <cell r="C1225" t="str">
            <v>Not Listed</v>
          </cell>
          <cell r="D1225" t="str">
            <v>Comm.Trading  &amp; Distribution</v>
          </cell>
        </row>
        <row r="1226">
          <cell r="A1226" t="str">
            <v>EURO CERAMICS LTD</v>
          </cell>
          <cell r="B1226">
            <v>532823</v>
          </cell>
          <cell r="C1226" t="str">
            <v>EUROCERA</v>
          </cell>
          <cell r="D1226" t="str">
            <v>Furniture-Furnishing-Paints</v>
          </cell>
        </row>
        <row r="1227">
          <cell r="A1227" t="str">
            <v>EURO INDIA FRESH FOODS LTD</v>
          </cell>
          <cell r="B1227" t="str">
            <v>Not Listed</v>
          </cell>
          <cell r="C1227" t="str">
            <v>EIFFL</v>
          </cell>
          <cell r="D1227" t="str">
            <v>SME</v>
          </cell>
        </row>
        <row r="1228">
          <cell r="A1228" t="str">
            <v>EURO MULTIVISION LTD</v>
          </cell>
          <cell r="B1228">
            <v>533109</v>
          </cell>
          <cell r="C1228" t="str">
            <v>EUROMULTI</v>
          </cell>
          <cell r="D1228" t="str">
            <v>Storage Media &amp; Peripherals</v>
          </cell>
        </row>
        <row r="1229">
          <cell r="A1229" t="str">
            <v>EUROTEX INDUSTRIES &amp; EXPORTS LTD</v>
          </cell>
          <cell r="B1229">
            <v>521014</v>
          </cell>
          <cell r="C1229" t="str">
            <v>Not Listed</v>
          </cell>
          <cell r="D1229" t="str">
            <v>Textiles</v>
          </cell>
        </row>
        <row r="1230">
          <cell r="A1230" t="str">
            <v>Eurotex Industries and Exports LTD</v>
          </cell>
          <cell r="B1230" t="str">
            <v>Not Listed</v>
          </cell>
          <cell r="C1230" t="str">
            <v>EUROTEXIND</v>
          </cell>
          <cell r="D1230" t="str">
            <v>Textiles</v>
          </cell>
        </row>
        <row r="1231">
          <cell r="A1231" t="str">
            <v>Evans Electric Ltd</v>
          </cell>
          <cell r="B1231">
            <v>542668</v>
          </cell>
          <cell r="C1231" t="str">
            <v>EVANS</v>
          </cell>
          <cell r="D1231" t="str">
            <v>Misc.Commercial Services</v>
          </cell>
        </row>
        <row r="1232">
          <cell r="A1232" t="str">
            <v>EVEREADY INDUSTRIES (INDIA) LTD</v>
          </cell>
          <cell r="B1232">
            <v>531508</v>
          </cell>
          <cell r="C1232" t="str">
            <v>EVEREADY</v>
          </cell>
          <cell r="D1232" t="str">
            <v>Non-Durable Household Prod.</v>
          </cell>
        </row>
        <row r="1233">
          <cell r="A1233" t="str">
            <v>EVEREADY INDUSTRIES INDIA LTD</v>
          </cell>
          <cell r="B1233">
            <v>531508</v>
          </cell>
          <cell r="C1233" t="str">
            <v>EVEREADY</v>
          </cell>
          <cell r="D1233" t="str">
            <v>Non-Durable Household Prod.</v>
          </cell>
        </row>
        <row r="1234">
          <cell r="A1234" t="str">
            <v>EVEREST INDUSTRIES LTD</v>
          </cell>
          <cell r="B1234">
            <v>508906</v>
          </cell>
          <cell r="C1234" t="str">
            <v>EVERESTIND</v>
          </cell>
          <cell r="D1234" t="str">
            <v>Cement &amp; Cement Products</v>
          </cell>
        </row>
        <row r="1235">
          <cell r="A1235" t="str">
            <v>EVEREST KANTO CYLINDER LTD</v>
          </cell>
          <cell r="B1235">
            <v>532684</v>
          </cell>
          <cell r="C1235" t="str">
            <v>EKC</v>
          </cell>
          <cell r="D1235" t="str">
            <v>Other Industrial Products</v>
          </cell>
        </row>
        <row r="1236">
          <cell r="A1236" t="str">
            <v>EVEREST ORGANICS LTD</v>
          </cell>
          <cell r="B1236">
            <v>524790</v>
          </cell>
          <cell r="C1236" t="str">
            <v>Not Listed</v>
          </cell>
          <cell r="D1236" t="str">
            <v>Pharmaceuticals</v>
          </cell>
        </row>
        <row r="1237">
          <cell r="A1237" t="str">
            <v>EVERGREEN TEXTILES LTD</v>
          </cell>
          <cell r="B1237">
            <v>514060</v>
          </cell>
          <cell r="C1237" t="str">
            <v>Not Listed</v>
          </cell>
          <cell r="D1237" t="str">
            <v>Textiles</v>
          </cell>
        </row>
        <row r="1238">
          <cell r="A1238" t="str">
            <v>EVERLON SYNTHETICS LTD</v>
          </cell>
          <cell r="B1238">
            <v>514358</v>
          </cell>
          <cell r="C1238" t="str">
            <v>Not Listed</v>
          </cell>
          <cell r="D1238" t="str">
            <v>Textiles</v>
          </cell>
        </row>
        <row r="1239">
          <cell r="A1239" t="str">
            <v>EXCEL CROP CARE LTD</v>
          </cell>
          <cell r="B1239">
            <v>532511</v>
          </cell>
          <cell r="C1239" t="str">
            <v>EXCELCROP</v>
          </cell>
          <cell r="D1239" t="str">
            <v>Agrochemicals</v>
          </cell>
        </row>
        <row r="1240">
          <cell r="A1240" t="str">
            <v>EXCEL INDUSTRIES LTD</v>
          </cell>
          <cell r="B1240">
            <v>500650</v>
          </cell>
          <cell r="C1240" t="str">
            <v>EXCELINDUS</v>
          </cell>
          <cell r="D1240" t="str">
            <v>Specialty Chemicals</v>
          </cell>
        </row>
        <row r="1241">
          <cell r="A1241" t="str">
            <v>EXCEL REALTY N INFRA LTD</v>
          </cell>
          <cell r="B1241">
            <v>533090</v>
          </cell>
          <cell r="C1241" t="str">
            <v>EXCEL</v>
          </cell>
          <cell r="D1241" t="str">
            <v>BPO/KPO</v>
          </cell>
        </row>
        <row r="1242">
          <cell r="A1242" t="str">
            <v>EXIDE INDUSTRIES LTD</v>
          </cell>
          <cell r="B1242">
            <v>500086</v>
          </cell>
          <cell r="C1242" t="str">
            <v>EXIDEIND</v>
          </cell>
          <cell r="D1242" t="str">
            <v>Auto Parts &amp; Equipment</v>
          </cell>
        </row>
        <row r="1243">
          <cell r="A1243" t="str">
            <v>Expleo Solutions LTD</v>
          </cell>
          <cell r="B1243" t="str">
            <v>Not Listed</v>
          </cell>
          <cell r="C1243" t="str">
            <v>EXPLEOSOL</v>
          </cell>
          <cell r="D1243" t="str">
            <v>Auto Parts &amp; Equipment</v>
          </cell>
        </row>
        <row r="1244">
          <cell r="A1244" t="str">
            <v>EXPLICIT FINANCE LTD</v>
          </cell>
          <cell r="B1244">
            <v>530571</v>
          </cell>
          <cell r="C1244" t="str">
            <v>Not Listed</v>
          </cell>
          <cell r="D1244" t="str">
            <v>Misc.Commercial Services</v>
          </cell>
        </row>
        <row r="1245">
          <cell r="A1245" t="str">
            <v>EXPO GAS CONTAINERS LTD</v>
          </cell>
          <cell r="B1245">
            <v>526614</v>
          </cell>
          <cell r="C1245" t="str">
            <v>Not Listed</v>
          </cell>
          <cell r="D1245" t="str">
            <v>Other Industrial Products</v>
          </cell>
        </row>
        <row r="1246">
          <cell r="A1246" t="str">
            <v>F MEC INTERNATIONAL FINANCIAL SERVICES LTD</v>
          </cell>
          <cell r="B1246">
            <v>539552</v>
          </cell>
          <cell r="C1246" t="str">
            <v>Not Listed</v>
          </cell>
          <cell r="D1246" t="str">
            <v>Finance (including NBFCs)</v>
          </cell>
        </row>
        <row r="1247">
          <cell r="A1247" t="str">
            <v>FACOR ALLOYS LTD</v>
          </cell>
          <cell r="B1247">
            <v>532656</v>
          </cell>
          <cell r="C1247" t="str">
            <v>Not Listed</v>
          </cell>
          <cell r="D1247" t="str">
            <v>Iron &amp; Steel/Interm.Products</v>
          </cell>
        </row>
        <row r="1248">
          <cell r="A1248" t="str">
            <v>FAIR DEAL FILAMENTS LTD</v>
          </cell>
          <cell r="B1248">
            <v>514474</v>
          </cell>
          <cell r="C1248" t="str">
            <v>Not Listed</v>
          </cell>
          <cell r="D1248" t="str">
            <v>Textiles</v>
          </cell>
        </row>
        <row r="1249">
          <cell r="A1249" t="str">
            <v>FAIRCHEM SPECIALITY LTD</v>
          </cell>
          <cell r="B1249">
            <v>530117</v>
          </cell>
          <cell r="C1249" t="str">
            <v>FAIRCHEM</v>
          </cell>
          <cell r="D1249" t="str">
            <v>Specialty Chemicals</v>
          </cell>
        </row>
        <row r="1250">
          <cell r="A1250" t="str">
            <v>FAZE THREE LTD</v>
          </cell>
          <cell r="B1250">
            <v>530079</v>
          </cell>
          <cell r="C1250" t="str">
            <v>Not Listed</v>
          </cell>
          <cell r="D1250" t="str">
            <v>Textiles</v>
          </cell>
        </row>
        <row r="1251">
          <cell r="A1251" t="str">
            <v>FCS SOFTWARE SOLUTIONS LTD</v>
          </cell>
          <cell r="B1251">
            <v>532666</v>
          </cell>
          <cell r="C1251" t="str">
            <v>FCSSOFT</v>
          </cell>
          <cell r="D1251" t="str">
            <v>IT Consulting &amp; Software</v>
          </cell>
        </row>
        <row r="1252">
          <cell r="A1252" t="str">
            <v>FDC LTD</v>
          </cell>
          <cell r="B1252">
            <v>531599</v>
          </cell>
          <cell r="C1252" t="str">
            <v>FDC</v>
          </cell>
          <cell r="D1252" t="str">
            <v>Pharmaceuticals</v>
          </cell>
        </row>
        <row r="1253">
          <cell r="A1253" t="str">
            <v>FEDERAL-MOGUL GOETZE (INDIA) LTD</v>
          </cell>
          <cell r="B1253">
            <v>505744</v>
          </cell>
          <cell r="C1253" t="str">
            <v>FMGOETZE</v>
          </cell>
          <cell r="D1253" t="str">
            <v>Auto Parts &amp; Equipment</v>
          </cell>
        </row>
        <row r="1254">
          <cell r="A1254" t="str">
            <v>FEDERAL-MOGUL GOETZE INDIA LTD</v>
          </cell>
          <cell r="B1254">
            <v>505744</v>
          </cell>
          <cell r="C1254" t="str">
            <v>FMGOETZE</v>
          </cell>
          <cell r="D1254" t="str">
            <v>Auto Parts &amp; Equipment</v>
          </cell>
        </row>
        <row r="1255">
          <cell r="A1255" t="str">
            <v>FELIX INDUSTRIES LTD</v>
          </cell>
          <cell r="B1255" t="str">
            <v>Not Listed</v>
          </cell>
          <cell r="C1255" t="str">
            <v>FELIX</v>
          </cell>
          <cell r="D1255" t="str">
            <v>SME</v>
          </cell>
        </row>
        <row r="1256">
          <cell r="A1256" t="str">
            <v>FENOPLAST LTD</v>
          </cell>
          <cell r="B1256">
            <v>526689</v>
          </cell>
          <cell r="C1256" t="str">
            <v>Not Listed</v>
          </cell>
          <cell r="D1256" t="str">
            <v>Plastic Products</v>
          </cell>
        </row>
        <row r="1257">
          <cell r="A1257" t="str">
            <v>FERRO ALLOYS CORPORATION LTD</v>
          </cell>
          <cell r="B1257">
            <v>500141</v>
          </cell>
          <cell r="C1257" t="str">
            <v>Not Listed</v>
          </cell>
          <cell r="D1257" t="str">
            <v>Iron &amp; Steel/Interm.Products</v>
          </cell>
        </row>
        <row r="1258">
          <cell r="A1258" t="str">
            <v>FERTILIZERS AND CHEMICALS TRAVANCORE LTD</v>
          </cell>
          <cell r="B1258">
            <v>590024</v>
          </cell>
          <cell r="C1258" t="str">
            <v>FACT</v>
          </cell>
          <cell r="D1258" t="str">
            <v>Fertilizers</v>
          </cell>
        </row>
        <row r="1259">
          <cell r="A1259" t="str">
            <v>FERVENT SYNERGIES LTD</v>
          </cell>
          <cell r="B1259">
            <v>533896</v>
          </cell>
          <cell r="C1259" t="str">
            <v>Not Listed</v>
          </cell>
          <cell r="D1259" t="str">
            <v>Pharmaceuticals</v>
          </cell>
        </row>
        <row r="1260">
          <cell r="A1260" t="str">
            <v>FGP LTD</v>
          </cell>
          <cell r="B1260">
            <v>500142</v>
          </cell>
          <cell r="C1260" t="str">
            <v>Not Listed</v>
          </cell>
          <cell r="D1260" t="str">
            <v>Finance (including NBFCs)</v>
          </cell>
        </row>
        <row r="1261">
          <cell r="A1261" t="str">
            <v>FIBERWEB (INDIA) LTD</v>
          </cell>
          <cell r="B1261">
            <v>507910</v>
          </cell>
          <cell r="C1261" t="str">
            <v>Not Listed</v>
          </cell>
          <cell r="D1261" t="str">
            <v>Plastic Products</v>
          </cell>
        </row>
        <row r="1262">
          <cell r="A1262" t="str">
            <v>FIBERWEB INDIA LTD</v>
          </cell>
          <cell r="B1262">
            <v>507910</v>
          </cell>
          <cell r="C1262" t="str">
            <v>Not Listed</v>
          </cell>
          <cell r="D1262" t="str">
            <v>Plastic Products</v>
          </cell>
        </row>
        <row r="1263">
          <cell r="A1263" t="str">
            <v>FIEM INDUSTRIES LTD</v>
          </cell>
          <cell r="B1263">
            <v>532768</v>
          </cell>
          <cell r="C1263" t="str">
            <v>FIEMIND</v>
          </cell>
          <cell r="D1263" t="str">
            <v>Auto Parts &amp; Equipment</v>
          </cell>
        </row>
        <row r="1264">
          <cell r="A1264" t="str">
            <v>FILATEX (INDIA) LTD</v>
          </cell>
          <cell r="B1264">
            <v>526227</v>
          </cell>
          <cell r="C1264" t="str">
            <v>FILATEX</v>
          </cell>
          <cell r="D1264" t="str">
            <v>Textiles</v>
          </cell>
        </row>
        <row r="1265">
          <cell r="A1265" t="str">
            <v>FILATEX FASHIONS LTD</v>
          </cell>
          <cell r="B1265">
            <v>532022</v>
          </cell>
          <cell r="C1265" t="str">
            <v>Not Listed</v>
          </cell>
          <cell r="D1265" t="str">
            <v>Textiles</v>
          </cell>
        </row>
        <row r="1266">
          <cell r="A1266" t="str">
            <v>FILATEX INDIA LTD</v>
          </cell>
          <cell r="B1266">
            <v>526227</v>
          </cell>
          <cell r="C1266" t="str">
            <v>FILATEX</v>
          </cell>
          <cell r="D1266" t="str">
            <v>Textiles</v>
          </cell>
        </row>
        <row r="1267">
          <cell r="A1267" t="str">
            <v>FILTRA CONSULTANTS AND ENGINEERS LTD</v>
          </cell>
          <cell r="B1267">
            <v>539098</v>
          </cell>
          <cell r="C1267" t="str">
            <v>Not Listed</v>
          </cell>
          <cell r="D1267" t="str">
            <v>Utilities:Non-Elec.</v>
          </cell>
        </row>
        <row r="1268">
          <cell r="A1268" t="str">
            <v>FINE ORGANIC INDUSTRIES LTD</v>
          </cell>
          <cell r="B1268">
            <v>541557</v>
          </cell>
          <cell r="C1268" t="str">
            <v>FINEORG</v>
          </cell>
          <cell r="D1268" t="str">
            <v>Specialty Chemicals</v>
          </cell>
        </row>
        <row r="1269">
          <cell r="A1269" t="str">
            <v>FINE-LINE CIRCUITS LTD.</v>
          </cell>
          <cell r="B1269">
            <v>517264</v>
          </cell>
          <cell r="C1269" t="str">
            <v>FINELINE</v>
          </cell>
          <cell r="D1269" t="str">
            <v>Electronic Components</v>
          </cell>
        </row>
        <row r="1270">
          <cell r="A1270" t="str">
            <v>FINEOTEX CHEMICAL LTD</v>
          </cell>
          <cell r="B1270">
            <v>533333</v>
          </cell>
          <cell r="C1270" t="str">
            <v>FCL</v>
          </cell>
          <cell r="D1270" t="str">
            <v>Specialty Chemicals</v>
          </cell>
        </row>
        <row r="1271">
          <cell r="A1271" t="str">
            <v>FINKURVE FINANCIAL SERVICES LTD</v>
          </cell>
          <cell r="B1271">
            <v>508954</v>
          </cell>
          <cell r="C1271" t="str">
            <v>Not Listed</v>
          </cell>
          <cell r="D1271" t="str">
            <v>Finance (including NBFCs)</v>
          </cell>
        </row>
        <row r="1272">
          <cell r="A1272" t="str">
            <v>FINOLEX CABLES LTD</v>
          </cell>
          <cell r="B1272">
            <v>500144</v>
          </cell>
          <cell r="C1272" t="str">
            <v>FINCABLES</v>
          </cell>
          <cell r="D1272" t="str">
            <v>Other Elect.Equip./ Prod.</v>
          </cell>
        </row>
        <row r="1273">
          <cell r="A1273" t="str">
            <v>FINOLEX INDUSTRIES LTD</v>
          </cell>
          <cell r="B1273">
            <v>500940</v>
          </cell>
          <cell r="C1273" t="str">
            <v>FINPIPE</v>
          </cell>
          <cell r="D1273" t="str">
            <v>Plastic Products</v>
          </cell>
        </row>
        <row r="1274">
          <cell r="A1274" t="str">
            <v>FIRST CUSTODIAN FUND (INDIA) LTD</v>
          </cell>
          <cell r="B1274">
            <v>511122</v>
          </cell>
          <cell r="C1274" t="str">
            <v>Not Listed</v>
          </cell>
          <cell r="D1274" t="str">
            <v>Finance (including NBFCs)</v>
          </cell>
        </row>
        <row r="1275">
          <cell r="A1275" t="str">
            <v>FIRST CUSTODIAN FUND INDIA LTD</v>
          </cell>
          <cell r="B1275">
            <v>511122</v>
          </cell>
          <cell r="C1275" t="str">
            <v>Not Listed</v>
          </cell>
          <cell r="D1275" t="str">
            <v>Finance (including NBFCs)</v>
          </cell>
        </row>
        <row r="1276">
          <cell r="A1276" t="str">
            <v>FIRSTOBJECT TECHNOLOGIES LTD</v>
          </cell>
          <cell r="B1276">
            <v>532379</v>
          </cell>
          <cell r="C1276" t="str">
            <v>Not Listed</v>
          </cell>
          <cell r="D1276" t="str">
            <v>IT Software Products</v>
          </cell>
        </row>
        <row r="1277">
          <cell r="A1277" t="str">
            <v>FIRSTSOURCE SOLUTIONS LTD</v>
          </cell>
          <cell r="B1277">
            <v>532809</v>
          </cell>
          <cell r="C1277" t="str">
            <v>FSL</v>
          </cell>
          <cell r="D1277" t="str">
            <v>BPO/KPO</v>
          </cell>
        </row>
        <row r="1278">
          <cell r="A1278" t="str">
            <v>FISCHER CHEMIC LTD</v>
          </cell>
          <cell r="B1278">
            <v>524743</v>
          </cell>
          <cell r="C1278" t="str">
            <v>Not Listed</v>
          </cell>
          <cell r="D1278" t="str">
            <v>Commodity Chemicals</v>
          </cell>
        </row>
        <row r="1279">
          <cell r="A1279" t="str">
            <v>FIVE CORE ELECTRONICS LTD</v>
          </cell>
          <cell r="B1279" t="str">
            <v>Not Listed</v>
          </cell>
          <cell r="C1279" t="str">
            <v>FIVECORE</v>
          </cell>
          <cell r="D1279" t="str">
            <v>SME</v>
          </cell>
        </row>
        <row r="1280">
          <cell r="A1280" t="str">
            <v>FIVE CORE EXIM LTD</v>
          </cell>
          <cell r="B1280">
            <v>530885</v>
          </cell>
          <cell r="C1280" t="str">
            <v>Not Listed</v>
          </cell>
          <cell r="D1280" t="str">
            <v>IT Consulting &amp; Software</v>
          </cell>
        </row>
        <row r="1281">
          <cell r="A1281" t="str">
            <v>FIVE X TRADECOM LTD</v>
          </cell>
          <cell r="B1281">
            <v>536751</v>
          </cell>
          <cell r="C1281" t="str">
            <v>Not Listed</v>
          </cell>
          <cell r="D1281" t="str">
            <v>Other Financial Services</v>
          </cell>
        </row>
        <row r="1282">
          <cell r="A1282" t="str">
            <v>FLEX FOODS LTD</v>
          </cell>
          <cell r="B1282">
            <v>523672</v>
          </cell>
          <cell r="C1282" t="str">
            <v>Not Listed</v>
          </cell>
          <cell r="D1282" t="str">
            <v>Other Agricultural Products</v>
          </cell>
        </row>
        <row r="1283">
          <cell r="A1283" t="str">
            <v>FLEXITUFF VENTURES INTERNATIONAL LTD</v>
          </cell>
          <cell r="B1283">
            <v>533638</v>
          </cell>
          <cell r="C1283" t="str">
            <v>FLEXITUFF</v>
          </cell>
          <cell r="D1283" t="str">
            <v>Plastic Products</v>
          </cell>
        </row>
        <row r="1284">
          <cell r="A1284" t="str">
            <v>FLORA CORPORATION LTD</v>
          </cell>
          <cell r="B1284">
            <v>540267</v>
          </cell>
          <cell r="C1284" t="str">
            <v>Not Listed</v>
          </cell>
          <cell r="D1284" t="str">
            <v>Comm.Trading  &amp; Distribution</v>
          </cell>
        </row>
        <row r="1285">
          <cell r="A1285" t="str">
            <v>FLORA TEXTILES LTD</v>
          </cell>
          <cell r="B1285">
            <v>530705</v>
          </cell>
          <cell r="C1285" t="str">
            <v>Not Listed</v>
          </cell>
          <cell r="D1285" t="str">
            <v>Textiles</v>
          </cell>
        </row>
        <row r="1286">
          <cell r="A1286" t="str">
            <v>FLORENCE INVESTECH LTD</v>
          </cell>
          <cell r="B1286">
            <v>532518</v>
          </cell>
          <cell r="C1286" t="str">
            <v>Not Listed</v>
          </cell>
          <cell r="D1286" t="str">
            <v>Investment Companies</v>
          </cell>
        </row>
        <row r="1287">
          <cell r="A1287" t="str">
            <v>FLUIDOMAT LTD</v>
          </cell>
          <cell r="B1287">
            <v>522017</v>
          </cell>
          <cell r="C1287" t="str">
            <v>Not Listed</v>
          </cell>
          <cell r="D1287" t="str">
            <v>Other Elect.Equip./ Prod.</v>
          </cell>
        </row>
        <row r="1288">
          <cell r="A1288" t="str">
            <v>FOCUS INDUSTRIAL RESOURCES LTD</v>
          </cell>
          <cell r="B1288">
            <v>534757</v>
          </cell>
          <cell r="C1288" t="str">
            <v>Not Listed</v>
          </cell>
          <cell r="D1288" t="str">
            <v>Finance (including NBFCs)</v>
          </cell>
        </row>
        <row r="1289">
          <cell r="A1289" t="str">
            <v>FOCUS LIGHTING AND FIXTURES LTD</v>
          </cell>
          <cell r="B1289" t="str">
            <v>Not Listed</v>
          </cell>
          <cell r="C1289" t="str">
            <v>FOCUS</v>
          </cell>
          <cell r="D1289" t="str">
            <v>SME</v>
          </cell>
        </row>
        <row r="1290">
          <cell r="A1290" t="str">
            <v>FOCUS SUITES SOLUTIONS &amp; SERVICES LTD</v>
          </cell>
          <cell r="B1290">
            <v>540945</v>
          </cell>
          <cell r="C1290" t="str">
            <v>Not Listed</v>
          </cell>
          <cell r="D1290" t="str">
            <v>Consulting Services</v>
          </cell>
        </row>
        <row r="1291">
          <cell r="A1291" t="str">
            <v>FOMENTO RESORTS &amp; HOTELS LTD</v>
          </cell>
          <cell r="B1291">
            <v>503831</v>
          </cell>
          <cell r="C1291" t="str">
            <v>Not Listed</v>
          </cell>
          <cell r="D1291" t="str">
            <v>Hotels</v>
          </cell>
        </row>
        <row r="1292">
          <cell r="A1292" t="str">
            <v>FOODS &amp; INNS LTD</v>
          </cell>
          <cell r="B1292">
            <v>507552</v>
          </cell>
          <cell r="C1292" t="str">
            <v>Not Listed</v>
          </cell>
          <cell r="D1292" t="str">
            <v>Other Food Products</v>
          </cell>
        </row>
        <row r="1293">
          <cell r="A1293" t="str">
            <v>FORBES &amp; COMPANY LTD</v>
          </cell>
          <cell r="B1293">
            <v>502865</v>
          </cell>
          <cell r="C1293" t="str">
            <v>Not Listed</v>
          </cell>
          <cell r="D1293" t="str">
            <v>Industrial Machinery</v>
          </cell>
        </row>
        <row r="1294">
          <cell r="A1294" t="str">
            <v>FORCE MOTORS LTD</v>
          </cell>
          <cell r="B1294">
            <v>500033</v>
          </cell>
          <cell r="C1294" t="str">
            <v>Not Listed</v>
          </cell>
          <cell r="D1294" t="str">
            <v>Cars &amp; Utility Vehicles</v>
          </cell>
        </row>
        <row r="1295">
          <cell r="A1295" t="str">
            <v>FORTIS HEALTHCARE LTD</v>
          </cell>
          <cell r="B1295">
            <v>532843</v>
          </cell>
          <cell r="C1295" t="str">
            <v>FORTIS</v>
          </cell>
          <cell r="D1295" t="str">
            <v>Healthcare Facilities</v>
          </cell>
        </row>
        <row r="1296">
          <cell r="A1296" t="str">
            <v>FORTIS MALAR HOSPITALS LTD</v>
          </cell>
          <cell r="B1296">
            <v>523696</v>
          </cell>
          <cell r="C1296" t="str">
            <v>Not Listed</v>
          </cell>
          <cell r="D1296" t="str">
            <v>Healthcare Services</v>
          </cell>
        </row>
        <row r="1297">
          <cell r="A1297" t="str">
            <v>FORTUNE INTERNATIONAL LTD</v>
          </cell>
          <cell r="B1297">
            <v>530213</v>
          </cell>
          <cell r="C1297" t="str">
            <v>Not Listed</v>
          </cell>
          <cell r="D1297" t="str">
            <v>Comm.Trading  &amp; Distribution</v>
          </cell>
        </row>
        <row r="1298">
          <cell r="A1298" t="str">
            <v>FOSECO (INDIA) LTD</v>
          </cell>
          <cell r="B1298">
            <v>500150</v>
          </cell>
          <cell r="C1298" t="str">
            <v>FOSECOIND</v>
          </cell>
          <cell r="D1298" t="str">
            <v>Commodity Chemicals</v>
          </cell>
        </row>
        <row r="1299">
          <cell r="A1299" t="str">
            <v>FOSECO INDIA LTD</v>
          </cell>
          <cell r="B1299">
            <v>500150</v>
          </cell>
          <cell r="C1299" t="str">
            <v>FOSECOIND</v>
          </cell>
          <cell r="D1299" t="str">
            <v>Commodity Chemicals</v>
          </cell>
        </row>
        <row r="1300">
          <cell r="A1300" t="str">
            <v>FOUNDRY FUEL PRODUCTS LTD</v>
          </cell>
          <cell r="B1300">
            <v>513579</v>
          </cell>
          <cell r="C1300" t="str">
            <v>Not Listed</v>
          </cell>
          <cell r="D1300" t="str">
            <v>Coal</v>
          </cell>
        </row>
        <row r="1301">
          <cell r="A1301" t="str">
            <v>FOURTH DIMENSION SOLUTIONS LTD</v>
          </cell>
          <cell r="B1301" t="str">
            <v>Not Listed</v>
          </cell>
          <cell r="C1301" t="str">
            <v>FOURTHDIM</v>
          </cell>
          <cell r="D1301" t="str">
            <v>SME</v>
          </cell>
        </row>
        <row r="1302">
          <cell r="A1302" t="str">
            <v>FOURTH GENERATION INFORMATION SYSTEMS LTD</v>
          </cell>
          <cell r="B1302">
            <v>532403</v>
          </cell>
          <cell r="C1302" t="str">
            <v>Not Listed</v>
          </cell>
          <cell r="D1302" t="str">
            <v>IT Software Products</v>
          </cell>
        </row>
        <row r="1303">
          <cell r="A1303" t="str">
            <v>FRANKLIN INDUSTRIES LTD</v>
          </cell>
          <cell r="B1303">
            <v>540190</v>
          </cell>
          <cell r="C1303" t="str">
            <v>Not Listed</v>
          </cell>
          <cell r="D1303" t="str">
            <v>Comm.Trading  &amp; Distribution</v>
          </cell>
        </row>
        <row r="1304">
          <cell r="A1304" t="str">
            <v>FRANKLIN LEASING AND FINANCE LTD</v>
          </cell>
          <cell r="B1304">
            <v>539839</v>
          </cell>
          <cell r="C1304" t="str">
            <v>Not Listed</v>
          </cell>
          <cell r="D1304" t="str">
            <v>Finance (including NBFCs)</v>
          </cell>
        </row>
        <row r="1305">
          <cell r="A1305" t="str">
            <v>Fraser and Company Ltd</v>
          </cell>
          <cell r="B1305">
            <v>539032</v>
          </cell>
          <cell r="C1305" t="str">
            <v>FRASER</v>
          </cell>
          <cell r="D1305" t="str">
            <v>Comm.Trading  &amp;amp; Distribution</v>
          </cell>
        </row>
        <row r="1306">
          <cell r="A1306" t="str">
            <v>FREDUN PHARMACEUTICALS LTD</v>
          </cell>
          <cell r="B1306">
            <v>539730</v>
          </cell>
          <cell r="C1306" t="str">
            <v>Not Listed</v>
          </cell>
          <cell r="D1306" t="str">
            <v>Pharmaceuticals</v>
          </cell>
        </row>
        <row r="1307">
          <cell r="A1307" t="str">
            <v>FRESHTROP FRUITS LTD</v>
          </cell>
          <cell r="B1307">
            <v>530077</v>
          </cell>
          <cell r="C1307" t="str">
            <v>Not Listed</v>
          </cell>
          <cell r="D1307" t="str">
            <v>Other Agricultural Products</v>
          </cell>
        </row>
        <row r="1308">
          <cell r="A1308" t="str">
            <v>FRONTIER CAPITAL LTD</v>
          </cell>
          <cell r="B1308">
            <v>508980</v>
          </cell>
          <cell r="C1308" t="str">
            <v>Not Listed</v>
          </cell>
          <cell r="D1308" t="str">
            <v>Misc.Commercial Services</v>
          </cell>
        </row>
        <row r="1309">
          <cell r="A1309" t="str">
            <v>FRONTIER SPRINGS LTD</v>
          </cell>
          <cell r="B1309">
            <v>522195</v>
          </cell>
          <cell r="C1309" t="str">
            <v>Not Listed</v>
          </cell>
          <cell r="D1309" t="str">
            <v>Auto Parts &amp; Equipment</v>
          </cell>
        </row>
        <row r="1310">
          <cell r="A1310" t="str">
            <v>FRONTLINE BUSINESS SOLUTIONS LTD.</v>
          </cell>
          <cell r="B1310">
            <v>521167</v>
          </cell>
          <cell r="C1310" t="str">
            <v>FRONTBUSS</v>
          </cell>
          <cell r="D1310" t="str">
            <v>Other Apparels &amp;amp; Accessories</v>
          </cell>
        </row>
        <row r="1311">
          <cell r="A1311" t="str">
            <v>FRONTLINE CORPORATION LTD</v>
          </cell>
          <cell r="B1311">
            <v>532042</v>
          </cell>
          <cell r="C1311" t="str">
            <v>Not Listed</v>
          </cell>
          <cell r="D1311" t="str">
            <v>Surface Transportation</v>
          </cell>
        </row>
        <row r="1312">
          <cell r="A1312" t="str">
            <v>FRONTLINE SECURITIES LTD</v>
          </cell>
          <cell r="B1312">
            <v>533213</v>
          </cell>
          <cell r="C1312" t="str">
            <v>Not Listed</v>
          </cell>
          <cell r="D1312" t="str">
            <v>Other Financial Services</v>
          </cell>
        </row>
        <row r="1313">
          <cell r="A1313" t="str">
            <v>FRUITION VENTURE LTD</v>
          </cell>
          <cell r="B1313">
            <v>538568</v>
          </cell>
          <cell r="C1313" t="str">
            <v>Not Listed</v>
          </cell>
          <cell r="D1313" t="str">
            <v>Comm.Trading  &amp; Distribution</v>
          </cell>
        </row>
        <row r="1314">
          <cell r="A1314" t="str">
            <v>FUNNY SOFTWARE LTD</v>
          </cell>
          <cell r="B1314">
            <v>539169</v>
          </cell>
          <cell r="C1314" t="str">
            <v>Not Listed</v>
          </cell>
          <cell r="D1314" t="str">
            <v>IT Consulting &amp; Software</v>
          </cell>
        </row>
        <row r="1315">
          <cell r="A1315" t="str">
            <v>FUTURE CONSUMER LTD</v>
          </cell>
          <cell r="B1315">
            <v>533400</v>
          </cell>
          <cell r="C1315" t="str">
            <v>FCONSUMER</v>
          </cell>
          <cell r="D1315" t="str">
            <v>Packaged Foods</v>
          </cell>
        </row>
        <row r="1316">
          <cell r="A1316" t="str">
            <v>FUTURE ENTERPRISES LTD</v>
          </cell>
          <cell r="B1316">
            <v>523574</v>
          </cell>
          <cell r="C1316" t="str">
            <v>FEL</v>
          </cell>
          <cell r="D1316" t="str">
            <v>Department Stores</v>
          </cell>
        </row>
        <row r="1317">
          <cell r="A1317" t="str">
            <v>FUTURE ENTERPRISES LTD</v>
          </cell>
          <cell r="B1317">
            <v>570002</v>
          </cell>
          <cell r="C1317" t="str">
            <v>FELDVR</v>
          </cell>
          <cell r="D1317" t="str">
            <v>Department Stores</v>
          </cell>
        </row>
        <row r="1318">
          <cell r="A1318" t="str">
            <v>FUTURE LIFESTYLE FASHIONS LTD</v>
          </cell>
          <cell r="B1318">
            <v>536507</v>
          </cell>
          <cell r="C1318" t="str">
            <v>FLFL</v>
          </cell>
          <cell r="D1318" t="str">
            <v>Department Stores</v>
          </cell>
        </row>
        <row r="1319">
          <cell r="A1319" t="str">
            <v>FUTURE MARKET NETWORKS LTD</v>
          </cell>
          <cell r="B1319">
            <v>533296</v>
          </cell>
          <cell r="C1319" t="str">
            <v>FMNL</v>
          </cell>
          <cell r="D1319" t="str">
            <v>Department Stores</v>
          </cell>
        </row>
        <row r="1320">
          <cell r="A1320" t="str">
            <v>FUTURE RETAIL LTD</v>
          </cell>
          <cell r="B1320">
            <v>540064</v>
          </cell>
          <cell r="C1320" t="str">
            <v>FRETAIL</v>
          </cell>
          <cell r="D1320" t="str">
            <v>Department Stores</v>
          </cell>
        </row>
        <row r="1321">
          <cell r="A1321" t="str">
            <v>FUTURE SUPPLY CHAIN SOLUTIONS LTD</v>
          </cell>
          <cell r="B1321">
            <v>540798</v>
          </cell>
          <cell r="C1321" t="str">
            <v>FSC</v>
          </cell>
          <cell r="D1321" t="str">
            <v>Transportation - Logistics</v>
          </cell>
        </row>
        <row r="1322">
          <cell r="A1322" t="str">
            <v>FUTURISTIC SECURITIES LTD</v>
          </cell>
          <cell r="B1322">
            <v>523113</v>
          </cell>
          <cell r="C1322" t="str">
            <v>Not Listed</v>
          </cell>
          <cell r="D1322" t="str">
            <v>Finance (including NBFCs)</v>
          </cell>
        </row>
        <row r="1323">
          <cell r="A1323" t="str">
            <v>FUTURISTIC SOLUTIONS LTD</v>
          </cell>
          <cell r="B1323">
            <v>534063</v>
          </cell>
          <cell r="C1323" t="str">
            <v>Not Listed</v>
          </cell>
          <cell r="D1323" t="str">
            <v>Other Financial Services</v>
          </cell>
        </row>
        <row r="1324">
          <cell r="A1324" t="str">
            <v>G D TRADING &amp; AGENCIES LTD</v>
          </cell>
          <cell r="B1324">
            <v>504346</v>
          </cell>
          <cell r="C1324" t="str">
            <v>Not Listed</v>
          </cell>
          <cell r="D1324" t="str">
            <v>Other Financial Services</v>
          </cell>
        </row>
        <row r="1325">
          <cell r="A1325" t="str">
            <v>G G DANDEKAR MACHINE WORKS LTD</v>
          </cell>
          <cell r="B1325">
            <v>505250</v>
          </cell>
          <cell r="C1325" t="str">
            <v>Not Listed</v>
          </cell>
          <cell r="D1325" t="str">
            <v>Industrial Machinery</v>
          </cell>
        </row>
        <row r="1326">
          <cell r="A1326" t="str">
            <v>G G ENGINEERING LTD</v>
          </cell>
          <cell r="B1326">
            <v>540614</v>
          </cell>
          <cell r="C1326" t="str">
            <v>Not Listed</v>
          </cell>
          <cell r="D1326" t="str">
            <v>Heavy Electrical Equipment</v>
          </cell>
        </row>
        <row r="1327">
          <cell r="A1327" t="str">
            <v>G K CONSULTANTS LTD</v>
          </cell>
          <cell r="B1327">
            <v>531758</v>
          </cell>
          <cell r="C1327" t="str">
            <v>Not Listed</v>
          </cell>
          <cell r="D1327" t="str">
            <v>Finance (including NBFCs)</v>
          </cell>
        </row>
        <row r="1328">
          <cell r="A1328" t="str">
            <v>G S AUTO INTERNATIONAL LTD</v>
          </cell>
          <cell r="B1328">
            <v>513059</v>
          </cell>
          <cell r="C1328" t="str">
            <v>Not Listed</v>
          </cell>
          <cell r="D1328" t="str">
            <v>Auto Parts &amp; Equipment</v>
          </cell>
        </row>
        <row r="1329">
          <cell r="A1329" t="str">
            <v>G. K. P. Printing &amp;amp; Packaging Ltd</v>
          </cell>
          <cell r="B1329">
            <v>542666</v>
          </cell>
          <cell r="C1329" t="str">
            <v>GKP</v>
          </cell>
          <cell r="D1329" t="str">
            <v>Containers &amp;amp; Packaging</v>
          </cell>
        </row>
        <row r="1330">
          <cell r="A1330" t="str">
            <v>GABRIEL (INDIA) LTD</v>
          </cell>
          <cell r="B1330">
            <v>505714</v>
          </cell>
          <cell r="C1330" t="str">
            <v>GABRIEL</v>
          </cell>
          <cell r="D1330" t="str">
            <v>Auto Parts &amp; Equipment</v>
          </cell>
        </row>
        <row r="1331">
          <cell r="A1331" t="str">
            <v>GABRIEL INDIA LTD</v>
          </cell>
          <cell r="B1331">
            <v>505714</v>
          </cell>
          <cell r="C1331" t="str">
            <v>GABRIEL</v>
          </cell>
          <cell r="D1331" t="str">
            <v>Auto Parts &amp; Equipment</v>
          </cell>
        </row>
        <row r="1332">
          <cell r="A1332" t="str">
            <v>GAGAN GASES LTD.</v>
          </cell>
          <cell r="B1332">
            <v>524624</v>
          </cell>
          <cell r="C1332" t="str">
            <v>GAGAN</v>
          </cell>
          <cell r="D1332" t="str">
            <v>Integrated Oil &amp;amp; Gas</v>
          </cell>
        </row>
        <row r="1333">
          <cell r="A1333" t="str">
            <v>GAGAN POLYCOT (INDIA) LTD</v>
          </cell>
          <cell r="B1333">
            <v>531196</v>
          </cell>
          <cell r="C1333" t="str">
            <v>Not Listed</v>
          </cell>
          <cell r="D1333" t="str">
            <v>Comm.Trading  &amp; Distribution</v>
          </cell>
        </row>
        <row r="1334">
          <cell r="A1334" t="str">
            <v>GAGAN POLYCOT INDIA LTD</v>
          </cell>
          <cell r="B1334">
            <v>531196</v>
          </cell>
          <cell r="C1334" t="str">
            <v>Not Listed</v>
          </cell>
          <cell r="D1334" t="str">
            <v>Comm.Trading  &amp; Distribution</v>
          </cell>
        </row>
        <row r="1335">
          <cell r="A1335" t="str">
            <v>GAIL (INDIA) LTD</v>
          </cell>
          <cell r="B1335">
            <v>532155</v>
          </cell>
          <cell r="C1335" t="str">
            <v>GAIL</v>
          </cell>
          <cell r="D1335" t="str">
            <v>Utilities:Non-Elec.</v>
          </cell>
        </row>
        <row r="1336">
          <cell r="A1336" t="str">
            <v>GAIL INDIA LTD</v>
          </cell>
          <cell r="B1336">
            <v>532155</v>
          </cell>
          <cell r="C1336" t="str">
            <v>GAIL</v>
          </cell>
          <cell r="D1336" t="str">
            <v>Utilities:Non-Elec.</v>
          </cell>
        </row>
        <row r="1337">
          <cell r="A1337" t="str">
            <v>GAJANAN SECURITIES SERVICES LTD</v>
          </cell>
          <cell r="B1337">
            <v>538609</v>
          </cell>
          <cell r="C1337" t="str">
            <v>Not Listed</v>
          </cell>
          <cell r="D1337" t="str">
            <v>Other Financial Services</v>
          </cell>
        </row>
        <row r="1338">
          <cell r="A1338" t="str">
            <v>GAJRA BEVEL GEARS LTD</v>
          </cell>
          <cell r="B1338">
            <v>505711</v>
          </cell>
          <cell r="C1338" t="str">
            <v>Not Listed</v>
          </cell>
          <cell r="D1338" t="str">
            <v>Auto Parts &amp; Equipment</v>
          </cell>
        </row>
        <row r="1339">
          <cell r="A1339" t="str">
            <v>GALA GLOBAL PRODUCTS LTD</v>
          </cell>
          <cell r="B1339">
            <v>539228</v>
          </cell>
          <cell r="C1339" t="str">
            <v>Not Listed</v>
          </cell>
          <cell r="D1339" t="str">
            <v>Comm.Printing/Stationery</v>
          </cell>
        </row>
        <row r="1340">
          <cell r="A1340" t="str">
            <v>GALADA FINANCE LTD</v>
          </cell>
          <cell r="B1340">
            <v>538881</v>
          </cell>
          <cell r="C1340" t="str">
            <v>Not Listed</v>
          </cell>
          <cell r="D1340" t="str">
            <v>Finance (including NBFCs)</v>
          </cell>
        </row>
        <row r="1341">
          <cell r="A1341" t="str">
            <v>GALADA POWER &amp; TELECOMMUNICATION LTD</v>
          </cell>
          <cell r="B1341">
            <v>504697</v>
          </cell>
          <cell r="C1341" t="str">
            <v>Not Listed</v>
          </cell>
          <cell r="D1341" t="str">
            <v>Other Elect.Equip./ Prod.</v>
          </cell>
        </row>
        <row r="1342">
          <cell r="A1342" t="str">
            <v>GALAXY AGRICO EXPORTS LTD</v>
          </cell>
          <cell r="B1342">
            <v>531911</v>
          </cell>
          <cell r="C1342" t="str">
            <v>Not Listed</v>
          </cell>
          <cell r="D1342" t="str">
            <v>Industrial Machinery</v>
          </cell>
        </row>
        <row r="1343">
          <cell r="A1343" t="str">
            <v>GALAXY BEARINGS LTD</v>
          </cell>
          <cell r="B1343">
            <v>526073</v>
          </cell>
          <cell r="C1343" t="str">
            <v>Not Listed</v>
          </cell>
          <cell r="D1343" t="str">
            <v>Other Industrial Goods</v>
          </cell>
        </row>
        <row r="1344">
          <cell r="A1344" t="str">
            <v>GALAXY ENTERTAINMENT CORPORATION LTD</v>
          </cell>
          <cell r="B1344">
            <v>506186</v>
          </cell>
          <cell r="C1344" t="str">
            <v>Not Listed</v>
          </cell>
          <cell r="D1344" t="str">
            <v>Movies &amp; Entertainment</v>
          </cell>
        </row>
        <row r="1345">
          <cell r="A1345" t="str">
            <v>GALAXY SURFACTANTS LTD</v>
          </cell>
          <cell r="B1345">
            <v>540935</v>
          </cell>
          <cell r="C1345" t="str">
            <v>GALAXYSURF</v>
          </cell>
          <cell r="D1345" t="str">
            <v>Specialty Chemicals</v>
          </cell>
        </row>
        <row r="1346">
          <cell r="A1346" t="str">
            <v>GALLANTT ISPAT LTD</v>
          </cell>
          <cell r="B1346">
            <v>533265</v>
          </cell>
          <cell r="C1346" t="str">
            <v>GALLISPAT</v>
          </cell>
          <cell r="D1346" t="str">
            <v>Iron &amp; Steel/Interm.Products</v>
          </cell>
        </row>
        <row r="1347">
          <cell r="A1347" t="str">
            <v>GALLANTT METAL LTD</v>
          </cell>
          <cell r="B1347">
            <v>532726</v>
          </cell>
          <cell r="C1347" t="str">
            <v>GALLANTT</v>
          </cell>
          <cell r="D1347" t="str">
            <v>Iron &amp; Steel/Interm.Products</v>
          </cell>
        </row>
        <row r="1348">
          <cell r="A1348" t="str">
            <v>GALLOPS ENTERPRISE LTD.</v>
          </cell>
          <cell r="B1348">
            <v>531902</v>
          </cell>
          <cell r="C1348" t="str">
            <v>GALLOPENT</v>
          </cell>
          <cell r="D1348" t="str">
            <v>Realty</v>
          </cell>
        </row>
        <row r="1349">
          <cell r="A1349" t="str">
            <v>GAMMON INFRASTRUCTURE PROJECTS LTD</v>
          </cell>
          <cell r="B1349">
            <v>532959</v>
          </cell>
          <cell r="C1349" t="str">
            <v>GAMMNINFRA</v>
          </cell>
          <cell r="D1349" t="str">
            <v>Construction &amp; Engineering</v>
          </cell>
        </row>
        <row r="1350">
          <cell r="A1350" t="str">
            <v>GANDHI SPECIAL TUBES LTD</v>
          </cell>
          <cell r="B1350">
            <v>513108</v>
          </cell>
          <cell r="C1350" t="str">
            <v>GANDHITUBE</v>
          </cell>
          <cell r="D1350" t="str">
            <v>Iron &amp; Steel Products</v>
          </cell>
        </row>
        <row r="1351">
          <cell r="A1351" t="str">
            <v>GANESH BENZOPLAST LTD</v>
          </cell>
          <cell r="B1351">
            <v>500153</v>
          </cell>
          <cell r="C1351" t="str">
            <v>Not Listed</v>
          </cell>
          <cell r="D1351" t="str">
            <v>Commodity Chemicals</v>
          </cell>
        </row>
        <row r="1352">
          <cell r="A1352" t="str">
            <v>GANESH FILMS (INDIA) LTD</v>
          </cell>
          <cell r="B1352">
            <v>541703</v>
          </cell>
          <cell r="C1352" t="str">
            <v>Not Listed</v>
          </cell>
          <cell r="D1352" t="str">
            <v>Specialty Retail</v>
          </cell>
        </row>
        <row r="1353">
          <cell r="A1353" t="str">
            <v>GANESH FILMS INDIA LTD</v>
          </cell>
          <cell r="B1353">
            <v>541703</v>
          </cell>
          <cell r="C1353" t="str">
            <v>Not Listed</v>
          </cell>
          <cell r="D1353" t="str">
            <v>Specialty Retail</v>
          </cell>
        </row>
        <row r="1354">
          <cell r="A1354" t="str">
            <v>GANESH HOLDINGS LTD</v>
          </cell>
          <cell r="B1354">
            <v>504397</v>
          </cell>
          <cell r="C1354" t="str">
            <v>Not Listed</v>
          </cell>
          <cell r="D1354" t="str">
            <v>Misc.Commercial Services</v>
          </cell>
        </row>
        <row r="1355">
          <cell r="A1355" t="str">
            <v>GANESH HOUSING CORPORATION LTD</v>
          </cell>
          <cell r="B1355">
            <v>526367</v>
          </cell>
          <cell r="C1355" t="str">
            <v>GANESHHOUC</v>
          </cell>
          <cell r="D1355" t="str">
            <v>Realty</v>
          </cell>
        </row>
        <row r="1356">
          <cell r="A1356" t="str">
            <v>GANESHA ECOSPHERE LTD</v>
          </cell>
          <cell r="B1356">
            <v>514167</v>
          </cell>
          <cell r="C1356" t="str">
            <v>GANECOS</v>
          </cell>
          <cell r="D1356" t="str">
            <v>Misc.Commercial Services</v>
          </cell>
        </row>
        <row r="1357">
          <cell r="A1357" t="str">
            <v>GANGA FORGING LTD</v>
          </cell>
          <cell r="B1357" t="str">
            <v>Not Listed</v>
          </cell>
          <cell r="C1357" t="str">
            <v>GANGAFORGE</v>
          </cell>
          <cell r="D1357" t="str">
            <v>SME</v>
          </cell>
        </row>
        <row r="1358">
          <cell r="A1358" t="str">
            <v>GANGA PAPERS (INDIA) LTD</v>
          </cell>
          <cell r="B1358">
            <v>531813</v>
          </cell>
          <cell r="C1358" t="str">
            <v>Not Listed</v>
          </cell>
          <cell r="D1358" t="str">
            <v>Paper &amp; Paper Products</v>
          </cell>
        </row>
        <row r="1359">
          <cell r="A1359" t="str">
            <v>GANGA PAPERS INDIA LTD</v>
          </cell>
          <cell r="B1359">
            <v>531813</v>
          </cell>
          <cell r="C1359" t="str">
            <v>Not Listed</v>
          </cell>
          <cell r="D1359" t="str">
            <v>Paper &amp; Paper Products</v>
          </cell>
        </row>
        <row r="1360">
          <cell r="A1360" t="str">
            <v>GANGA PHARMACEUTICALS LTD</v>
          </cell>
          <cell r="B1360">
            <v>539680</v>
          </cell>
          <cell r="C1360" t="str">
            <v>Not Listed</v>
          </cell>
          <cell r="D1360" t="str">
            <v>Pharmaceuticals</v>
          </cell>
        </row>
        <row r="1361">
          <cell r="A1361" t="str">
            <v>GANGES SECURITIES LTD</v>
          </cell>
          <cell r="B1361">
            <v>540647</v>
          </cell>
          <cell r="C1361" t="str">
            <v>GANGESSECU</v>
          </cell>
          <cell r="D1361" t="str">
            <v>Investment Companies</v>
          </cell>
        </row>
        <row r="1362">
          <cell r="A1362" t="str">
            <v>GANGOTRI TEXTILES LTD</v>
          </cell>
          <cell r="B1362">
            <v>521176</v>
          </cell>
          <cell r="C1362" t="str">
            <v>GANGOTRI</v>
          </cell>
          <cell r="D1362" t="str">
            <v>Textiles</v>
          </cell>
        </row>
        <row r="1363">
          <cell r="A1363" t="str">
            <v>GANON PRODUCTS LTD</v>
          </cell>
          <cell r="B1363">
            <v>512443</v>
          </cell>
          <cell r="C1363" t="str">
            <v>Not Listed</v>
          </cell>
          <cell r="D1363" t="str">
            <v>Comm.Trading  &amp; Distribution</v>
          </cell>
        </row>
        <row r="1364">
          <cell r="A1364" t="str">
            <v>GARBI FINVEST LTD</v>
          </cell>
          <cell r="B1364">
            <v>539492</v>
          </cell>
          <cell r="C1364" t="str">
            <v>Not Listed</v>
          </cell>
          <cell r="D1364" t="str">
            <v>Finance (including NBFCs)</v>
          </cell>
        </row>
        <row r="1365">
          <cell r="A1365" t="str">
            <v>GARDEN REACH SHIPBUILDERS &amp; ENGINEERS LTD</v>
          </cell>
          <cell r="B1365">
            <v>542011</v>
          </cell>
          <cell r="C1365" t="str">
            <v>GRSE</v>
          </cell>
          <cell r="D1365" t="str">
            <v>Commercial Vehicles</v>
          </cell>
        </row>
        <row r="1366">
          <cell r="A1366" t="str">
            <v>GARDEN SILK MILLS LTD</v>
          </cell>
          <cell r="B1366">
            <v>500155</v>
          </cell>
          <cell r="C1366" t="str">
            <v>GARDENSILK</v>
          </cell>
          <cell r="D1366" t="str">
            <v>Textiles</v>
          </cell>
        </row>
        <row r="1367">
          <cell r="A1367" t="str">
            <v>GARG FURNACE LTD</v>
          </cell>
          <cell r="B1367">
            <v>530615</v>
          </cell>
          <cell r="C1367" t="str">
            <v>Not Listed</v>
          </cell>
          <cell r="D1367" t="str">
            <v>Iron &amp; Steel/Interm.Products</v>
          </cell>
        </row>
        <row r="1368">
          <cell r="A1368" t="str">
            <v>GARNET CONSTRUCTION LTD</v>
          </cell>
          <cell r="B1368">
            <v>526727</v>
          </cell>
          <cell r="C1368" t="str">
            <v>Not Listed</v>
          </cell>
          <cell r="D1368" t="str">
            <v>Construction &amp; Engineering</v>
          </cell>
        </row>
        <row r="1369">
          <cell r="A1369" t="str">
            <v>GARNET INTERNATIONAL LTD</v>
          </cell>
          <cell r="B1369">
            <v>512493</v>
          </cell>
          <cell r="C1369" t="str">
            <v>Not Listed</v>
          </cell>
          <cell r="D1369" t="str">
            <v>Other Financial Services</v>
          </cell>
        </row>
        <row r="1370">
          <cell r="A1370" t="str">
            <v>GARODIA CHEMICALS LTD</v>
          </cell>
          <cell r="B1370">
            <v>530161</v>
          </cell>
          <cell r="C1370" t="str">
            <v>Not Listed</v>
          </cell>
          <cell r="D1370" t="str">
            <v>Comm.Trading  &amp; Distribution</v>
          </cell>
        </row>
        <row r="1371">
          <cell r="A1371" t="str">
            <v>GARV INDUSTRIES LTD</v>
          </cell>
          <cell r="B1371">
            <v>541276</v>
          </cell>
          <cell r="C1371" t="str">
            <v>Not Listed</v>
          </cell>
          <cell r="D1371" t="str">
            <v>Comm.Trading  &amp; Distribution</v>
          </cell>
        </row>
        <row r="1372">
          <cell r="A1372" t="str">
            <v>GARWARE MARINE INDUSTRIES LTD</v>
          </cell>
          <cell r="B1372">
            <v>509563</v>
          </cell>
          <cell r="C1372" t="str">
            <v>Not Listed</v>
          </cell>
          <cell r="D1372" t="str">
            <v>Textiles</v>
          </cell>
        </row>
        <row r="1373">
          <cell r="A1373" t="str">
            <v>GARWARE POLYESTER LTD</v>
          </cell>
          <cell r="B1373">
            <v>500655</v>
          </cell>
          <cell r="C1373" t="str">
            <v>Not Listed</v>
          </cell>
          <cell r="D1373" t="str">
            <v>Commodity Chemicals</v>
          </cell>
        </row>
        <row r="1374">
          <cell r="A1374" t="str">
            <v>GARWARE SYNTHETICS LTD</v>
          </cell>
          <cell r="B1374">
            <v>514400</v>
          </cell>
          <cell r="C1374" t="str">
            <v>Not Listed</v>
          </cell>
          <cell r="D1374" t="str">
            <v>Comm.Trading  &amp; Distribution</v>
          </cell>
        </row>
        <row r="1375">
          <cell r="A1375" t="str">
            <v>GARWARE TECHNICAL FIBRES LTD</v>
          </cell>
          <cell r="B1375">
            <v>509557</v>
          </cell>
          <cell r="C1375" t="str">
            <v>GARFIBRES</v>
          </cell>
          <cell r="D1375" t="str">
            <v>Textiles</v>
          </cell>
        </row>
        <row r="1376">
          <cell r="A1376" t="str">
            <v>GATEWAY DISTRIPARKS LTD</v>
          </cell>
          <cell r="B1376">
            <v>532622</v>
          </cell>
          <cell r="C1376" t="str">
            <v>GDL</v>
          </cell>
          <cell r="D1376" t="str">
            <v>Transportation - Logistics</v>
          </cell>
        </row>
        <row r="1377">
          <cell r="A1377" t="str">
            <v>GATI LTD</v>
          </cell>
          <cell r="B1377">
            <v>532345</v>
          </cell>
          <cell r="C1377" t="str">
            <v>GATI</v>
          </cell>
          <cell r="D1377" t="str">
            <v>Transportation - Logistics</v>
          </cell>
        </row>
        <row r="1378">
          <cell r="A1378" t="str">
            <v>GAURAV MERCANTILES LTD</v>
          </cell>
          <cell r="B1378">
            <v>539515</v>
          </cell>
          <cell r="C1378" t="str">
            <v>Not Listed</v>
          </cell>
          <cell r="D1378" t="str">
            <v>Comm.Trading  &amp; Distribution</v>
          </cell>
        </row>
        <row r="1379">
          <cell r="A1379" t="str">
            <v>GAUTAM EXIM LTD</v>
          </cell>
          <cell r="B1379">
            <v>540613</v>
          </cell>
          <cell r="C1379" t="str">
            <v>Not Listed</v>
          </cell>
          <cell r="D1379" t="str">
            <v>Comm.Trading  &amp; Distribution</v>
          </cell>
        </row>
        <row r="1380">
          <cell r="A1380" t="str">
            <v>GAUTAM GEMS LTD</v>
          </cell>
          <cell r="B1380">
            <v>540936</v>
          </cell>
          <cell r="C1380" t="str">
            <v>Not Listed</v>
          </cell>
          <cell r="D1380" t="str">
            <v>Comm.Trading  &amp; Distribution</v>
          </cell>
        </row>
        <row r="1381">
          <cell r="A1381" t="str">
            <v>GAYATRI BIOORGANICS LTD</v>
          </cell>
          <cell r="B1381">
            <v>524564</v>
          </cell>
          <cell r="C1381" t="str">
            <v>Not Listed</v>
          </cell>
          <cell r="D1381" t="str">
            <v>Commodity Chemicals</v>
          </cell>
        </row>
        <row r="1382">
          <cell r="A1382" t="str">
            <v>GAYATRI HIGHWAYS LTD</v>
          </cell>
          <cell r="B1382">
            <v>541546</v>
          </cell>
          <cell r="C1382" t="str">
            <v>GAYAHWS</v>
          </cell>
          <cell r="D1382" t="str">
            <v>Construction &amp; Engineering</v>
          </cell>
        </row>
        <row r="1383">
          <cell r="A1383" t="str">
            <v>GAYATRI PROJECTS LTD</v>
          </cell>
          <cell r="B1383">
            <v>532767</v>
          </cell>
          <cell r="C1383" t="str">
            <v>GAYAPROJ</v>
          </cell>
          <cell r="D1383" t="str">
            <v>Construction &amp; Engineering</v>
          </cell>
        </row>
        <row r="1384">
          <cell r="A1384" t="str">
            <v>GAYATRI SUGARS LTD</v>
          </cell>
          <cell r="B1384">
            <v>532183</v>
          </cell>
          <cell r="C1384" t="str">
            <v>Not Listed</v>
          </cell>
          <cell r="D1384" t="str">
            <v>Sugar</v>
          </cell>
        </row>
        <row r="1385">
          <cell r="A1385" t="str">
            <v>GBL INDUSTRIES LTD</v>
          </cell>
          <cell r="B1385">
            <v>539009</v>
          </cell>
          <cell r="C1385" t="str">
            <v>Not Listed</v>
          </cell>
          <cell r="D1385" t="str">
            <v>Construction &amp; Engineering</v>
          </cell>
        </row>
        <row r="1386">
          <cell r="A1386" t="str">
            <v>GCM CAPITAL ADVISORS LTD</v>
          </cell>
          <cell r="B1386">
            <v>538319</v>
          </cell>
          <cell r="C1386" t="str">
            <v>Not Listed</v>
          </cell>
          <cell r="D1386" t="str">
            <v>Other Financial Services</v>
          </cell>
        </row>
        <row r="1387">
          <cell r="A1387" t="str">
            <v>GCM COMMODITY &amp; DERIVATIVES LTD</v>
          </cell>
          <cell r="B1387">
            <v>535917</v>
          </cell>
          <cell r="C1387" t="str">
            <v>Not Listed</v>
          </cell>
          <cell r="D1387" t="str">
            <v>Other Financial Services</v>
          </cell>
        </row>
        <row r="1388">
          <cell r="A1388" t="str">
            <v>GCM SECURITIES LTD</v>
          </cell>
          <cell r="B1388">
            <v>535431</v>
          </cell>
          <cell r="C1388" t="str">
            <v>Not Listed</v>
          </cell>
          <cell r="D1388" t="str">
            <v>Other Financial Services</v>
          </cell>
        </row>
        <row r="1389">
          <cell r="A1389" t="str">
            <v>GDL LEASING &amp; FINANCE LTD</v>
          </cell>
          <cell r="B1389">
            <v>530855</v>
          </cell>
          <cell r="C1389" t="str">
            <v>Not Listed</v>
          </cell>
          <cell r="D1389" t="str">
            <v>Finance (including NBFCs)</v>
          </cell>
        </row>
        <row r="1390">
          <cell r="A1390" t="str">
            <v>GE POWER (INDIA) LTD</v>
          </cell>
          <cell r="B1390">
            <v>532309</v>
          </cell>
          <cell r="C1390" t="str">
            <v>GEPIL</v>
          </cell>
          <cell r="D1390" t="str">
            <v>Heavy Electrical Equipment</v>
          </cell>
        </row>
        <row r="1391">
          <cell r="A1391" t="str">
            <v>GE POWER INDIA LTD</v>
          </cell>
          <cell r="B1391">
            <v>532309</v>
          </cell>
          <cell r="C1391" t="str">
            <v>GEPIL</v>
          </cell>
          <cell r="D1391" t="str">
            <v>Heavy Electrical Equipment</v>
          </cell>
        </row>
        <row r="1392">
          <cell r="A1392" t="str">
            <v>GE T&amp;D (INDIA) LTD</v>
          </cell>
          <cell r="B1392">
            <v>522275</v>
          </cell>
          <cell r="C1392" t="str">
            <v>GET&amp;D</v>
          </cell>
          <cell r="D1392" t="str">
            <v>Electric Utilities</v>
          </cell>
        </row>
        <row r="1393">
          <cell r="A1393" t="str">
            <v>GE T&amp;D INDIA LTD</v>
          </cell>
          <cell r="B1393">
            <v>522275</v>
          </cell>
          <cell r="C1393" t="str">
            <v>GET&amp;D</v>
          </cell>
          <cell r="D1393" t="str">
            <v>Electric Utilities</v>
          </cell>
        </row>
        <row r="1394">
          <cell r="A1394" t="str">
            <v>GEE LTD</v>
          </cell>
          <cell r="B1394">
            <v>504028</v>
          </cell>
          <cell r="C1394" t="str">
            <v>Not Listed</v>
          </cell>
          <cell r="D1394" t="str">
            <v>Other Industrial Goods</v>
          </cell>
        </row>
        <row r="1395">
          <cell r="A1395" t="str">
            <v>GEECEE VENTURES LTD</v>
          </cell>
          <cell r="B1395">
            <v>532764</v>
          </cell>
          <cell r="C1395" t="str">
            <v>GEECEE</v>
          </cell>
          <cell r="D1395" t="str">
            <v>Realty</v>
          </cell>
        </row>
        <row r="1396">
          <cell r="A1396" t="str">
            <v>GEEFCEE FINANCE LTD</v>
          </cell>
          <cell r="B1396">
            <v>530389</v>
          </cell>
          <cell r="C1396" t="str">
            <v>Not Listed</v>
          </cell>
          <cell r="D1396" t="str">
            <v>Investment Companies</v>
          </cell>
        </row>
        <row r="1397">
          <cell r="A1397" t="str">
            <v>GEEKAY WIRES LTD</v>
          </cell>
          <cell r="B1397" t="str">
            <v>Not Listed</v>
          </cell>
          <cell r="C1397" t="str">
            <v>GEEKAYWIRE</v>
          </cell>
          <cell r="D1397" t="str">
            <v>SME</v>
          </cell>
        </row>
        <row r="1398">
          <cell r="A1398" t="str">
            <v>GEETANJALI CREDIT AND CAPITAL LTD</v>
          </cell>
          <cell r="B1398">
            <v>539486</v>
          </cell>
          <cell r="C1398" t="str">
            <v>Not Listed</v>
          </cell>
          <cell r="D1398" t="str">
            <v>Finance (including NBFCs)</v>
          </cell>
        </row>
        <row r="1399">
          <cell r="A1399" t="str">
            <v>GEM SPINNERS (INDIA) LTD</v>
          </cell>
          <cell r="B1399">
            <v>521133</v>
          </cell>
          <cell r="C1399" t="str">
            <v>Not Listed</v>
          </cell>
          <cell r="D1399" t="str">
            <v>Textiles</v>
          </cell>
        </row>
        <row r="1400">
          <cell r="A1400" t="str">
            <v>GEM SPINNERS INDIA LTD</v>
          </cell>
          <cell r="B1400">
            <v>521133</v>
          </cell>
          <cell r="C1400" t="str">
            <v>Not Listed</v>
          </cell>
          <cell r="D1400" t="str">
            <v>Textiles</v>
          </cell>
        </row>
        <row r="1401">
          <cell r="A1401" t="str">
            <v>GEMINI COMMUNICATION LTD</v>
          </cell>
          <cell r="B1401">
            <v>532318</v>
          </cell>
          <cell r="C1401" t="str">
            <v>GEMINI</v>
          </cell>
          <cell r="D1401" t="str">
            <v>IT Networking Equipment</v>
          </cell>
        </row>
        <row r="1402">
          <cell r="A1402" t="str">
            <v>GEMSTONE INVESTMENTS LTD</v>
          </cell>
          <cell r="B1402">
            <v>531137</v>
          </cell>
          <cell r="C1402" t="str">
            <v>Not Listed</v>
          </cell>
          <cell r="D1402" t="str">
            <v>Misc.Commercial Services</v>
          </cell>
        </row>
        <row r="1403">
          <cell r="A1403" t="str">
            <v>GENERA AGRI CORP LTD</v>
          </cell>
          <cell r="B1403">
            <v>541999</v>
          </cell>
          <cell r="C1403" t="str">
            <v>Not Listed</v>
          </cell>
          <cell r="D1403" t="str">
            <v>Other Agricultural Products</v>
          </cell>
        </row>
        <row r="1404">
          <cell r="A1404" t="str">
            <v>GENERAL INSURANCE CORPORATION OF INDIA</v>
          </cell>
          <cell r="B1404">
            <v>540755</v>
          </cell>
          <cell r="C1404" t="str">
            <v>GICRE</v>
          </cell>
          <cell r="D1404" t="str">
            <v>General Insurance</v>
          </cell>
        </row>
        <row r="1405">
          <cell r="A1405" t="str">
            <v>GENERIC ENGINEERING CONSTRUCTION AND PROJECTS LTD</v>
          </cell>
          <cell r="B1405">
            <v>539407</v>
          </cell>
          <cell r="C1405" t="str">
            <v>Not Listed</v>
          </cell>
          <cell r="D1405" t="str">
            <v>Construction &amp; Engineering</v>
          </cell>
        </row>
        <row r="1406">
          <cell r="A1406" t="str">
            <v>GENESIS IBRC (INDIA) LTD</v>
          </cell>
          <cell r="B1406">
            <v>514336</v>
          </cell>
          <cell r="C1406" t="str">
            <v>Not Listed</v>
          </cell>
          <cell r="D1406" t="str">
            <v>Biotechnology</v>
          </cell>
        </row>
        <row r="1407">
          <cell r="A1407" t="str">
            <v>GENESIS IBRC INDIA LTD</v>
          </cell>
          <cell r="B1407">
            <v>514336</v>
          </cell>
          <cell r="C1407" t="str">
            <v>Not Listed</v>
          </cell>
          <cell r="D1407" t="str">
            <v>Biotechnology</v>
          </cell>
        </row>
        <row r="1408">
          <cell r="A1408" t="str">
            <v>GENESYS INTERNATIONAL CORPORATION LTD</v>
          </cell>
          <cell r="B1408">
            <v>506109</v>
          </cell>
          <cell r="C1408" t="str">
            <v>GENESYS</v>
          </cell>
          <cell r="D1408" t="str">
            <v>IT Software Products</v>
          </cell>
        </row>
        <row r="1409">
          <cell r="A1409" t="str">
            <v>GENNEX LABORATORIES LTD</v>
          </cell>
          <cell r="B1409">
            <v>531739</v>
          </cell>
          <cell r="C1409" t="str">
            <v>Not Listed</v>
          </cell>
          <cell r="D1409" t="str">
            <v>Pharmaceuticals</v>
          </cell>
        </row>
        <row r="1410">
          <cell r="A1410" t="str">
            <v>GENOMIC VALLEY BIOTECH LTD</v>
          </cell>
          <cell r="B1410">
            <v>539206</v>
          </cell>
          <cell r="C1410" t="str">
            <v>Not Listed</v>
          </cell>
          <cell r="D1410" t="str">
            <v>Biotechnology</v>
          </cell>
        </row>
        <row r="1411">
          <cell r="A1411" t="str">
            <v>GENUS PAPER &amp; BOARDS LTD</v>
          </cell>
          <cell r="B1411">
            <v>538961</v>
          </cell>
          <cell r="C1411" t="str">
            <v>GENUSPAPER</v>
          </cell>
          <cell r="D1411" t="str">
            <v>Paper &amp; Paper Products</v>
          </cell>
        </row>
        <row r="1412">
          <cell r="A1412" t="str">
            <v>GENUS POWER INFRASTRUCTURES LTD</v>
          </cell>
          <cell r="B1412">
            <v>530343</v>
          </cell>
          <cell r="C1412" t="str">
            <v>GENUSPOWER</v>
          </cell>
          <cell r="D1412" t="str">
            <v>Other Elect.Equip./ Prod.</v>
          </cell>
        </row>
        <row r="1413">
          <cell r="A1413" t="str">
            <v>GEOJIT FINANCIAL SERVICES LTD</v>
          </cell>
          <cell r="B1413">
            <v>532285</v>
          </cell>
          <cell r="C1413" t="str">
            <v>GEOJITFSL</v>
          </cell>
          <cell r="D1413" t="str">
            <v>Other Financial Services</v>
          </cell>
        </row>
        <row r="1414">
          <cell r="A1414" t="str">
            <v>GHCL LTD</v>
          </cell>
          <cell r="B1414">
            <v>500171</v>
          </cell>
          <cell r="C1414" t="str">
            <v>GHCL</v>
          </cell>
          <cell r="D1414" t="str">
            <v>Commodity Chemicals</v>
          </cell>
        </row>
        <row r="1415">
          <cell r="A1415" t="str">
            <v>GI ENGINEERING SOLUTIONS LTD</v>
          </cell>
          <cell r="B1415">
            <v>533048</v>
          </cell>
          <cell r="C1415" t="str">
            <v>GISOLUTION</v>
          </cell>
          <cell r="D1415" t="str">
            <v>Construction &amp; Engineering</v>
          </cell>
        </row>
        <row r="1416">
          <cell r="A1416" t="str">
            <v>GIC HOUSING FINANCE LTD</v>
          </cell>
          <cell r="B1416">
            <v>511676</v>
          </cell>
          <cell r="C1416" t="str">
            <v>GICHSGFIN</v>
          </cell>
          <cell r="D1416" t="str">
            <v xml:space="preserve">Housing Finance </v>
          </cell>
        </row>
        <row r="1417">
          <cell r="A1417" t="str">
            <v>GILADA FINANCE &amp; INVESTMENTS LTD</v>
          </cell>
          <cell r="B1417">
            <v>538788</v>
          </cell>
          <cell r="C1417" t="str">
            <v>Not Listed</v>
          </cell>
          <cell r="D1417" t="str">
            <v>Finance (including NBFCs)</v>
          </cell>
        </row>
        <row r="1418">
          <cell r="A1418" t="str">
            <v>GILLANDERS ARBUTHNOT &amp; COMPANY LTD</v>
          </cell>
          <cell r="B1418">
            <v>532716</v>
          </cell>
          <cell r="C1418" t="str">
            <v>GILLANDERS</v>
          </cell>
          <cell r="D1418" t="str">
            <v>Diversified</v>
          </cell>
        </row>
        <row r="1419">
          <cell r="A1419" t="str">
            <v>GILLETTE (INDIA) LTD</v>
          </cell>
          <cell r="B1419">
            <v>507815</v>
          </cell>
          <cell r="C1419" t="str">
            <v>GILLETTE</v>
          </cell>
          <cell r="D1419" t="str">
            <v>Personal Products</v>
          </cell>
        </row>
        <row r="1420">
          <cell r="A1420" t="str">
            <v>GILLETTE INDIA LTD</v>
          </cell>
          <cell r="B1420">
            <v>507815</v>
          </cell>
          <cell r="C1420" t="str">
            <v>GILLETTE</v>
          </cell>
          <cell r="D1420" t="str">
            <v>Personal Products</v>
          </cell>
        </row>
        <row r="1421">
          <cell r="A1421" t="str">
            <v>GINI SILK MILLS LTD</v>
          </cell>
          <cell r="B1421">
            <v>531744</v>
          </cell>
          <cell r="C1421" t="str">
            <v>Not Listed</v>
          </cell>
          <cell r="D1421" t="str">
            <v>Comm.Trading  &amp; Distribution</v>
          </cell>
        </row>
        <row r="1422">
          <cell r="A1422" t="str">
            <v>GINNI FILAMENTS LTD</v>
          </cell>
          <cell r="B1422">
            <v>590025</v>
          </cell>
          <cell r="C1422" t="str">
            <v>GINNIFILA</v>
          </cell>
          <cell r="D1422" t="str">
            <v>Textiles</v>
          </cell>
        </row>
        <row r="1423">
          <cell r="A1423" t="str">
            <v>GIRDHARILAL SUGAR &amp; ALLIED INDUSTRIES LTD</v>
          </cell>
          <cell r="B1423">
            <v>507506</v>
          </cell>
          <cell r="C1423" t="str">
            <v>Not Listed</v>
          </cell>
          <cell r="D1423" t="str">
            <v>Sugar</v>
          </cell>
        </row>
        <row r="1424">
          <cell r="A1424" t="str">
            <v>GIRIRAJ CIVIL DEVELOPERS LTD</v>
          </cell>
          <cell r="B1424" t="str">
            <v>Not Listed</v>
          </cell>
          <cell r="C1424" t="str">
            <v>GIRIRAJ</v>
          </cell>
          <cell r="D1424" t="str">
            <v>SME</v>
          </cell>
        </row>
        <row r="1425">
          <cell r="A1425" t="str">
            <v>GITA RENEWABLE ENERGY LTD</v>
          </cell>
          <cell r="B1425">
            <v>539013</v>
          </cell>
          <cell r="C1425" t="str">
            <v>Not Listed</v>
          </cell>
          <cell r="D1425" t="str">
            <v>Electric Utilities</v>
          </cell>
        </row>
        <row r="1426">
          <cell r="A1426" t="str">
            <v>GKB OPHTHALMICS LTD</v>
          </cell>
          <cell r="B1426">
            <v>533212</v>
          </cell>
          <cell r="C1426" t="str">
            <v>Not Listed</v>
          </cell>
          <cell r="D1426" t="str">
            <v>Healthcare Services</v>
          </cell>
        </row>
        <row r="1427">
          <cell r="A1427" t="str">
            <v>GKW LTD</v>
          </cell>
          <cell r="B1427" t="str">
            <v>Not Listed</v>
          </cell>
          <cell r="C1427" t="str">
            <v>GKWLIMITED</v>
          </cell>
          <cell r="D1427" t="str">
            <v>Others</v>
          </cell>
        </row>
        <row r="1428">
          <cell r="A1428" t="str">
            <v>GLANCE FINANCE LTD</v>
          </cell>
          <cell r="B1428">
            <v>531199</v>
          </cell>
          <cell r="C1428" t="str">
            <v>Not Listed</v>
          </cell>
          <cell r="D1428" t="str">
            <v>Finance (including NBFCs)</v>
          </cell>
        </row>
        <row r="1429">
          <cell r="A1429" t="str">
            <v>GLAXOSMITHKLINE CONSUMER HEALTHCARE LTD</v>
          </cell>
          <cell r="B1429">
            <v>500676</v>
          </cell>
          <cell r="C1429" t="str">
            <v>GSKCONS</v>
          </cell>
          <cell r="D1429" t="str">
            <v>Packaged Foods</v>
          </cell>
        </row>
        <row r="1430">
          <cell r="A1430" t="str">
            <v>GLAXOSMITHKLINE PHARMACEUTICALS LTD</v>
          </cell>
          <cell r="B1430">
            <v>500660</v>
          </cell>
          <cell r="C1430" t="str">
            <v>GLAXO</v>
          </cell>
          <cell r="D1430" t="str">
            <v>Pharmaceuticals</v>
          </cell>
        </row>
        <row r="1431">
          <cell r="A1431" t="str">
            <v>Gleam Fabmat Ltd</v>
          </cell>
          <cell r="B1431">
            <v>542477</v>
          </cell>
          <cell r="C1431" t="str">
            <v>GLEAM</v>
          </cell>
          <cell r="D1431" t="str">
            <v>Comm.Trading  &amp;amp; Distribution</v>
          </cell>
        </row>
        <row r="1432">
          <cell r="A1432" t="str">
            <v>GLENMARK PHARMACEUTICALS LTD</v>
          </cell>
          <cell r="B1432">
            <v>532296</v>
          </cell>
          <cell r="C1432" t="str">
            <v>GLENMARK</v>
          </cell>
          <cell r="D1432" t="str">
            <v>Pharmaceuticals</v>
          </cell>
        </row>
        <row r="1433">
          <cell r="A1433" t="str">
            <v>GLITTEK GRANITES LTD</v>
          </cell>
          <cell r="B1433">
            <v>513528</v>
          </cell>
          <cell r="C1433" t="str">
            <v>Not Listed</v>
          </cell>
          <cell r="D1433" t="str">
            <v>Construction Materials</v>
          </cell>
        </row>
        <row r="1434">
          <cell r="A1434" t="str">
            <v>GLOBAL CAPITAL MARKETS LTD</v>
          </cell>
          <cell r="B1434">
            <v>530263</v>
          </cell>
          <cell r="C1434" t="str">
            <v>Not Listed</v>
          </cell>
          <cell r="D1434" t="str">
            <v>Finance (including NBFCs)</v>
          </cell>
        </row>
        <row r="1435">
          <cell r="A1435" t="str">
            <v>GLOBAL EDUCATION LTD</v>
          </cell>
          <cell r="B1435" t="str">
            <v>Not Listed</v>
          </cell>
          <cell r="C1435" t="str">
            <v>GLOBAL</v>
          </cell>
          <cell r="D1435" t="str">
            <v>SME</v>
          </cell>
        </row>
        <row r="1436">
          <cell r="A1436" t="str">
            <v>GLOBAL INFRATECH &amp; FINANCE LTD</v>
          </cell>
          <cell r="B1436">
            <v>531463</v>
          </cell>
          <cell r="C1436" t="str">
            <v>Not Listed</v>
          </cell>
          <cell r="D1436" t="str">
            <v>Misc.Commercial Services</v>
          </cell>
        </row>
        <row r="1437">
          <cell r="A1437" t="str">
            <v>GLOBAL LAND MASTERS CORPORATION LTD</v>
          </cell>
          <cell r="B1437">
            <v>531479</v>
          </cell>
          <cell r="C1437" t="str">
            <v>Not Listed</v>
          </cell>
          <cell r="D1437" t="str">
            <v>Realty</v>
          </cell>
        </row>
        <row r="1438">
          <cell r="A1438" t="str">
            <v>GLOBAL OFFSHORE SERVICES LTD</v>
          </cell>
          <cell r="B1438">
            <v>501848</v>
          </cell>
          <cell r="C1438" t="str">
            <v>GLOBOFFS</v>
          </cell>
          <cell r="D1438" t="str">
            <v>Shipping</v>
          </cell>
        </row>
        <row r="1439">
          <cell r="A1439" t="str">
            <v>GLOBAL VECTRA HELICORP LTD</v>
          </cell>
          <cell r="B1439">
            <v>532773</v>
          </cell>
          <cell r="C1439" t="str">
            <v>GLOBALVECT</v>
          </cell>
          <cell r="D1439" t="str">
            <v>Airlines</v>
          </cell>
        </row>
        <row r="1440">
          <cell r="A1440" t="str">
            <v>GLOBALSPACE TECHNOLOGIES LTD</v>
          </cell>
          <cell r="B1440">
            <v>540654</v>
          </cell>
          <cell r="C1440" t="str">
            <v>Not Listed</v>
          </cell>
          <cell r="D1440" t="str">
            <v>IT Consulting &amp; Software</v>
          </cell>
        </row>
        <row r="1441">
          <cell r="A1441" t="str">
            <v>GLOBE COMMERCIALS LTD</v>
          </cell>
          <cell r="B1441">
            <v>540266</v>
          </cell>
          <cell r="C1441" t="str">
            <v>Not Listed</v>
          </cell>
          <cell r="D1441" t="str">
            <v>Comm.Trading  &amp; Distribution</v>
          </cell>
        </row>
        <row r="1442">
          <cell r="A1442" t="str">
            <v>GLOBE INTERNATIONAL CARRIERS LTD</v>
          </cell>
          <cell r="B1442" t="str">
            <v>Not Listed</v>
          </cell>
          <cell r="C1442" t="str">
            <v>GICL</v>
          </cell>
          <cell r="D1442" t="str">
            <v>SME</v>
          </cell>
        </row>
        <row r="1443">
          <cell r="A1443" t="str">
            <v>GLOBE TEXTILES (INDIA) LTD</v>
          </cell>
          <cell r="B1443" t="str">
            <v>Not Listed</v>
          </cell>
          <cell r="C1443" t="str">
            <v>GLOBE</v>
          </cell>
          <cell r="D1443" t="str">
            <v>SME</v>
          </cell>
        </row>
        <row r="1444">
          <cell r="A1444" t="str">
            <v>GLOBE TEXTILES INDIA LTD</v>
          </cell>
          <cell r="B1444" t="str">
            <v>Not Listed</v>
          </cell>
          <cell r="C1444" t="str">
            <v>GLOBE</v>
          </cell>
          <cell r="D1444" t="str">
            <v>SME</v>
          </cell>
        </row>
        <row r="1445">
          <cell r="A1445" t="str">
            <v>GLOBUS CONSTRUCTORS &amp; DEVELOPERS LTD</v>
          </cell>
          <cell r="B1445">
            <v>526025</v>
          </cell>
          <cell r="C1445" t="str">
            <v>Not Listed</v>
          </cell>
          <cell r="D1445" t="str">
            <v>Textiles</v>
          </cell>
        </row>
        <row r="1446">
          <cell r="A1446" t="str">
            <v>GLOBUS CORPORATION LTD.-$</v>
          </cell>
          <cell r="B1446">
            <v>531904</v>
          </cell>
          <cell r="C1446" t="str">
            <v>GLOBUSCOR</v>
          </cell>
          <cell r="D1446" t="str">
            <v>Comm.Trading  &amp;amp; Distribution</v>
          </cell>
        </row>
        <row r="1447">
          <cell r="A1447" t="str">
            <v>GLOBUS SPIRITS LTD</v>
          </cell>
          <cell r="B1447">
            <v>533104</v>
          </cell>
          <cell r="C1447" t="str">
            <v>GLOBUSSPR</v>
          </cell>
          <cell r="D1447" t="str">
            <v>Breweries &amp; Distilleries</v>
          </cell>
        </row>
        <row r="1448">
          <cell r="A1448" t="str">
            <v>Gloster Ltd</v>
          </cell>
          <cell r="B1448">
            <v>542351</v>
          </cell>
          <cell r="C1448" t="str">
            <v>GLOSTERLTD</v>
          </cell>
          <cell r="D1448" t="str">
            <v>Jute &amp;amp; Jute Products</v>
          </cell>
        </row>
        <row r="1449">
          <cell r="A1449" t="str">
            <v>GM BREWERIES LTD</v>
          </cell>
          <cell r="B1449">
            <v>507488</v>
          </cell>
          <cell r="C1449" t="str">
            <v>GMBREW</v>
          </cell>
          <cell r="D1449" t="str">
            <v>Breweries &amp; Distilleries</v>
          </cell>
        </row>
        <row r="1450">
          <cell r="A1450" t="str">
            <v>GMM PFAUDLER LTD</v>
          </cell>
          <cell r="B1450">
            <v>505255</v>
          </cell>
          <cell r="C1450" t="str">
            <v>GMMPFAUDLR</v>
          </cell>
          <cell r="D1450" t="str">
            <v>Industrial Machinery</v>
          </cell>
        </row>
        <row r="1451">
          <cell r="A1451" t="str">
            <v>GMR INFRASTRUCTURE LTD</v>
          </cell>
          <cell r="B1451">
            <v>532754</v>
          </cell>
          <cell r="C1451" t="str">
            <v>GMRINFRA</v>
          </cell>
          <cell r="D1451" t="str">
            <v>Electric Utilities</v>
          </cell>
        </row>
        <row r="1452">
          <cell r="A1452" t="str">
            <v>GNA AXLES LTD</v>
          </cell>
          <cell r="B1452">
            <v>540124</v>
          </cell>
          <cell r="C1452" t="str">
            <v>GNA</v>
          </cell>
          <cell r="D1452" t="str">
            <v>Auto Parts &amp; Equipment</v>
          </cell>
        </row>
        <row r="1453">
          <cell r="A1453" t="str">
            <v>GOA CARBON LTD</v>
          </cell>
          <cell r="B1453">
            <v>509567</v>
          </cell>
          <cell r="C1453" t="str">
            <v>GOACARBON</v>
          </cell>
          <cell r="D1453" t="str">
            <v>Refineries/ Petro-Products</v>
          </cell>
        </row>
        <row r="1454">
          <cell r="A1454" t="str">
            <v>GOCL CORPORATION LTD</v>
          </cell>
          <cell r="B1454">
            <v>506480</v>
          </cell>
          <cell r="C1454" t="str">
            <v>GOCLCORP</v>
          </cell>
          <cell r="D1454" t="str">
            <v>Oil Marketing &amp; Distribution</v>
          </cell>
        </row>
        <row r="1455">
          <cell r="A1455" t="str">
            <v>GODAVARI DRUGS LTD</v>
          </cell>
          <cell r="B1455">
            <v>530317</v>
          </cell>
          <cell r="C1455" t="str">
            <v>Not Listed</v>
          </cell>
          <cell r="D1455" t="str">
            <v>Pharmaceuticals</v>
          </cell>
        </row>
        <row r="1456">
          <cell r="A1456" t="str">
            <v>GODAWARI POWER AND ISPAT LTD</v>
          </cell>
          <cell r="B1456">
            <v>532734</v>
          </cell>
          <cell r="C1456" t="str">
            <v>GPIL</v>
          </cell>
          <cell r="D1456" t="str">
            <v>Iron &amp; Steel/Interm.Products</v>
          </cell>
        </row>
        <row r="1457">
          <cell r="A1457" t="str">
            <v>GODFREY PHILLIPS (INDIA) LTD</v>
          </cell>
          <cell r="B1457">
            <v>500163</v>
          </cell>
          <cell r="C1457" t="str">
            <v>GODFRYPHLP</v>
          </cell>
          <cell r="D1457" t="str">
            <v>Cigarettes-Tobacco Products</v>
          </cell>
        </row>
        <row r="1458">
          <cell r="A1458" t="str">
            <v>GODFREY PHILLIPS INDIA LTD</v>
          </cell>
          <cell r="B1458">
            <v>500163</v>
          </cell>
          <cell r="C1458" t="str">
            <v>GODFRYPHLP</v>
          </cell>
          <cell r="D1458" t="str">
            <v>Cigarettes-Tobacco Products</v>
          </cell>
        </row>
        <row r="1459">
          <cell r="A1459" t="str">
            <v>GODHA CABCON &amp; INSULATION LTD</v>
          </cell>
          <cell r="B1459" t="str">
            <v>Not Listed</v>
          </cell>
          <cell r="C1459" t="str">
            <v>GODHA</v>
          </cell>
          <cell r="D1459" t="str">
            <v>SME</v>
          </cell>
        </row>
        <row r="1460">
          <cell r="A1460" t="str">
            <v>GODREJ AGROVET LTD</v>
          </cell>
          <cell r="B1460">
            <v>540743</v>
          </cell>
          <cell r="C1460" t="str">
            <v>GODREJAGRO</v>
          </cell>
          <cell r="D1460" t="str">
            <v>Other Agricultural Products</v>
          </cell>
        </row>
        <row r="1461">
          <cell r="A1461" t="str">
            <v>GODREJ CONSUMER PRODUCTS LTD</v>
          </cell>
          <cell r="B1461">
            <v>532424</v>
          </cell>
          <cell r="C1461" t="str">
            <v>GODREJCP</v>
          </cell>
          <cell r="D1461" t="str">
            <v>Personal Products</v>
          </cell>
        </row>
        <row r="1462">
          <cell r="A1462" t="str">
            <v>GODREJ INDUSTRIES LTD</v>
          </cell>
          <cell r="B1462">
            <v>500164</v>
          </cell>
          <cell r="C1462" t="str">
            <v>GODREJIND</v>
          </cell>
          <cell r="D1462" t="str">
            <v>Commodity Chemicals</v>
          </cell>
        </row>
        <row r="1463">
          <cell r="A1463" t="str">
            <v>GODREJ PROPERTIES LTD</v>
          </cell>
          <cell r="B1463">
            <v>533150</v>
          </cell>
          <cell r="C1463" t="str">
            <v>GODREJPROP</v>
          </cell>
          <cell r="D1463" t="str">
            <v>Realty</v>
          </cell>
        </row>
        <row r="1464">
          <cell r="A1464" t="str">
            <v>GOENKA BUSINESS &amp; FINANCE LTD</v>
          </cell>
          <cell r="B1464">
            <v>538787</v>
          </cell>
          <cell r="C1464" t="str">
            <v>Not Listed</v>
          </cell>
          <cell r="D1464" t="str">
            <v>Finance (including NBFCs)</v>
          </cell>
        </row>
        <row r="1465">
          <cell r="A1465" t="str">
            <v>GOENKA DIAMOND AND JEWELS LTD</v>
          </cell>
          <cell r="B1465">
            <v>533189</v>
          </cell>
          <cell r="C1465" t="str">
            <v>GOENKA</v>
          </cell>
          <cell r="D1465" t="str">
            <v>Other Apparels &amp; Accessories</v>
          </cell>
        </row>
        <row r="1466">
          <cell r="A1466" t="str">
            <v>GOGIA CAPITAL SERVICES LTD</v>
          </cell>
          <cell r="B1466">
            <v>531600</v>
          </cell>
          <cell r="C1466" t="str">
            <v>Not Listed</v>
          </cell>
          <cell r="D1466" t="str">
            <v>Other Financial Services</v>
          </cell>
        </row>
        <row r="1467">
          <cell r="A1467" t="str">
            <v>GOKAK TEXTILES LTD</v>
          </cell>
          <cell r="B1467">
            <v>532957</v>
          </cell>
          <cell r="C1467" t="str">
            <v>Not Listed</v>
          </cell>
          <cell r="D1467" t="str">
            <v>Textiles</v>
          </cell>
        </row>
        <row r="1468">
          <cell r="A1468" t="str">
            <v>GOKALDAS EXPORTS LTD</v>
          </cell>
          <cell r="B1468">
            <v>532630</v>
          </cell>
          <cell r="C1468" t="str">
            <v>GOKEX</v>
          </cell>
          <cell r="D1468" t="str">
            <v>Other Apparels &amp; Accessories</v>
          </cell>
        </row>
        <row r="1469">
          <cell r="A1469" t="str">
            <v>GOKUL AGRO RESOURCES LTD</v>
          </cell>
          <cell r="B1469">
            <v>539725</v>
          </cell>
          <cell r="C1469" t="str">
            <v>GOKULAGRO</v>
          </cell>
          <cell r="D1469" t="str">
            <v>Edible Oils</v>
          </cell>
        </row>
        <row r="1470">
          <cell r="A1470" t="str">
            <v>GOKUL REFOILS AND SOLVENT LTD</v>
          </cell>
          <cell r="B1470">
            <v>532980</v>
          </cell>
          <cell r="C1470" t="str">
            <v>GOKUL</v>
          </cell>
          <cell r="D1470" t="str">
            <v>Edible Oils</v>
          </cell>
        </row>
        <row r="1471">
          <cell r="A1471" t="str">
            <v>GOKUL SOLUTIONS LTD</v>
          </cell>
          <cell r="B1471">
            <v>780012</v>
          </cell>
          <cell r="C1471" t="str">
            <v>Not Listed</v>
          </cell>
          <cell r="D1471" t="str">
            <v>Others</v>
          </cell>
        </row>
        <row r="1472">
          <cell r="A1472" t="str">
            <v>GOLD COIN HEALTH FOODS LTD</v>
          </cell>
          <cell r="B1472">
            <v>538542</v>
          </cell>
          <cell r="C1472" t="str">
            <v>Not Listed</v>
          </cell>
          <cell r="D1472" t="str">
            <v>Packaged Foods</v>
          </cell>
        </row>
        <row r="1473">
          <cell r="A1473" t="str">
            <v>Gold Line International Finvest Ltd</v>
          </cell>
          <cell r="B1473">
            <v>538180</v>
          </cell>
          <cell r="C1473" t="str">
            <v>GOLDLINE</v>
          </cell>
          <cell r="D1473" t="str">
            <v>Investment Companies</v>
          </cell>
        </row>
        <row r="1474">
          <cell r="A1474" t="str">
            <v>GOLDCREST CORPORATION LTD</v>
          </cell>
          <cell r="B1474">
            <v>505576</v>
          </cell>
          <cell r="C1474" t="str">
            <v>Not Listed</v>
          </cell>
          <cell r="D1474" t="str">
            <v>Finance (including NBFCs)</v>
          </cell>
        </row>
        <row r="1475">
          <cell r="A1475" t="str">
            <v>GOLDEN CARPETS LTD</v>
          </cell>
          <cell r="B1475">
            <v>531928</v>
          </cell>
          <cell r="C1475" t="str">
            <v>Not Listed</v>
          </cell>
          <cell r="D1475" t="str">
            <v>Furniture-Furnishing-Paints</v>
          </cell>
        </row>
        <row r="1476">
          <cell r="A1476" t="str">
            <v>GOLDEN CREST EDUCATION &amp; SERVICES LTD</v>
          </cell>
          <cell r="B1476">
            <v>540062</v>
          </cell>
          <cell r="C1476" t="str">
            <v>Not Listed</v>
          </cell>
          <cell r="D1476" t="str">
            <v>Education</v>
          </cell>
        </row>
        <row r="1477">
          <cell r="A1477" t="str">
            <v>GOLDEN GOENKA FINCORP LTD</v>
          </cell>
          <cell r="B1477">
            <v>530579</v>
          </cell>
          <cell r="C1477" t="str">
            <v>Not Listed</v>
          </cell>
          <cell r="D1477" t="str">
            <v>Finance (including NBFCs)</v>
          </cell>
        </row>
        <row r="1478">
          <cell r="A1478" t="str">
            <v>GOLDEN TOBACCO LTD</v>
          </cell>
          <cell r="B1478">
            <v>500151</v>
          </cell>
          <cell r="C1478" t="str">
            <v>GOLDENTOBC</v>
          </cell>
          <cell r="D1478" t="str">
            <v>Cigarettes-Tobacco Products</v>
          </cell>
        </row>
        <row r="1479">
          <cell r="A1479" t="str">
            <v>GOLDIAM INTERNATIONAL LTD</v>
          </cell>
          <cell r="B1479">
            <v>526729</v>
          </cell>
          <cell r="C1479" t="str">
            <v>GOLDIAM</v>
          </cell>
          <cell r="D1479" t="str">
            <v>Other Apparels &amp; Accessories</v>
          </cell>
        </row>
        <row r="1480">
          <cell r="A1480" t="str">
            <v>GOLDSTAR POWER LTD</v>
          </cell>
          <cell r="B1480" t="str">
            <v>Not Listed</v>
          </cell>
          <cell r="C1480" t="str">
            <v>GOLDSTAR</v>
          </cell>
          <cell r="D1480" t="str">
            <v>SME</v>
          </cell>
        </row>
        <row r="1481">
          <cell r="A1481" t="str">
            <v>GOLDSTONE TECHNOLOGIES LTD</v>
          </cell>
          <cell r="B1481">
            <v>531439</v>
          </cell>
          <cell r="C1481" t="str">
            <v>GOLDTECH</v>
          </cell>
          <cell r="D1481" t="str">
            <v>IT Consulting &amp; Software</v>
          </cell>
        </row>
        <row r="1482">
          <cell r="A1482" t="str">
            <v>GOLECHHA GLOBAL FINANCE LTD</v>
          </cell>
          <cell r="B1482">
            <v>531360</v>
          </cell>
          <cell r="C1482" t="str">
            <v>Not Listed</v>
          </cell>
          <cell r="D1482" t="str">
            <v>Misc.Commercial Services</v>
          </cell>
        </row>
        <row r="1483">
          <cell r="A1483" t="str">
            <v>GOLKONDA ALUMINIUM EXTRUSIONS LTD</v>
          </cell>
          <cell r="B1483">
            <v>513309</v>
          </cell>
          <cell r="C1483" t="str">
            <v>Not Listed</v>
          </cell>
          <cell r="D1483" t="str">
            <v>Aluminium</v>
          </cell>
        </row>
        <row r="1484">
          <cell r="A1484" t="str">
            <v>GOLKUNDA DIAMONDS &amp; JEWELLERY LTD</v>
          </cell>
          <cell r="B1484">
            <v>523676</v>
          </cell>
          <cell r="C1484" t="str">
            <v>Not Listed</v>
          </cell>
          <cell r="D1484" t="str">
            <v>Other Apparels &amp; Accessories</v>
          </cell>
        </row>
        <row r="1485">
          <cell r="A1485" t="str">
            <v>GOODLUCK (INDIA) LTD</v>
          </cell>
          <cell r="B1485">
            <v>530655</v>
          </cell>
          <cell r="C1485" t="str">
            <v>GOODLUCK</v>
          </cell>
          <cell r="D1485" t="str">
            <v>Iron &amp; Steel Products</v>
          </cell>
        </row>
        <row r="1486">
          <cell r="A1486" t="str">
            <v>GOODLUCK INDIA LTD</v>
          </cell>
          <cell r="B1486">
            <v>530655</v>
          </cell>
          <cell r="C1486" t="str">
            <v>GOODLUCK</v>
          </cell>
          <cell r="D1486" t="str">
            <v>Iron &amp; Steel Products</v>
          </cell>
        </row>
        <row r="1487">
          <cell r="A1487" t="str">
            <v>GOODRICKE GROUP LTD</v>
          </cell>
          <cell r="B1487">
            <v>500166</v>
          </cell>
          <cell r="C1487" t="str">
            <v>Not Listed</v>
          </cell>
          <cell r="D1487" t="str">
            <v>Tea &amp; Coffee</v>
          </cell>
        </row>
        <row r="1488">
          <cell r="A1488" t="str">
            <v>GOODYEAR (INDIA) LTD</v>
          </cell>
          <cell r="B1488">
            <v>500168</v>
          </cell>
          <cell r="C1488" t="str">
            <v>Not Listed</v>
          </cell>
          <cell r="D1488" t="str">
            <v>Auto Tyres &amp; Rubber Products</v>
          </cell>
        </row>
        <row r="1489">
          <cell r="A1489" t="str">
            <v>GOODYEAR INDIA LTD</v>
          </cell>
          <cell r="B1489">
            <v>500168</v>
          </cell>
          <cell r="C1489" t="str">
            <v>Not Listed</v>
          </cell>
          <cell r="D1489" t="str">
            <v>Auto Tyres &amp; Rubber Products</v>
          </cell>
        </row>
        <row r="1490">
          <cell r="A1490" t="str">
            <v>GOPAL IRON &amp; STEELS CO GUJARAT LTD</v>
          </cell>
          <cell r="B1490">
            <v>531913</v>
          </cell>
          <cell r="C1490" t="str">
            <v>Not Listed</v>
          </cell>
          <cell r="D1490" t="str">
            <v>Iron &amp; Steel Products</v>
          </cell>
        </row>
        <row r="1491">
          <cell r="A1491" t="str">
            <v>GOPALA POLYPLAST LTD</v>
          </cell>
          <cell r="B1491">
            <v>526717</v>
          </cell>
          <cell r="C1491" t="str">
            <v>Not Listed</v>
          </cell>
          <cell r="D1491" t="str">
            <v>Containers &amp; Packaging</v>
          </cell>
        </row>
        <row r="1492">
          <cell r="A1492" t="str">
            <v>GORANI INDUSTRIES LTD</v>
          </cell>
          <cell r="B1492">
            <v>531608</v>
          </cell>
          <cell r="C1492" t="str">
            <v>Not Listed</v>
          </cell>
          <cell r="D1492" t="str">
            <v>Houseware</v>
          </cell>
        </row>
        <row r="1493">
          <cell r="A1493" t="str">
            <v>GOTHI PLASCON (INDIA) LTD</v>
          </cell>
          <cell r="B1493">
            <v>531111</v>
          </cell>
          <cell r="C1493" t="str">
            <v>Not Listed</v>
          </cell>
          <cell r="D1493" t="str">
            <v>Houseware</v>
          </cell>
        </row>
        <row r="1494">
          <cell r="A1494" t="str">
            <v>GOTHI PLASCON INDIA LTD</v>
          </cell>
          <cell r="B1494">
            <v>531111</v>
          </cell>
          <cell r="C1494" t="str">
            <v>Not Listed</v>
          </cell>
          <cell r="D1494" t="str">
            <v>Houseware</v>
          </cell>
        </row>
        <row r="1495">
          <cell r="A1495" t="str">
            <v>GOVIND RUBBER LTD</v>
          </cell>
          <cell r="B1495">
            <v>509148</v>
          </cell>
          <cell r="C1495" t="str">
            <v>Not Listed</v>
          </cell>
          <cell r="D1495" t="str">
            <v>Auto Tyres &amp; Rubber Products</v>
          </cell>
        </row>
        <row r="1496">
          <cell r="A1496" t="str">
            <v>GOWRA LEASING &amp; FINANCE LTD</v>
          </cell>
          <cell r="B1496">
            <v>530709</v>
          </cell>
          <cell r="C1496" t="str">
            <v>Not Listed</v>
          </cell>
          <cell r="D1496" t="str">
            <v>Finance (including NBFCs)</v>
          </cell>
        </row>
        <row r="1497">
          <cell r="A1497" t="str">
            <v>GOYAL ASSOCIATES LTD</v>
          </cell>
          <cell r="B1497">
            <v>530663</v>
          </cell>
          <cell r="C1497" t="str">
            <v>Not Listed</v>
          </cell>
          <cell r="D1497" t="str">
            <v>Other Financial Services</v>
          </cell>
        </row>
        <row r="1498">
          <cell r="A1498" t="str">
            <v>GP PETROLEUMS LTD</v>
          </cell>
          <cell r="B1498">
            <v>532543</v>
          </cell>
          <cell r="C1498" t="str">
            <v>GULFPETRO</v>
          </cell>
          <cell r="D1498" t="str">
            <v>Oil Marketing &amp; Distribution</v>
          </cell>
        </row>
        <row r="1499">
          <cell r="A1499" t="str">
            <v>GPT INFRAPROJECTS LTD</v>
          </cell>
          <cell r="B1499">
            <v>533761</v>
          </cell>
          <cell r="C1499" t="str">
            <v>GPTINFRA</v>
          </cell>
          <cell r="D1499" t="str">
            <v>Construction &amp; Engineering</v>
          </cell>
        </row>
        <row r="1500">
          <cell r="A1500" t="str">
            <v>GRACIOUS SOFTWARE LTD</v>
          </cell>
          <cell r="B1500">
            <v>780002</v>
          </cell>
          <cell r="C1500" t="str">
            <v>Not Listed</v>
          </cell>
          <cell r="D1500" t="str">
            <v>Others</v>
          </cell>
        </row>
        <row r="1501">
          <cell r="A1501" t="str">
            <v>GRADIENTE INFOTAINMENT LTD</v>
          </cell>
          <cell r="B1501">
            <v>590126</v>
          </cell>
          <cell r="C1501" t="str">
            <v>Not Listed</v>
          </cell>
          <cell r="D1501" t="str">
            <v>Advertising &amp; Media</v>
          </cell>
        </row>
        <row r="1502">
          <cell r="A1502" t="str">
            <v>GRANDEUR PRODUCTS LTD</v>
          </cell>
          <cell r="B1502">
            <v>539235</v>
          </cell>
          <cell r="C1502" t="str">
            <v>Not Listed</v>
          </cell>
          <cell r="D1502" t="str">
            <v>Tea &amp; Coffee</v>
          </cell>
        </row>
        <row r="1503">
          <cell r="A1503" t="str">
            <v>GRANULES (INDIA) LTD</v>
          </cell>
          <cell r="B1503">
            <v>532482</v>
          </cell>
          <cell r="C1503" t="str">
            <v>GRANULES</v>
          </cell>
          <cell r="D1503" t="str">
            <v>Pharmaceuticals</v>
          </cell>
        </row>
        <row r="1504">
          <cell r="A1504" t="str">
            <v>GRANULES INDIA LTD</v>
          </cell>
          <cell r="B1504">
            <v>532482</v>
          </cell>
          <cell r="C1504" t="str">
            <v>GRANULES</v>
          </cell>
          <cell r="D1504" t="str">
            <v>Pharmaceuticals</v>
          </cell>
        </row>
        <row r="1505">
          <cell r="A1505" t="str">
            <v>GRAPHITE (INDIA) LTD</v>
          </cell>
          <cell r="B1505">
            <v>509488</v>
          </cell>
          <cell r="C1505" t="str">
            <v>GRAPHITE</v>
          </cell>
          <cell r="D1505" t="str">
            <v>Other Industrial Goods</v>
          </cell>
        </row>
        <row r="1506">
          <cell r="A1506" t="str">
            <v>GRAPHITE INDIA LTD</v>
          </cell>
          <cell r="B1506">
            <v>509488</v>
          </cell>
          <cell r="C1506" t="str">
            <v>GRAPHITE</v>
          </cell>
          <cell r="D1506" t="str">
            <v>Other Industrial Goods</v>
          </cell>
        </row>
        <row r="1507">
          <cell r="A1507" t="str">
            <v>GRASIM INDUSTRIES LTD</v>
          </cell>
          <cell r="B1507">
            <v>500300</v>
          </cell>
          <cell r="C1507" t="str">
            <v>GRASIM</v>
          </cell>
          <cell r="D1507" t="str">
            <v>Cement &amp; Cement Products</v>
          </cell>
        </row>
        <row r="1508">
          <cell r="A1508" t="str">
            <v>GRATEX INDUSTRIES LTD</v>
          </cell>
          <cell r="B1508">
            <v>526751</v>
          </cell>
          <cell r="C1508" t="str">
            <v>Not Listed</v>
          </cell>
          <cell r="D1508" t="str">
            <v>Paper &amp; Paper Products</v>
          </cell>
        </row>
        <row r="1509">
          <cell r="A1509" t="str">
            <v>GRAUER &amp; WEIL (INDIA) LTD</v>
          </cell>
          <cell r="B1509">
            <v>505710</v>
          </cell>
          <cell r="C1509" t="str">
            <v>Not Listed</v>
          </cell>
          <cell r="D1509" t="str">
            <v>Commodity Chemicals</v>
          </cell>
        </row>
        <row r="1510">
          <cell r="A1510" t="str">
            <v>GRAUER &amp; WEIL INDIA LTD</v>
          </cell>
          <cell r="B1510">
            <v>505710</v>
          </cell>
          <cell r="C1510" t="str">
            <v>Not Listed</v>
          </cell>
          <cell r="D1510" t="str">
            <v>Commodity Chemicals</v>
          </cell>
        </row>
        <row r="1511">
          <cell r="A1511" t="str">
            <v>GRAVISS HOSPITALITY LTD</v>
          </cell>
          <cell r="B1511">
            <v>509546</v>
          </cell>
          <cell r="C1511" t="str">
            <v>Not Listed</v>
          </cell>
          <cell r="D1511" t="str">
            <v>Hotels</v>
          </cell>
        </row>
        <row r="1512">
          <cell r="A1512" t="str">
            <v>GRAVITA (INDIA) LTD</v>
          </cell>
          <cell r="B1512">
            <v>533282</v>
          </cell>
          <cell r="C1512" t="str">
            <v>GRAVITA</v>
          </cell>
          <cell r="D1512" t="str">
            <v>Other Non-Ferrous Metals</v>
          </cell>
        </row>
        <row r="1513">
          <cell r="A1513" t="str">
            <v>GRAVITA INDIA LTD</v>
          </cell>
          <cell r="B1513">
            <v>533282</v>
          </cell>
          <cell r="C1513" t="str">
            <v>GRAVITA</v>
          </cell>
          <cell r="D1513" t="str">
            <v>Other Non-Ferrous Metals</v>
          </cell>
        </row>
        <row r="1514">
          <cell r="A1514" t="str">
            <v>GRAVITY (INDIA) LTD</v>
          </cell>
          <cell r="B1514">
            <v>532015</v>
          </cell>
          <cell r="C1514" t="str">
            <v>Not Listed</v>
          </cell>
          <cell r="D1514" t="str">
            <v>Textiles</v>
          </cell>
        </row>
        <row r="1515">
          <cell r="A1515" t="str">
            <v>GRAVITY INDIA LTD</v>
          </cell>
          <cell r="B1515">
            <v>532015</v>
          </cell>
          <cell r="C1515" t="str">
            <v>Not Listed</v>
          </cell>
          <cell r="D1515" t="str">
            <v>Textiles</v>
          </cell>
        </row>
        <row r="1516">
          <cell r="A1516" t="str">
            <v>GREAVES COTTON LTD</v>
          </cell>
          <cell r="B1516">
            <v>501455</v>
          </cell>
          <cell r="C1516" t="str">
            <v>GREAVESCOT</v>
          </cell>
          <cell r="D1516" t="str">
            <v>Industrial Machinery</v>
          </cell>
        </row>
        <row r="1517">
          <cell r="A1517" t="str">
            <v>GREENCREST FINANCIAL SERVICES LTD</v>
          </cell>
          <cell r="B1517">
            <v>531737</v>
          </cell>
          <cell r="C1517" t="str">
            <v>Not Listed</v>
          </cell>
          <cell r="D1517" t="str">
            <v>Misc.Commercial Services</v>
          </cell>
        </row>
        <row r="1518">
          <cell r="A1518" t="str">
            <v>GREENLAM INDUSTRIES LTD</v>
          </cell>
          <cell r="B1518">
            <v>538979</v>
          </cell>
          <cell r="C1518" t="str">
            <v>GREENLAM</v>
          </cell>
          <cell r="D1518" t="str">
            <v>Furniture-Furnishing-Paints</v>
          </cell>
        </row>
        <row r="1519">
          <cell r="A1519" t="str">
            <v>GREENPLY INDUSTRIES LTD</v>
          </cell>
          <cell r="B1519">
            <v>526797</v>
          </cell>
          <cell r="C1519" t="str">
            <v>GREENPLY</v>
          </cell>
          <cell r="D1519" t="str">
            <v>Forest Products</v>
          </cell>
        </row>
        <row r="1520">
          <cell r="A1520" t="str">
            <v>GRETEX INDUSTRIES LTD</v>
          </cell>
          <cell r="B1520" t="str">
            <v>Not Listed</v>
          </cell>
          <cell r="C1520" t="str">
            <v>GRETEX</v>
          </cell>
          <cell r="D1520" t="str">
            <v>SME</v>
          </cell>
        </row>
        <row r="1521">
          <cell r="A1521" t="str">
            <v>GREYCELLS EDUCATION LTD</v>
          </cell>
          <cell r="B1521">
            <v>508918</v>
          </cell>
          <cell r="C1521" t="str">
            <v>Not Listed</v>
          </cell>
          <cell r="D1521" t="str">
            <v>Education</v>
          </cell>
        </row>
        <row r="1522">
          <cell r="A1522" t="str">
            <v>GRINDWELL NORTON LTD</v>
          </cell>
          <cell r="B1522">
            <v>506076</v>
          </cell>
          <cell r="C1522" t="str">
            <v>GRINDWELL</v>
          </cell>
          <cell r="D1522" t="str">
            <v>Other Industrial Products</v>
          </cell>
        </row>
        <row r="1523">
          <cell r="A1523" t="str">
            <v>GRM OVERSEAS LTD</v>
          </cell>
          <cell r="B1523">
            <v>531449</v>
          </cell>
          <cell r="C1523" t="str">
            <v>Not Listed</v>
          </cell>
          <cell r="D1523" t="str">
            <v>Other Agricultural Products</v>
          </cell>
        </row>
        <row r="1524">
          <cell r="A1524" t="str">
            <v>GROMO TRADE &amp; CONSULTANCY LTD</v>
          </cell>
          <cell r="B1524">
            <v>501314</v>
          </cell>
          <cell r="C1524" t="str">
            <v>Not Listed</v>
          </cell>
          <cell r="D1524" t="str">
            <v>Comm.Trading  &amp; Distribution</v>
          </cell>
        </row>
        <row r="1525">
          <cell r="A1525" t="str">
            <v>GROVY (INDIA) LTD</v>
          </cell>
          <cell r="B1525">
            <v>539522</v>
          </cell>
          <cell r="C1525" t="str">
            <v>Not Listed</v>
          </cell>
          <cell r="D1525" t="str">
            <v>Real Estate Investment</v>
          </cell>
        </row>
        <row r="1526">
          <cell r="A1526" t="str">
            <v>GROVY INDIA LTD</v>
          </cell>
          <cell r="B1526">
            <v>539522</v>
          </cell>
          <cell r="C1526" t="str">
            <v>Not Listed</v>
          </cell>
          <cell r="D1526" t="str">
            <v>Real Estate Investment</v>
          </cell>
        </row>
        <row r="1527">
          <cell r="A1527" t="str">
            <v>GRP LTD</v>
          </cell>
          <cell r="B1527">
            <v>509152</v>
          </cell>
          <cell r="C1527" t="str">
            <v>GRPLTD</v>
          </cell>
          <cell r="D1527" t="str">
            <v>Auto Tyres &amp; Rubber Products</v>
          </cell>
        </row>
        <row r="1528">
          <cell r="A1528" t="str">
            <v>GRUH FINANCE LTD</v>
          </cell>
          <cell r="B1528">
            <v>511288</v>
          </cell>
          <cell r="C1528" t="str">
            <v>GRUH</v>
          </cell>
          <cell r="D1528" t="str">
            <v xml:space="preserve">Housing Finance </v>
          </cell>
        </row>
        <row r="1529">
          <cell r="A1529" t="str">
            <v>GSB FINANCE LTD</v>
          </cell>
          <cell r="B1529">
            <v>511543</v>
          </cell>
          <cell r="C1529" t="str">
            <v>Not Listed</v>
          </cell>
          <cell r="D1529" t="str">
            <v>Finance (including NBFCs)</v>
          </cell>
        </row>
        <row r="1530">
          <cell r="A1530" t="str">
            <v>GSL NOVA PETROCHEMICALS LTD</v>
          </cell>
          <cell r="B1530">
            <v>530605</v>
          </cell>
          <cell r="C1530" t="str">
            <v>Not Listed</v>
          </cell>
          <cell r="D1530" t="str">
            <v>Textiles</v>
          </cell>
        </row>
        <row r="1531">
          <cell r="A1531" t="str">
            <v>GSL SECURITIES LTD</v>
          </cell>
          <cell r="B1531">
            <v>530469</v>
          </cell>
          <cell r="C1531" t="str">
            <v>Not Listed</v>
          </cell>
          <cell r="D1531" t="str">
            <v>Finance (including NBFCs)</v>
          </cell>
        </row>
        <row r="1532">
          <cell r="A1532" t="str">
            <v>GSS INFOTECH LTD</v>
          </cell>
          <cell r="B1532">
            <v>532951</v>
          </cell>
          <cell r="C1532" t="str">
            <v>GSS</v>
          </cell>
          <cell r="D1532" t="str">
            <v>IT Consulting &amp; Software</v>
          </cell>
        </row>
        <row r="1533">
          <cell r="A1533" t="str">
            <v>G-TECH INFO-TRAINING LTD</v>
          </cell>
          <cell r="B1533">
            <v>532139</v>
          </cell>
          <cell r="C1533" t="str">
            <v>Not Listed</v>
          </cell>
          <cell r="D1533" t="str">
            <v>BPO/KPO</v>
          </cell>
        </row>
        <row r="1534">
          <cell r="A1534" t="str">
            <v>GTL INFRASTRUCTURE LTD</v>
          </cell>
          <cell r="B1534">
            <v>532775</v>
          </cell>
          <cell r="C1534" t="str">
            <v>GTLINFRA</v>
          </cell>
          <cell r="D1534" t="str">
            <v>Telecom Equipment</v>
          </cell>
        </row>
        <row r="1535">
          <cell r="A1535" t="str">
            <v>GTL LTD</v>
          </cell>
          <cell r="B1535">
            <v>500160</v>
          </cell>
          <cell r="C1535" t="str">
            <v>GTL</v>
          </cell>
          <cell r="D1535" t="str">
            <v>Other Telecom Services</v>
          </cell>
        </row>
        <row r="1536">
          <cell r="A1536" t="str">
            <v>GTN INDUSTRIES LTD</v>
          </cell>
          <cell r="B1536">
            <v>500170</v>
          </cell>
          <cell r="C1536" t="str">
            <v>GTNIND</v>
          </cell>
          <cell r="D1536" t="str">
            <v>Textiles</v>
          </cell>
        </row>
        <row r="1537">
          <cell r="A1537" t="str">
            <v>GTN TEXTILES LTD</v>
          </cell>
          <cell r="B1537">
            <v>532744</v>
          </cell>
          <cell r="C1537" t="str">
            <v>GTNTEX</v>
          </cell>
          <cell r="D1537" t="str">
            <v>Textiles</v>
          </cell>
        </row>
        <row r="1538">
          <cell r="A1538" t="str">
            <v>GTPL HATHWAY LTD</v>
          </cell>
          <cell r="B1538">
            <v>540602</v>
          </cell>
          <cell r="C1538" t="str">
            <v>GTPL</v>
          </cell>
          <cell r="D1538" t="str">
            <v>Other Telecom Services</v>
          </cell>
        </row>
        <row r="1539">
          <cell r="A1539" t="str">
            <v>GTV ENGINEERING LTD</v>
          </cell>
          <cell r="B1539">
            <v>539479</v>
          </cell>
          <cell r="C1539" t="str">
            <v>Not Listed</v>
          </cell>
          <cell r="D1539" t="str">
            <v>Industrial Machinery</v>
          </cell>
        </row>
        <row r="1540">
          <cell r="A1540" t="str">
            <v>GUFIC BIOSCIENCES LTD</v>
          </cell>
          <cell r="B1540">
            <v>509079</v>
          </cell>
          <cell r="C1540" t="str">
            <v>GUFICBIO</v>
          </cell>
          <cell r="D1540" t="str">
            <v>Pharmaceuticals</v>
          </cell>
        </row>
        <row r="1541">
          <cell r="A1541" t="str">
            <v>GUJARAT ALKALIES AND CHEMICALS LTD</v>
          </cell>
          <cell r="B1541">
            <v>530001</v>
          </cell>
          <cell r="C1541" t="str">
            <v>GUJALKALI</v>
          </cell>
          <cell r="D1541" t="str">
            <v>Commodity Chemicals</v>
          </cell>
        </row>
        <row r="1542">
          <cell r="A1542" t="str">
            <v>GUJARAT AMBUJA EXPORTS LTD</v>
          </cell>
          <cell r="B1542">
            <v>524226</v>
          </cell>
          <cell r="C1542" t="str">
            <v>GAEL</v>
          </cell>
          <cell r="D1542" t="str">
            <v>Other Agricultural Products</v>
          </cell>
        </row>
        <row r="1543">
          <cell r="A1543" t="str">
            <v>GUJARAT APOLLO INDUSTRIES LTD</v>
          </cell>
          <cell r="B1543">
            <v>522217</v>
          </cell>
          <cell r="C1543" t="str">
            <v>GUJAPOLLO</v>
          </cell>
          <cell r="D1543" t="str">
            <v>Commercial Vehicles</v>
          </cell>
        </row>
        <row r="1544">
          <cell r="A1544" t="str">
            <v>GUJARAT BOROSIL LTD</v>
          </cell>
          <cell r="B1544">
            <v>523768</v>
          </cell>
          <cell r="C1544" t="str">
            <v>Not Listed</v>
          </cell>
          <cell r="D1544" t="str">
            <v>Construction Materials</v>
          </cell>
        </row>
        <row r="1545">
          <cell r="A1545" t="str">
            <v>GUJARAT CONTAINERS LTD</v>
          </cell>
          <cell r="B1545">
            <v>513507</v>
          </cell>
          <cell r="C1545" t="str">
            <v>Not Listed</v>
          </cell>
          <cell r="D1545" t="str">
            <v>Iron &amp; Steel Products</v>
          </cell>
        </row>
        <row r="1546">
          <cell r="A1546" t="str">
            <v>GUJARAT COTEX LTD</v>
          </cell>
          <cell r="B1546">
            <v>514386</v>
          </cell>
          <cell r="C1546" t="str">
            <v>Not Listed</v>
          </cell>
          <cell r="D1546" t="str">
            <v>Textiles</v>
          </cell>
        </row>
        <row r="1547">
          <cell r="A1547" t="str">
            <v>GUJARAT CRAFT INDUSTRIES LTD</v>
          </cell>
          <cell r="B1547">
            <v>526965</v>
          </cell>
          <cell r="C1547" t="str">
            <v>Not Listed</v>
          </cell>
          <cell r="D1547" t="str">
            <v>Containers &amp; Packaging</v>
          </cell>
        </row>
        <row r="1548">
          <cell r="A1548" t="str">
            <v>GUJARAT CREDIT CORPORATION LTD</v>
          </cell>
          <cell r="B1548">
            <v>511441</v>
          </cell>
          <cell r="C1548" t="str">
            <v>Not Listed</v>
          </cell>
          <cell r="D1548" t="str">
            <v>Other Financial Services</v>
          </cell>
        </row>
        <row r="1549">
          <cell r="A1549" t="str">
            <v>GUJARAT FLUOROCHEMICALS LTD</v>
          </cell>
          <cell r="B1549">
            <v>500173</v>
          </cell>
          <cell r="C1549" t="str">
            <v>GUJFLUORO</v>
          </cell>
          <cell r="D1549" t="str">
            <v>Industrial Gases</v>
          </cell>
        </row>
        <row r="1550">
          <cell r="A1550" t="str">
            <v>GUJARAT FOILS LTD</v>
          </cell>
          <cell r="B1550">
            <v>531410</v>
          </cell>
          <cell r="C1550" t="str">
            <v>Not Listed</v>
          </cell>
          <cell r="D1550" t="str">
            <v>Aluminium</v>
          </cell>
        </row>
        <row r="1551">
          <cell r="A1551" t="str">
            <v>GUJARAT GAS LTD</v>
          </cell>
          <cell r="B1551">
            <v>539336</v>
          </cell>
          <cell r="C1551" t="str">
            <v>GUJGASLTD</v>
          </cell>
          <cell r="D1551" t="str">
            <v>Integrated Oil &amp; Gas</v>
          </cell>
        </row>
        <row r="1552">
          <cell r="A1552" t="str">
            <v>GUJARAT HOTELS LTD</v>
          </cell>
          <cell r="B1552">
            <v>507960</v>
          </cell>
          <cell r="C1552" t="str">
            <v>Not Listed</v>
          </cell>
          <cell r="D1552" t="str">
            <v>Hotels</v>
          </cell>
        </row>
        <row r="1553">
          <cell r="A1553" t="str">
            <v>GUJARAT HY-SPIN LTD</v>
          </cell>
          <cell r="B1553">
            <v>540938</v>
          </cell>
          <cell r="C1553" t="str">
            <v>Not Listed</v>
          </cell>
          <cell r="D1553" t="str">
            <v>Textiles</v>
          </cell>
        </row>
        <row r="1554">
          <cell r="A1554" t="str">
            <v>GUJARAT INDUSTRIES POWER COMPANY LTD</v>
          </cell>
          <cell r="B1554">
            <v>517300</v>
          </cell>
          <cell r="C1554" t="str">
            <v>GIPCL</v>
          </cell>
          <cell r="D1554" t="str">
            <v>Electric Utilities</v>
          </cell>
        </row>
        <row r="1555">
          <cell r="A1555" t="str">
            <v>GUJARAT INTRUX LTD</v>
          </cell>
          <cell r="B1555">
            <v>517372</v>
          </cell>
          <cell r="C1555" t="str">
            <v>Not Listed</v>
          </cell>
          <cell r="D1555" t="str">
            <v>Other Industrial Products</v>
          </cell>
        </row>
        <row r="1556">
          <cell r="A1556" t="str">
            <v>GUJARAT INVESTA LTD</v>
          </cell>
          <cell r="B1556">
            <v>531341</v>
          </cell>
          <cell r="C1556" t="str">
            <v>Not Listed</v>
          </cell>
          <cell r="D1556" t="str">
            <v>Finance (including NBFCs)</v>
          </cell>
        </row>
        <row r="1557">
          <cell r="A1557" t="str">
            <v>GUJARAT LEASE FINANCING LTD</v>
          </cell>
          <cell r="B1557">
            <v>500174</v>
          </cell>
          <cell r="C1557" t="str">
            <v>GLFL</v>
          </cell>
          <cell r="D1557" t="str">
            <v>Finance (including NBFCs)</v>
          </cell>
        </row>
        <row r="1558">
          <cell r="A1558" t="str">
            <v>GUJARAT MEDITECH LTD</v>
          </cell>
          <cell r="B1558">
            <v>524754</v>
          </cell>
          <cell r="C1558" t="str">
            <v>Not Listed</v>
          </cell>
          <cell r="D1558" t="str">
            <v>Healthcare Supplies</v>
          </cell>
        </row>
        <row r="1559">
          <cell r="A1559" t="str">
            <v>GUJARAT METALLIC COAL &amp; COKE LTD</v>
          </cell>
          <cell r="B1559">
            <v>531881</v>
          </cell>
          <cell r="C1559" t="str">
            <v>Not Listed</v>
          </cell>
          <cell r="D1559" t="str">
            <v>Comm.Trading  &amp; Distribution</v>
          </cell>
        </row>
        <row r="1560">
          <cell r="A1560" t="str">
            <v>GUJARAT MINERAL DEVELOPMENT CORPORATION LTD</v>
          </cell>
          <cell r="B1560">
            <v>532181</v>
          </cell>
          <cell r="C1560" t="str">
            <v>GMDCLTD</v>
          </cell>
          <cell r="D1560" t="str">
            <v>Coal</v>
          </cell>
        </row>
        <row r="1561">
          <cell r="A1561" t="str">
            <v>GUJARAT NARMADA VALLEY FERTILIZERS AND CHEMICALS LTD</v>
          </cell>
          <cell r="B1561">
            <v>500670</v>
          </cell>
          <cell r="C1561" t="str">
            <v>GNFC</v>
          </cell>
          <cell r="D1561" t="str">
            <v>Fertilizers</v>
          </cell>
        </row>
        <row r="1562">
          <cell r="A1562" t="str">
            <v>GUJARAT NATURAL RESOURCES LTD</v>
          </cell>
          <cell r="B1562">
            <v>513536</v>
          </cell>
          <cell r="C1562" t="str">
            <v>Not Listed</v>
          </cell>
          <cell r="D1562" t="str">
            <v>Exploration &amp; Production</v>
          </cell>
        </row>
        <row r="1563">
          <cell r="A1563" t="str">
            <v>GUJARAT PETROSYNTHESE LTD</v>
          </cell>
          <cell r="B1563">
            <v>506858</v>
          </cell>
          <cell r="C1563" t="str">
            <v>Not Listed</v>
          </cell>
          <cell r="D1563" t="str">
            <v>Fibres &amp; Plastics</v>
          </cell>
        </row>
        <row r="1564">
          <cell r="A1564" t="str">
            <v>GUJARAT PIPAVAV PORT LTD</v>
          </cell>
          <cell r="B1564">
            <v>533248</v>
          </cell>
          <cell r="C1564" t="str">
            <v>GPPL</v>
          </cell>
          <cell r="D1564" t="str">
            <v>Marine Port &amp; Services</v>
          </cell>
        </row>
        <row r="1565">
          <cell r="A1565" t="str">
            <v>GUJARAT POLY ELECTRONICS LTD</v>
          </cell>
          <cell r="B1565">
            <v>517288</v>
          </cell>
          <cell r="C1565" t="str">
            <v>Not Listed</v>
          </cell>
          <cell r="D1565" t="str">
            <v>Other Elect.Equip./ Prod.</v>
          </cell>
        </row>
        <row r="1566">
          <cell r="A1566" t="str">
            <v>GUJARAT RAFFIA INDUSTRIES LTD</v>
          </cell>
          <cell r="B1566">
            <v>523836</v>
          </cell>
          <cell r="C1566" t="str">
            <v>GUJRAFFIA</v>
          </cell>
          <cell r="D1566" t="str">
            <v>Containers &amp; Packaging</v>
          </cell>
        </row>
        <row r="1567">
          <cell r="A1567" t="str">
            <v>GUJARAT SIDHEE CEMENT LTD</v>
          </cell>
          <cell r="B1567">
            <v>518029</v>
          </cell>
          <cell r="C1567" t="str">
            <v>GSCLCEMENT</v>
          </cell>
          <cell r="D1567" t="str">
            <v>Cement &amp; Cement Products</v>
          </cell>
        </row>
        <row r="1568">
          <cell r="A1568" t="str">
            <v>GUJARAT STATE FERTILIZERS &amp; CHEMICALS LTD</v>
          </cell>
          <cell r="B1568">
            <v>500690</v>
          </cell>
          <cell r="C1568" t="str">
            <v>GSFC</v>
          </cell>
          <cell r="D1568" t="str">
            <v>Fertilizers</v>
          </cell>
        </row>
        <row r="1569">
          <cell r="A1569" t="str">
            <v>GUJARAT STATE FINANCIAL CORPORATION LTD</v>
          </cell>
          <cell r="B1569">
            <v>532160</v>
          </cell>
          <cell r="C1569" t="str">
            <v>Not Listed</v>
          </cell>
          <cell r="D1569" t="str">
            <v>Financial Institutions</v>
          </cell>
        </row>
        <row r="1570">
          <cell r="A1570" t="str">
            <v>GUJARAT STATE PETRONET LTD</v>
          </cell>
          <cell r="B1570">
            <v>532702</v>
          </cell>
          <cell r="C1570" t="str">
            <v>GSPL</v>
          </cell>
          <cell r="D1570" t="str">
            <v>Utilities:Non-Elec.</v>
          </cell>
        </row>
        <row r="1571">
          <cell r="A1571" t="str">
            <v>GUJARAT TERCE LABORATORIES LTD</v>
          </cell>
          <cell r="B1571">
            <v>524314</v>
          </cell>
          <cell r="C1571" t="str">
            <v>Not Listed</v>
          </cell>
          <cell r="D1571" t="str">
            <v>Pharmaceuticals</v>
          </cell>
        </row>
        <row r="1572">
          <cell r="A1572" t="str">
            <v>GUJARAT THEMIS BIOSYN LTD</v>
          </cell>
          <cell r="B1572">
            <v>506879</v>
          </cell>
          <cell r="C1572" t="str">
            <v>Not Listed</v>
          </cell>
          <cell r="D1572" t="str">
            <v>Pharmaceuticals</v>
          </cell>
        </row>
        <row r="1573">
          <cell r="A1573" t="str">
            <v>GUJARAT TOOLROOM LTD</v>
          </cell>
          <cell r="B1573">
            <v>513337</v>
          </cell>
          <cell r="C1573" t="str">
            <v>Not Listed</v>
          </cell>
          <cell r="D1573" t="str">
            <v>Plastic Products</v>
          </cell>
        </row>
        <row r="1574">
          <cell r="A1574" t="str">
            <v>GUJCHEM DISTILLERS (INDIA) LTD</v>
          </cell>
          <cell r="B1574">
            <v>506640</v>
          </cell>
          <cell r="C1574" t="str">
            <v>Not Listed</v>
          </cell>
          <cell r="D1574" t="str">
            <v>Commodity Chemicals</v>
          </cell>
        </row>
        <row r="1575">
          <cell r="A1575" t="str">
            <v>GUJCHEM DISTILLERS INDIA LTD</v>
          </cell>
          <cell r="B1575">
            <v>506640</v>
          </cell>
          <cell r="C1575" t="str">
            <v>Not Listed</v>
          </cell>
          <cell r="D1575" t="str">
            <v>Commodity Chemicals</v>
          </cell>
        </row>
        <row r="1576">
          <cell r="A1576" t="str">
            <v>GULF OIL LUBRICANTS (INDIA) LTD</v>
          </cell>
          <cell r="B1576">
            <v>538567</v>
          </cell>
          <cell r="C1576" t="str">
            <v>GULFOILLUB</v>
          </cell>
          <cell r="D1576" t="str">
            <v>Oil Marketing &amp; Distribution</v>
          </cell>
        </row>
        <row r="1577">
          <cell r="A1577" t="str">
            <v>GULF OIL LUBRICANTS INDIA LTD</v>
          </cell>
          <cell r="B1577">
            <v>538567</v>
          </cell>
          <cell r="C1577" t="str">
            <v>GULFOILLUB</v>
          </cell>
          <cell r="D1577" t="str">
            <v>Oil Marketing &amp; Distribution</v>
          </cell>
        </row>
        <row r="1578">
          <cell r="A1578" t="str">
            <v>GULSHAN CHEMFILL LTD</v>
          </cell>
          <cell r="B1578">
            <v>532425</v>
          </cell>
          <cell r="C1578" t="str">
            <v>Not Listed</v>
          </cell>
          <cell r="D1578" t="str">
            <v>Commodity Chemicals</v>
          </cell>
        </row>
        <row r="1579">
          <cell r="A1579" t="str">
            <v>GULSHAN POLYOLS LTD</v>
          </cell>
          <cell r="B1579">
            <v>532457</v>
          </cell>
          <cell r="C1579" t="str">
            <v>GULPOLY</v>
          </cell>
          <cell r="D1579" t="str">
            <v>Commodity Chemicals</v>
          </cell>
        </row>
        <row r="1580">
          <cell r="A1580" t="str">
            <v>GV FILMS LTD</v>
          </cell>
          <cell r="B1580">
            <v>523277</v>
          </cell>
          <cell r="C1580" t="str">
            <v>Not Listed</v>
          </cell>
          <cell r="D1580" t="str">
            <v>Movies &amp; Entertainment</v>
          </cell>
        </row>
        <row r="1581">
          <cell r="A1581" t="str">
            <v>GVK POWER &amp; INFRASTRUCTURE LTD</v>
          </cell>
          <cell r="B1581">
            <v>532708</v>
          </cell>
          <cell r="C1581" t="str">
            <v>GVKPIL</v>
          </cell>
          <cell r="D1581" t="str">
            <v>Electric Utilities</v>
          </cell>
        </row>
        <row r="1582">
          <cell r="A1582" t="str">
            <v>GYAN DEVELOPERS &amp; BUILDERS LTD</v>
          </cell>
          <cell r="B1582">
            <v>530141</v>
          </cell>
          <cell r="C1582" t="str">
            <v>Not Listed</v>
          </cell>
          <cell r="D1582" t="str">
            <v>Realty</v>
          </cell>
        </row>
        <row r="1583">
          <cell r="A1583" t="str">
            <v>GYSCOAL ALLOYS LTD</v>
          </cell>
          <cell r="B1583">
            <v>533275</v>
          </cell>
          <cell r="C1583" t="str">
            <v>GAL</v>
          </cell>
          <cell r="D1583" t="str">
            <v>Iron &amp; Steel/Interm.Products</v>
          </cell>
        </row>
        <row r="1584">
          <cell r="A1584" t="str">
            <v>H G INFRA ENGINEERING LTD</v>
          </cell>
          <cell r="B1584">
            <v>541019</v>
          </cell>
          <cell r="C1584" t="str">
            <v>HGINFRA</v>
          </cell>
          <cell r="D1584" t="str">
            <v>Construction &amp; Engineering</v>
          </cell>
        </row>
        <row r="1585">
          <cell r="A1585" t="str">
            <v>H K  TRADE INTERNATIONAL LTD</v>
          </cell>
          <cell r="B1585">
            <v>539337</v>
          </cell>
          <cell r="C1585" t="str">
            <v>Not Listed</v>
          </cell>
          <cell r="D1585" t="str">
            <v>Containers &amp; Packaging</v>
          </cell>
        </row>
        <row r="1586">
          <cell r="A1586" t="str">
            <v>H P COTTON TEXTILE MILLS LTD</v>
          </cell>
          <cell r="B1586">
            <v>502873</v>
          </cell>
          <cell r="C1586" t="str">
            <v>Not Listed</v>
          </cell>
          <cell r="D1586" t="str">
            <v>Textiles</v>
          </cell>
        </row>
        <row r="1587">
          <cell r="A1587" t="str">
            <v>H S (INDIA) LTD</v>
          </cell>
          <cell r="B1587">
            <v>532145</v>
          </cell>
          <cell r="C1587" t="str">
            <v>Not Listed</v>
          </cell>
          <cell r="D1587" t="str">
            <v>Hotels</v>
          </cell>
        </row>
        <row r="1588">
          <cell r="A1588" t="str">
            <v>H S INDIA LTD</v>
          </cell>
          <cell r="B1588">
            <v>532145</v>
          </cell>
          <cell r="C1588" t="str">
            <v>Not Listed</v>
          </cell>
          <cell r="D1588" t="str">
            <v>Hotels</v>
          </cell>
        </row>
        <row r="1589">
          <cell r="A1589" t="str">
            <v>HALDER VENTURE LTD</v>
          </cell>
          <cell r="B1589">
            <v>539854</v>
          </cell>
          <cell r="C1589" t="str">
            <v>Not Listed</v>
          </cell>
          <cell r="D1589" t="str">
            <v>Other Agricultural Products</v>
          </cell>
        </row>
        <row r="1590">
          <cell r="A1590" t="str">
            <v>HALDYN GLASS LTD</v>
          </cell>
          <cell r="B1590">
            <v>515147</v>
          </cell>
          <cell r="C1590" t="str">
            <v>Not Listed</v>
          </cell>
          <cell r="D1590" t="str">
            <v>Containers &amp; Packaging</v>
          </cell>
        </row>
        <row r="1591">
          <cell r="A1591" t="str">
            <v>HARDCASTLE &amp; WAUD MFG CO LTD</v>
          </cell>
          <cell r="B1591">
            <v>509597</v>
          </cell>
          <cell r="C1591" t="str">
            <v>Not Listed</v>
          </cell>
          <cell r="D1591" t="str">
            <v>Specialty Chemicals</v>
          </cell>
        </row>
        <row r="1592">
          <cell r="A1592" t="str">
            <v>HARI GOVIND INTERNATIONAL LTD</v>
          </cell>
          <cell r="B1592">
            <v>531971</v>
          </cell>
          <cell r="C1592" t="str">
            <v>Not Listed</v>
          </cell>
          <cell r="D1592" t="str">
            <v>Textiles</v>
          </cell>
        </row>
        <row r="1593">
          <cell r="A1593" t="str">
            <v>HARIA APPARELS LTD</v>
          </cell>
          <cell r="B1593">
            <v>538081</v>
          </cell>
          <cell r="C1593" t="str">
            <v>Not Listed</v>
          </cell>
          <cell r="D1593" t="str">
            <v>Textiles</v>
          </cell>
        </row>
        <row r="1594">
          <cell r="A1594" t="str">
            <v>HARIA EXPORTS LTD</v>
          </cell>
          <cell r="B1594">
            <v>512604</v>
          </cell>
          <cell r="C1594" t="str">
            <v>Not Listed</v>
          </cell>
          <cell r="D1594" t="str">
            <v>Other Apparels &amp; Accessories</v>
          </cell>
        </row>
        <row r="1595">
          <cell r="A1595" t="str">
            <v>Harish Textile Engineers Ltd</v>
          </cell>
          <cell r="B1595">
            <v>542682</v>
          </cell>
          <cell r="C1595" t="str">
            <v>HARISH</v>
          </cell>
          <cell r="D1595" t="str">
            <v>Industrial Machinery</v>
          </cell>
        </row>
        <row r="1596">
          <cell r="A1596" t="str">
            <v>HARITA SEATING SYSTEMS LTD</v>
          </cell>
          <cell r="B1596">
            <v>590043</v>
          </cell>
          <cell r="C1596" t="str">
            <v>HARITASEAT</v>
          </cell>
          <cell r="D1596" t="str">
            <v>Auto Parts &amp; Equipment</v>
          </cell>
        </row>
        <row r="1597">
          <cell r="A1597" t="str">
            <v>HARIYANA METALS LTD</v>
          </cell>
          <cell r="B1597">
            <v>506024</v>
          </cell>
          <cell r="C1597" t="str">
            <v>Not Listed</v>
          </cell>
          <cell r="D1597" t="str">
            <v>Iron &amp; Steel/Interm.Products</v>
          </cell>
        </row>
        <row r="1598">
          <cell r="A1598" t="str">
            <v>HARIYANA SHIP BREAKERS LTD</v>
          </cell>
          <cell r="B1598">
            <v>526931</v>
          </cell>
          <cell r="C1598" t="str">
            <v>Not Listed</v>
          </cell>
          <cell r="D1598" t="str">
            <v>Other Industrial Goods</v>
          </cell>
        </row>
        <row r="1599">
          <cell r="A1599" t="str">
            <v>HARMONY CAPITAL SERVICES LTD</v>
          </cell>
          <cell r="B1599">
            <v>530055</v>
          </cell>
          <cell r="C1599" t="str">
            <v>Not Listed</v>
          </cell>
          <cell r="D1599" t="str">
            <v>Misc.Commercial Services</v>
          </cell>
        </row>
        <row r="1600">
          <cell r="A1600" t="str">
            <v>HARRISONS MALAYALAM LTD</v>
          </cell>
          <cell r="B1600">
            <v>500467</v>
          </cell>
          <cell r="C1600" t="str">
            <v>HARRMALAYA</v>
          </cell>
          <cell r="D1600" t="str">
            <v>Auto Tyres &amp; Rubber Products</v>
          </cell>
        </row>
        <row r="1601">
          <cell r="A1601" t="str">
            <v>HARYANA CAPFIN LTD</v>
          </cell>
          <cell r="B1601">
            <v>532855</v>
          </cell>
          <cell r="C1601" t="str">
            <v>Not Listed</v>
          </cell>
          <cell r="D1601" t="str">
            <v>Investment Companies</v>
          </cell>
        </row>
        <row r="1602">
          <cell r="A1602" t="str">
            <v>HARYANA FINANCIAL CORPORATION LTD</v>
          </cell>
          <cell r="B1602">
            <v>530927</v>
          </cell>
          <cell r="C1602" t="str">
            <v>Not Listed</v>
          </cell>
          <cell r="D1602" t="str">
            <v>Financial Institutions</v>
          </cell>
        </row>
        <row r="1603">
          <cell r="A1603" t="str">
            <v>HARYANA LEATHER CHEMICALS LTD</v>
          </cell>
          <cell r="B1603">
            <v>524080</v>
          </cell>
          <cell r="C1603" t="str">
            <v>Not Listed</v>
          </cell>
          <cell r="D1603" t="str">
            <v>Commodity Chemicals</v>
          </cell>
        </row>
        <row r="1604">
          <cell r="A1604" t="str">
            <v>HAS LIFESTYLE LTD</v>
          </cell>
          <cell r="B1604">
            <v>780014</v>
          </cell>
          <cell r="C1604" t="str">
            <v>Not Listed</v>
          </cell>
          <cell r="D1604" t="str">
            <v>Others</v>
          </cell>
        </row>
        <row r="1605">
          <cell r="A1605" t="str">
            <v>HASTI FINANCE LTD</v>
          </cell>
          <cell r="B1605">
            <v>531387</v>
          </cell>
          <cell r="C1605" t="str">
            <v>Not Listed</v>
          </cell>
          <cell r="D1605" t="str">
            <v>Finance (including NBFCs)</v>
          </cell>
        </row>
        <row r="1606">
          <cell r="A1606" t="str">
            <v>HATHWAY BHAWANI CABLETEL &amp;amp; DATACOM LTD.</v>
          </cell>
          <cell r="B1606">
            <v>509073</v>
          </cell>
          <cell r="C1606" t="str">
            <v>HATHWAYB</v>
          </cell>
          <cell r="D1606" t="str">
            <v>Broadcasting &amp;amp; Cable TV</v>
          </cell>
        </row>
        <row r="1607">
          <cell r="A1607" t="str">
            <v>HATHWAY CABLE &amp; DATACOM LTD</v>
          </cell>
          <cell r="B1607">
            <v>533162</v>
          </cell>
          <cell r="C1607" t="str">
            <v>HATHWAY</v>
          </cell>
          <cell r="D1607" t="str">
            <v>Broadcasting &amp; Cable TV</v>
          </cell>
        </row>
        <row r="1608">
          <cell r="A1608" t="str">
            <v>HATSUN AGRO PRODUCT LTD</v>
          </cell>
          <cell r="B1608">
            <v>531531</v>
          </cell>
          <cell r="C1608" t="str">
            <v>HATSUN</v>
          </cell>
          <cell r="D1608" t="str">
            <v>Packaged Foods</v>
          </cell>
        </row>
        <row r="1609">
          <cell r="A1609" t="str">
            <v>HAVELLS (INDIA) LTD</v>
          </cell>
          <cell r="B1609">
            <v>517354</v>
          </cell>
          <cell r="C1609" t="str">
            <v>HAVELLS</v>
          </cell>
          <cell r="D1609" t="str">
            <v>Other Elect.Equip./ Prod.</v>
          </cell>
        </row>
        <row r="1610">
          <cell r="A1610" t="str">
            <v>HAVELLS INDIA LTD</v>
          </cell>
          <cell r="B1610">
            <v>517354</v>
          </cell>
          <cell r="C1610" t="str">
            <v>HAVELLS</v>
          </cell>
          <cell r="D1610" t="str">
            <v>Other Elect.Equip./ Prod.</v>
          </cell>
        </row>
        <row r="1611">
          <cell r="A1611" t="str">
            <v>HAWA ENGINEERS LTD</v>
          </cell>
          <cell r="B1611">
            <v>539176</v>
          </cell>
          <cell r="C1611" t="str">
            <v>Not Listed</v>
          </cell>
          <cell r="D1611" t="str">
            <v>Industrial Machinery</v>
          </cell>
        </row>
        <row r="1612">
          <cell r="A1612" t="str">
            <v>HAWKINS COOKERS LTD</v>
          </cell>
          <cell r="B1612">
            <v>508486</v>
          </cell>
          <cell r="C1612" t="str">
            <v>Not Listed</v>
          </cell>
          <cell r="D1612" t="str">
            <v>Houseware</v>
          </cell>
        </row>
        <row r="1613">
          <cell r="A1613" t="str">
            <v>HAZOOR MULTI PROJECTS LTD</v>
          </cell>
          <cell r="B1613">
            <v>532467</v>
          </cell>
          <cell r="C1613" t="str">
            <v>Not Listed</v>
          </cell>
          <cell r="D1613" t="str">
            <v>Movies &amp; Entertainment</v>
          </cell>
        </row>
        <row r="1614">
          <cell r="A1614" t="str">
            <v>HB ESTATE DEVELOPERS LTD</v>
          </cell>
          <cell r="B1614">
            <v>532334</v>
          </cell>
          <cell r="C1614" t="str">
            <v>Not Listed</v>
          </cell>
          <cell r="D1614" t="str">
            <v>Realty</v>
          </cell>
        </row>
        <row r="1615">
          <cell r="A1615" t="str">
            <v>HB LEASING &amp; FINANCE CO LTD</v>
          </cell>
          <cell r="B1615">
            <v>508956</v>
          </cell>
          <cell r="C1615" t="str">
            <v>Not Listed</v>
          </cell>
          <cell r="D1615" t="str">
            <v>Finance (including NBFCs)</v>
          </cell>
        </row>
        <row r="1616">
          <cell r="A1616" t="str">
            <v>HB PORTFOLIO LTD</v>
          </cell>
          <cell r="B1616">
            <v>532333</v>
          </cell>
          <cell r="C1616" t="str">
            <v>Not Listed</v>
          </cell>
          <cell r="D1616" t="str">
            <v>Other Financial Services</v>
          </cell>
        </row>
        <row r="1617">
          <cell r="A1617" t="str">
            <v>HB STOCKHOLDINGS LTD</v>
          </cell>
          <cell r="B1617">
            <v>532216</v>
          </cell>
          <cell r="C1617" t="str">
            <v>HBSL</v>
          </cell>
          <cell r="D1617" t="str">
            <v>Finance (including NBFCs)</v>
          </cell>
        </row>
        <row r="1618">
          <cell r="A1618" t="str">
            <v>HBL POWER SYSTEMS LTD</v>
          </cell>
          <cell r="B1618">
            <v>517271</v>
          </cell>
          <cell r="C1618" t="str">
            <v>HBLPOWER</v>
          </cell>
          <cell r="D1618" t="str">
            <v>Other Elect.Equip./ Prod.</v>
          </cell>
        </row>
        <row r="1619">
          <cell r="A1619" t="str">
            <v>HCKK VENTURES LTD</v>
          </cell>
          <cell r="B1619">
            <v>539224</v>
          </cell>
          <cell r="C1619" t="str">
            <v>Not Listed</v>
          </cell>
          <cell r="D1619" t="str">
            <v>Diversified</v>
          </cell>
        </row>
        <row r="1620">
          <cell r="A1620" t="str">
            <v>HCL INFOSYSTEMS LTD</v>
          </cell>
          <cell r="B1620">
            <v>500179</v>
          </cell>
          <cell r="C1620" t="str">
            <v>HCL-INSYS</v>
          </cell>
          <cell r="D1620" t="str">
            <v>Computer Hardware</v>
          </cell>
        </row>
        <row r="1621">
          <cell r="A1621" t="str">
            <v>HCL TECHNOLOGIES LTD</v>
          </cell>
          <cell r="B1621">
            <v>532281</v>
          </cell>
          <cell r="C1621" t="str">
            <v>HCLTECH</v>
          </cell>
          <cell r="D1621" t="str">
            <v>IT Consulting &amp; Software</v>
          </cell>
        </row>
        <row r="1622">
          <cell r="A1622" t="str">
            <v>HDFC ASSET MANAGEMENT COMPANY LTD</v>
          </cell>
          <cell r="B1622">
            <v>541729</v>
          </cell>
          <cell r="C1622" t="str">
            <v>HDFCAMC</v>
          </cell>
          <cell r="D1622" t="str">
            <v>Asset Management Cos.</v>
          </cell>
        </row>
        <row r="1623">
          <cell r="A1623" t="str">
            <v>HDFC BANK LTD</v>
          </cell>
          <cell r="B1623">
            <v>500180</v>
          </cell>
          <cell r="C1623" t="str">
            <v>HDFCBANK</v>
          </cell>
          <cell r="D1623" t="str">
            <v>Banks</v>
          </cell>
        </row>
        <row r="1624">
          <cell r="A1624" t="str">
            <v>HDFC Mutual Fund - HDFC Gold Exchange Traded Fund</v>
          </cell>
          <cell r="B1624">
            <v>533230</v>
          </cell>
          <cell r="C1624" t="str">
            <v>HDFCMFGETF</v>
          </cell>
          <cell r="D1624" t="str">
            <v>Other Financial Services</v>
          </cell>
        </row>
        <row r="1625">
          <cell r="A1625" t="str">
            <v>HDFC STANDARD LIFE INSURANCE COMPANY LTD</v>
          </cell>
          <cell r="B1625">
            <v>540777</v>
          </cell>
          <cell r="C1625" t="str">
            <v>HDFCLIFE</v>
          </cell>
          <cell r="D1625" t="str">
            <v>Life Insurance</v>
          </cell>
        </row>
        <row r="1626">
          <cell r="A1626" t="str">
            <v>HEALTHCARE GLOBAL ENTERPRISES LTD</v>
          </cell>
          <cell r="B1626">
            <v>539787</v>
          </cell>
          <cell r="C1626" t="str">
            <v>HCG</v>
          </cell>
          <cell r="D1626" t="str">
            <v>Healthcare Facilities</v>
          </cell>
        </row>
        <row r="1627">
          <cell r="A1627" t="str">
            <v>HEALTHY INVESTMENTS LTD</v>
          </cell>
          <cell r="B1627">
            <v>503689</v>
          </cell>
          <cell r="C1627" t="str">
            <v>Not Listed</v>
          </cell>
          <cell r="D1627" t="str">
            <v>Misc.Commercial Services</v>
          </cell>
        </row>
        <row r="1628">
          <cell r="A1628" t="str">
            <v>HEC INFRA PROJECTS LTD</v>
          </cell>
          <cell r="B1628" t="str">
            <v>Not Listed</v>
          </cell>
          <cell r="C1628" t="str">
            <v>HECPROJECT</v>
          </cell>
          <cell r="D1628" t="str">
            <v>SME</v>
          </cell>
        </row>
        <row r="1629">
          <cell r="A1629" t="str">
            <v>HEERA ISPAT LTD</v>
          </cell>
          <cell r="B1629">
            <v>526967</v>
          </cell>
          <cell r="C1629" t="str">
            <v>Not Listed</v>
          </cell>
          <cell r="D1629" t="str">
            <v>Iron &amp; Steel/Interm.Products</v>
          </cell>
        </row>
        <row r="1630">
          <cell r="A1630" t="str">
            <v>HEG LTD</v>
          </cell>
          <cell r="B1630">
            <v>509631</v>
          </cell>
          <cell r="C1630" t="str">
            <v>HEG</v>
          </cell>
          <cell r="D1630" t="str">
            <v>Other Industrial Goods</v>
          </cell>
        </row>
        <row r="1631">
          <cell r="A1631" t="str">
            <v>HEIDELBERGCEMENT (INDIA) LTD</v>
          </cell>
          <cell r="B1631">
            <v>500292</v>
          </cell>
          <cell r="C1631" t="str">
            <v>HEIDELBERG</v>
          </cell>
          <cell r="D1631" t="str">
            <v>Cement &amp; Cement Products</v>
          </cell>
        </row>
        <row r="1632">
          <cell r="A1632" t="str">
            <v>HEIDELBERGCEMENT INDIA LTD</v>
          </cell>
          <cell r="B1632">
            <v>500292</v>
          </cell>
          <cell r="C1632" t="str">
            <v>HEIDELBERG</v>
          </cell>
          <cell r="D1632" t="str">
            <v>Cement &amp; Cement Products</v>
          </cell>
        </row>
        <row r="1633">
          <cell r="A1633" t="str">
            <v>Helpage Finlease Ltd</v>
          </cell>
          <cell r="B1633">
            <v>539174</v>
          </cell>
          <cell r="C1633" t="str">
            <v>HELPAGE</v>
          </cell>
          <cell r="D1633" t="str">
            <v>Finance (including NBFCs)</v>
          </cell>
        </row>
        <row r="1634">
          <cell r="A1634" t="str">
            <v>HEM HOLDINGS &amp; TRADING LTD</v>
          </cell>
          <cell r="B1634">
            <v>505520</v>
          </cell>
          <cell r="C1634" t="str">
            <v>Not Listed</v>
          </cell>
          <cell r="D1634" t="str">
            <v>Misc.Commercial Services</v>
          </cell>
        </row>
        <row r="1635">
          <cell r="A1635" t="str">
            <v>HEMANG RESOURCES LTD</v>
          </cell>
          <cell r="B1635">
            <v>531178</v>
          </cell>
          <cell r="C1635" t="str">
            <v>Not Listed</v>
          </cell>
          <cell r="D1635" t="str">
            <v>Comm.Trading  &amp; Distribution</v>
          </cell>
        </row>
        <row r="1636">
          <cell r="A1636" t="str">
            <v>HEMO ORGANIC LTD</v>
          </cell>
          <cell r="B1636">
            <v>524590</v>
          </cell>
          <cell r="C1636" t="str">
            <v>Not Listed</v>
          </cell>
          <cell r="D1636" t="str">
            <v>Comm.Trading  &amp; Distribution</v>
          </cell>
        </row>
        <row r="1637">
          <cell r="A1637" t="str">
            <v>HERCULES HOISTS LTD</v>
          </cell>
          <cell r="B1637">
            <v>505720</v>
          </cell>
          <cell r="C1637" t="str">
            <v>HERCULES</v>
          </cell>
          <cell r="D1637" t="str">
            <v>Industrial Machinery</v>
          </cell>
        </row>
        <row r="1638">
          <cell r="A1638" t="str">
            <v>HERITAGE FOODS LTD</v>
          </cell>
          <cell r="B1638">
            <v>519552</v>
          </cell>
          <cell r="C1638" t="str">
            <v>HERITGFOOD</v>
          </cell>
          <cell r="D1638" t="str">
            <v>Packaged Foods</v>
          </cell>
        </row>
        <row r="1639">
          <cell r="A1639" t="str">
            <v>HERO MOTOCORP LTD</v>
          </cell>
          <cell r="B1639">
            <v>500182</v>
          </cell>
          <cell r="C1639" t="str">
            <v>HEROMOTOCO</v>
          </cell>
          <cell r="D1639" t="str">
            <v>2/3 Wheelers</v>
          </cell>
        </row>
        <row r="1640">
          <cell r="A1640" t="str">
            <v>HESTER BIOSCIENCES LTD</v>
          </cell>
          <cell r="B1640">
            <v>524669</v>
          </cell>
          <cell r="C1640" t="str">
            <v>HESTERBIO</v>
          </cell>
          <cell r="D1640" t="str">
            <v>Pharmaceuticals</v>
          </cell>
        </row>
        <row r="1641">
          <cell r="A1641" t="str">
            <v>HEXA TRADEX LTD</v>
          </cell>
          <cell r="B1641">
            <v>534328</v>
          </cell>
          <cell r="C1641" t="str">
            <v>HEXATRADEX</v>
          </cell>
          <cell r="D1641" t="str">
            <v>Comm.Trading  &amp; Distribution</v>
          </cell>
        </row>
        <row r="1642">
          <cell r="A1642" t="str">
            <v>HEXAWARE TECHNOLOGIES LTD</v>
          </cell>
          <cell r="B1642">
            <v>532129</v>
          </cell>
          <cell r="C1642" t="str">
            <v>HEXAWARE</v>
          </cell>
          <cell r="D1642" t="str">
            <v>IT Consulting &amp; Software</v>
          </cell>
        </row>
        <row r="1643">
          <cell r="A1643" t="str">
            <v>HIGH ENERGY BATTERIES (INDIA) LTD</v>
          </cell>
          <cell r="B1643">
            <v>504176</v>
          </cell>
          <cell r="C1643" t="str">
            <v>Not Listed</v>
          </cell>
          <cell r="D1643" t="str">
            <v>Non-Durable Household Prod.</v>
          </cell>
        </row>
        <row r="1644">
          <cell r="A1644" t="str">
            <v>HIGH ENERGY BATTERIES INDIA LTD</v>
          </cell>
          <cell r="B1644">
            <v>504176</v>
          </cell>
          <cell r="C1644" t="str">
            <v>Not Listed</v>
          </cell>
          <cell r="D1644" t="str">
            <v>Non-Durable Household Prod.</v>
          </cell>
        </row>
        <row r="1645">
          <cell r="A1645" t="str">
            <v>HIGH GROUND ENTERPRISE LTD</v>
          </cell>
          <cell r="B1645">
            <v>517080</v>
          </cell>
          <cell r="C1645" t="str">
            <v>HIGHGROUND</v>
          </cell>
          <cell r="D1645" t="str">
            <v>Construction &amp; Engineering</v>
          </cell>
        </row>
        <row r="1646">
          <cell r="A1646" t="str">
            <v>HIGH STREET FILATEX LTD</v>
          </cell>
          <cell r="B1646">
            <v>531301</v>
          </cell>
          <cell r="C1646" t="str">
            <v>Not Listed</v>
          </cell>
          <cell r="D1646" t="str">
            <v>Textiles</v>
          </cell>
        </row>
        <row r="1647">
          <cell r="A1647" t="str">
            <v>HIKAL LTD</v>
          </cell>
          <cell r="B1647">
            <v>524735</v>
          </cell>
          <cell r="C1647" t="str">
            <v>HIKAL</v>
          </cell>
          <cell r="D1647" t="str">
            <v>Pharmaceuticals</v>
          </cell>
        </row>
        <row r="1648">
          <cell r="A1648" t="str">
            <v>Hi-Klass Trading and Investment Ltd</v>
          </cell>
          <cell r="B1648">
            <v>542332</v>
          </cell>
          <cell r="C1648" t="str">
            <v>HIKLASS</v>
          </cell>
          <cell r="D1648" t="str">
            <v>Other Financial Services</v>
          </cell>
        </row>
        <row r="1649">
          <cell r="A1649" t="str">
            <v>HIL LTD</v>
          </cell>
          <cell r="B1649">
            <v>509675</v>
          </cell>
          <cell r="C1649" t="str">
            <v>HIL</v>
          </cell>
          <cell r="D1649" t="str">
            <v>Cement &amp; Cement Products</v>
          </cell>
        </row>
        <row r="1650">
          <cell r="A1650" t="str">
            <v>HILTON METAL FORGING LTD</v>
          </cell>
          <cell r="B1650">
            <v>532847</v>
          </cell>
          <cell r="C1650" t="str">
            <v>HILTON</v>
          </cell>
          <cell r="D1650" t="str">
            <v>Other Industrial Products</v>
          </cell>
        </row>
        <row r="1651">
          <cell r="A1651" t="str">
            <v>HIM TEKNOFORGE LTD</v>
          </cell>
          <cell r="B1651">
            <v>505712</v>
          </cell>
          <cell r="C1651" t="str">
            <v>Not Listed</v>
          </cell>
          <cell r="D1651" t="str">
            <v>Auto Parts &amp; Equipment</v>
          </cell>
        </row>
        <row r="1652">
          <cell r="A1652" t="str">
            <v>HIMACHAL FIBRES LTD</v>
          </cell>
          <cell r="B1652">
            <v>514010</v>
          </cell>
          <cell r="C1652" t="str">
            <v>Not Listed</v>
          </cell>
          <cell r="D1652" t="str">
            <v>Textiles</v>
          </cell>
        </row>
        <row r="1653">
          <cell r="A1653" t="str">
            <v>HIMACHAL FUTURISTIC COMMUNICATIONS LTD</v>
          </cell>
          <cell r="B1653">
            <v>500183</v>
          </cell>
          <cell r="C1653" t="str">
            <v>HFCL</v>
          </cell>
          <cell r="D1653" t="str">
            <v>Telecom Cables</v>
          </cell>
        </row>
        <row r="1654">
          <cell r="A1654" t="str">
            <v>HIMADRI SPECIALITY CHEMICAL LTD</v>
          </cell>
          <cell r="B1654">
            <v>500184</v>
          </cell>
          <cell r="C1654" t="str">
            <v>HSCL</v>
          </cell>
          <cell r="D1654" t="str">
            <v>Specialty Chemicals</v>
          </cell>
        </row>
        <row r="1655">
          <cell r="A1655" t="str">
            <v>HIMALAYA FOOD INTERNATIONAL LTD</v>
          </cell>
          <cell r="B1655">
            <v>526899</v>
          </cell>
          <cell r="C1655" t="str">
            <v>Not Listed</v>
          </cell>
          <cell r="D1655" t="str">
            <v>Other Agricultural Products</v>
          </cell>
        </row>
        <row r="1656">
          <cell r="A1656" t="str">
            <v>HIMALAYA GRANITES LTD</v>
          </cell>
          <cell r="B1656">
            <v>513723</v>
          </cell>
          <cell r="C1656" t="str">
            <v>Not Listed</v>
          </cell>
          <cell r="D1656" t="str">
            <v>Construction Materials</v>
          </cell>
        </row>
        <row r="1657">
          <cell r="A1657" t="str">
            <v>HIMALCHULI FOOD PRODUCTS LTD</v>
          </cell>
          <cell r="B1657">
            <v>511169</v>
          </cell>
          <cell r="C1657" t="str">
            <v>Not Listed</v>
          </cell>
          <cell r="D1657" t="str">
            <v>Finance (including NBFCs)</v>
          </cell>
        </row>
        <row r="1658">
          <cell r="A1658" t="str">
            <v>HIMATSINGKA SEIDE LTD</v>
          </cell>
          <cell r="B1658">
            <v>514043</v>
          </cell>
          <cell r="C1658" t="str">
            <v>HIMATSEIDE</v>
          </cell>
          <cell r="D1658" t="str">
            <v>Textiles</v>
          </cell>
        </row>
        <row r="1659">
          <cell r="A1659" t="str">
            <v>HIND ALUMINIUM INDUSTRIES LTD</v>
          </cell>
          <cell r="B1659">
            <v>531979</v>
          </cell>
          <cell r="C1659" t="str">
            <v>Not Listed</v>
          </cell>
          <cell r="D1659" t="str">
            <v>Aluminium</v>
          </cell>
        </row>
        <row r="1660">
          <cell r="A1660" t="str">
            <v>HIND COMMERCE LTD</v>
          </cell>
          <cell r="B1660">
            <v>538652</v>
          </cell>
          <cell r="C1660" t="str">
            <v>Not Listed</v>
          </cell>
          <cell r="D1660" t="str">
            <v>Comm.Trading  &amp; Distribution</v>
          </cell>
        </row>
        <row r="1661">
          <cell r="A1661" t="str">
            <v>HIND RECTIFIERS LTD</v>
          </cell>
          <cell r="B1661">
            <v>504036</v>
          </cell>
          <cell r="C1661" t="str">
            <v>HIRECT</v>
          </cell>
          <cell r="D1661" t="str">
            <v>Electronic Components</v>
          </cell>
        </row>
        <row r="1662">
          <cell r="A1662" t="str">
            <v>HIND SECURITIES &amp; CREDITS LTD</v>
          </cell>
          <cell r="B1662">
            <v>539114</v>
          </cell>
          <cell r="C1662" t="str">
            <v>Not Listed</v>
          </cell>
          <cell r="D1662" t="str">
            <v>Finance (including NBFCs)</v>
          </cell>
        </row>
        <row r="1663">
          <cell r="A1663" t="str">
            <v>HIND SYNTEX LTD</v>
          </cell>
          <cell r="B1663">
            <v>503881</v>
          </cell>
          <cell r="C1663" t="str">
            <v>HINDSYNTEX</v>
          </cell>
          <cell r="D1663" t="str">
            <v>Textiles</v>
          </cell>
        </row>
        <row r="1664">
          <cell r="A1664" t="str">
            <v>HINDALCO INDUSTRIES LTD</v>
          </cell>
          <cell r="B1664">
            <v>500440</v>
          </cell>
          <cell r="C1664" t="str">
            <v>HINDALCO</v>
          </cell>
          <cell r="D1664" t="str">
            <v>Aluminium</v>
          </cell>
        </row>
        <row r="1665">
          <cell r="A1665" t="str">
            <v>HINDCON CHEMICALS LTD</v>
          </cell>
          <cell r="B1665" t="str">
            <v>Not Listed</v>
          </cell>
          <cell r="C1665" t="str">
            <v>HINDCON</v>
          </cell>
          <cell r="D1665" t="str">
            <v>SME</v>
          </cell>
        </row>
        <row r="1666">
          <cell r="A1666" t="str">
            <v>HINDOOSTAN MILLS LTD</v>
          </cell>
          <cell r="B1666">
            <v>509895</v>
          </cell>
          <cell r="C1666" t="str">
            <v>Not Listed</v>
          </cell>
          <cell r="D1666" t="str">
            <v>Textiles</v>
          </cell>
        </row>
        <row r="1667">
          <cell r="A1667" t="str">
            <v>HINDUJA GLOBAL SOLUTIONS LTD</v>
          </cell>
          <cell r="B1667">
            <v>532859</v>
          </cell>
          <cell r="C1667" t="str">
            <v>HGS</v>
          </cell>
          <cell r="D1667" t="str">
            <v>BPO/KPO</v>
          </cell>
        </row>
        <row r="1668">
          <cell r="A1668" t="str">
            <v>HINDUJA VENTURES LTD</v>
          </cell>
          <cell r="B1668">
            <v>500189</v>
          </cell>
          <cell r="C1668" t="str">
            <v>HINDUJAVEN</v>
          </cell>
          <cell r="D1668" t="str">
            <v>Broadcasting &amp; Cable TV</v>
          </cell>
        </row>
        <row r="1669">
          <cell r="A1669" t="str">
            <v>HINDUSTAN ADHESIVES LTD</v>
          </cell>
          <cell r="B1669">
            <v>514428</v>
          </cell>
          <cell r="C1669" t="str">
            <v>Not Listed</v>
          </cell>
          <cell r="D1669" t="str">
            <v>Plastic Products</v>
          </cell>
        </row>
        <row r="1670">
          <cell r="A1670" t="str">
            <v>HINDUSTAN AERONAUTICS LTD</v>
          </cell>
          <cell r="B1670">
            <v>541154</v>
          </cell>
          <cell r="C1670" t="str">
            <v>HAL</v>
          </cell>
          <cell r="D1670" t="str">
            <v>Aerospace</v>
          </cell>
        </row>
        <row r="1671">
          <cell r="A1671" t="str">
            <v>HINDUSTAN APPLIANCES LTD</v>
          </cell>
          <cell r="B1671">
            <v>531918</v>
          </cell>
          <cell r="C1671" t="str">
            <v>Not Listed</v>
          </cell>
          <cell r="D1671" t="str">
            <v>Comm.Trading  &amp; Distribution</v>
          </cell>
        </row>
        <row r="1672">
          <cell r="A1672" t="str">
            <v>HINDUSTAN BIO SCIENCES LTD.</v>
          </cell>
          <cell r="B1672">
            <v>532041</v>
          </cell>
          <cell r="C1672" t="str">
            <v>HINDBIO</v>
          </cell>
          <cell r="D1672" t="str">
            <v>IT Software Products</v>
          </cell>
        </row>
        <row r="1673">
          <cell r="A1673" t="str">
            <v>HINDUSTAN COMPOSITES LTD</v>
          </cell>
          <cell r="B1673">
            <v>509635</v>
          </cell>
          <cell r="C1673" t="str">
            <v>HINDCOMPOS</v>
          </cell>
          <cell r="D1673" t="str">
            <v>Auto Parts &amp; Equipment</v>
          </cell>
        </row>
        <row r="1674">
          <cell r="A1674" t="str">
            <v>HINDUSTAN CONSTRUCTION COMPANY LTD</v>
          </cell>
          <cell r="B1674">
            <v>500185</v>
          </cell>
          <cell r="C1674" t="str">
            <v>HCC</v>
          </cell>
          <cell r="D1674" t="str">
            <v>Construction &amp; Engineering</v>
          </cell>
        </row>
        <row r="1675">
          <cell r="A1675" t="str">
            <v>HINDUSTAN COPPER LTD</v>
          </cell>
          <cell r="B1675">
            <v>513599</v>
          </cell>
          <cell r="C1675" t="str">
            <v>HINDCOPPER</v>
          </cell>
          <cell r="D1675" t="str">
            <v>Copper</v>
          </cell>
        </row>
        <row r="1676">
          <cell r="A1676" t="str">
            <v>HINDUSTAN EVEREST TOOLS LTD.</v>
          </cell>
          <cell r="B1676">
            <v>505725</v>
          </cell>
          <cell r="C1676" t="str">
            <v>HINDEVER</v>
          </cell>
          <cell r="D1676" t="str">
            <v>Other Industrial Goods</v>
          </cell>
        </row>
        <row r="1677">
          <cell r="A1677" t="str">
            <v>HINDUSTAN FLUOROCARBONS LTD</v>
          </cell>
          <cell r="B1677">
            <v>524013</v>
          </cell>
          <cell r="C1677" t="str">
            <v>Not Listed</v>
          </cell>
          <cell r="D1677" t="str">
            <v>Fibres &amp; Plastics</v>
          </cell>
        </row>
        <row r="1678">
          <cell r="A1678" t="str">
            <v>HINDUSTAN FOODS LTD</v>
          </cell>
          <cell r="B1678">
            <v>519126</v>
          </cell>
          <cell r="C1678" t="str">
            <v>Not Listed</v>
          </cell>
          <cell r="D1678" t="str">
            <v>Packaged Foods</v>
          </cell>
        </row>
        <row r="1679">
          <cell r="A1679" t="str">
            <v>HINDUSTAN HARDY SPICER LTD</v>
          </cell>
          <cell r="B1679">
            <v>505893</v>
          </cell>
          <cell r="C1679" t="str">
            <v>Not Listed</v>
          </cell>
          <cell r="D1679" t="str">
            <v>Auto Parts &amp; Equipment</v>
          </cell>
        </row>
        <row r="1680">
          <cell r="A1680" t="str">
            <v>HINDUSTAN HOUSING CO LTD</v>
          </cell>
          <cell r="B1680">
            <v>509650</v>
          </cell>
          <cell r="C1680" t="str">
            <v>Not Listed</v>
          </cell>
          <cell r="D1680" t="str">
            <v xml:space="preserve">Housing Finance </v>
          </cell>
        </row>
        <row r="1681">
          <cell r="A1681" t="str">
            <v>HINDUSTAN MEDIA VENTURES LTD</v>
          </cell>
          <cell r="B1681">
            <v>533217</v>
          </cell>
          <cell r="C1681" t="str">
            <v>HMVL</v>
          </cell>
          <cell r="D1681" t="str">
            <v>Publishing</v>
          </cell>
        </row>
        <row r="1682">
          <cell r="A1682" t="str">
            <v>HINDUSTAN MOTORS LTD</v>
          </cell>
          <cell r="B1682">
            <v>500500</v>
          </cell>
          <cell r="C1682" t="str">
            <v>HINDMOTORS</v>
          </cell>
          <cell r="D1682" t="str">
            <v>Cars &amp; Utility Vehicles</v>
          </cell>
        </row>
        <row r="1683">
          <cell r="A1683" t="str">
            <v>HINDUSTAN OIL EXPLORATION COMPANY LTD</v>
          </cell>
          <cell r="B1683">
            <v>500186</v>
          </cell>
          <cell r="C1683" t="str">
            <v>HINDOILEXP</v>
          </cell>
          <cell r="D1683" t="str">
            <v>Exploration &amp; Production</v>
          </cell>
        </row>
        <row r="1684">
          <cell r="A1684" t="str">
            <v>HINDUSTAN ORGANIC CHEMICALS LTD</v>
          </cell>
          <cell r="B1684">
            <v>500449</v>
          </cell>
          <cell r="C1684" t="str">
            <v>Not Listed</v>
          </cell>
          <cell r="D1684" t="str">
            <v>Commodity Chemicals</v>
          </cell>
        </row>
        <row r="1685">
          <cell r="A1685" t="str">
            <v>HINDUSTAN PETROLEUM CORPORATION LTD</v>
          </cell>
          <cell r="B1685">
            <v>500104</v>
          </cell>
          <cell r="C1685" t="str">
            <v>HINDPETRO</v>
          </cell>
          <cell r="D1685" t="str">
            <v>Refineries/ Petro-Products</v>
          </cell>
        </row>
        <row r="1686">
          <cell r="A1686" t="str">
            <v>HINDUSTAN TIN WORKS LTD</v>
          </cell>
          <cell r="B1686">
            <v>530315</v>
          </cell>
          <cell r="C1686" t="str">
            <v>Not Listed</v>
          </cell>
          <cell r="D1686" t="str">
            <v>Containers &amp; Packaging</v>
          </cell>
        </row>
        <row r="1687">
          <cell r="A1687" t="str">
            <v>HINDUSTAN UNILEVER LTD</v>
          </cell>
          <cell r="B1687">
            <v>500696</v>
          </cell>
          <cell r="C1687" t="str">
            <v>HINDUNILVR</v>
          </cell>
          <cell r="D1687" t="str">
            <v>Personal Products</v>
          </cell>
        </row>
        <row r="1688">
          <cell r="A1688" t="str">
            <v>HINDUSTAN WIRES LTD</v>
          </cell>
          <cell r="B1688">
            <v>504713</v>
          </cell>
          <cell r="C1688" t="str">
            <v>Not Listed</v>
          </cell>
          <cell r="D1688" t="str">
            <v>Other Industrial Products</v>
          </cell>
        </row>
        <row r="1689">
          <cell r="A1689" t="str">
            <v>HINDUSTAN ZINC LTD</v>
          </cell>
          <cell r="B1689">
            <v>500188</v>
          </cell>
          <cell r="C1689" t="str">
            <v>HINDZINC</v>
          </cell>
          <cell r="D1689" t="str">
            <v>Zinc</v>
          </cell>
        </row>
        <row r="1690">
          <cell r="A1690" t="str">
            <v>HINDUSTHAN NATIONAL GLASS &amp; INDUSTRIES LTD</v>
          </cell>
          <cell r="B1690">
            <v>515145</v>
          </cell>
          <cell r="C1690" t="str">
            <v>HINDNATGLS</v>
          </cell>
          <cell r="D1690" t="str">
            <v>Containers &amp; Packaging</v>
          </cell>
        </row>
        <row r="1691">
          <cell r="A1691" t="str">
            <v>HINDUSTHAN UDYOG LTD</v>
          </cell>
          <cell r="B1691">
            <v>513039</v>
          </cell>
          <cell r="C1691" t="str">
            <v>Not Listed</v>
          </cell>
          <cell r="D1691" t="str">
            <v>Industrial Machinery</v>
          </cell>
        </row>
        <row r="1692">
          <cell r="A1692" t="str">
            <v>HINDUSTHAN URBAN INFRASTRUCTURE LTD</v>
          </cell>
          <cell r="B1692">
            <v>539984</v>
          </cell>
          <cell r="C1692" t="str">
            <v>Not Listed</v>
          </cell>
          <cell r="D1692" t="str">
            <v>Electronic Components</v>
          </cell>
        </row>
        <row r="1693">
          <cell r="A1693" t="str">
            <v>HIPOLIN LTD</v>
          </cell>
          <cell r="B1693">
            <v>530853</v>
          </cell>
          <cell r="C1693" t="str">
            <v>Not Listed</v>
          </cell>
          <cell r="D1693" t="str">
            <v>Household Products</v>
          </cell>
        </row>
        <row r="1694">
          <cell r="A1694" t="str">
            <v>HIRA AUTOMOBILES LTD</v>
          </cell>
          <cell r="B1694">
            <v>531743</v>
          </cell>
          <cell r="C1694" t="str">
            <v>Not Listed</v>
          </cell>
          <cell r="D1694" t="str">
            <v>Comm.Trading  &amp; Distribution</v>
          </cell>
        </row>
        <row r="1695">
          <cell r="A1695" t="str">
            <v>HISAR METAL INDUSTRIES LTD</v>
          </cell>
          <cell r="B1695">
            <v>590018</v>
          </cell>
          <cell r="C1695" t="str">
            <v>HISARMETAL</v>
          </cell>
          <cell r="D1695" t="str">
            <v>Iron &amp; Steel/Interm.Products</v>
          </cell>
        </row>
        <row r="1696">
          <cell r="A1696" t="str">
            <v>HISAR SPINNING MILLS LTD</v>
          </cell>
          <cell r="B1696">
            <v>521068</v>
          </cell>
          <cell r="C1696" t="str">
            <v>Not Listed</v>
          </cell>
          <cell r="D1696" t="str">
            <v>Textiles</v>
          </cell>
        </row>
        <row r="1697">
          <cell r="A1697" t="str">
            <v>HIT KIT GLOBAL SOLUTIONS LTD</v>
          </cell>
          <cell r="B1697">
            <v>532359</v>
          </cell>
          <cell r="C1697" t="str">
            <v>Not Listed</v>
          </cell>
          <cell r="D1697" t="str">
            <v>IT Software Products</v>
          </cell>
        </row>
        <row r="1698">
          <cell r="A1698" t="str">
            <v>HITECH CORPORATION LTD</v>
          </cell>
          <cell r="B1698">
            <v>526217</v>
          </cell>
          <cell r="C1698" t="str">
            <v>HITECHCORP</v>
          </cell>
          <cell r="D1698" t="str">
            <v>Containers &amp; Packaging</v>
          </cell>
        </row>
        <row r="1699">
          <cell r="A1699" t="str">
            <v>HI-TECH PIPES LTD</v>
          </cell>
          <cell r="B1699" t="str">
            <v>Not Listed</v>
          </cell>
          <cell r="C1699" t="str">
            <v>HITECH</v>
          </cell>
          <cell r="D1699" t="str">
            <v>Others</v>
          </cell>
        </row>
        <row r="1700">
          <cell r="A1700" t="str">
            <v>Hi-Tech Winding Systems Ltd</v>
          </cell>
          <cell r="B1700">
            <v>541627</v>
          </cell>
          <cell r="C1700" t="str">
            <v>HITECHWIND</v>
          </cell>
          <cell r="D1700" t="str">
            <v>Paper &amp;amp; Paper Products</v>
          </cell>
        </row>
        <row r="1701">
          <cell r="A1701" t="str">
            <v>HITTCO TOOLS LTD</v>
          </cell>
          <cell r="B1701">
            <v>531661</v>
          </cell>
          <cell r="C1701" t="str">
            <v>Not Listed</v>
          </cell>
          <cell r="D1701" t="str">
            <v>Industrial Machinery</v>
          </cell>
        </row>
        <row r="1702">
          <cell r="A1702" t="str">
            <v>HMT LTD</v>
          </cell>
          <cell r="B1702">
            <v>500191</v>
          </cell>
          <cell r="C1702" t="str">
            <v>HMT</v>
          </cell>
          <cell r="D1702" t="str">
            <v>Commercial Vehicles</v>
          </cell>
        </row>
        <row r="1703">
          <cell r="A1703" t="str">
            <v>HONDA SIEL POWER PRODUCTS LTD</v>
          </cell>
          <cell r="B1703">
            <v>522064</v>
          </cell>
          <cell r="C1703" t="str">
            <v>HONDAPOWER</v>
          </cell>
          <cell r="D1703" t="str">
            <v>Industrial Machinery</v>
          </cell>
        </row>
        <row r="1704">
          <cell r="A1704" t="str">
            <v>HONEYWELL AUTOMATION (INDIA) LTD</v>
          </cell>
          <cell r="B1704">
            <v>517174</v>
          </cell>
          <cell r="C1704" t="str">
            <v>HONAUT</v>
          </cell>
          <cell r="D1704" t="str">
            <v>Other Elect.Equip./ Prod.</v>
          </cell>
        </row>
        <row r="1705">
          <cell r="A1705" t="str">
            <v>HONEYWELL AUTOMATION INDIA LTD</v>
          </cell>
          <cell r="B1705">
            <v>517174</v>
          </cell>
          <cell r="C1705" t="str">
            <v>HONAUT</v>
          </cell>
          <cell r="D1705" t="str">
            <v>Other Elect.Equip./ Prod.</v>
          </cell>
        </row>
        <row r="1706">
          <cell r="A1706" t="str">
            <v>HOTEL LEELA VENTURE LTD</v>
          </cell>
          <cell r="B1706">
            <v>500193</v>
          </cell>
          <cell r="C1706" t="str">
            <v>HOTELEELA</v>
          </cell>
          <cell r="D1706" t="str">
            <v>Hotels</v>
          </cell>
        </row>
        <row r="1707">
          <cell r="A1707" t="str">
            <v>HOTEL RUGBY LTD</v>
          </cell>
          <cell r="B1707">
            <v>526683</v>
          </cell>
          <cell r="C1707" t="str">
            <v>HOTELRUGBY</v>
          </cell>
          <cell r="D1707" t="str">
            <v>Hotels</v>
          </cell>
        </row>
        <row r="1708">
          <cell r="A1708" t="str">
            <v>HOUSING &amp; URBAN DEVELOPMENT CORPORATION LTD</v>
          </cell>
          <cell r="B1708">
            <v>540530</v>
          </cell>
          <cell r="C1708" t="str">
            <v>HUDCO</v>
          </cell>
          <cell r="D1708" t="str">
            <v xml:space="preserve">Housing Finance </v>
          </cell>
        </row>
        <row r="1709">
          <cell r="A1709" t="str">
            <v>HOUSING DEVELOPMENT AND INFRASTRUCTURE LTD</v>
          </cell>
          <cell r="B1709">
            <v>532873</v>
          </cell>
          <cell r="C1709" t="str">
            <v>HDIL</v>
          </cell>
          <cell r="D1709" t="str">
            <v>Realty</v>
          </cell>
        </row>
        <row r="1710">
          <cell r="A1710" t="str">
            <v>HOUSING DEVELOPMENT FINANCE CORPORATION LTD</v>
          </cell>
          <cell r="B1710">
            <v>500010</v>
          </cell>
          <cell r="C1710" t="str">
            <v>HDFC</v>
          </cell>
          <cell r="D1710" t="str">
            <v xml:space="preserve">Housing Finance </v>
          </cell>
        </row>
        <row r="1711">
          <cell r="A1711" t="str">
            <v>HOV SERVICES LTD</v>
          </cell>
          <cell r="B1711">
            <v>532761</v>
          </cell>
          <cell r="C1711" t="str">
            <v>HOVS</v>
          </cell>
          <cell r="D1711" t="str">
            <v>BPO/KPO</v>
          </cell>
        </row>
        <row r="1712">
          <cell r="A1712" t="str">
            <v>HOWARD HOTELS LTD</v>
          </cell>
          <cell r="B1712">
            <v>526761</v>
          </cell>
          <cell r="C1712" t="str">
            <v>Not Listed</v>
          </cell>
          <cell r="D1712" t="str">
            <v>Hotels</v>
          </cell>
        </row>
        <row r="1713">
          <cell r="A1713" t="str">
            <v>HPC BIOSCIENCES LTD</v>
          </cell>
          <cell r="B1713">
            <v>535217</v>
          </cell>
          <cell r="C1713" t="str">
            <v>Not Listed</v>
          </cell>
          <cell r="D1713" t="str">
            <v>Other Agricultural Products</v>
          </cell>
        </row>
        <row r="1714">
          <cell r="A1714" t="str">
            <v>HPL ELECTRIC &amp; POWER LTD</v>
          </cell>
          <cell r="B1714">
            <v>540136</v>
          </cell>
          <cell r="C1714" t="str">
            <v>HPL</v>
          </cell>
          <cell r="D1714" t="str">
            <v>Heavy Electrical Equipment</v>
          </cell>
        </row>
        <row r="1715">
          <cell r="A1715" t="str">
            <v>HRB FLORICULTURE LTD</v>
          </cell>
          <cell r="B1715">
            <v>531724</v>
          </cell>
          <cell r="C1715" t="str">
            <v>Not Listed</v>
          </cell>
          <cell r="D1715" t="str">
            <v>Misc.Commercial Services</v>
          </cell>
        </row>
        <row r="1716">
          <cell r="A1716" t="str">
            <v>HSIL LTD</v>
          </cell>
          <cell r="B1716">
            <v>500187</v>
          </cell>
          <cell r="C1716" t="str">
            <v>HSIL</v>
          </cell>
          <cell r="D1716" t="str">
            <v>Containers &amp; Packaging</v>
          </cell>
        </row>
        <row r="1717">
          <cell r="A1717" t="str">
            <v>HT MEDIA LTD</v>
          </cell>
          <cell r="B1717">
            <v>532662</v>
          </cell>
          <cell r="C1717" t="str">
            <v>HTMEDIA</v>
          </cell>
          <cell r="D1717" t="str">
            <v>Publishing</v>
          </cell>
        </row>
        <row r="1718">
          <cell r="A1718" t="str">
            <v>HUBTOWN LTD</v>
          </cell>
          <cell r="B1718">
            <v>532799</v>
          </cell>
          <cell r="C1718" t="str">
            <v>HUBTOWN</v>
          </cell>
          <cell r="D1718" t="str">
            <v>Realty</v>
          </cell>
        </row>
        <row r="1719">
          <cell r="A1719" t="str">
            <v>HUHTAMAKI PPL LTD</v>
          </cell>
          <cell r="B1719">
            <v>509820</v>
          </cell>
          <cell r="C1719" t="str">
            <v>PAPERPROD</v>
          </cell>
          <cell r="D1719" t="str">
            <v>Containers &amp; Packaging</v>
          </cell>
        </row>
        <row r="1720">
          <cell r="A1720" t="str">
            <v>Humming Bird Education Ltd</v>
          </cell>
          <cell r="B1720">
            <v>542592</v>
          </cell>
          <cell r="C1720" t="str">
            <v>HBEL</v>
          </cell>
          <cell r="D1720" t="str">
            <v>Education</v>
          </cell>
        </row>
        <row r="1721">
          <cell r="A1721" t="str">
            <v>HUSYS CONSULTING LTD</v>
          </cell>
          <cell r="B1721" t="str">
            <v>Not Listed</v>
          </cell>
          <cell r="C1721" t="str">
            <v>HUSYSLTD</v>
          </cell>
          <cell r="D1721" t="str">
            <v>SME</v>
          </cell>
        </row>
        <row r="1722">
          <cell r="A1722" t="str">
            <v>HYPERSOFT TECHNOLOGIES LTD</v>
          </cell>
          <cell r="B1722">
            <v>539724</v>
          </cell>
          <cell r="C1722" t="str">
            <v>Not Listed</v>
          </cell>
          <cell r="D1722" t="str">
            <v>IT Consulting &amp; Software</v>
          </cell>
        </row>
        <row r="1723">
          <cell r="A1723" t="str">
            <v>IB INFOTECH ENTERPRISES LTD</v>
          </cell>
          <cell r="B1723">
            <v>519463</v>
          </cell>
          <cell r="C1723" t="str">
            <v>Not Listed</v>
          </cell>
          <cell r="D1723" t="str">
            <v>Other Agricultural Products</v>
          </cell>
        </row>
        <row r="1724">
          <cell r="A1724" t="str">
            <v>ICE MAKE REFRIGERATION LTD</v>
          </cell>
          <cell r="B1724" t="str">
            <v>Not Listed</v>
          </cell>
          <cell r="C1724" t="str">
            <v>ICEMAKE</v>
          </cell>
          <cell r="D1724" t="str">
            <v>SME</v>
          </cell>
        </row>
        <row r="1725">
          <cell r="A1725" t="str">
            <v>ICICI BANK LTD</v>
          </cell>
          <cell r="B1725">
            <v>532174</v>
          </cell>
          <cell r="C1725" t="str">
            <v>ICICIBANK</v>
          </cell>
          <cell r="D1725" t="str">
            <v>Banks</v>
          </cell>
        </row>
        <row r="1726">
          <cell r="A1726" t="str">
            <v>ICICI LOMBARD GENERAL INSURANCE COMPANY LTD</v>
          </cell>
          <cell r="B1726">
            <v>540716</v>
          </cell>
          <cell r="C1726" t="str">
            <v>ICICIGI</v>
          </cell>
          <cell r="D1726" t="str">
            <v>General Insurance</v>
          </cell>
        </row>
        <row r="1727">
          <cell r="A1727" t="str">
            <v>ICICI Prudential Gold ETF</v>
          </cell>
          <cell r="B1727">
            <v>533244</v>
          </cell>
          <cell r="C1727" t="str">
            <v>ICICIGOLD</v>
          </cell>
          <cell r="D1727" t="str">
            <v>Other Financial Services</v>
          </cell>
        </row>
        <row r="1728">
          <cell r="A1728" t="str">
            <v>ICICI PRUDENTIAL LIFE INSURANCE COMPANY LTD</v>
          </cell>
          <cell r="B1728">
            <v>540133</v>
          </cell>
          <cell r="C1728" t="str">
            <v>ICICIPRULI</v>
          </cell>
          <cell r="D1728" t="str">
            <v>Life Insurance</v>
          </cell>
        </row>
        <row r="1729">
          <cell r="A1729" t="str">
            <v>ICICI Prudential Sensex ETF</v>
          </cell>
          <cell r="B1729">
            <v>555555</v>
          </cell>
          <cell r="C1729" t="str">
            <v>ICICISENSX</v>
          </cell>
          <cell r="D1729" t="str">
            <v>Other Financial Services</v>
          </cell>
        </row>
        <row r="1730">
          <cell r="A1730" t="str">
            <v>ICICI SECURITIES LTD</v>
          </cell>
          <cell r="B1730">
            <v>541179</v>
          </cell>
          <cell r="C1730" t="str">
            <v>ISEC</v>
          </cell>
          <cell r="D1730" t="str">
            <v>Other Financial Services</v>
          </cell>
        </row>
        <row r="1731">
          <cell r="A1731" t="str">
            <v>ICRA LTD</v>
          </cell>
          <cell r="B1731">
            <v>532835</v>
          </cell>
          <cell r="C1731" t="str">
            <v>ICRA</v>
          </cell>
          <cell r="D1731" t="str">
            <v>Other Financial Services</v>
          </cell>
        </row>
        <row r="1732">
          <cell r="A1732" t="str">
            <v>ICSA (INDIA) LTD</v>
          </cell>
          <cell r="B1732">
            <v>531524</v>
          </cell>
          <cell r="C1732" t="str">
            <v>ICSA</v>
          </cell>
          <cell r="D1732" t="str">
            <v>Other Elect.Equip./ Prod.</v>
          </cell>
        </row>
        <row r="1733">
          <cell r="A1733" t="str">
            <v>ICSA INDIA LTD</v>
          </cell>
          <cell r="B1733">
            <v>531524</v>
          </cell>
          <cell r="C1733" t="str">
            <v>ICSA</v>
          </cell>
          <cell r="D1733" t="str">
            <v>Other Elect.Equip./ Prod.</v>
          </cell>
        </row>
        <row r="1734">
          <cell r="A1734" t="str">
            <v>IDBI BANK LTD</v>
          </cell>
          <cell r="B1734">
            <v>500116</v>
          </cell>
          <cell r="C1734" t="str">
            <v>IDBI</v>
          </cell>
          <cell r="D1734" t="str">
            <v>Banks</v>
          </cell>
        </row>
        <row r="1735">
          <cell r="A1735" t="str">
            <v>IDFC BANK LTD</v>
          </cell>
          <cell r="B1735">
            <v>539437</v>
          </cell>
          <cell r="C1735" t="str">
            <v>IDFCBANK</v>
          </cell>
          <cell r="D1735" t="str">
            <v>Banks</v>
          </cell>
        </row>
        <row r="1736">
          <cell r="A1736" t="str">
            <v>IDFC First Bank LTD</v>
          </cell>
          <cell r="B1736" t="str">
            <v>Not Listed</v>
          </cell>
          <cell r="C1736" t="str">
            <v>IDFCFIRSTB</v>
          </cell>
          <cell r="D1736" t="str">
            <v>Banks</v>
          </cell>
        </row>
        <row r="1737">
          <cell r="A1737" t="str">
            <v>IDFC LTD</v>
          </cell>
          <cell r="B1737">
            <v>532659</v>
          </cell>
          <cell r="C1737" t="str">
            <v>IDFC</v>
          </cell>
          <cell r="D1737" t="str">
            <v>Finance (including NBFCs)</v>
          </cell>
        </row>
        <row r="1738">
          <cell r="A1738" t="str">
            <v>IFB AGRO INDUSTRIES LTD</v>
          </cell>
          <cell r="B1738">
            <v>507438</v>
          </cell>
          <cell r="C1738" t="str">
            <v>IFBAGRO</v>
          </cell>
          <cell r="D1738" t="str">
            <v>Breweries &amp; Distilleries</v>
          </cell>
        </row>
        <row r="1739">
          <cell r="A1739" t="str">
            <v>IFB INDUSTRIES LTD</v>
          </cell>
          <cell r="B1739">
            <v>505726</v>
          </cell>
          <cell r="C1739" t="str">
            <v>IFBIND</v>
          </cell>
          <cell r="D1739" t="str">
            <v>Household Appliances</v>
          </cell>
        </row>
        <row r="1740">
          <cell r="A1740" t="str">
            <v>IFCI LTD</v>
          </cell>
          <cell r="B1740">
            <v>500106</v>
          </cell>
          <cell r="C1740" t="str">
            <v>IFCI</v>
          </cell>
          <cell r="D1740" t="str">
            <v>Financial Institutions</v>
          </cell>
        </row>
        <row r="1741">
          <cell r="A1741" t="str">
            <v>IFGL REFRACTORIES LTD</v>
          </cell>
          <cell r="B1741">
            <v>540774</v>
          </cell>
          <cell r="C1741" t="str">
            <v>IFGLEXPOR</v>
          </cell>
          <cell r="D1741" t="str">
            <v>Other Industrial Goods</v>
          </cell>
        </row>
        <row r="1742">
          <cell r="A1742" t="str">
            <v>IFL ENTERPRISES LTD</v>
          </cell>
          <cell r="B1742">
            <v>540377</v>
          </cell>
          <cell r="C1742" t="str">
            <v>Not Listed</v>
          </cell>
          <cell r="D1742" t="str">
            <v>Comm.Trading  &amp; Distribution</v>
          </cell>
        </row>
        <row r="1743">
          <cell r="A1743" t="str">
            <v>IFM IMPEX GLOBAL LTD</v>
          </cell>
          <cell r="B1743">
            <v>522289</v>
          </cell>
          <cell r="C1743" t="str">
            <v>Not Listed</v>
          </cell>
          <cell r="D1743" t="str">
            <v>Comm.Trading  &amp; Distribution</v>
          </cell>
        </row>
        <row r="1744">
          <cell r="A1744" t="str">
            <v>IG PETROCHEMICALS LTD</v>
          </cell>
          <cell r="B1744">
            <v>500199</v>
          </cell>
          <cell r="C1744" t="str">
            <v>IGPL</v>
          </cell>
          <cell r="D1744" t="str">
            <v>Commodity Chemicals</v>
          </cell>
        </row>
        <row r="1745">
          <cell r="A1745" t="str">
            <v>IGARASHI MOTORS (INDIA) LTD</v>
          </cell>
          <cell r="B1745">
            <v>517380</v>
          </cell>
          <cell r="C1745" t="str">
            <v>IGARASHI</v>
          </cell>
          <cell r="D1745" t="str">
            <v>Auto Parts &amp; Equipment</v>
          </cell>
        </row>
        <row r="1746">
          <cell r="A1746" t="str">
            <v>IGARASHI MOTORS INDIA LTD</v>
          </cell>
          <cell r="B1746">
            <v>517380</v>
          </cell>
          <cell r="C1746" t="str">
            <v>IGARASHI</v>
          </cell>
          <cell r="D1746" t="str">
            <v>Auto Parts &amp; Equipment</v>
          </cell>
        </row>
        <row r="1747">
          <cell r="A1747" t="str">
            <v>IGC INDUSTRIES LTD</v>
          </cell>
          <cell r="B1747">
            <v>539449</v>
          </cell>
          <cell r="C1747" t="str">
            <v>Not Listed</v>
          </cell>
          <cell r="D1747" t="str">
            <v>Comm.Trading  &amp; Distribution</v>
          </cell>
        </row>
        <row r="1748">
          <cell r="A1748" t="str">
            <v>IIFL HOLDINGS LTD</v>
          </cell>
          <cell r="B1748">
            <v>532636</v>
          </cell>
          <cell r="C1748" t="str">
            <v>IIFL</v>
          </cell>
          <cell r="D1748" t="str">
            <v>Other Financial Services</v>
          </cell>
        </row>
        <row r="1749">
          <cell r="A1749" t="str">
            <v>IITL PROJECTS LTD</v>
          </cell>
          <cell r="B1749">
            <v>531968</v>
          </cell>
          <cell r="C1749" t="str">
            <v>IITLPROJ</v>
          </cell>
          <cell r="D1749" t="str">
            <v>Realty</v>
          </cell>
        </row>
        <row r="1750">
          <cell r="A1750" t="str">
            <v>IKAB SECURITIES &amp; INVESTMENT LTD</v>
          </cell>
          <cell r="B1750">
            <v>514238</v>
          </cell>
          <cell r="C1750" t="str">
            <v>Not Listed</v>
          </cell>
          <cell r="D1750" t="str">
            <v>Other Financial Services</v>
          </cell>
        </row>
        <row r="1751">
          <cell r="A1751" t="str">
            <v>IKF TECHNOLOGIES LTD</v>
          </cell>
          <cell r="B1751">
            <v>532414</v>
          </cell>
          <cell r="C1751" t="str">
            <v>Not Listed</v>
          </cell>
          <cell r="D1751" t="str">
            <v>IT Software Products</v>
          </cell>
        </row>
        <row r="1752">
          <cell r="A1752" t="str">
            <v>IL&amp;FS ENGINEERING AND CONSTRUCTION COMPANY LTD</v>
          </cell>
          <cell r="B1752">
            <v>532907</v>
          </cell>
          <cell r="C1752" t="str">
            <v>IL&amp;FSENGG</v>
          </cell>
          <cell r="D1752" t="str">
            <v>Construction &amp; Engineering</v>
          </cell>
        </row>
        <row r="1753">
          <cell r="A1753" t="str">
            <v>IL&amp;FS INVESTMENT MANAGERS LTD</v>
          </cell>
          <cell r="B1753">
            <v>511208</v>
          </cell>
          <cell r="C1753" t="str">
            <v>IVC</v>
          </cell>
          <cell r="D1753" t="str">
            <v>Asset Management Cos.</v>
          </cell>
        </row>
        <row r="1754">
          <cell r="A1754" t="str">
            <v>IL&amp;FS TRANSPORTATION NETWORKS LTD</v>
          </cell>
          <cell r="B1754">
            <v>533177</v>
          </cell>
          <cell r="C1754" t="str">
            <v>IL&amp;FSTRANS</v>
          </cell>
          <cell r="D1754" t="str">
            <v>Roads &amp; Highways</v>
          </cell>
        </row>
        <row r="1755">
          <cell r="A1755" t="str">
            <v>IM+ CAPITALS LTD</v>
          </cell>
          <cell r="B1755">
            <v>511628</v>
          </cell>
          <cell r="C1755" t="str">
            <v>Not Listed</v>
          </cell>
          <cell r="D1755" t="str">
            <v>Finance (including NBFCs)</v>
          </cell>
        </row>
        <row r="1756">
          <cell r="A1756" t="str">
            <v>IMC FINANCE LTD</v>
          </cell>
          <cell r="B1756">
            <v>505539</v>
          </cell>
          <cell r="C1756" t="str">
            <v>Not Listed</v>
          </cell>
          <cell r="D1756" t="str">
            <v>Misc.Commercial Services</v>
          </cell>
        </row>
        <row r="1757">
          <cell r="A1757" t="str">
            <v>IMEC SERVICES LTD</v>
          </cell>
          <cell r="B1757">
            <v>513295</v>
          </cell>
          <cell r="C1757" t="str">
            <v>Not Listed</v>
          </cell>
          <cell r="D1757" t="str">
            <v>Iron &amp; Steel/Interm.Products</v>
          </cell>
        </row>
        <row r="1758">
          <cell r="A1758" t="str">
            <v>IMP POWERS LTD</v>
          </cell>
          <cell r="B1758">
            <v>517571</v>
          </cell>
          <cell r="C1758" t="str">
            <v>INDLMETER</v>
          </cell>
          <cell r="D1758" t="str">
            <v>Heavy Electrical Equipment</v>
          </cell>
        </row>
        <row r="1759">
          <cell r="A1759" t="str">
            <v>IMPEX FERRO TECH LTD</v>
          </cell>
          <cell r="B1759">
            <v>532614</v>
          </cell>
          <cell r="C1759" t="str">
            <v>IMPEXFERRO</v>
          </cell>
          <cell r="D1759" t="str">
            <v>Iron &amp; Steel/Interm.Products</v>
          </cell>
        </row>
        <row r="1760">
          <cell r="A1760" t="str">
            <v>INANI MARBLES &amp; INDUSTRIES LTD</v>
          </cell>
          <cell r="B1760">
            <v>531129</v>
          </cell>
          <cell r="C1760" t="str">
            <v>Not Listed</v>
          </cell>
          <cell r="D1760" t="str">
            <v>Construction Materials</v>
          </cell>
        </row>
        <row r="1761">
          <cell r="A1761" t="str">
            <v>INANI SECURITIES LTD</v>
          </cell>
          <cell r="B1761">
            <v>531672</v>
          </cell>
          <cell r="C1761" t="str">
            <v>Not Listed</v>
          </cell>
          <cell r="D1761" t="str">
            <v>Other Financial Services</v>
          </cell>
        </row>
        <row r="1762">
          <cell r="A1762" t="str">
            <v>INCAP LTD</v>
          </cell>
          <cell r="B1762">
            <v>517370</v>
          </cell>
          <cell r="C1762" t="str">
            <v>Not Listed</v>
          </cell>
          <cell r="D1762" t="str">
            <v>Other Elect.Equip./ Prod.</v>
          </cell>
        </row>
        <row r="1763">
          <cell r="A1763" t="str">
            <v>INCEPTUM ENTERPRISES LTD</v>
          </cell>
          <cell r="B1763">
            <v>538541</v>
          </cell>
          <cell r="C1763" t="str">
            <v>Not Listed</v>
          </cell>
          <cell r="D1763" t="str">
            <v>Comm.Trading  &amp; Distribution</v>
          </cell>
        </row>
        <row r="1764">
          <cell r="A1764" t="str">
            <v>INCON ENGINEERS LTD</v>
          </cell>
          <cell r="B1764">
            <v>531594</v>
          </cell>
          <cell r="C1764" t="str">
            <v>Not Listed</v>
          </cell>
          <cell r="D1764" t="str">
            <v>Industrial Machinery</v>
          </cell>
        </row>
        <row r="1765">
          <cell r="A1765" t="str">
            <v>IND BANK HOUSING LTD</v>
          </cell>
          <cell r="B1765">
            <v>523465</v>
          </cell>
          <cell r="C1765" t="str">
            <v>Not Listed</v>
          </cell>
          <cell r="D1765" t="str">
            <v xml:space="preserve">Housing Finance </v>
          </cell>
        </row>
        <row r="1766">
          <cell r="A1766" t="str">
            <v>IND RENEWABLE ENERGY LTD</v>
          </cell>
          <cell r="B1766">
            <v>536709</v>
          </cell>
          <cell r="C1766" t="str">
            <v>Not Listed</v>
          </cell>
          <cell r="D1766" t="str">
            <v>Electric Utilities</v>
          </cell>
        </row>
        <row r="1767">
          <cell r="A1767" t="str">
            <v>INDAG RUBBER LTD</v>
          </cell>
          <cell r="B1767">
            <v>509162</v>
          </cell>
          <cell r="C1767" t="str">
            <v>Not Listed</v>
          </cell>
          <cell r="D1767" t="str">
            <v>Auto Tyres &amp; Rubber Products</v>
          </cell>
        </row>
        <row r="1768">
          <cell r="A1768" t="str">
            <v>IND-AGIV COMMERCE LTD</v>
          </cell>
          <cell r="B1768">
            <v>517077</v>
          </cell>
          <cell r="C1768" t="str">
            <v>Not Listed</v>
          </cell>
          <cell r="D1768" t="str">
            <v>Comm.Trading  &amp; Distribution</v>
          </cell>
        </row>
        <row r="1769">
          <cell r="A1769" t="str">
            <v>INDBANK MERCHANT BANKING SERVICES LTD</v>
          </cell>
          <cell r="B1769">
            <v>511473</v>
          </cell>
          <cell r="C1769" t="str">
            <v>INDBANK</v>
          </cell>
          <cell r="D1769" t="str">
            <v>Other Financial Services</v>
          </cell>
        </row>
        <row r="1770">
          <cell r="A1770" t="str">
            <v>INDERGIRI FINANCE LTD</v>
          </cell>
          <cell r="B1770">
            <v>531505</v>
          </cell>
          <cell r="C1770" t="str">
            <v>Not Listed</v>
          </cell>
          <cell r="D1770" t="str">
            <v>Finance (including NBFCs)</v>
          </cell>
        </row>
        <row r="1771">
          <cell r="A1771" t="str">
            <v>INDIA CEMENTS CAPITAL LTD</v>
          </cell>
          <cell r="B1771">
            <v>511355</v>
          </cell>
          <cell r="C1771" t="str">
            <v>Not Listed</v>
          </cell>
          <cell r="D1771" t="str">
            <v>Finance (including NBFCs)</v>
          </cell>
        </row>
        <row r="1772">
          <cell r="A1772" t="str">
            <v>INDIA FINSEC LTD</v>
          </cell>
          <cell r="B1772">
            <v>535667</v>
          </cell>
          <cell r="C1772" t="str">
            <v>Not Listed</v>
          </cell>
          <cell r="D1772" t="str">
            <v>Finance (including NBFCs)</v>
          </cell>
        </row>
        <row r="1773">
          <cell r="A1773" t="str">
            <v>INDIA GELATINE &amp; CHEMICALS LTD</v>
          </cell>
          <cell r="B1773">
            <v>531253</v>
          </cell>
          <cell r="C1773" t="str">
            <v>Not Listed</v>
          </cell>
          <cell r="D1773" t="str">
            <v>Specialty Chemicals</v>
          </cell>
        </row>
        <row r="1774">
          <cell r="A1774" t="str">
            <v>INDIA GLYCOLS LTD</v>
          </cell>
          <cell r="B1774">
            <v>500201</v>
          </cell>
          <cell r="C1774" t="str">
            <v>INDIAGLYCO</v>
          </cell>
          <cell r="D1774" t="str">
            <v>Commodity Chemicals</v>
          </cell>
        </row>
        <row r="1775">
          <cell r="A1775" t="str">
            <v>INDIA GREEN REALITY LTD</v>
          </cell>
          <cell r="B1775">
            <v>540152</v>
          </cell>
          <cell r="C1775" t="str">
            <v>Not Listed</v>
          </cell>
          <cell r="D1775" t="str">
            <v>Realty</v>
          </cell>
        </row>
        <row r="1776">
          <cell r="A1776" t="str">
            <v>India Grid Trust</v>
          </cell>
          <cell r="B1776">
            <v>540565</v>
          </cell>
          <cell r="C1776" t="str">
            <v>INDIGRID</v>
          </cell>
          <cell r="D1776" t="str">
            <v>Investment Companies</v>
          </cell>
        </row>
        <row r="1777">
          <cell r="A1777" t="str">
            <v>INDIA HOME LOAN LTD</v>
          </cell>
          <cell r="B1777">
            <v>530979</v>
          </cell>
          <cell r="C1777" t="str">
            <v>Not Listed</v>
          </cell>
          <cell r="D1777" t="str">
            <v xml:space="preserve">Housing Finance </v>
          </cell>
        </row>
        <row r="1778">
          <cell r="A1778" t="str">
            <v>INDIA INFRASPACE LTD</v>
          </cell>
          <cell r="B1778">
            <v>531343</v>
          </cell>
          <cell r="C1778" t="str">
            <v>Not Listed</v>
          </cell>
          <cell r="D1778" t="str">
            <v>Misc.Commercial Services</v>
          </cell>
        </row>
        <row r="1779">
          <cell r="A1779" t="str">
            <v>INDIA MOTOR PARTS AND ACCESSORIES LTD</v>
          </cell>
          <cell r="B1779">
            <v>590065</v>
          </cell>
          <cell r="C1779" t="str">
            <v>IMPAL</v>
          </cell>
          <cell r="D1779" t="str">
            <v>Comm.Trading  &amp; Distribution</v>
          </cell>
        </row>
        <row r="1780">
          <cell r="A1780" t="str">
            <v>INDIA NIPPON ELECTRICALS LTD</v>
          </cell>
          <cell r="B1780">
            <v>532240</v>
          </cell>
          <cell r="C1780" t="str">
            <v>INDNIPPON</v>
          </cell>
          <cell r="D1780" t="str">
            <v>Auto Parts &amp; Equipment</v>
          </cell>
        </row>
        <row r="1781">
          <cell r="A1781" t="str">
            <v>INDIA STEEL WORKS LTD</v>
          </cell>
          <cell r="B1781">
            <v>513361</v>
          </cell>
          <cell r="C1781" t="str">
            <v>Not Listed</v>
          </cell>
          <cell r="D1781" t="str">
            <v>Iron &amp; Steel/Interm.Products</v>
          </cell>
        </row>
        <row r="1782">
          <cell r="A1782" t="str">
            <v>INDIA TOURISM DEVELOPMENT CORPORATION LTD</v>
          </cell>
          <cell r="B1782">
            <v>532189</v>
          </cell>
          <cell r="C1782" t="str">
            <v>ITDC</v>
          </cell>
          <cell r="D1782" t="str">
            <v>Hotels</v>
          </cell>
        </row>
        <row r="1783">
          <cell r="A1783" t="str">
            <v>INDIABULLS HOUSING FINANCE LTD</v>
          </cell>
          <cell r="B1783">
            <v>535789</v>
          </cell>
          <cell r="C1783" t="str">
            <v>IBULHSGFIN</v>
          </cell>
          <cell r="D1783" t="str">
            <v xml:space="preserve">Housing Finance </v>
          </cell>
        </row>
        <row r="1784">
          <cell r="A1784" t="str">
            <v>INDIABULLS INTEGRATED SERVICES LTD</v>
          </cell>
          <cell r="B1784">
            <v>533520</v>
          </cell>
          <cell r="C1784" t="str">
            <v>IBULISL</v>
          </cell>
          <cell r="D1784" t="str">
            <v>Comm.Trading  &amp; Distribution</v>
          </cell>
        </row>
        <row r="1785">
          <cell r="A1785" t="str">
            <v>INDIABULLS REAL ESTATE LTD</v>
          </cell>
          <cell r="B1785">
            <v>532832</v>
          </cell>
          <cell r="C1785" t="str">
            <v>IBREALEST</v>
          </cell>
          <cell r="D1785" t="str">
            <v>Realty</v>
          </cell>
        </row>
        <row r="1786">
          <cell r="A1786" t="str">
            <v>INDIABULLS VENTURES LTD</v>
          </cell>
          <cell r="B1786">
            <v>532960</v>
          </cell>
          <cell r="C1786" t="str">
            <v>IBVENTURES</v>
          </cell>
          <cell r="D1786" t="str">
            <v>Other Financial Services</v>
          </cell>
        </row>
        <row r="1787">
          <cell r="A1787" t="str">
            <v>INDIAN ACRYLICS LTD</v>
          </cell>
          <cell r="B1787">
            <v>514165</v>
          </cell>
          <cell r="C1787" t="str">
            <v>Not Listed</v>
          </cell>
          <cell r="D1787" t="str">
            <v>Fibres &amp; Plastics</v>
          </cell>
        </row>
        <row r="1788">
          <cell r="A1788" t="str">
            <v>INDIAN BANK</v>
          </cell>
          <cell r="B1788">
            <v>532814</v>
          </cell>
          <cell r="C1788" t="str">
            <v>INDIANB</v>
          </cell>
          <cell r="D1788" t="str">
            <v>Banks</v>
          </cell>
        </row>
        <row r="1789">
          <cell r="A1789" t="str">
            <v>INDIAN BRIGHT STEEL CO LTD</v>
          </cell>
          <cell r="B1789">
            <v>504731</v>
          </cell>
          <cell r="C1789" t="str">
            <v>Not Listed</v>
          </cell>
          <cell r="D1789" t="str">
            <v>Iron &amp; Steel/Interm.Products</v>
          </cell>
        </row>
        <row r="1790">
          <cell r="A1790" t="str">
            <v>INDIAN CARD CLOTHING COMPANY LTD</v>
          </cell>
          <cell r="B1790">
            <v>509692</v>
          </cell>
          <cell r="C1790" t="str">
            <v>INDIANCARD</v>
          </cell>
          <cell r="D1790" t="str">
            <v>Textiles</v>
          </cell>
        </row>
        <row r="1791">
          <cell r="A1791" t="str">
            <v>INDIAN ENERGY EXCHANGE LTD</v>
          </cell>
          <cell r="B1791">
            <v>540750</v>
          </cell>
          <cell r="C1791" t="str">
            <v>IEX</v>
          </cell>
          <cell r="D1791" t="str">
            <v>Electric Utilities</v>
          </cell>
        </row>
        <row r="1792">
          <cell r="A1792" t="str">
            <v>INDIAN EXTRACTIONS LTD</v>
          </cell>
          <cell r="B1792">
            <v>524614</v>
          </cell>
          <cell r="C1792" t="str">
            <v>Not Listed</v>
          </cell>
          <cell r="D1792" t="str">
            <v>Other Food Products</v>
          </cell>
        </row>
        <row r="1793">
          <cell r="A1793" t="str">
            <v>INDIAN HUME PIPE COMPANY LTD</v>
          </cell>
          <cell r="B1793">
            <v>504741</v>
          </cell>
          <cell r="C1793" t="str">
            <v>INDIANHUME</v>
          </cell>
          <cell r="D1793" t="str">
            <v>Cement &amp; Cement Products</v>
          </cell>
        </row>
        <row r="1794">
          <cell r="A1794" t="str">
            <v>INDIAN INFOTECH &amp; SOFTWARE LTD</v>
          </cell>
          <cell r="B1794">
            <v>509051</v>
          </cell>
          <cell r="C1794" t="str">
            <v>Not Listed</v>
          </cell>
          <cell r="D1794" t="str">
            <v>IT Software Products</v>
          </cell>
        </row>
        <row r="1795">
          <cell r="A1795" t="str">
            <v>INDIAN LINK CHAIN MANUFACTURES LTD</v>
          </cell>
          <cell r="B1795">
            <v>504746</v>
          </cell>
          <cell r="C1795" t="str">
            <v>Not Listed</v>
          </cell>
          <cell r="D1795" t="str">
            <v>Other Industrial Products</v>
          </cell>
        </row>
        <row r="1796">
          <cell r="A1796" t="str">
            <v>INDIAN METALS &amp; FERRO ALLOYS LTD</v>
          </cell>
          <cell r="B1796">
            <v>533047</v>
          </cell>
          <cell r="C1796" t="str">
            <v>IMFA</v>
          </cell>
          <cell r="D1796" t="str">
            <v>Iron &amp; Steel/Interm.Products</v>
          </cell>
        </row>
        <row r="1797">
          <cell r="A1797" t="str">
            <v>INDIAN OIL CORPORATION LTD</v>
          </cell>
          <cell r="B1797">
            <v>530965</v>
          </cell>
          <cell r="C1797" t="str">
            <v>IOC</v>
          </cell>
          <cell r="D1797" t="str">
            <v>Oil Marketing &amp; Distribution</v>
          </cell>
        </row>
        <row r="1798">
          <cell r="A1798" t="str">
            <v>INDIAN OVERSEAS BANK</v>
          </cell>
          <cell r="B1798">
            <v>532388</v>
          </cell>
          <cell r="C1798" t="str">
            <v>IOB</v>
          </cell>
          <cell r="D1798" t="str">
            <v>Banks</v>
          </cell>
        </row>
        <row r="1799">
          <cell r="A1799" t="str">
            <v>INDIAN SUCROSE LTD</v>
          </cell>
          <cell r="B1799">
            <v>500319</v>
          </cell>
          <cell r="C1799" t="str">
            <v>Not Listed</v>
          </cell>
          <cell r="D1799" t="str">
            <v>Sugar</v>
          </cell>
        </row>
        <row r="1800">
          <cell r="A1800" t="str">
            <v>INDIAN TERRAIN FASHIONS LTD</v>
          </cell>
          <cell r="B1800">
            <v>533329</v>
          </cell>
          <cell r="C1800" t="str">
            <v>INDTERRAIN</v>
          </cell>
          <cell r="D1800" t="str">
            <v>Other Apparels &amp; Accessories</v>
          </cell>
        </row>
        <row r="1801">
          <cell r="A1801" t="str">
            <v>INDIAN TONERS &amp; DEVELOPERS LTD</v>
          </cell>
          <cell r="B1801">
            <v>523586</v>
          </cell>
          <cell r="C1801" t="str">
            <v>Not Listed</v>
          </cell>
          <cell r="D1801" t="str">
            <v>Specialty Chemicals</v>
          </cell>
        </row>
        <row r="1802">
          <cell r="A1802" t="str">
            <v>INDIANIVESH LTD</v>
          </cell>
          <cell r="B1802">
            <v>501700</v>
          </cell>
          <cell r="C1802" t="str">
            <v>Not Listed</v>
          </cell>
          <cell r="D1802" t="str">
            <v>Finance (including NBFCs)</v>
          </cell>
        </row>
        <row r="1803">
          <cell r="A1803" t="str">
            <v>INDITRADE CAPITAL LTD</v>
          </cell>
          <cell r="B1803">
            <v>532745</v>
          </cell>
          <cell r="C1803" t="str">
            <v>Not Listed</v>
          </cell>
          <cell r="D1803" t="str">
            <v>Other Financial Services</v>
          </cell>
        </row>
        <row r="1804">
          <cell r="A1804" t="str">
            <v>INDO AMINES LTD</v>
          </cell>
          <cell r="B1804">
            <v>524648</v>
          </cell>
          <cell r="C1804" t="str">
            <v>Not Listed</v>
          </cell>
          <cell r="D1804" t="str">
            <v>Commodity Chemicals</v>
          </cell>
        </row>
        <row r="1805">
          <cell r="A1805" t="str">
            <v>INDO ASIAN FINANCE LTD</v>
          </cell>
          <cell r="B1805">
            <v>530747</v>
          </cell>
          <cell r="C1805" t="str">
            <v>Not Listed</v>
          </cell>
          <cell r="D1805" t="str">
            <v>Finance (including NBFCs)</v>
          </cell>
        </row>
        <row r="1806">
          <cell r="A1806" t="str">
            <v>INDO BORAX &amp; CHEMICALS LTD</v>
          </cell>
          <cell r="B1806">
            <v>524342</v>
          </cell>
          <cell r="C1806" t="str">
            <v>Not Listed</v>
          </cell>
          <cell r="D1806" t="str">
            <v>Commodity Chemicals</v>
          </cell>
        </row>
        <row r="1807">
          <cell r="A1807" t="str">
            <v>INDO COTSPIN LTD</v>
          </cell>
          <cell r="B1807">
            <v>538838</v>
          </cell>
          <cell r="C1807" t="str">
            <v>Not Listed</v>
          </cell>
          <cell r="D1807" t="str">
            <v>Textiles</v>
          </cell>
        </row>
        <row r="1808">
          <cell r="A1808" t="str">
            <v>INDO COUNT INDUSTRIES LTD</v>
          </cell>
          <cell r="B1808">
            <v>521016</v>
          </cell>
          <cell r="C1808" t="str">
            <v>ICIL</v>
          </cell>
          <cell r="D1808" t="str">
            <v>Textiles</v>
          </cell>
        </row>
        <row r="1809">
          <cell r="A1809" t="str">
            <v>INDO CREDIT CAPITAL LTD</v>
          </cell>
          <cell r="B1809">
            <v>526887</v>
          </cell>
          <cell r="C1809" t="str">
            <v>Not Listed</v>
          </cell>
          <cell r="D1809" t="str">
            <v>Finance (including NBFCs)</v>
          </cell>
        </row>
        <row r="1810">
          <cell r="A1810" t="str">
            <v>INDO EURO INDCHEM LTD</v>
          </cell>
          <cell r="B1810">
            <v>524458</v>
          </cell>
          <cell r="C1810" t="str">
            <v>Not Listed</v>
          </cell>
          <cell r="D1810" t="str">
            <v>Specialty Chemicals</v>
          </cell>
        </row>
        <row r="1811">
          <cell r="A1811" t="str">
            <v>INDO GULF INDUSTRIES LTD</v>
          </cell>
          <cell r="B1811">
            <v>506945</v>
          </cell>
          <cell r="C1811" t="str">
            <v>Not Listed</v>
          </cell>
          <cell r="D1811" t="str">
            <v>Specialty Chemicals</v>
          </cell>
        </row>
        <row r="1812">
          <cell r="A1812" t="str">
            <v>INDO PACIFIC PROJECTS LTD</v>
          </cell>
          <cell r="B1812">
            <v>531565</v>
          </cell>
          <cell r="C1812" t="str">
            <v>Not Listed</v>
          </cell>
          <cell r="D1812" t="str">
            <v>Realty</v>
          </cell>
        </row>
        <row r="1813">
          <cell r="A1813" t="str">
            <v>INDO RAMA SYNTHETICS (INDIA) LTD</v>
          </cell>
          <cell r="B1813">
            <v>500207</v>
          </cell>
          <cell r="C1813" t="str">
            <v>INDORAMA</v>
          </cell>
          <cell r="D1813" t="str">
            <v>Textiles</v>
          </cell>
        </row>
        <row r="1814">
          <cell r="A1814" t="str">
            <v>INDO RAMA SYNTHETICS INDIA LTD</v>
          </cell>
          <cell r="B1814">
            <v>500207</v>
          </cell>
          <cell r="C1814" t="str">
            <v>INDORAMA</v>
          </cell>
          <cell r="D1814" t="str">
            <v>Textiles</v>
          </cell>
        </row>
        <row r="1815">
          <cell r="A1815" t="str">
            <v>INDO TECH TRANSFORMERS LTD</v>
          </cell>
          <cell r="B1815">
            <v>532717</v>
          </cell>
          <cell r="C1815" t="str">
            <v>INDOTECH</v>
          </cell>
          <cell r="D1815" t="str">
            <v>Heavy Electrical Equipment</v>
          </cell>
        </row>
        <row r="1816">
          <cell r="A1816" t="str">
            <v>INDO THAI SECURITIES LTD</v>
          </cell>
          <cell r="B1816">
            <v>533676</v>
          </cell>
          <cell r="C1816" t="str">
            <v>INDOTHAI</v>
          </cell>
          <cell r="D1816" t="str">
            <v>Other Financial Services</v>
          </cell>
        </row>
        <row r="1817">
          <cell r="A1817" t="str">
            <v>INDO US BIO-TECH LTD</v>
          </cell>
          <cell r="B1817">
            <v>541304</v>
          </cell>
          <cell r="C1817" t="str">
            <v>Not Listed</v>
          </cell>
          <cell r="D1817" t="str">
            <v>Other Agricultural Products</v>
          </cell>
        </row>
        <row r="1818">
          <cell r="A1818" t="str">
            <v>INDO-CITY INFOTECH LTD</v>
          </cell>
          <cell r="B1818">
            <v>532100</v>
          </cell>
          <cell r="C1818" t="str">
            <v>Not Listed</v>
          </cell>
          <cell r="D1818" t="str">
            <v>IT Software Products</v>
          </cell>
        </row>
        <row r="1819">
          <cell r="A1819" t="str">
            <v>INDOCO REMEDIES LTD</v>
          </cell>
          <cell r="B1819">
            <v>532612</v>
          </cell>
          <cell r="C1819" t="str">
            <v>INDOCO</v>
          </cell>
          <cell r="D1819" t="str">
            <v>Pharmaceuticals</v>
          </cell>
        </row>
        <row r="1820">
          <cell r="A1820" t="str">
            <v>INDO-GLOBAL ENTERPRISES LTD</v>
          </cell>
          <cell r="B1820">
            <v>539433</v>
          </cell>
          <cell r="C1820" t="str">
            <v>Not Listed</v>
          </cell>
          <cell r="D1820" t="str">
            <v>Healthcare Facilities</v>
          </cell>
        </row>
        <row r="1821">
          <cell r="A1821" t="str">
            <v>INDOKEM LTD</v>
          </cell>
          <cell r="B1821">
            <v>504092</v>
          </cell>
          <cell r="C1821" t="str">
            <v>Not Listed</v>
          </cell>
          <cell r="D1821" t="str">
            <v>Specialty Chemicals</v>
          </cell>
        </row>
        <row r="1822">
          <cell r="A1822" t="str">
            <v>INDO-NATIONAL LTD</v>
          </cell>
          <cell r="B1822">
            <v>504058</v>
          </cell>
          <cell r="C1822" t="str">
            <v>NIPPOBATRY</v>
          </cell>
          <cell r="D1822" t="str">
            <v>Non-Durable Household Prod.</v>
          </cell>
        </row>
        <row r="1823">
          <cell r="A1823" t="str">
            <v>INDOSOLAR LTD</v>
          </cell>
          <cell r="B1823">
            <v>533257</v>
          </cell>
          <cell r="C1823" t="str">
            <v>INDOSOLAR</v>
          </cell>
          <cell r="D1823" t="str">
            <v>Other Elect.Equip./ Prod.</v>
          </cell>
        </row>
        <row r="1824">
          <cell r="A1824" t="str">
            <v>INDOSTAR CAPITAL FINANCE LTD</v>
          </cell>
          <cell r="B1824">
            <v>541336</v>
          </cell>
          <cell r="C1824" t="str">
            <v>INDOSTAR</v>
          </cell>
          <cell r="D1824" t="str">
            <v>Finance (including NBFCs)</v>
          </cell>
        </row>
        <row r="1825">
          <cell r="A1825" t="str">
            <v>INDOVATION TECHNOLOGIES LTD</v>
          </cell>
          <cell r="B1825">
            <v>521005</v>
          </cell>
          <cell r="C1825" t="str">
            <v>Not Listed</v>
          </cell>
          <cell r="D1825" t="str">
            <v>Textiles</v>
          </cell>
        </row>
        <row r="1826">
          <cell r="A1826" t="str">
            <v>INDOWIND ENERGY LTD</v>
          </cell>
          <cell r="B1826">
            <v>532894</v>
          </cell>
          <cell r="C1826" t="str">
            <v>INDOWIND</v>
          </cell>
          <cell r="D1826" t="str">
            <v>Electric Utilities</v>
          </cell>
        </row>
        <row r="1827">
          <cell r="A1827" t="str">
            <v>INDRA INDUSTRIES LTD</v>
          </cell>
          <cell r="B1827">
            <v>539175</v>
          </cell>
          <cell r="C1827" t="str">
            <v>Not Listed</v>
          </cell>
          <cell r="D1827" t="str">
            <v>Fertilizers</v>
          </cell>
        </row>
        <row r="1828">
          <cell r="A1828" t="str">
            <v>INDRAPRASTHA GAS LTD</v>
          </cell>
          <cell r="B1828">
            <v>532514</v>
          </cell>
          <cell r="C1828" t="str">
            <v>IGL</v>
          </cell>
          <cell r="D1828" t="str">
            <v>Utilities:Non-Elec.</v>
          </cell>
        </row>
        <row r="1829">
          <cell r="A1829" t="str">
            <v>INDRAPRASTHA MEDICAL CORPORATION LTD</v>
          </cell>
          <cell r="B1829">
            <v>532150</v>
          </cell>
          <cell r="C1829" t="str">
            <v>INDRAMEDCO</v>
          </cell>
          <cell r="D1829" t="str">
            <v>Healthcare Facilities</v>
          </cell>
        </row>
        <row r="1830">
          <cell r="A1830" t="str">
            <v>INDRAYANI BIOTECH LTD.</v>
          </cell>
          <cell r="B1830">
            <v>526445</v>
          </cell>
          <cell r="C1830" t="str">
            <v>INDRANIB</v>
          </cell>
          <cell r="D1830" t="str">
            <v>Other Agricultural Products</v>
          </cell>
        </row>
        <row r="1831">
          <cell r="A1831" t="str">
            <v>INDSIL HYDRO POWER AND MANGANESE LTD</v>
          </cell>
          <cell r="B1831">
            <v>522165</v>
          </cell>
          <cell r="C1831" t="str">
            <v>Not Listed</v>
          </cell>
          <cell r="D1831" t="str">
            <v>Iron &amp; Steel/Interm.Products</v>
          </cell>
        </row>
        <row r="1832">
          <cell r="A1832" t="str">
            <v>INDSOYA LTD</v>
          </cell>
          <cell r="B1832">
            <v>503639</v>
          </cell>
          <cell r="C1832" t="str">
            <v>Not Listed</v>
          </cell>
          <cell r="D1832" t="str">
            <v>Misc.Commercial Services</v>
          </cell>
        </row>
        <row r="1833">
          <cell r="A1833" t="str">
            <v>IND-SWIFT LABORATORIES LTD</v>
          </cell>
          <cell r="B1833">
            <v>532305</v>
          </cell>
          <cell r="C1833" t="str">
            <v>INDSWFTLAB</v>
          </cell>
          <cell r="D1833" t="str">
            <v>Pharmaceuticals</v>
          </cell>
        </row>
        <row r="1834">
          <cell r="A1834" t="str">
            <v>IND-SWIFT LTD</v>
          </cell>
          <cell r="B1834">
            <v>524652</v>
          </cell>
          <cell r="C1834" t="str">
            <v>INDSWFTLTD</v>
          </cell>
          <cell r="D1834" t="str">
            <v>Pharmaceuticals</v>
          </cell>
        </row>
        <row r="1835">
          <cell r="A1835" t="str">
            <v>INDUCTO STEEL LTD</v>
          </cell>
          <cell r="B1835">
            <v>532001</v>
          </cell>
          <cell r="C1835" t="str">
            <v>Not Listed</v>
          </cell>
          <cell r="D1835" t="str">
            <v>Iron &amp; Steel/Interm.Products</v>
          </cell>
        </row>
        <row r="1836">
          <cell r="A1836" t="str">
            <v>INDUS FINANCE LTD</v>
          </cell>
          <cell r="B1836">
            <v>531841</v>
          </cell>
          <cell r="C1836" t="str">
            <v>Not Listed</v>
          </cell>
          <cell r="D1836" t="str">
            <v>Finance (including NBFCs)</v>
          </cell>
        </row>
        <row r="1837">
          <cell r="A1837" t="str">
            <v>INDUSIND BANK LTD</v>
          </cell>
          <cell r="B1837">
            <v>532187</v>
          </cell>
          <cell r="C1837" t="str">
            <v>INDUSINDBK</v>
          </cell>
          <cell r="D1837" t="str">
            <v>Banks</v>
          </cell>
        </row>
        <row r="1838">
          <cell r="A1838" t="str">
            <v>INDUSTRIAL &amp; PRUDENTIAL INVESTMENTS CO LTD</v>
          </cell>
          <cell r="B1838">
            <v>501298</v>
          </cell>
          <cell r="C1838" t="str">
            <v>Not Listed</v>
          </cell>
          <cell r="D1838" t="str">
            <v>Investment Companies</v>
          </cell>
        </row>
        <row r="1839">
          <cell r="A1839" t="str">
            <v>INDUSTRIAL INVESTMENT TRUST LTD</v>
          </cell>
          <cell r="B1839">
            <v>501295</v>
          </cell>
          <cell r="C1839" t="str">
            <v>IITL</v>
          </cell>
          <cell r="D1839" t="str">
            <v>Finance (including NBFCs)</v>
          </cell>
        </row>
        <row r="1840">
          <cell r="A1840" t="str">
            <v>INEOS STYROLUTION (INDIA) LTD</v>
          </cell>
          <cell r="B1840">
            <v>506222</v>
          </cell>
          <cell r="C1840" t="str">
            <v>INEOSSTYRO</v>
          </cell>
          <cell r="D1840" t="str">
            <v>Specialty Chemicals</v>
          </cell>
        </row>
        <row r="1841">
          <cell r="A1841" t="str">
            <v>INEOS STYROLUTION INDIA LTD</v>
          </cell>
          <cell r="B1841">
            <v>506222</v>
          </cell>
          <cell r="C1841" t="str">
            <v>INEOSSTYRO</v>
          </cell>
          <cell r="D1841" t="str">
            <v>Specialty Chemicals</v>
          </cell>
        </row>
        <row r="1842">
          <cell r="A1842" t="str">
            <v>INERTIA STEEL LTD</v>
          </cell>
          <cell r="B1842">
            <v>512025</v>
          </cell>
          <cell r="C1842" t="str">
            <v>Not Listed</v>
          </cell>
          <cell r="D1842" t="str">
            <v>Misc.Commercial Services</v>
          </cell>
        </row>
        <row r="1843">
          <cell r="A1843" t="str">
            <v>INFIBEAM AVENUES LTD</v>
          </cell>
          <cell r="B1843">
            <v>539807</v>
          </cell>
          <cell r="C1843" t="str">
            <v>INFIBEAM</v>
          </cell>
          <cell r="D1843" t="str">
            <v>Internet Software &amp; Services</v>
          </cell>
        </row>
        <row r="1844">
          <cell r="A1844" t="str">
            <v>INFINITE COMPUTER SOLUTIONS (INDIA) LTD</v>
          </cell>
          <cell r="B1844">
            <v>533154</v>
          </cell>
          <cell r="C1844" t="str">
            <v>INFINITE</v>
          </cell>
          <cell r="D1844" t="str">
            <v>IT Consulting &amp; Software</v>
          </cell>
        </row>
        <row r="1845">
          <cell r="A1845" t="str">
            <v>INFINITE COMPUTER SOLUTIONS INDIA LTD</v>
          </cell>
          <cell r="B1845">
            <v>533154</v>
          </cell>
          <cell r="C1845" t="str">
            <v>INFINITE</v>
          </cell>
          <cell r="D1845" t="str">
            <v>IT Consulting &amp; Software</v>
          </cell>
        </row>
        <row r="1846">
          <cell r="A1846" t="str">
            <v>INFLAME APPLIANCES LTD</v>
          </cell>
          <cell r="B1846">
            <v>541083</v>
          </cell>
          <cell r="C1846" t="str">
            <v>Not Listed</v>
          </cell>
          <cell r="D1846" t="str">
            <v>Houseware</v>
          </cell>
        </row>
        <row r="1847">
          <cell r="A1847" t="str">
            <v>INFO EDGE (INDIA) LTD</v>
          </cell>
          <cell r="B1847">
            <v>532777</v>
          </cell>
          <cell r="C1847" t="str">
            <v>NAUKRI</v>
          </cell>
          <cell r="D1847" t="str">
            <v>Internet &amp; Catalogue Retail</v>
          </cell>
        </row>
        <row r="1848">
          <cell r="A1848" t="str">
            <v>INFO EDGE INDIA LTD</v>
          </cell>
          <cell r="B1848">
            <v>532777</v>
          </cell>
          <cell r="C1848" t="str">
            <v>NAUKRI</v>
          </cell>
          <cell r="D1848" t="str">
            <v>Internet &amp; Catalogue Retail</v>
          </cell>
        </row>
        <row r="1849">
          <cell r="A1849" t="str">
            <v>INFOBEANS TECHNOLOGIES LTD</v>
          </cell>
          <cell r="B1849" t="str">
            <v>Not Listed</v>
          </cell>
          <cell r="C1849" t="str">
            <v>INFOBEAN</v>
          </cell>
          <cell r="D1849" t="str">
            <v>SME</v>
          </cell>
        </row>
        <row r="1850">
          <cell r="A1850" t="str">
            <v>INFORMED TECHNOLOGIES (INDIA) LTD</v>
          </cell>
          <cell r="B1850">
            <v>504810</v>
          </cell>
          <cell r="C1850" t="str">
            <v>Not Listed</v>
          </cell>
          <cell r="D1850" t="str">
            <v>BPO/KPO</v>
          </cell>
        </row>
        <row r="1851">
          <cell r="A1851" t="str">
            <v>INFORMED TECHNOLOGIES INDIA LTD</v>
          </cell>
          <cell r="B1851">
            <v>504810</v>
          </cell>
          <cell r="C1851" t="str">
            <v>Not Listed</v>
          </cell>
          <cell r="D1851" t="str">
            <v>BPO/KPO</v>
          </cell>
        </row>
        <row r="1852">
          <cell r="A1852" t="str">
            <v>INFOSYS LTD</v>
          </cell>
          <cell r="B1852">
            <v>500209</v>
          </cell>
          <cell r="C1852" t="str">
            <v>INFY</v>
          </cell>
          <cell r="D1852" t="str">
            <v>IT Consulting &amp; Software</v>
          </cell>
        </row>
        <row r="1853">
          <cell r="A1853" t="str">
            <v>INFRA INDUSTRIES LTD</v>
          </cell>
          <cell r="B1853">
            <v>530777</v>
          </cell>
          <cell r="C1853" t="str">
            <v>Not Listed</v>
          </cell>
          <cell r="D1853" t="str">
            <v>Plastic Products</v>
          </cell>
        </row>
        <row r="1854">
          <cell r="A1854" t="str">
            <v>INFRONICS SYSTEMS LTD</v>
          </cell>
          <cell r="B1854">
            <v>537985</v>
          </cell>
          <cell r="C1854" t="str">
            <v>Not Listed</v>
          </cell>
          <cell r="D1854" t="str">
            <v>IT Software Products</v>
          </cell>
        </row>
        <row r="1855">
          <cell r="A1855" t="str">
            <v>INGERSOLL RAND (INDIA) LTD</v>
          </cell>
          <cell r="B1855">
            <v>500210</v>
          </cell>
          <cell r="C1855" t="str">
            <v>INGERRAND</v>
          </cell>
          <cell r="D1855" t="str">
            <v>Industrial Machinery</v>
          </cell>
        </row>
        <row r="1856">
          <cell r="A1856" t="str">
            <v>INGERSOLL RAND INDIA LTD</v>
          </cell>
          <cell r="B1856">
            <v>500210</v>
          </cell>
          <cell r="C1856" t="str">
            <v>INGERRAND</v>
          </cell>
          <cell r="D1856" t="str">
            <v>Industrial Machinery</v>
          </cell>
        </row>
        <row r="1857">
          <cell r="A1857" t="str">
            <v>INLAND PRINTERS LTD</v>
          </cell>
          <cell r="B1857">
            <v>530787</v>
          </cell>
          <cell r="C1857" t="str">
            <v>Not Listed</v>
          </cell>
          <cell r="D1857" t="str">
            <v>Comm.Printing/Stationery</v>
          </cell>
        </row>
        <row r="1858">
          <cell r="A1858" t="str">
            <v>INNOCORP LTD.</v>
          </cell>
          <cell r="B1858">
            <v>531929</v>
          </cell>
          <cell r="C1858" t="str">
            <v>INNOCORP</v>
          </cell>
          <cell r="D1858" t="str">
            <v>Plastic Products</v>
          </cell>
        </row>
        <row r="1859">
          <cell r="A1859" t="str">
            <v>INNOVANA THINKLABS LTD</v>
          </cell>
          <cell r="B1859" t="str">
            <v>Not Listed</v>
          </cell>
          <cell r="C1859" t="str">
            <v>INNOVANA</v>
          </cell>
          <cell r="D1859" t="str">
            <v>SME</v>
          </cell>
        </row>
        <row r="1860">
          <cell r="A1860" t="str">
            <v>INNOVASSYNTH INVESTMENTS LTD</v>
          </cell>
          <cell r="B1860">
            <v>533315</v>
          </cell>
          <cell r="C1860" t="str">
            <v>Not Listed</v>
          </cell>
          <cell r="D1860" t="str">
            <v>Holding Companies</v>
          </cell>
        </row>
        <row r="1861">
          <cell r="A1861" t="str">
            <v>INNOVATION SOFTWARE EXPORTS LTD</v>
          </cell>
          <cell r="B1861">
            <v>517433</v>
          </cell>
          <cell r="C1861" t="str">
            <v>Not Listed</v>
          </cell>
          <cell r="D1861" t="str">
            <v>IT Consulting &amp; Software</v>
          </cell>
        </row>
        <row r="1862">
          <cell r="A1862" t="str">
            <v>INNOVATIVE IDEALS AND SERVICES (INDIA) LTD</v>
          </cell>
          <cell r="B1862">
            <v>541983</v>
          </cell>
          <cell r="C1862" t="str">
            <v>Not Listed</v>
          </cell>
          <cell r="D1862" t="str">
            <v>Sp.Consumer Services</v>
          </cell>
        </row>
        <row r="1863">
          <cell r="A1863" t="str">
            <v>INNOVATIVE IDEALS AND SERVICES INDIA LTD</v>
          </cell>
          <cell r="B1863">
            <v>541983</v>
          </cell>
          <cell r="C1863" t="str">
            <v>Not Listed</v>
          </cell>
          <cell r="D1863" t="str">
            <v>Sp.Consumer Services</v>
          </cell>
        </row>
        <row r="1864">
          <cell r="A1864" t="str">
            <v>INNOVATIVE TECH PACK LTD</v>
          </cell>
          <cell r="B1864">
            <v>523840</v>
          </cell>
          <cell r="C1864" t="str">
            <v>Not Listed</v>
          </cell>
          <cell r="D1864" t="str">
            <v>Containers &amp; Packaging</v>
          </cell>
        </row>
        <row r="1865">
          <cell r="A1865" t="str">
            <v>INNOVATIVE TYRES AND TUBES LTD</v>
          </cell>
          <cell r="B1865" t="str">
            <v>Not Listed</v>
          </cell>
          <cell r="C1865" t="str">
            <v>INNOVATIVE</v>
          </cell>
          <cell r="D1865" t="str">
            <v>SME</v>
          </cell>
        </row>
        <row r="1866">
          <cell r="A1866" t="str">
            <v>INNOVATORS FACADE SYSTEMS LTD</v>
          </cell>
          <cell r="B1866">
            <v>541353</v>
          </cell>
          <cell r="C1866" t="str">
            <v>Not Listed</v>
          </cell>
          <cell r="D1866" t="str">
            <v>Construction &amp; Engineering</v>
          </cell>
        </row>
        <row r="1867">
          <cell r="A1867" t="str">
            <v>INOX LEISURE LTD</v>
          </cell>
          <cell r="B1867">
            <v>532706</v>
          </cell>
          <cell r="C1867" t="str">
            <v>INOXLEISUR</v>
          </cell>
          <cell r="D1867" t="str">
            <v>Specialty Retail</v>
          </cell>
        </row>
        <row r="1868">
          <cell r="A1868" t="str">
            <v>INOX WIND LTD</v>
          </cell>
          <cell r="B1868">
            <v>539083</v>
          </cell>
          <cell r="C1868" t="str">
            <v>INOXWIND</v>
          </cell>
          <cell r="D1868" t="str">
            <v>Heavy Electrical Equipment</v>
          </cell>
        </row>
        <row r="1869">
          <cell r="A1869" t="str">
            <v>INSECTICIDES (INDIA) LTD</v>
          </cell>
          <cell r="B1869">
            <v>532851</v>
          </cell>
          <cell r="C1869" t="str">
            <v>INSECTICID</v>
          </cell>
          <cell r="D1869" t="str">
            <v>Agrochemicals</v>
          </cell>
        </row>
        <row r="1870">
          <cell r="A1870" t="str">
            <v>INSECTICIDES INDIA LTD</v>
          </cell>
          <cell r="B1870">
            <v>532851</v>
          </cell>
          <cell r="C1870" t="str">
            <v>INSECTICID</v>
          </cell>
          <cell r="D1870" t="str">
            <v>Agrochemicals</v>
          </cell>
        </row>
        <row r="1871">
          <cell r="A1871" t="str">
            <v>INSILCO LTD</v>
          </cell>
          <cell r="B1871">
            <v>500211</v>
          </cell>
          <cell r="C1871" t="str">
            <v>Not Listed</v>
          </cell>
          <cell r="D1871" t="str">
            <v>Other Industrial Goods</v>
          </cell>
        </row>
        <row r="1872">
          <cell r="A1872" t="str">
            <v>INSPIRISYS SOLUTIONS LTD</v>
          </cell>
          <cell r="B1872">
            <v>532774</v>
          </cell>
          <cell r="C1872" t="str">
            <v>INSPIRISYS</v>
          </cell>
          <cell r="D1872" t="str">
            <v>IT Consulting &amp; Software</v>
          </cell>
        </row>
        <row r="1873">
          <cell r="A1873" t="str">
            <v>INTEC CAPITAL LTD</v>
          </cell>
          <cell r="B1873">
            <v>526871</v>
          </cell>
          <cell r="C1873" t="str">
            <v>Not Listed</v>
          </cell>
          <cell r="D1873" t="str">
            <v>Other Financial Services</v>
          </cell>
        </row>
        <row r="1874">
          <cell r="A1874" t="str">
            <v>INTEGRA CAPITAL MANAGEMENT LTD.</v>
          </cell>
          <cell r="B1874">
            <v>531314</v>
          </cell>
          <cell r="C1874" t="str">
            <v>INTCAPM</v>
          </cell>
          <cell r="D1874" t="str">
            <v>Finance (including NBFCs)</v>
          </cell>
        </row>
        <row r="1875">
          <cell r="A1875" t="str">
            <v>INTEGRA ENGINEERING (INDIA) LTD</v>
          </cell>
          <cell r="B1875">
            <v>505358</v>
          </cell>
          <cell r="C1875" t="str">
            <v>Not Listed</v>
          </cell>
          <cell r="D1875" t="str">
            <v>Industrial Machinery</v>
          </cell>
        </row>
        <row r="1876">
          <cell r="A1876" t="str">
            <v>INTEGRA ENGINEERING INDIA LTD</v>
          </cell>
          <cell r="B1876">
            <v>505358</v>
          </cell>
          <cell r="C1876" t="str">
            <v>Not Listed</v>
          </cell>
          <cell r="D1876" t="str">
            <v>Industrial Machinery</v>
          </cell>
        </row>
        <row r="1877">
          <cell r="A1877" t="str">
            <v>INTEGRA GARMENTS AND TEXTILES LTD</v>
          </cell>
          <cell r="B1877">
            <v>535958</v>
          </cell>
          <cell r="C1877" t="str">
            <v>INTEGRA</v>
          </cell>
          <cell r="D1877" t="str">
            <v>Other Apparels &amp; Accessories</v>
          </cell>
        </row>
        <row r="1878">
          <cell r="A1878" t="str">
            <v>INTEGRA SWITCHGEAR LTD</v>
          </cell>
          <cell r="B1878">
            <v>517423</v>
          </cell>
          <cell r="C1878" t="str">
            <v>Not Listed</v>
          </cell>
          <cell r="D1878" t="str">
            <v>Other Elect.Equip./ Prod.</v>
          </cell>
        </row>
        <row r="1879">
          <cell r="A1879" t="str">
            <v>INTEGRA TELECOMMUNICATION &amp; SOFTWARE LTD</v>
          </cell>
          <cell r="B1879">
            <v>536868</v>
          </cell>
          <cell r="C1879" t="str">
            <v>Not Listed</v>
          </cell>
          <cell r="D1879" t="str">
            <v>IT Consulting &amp; Software</v>
          </cell>
        </row>
        <row r="1880">
          <cell r="A1880" t="str">
            <v>INTEGRATED CAPITAL SERVICES LTD</v>
          </cell>
          <cell r="B1880">
            <v>539149</v>
          </cell>
          <cell r="C1880" t="str">
            <v>Not Listed</v>
          </cell>
          <cell r="D1880" t="str">
            <v>Consulting Services</v>
          </cell>
        </row>
        <row r="1881">
          <cell r="A1881" t="str">
            <v>INTEGRATED FINANCIAL SERVICES LTD</v>
          </cell>
          <cell r="B1881">
            <v>500212</v>
          </cell>
          <cell r="C1881" t="str">
            <v>Not Listed</v>
          </cell>
          <cell r="D1881" t="str">
            <v>Finance (including NBFCs)</v>
          </cell>
        </row>
        <row r="1882">
          <cell r="A1882" t="str">
            <v>INTEGRATED PROTEINS LTD</v>
          </cell>
          <cell r="B1882">
            <v>519606</v>
          </cell>
          <cell r="C1882" t="str">
            <v>Not Listed</v>
          </cell>
          <cell r="D1882" t="str">
            <v>Edible Oils</v>
          </cell>
        </row>
        <row r="1883">
          <cell r="A1883" t="str">
            <v>INTEGRATED TECHNOLOGIES LTD</v>
          </cell>
          <cell r="B1883">
            <v>531889</v>
          </cell>
          <cell r="C1883" t="str">
            <v>Not Listed</v>
          </cell>
          <cell r="D1883" t="str">
            <v>Electronic Components</v>
          </cell>
        </row>
        <row r="1884">
          <cell r="A1884" t="str">
            <v>INTEGRATED THERMOPLASTICS LTD</v>
          </cell>
          <cell r="B1884">
            <v>530921</v>
          </cell>
          <cell r="C1884" t="str">
            <v>Not Listed</v>
          </cell>
          <cell r="D1884" t="str">
            <v>Plastic Products</v>
          </cell>
        </row>
        <row r="1885">
          <cell r="A1885" t="str">
            <v>INTELLECT DESIGN ARENA LTD</v>
          </cell>
          <cell r="B1885">
            <v>538835</v>
          </cell>
          <cell r="C1885" t="str">
            <v>INTELLECT</v>
          </cell>
          <cell r="D1885" t="str">
            <v>IT Software Products</v>
          </cell>
        </row>
        <row r="1886">
          <cell r="A1886" t="str">
            <v>INTELLIVATE CAPITAL ADVISORS LTD</v>
          </cell>
          <cell r="B1886">
            <v>534732</v>
          </cell>
          <cell r="C1886" t="str">
            <v>Not Listed</v>
          </cell>
          <cell r="D1886" t="str">
            <v>Other Financial Services</v>
          </cell>
        </row>
        <row r="1887">
          <cell r="A1887" t="str">
            <v>INTELLIVATE CAPITAL VENTURES LTD</v>
          </cell>
          <cell r="B1887">
            <v>506134</v>
          </cell>
          <cell r="C1887" t="str">
            <v>Not Listed</v>
          </cell>
          <cell r="D1887" t="str">
            <v>Plastic Products</v>
          </cell>
        </row>
        <row r="1888">
          <cell r="A1888" t="str">
            <v>INTENSE TECHNOLOGIES LTD</v>
          </cell>
          <cell r="B1888">
            <v>532326</v>
          </cell>
          <cell r="C1888" t="str">
            <v>INTENTECH</v>
          </cell>
          <cell r="D1888" t="str">
            <v>IT Software Products</v>
          </cell>
        </row>
        <row r="1889">
          <cell r="A1889" t="str">
            <v>INTER GLOBE FINANCE LTD</v>
          </cell>
          <cell r="B1889">
            <v>511391</v>
          </cell>
          <cell r="C1889" t="str">
            <v>Not Listed</v>
          </cell>
          <cell r="D1889" t="str">
            <v>Finance (including NBFCs)</v>
          </cell>
        </row>
        <row r="1890">
          <cell r="A1890" t="str">
            <v>INTER STATE OIL CARRIER LTD</v>
          </cell>
          <cell r="B1890">
            <v>530259</v>
          </cell>
          <cell r="C1890" t="str">
            <v>Not Listed</v>
          </cell>
          <cell r="D1890" t="str">
            <v>Surface Transportation</v>
          </cell>
        </row>
        <row r="1891">
          <cell r="A1891" t="str">
            <v>INTERACTIVE FINANCIAL SERVICES LTD</v>
          </cell>
          <cell r="B1891">
            <v>539692</v>
          </cell>
          <cell r="C1891" t="str">
            <v>Not Listed</v>
          </cell>
          <cell r="D1891" t="str">
            <v>Finance (including NBFCs)</v>
          </cell>
        </row>
        <row r="1892">
          <cell r="A1892" t="str">
            <v>INTERGLOBE AVIATION LTD</v>
          </cell>
          <cell r="B1892">
            <v>539448</v>
          </cell>
          <cell r="C1892" t="str">
            <v>INDIGO</v>
          </cell>
          <cell r="D1892" t="str">
            <v>Airlines</v>
          </cell>
        </row>
        <row r="1893">
          <cell r="A1893" t="str">
            <v>INTERLINK PETROLEUM LTD</v>
          </cell>
          <cell r="B1893">
            <v>526512</v>
          </cell>
          <cell r="C1893" t="str">
            <v>Not Listed</v>
          </cell>
          <cell r="D1893" t="str">
            <v>Exploration &amp; Production</v>
          </cell>
        </row>
        <row r="1894">
          <cell r="A1894" t="str">
            <v>INTERNATIONAL COMBUSTION (INDIA) LTD</v>
          </cell>
          <cell r="B1894">
            <v>505737</v>
          </cell>
          <cell r="C1894" t="str">
            <v>Not Listed</v>
          </cell>
          <cell r="D1894" t="str">
            <v>Industrial Machinery</v>
          </cell>
        </row>
        <row r="1895">
          <cell r="A1895" t="str">
            <v>INTERNATIONAL COMBUSTION INDIA LTD</v>
          </cell>
          <cell r="B1895">
            <v>505737</v>
          </cell>
          <cell r="C1895" t="str">
            <v>Not Listed</v>
          </cell>
          <cell r="D1895" t="str">
            <v>Industrial Machinery</v>
          </cell>
        </row>
        <row r="1896">
          <cell r="A1896" t="str">
            <v>INTERNATIONAL CONSTRUCTIONS LTD</v>
          </cell>
          <cell r="B1896" t="str">
            <v>Not Listed</v>
          </cell>
          <cell r="C1896" t="str">
            <v>SUBCAPCITY</v>
          </cell>
          <cell r="D1896" t="str">
            <v>Others</v>
          </cell>
        </row>
        <row r="1897">
          <cell r="A1897" t="str">
            <v>INTERNATIONAL CONVEYORS LTD</v>
          </cell>
          <cell r="B1897">
            <v>509709</v>
          </cell>
          <cell r="C1897" t="str">
            <v>Not Listed</v>
          </cell>
          <cell r="D1897" t="str">
            <v>Plastic Products</v>
          </cell>
        </row>
        <row r="1898">
          <cell r="A1898" t="str">
            <v>INTERNATIONAL DATA MANAGEMENT LTD</v>
          </cell>
          <cell r="B1898">
            <v>517044</v>
          </cell>
          <cell r="C1898" t="str">
            <v>Not Listed</v>
          </cell>
          <cell r="D1898" t="str">
            <v>Consulting Services</v>
          </cell>
        </row>
        <row r="1899">
          <cell r="A1899" t="str">
            <v>INTERNATIONAL HOUSING FINANCE CORPORATION LTD</v>
          </cell>
          <cell r="B1899">
            <v>530781</v>
          </cell>
          <cell r="C1899" t="str">
            <v>Not Listed</v>
          </cell>
          <cell r="D1899" t="str">
            <v xml:space="preserve">Housing Finance </v>
          </cell>
        </row>
        <row r="1900">
          <cell r="A1900" t="str">
            <v>INTERNATIONAL PAPER APPM LTD</v>
          </cell>
          <cell r="B1900">
            <v>502330</v>
          </cell>
          <cell r="C1900" t="str">
            <v>IPAPPM</v>
          </cell>
          <cell r="D1900" t="str">
            <v>Paper &amp; Paper Products</v>
          </cell>
        </row>
        <row r="1901">
          <cell r="A1901" t="str">
            <v>INTERNATIONAL TRAVEL HOUSE LTD</v>
          </cell>
          <cell r="B1901">
            <v>500213</v>
          </cell>
          <cell r="C1901" t="str">
            <v>Not Listed</v>
          </cell>
          <cell r="D1901" t="str">
            <v>Travel Support Services</v>
          </cell>
        </row>
        <row r="1902">
          <cell r="A1902" t="str">
            <v>INTERWORLD DIGITAL LTD</v>
          </cell>
          <cell r="B1902">
            <v>532072</v>
          </cell>
          <cell r="C1902" t="str">
            <v>Not Listed</v>
          </cell>
          <cell r="D1902" t="str">
            <v>Movies &amp; Entertainment</v>
          </cell>
        </row>
        <row r="1903">
          <cell r="A1903" t="str">
            <v>INTRASOFT TECHNOLOGIES LTD</v>
          </cell>
          <cell r="B1903">
            <v>533181</v>
          </cell>
          <cell r="C1903" t="str">
            <v>ISFT</v>
          </cell>
          <cell r="D1903" t="str">
            <v>Internet &amp; Catalogue Retail</v>
          </cell>
        </row>
        <row r="1904">
          <cell r="A1904" t="str">
            <v>INVENTURE GROWTH &amp; SECURITIES LTD</v>
          </cell>
          <cell r="B1904">
            <v>533506</v>
          </cell>
          <cell r="C1904" t="str">
            <v>INVENTURE</v>
          </cell>
          <cell r="D1904" t="str">
            <v>Other Financial Services</v>
          </cell>
        </row>
        <row r="1905">
          <cell r="A1905" t="str">
            <v>Invesco India Gold Exchange Traded Fund</v>
          </cell>
          <cell r="B1905">
            <v>533172</v>
          </cell>
          <cell r="C1905" t="str">
            <v>IVZINGOLD</v>
          </cell>
          <cell r="D1905" t="str">
            <v>Other Financial Services</v>
          </cell>
        </row>
        <row r="1906">
          <cell r="A1906" t="str">
            <v>INVESTMENT &amp; PRECISION CASTINGS LTD</v>
          </cell>
          <cell r="B1906">
            <v>504786</v>
          </cell>
          <cell r="C1906" t="str">
            <v>Not Listed</v>
          </cell>
          <cell r="D1906" t="str">
            <v>Other Industrial Products</v>
          </cell>
        </row>
        <row r="1907">
          <cell r="A1907" t="str">
            <v>INVICTA MEDITEK LTD</v>
          </cell>
          <cell r="B1907">
            <v>523844</v>
          </cell>
          <cell r="C1907" t="str">
            <v>Not Listed</v>
          </cell>
          <cell r="D1907" t="str">
            <v>Medical Equipment</v>
          </cell>
        </row>
        <row r="1908">
          <cell r="A1908" t="str">
            <v>IO SYSTEM LTD</v>
          </cell>
          <cell r="B1908">
            <v>523752</v>
          </cell>
          <cell r="C1908" t="str">
            <v>Not Listed</v>
          </cell>
          <cell r="D1908" t="str">
            <v>Industrial Machinery</v>
          </cell>
        </row>
        <row r="1909">
          <cell r="A1909" t="str">
            <v>IOL CHEMICALS AND PHARMACEUTICALS LTD</v>
          </cell>
          <cell r="B1909">
            <v>524164</v>
          </cell>
          <cell r="C1909" t="str">
            <v>IOLCP</v>
          </cell>
          <cell r="D1909" t="str">
            <v>Pharmaceuticals</v>
          </cell>
        </row>
        <row r="1910">
          <cell r="A1910" t="str">
            <v>ION EXCHANGE (INDIA) LTD</v>
          </cell>
          <cell r="B1910">
            <v>500214</v>
          </cell>
          <cell r="C1910" t="str">
            <v>Not Listed</v>
          </cell>
          <cell r="D1910" t="str">
            <v>Industrial Machinery</v>
          </cell>
        </row>
        <row r="1911">
          <cell r="A1911" t="str">
            <v>ION EXCHANGE INDIA LTD</v>
          </cell>
          <cell r="B1911">
            <v>500214</v>
          </cell>
          <cell r="C1911" t="str">
            <v>Not Listed</v>
          </cell>
          <cell r="D1911" t="str">
            <v>Industrial Machinery</v>
          </cell>
        </row>
        <row r="1912">
          <cell r="A1912" t="str">
            <v>IP RINGS LTD</v>
          </cell>
          <cell r="B1912">
            <v>523638</v>
          </cell>
          <cell r="C1912" t="str">
            <v>Not Listed</v>
          </cell>
          <cell r="D1912" t="str">
            <v>Auto Parts &amp; Equipment</v>
          </cell>
        </row>
        <row r="1913">
          <cell r="A1913" t="str">
            <v>IPCA LABORATORIES LTD</v>
          </cell>
          <cell r="B1913">
            <v>524494</v>
          </cell>
          <cell r="C1913" t="str">
            <v>IPCALAB</v>
          </cell>
          <cell r="D1913" t="str">
            <v>Pharmaceuticals</v>
          </cell>
        </row>
        <row r="1914">
          <cell r="A1914" t="str">
            <v>I-POWER SOLUTIONS (INDIA) LTD</v>
          </cell>
          <cell r="B1914">
            <v>512405</v>
          </cell>
          <cell r="C1914" t="str">
            <v>Not Listed</v>
          </cell>
          <cell r="D1914" t="str">
            <v>Internet Software &amp; Services</v>
          </cell>
        </row>
        <row r="1915">
          <cell r="A1915" t="str">
            <v>I-POWER SOLUTIONS INDIA LTD</v>
          </cell>
          <cell r="B1915">
            <v>512405</v>
          </cell>
          <cell r="C1915" t="str">
            <v>Not Listed</v>
          </cell>
          <cell r="D1915" t="str">
            <v>Internet Software &amp; Services</v>
          </cell>
        </row>
        <row r="1916">
          <cell r="A1916" t="str">
            <v>IRB INFRASTRUCTURE DEVELOPERS LTD</v>
          </cell>
          <cell r="B1916">
            <v>532947</v>
          </cell>
          <cell r="C1916" t="str">
            <v>IRB</v>
          </cell>
          <cell r="D1916" t="str">
            <v>Roads &amp; Highways</v>
          </cell>
        </row>
        <row r="1917">
          <cell r="A1917" t="str">
            <v>IRB InvIT Fund</v>
          </cell>
          <cell r="B1917">
            <v>540526</v>
          </cell>
          <cell r="C1917" t="str">
            <v>IRBINVIT</v>
          </cell>
          <cell r="D1917" t="str">
            <v>Investment Companies</v>
          </cell>
        </row>
        <row r="1918">
          <cell r="A1918" t="str">
            <v>IRCON INTERNATIONAL LTD</v>
          </cell>
          <cell r="B1918">
            <v>541956</v>
          </cell>
          <cell r="C1918" t="str">
            <v>IRCON</v>
          </cell>
          <cell r="D1918" t="str">
            <v>Construction &amp; Engineering</v>
          </cell>
        </row>
        <row r="1919">
          <cell r="A1919" t="str">
            <v>IRIS BUSINESS SERVICES LTD</v>
          </cell>
          <cell r="B1919">
            <v>540735</v>
          </cell>
          <cell r="C1919" t="str">
            <v>Not Listed</v>
          </cell>
          <cell r="D1919" t="str">
            <v>IT Software Products</v>
          </cell>
        </row>
        <row r="1920">
          <cell r="A1920" t="str">
            <v>IRIS CLOTHINGS LTD</v>
          </cell>
          <cell r="B1920" t="str">
            <v>Not Listed</v>
          </cell>
          <cell r="C1920" t="str">
            <v>IRISDOREME</v>
          </cell>
          <cell r="D1920" t="str">
            <v>SME</v>
          </cell>
        </row>
        <row r="1921">
          <cell r="A1921" t="str">
            <v>IRIS MEDIAWORKS LTD</v>
          </cell>
          <cell r="B1921">
            <v>531337</v>
          </cell>
          <cell r="C1921" t="str">
            <v>Not Listed</v>
          </cell>
          <cell r="D1921" t="str">
            <v>Other Financial Services</v>
          </cell>
        </row>
        <row r="1922">
          <cell r="A1922" t="str">
            <v>ISF LTD</v>
          </cell>
          <cell r="B1922">
            <v>526859</v>
          </cell>
          <cell r="C1922" t="str">
            <v>Not Listed</v>
          </cell>
          <cell r="D1922" t="str">
            <v>Finance (including NBFCs)</v>
          </cell>
        </row>
        <row r="1923">
          <cell r="A1923" t="str">
            <v>ISGEC HEAVY ENGINEERING LTD</v>
          </cell>
          <cell r="B1923">
            <v>533033</v>
          </cell>
          <cell r="C1923" t="str">
            <v>Not Listed</v>
          </cell>
          <cell r="D1923" t="str">
            <v>Industrial Machinery</v>
          </cell>
        </row>
        <row r="1924">
          <cell r="A1924" t="str">
            <v>ISHAAN INFRASTRUCTURES AND SHELTERS LTD</v>
          </cell>
          <cell r="B1924">
            <v>540134</v>
          </cell>
          <cell r="C1924" t="str">
            <v>Not Listed</v>
          </cell>
          <cell r="D1924" t="str">
            <v>Construction &amp; Engineering</v>
          </cell>
        </row>
        <row r="1925">
          <cell r="A1925" t="str">
            <v>ISHAN DYES &amp; CHEMICALS LTD</v>
          </cell>
          <cell r="B1925">
            <v>531109</v>
          </cell>
          <cell r="C1925" t="str">
            <v>Not Listed</v>
          </cell>
          <cell r="D1925" t="str">
            <v>Specialty Chemicals</v>
          </cell>
        </row>
        <row r="1926">
          <cell r="A1926" t="str">
            <v>ISHITA DRUGS &amp; INDUSTRIES LTD</v>
          </cell>
          <cell r="B1926">
            <v>524400</v>
          </cell>
          <cell r="C1926" t="str">
            <v>Not Listed</v>
          </cell>
          <cell r="D1926" t="str">
            <v>Pharmaceuticals</v>
          </cell>
        </row>
        <row r="1927">
          <cell r="A1927" t="str">
            <v>ISHWARSHAKTI HOLDINGS &amp; TRADERS LTD</v>
          </cell>
          <cell r="B1927">
            <v>506161</v>
          </cell>
          <cell r="C1927" t="str">
            <v>Not Listed</v>
          </cell>
          <cell r="D1927" t="str">
            <v>Finance (including NBFCs)</v>
          </cell>
        </row>
        <row r="1928">
          <cell r="A1928" t="str">
            <v>ISL CONSULTING LTD</v>
          </cell>
          <cell r="B1928">
            <v>511609</v>
          </cell>
          <cell r="C1928" t="str">
            <v>Not Listed</v>
          </cell>
          <cell r="D1928" t="str">
            <v>Finance (including NBFCs)</v>
          </cell>
        </row>
        <row r="1929">
          <cell r="A1929" t="str">
            <v>ISMT LTD</v>
          </cell>
          <cell r="B1929">
            <v>532479</v>
          </cell>
          <cell r="C1929" t="str">
            <v>ISMTLTD</v>
          </cell>
          <cell r="D1929" t="str">
            <v>Iron &amp; Steel/Interm.Products</v>
          </cell>
        </row>
        <row r="1930">
          <cell r="A1930" t="str">
            <v>IST LTD</v>
          </cell>
          <cell r="B1930">
            <v>508807</v>
          </cell>
          <cell r="C1930" t="str">
            <v>Not Listed</v>
          </cell>
          <cell r="D1930" t="str">
            <v>Auto Parts &amp; Equipment</v>
          </cell>
        </row>
        <row r="1931">
          <cell r="A1931" t="str">
            <v>ISTREET NETWORK LTD</v>
          </cell>
          <cell r="B1931">
            <v>524622</v>
          </cell>
          <cell r="C1931" t="str">
            <v>Not Listed</v>
          </cell>
          <cell r="D1931" t="str">
            <v>Internet &amp; Catalogue Retail</v>
          </cell>
        </row>
        <row r="1932">
          <cell r="A1932" t="str">
            <v>ITC LTD</v>
          </cell>
          <cell r="B1932">
            <v>500875</v>
          </cell>
          <cell r="C1932" t="str">
            <v>ITC</v>
          </cell>
          <cell r="D1932" t="str">
            <v>Cigarettes-Tobacco Products</v>
          </cell>
        </row>
        <row r="1933">
          <cell r="A1933" t="str">
            <v>ITD CEMENTATION (INDIA) LTD</v>
          </cell>
          <cell r="B1933">
            <v>509496</v>
          </cell>
          <cell r="C1933" t="str">
            <v>ITDCEM</v>
          </cell>
          <cell r="D1933" t="str">
            <v>Construction &amp; Engineering</v>
          </cell>
        </row>
        <row r="1934">
          <cell r="A1934" t="str">
            <v>ITD CEMENTATION INDIA LTD</v>
          </cell>
          <cell r="B1934">
            <v>509496</v>
          </cell>
          <cell r="C1934" t="str">
            <v>ITDCEM</v>
          </cell>
          <cell r="D1934" t="str">
            <v>Construction &amp; Engineering</v>
          </cell>
        </row>
        <row r="1935">
          <cell r="A1935" t="str">
            <v>ITI LTD</v>
          </cell>
          <cell r="B1935">
            <v>523610</v>
          </cell>
          <cell r="C1935" t="str">
            <v>ITI</v>
          </cell>
          <cell r="D1935" t="str">
            <v>Telecom Equipment</v>
          </cell>
        </row>
        <row r="1936">
          <cell r="A1936" t="str">
            <v>ITL INDUSTRIES LTD</v>
          </cell>
          <cell r="B1936">
            <v>522183</v>
          </cell>
          <cell r="C1936" t="str">
            <v>Not Listed</v>
          </cell>
          <cell r="D1936" t="str">
            <v>Industrial Machinery</v>
          </cell>
        </row>
        <row r="1937">
          <cell r="A1937" t="str">
            <v>IVP LTD</v>
          </cell>
          <cell r="B1937">
            <v>507580</v>
          </cell>
          <cell r="C1937" t="str">
            <v>IVP</v>
          </cell>
          <cell r="D1937" t="str">
            <v>Commodity Chemicals</v>
          </cell>
        </row>
        <row r="1938">
          <cell r="A1938" t="str">
            <v>IVRCL LTD</v>
          </cell>
          <cell r="B1938">
            <v>530773</v>
          </cell>
          <cell r="C1938" t="str">
            <v>IVRCLINFRA</v>
          </cell>
          <cell r="D1938" t="str">
            <v>Construction &amp; Engineering</v>
          </cell>
        </row>
        <row r="1939">
          <cell r="A1939" t="str">
            <v>IYKOT HITECH TOOLROOM LTD</v>
          </cell>
          <cell r="B1939">
            <v>522245</v>
          </cell>
          <cell r="C1939" t="str">
            <v>Not Listed</v>
          </cell>
          <cell r="D1939" t="str">
            <v>Other Industrial Goods</v>
          </cell>
        </row>
        <row r="1940">
          <cell r="A1940" t="str">
            <v>IZMO LTD</v>
          </cell>
          <cell r="B1940">
            <v>532341</v>
          </cell>
          <cell r="C1940" t="str">
            <v>IZMO</v>
          </cell>
          <cell r="D1940" t="str">
            <v>IT Consulting &amp; Software</v>
          </cell>
        </row>
        <row r="1941">
          <cell r="A1941" t="str">
            <v>J  TAPARIA PROJECTS LTD</v>
          </cell>
          <cell r="B1941">
            <v>538539</v>
          </cell>
          <cell r="C1941" t="str">
            <v>Not Listed</v>
          </cell>
          <cell r="D1941" t="str">
            <v>Investment Companies</v>
          </cell>
        </row>
        <row r="1942">
          <cell r="A1942" t="str">
            <v>J J EXPORTERS LTD</v>
          </cell>
          <cell r="B1942">
            <v>530049</v>
          </cell>
          <cell r="C1942" t="str">
            <v>Not Listed</v>
          </cell>
          <cell r="D1942" t="str">
            <v>Textiles</v>
          </cell>
        </row>
        <row r="1943">
          <cell r="A1943" t="str">
            <v>J J FINANCE CORPORATION LTD</v>
          </cell>
          <cell r="B1943">
            <v>523062</v>
          </cell>
          <cell r="C1943" t="str">
            <v>Not Listed</v>
          </cell>
          <cell r="D1943" t="str">
            <v>Finance (including NBFCs)</v>
          </cell>
        </row>
        <row r="1944">
          <cell r="A1944" t="str">
            <v>J KUMAR INFRAPROJECTS LTD</v>
          </cell>
          <cell r="B1944">
            <v>532940</v>
          </cell>
          <cell r="C1944" t="str">
            <v>JKIL</v>
          </cell>
          <cell r="D1944" t="str">
            <v>Construction &amp; Engineering</v>
          </cell>
        </row>
        <row r="1945">
          <cell r="A1945" t="str">
            <v>J L MORISON (INDIA) LTD</v>
          </cell>
          <cell r="B1945">
            <v>506522</v>
          </cell>
          <cell r="C1945" t="str">
            <v>Not Listed</v>
          </cell>
          <cell r="D1945" t="str">
            <v>Personal Products</v>
          </cell>
        </row>
        <row r="1946">
          <cell r="A1946" t="str">
            <v>J L MORISON INDIA LTD</v>
          </cell>
          <cell r="B1946">
            <v>506522</v>
          </cell>
          <cell r="C1946" t="str">
            <v>Not Listed</v>
          </cell>
          <cell r="D1946" t="str">
            <v>Personal Products</v>
          </cell>
        </row>
        <row r="1947">
          <cell r="A1947" t="str">
            <v>J R FOODS LTD</v>
          </cell>
          <cell r="B1947">
            <v>530915</v>
          </cell>
          <cell r="C1947" t="str">
            <v>Not Listed</v>
          </cell>
          <cell r="D1947" t="str">
            <v>Edible Oils</v>
          </cell>
        </row>
        <row r="1948">
          <cell r="A1948" t="str">
            <v>JACKSON INVESTMENTS LTD</v>
          </cell>
          <cell r="B1948">
            <v>538422</v>
          </cell>
          <cell r="C1948" t="str">
            <v>Not Listed</v>
          </cell>
          <cell r="D1948" t="str">
            <v>Investment Companies</v>
          </cell>
        </row>
        <row r="1949">
          <cell r="A1949" t="str">
            <v>JAGAN LAMPS LTD</v>
          </cell>
          <cell r="B1949">
            <v>530711</v>
          </cell>
          <cell r="C1949" t="str">
            <v>Not Listed</v>
          </cell>
          <cell r="D1949" t="str">
            <v>Auto Parts &amp; Equipment</v>
          </cell>
        </row>
        <row r="1950">
          <cell r="A1950" t="str">
            <v>JAGATJIT INDUSTRIES LTD</v>
          </cell>
          <cell r="B1950">
            <v>507155</v>
          </cell>
          <cell r="C1950" t="str">
            <v>Not Listed</v>
          </cell>
          <cell r="D1950" t="str">
            <v>Breweries &amp; Distilleries</v>
          </cell>
        </row>
        <row r="1951">
          <cell r="A1951" t="str">
            <v>JAGJANANI TEXTILES LTD</v>
          </cell>
          <cell r="B1951">
            <v>532825</v>
          </cell>
          <cell r="C1951" t="str">
            <v>Not Listed</v>
          </cell>
          <cell r="D1951" t="str">
            <v>Textiles</v>
          </cell>
        </row>
        <row r="1952">
          <cell r="A1952" t="str">
            <v>JAGRAN PRAKASHAN LTD</v>
          </cell>
          <cell r="B1952">
            <v>532705</v>
          </cell>
          <cell r="C1952" t="str">
            <v>JAGRAN</v>
          </cell>
          <cell r="D1952" t="str">
            <v>Publishing</v>
          </cell>
        </row>
        <row r="1953">
          <cell r="A1953" t="str">
            <v>JAGSON AIRLINES LTD</v>
          </cell>
          <cell r="B1953">
            <v>520139</v>
          </cell>
          <cell r="C1953" t="str">
            <v>Not Listed</v>
          </cell>
          <cell r="D1953" t="str">
            <v>Airlines</v>
          </cell>
        </row>
        <row r="1954">
          <cell r="A1954" t="str">
            <v>JAGSONPAL FINANCE &amp; LEASING LTD</v>
          </cell>
          <cell r="B1954">
            <v>530601</v>
          </cell>
          <cell r="C1954" t="str">
            <v>Not Listed</v>
          </cell>
          <cell r="D1954" t="str">
            <v>Finance (including NBFCs)</v>
          </cell>
        </row>
        <row r="1955">
          <cell r="A1955" t="str">
            <v>JAGSONPAL PHARMACEUTICALS LTD</v>
          </cell>
          <cell r="B1955">
            <v>507789</v>
          </cell>
          <cell r="C1955" t="str">
            <v>JAGSNPHARM</v>
          </cell>
          <cell r="D1955" t="str">
            <v>Pharmaceuticals</v>
          </cell>
        </row>
        <row r="1956">
          <cell r="A1956" t="str">
            <v>JAI BALAJI INDUSTRIES LTD</v>
          </cell>
          <cell r="B1956">
            <v>532976</v>
          </cell>
          <cell r="C1956" t="str">
            <v>JAIBALAJI</v>
          </cell>
          <cell r="D1956" t="str">
            <v>Iron &amp; Steel/Interm.Products</v>
          </cell>
        </row>
        <row r="1957">
          <cell r="A1957" t="str">
            <v>JAI CORP LTD</v>
          </cell>
          <cell r="B1957">
            <v>512237</v>
          </cell>
          <cell r="C1957" t="str">
            <v>JAICORPLTD</v>
          </cell>
          <cell r="D1957" t="str">
            <v>Iron &amp; Steel/Interm.Products</v>
          </cell>
        </row>
        <row r="1958">
          <cell r="A1958" t="str">
            <v>JAI MATA GLASS LTD</v>
          </cell>
          <cell r="B1958">
            <v>523467</v>
          </cell>
          <cell r="C1958" t="str">
            <v>Not Listed</v>
          </cell>
          <cell r="D1958" t="str">
            <v>Construction Materials</v>
          </cell>
        </row>
        <row r="1959">
          <cell r="A1959" t="str">
            <v>JAIHIND PROJECTS LTD</v>
          </cell>
          <cell r="B1959">
            <v>531339</v>
          </cell>
          <cell r="C1959" t="str">
            <v>JAIHINDPRO</v>
          </cell>
          <cell r="D1959" t="str">
            <v>Construction &amp; Engineering</v>
          </cell>
        </row>
        <row r="1960">
          <cell r="A1960" t="str">
            <v>JAIHIND SYNTHETICS LTD</v>
          </cell>
          <cell r="B1960">
            <v>514312</v>
          </cell>
          <cell r="C1960" t="str">
            <v>Not Listed</v>
          </cell>
          <cell r="D1960" t="str">
            <v>Textiles</v>
          </cell>
        </row>
        <row r="1961">
          <cell r="A1961" t="str">
            <v>JAIN IRRIGATION SYSTEMS LTD</v>
          </cell>
          <cell r="B1961">
            <v>500219</v>
          </cell>
          <cell r="C1961" t="str">
            <v>JISLJALEQS</v>
          </cell>
          <cell r="D1961" t="str">
            <v>Plastic Products</v>
          </cell>
        </row>
        <row r="1962">
          <cell r="A1962" t="str">
            <v>JAIN IRRIGATION SYSTEMS LTD</v>
          </cell>
          <cell r="B1962">
            <v>570004</v>
          </cell>
          <cell r="C1962" t="str">
            <v>JISLDVREQS</v>
          </cell>
          <cell r="D1962" t="str">
            <v>Plastic Products</v>
          </cell>
        </row>
        <row r="1963">
          <cell r="A1963" t="str">
            <v>JAIN MARMO INDUSTRIES LTD</v>
          </cell>
          <cell r="B1963">
            <v>539119</v>
          </cell>
          <cell r="C1963" t="str">
            <v>Not Listed</v>
          </cell>
          <cell r="D1963" t="str">
            <v>Construction Materials</v>
          </cell>
        </row>
        <row r="1964">
          <cell r="A1964" t="str">
            <v>JAIN STUDIOS LTD</v>
          </cell>
          <cell r="B1964">
            <v>532033</v>
          </cell>
          <cell r="C1964" t="str">
            <v>JAINSTUDIO</v>
          </cell>
          <cell r="D1964" t="str">
            <v>Broadcasting &amp; Cable TV</v>
          </cell>
        </row>
        <row r="1965">
          <cell r="A1965" t="str">
            <v>JAINCO PROJECTS (INDIA) LTD</v>
          </cell>
          <cell r="B1965">
            <v>526865</v>
          </cell>
          <cell r="C1965" t="str">
            <v>Not Listed</v>
          </cell>
          <cell r="D1965" t="str">
            <v>Comm.Trading  &amp; Distribution</v>
          </cell>
        </row>
        <row r="1966">
          <cell r="A1966" t="str">
            <v>JAINCO PROJECTS INDIA LTD</v>
          </cell>
          <cell r="B1966">
            <v>526865</v>
          </cell>
          <cell r="C1966" t="str">
            <v>Not Listed</v>
          </cell>
          <cell r="D1966" t="str">
            <v>Comm.Trading  &amp; Distribution</v>
          </cell>
        </row>
        <row r="1967">
          <cell r="A1967" t="str">
            <v>JAINEX AAMCOL LTD</v>
          </cell>
          <cell r="B1967">
            <v>505212</v>
          </cell>
          <cell r="C1967" t="str">
            <v>Not Listed</v>
          </cell>
          <cell r="D1967" t="str">
            <v>Auto Parts &amp; Equipment</v>
          </cell>
        </row>
        <row r="1968">
          <cell r="A1968" t="str">
            <v>JAIPAN INDUSTRIES LTD</v>
          </cell>
          <cell r="B1968">
            <v>505840</v>
          </cell>
          <cell r="C1968" t="str">
            <v>Not Listed</v>
          </cell>
          <cell r="D1968" t="str">
            <v>Household Appliances</v>
          </cell>
        </row>
        <row r="1969">
          <cell r="A1969" t="str">
            <v>JAIPRAKASH ASSOCIATES LTD</v>
          </cell>
          <cell r="B1969">
            <v>532532</v>
          </cell>
          <cell r="C1969" t="str">
            <v>JPASSOCIAT</v>
          </cell>
          <cell r="D1969" t="str">
            <v>Construction &amp; Engineering</v>
          </cell>
        </row>
        <row r="1970">
          <cell r="A1970" t="str">
            <v>JAIPRAKASH POWER VENTURES LTD</v>
          </cell>
          <cell r="B1970">
            <v>532627</v>
          </cell>
          <cell r="C1970" t="str">
            <v>JPPOWER</v>
          </cell>
          <cell r="D1970" t="str">
            <v>Electric Utilities</v>
          </cell>
        </row>
        <row r="1971">
          <cell r="A1971" t="str">
            <v>JAISUKH DEALERS LTD</v>
          </cell>
          <cell r="B1971">
            <v>780001</v>
          </cell>
          <cell r="C1971" t="str">
            <v>Not Listed</v>
          </cell>
          <cell r="D1971" t="str">
            <v>Others</v>
          </cell>
        </row>
        <row r="1972">
          <cell r="A1972" t="str">
            <v>JAKHARIA FABRIC LTD</v>
          </cell>
          <cell r="B1972" t="str">
            <v>Not Listed</v>
          </cell>
          <cell r="C1972" t="str">
            <v>JAKHARIA</v>
          </cell>
          <cell r="D1972" t="str">
            <v>SME</v>
          </cell>
        </row>
        <row r="1973">
          <cell r="A1973" t="str">
            <v>JALAN TRANSOLUTIONS (INDIA) LTD</v>
          </cell>
          <cell r="B1973" t="str">
            <v>Not Listed</v>
          </cell>
          <cell r="C1973" t="str">
            <v>JALAN</v>
          </cell>
          <cell r="D1973" t="str">
            <v>SME</v>
          </cell>
        </row>
        <row r="1974">
          <cell r="A1974" t="str">
            <v>JALAN TRANSOLUTIONS INDIA LTD</v>
          </cell>
          <cell r="B1974" t="str">
            <v>Not Listed</v>
          </cell>
          <cell r="C1974" t="str">
            <v>JALAN</v>
          </cell>
          <cell r="D1974" t="str">
            <v>SME</v>
          </cell>
        </row>
        <row r="1975">
          <cell r="A1975" t="str">
            <v>JAMES WARREN TEA LTD</v>
          </cell>
          <cell r="B1975">
            <v>538564</v>
          </cell>
          <cell r="C1975" t="str">
            <v>Not Listed</v>
          </cell>
          <cell r="D1975" t="str">
            <v>Tea &amp; Coffee</v>
          </cell>
        </row>
        <row r="1976">
          <cell r="A1976" t="str">
            <v>JAMNA AUTO INDUSTRIES LTD</v>
          </cell>
          <cell r="B1976">
            <v>520051</v>
          </cell>
          <cell r="C1976" t="str">
            <v>JAMNAAUTO</v>
          </cell>
          <cell r="D1976" t="str">
            <v>Auto Parts &amp; Equipment</v>
          </cell>
        </row>
        <row r="1977">
          <cell r="A1977" t="str">
            <v>JAMSHRI RANJITSINGHJI SPG  &amp; WVG  MILLS CO LTD</v>
          </cell>
          <cell r="B1977">
            <v>502901</v>
          </cell>
          <cell r="C1977" t="str">
            <v>Not Listed</v>
          </cell>
          <cell r="D1977" t="str">
            <v>Textiles</v>
          </cell>
        </row>
        <row r="1978">
          <cell r="A1978" t="str">
            <v>JASCH INDUSTRIES LTD</v>
          </cell>
          <cell r="B1978">
            <v>500220</v>
          </cell>
          <cell r="C1978" t="str">
            <v>Not Listed</v>
          </cell>
          <cell r="D1978" t="str">
            <v>Textiles</v>
          </cell>
        </row>
        <row r="1979">
          <cell r="A1979" t="str">
            <v>JASH DEALMARK LTD</v>
          </cell>
          <cell r="B1979">
            <v>540394</v>
          </cell>
          <cell r="C1979" t="str">
            <v>Not Listed</v>
          </cell>
          <cell r="D1979" t="str">
            <v>Comm.Trading  &amp; Distribution</v>
          </cell>
        </row>
        <row r="1980">
          <cell r="A1980" t="str">
            <v>JASH ENGINEERING LTD</v>
          </cell>
          <cell r="B1980" t="str">
            <v>Not Listed</v>
          </cell>
          <cell r="C1980" t="str">
            <v>JASH</v>
          </cell>
          <cell r="D1980" t="str">
            <v>SME</v>
          </cell>
        </row>
        <row r="1981">
          <cell r="A1981" t="str">
            <v>JATTASHANKAR INDUSTIES LTD</v>
          </cell>
          <cell r="B1981">
            <v>514318</v>
          </cell>
          <cell r="C1981" t="str">
            <v>Not Listed</v>
          </cell>
          <cell r="D1981" t="str">
            <v>Textiles</v>
          </cell>
        </row>
        <row r="1982">
          <cell r="A1982" t="str">
            <v>JAUSS POLYMERS LTD</v>
          </cell>
          <cell r="B1982">
            <v>526001</v>
          </cell>
          <cell r="C1982" t="str">
            <v>Not Listed</v>
          </cell>
          <cell r="D1982" t="str">
            <v>Containers &amp; Packaging</v>
          </cell>
        </row>
        <row r="1983">
          <cell r="A1983" t="str">
            <v>JAY BHARAT MARUTI LTD</v>
          </cell>
          <cell r="B1983">
            <v>520066</v>
          </cell>
          <cell r="C1983" t="str">
            <v>JAYBARMARU</v>
          </cell>
          <cell r="D1983" t="str">
            <v>Auto Parts &amp; Equipment</v>
          </cell>
        </row>
        <row r="1984">
          <cell r="A1984" t="str">
            <v>JAY SHREE TEA &amp; INDUSTRIES LTD</v>
          </cell>
          <cell r="B1984">
            <v>509715</v>
          </cell>
          <cell r="C1984" t="str">
            <v>Not Listed</v>
          </cell>
          <cell r="D1984" t="str">
            <v>Tea &amp; Coffee</v>
          </cell>
        </row>
        <row r="1985">
          <cell r="A1985" t="str">
            <v>JAY USHIN LTD</v>
          </cell>
          <cell r="B1985">
            <v>513252</v>
          </cell>
          <cell r="C1985" t="str">
            <v>Not Listed</v>
          </cell>
          <cell r="D1985" t="str">
            <v>Auto Parts &amp; Equipment</v>
          </cell>
        </row>
        <row r="1986">
          <cell r="A1986" t="str">
            <v>JAYANT AGRO ORGANICS LTD</v>
          </cell>
          <cell r="B1986">
            <v>524330</v>
          </cell>
          <cell r="C1986" t="str">
            <v>JAYAGROGN</v>
          </cell>
          <cell r="D1986" t="str">
            <v>Specialty Chemicals</v>
          </cell>
        </row>
        <row r="1987">
          <cell r="A1987" t="str">
            <v>JAYASWAL NECO INDUSTRIES LTD</v>
          </cell>
          <cell r="B1987">
            <v>522285</v>
          </cell>
          <cell r="C1987" t="str">
            <v>JAYNECOIND</v>
          </cell>
          <cell r="D1987" t="str">
            <v>Iron &amp; Steel/Interm.Products</v>
          </cell>
        </row>
        <row r="1988">
          <cell r="A1988" t="str">
            <v>JAYATMA ENTERPRISES LTD</v>
          </cell>
          <cell r="B1988">
            <v>539005</v>
          </cell>
          <cell r="C1988" t="str">
            <v>Not Listed</v>
          </cell>
          <cell r="D1988" t="str">
            <v>Misc.Commercial Services</v>
          </cell>
        </row>
        <row r="1989">
          <cell r="A1989" t="str">
            <v>JAYATMA INDUSTRIES LTD</v>
          </cell>
          <cell r="B1989">
            <v>531323</v>
          </cell>
          <cell r="C1989" t="str">
            <v>Not Listed</v>
          </cell>
          <cell r="D1989" t="str">
            <v>Textiles</v>
          </cell>
        </row>
        <row r="1990">
          <cell r="A1990" t="str">
            <v>JAYBHARAT TEXTILES &amp; REAL ESTATE LTD</v>
          </cell>
          <cell r="B1990">
            <v>512233</v>
          </cell>
          <cell r="C1990" t="str">
            <v>Not Listed</v>
          </cell>
          <cell r="D1990" t="str">
            <v>Textiles</v>
          </cell>
        </row>
        <row r="1991">
          <cell r="A1991" t="str">
            <v>JAYKAY ENTERPRISES LTD</v>
          </cell>
          <cell r="B1991">
            <v>500306</v>
          </cell>
          <cell r="C1991" t="str">
            <v>Not Listed</v>
          </cell>
          <cell r="D1991" t="str">
            <v>Finance (including NBFCs)</v>
          </cell>
        </row>
        <row r="1992">
          <cell r="A1992" t="str">
            <v>JAYPEE INFRATECH LTD</v>
          </cell>
          <cell r="B1992">
            <v>533207</v>
          </cell>
          <cell r="C1992" t="str">
            <v>JPINFRATEC</v>
          </cell>
          <cell r="D1992" t="str">
            <v>Roads &amp; Highways</v>
          </cell>
        </row>
        <row r="1993">
          <cell r="A1993" t="str">
            <v>JAYSHREE CHEMICALS LTD</v>
          </cell>
          <cell r="B1993">
            <v>506520</v>
          </cell>
          <cell r="C1993" t="str">
            <v>Not Listed</v>
          </cell>
          <cell r="D1993" t="str">
            <v>Commodity Chemicals</v>
          </cell>
        </row>
        <row r="1994">
          <cell r="A1994" t="str">
            <v>JAYSHREE TEA &amp; INDUSTRIES LTD</v>
          </cell>
          <cell r="B1994" t="str">
            <v>Not Listed</v>
          </cell>
          <cell r="C1994" t="str">
            <v>JAYSREETEA</v>
          </cell>
          <cell r="D1994" t="str">
            <v>Others</v>
          </cell>
        </row>
        <row r="1995">
          <cell r="A1995" t="str">
            <v>JAYSYNTH DYESTUFF (INDIA) LTD</v>
          </cell>
          <cell r="B1995">
            <v>506910</v>
          </cell>
          <cell r="C1995" t="str">
            <v>Not Listed</v>
          </cell>
          <cell r="D1995" t="str">
            <v>Specialty Chemicals</v>
          </cell>
        </row>
        <row r="1996">
          <cell r="A1996" t="str">
            <v>JAYSYNTH DYESTUFF INDIA LTD</v>
          </cell>
          <cell r="B1996">
            <v>506910</v>
          </cell>
          <cell r="C1996" t="str">
            <v>Not Listed</v>
          </cell>
          <cell r="D1996" t="str">
            <v>Specialty Chemicals</v>
          </cell>
        </row>
        <row r="1997">
          <cell r="A1997" t="str">
            <v>JB CHEMICALS &amp; PHARMACEUTICALS LTD</v>
          </cell>
          <cell r="B1997">
            <v>506943</v>
          </cell>
          <cell r="C1997" t="str">
            <v>JBCHEPHARM</v>
          </cell>
          <cell r="D1997" t="str">
            <v>Pharmaceuticals</v>
          </cell>
        </row>
        <row r="1998">
          <cell r="A1998" t="str">
            <v>JBF INDUSTRIES LTD</v>
          </cell>
          <cell r="B1998">
            <v>514034</v>
          </cell>
          <cell r="C1998" t="str">
            <v>JBFIND</v>
          </cell>
          <cell r="D1998" t="str">
            <v>Fibres &amp; Plastics</v>
          </cell>
        </row>
        <row r="1999">
          <cell r="A1999" t="str">
            <v>JBM AUTO LTD</v>
          </cell>
          <cell r="B1999">
            <v>532605</v>
          </cell>
          <cell r="C1999" t="str">
            <v>JBMA</v>
          </cell>
          <cell r="D1999" t="str">
            <v>Auto Parts &amp; Equipment</v>
          </cell>
        </row>
        <row r="2000">
          <cell r="A2000" t="str">
            <v>JCT LTD</v>
          </cell>
          <cell r="B2000">
            <v>500223</v>
          </cell>
          <cell r="C2000" t="str">
            <v>Not Listed</v>
          </cell>
          <cell r="D2000" t="str">
            <v>Textiles</v>
          </cell>
        </row>
        <row r="2001">
          <cell r="A2001" t="str">
            <v>JD ORGOCHEM LTD</v>
          </cell>
          <cell r="B2001">
            <v>524592</v>
          </cell>
          <cell r="C2001" t="str">
            <v>Not Listed</v>
          </cell>
          <cell r="D2001" t="str">
            <v>Specialty Chemicals</v>
          </cell>
        </row>
        <row r="2002">
          <cell r="A2002" t="str">
            <v>JEEVAN SCIENTIFIC TECHNOLOGY LTD</v>
          </cell>
          <cell r="B2002">
            <v>538837</v>
          </cell>
          <cell r="C2002" t="str">
            <v>Not Listed</v>
          </cell>
          <cell r="D2002" t="str">
            <v>Internet Software &amp; Services</v>
          </cell>
        </row>
        <row r="2003">
          <cell r="A2003" t="str">
            <v>JENBURKT PHARMACEUTICALS LTD</v>
          </cell>
          <cell r="B2003">
            <v>524731</v>
          </cell>
          <cell r="C2003" t="str">
            <v>Not Listed</v>
          </cell>
          <cell r="D2003" t="str">
            <v>Pharmaceuticals</v>
          </cell>
        </row>
        <row r="2004">
          <cell r="A2004" t="str">
            <v>JET AIRWAYS (INDIA) LTD</v>
          </cell>
          <cell r="B2004">
            <v>532617</v>
          </cell>
          <cell r="C2004" t="str">
            <v>JETAIRWAYS</v>
          </cell>
          <cell r="D2004" t="str">
            <v>Airlines</v>
          </cell>
        </row>
        <row r="2005">
          <cell r="A2005" t="str">
            <v>JET AIRWAYS INDIA LTD</v>
          </cell>
          <cell r="B2005">
            <v>532617</v>
          </cell>
          <cell r="C2005" t="str">
            <v>JETAIRWAYS</v>
          </cell>
          <cell r="D2005" t="str">
            <v>Airlines</v>
          </cell>
        </row>
        <row r="2006">
          <cell r="A2006" t="str">
            <v>JET FREIGHT LOGISTICS LTD</v>
          </cell>
          <cell r="B2006" t="str">
            <v>Not Listed</v>
          </cell>
          <cell r="C2006" t="str">
            <v>JETFREIGHT</v>
          </cell>
          <cell r="D2006" t="str">
            <v>SME</v>
          </cell>
        </row>
        <row r="2007">
          <cell r="A2007" t="str">
            <v>JET INFRAVENTURE LTD</v>
          </cell>
          <cell r="B2007">
            <v>538794</v>
          </cell>
          <cell r="C2007" t="str">
            <v>Not Listed</v>
          </cell>
          <cell r="D2007" t="str">
            <v>Realty</v>
          </cell>
        </row>
        <row r="2008">
          <cell r="A2008" t="str">
            <v>JET KNITWEARS LTD</v>
          </cell>
          <cell r="B2008" t="str">
            <v>Not Listed</v>
          </cell>
          <cell r="C2008" t="str">
            <v>JETKNIT</v>
          </cell>
          <cell r="D2008" t="str">
            <v>SME</v>
          </cell>
        </row>
        <row r="2009">
          <cell r="A2009" t="str">
            <v>JETKING INFOTRAIN LTD</v>
          </cell>
          <cell r="B2009">
            <v>517063</v>
          </cell>
          <cell r="C2009" t="str">
            <v>Not Listed</v>
          </cell>
          <cell r="D2009" t="str">
            <v>IT Training Services</v>
          </cell>
        </row>
        <row r="2010">
          <cell r="A2010" t="str">
            <v>JHANDEWALAS FOODS LTD</v>
          </cell>
          <cell r="B2010">
            <v>540850</v>
          </cell>
          <cell r="C2010" t="str">
            <v>Not Listed</v>
          </cell>
          <cell r="D2010" t="str">
            <v>Packaged Foods</v>
          </cell>
        </row>
        <row r="2011">
          <cell r="A2011" t="str">
            <v>JHAVERI CREDITS &amp; CAPITAL LTD</v>
          </cell>
          <cell r="B2011">
            <v>531550</v>
          </cell>
          <cell r="C2011" t="str">
            <v>Not Listed</v>
          </cell>
          <cell r="D2011" t="str">
            <v>Other Financial Services</v>
          </cell>
        </row>
        <row r="2012">
          <cell r="A2012" t="str">
            <v>JHS SVENDGAARD LABORATORIES LTD</v>
          </cell>
          <cell r="B2012">
            <v>532771</v>
          </cell>
          <cell r="C2012" t="str">
            <v>JHS</v>
          </cell>
          <cell r="D2012" t="str">
            <v>Personal Products</v>
          </cell>
        </row>
        <row r="2013">
          <cell r="A2013" t="str">
            <v>JIGAR CABLES LTD</v>
          </cell>
          <cell r="B2013">
            <v>540651</v>
          </cell>
          <cell r="C2013" t="str">
            <v>Not Listed</v>
          </cell>
          <cell r="D2013" t="str">
            <v>Other Elect.Equip./ Prod.</v>
          </cell>
        </row>
        <row r="2014">
          <cell r="A2014" t="str">
            <v>JIGYASA INFRASTRUCTURE LTD</v>
          </cell>
          <cell r="B2014">
            <v>780019</v>
          </cell>
          <cell r="C2014" t="str">
            <v>Not Listed</v>
          </cell>
          <cell r="D2014" t="str">
            <v>Others</v>
          </cell>
        </row>
        <row r="2015">
          <cell r="A2015" t="str">
            <v>JIK INDUSTRIES LTD</v>
          </cell>
          <cell r="B2015">
            <v>511618</v>
          </cell>
          <cell r="C2015" t="str">
            <v>JIKIND</v>
          </cell>
          <cell r="D2015" t="str">
            <v>Comm.Trading  &amp; Distribution</v>
          </cell>
        </row>
        <row r="2016">
          <cell r="A2016" t="str">
            <v>Jinaams Dress Ltd</v>
          </cell>
          <cell r="B2016">
            <v>542653</v>
          </cell>
          <cell r="C2016" t="str">
            <v>JINAAM</v>
          </cell>
          <cell r="D2016" t="str">
            <v>Other Apparels &amp;amp; Accessories</v>
          </cell>
        </row>
        <row r="2017">
          <cell r="A2017" t="str">
            <v>JINDAL CAPITAL LTD</v>
          </cell>
          <cell r="B2017">
            <v>530405</v>
          </cell>
          <cell r="C2017" t="str">
            <v>Not Listed</v>
          </cell>
          <cell r="D2017" t="str">
            <v>Other Financial Services</v>
          </cell>
        </row>
        <row r="2018">
          <cell r="A2018" t="str">
            <v>JINDAL COTEX LTD</v>
          </cell>
          <cell r="B2018">
            <v>533103</v>
          </cell>
          <cell r="C2018" t="str">
            <v>JINDCOT</v>
          </cell>
          <cell r="D2018" t="str">
            <v>Textiles</v>
          </cell>
        </row>
        <row r="2019">
          <cell r="A2019" t="str">
            <v>JINDAL DRILLING AND INDUSTRIES LTD</v>
          </cell>
          <cell r="B2019">
            <v>511034</v>
          </cell>
          <cell r="C2019" t="str">
            <v>JINDRILL</v>
          </cell>
          <cell r="D2019" t="str">
            <v>Exploration &amp; Production</v>
          </cell>
        </row>
        <row r="2020">
          <cell r="A2020" t="str">
            <v>JINDAL HOTELS LTD</v>
          </cell>
          <cell r="B2020">
            <v>507981</v>
          </cell>
          <cell r="C2020" t="str">
            <v>Not Listed</v>
          </cell>
          <cell r="D2020" t="str">
            <v>Hotels</v>
          </cell>
        </row>
        <row r="2021">
          <cell r="A2021" t="str">
            <v>JINDAL LEASEFIN LTD</v>
          </cell>
          <cell r="B2021">
            <v>539947</v>
          </cell>
          <cell r="C2021" t="str">
            <v>Not Listed</v>
          </cell>
          <cell r="D2021" t="str">
            <v>Investment Companies</v>
          </cell>
        </row>
        <row r="2022">
          <cell r="A2022" t="str">
            <v>JINDAL PHOTO LTD</v>
          </cell>
          <cell r="B2022">
            <v>532624</v>
          </cell>
          <cell r="C2022" t="str">
            <v>JINDALPHOT</v>
          </cell>
          <cell r="D2022" t="str">
            <v>Photographic Products</v>
          </cell>
        </row>
        <row r="2023">
          <cell r="A2023" t="str">
            <v>JINDAL POLY FILMS LTD</v>
          </cell>
          <cell r="B2023">
            <v>500227</v>
          </cell>
          <cell r="C2023" t="str">
            <v>JINDALPOLY</v>
          </cell>
          <cell r="D2023" t="str">
            <v>Commodity Chemicals</v>
          </cell>
        </row>
        <row r="2024">
          <cell r="A2024" t="str">
            <v>JINDAL POLY INVESTMENT AND FINANCE COMPANY LTD</v>
          </cell>
          <cell r="B2024">
            <v>536773</v>
          </cell>
          <cell r="C2024" t="str">
            <v>JPOLYINVST</v>
          </cell>
          <cell r="D2024" t="str">
            <v>Other Financial Services</v>
          </cell>
        </row>
        <row r="2025">
          <cell r="A2025" t="str">
            <v>JINDAL SAW LTD</v>
          </cell>
          <cell r="B2025">
            <v>500378</v>
          </cell>
          <cell r="C2025" t="str">
            <v>JINDALSAW</v>
          </cell>
          <cell r="D2025" t="str">
            <v>Construction &amp; Engineering</v>
          </cell>
        </row>
        <row r="2026">
          <cell r="A2026" t="str">
            <v>JINDAL STAINLESS HISAR LTD</v>
          </cell>
          <cell r="B2026">
            <v>539597</v>
          </cell>
          <cell r="C2026" t="str">
            <v>JSLHISAR</v>
          </cell>
          <cell r="D2026" t="str">
            <v>Iron &amp; Steel Products</v>
          </cell>
        </row>
        <row r="2027">
          <cell r="A2027" t="str">
            <v>JINDAL STAINLESS LTD</v>
          </cell>
          <cell r="B2027">
            <v>532508</v>
          </cell>
          <cell r="C2027" t="str">
            <v>JSL</v>
          </cell>
          <cell r="D2027" t="str">
            <v>Iron &amp; Steel/Interm.Products</v>
          </cell>
        </row>
        <row r="2028">
          <cell r="A2028" t="str">
            <v>JINDAL STEEL &amp; POWER LTD</v>
          </cell>
          <cell r="B2028">
            <v>532286</v>
          </cell>
          <cell r="C2028" t="str">
            <v>JINDALSTEL</v>
          </cell>
          <cell r="D2028" t="str">
            <v>Iron &amp; Steel/Interm.Products</v>
          </cell>
        </row>
        <row r="2029">
          <cell r="A2029" t="str">
            <v>JINDAL WORLDWIDE LTD</v>
          </cell>
          <cell r="B2029">
            <v>531543</v>
          </cell>
          <cell r="C2029" t="str">
            <v>JINDWORLD</v>
          </cell>
          <cell r="D2029" t="str">
            <v>Textiles</v>
          </cell>
        </row>
        <row r="2030">
          <cell r="A2030" t="str">
            <v>JITF INFRALOGISTICS LTD</v>
          </cell>
          <cell r="B2030">
            <v>540311</v>
          </cell>
          <cell r="C2030" t="str">
            <v>JITFINFRA</v>
          </cell>
          <cell r="D2030" t="str">
            <v>Transport Related Services</v>
          </cell>
        </row>
        <row r="2031">
          <cell r="A2031" t="str">
            <v>JIYA ECO-PRODUCTS LTD</v>
          </cell>
          <cell r="B2031">
            <v>539225</v>
          </cell>
          <cell r="C2031" t="str">
            <v>Not Listed</v>
          </cell>
          <cell r="D2031" t="str">
            <v>Utilities:Non-Elec.</v>
          </cell>
        </row>
        <row r="2032">
          <cell r="A2032" t="str">
            <v>JK AGRI GENETICS LTD</v>
          </cell>
          <cell r="B2032">
            <v>536493</v>
          </cell>
          <cell r="C2032" t="str">
            <v>Not Listed</v>
          </cell>
          <cell r="D2032" t="str">
            <v>Other Agricultural Products</v>
          </cell>
        </row>
        <row r="2033">
          <cell r="A2033" t="str">
            <v>JK CEMENT LTD</v>
          </cell>
          <cell r="B2033">
            <v>532644</v>
          </cell>
          <cell r="C2033" t="str">
            <v>JKCEMENT</v>
          </cell>
          <cell r="D2033" t="str">
            <v>Cement &amp; Cement Products</v>
          </cell>
        </row>
        <row r="2034">
          <cell r="A2034" t="str">
            <v>JK LAKSHMI CEMENT LTD</v>
          </cell>
          <cell r="B2034">
            <v>500380</v>
          </cell>
          <cell r="C2034" t="str">
            <v>JKLAKSHMI</v>
          </cell>
          <cell r="D2034" t="str">
            <v>Cement &amp; Cement Products</v>
          </cell>
        </row>
        <row r="2035">
          <cell r="A2035" t="str">
            <v>JK PAPER LTD</v>
          </cell>
          <cell r="B2035">
            <v>532162</v>
          </cell>
          <cell r="C2035" t="str">
            <v>JKPAPER</v>
          </cell>
          <cell r="D2035" t="str">
            <v>Paper &amp; Paper Products</v>
          </cell>
        </row>
        <row r="2036">
          <cell r="A2036" t="str">
            <v>JK TYRE &amp; INDUSTRIES LTD</v>
          </cell>
          <cell r="B2036">
            <v>530007</v>
          </cell>
          <cell r="C2036" t="str">
            <v>JKTYRE</v>
          </cell>
          <cell r="D2036" t="str">
            <v>Auto Tyres &amp; Rubber Products</v>
          </cell>
        </row>
        <row r="2037">
          <cell r="A2037" t="str">
            <v>JLA INFRAVILLE SHOPPERS LTD</v>
          </cell>
          <cell r="B2037">
            <v>538765</v>
          </cell>
          <cell r="C2037" t="str">
            <v>Not Listed</v>
          </cell>
          <cell r="D2037" t="str">
            <v>Internet &amp; Catalogue Retail</v>
          </cell>
        </row>
        <row r="2038">
          <cell r="A2038" t="str">
            <v>JM FINANCIAL LTD</v>
          </cell>
          <cell r="B2038">
            <v>523405</v>
          </cell>
          <cell r="C2038" t="str">
            <v>JMFINANCIL</v>
          </cell>
          <cell r="D2038" t="str">
            <v>Holding Companies</v>
          </cell>
        </row>
        <row r="2039">
          <cell r="A2039" t="str">
            <v>JMC PROJECTS (INDIA) LTD</v>
          </cell>
          <cell r="B2039">
            <v>522263</v>
          </cell>
          <cell r="C2039" t="str">
            <v>JMCPROJECT</v>
          </cell>
          <cell r="D2039" t="str">
            <v>Construction &amp; Engineering</v>
          </cell>
        </row>
        <row r="2040">
          <cell r="A2040" t="str">
            <v>JMC PROJECTS INDIA LTD</v>
          </cell>
          <cell r="B2040">
            <v>522263</v>
          </cell>
          <cell r="C2040" t="str">
            <v>JMCPROJECT</v>
          </cell>
          <cell r="D2040" t="str">
            <v>Construction &amp; Engineering</v>
          </cell>
        </row>
        <row r="2041">
          <cell r="A2041" t="str">
            <v>JMD VENTURES LTD</v>
          </cell>
          <cell r="B2041">
            <v>511092</v>
          </cell>
          <cell r="C2041" t="str">
            <v>Not Listed</v>
          </cell>
          <cell r="D2041" t="str">
            <v>Movies &amp; Entertainment</v>
          </cell>
        </row>
        <row r="2042">
          <cell r="A2042" t="str">
            <v>JMG CORPORATION LTD</v>
          </cell>
          <cell r="B2042">
            <v>523712</v>
          </cell>
          <cell r="C2042" t="str">
            <v>Not Listed</v>
          </cell>
          <cell r="D2042" t="str">
            <v>Plastic Products</v>
          </cell>
        </row>
        <row r="2043">
          <cell r="A2043" t="str">
            <v>JMT AUTO LTD</v>
          </cell>
          <cell r="B2043">
            <v>513691</v>
          </cell>
          <cell r="C2043" t="str">
            <v>JMTAUTOLTD</v>
          </cell>
          <cell r="D2043" t="str">
            <v>Auto Parts &amp; Equipment</v>
          </cell>
        </row>
        <row r="2044">
          <cell r="A2044" t="str">
            <v>JOCIL LTD</v>
          </cell>
          <cell r="B2044" t="str">
            <v>Not Listed</v>
          </cell>
          <cell r="C2044" t="str">
            <v>JOCIL</v>
          </cell>
          <cell r="D2044" t="str">
            <v>Others</v>
          </cell>
        </row>
        <row r="2045">
          <cell r="A2045" t="str">
            <v>JOHNSON CONTROLS – HITACHI AIR CONDITIONING (INDIA) LTD</v>
          </cell>
          <cell r="B2045">
            <v>523398</v>
          </cell>
          <cell r="C2045" t="str">
            <v>JCHAC</v>
          </cell>
          <cell r="D2045" t="str">
            <v>Consumer Electronics</v>
          </cell>
        </row>
        <row r="2046">
          <cell r="A2046" t="str">
            <v>JOHNSON CONTROLS – HITACHI AIR CONDITIONING INDIA LTD</v>
          </cell>
          <cell r="B2046">
            <v>523398</v>
          </cell>
          <cell r="C2046" t="str">
            <v>JCHAC</v>
          </cell>
          <cell r="D2046" t="str">
            <v>Consumer Electronics</v>
          </cell>
        </row>
        <row r="2047">
          <cell r="A2047" t="str">
            <v>JOINDRE CAPITAL SERVICES LTD</v>
          </cell>
          <cell r="B2047">
            <v>531861</v>
          </cell>
          <cell r="C2047" t="str">
            <v>Not Listed</v>
          </cell>
          <cell r="D2047" t="str">
            <v>Other Financial Services</v>
          </cell>
        </row>
        <row r="2048">
          <cell r="A2048" t="str">
            <v>JOINTECA EDUCATION SOLUTIONS LTD</v>
          </cell>
          <cell r="B2048">
            <v>534659</v>
          </cell>
          <cell r="C2048" t="str">
            <v>Not Listed</v>
          </cell>
          <cell r="D2048" t="str">
            <v>IT Consulting &amp; Software</v>
          </cell>
        </row>
        <row r="2049">
          <cell r="A2049" t="str">
            <v>Jonjua Overseas Ltd</v>
          </cell>
          <cell r="B2049">
            <v>542446</v>
          </cell>
          <cell r="C2049" t="str">
            <v>JONJUA</v>
          </cell>
          <cell r="D2049" t="str">
            <v>Consulting Services</v>
          </cell>
        </row>
        <row r="2050">
          <cell r="A2050" t="str">
            <v>JOONKTOLLEE TEA &amp; INDUSTRIES LTD</v>
          </cell>
          <cell r="B2050">
            <v>538092</v>
          </cell>
          <cell r="C2050" t="str">
            <v>Not Listed</v>
          </cell>
          <cell r="D2050" t="str">
            <v>Tea &amp; Coffee</v>
          </cell>
        </row>
        <row r="2051">
          <cell r="A2051" t="str">
            <v>JOST'S ENGINEERING CO LTD</v>
          </cell>
          <cell r="B2051">
            <v>505750</v>
          </cell>
          <cell r="C2051" t="str">
            <v>Not Listed</v>
          </cell>
          <cell r="D2051" t="str">
            <v>Industrial Machinery</v>
          </cell>
        </row>
        <row r="2052">
          <cell r="A2052" t="str">
            <v>JOY REALTY LTD</v>
          </cell>
          <cell r="B2052">
            <v>508929</v>
          </cell>
          <cell r="C2052" t="str">
            <v>Not Listed</v>
          </cell>
          <cell r="D2052" t="str">
            <v>Realty</v>
          </cell>
        </row>
        <row r="2053">
          <cell r="A2053" t="str">
            <v>JPT SECURITIES LTD</v>
          </cell>
          <cell r="B2053">
            <v>530985</v>
          </cell>
          <cell r="C2053" t="str">
            <v>Not Listed</v>
          </cell>
          <cell r="D2053" t="str">
            <v>Finance (including NBFCs)</v>
          </cell>
        </row>
        <row r="2054">
          <cell r="A2054" t="str">
            <v>JRI INDUSTRIES &amp; INFRASTRUCTURE LTD</v>
          </cell>
          <cell r="B2054">
            <v>506016</v>
          </cell>
          <cell r="C2054" t="str">
            <v>Not Listed</v>
          </cell>
          <cell r="D2054" t="str">
            <v>Construction &amp; Engineering</v>
          </cell>
        </row>
        <row r="2055">
          <cell r="A2055" t="str">
            <v>JSL INDUSTRIES LTD</v>
          </cell>
          <cell r="B2055">
            <v>504080</v>
          </cell>
          <cell r="C2055" t="str">
            <v>Not Listed</v>
          </cell>
          <cell r="D2055" t="str">
            <v>Other Elect.Equip./ Prod.</v>
          </cell>
        </row>
        <row r="2056">
          <cell r="A2056" t="str">
            <v>JSW ENERGY LTD</v>
          </cell>
          <cell r="B2056">
            <v>533148</v>
          </cell>
          <cell r="C2056" t="str">
            <v>JSWENERGY</v>
          </cell>
          <cell r="D2056" t="str">
            <v>Electric Utilities</v>
          </cell>
        </row>
        <row r="2057">
          <cell r="A2057" t="str">
            <v>JSW HOLDINGS LTD</v>
          </cell>
          <cell r="B2057">
            <v>532642</v>
          </cell>
          <cell r="C2057" t="str">
            <v>JSWHL</v>
          </cell>
          <cell r="D2057" t="str">
            <v>Holding Companies</v>
          </cell>
        </row>
        <row r="2058">
          <cell r="A2058" t="str">
            <v>JSW STEEL LTD</v>
          </cell>
          <cell r="B2058">
            <v>500228</v>
          </cell>
          <cell r="C2058" t="str">
            <v>JSWSTEEL</v>
          </cell>
          <cell r="D2058" t="str">
            <v>Iron &amp; Steel/Interm.Products</v>
          </cell>
        </row>
        <row r="2059">
          <cell r="A2059" t="str">
            <v>JTEKT (INDIA) LTD</v>
          </cell>
          <cell r="B2059">
            <v>520057</v>
          </cell>
          <cell r="C2059" t="str">
            <v>JTEKT(INDIA)</v>
          </cell>
          <cell r="D2059" t="str">
            <v>Auto Parts &amp; Equipment</v>
          </cell>
        </row>
        <row r="2060">
          <cell r="A2060" t="str">
            <v>JTEKT INDIA LTD</v>
          </cell>
          <cell r="B2060">
            <v>520057</v>
          </cell>
          <cell r="C2060" t="str">
            <v>JTEKTINDIA</v>
          </cell>
          <cell r="D2060" t="str">
            <v>Auto Parts &amp; Equipment</v>
          </cell>
        </row>
        <row r="2061">
          <cell r="A2061" t="str">
            <v>JTL INFRA LTD</v>
          </cell>
          <cell r="B2061">
            <v>534600</v>
          </cell>
          <cell r="C2061" t="str">
            <v>Not Listed</v>
          </cell>
          <cell r="D2061" t="str">
            <v>Iron &amp; Steel Products</v>
          </cell>
        </row>
        <row r="2062">
          <cell r="A2062" t="str">
            <v>JUBILANT FOODWORKS LTD</v>
          </cell>
          <cell r="B2062">
            <v>533155</v>
          </cell>
          <cell r="C2062" t="str">
            <v>JUBLFOOD</v>
          </cell>
          <cell r="D2062" t="str">
            <v>Restaurants</v>
          </cell>
        </row>
        <row r="2063">
          <cell r="A2063" t="str">
            <v>JUBILANT INDUSTRIES LTD</v>
          </cell>
          <cell r="B2063">
            <v>533320</v>
          </cell>
          <cell r="C2063" t="str">
            <v>JUBLINDS</v>
          </cell>
          <cell r="D2063" t="str">
            <v>Agrochemicals</v>
          </cell>
        </row>
        <row r="2064">
          <cell r="A2064" t="str">
            <v>JUBILANT LIFE SCIENCES LTD</v>
          </cell>
          <cell r="B2064">
            <v>530019</v>
          </cell>
          <cell r="C2064" t="str">
            <v>JUBILANT</v>
          </cell>
          <cell r="D2064" t="str">
            <v>Pharmaceuticals</v>
          </cell>
        </row>
        <row r="2065">
          <cell r="A2065" t="str">
            <v>JULLUNDUR MOTOR AGENCY DELHI LTD</v>
          </cell>
          <cell r="B2065" t="str">
            <v>Not Listed</v>
          </cell>
          <cell r="C2065" t="str">
            <v>JMA</v>
          </cell>
          <cell r="D2065" t="str">
            <v>Others</v>
          </cell>
        </row>
        <row r="2066">
          <cell r="A2066" t="str">
            <v>JUMBO BAG LTD</v>
          </cell>
          <cell r="B2066">
            <v>516078</v>
          </cell>
          <cell r="C2066" t="str">
            <v>Not Listed</v>
          </cell>
          <cell r="D2066" t="str">
            <v>Containers &amp; Packaging</v>
          </cell>
        </row>
        <row r="2067">
          <cell r="A2067" t="str">
            <v>JUMBO FINANCE LTD</v>
          </cell>
          <cell r="B2067">
            <v>511060</v>
          </cell>
          <cell r="C2067" t="str">
            <v>Not Listed</v>
          </cell>
          <cell r="D2067" t="str">
            <v>Misc.Commercial Services</v>
          </cell>
        </row>
        <row r="2068">
          <cell r="A2068" t="str">
            <v>JUNCTION FABRICS AND APPARELS LTD</v>
          </cell>
          <cell r="B2068">
            <v>539216</v>
          </cell>
          <cell r="C2068" t="str">
            <v>Not Listed</v>
          </cell>
          <cell r="D2068" t="str">
            <v>Textiles</v>
          </cell>
        </row>
        <row r="2069">
          <cell r="A2069" t="str">
            <v>JUPITER INDUSTRIES &amp; LEASING LTD</v>
          </cell>
          <cell r="B2069">
            <v>507987</v>
          </cell>
          <cell r="C2069" t="str">
            <v>Not Listed</v>
          </cell>
          <cell r="D2069" t="str">
            <v>Finance (including NBFCs)</v>
          </cell>
        </row>
        <row r="2070">
          <cell r="A2070" t="str">
            <v>JUPITER INFOMEDIA LTD</v>
          </cell>
          <cell r="B2070">
            <v>534623</v>
          </cell>
          <cell r="C2070" t="str">
            <v>Not Listed</v>
          </cell>
          <cell r="D2070" t="str">
            <v>Internet &amp; Catalogue Retail</v>
          </cell>
        </row>
        <row r="2071">
          <cell r="A2071" t="str">
            <v>JUST DIAL LTD</v>
          </cell>
          <cell r="B2071">
            <v>535648</v>
          </cell>
          <cell r="C2071" t="str">
            <v>JUSTDIAL</v>
          </cell>
          <cell r="D2071" t="str">
            <v>Publishing</v>
          </cell>
        </row>
        <row r="2072">
          <cell r="A2072" t="str">
            <v>JUSTRIDE ENTERPRISES LTD</v>
          </cell>
          <cell r="B2072">
            <v>531035</v>
          </cell>
          <cell r="C2072" t="str">
            <v>Not Listed</v>
          </cell>
          <cell r="D2072" t="str">
            <v>2/3 Wheelers</v>
          </cell>
        </row>
        <row r="2073">
          <cell r="A2073" t="str">
            <v>JVL AGRO INDUSTRIES LTD</v>
          </cell>
          <cell r="B2073">
            <v>519248</v>
          </cell>
          <cell r="C2073" t="str">
            <v>JVLAGRO</v>
          </cell>
          <cell r="D2073" t="str">
            <v>Edible Oils</v>
          </cell>
        </row>
        <row r="2074">
          <cell r="A2074" t="str">
            <v>Jyot International Marketing Ltd</v>
          </cell>
          <cell r="B2074">
            <v>542544</v>
          </cell>
          <cell r="C2074" t="str">
            <v>JYOTIN</v>
          </cell>
          <cell r="D2074" t="str">
            <v>Other Financial Services</v>
          </cell>
        </row>
        <row r="2075">
          <cell r="A2075" t="str">
            <v>JYOTHY LABORATORIES LTD</v>
          </cell>
          <cell r="B2075">
            <v>532926</v>
          </cell>
          <cell r="C2075" t="str">
            <v>JYOTHYLAB</v>
          </cell>
          <cell r="D2075" t="str">
            <v>Household Products</v>
          </cell>
        </row>
        <row r="2076">
          <cell r="A2076" t="str">
            <v>JYOTI LTD</v>
          </cell>
          <cell r="B2076">
            <v>504076</v>
          </cell>
          <cell r="C2076" t="str">
            <v>Not Listed</v>
          </cell>
          <cell r="D2076" t="str">
            <v>Heavy Electrical Equipment</v>
          </cell>
        </row>
        <row r="2077">
          <cell r="A2077" t="str">
            <v>JYOTI RESINS &amp; ADHESIVES LTD</v>
          </cell>
          <cell r="B2077">
            <v>514448</v>
          </cell>
          <cell r="C2077" t="str">
            <v>Not Listed</v>
          </cell>
          <cell r="D2077" t="str">
            <v>Specialty Chemicals</v>
          </cell>
        </row>
        <row r="2078">
          <cell r="A2078" t="str">
            <v>JYOTI STRUCTURES LTD</v>
          </cell>
          <cell r="B2078">
            <v>513250</v>
          </cell>
          <cell r="C2078" t="str">
            <v>JYOTISTRUC</v>
          </cell>
          <cell r="D2078" t="str">
            <v>Heavy Electrical Equipment</v>
          </cell>
        </row>
        <row r="2079">
          <cell r="A2079" t="str">
            <v>JYOTIRGAMYA ENTERPRISES LTD</v>
          </cell>
          <cell r="B2079">
            <v>539246</v>
          </cell>
          <cell r="C2079" t="str">
            <v>Not Listed</v>
          </cell>
          <cell r="D2079" t="str">
            <v>Comm.Trading  &amp; Distribution</v>
          </cell>
        </row>
        <row r="2080">
          <cell r="A2080" t="str">
            <v>K M SUGAR MILLS LTD</v>
          </cell>
          <cell r="B2080">
            <v>532673</v>
          </cell>
          <cell r="C2080" t="str">
            <v>KMSUGAR</v>
          </cell>
          <cell r="D2080" t="str">
            <v>Sugar</v>
          </cell>
        </row>
        <row r="2081">
          <cell r="A2081" t="str">
            <v>K P  ENERGY LTD</v>
          </cell>
          <cell r="B2081">
            <v>539686</v>
          </cell>
          <cell r="C2081" t="str">
            <v>Not Listed</v>
          </cell>
          <cell r="D2081" t="str">
            <v>Electric Utilities</v>
          </cell>
        </row>
        <row r="2082">
          <cell r="A2082" t="str">
            <v>K P R MILL LTD</v>
          </cell>
          <cell r="B2082">
            <v>532889</v>
          </cell>
          <cell r="C2082" t="str">
            <v>KPRMILL</v>
          </cell>
          <cell r="D2082" t="str">
            <v>Textiles</v>
          </cell>
        </row>
        <row r="2083">
          <cell r="A2083" t="str">
            <v>K Z LEASING &amp; FINANCE LTD</v>
          </cell>
          <cell r="B2083">
            <v>511728</v>
          </cell>
          <cell r="C2083" t="str">
            <v>Not Listed</v>
          </cell>
          <cell r="D2083" t="str">
            <v>Finance (including NBFCs)</v>
          </cell>
        </row>
        <row r="2084">
          <cell r="A2084" t="str">
            <v>K&amp;R RAIL ENGINEERING LTD</v>
          </cell>
          <cell r="B2084">
            <v>514360</v>
          </cell>
          <cell r="C2084" t="str">
            <v>Not Listed</v>
          </cell>
          <cell r="D2084" t="str">
            <v>Construction &amp; Engineering</v>
          </cell>
        </row>
        <row r="2085">
          <cell r="A2085" t="str">
            <v>K.P.I. Global Infrastructure Ltd</v>
          </cell>
          <cell r="B2085">
            <v>542323</v>
          </cell>
          <cell r="C2085" t="str">
            <v>KPIGLOBAL</v>
          </cell>
          <cell r="D2085" t="str">
            <v>Electric Utilities</v>
          </cell>
        </row>
        <row r="2086">
          <cell r="A2086" t="str">
            <v>KAARYA FACILITIES AND SERVICES LTD</v>
          </cell>
          <cell r="B2086">
            <v>540756</v>
          </cell>
          <cell r="C2086" t="str">
            <v>Not Listed</v>
          </cell>
          <cell r="D2086" t="str">
            <v>Sp.Consumer Services</v>
          </cell>
        </row>
        <row r="2087">
          <cell r="A2087" t="str">
            <v>KABRA COMMERCIAL LTD</v>
          </cell>
          <cell r="B2087">
            <v>539393</v>
          </cell>
          <cell r="C2087" t="str">
            <v>Not Listed</v>
          </cell>
          <cell r="D2087" t="str">
            <v>Coal</v>
          </cell>
        </row>
        <row r="2088">
          <cell r="A2088" t="str">
            <v>KABRA DRUGS LTD</v>
          </cell>
          <cell r="B2088">
            <v>524322</v>
          </cell>
          <cell r="C2088" t="str">
            <v>Not Listed</v>
          </cell>
          <cell r="D2088" t="str">
            <v>Pharmaceuticals</v>
          </cell>
        </row>
        <row r="2089">
          <cell r="A2089" t="str">
            <v>KABRA EXTRUSION TECHNIK LTD</v>
          </cell>
          <cell r="B2089">
            <v>524109</v>
          </cell>
          <cell r="C2089" t="str">
            <v>KABRAEXTRU</v>
          </cell>
          <cell r="D2089" t="str">
            <v>Industrial Machinery</v>
          </cell>
        </row>
        <row r="2090">
          <cell r="A2090" t="str">
            <v>KABSONS INDUSTRIES LTD</v>
          </cell>
          <cell r="B2090">
            <v>524675</v>
          </cell>
          <cell r="C2090" t="str">
            <v>Not Listed</v>
          </cell>
          <cell r="D2090" t="str">
            <v>Comm.Trading  &amp; Distribution</v>
          </cell>
        </row>
        <row r="2091">
          <cell r="A2091" t="str">
            <v>KACHCHH MINERALS LTD</v>
          </cell>
          <cell r="B2091">
            <v>531778</v>
          </cell>
          <cell r="C2091" t="str">
            <v>Not Listed</v>
          </cell>
          <cell r="D2091" t="str">
            <v>Mining</v>
          </cell>
        </row>
        <row r="2092">
          <cell r="A2092" t="str">
            <v>KAIRA CAN CO LTD</v>
          </cell>
          <cell r="B2092">
            <v>504840</v>
          </cell>
          <cell r="C2092" t="str">
            <v>Not Listed</v>
          </cell>
          <cell r="D2092" t="str">
            <v>Containers &amp; Packaging</v>
          </cell>
        </row>
        <row r="2093">
          <cell r="A2093" t="str">
            <v>KAISER CORPORATION LTD</v>
          </cell>
          <cell r="B2093">
            <v>531780</v>
          </cell>
          <cell r="C2093" t="str">
            <v>Not Listed</v>
          </cell>
          <cell r="D2093" t="str">
            <v>Comm.Trading  &amp; Distribution</v>
          </cell>
        </row>
        <row r="2094">
          <cell r="A2094" t="str">
            <v>KAJARIA CERAMICS LTD</v>
          </cell>
          <cell r="B2094">
            <v>500233</v>
          </cell>
          <cell r="C2094" t="str">
            <v>KAJARIACER</v>
          </cell>
          <cell r="D2094" t="str">
            <v>Furniture-Furnishing-Paints</v>
          </cell>
        </row>
        <row r="2095">
          <cell r="A2095" t="str">
            <v>KAKATIYA CEMENT SUGAR &amp; INDUSTRIES LTD</v>
          </cell>
          <cell r="B2095">
            <v>500234</v>
          </cell>
          <cell r="C2095" t="str">
            <v>KAKATCEM</v>
          </cell>
          <cell r="D2095" t="str">
            <v>Cement &amp; Cement Products</v>
          </cell>
        </row>
        <row r="2096">
          <cell r="A2096" t="str">
            <v>KAKATIYA TEXTILES LTD</v>
          </cell>
          <cell r="B2096">
            <v>521054</v>
          </cell>
          <cell r="C2096" t="str">
            <v>Not Listed</v>
          </cell>
          <cell r="D2096" t="str">
            <v>Textiles</v>
          </cell>
        </row>
        <row r="2097">
          <cell r="A2097" t="str">
            <v>KALLAM TEXTILES LTD</v>
          </cell>
          <cell r="B2097">
            <v>530201</v>
          </cell>
          <cell r="C2097" t="str">
            <v>Not Listed</v>
          </cell>
          <cell r="D2097" t="str">
            <v>Textiles</v>
          </cell>
        </row>
        <row r="2098">
          <cell r="A2098" t="str">
            <v>KALPA COMMERCIAL LTD</v>
          </cell>
          <cell r="B2098">
            <v>539014</v>
          </cell>
          <cell r="C2098" t="str">
            <v>Not Listed</v>
          </cell>
          <cell r="D2098" t="str">
            <v>Comm.Trading  &amp; Distribution</v>
          </cell>
        </row>
        <row r="2099">
          <cell r="A2099" t="str">
            <v>KALPATARU POWER TRANSMISSION LTD</v>
          </cell>
          <cell r="B2099">
            <v>522287</v>
          </cell>
          <cell r="C2099" t="str">
            <v>KALPATPOWR</v>
          </cell>
          <cell r="D2099" t="str">
            <v>Heavy Electrical Equipment</v>
          </cell>
        </row>
        <row r="2100">
          <cell r="A2100" t="str">
            <v>KALYANI COMMERCIALS LTD</v>
          </cell>
          <cell r="B2100" t="str">
            <v>Not Listed</v>
          </cell>
          <cell r="C2100" t="str">
            <v>KALYANI</v>
          </cell>
          <cell r="D2100" t="str">
            <v>Others</v>
          </cell>
        </row>
        <row r="2101">
          <cell r="A2101" t="str">
            <v>KALYANI FORGE LTD</v>
          </cell>
          <cell r="B2101">
            <v>513509</v>
          </cell>
          <cell r="C2101" t="str">
            <v>KALYANIFRG</v>
          </cell>
          <cell r="D2101" t="str">
            <v>Auto Parts &amp; Equipment</v>
          </cell>
        </row>
        <row r="2102">
          <cell r="A2102" t="str">
            <v>KALYANI INVESTMENT COMPANY LTD</v>
          </cell>
          <cell r="B2102">
            <v>533302</v>
          </cell>
          <cell r="C2102" t="str">
            <v>KICL</v>
          </cell>
          <cell r="D2102" t="str">
            <v>Investment Companies</v>
          </cell>
        </row>
        <row r="2103">
          <cell r="A2103" t="str">
            <v>KALYANI STEELS LTD</v>
          </cell>
          <cell r="B2103">
            <v>500235</v>
          </cell>
          <cell r="C2103" t="str">
            <v>KSL</v>
          </cell>
          <cell r="D2103" t="str">
            <v>Iron &amp; Steel/Interm.Products</v>
          </cell>
        </row>
        <row r="2104">
          <cell r="A2104" t="str">
            <v>KAMA HOLDINGS LTD</v>
          </cell>
          <cell r="B2104">
            <v>532468</v>
          </cell>
          <cell r="C2104" t="str">
            <v>Not Listed</v>
          </cell>
          <cell r="D2104" t="str">
            <v>Holding Companies</v>
          </cell>
        </row>
        <row r="2105">
          <cell r="A2105" t="str">
            <v>KAMADGIRI FASHION LTD</v>
          </cell>
          <cell r="B2105">
            <v>514322</v>
          </cell>
          <cell r="C2105" t="str">
            <v>Not Listed</v>
          </cell>
          <cell r="D2105" t="str">
            <v>Textiles</v>
          </cell>
        </row>
        <row r="2106">
          <cell r="A2106" t="str">
            <v>KAMANWALA HOUSING CONSTRUCTION LTD</v>
          </cell>
          <cell r="B2106">
            <v>511131</v>
          </cell>
          <cell r="C2106" t="str">
            <v>Not Listed</v>
          </cell>
          <cell r="D2106" t="str">
            <v>Realty</v>
          </cell>
        </row>
        <row r="2107">
          <cell r="A2107" t="str">
            <v>KAMAT HOTELS I LTD</v>
          </cell>
          <cell r="B2107">
            <v>526668</v>
          </cell>
          <cell r="C2107" t="str">
            <v>KAMATHOTEL</v>
          </cell>
          <cell r="D2107" t="str">
            <v>Hotels</v>
          </cell>
        </row>
        <row r="2108">
          <cell r="A2108" t="str">
            <v>KAMDHENU LTD</v>
          </cell>
          <cell r="B2108">
            <v>532741</v>
          </cell>
          <cell r="C2108" t="str">
            <v>KAMDHENU</v>
          </cell>
          <cell r="D2108" t="str">
            <v>Iron &amp; Steel/Interm.Products</v>
          </cell>
        </row>
        <row r="2109">
          <cell r="A2109" t="str">
            <v>KAMRON LABORATORIES LTD</v>
          </cell>
          <cell r="B2109">
            <v>524604</v>
          </cell>
          <cell r="C2109" t="str">
            <v>Not Listed</v>
          </cell>
          <cell r="D2109" t="str">
            <v>Pharmaceuticals</v>
          </cell>
        </row>
        <row r="2110">
          <cell r="A2110" t="str">
            <v>KANAK KRISHI IMPLEMENTS LTD</v>
          </cell>
          <cell r="B2110">
            <v>780003</v>
          </cell>
          <cell r="C2110" t="str">
            <v>Not Listed</v>
          </cell>
          <cell r="D2110" t="str">
            <v>Others</v>
          </cell>
        </row>
        <row r="2111">
          <cell r="A2111" t="str">
            <v>KANANI INDUSTRIES LTD</v>
          </cell>
          <cell r="B2111">
            <v>506184</v>
          </cell>
          <cell r="C2111" t="str">
            <v>KANANIIND</v>
          </cell>
          <cell r="D2111" t="str">
            <v>Other Apparels &amp; Accessories</v>
          </cell>
        </row>
        <row r="2112">
          <cell r="A2112" t="str">
            <v>KANCHI KARPOORAM LTD</v>
          </cell>
          <cell r="B2112">
            <v>538896</v>
          </cell>
          <cell r="C2112" t="str">
            <v>Not Listed</v>
          </cell>
          <cell r="D2112" t="str">
            <v>Commodity Chemicals</v>
          </cell>
        </row>
        <row r="2113">
          <cell r="A2113" t="str">
            <v>KANCO TEA &amp; INDUSTRIES LTD</v>
          </cell>
          <cell r="B2113">
            <v>541005</v>
          </cell>
          <cell r="C2113" t="str">
            <v>Not Listed</v>
          </cell>
          <cell r="D2113" t="str">
            <v>Tea &amp; Coffee</v>
          </cell>
        </row>
        <row r="2114">
          <cell r="A2114" t="str">
            <v>KANDAGIRI SPINNING MILLS LTD</v>
          </cell>
          <cell r="B2114">
            <v>521242</v>
          </cell>
          <cell r="C2114" t="str">
            <v>Not Listed</v>
          </cell>
          <cell r="D2114" t="str">
            <v>Textiles</v>
          </cell>
        </row>
        <row r="2115">
          <cell r="A2115" t="str">
            <v>Kanel Industries LTD</v>
          </cell>
          <cell r="B2115">
            <v>500236</v>
          </cell>
          <cell r="C2115" t="str">
            <v>KANELIND</v>
          </cell>
          <cell r="D2115" t="str">
            <v>Comm.Trading  &amp;amp; Distribution</v>
          </cell>
        </row>
        <row r="2116">
          <cell r="A2116" t="str">
            <v>KANISHK STEEL INDUSTRIES LTD</v>
          </cell>
          <cell r="B2116">
            <v>513456</v>
          </cell>
          <cell r="C2116" t="str">
            <v>Not Listed</v>
          </cell>
          <cell r="D2116" t="str">
            <v>Iron &amp; Steel Products</v>
          </cell>
        </row>
        <row r="2117">
          <cell r="A2117" t="str">
            <v>KANORIA CHEMICALS &amp; INDUSTRIES LTD</v>
          </cell>
          <cell r="B2117">
            <v>506525</v>
          </cell>
          <cell r="C2117" t="str">
            <v>KANORICHEM</v>
          </cell>
          <cell r="D2117" t="str">
            <v>Commodity Chemicals</v>
          </cell>
        </row>
        <row r="2118">
          <cell r="A2118" t="str">
            <v>KANPUR PLASTIPACK LTD</v>
          </cell>
          <cell r="B2118">
            <v>507779</v>
          </cell>
          <cell r="C2118" t="str">
            <v>Not Listed</v>
          </cell>
          <cell r="D2118" t="str">
            <v>Containers &amp; Packaging</v>
          </cell>
        </row>
        <row r="2119">
          <cell r="A2119" t="str">
            <v>KANSAI NEROLAC PAINTS LTD</v>
          </cell>
          <cell r="B2119">
            <v>500165</v>
          </cell>
          <cell r="C2119" t="str">
            <v>KANSAINER</v>
          </cell>
          <cell r="D2119" t="str">
            <v>Furniture-Furnishing-Paints</v>
          </cell>
        </row>
        <row r="2120">
          <cell r="A2120" t="str">
            <v>KANUNGO FINANCIERS LTD</v>
          </cell>
          <cell r="B2120">
            <v>540515</v>
          </cell>
          <cell r="C2120" t="str">
            <v>Not Listed</v>
          </cell>
          <cell r="D2120" t="str">
            <v>Other Financial Services</v>
          </cell>
        </row>
        <row r="2121">
          <cell r="A2121" t="str">
            <v>KAPASHI COMMERCIALS LTD</v>
          </cell>
          <cell r="B2121">
            <v>512399</v>
          </cell>
          <cell r="C2121" t="str">
            <v>Not Listed</v>
          </cell>
          <cell r="D2121" t="str">
            <v>Other Financial Services</v>
          </cell>
        </row>
        <row r="2122">
          <cell r="A2122" t="str">
            <v>KAPIL COTEX LTD</v>
          </cell>
          <cell r="B2122">
            <v>512036</v>
          </cell>
          <cell r="C2122" t="str">
            <v>Not Listed</v>
          </cell>
          <cell r="D2122" t="str">
            <v>Textiles</v>
          </cell>
        </row>
        <row r="2123">
          <cell r="A2123" t="str">
            <v>KAPIL RAJ FINANCE LTD</v>
          </cell>
          <cell r="B2123">
            <v>539679</v>
          </cell>
          <cell r="C2123" t="str">
            <v>Not Listed</v>
          </cell>
          <cell r="D2123" t="str">
            <v>Finance (including NBFCs)</v>
          </cell>
        </row>
        <row r="2124">
          <cell r="A2124" t="str">
            <v>KAPSTON FACILITIES MANAGEMENT LTD</v>
          </cell>
          <cell r="B2124" t="str">
            <v>Not Listed</v>
          </cell>
          <cell r="C2124" t="str">
            <v>KAPSTON</v>
          </cell>
          <cell r="D2124" t="str">
            <v>SME</v>
          </cell>
        </row>
        <row r="2125">
          <cell r="A2125" t="str">
            <v>KARAN WOO-SIN LTD</v>
          </cell>
          <cell r="B2125">
            <v>526115</v>
          </cell>
          <cell r="C2125" t="str">
            <v>Not Listed</v>
          </cell>
          <cell r="D2125" t="str">
            <v>Other Apparels &amp; Accessories</v>
          </cell>
        </row>
        <row r="2126">
          <cell r="A2126" t="str">
            <v>KARDA CONSTRUCTIONS LTD</v>
          </cell>
          <cell r="B2126">
            <v>541161</v>
          </cell>
          <cell r="C2126" t="str">
            <v>KARDA</v>
          </cell>
          <cell r="D2126" t="str">
            <v>Realty</v>
          </cell>
        </row>
        <row r="2127">
          <cell r="A2127" t="str">
            <v>KARMA ENERGY LTD</v>
          </cell>
          <cell r="B2127">
            <v>533451</v>
          </cell>
          <cell r="C2127" t="str">
            <v>KARMAENG</v>
          </cell>
          <cell r="D2127" t="str">
            <v>Electric Utilities</v>
          </cell>
        </row>
        <row r="2128">
          <cell r="A2128" t="str">
            <v>KARNAVATI FINANCE LTD</v>
          </cell>
          <cell r="B2128">
            <v>538928</v>
          </cell>
          <cell r="C2128" t="str">
            <v>Not Listed</v>
          </cell>
          <cell r="D2128" t="str">
            <v>Finance (including NBFCs)</v>
          </cell>
        </row>
        <row r="2129">
          <cell r="A2129" t="str">
            <v>KARNIMATA COLD STORAGE LTD</v>
          </cell>
          <cell r="B2129">
            <v>537784</v>
          </cell>
          <cell r="C2129" t="str">
            <v>Not Listed</v>
          </cell>
          <cell r="D2129" t="str">
            <v>Misc.Commercial Services</v>
          </cell>
        </row>
        <row r="2130">
          <cell r="A2130" t="str">
            <v>KARUR VYSYA BANK LTD</v>
          </cell>
          <cell r="B2130">
            <v>590003</v>
          </cell>
          <cell r="C2130" t="str">
            <v>KARURVYSYA</v>
          </cell>
          <cell r="D2130" t="str">
            <v>Banks</v>
          </cell>
        </row>
        <row r="2131">
          <cell r="A2131" t="str">
            <v>KARUTURI GLOBAL LTD</v>
          </cell>
          <cell r="B2131">
            <v>531687</v>
          </cell>
          <cell r="C2131" t="str">
            <v>KGL</v>
          </cell>
          <cell r="D2131" t="str">
            <v>Other Agricultural Products</v>
          </cell>
        </row>
        <row r="2132">
          <cell r="A2132" t="str">
            <v>KASHIRAM JAIN AND COMPANY LTD</v>
          </cell>
          <cell r="B2132">
            <v>539533</v>
          </cell>
          <cell r="C2132" t="str">
            <v>Not Listed</v>
          </cell>
          <cell r="D2132" t="str">
            <v>Other Financial Services</v>
          </cell>
        </row>
        <row r="2133">
          <cell r="A2133" t="str">
            <v>KATARE SPINNING MILLS LTD</v>
          </cell>
          <cell r="B2133">
            <v>502933</v>
          </cell>
          <cell r="C2133" t="str">
            <v>Not Listed</v>
          </cell>
          <cell r="D2133" t="str">
            <v>Textiles</v>
          </cell>
        </row>
        <row r="2134">
          <cell r="A2134" t="str">
            <v>KAUSHALYA INFRASTRUCTURE DEVELOPMENT CORPORATION LTD</v>
          </cell>
          <cell r="B2134">
            <v>532925</v>
          </cell>
          <cell r="C2134" t="str">
            <v>KAUSHALYA</v>
          </cell>
          <cell r="D2134" t="str">
            <v>Construction &amp; Engineering</v>
          </cell>
        </row>
        <row r="2135">
          <cell r="A2135" t="str">
            <v>KAVERI SEED COMPANY LTD</v>
          </cell>
          <cell r="B2135">
            <v>532899</v>
          </cell>
          <cell r="C2135" t="str">
            <v>KSCL</v>
          </cell>
          <cell r="D2135" t="str">
            <v>Other Agricultural Products</v>
          </cell>
        </row>
        <row r="2136">
          <cell r="A2136" t="str">
            <v>KAVIT INDUSTRIES LTD</v>
          </cell>
          <cell r="B2136">
            <v>524444</v>
          </cell>
          <cell r="C2136" t="str">
            <v>Not Listed</v>
          </cell>
          <cell r="D2136" t="str">
            <v>Edible Oils</v>
          </cell>
        </row>
        <row r="2137">
          <cell r="A2137" t="str">
            <v>KAVITA FABRICS LTD</v>
          </cell>
          <cell r="B2137">
            <v>535136</v>
          </cell>
          <cell r="C2137" t="str">
            <v>Not Listed</v>
          </cell>
          <cell r="D2137" t="str">
            <v>Textiles</v>
          </cell>
        </row>
        <row r="2138">
          <cell r="A2138" t="str">
            <v>KAVVERI TELECOM PRODUCTS LTD</v>
          </cell>
          <cell r="B2138">
            <v>590041</v>
          </cell>
          <cell r="C2138" t="str">
            <v>KAVVERITEL</v>
          </cell>
          <cell r="D2138" t="str">
            <v>Telecom Equipment</v>
          </cell>
        </row>
        <row r="2139">
          <cell r="A2139" t="str">
            <v>KAY POWER AND PAPER LTD</v>
          </cell>
          <cell r="B2139">
            <v>530255</v>
          </cell>
          <cell r="C2139" t="str">
            <v>Not Listed</v>
          </cell>
          <cell r="D2139" t="str">
            <v>Paper &amp; Paper Products</v>
          </cell>
        </row>
        <row r="2140">
          <cell r="A2140" t="str">
            <v>KAYA LTD</v>
          </cell>
          <cell r="B2140">
            <v>539276</v>
          </cell>
          <cell r="C2140" t="str">
            <v>KAYA</v>
          </cell>
          <cell r="D2140" t="str">
            <v>Sp.Consumer Services</v>
          </cell>
        </row>
        <row r="2141">
          <cell r="A2141" t="str">
            <v>KAYCEE INDUSTRIES LTD</v>
          </cell>
          <cell r="B2141">
            <v>504084</v>
          </cell>
          <cell r="C2141" t="str">
            <v>Not Listed</v>
          </cell>
          <cell r="D2141" t="str">
            <v>Other Elect.Equip./ Prod.</v>
          </cell>
        </row>
        <row r="2142">
          <cell r="A2142" t="str">
            <v>KAYEL SECURITIES LTD</v>
          </cell>
          <cell r="B2142">
            <v>539562</v>
          </cell>
          <cell r="C2142" t="str">
            <v>Not Listed</v>
          </cell>
          <cell r="D2142" t="str">
            <v>Other Financial Services</v>
          </cell>
        </row>
        <row r="2143">
          <cell r="A2143" t="str">
            <v>KBS (INDIA) LTD</v>
          </cell>
          <cell r="B2143">
            <v>530357</v>
          </cell>
          <cell r="C2143" t="str">
            <v>Not Listed</v>
          </cell>
          <cell r="D2143" t="str">
            <v>Other Financial Services</v>
          </cell>
        </row>
        <row r="2144">
          <cell r="A2144" t="str">
            <v>KBS INDIA LTD</v>
          </cell>
          <cell r="B2144">
            <v>530357</v>
          </cell>
          <cell r="C2144" t="str">
            <v>Not Listed</v>
          </cell>
          <cell r="D2144" t="str">
            <v>Other Financial Services</v>
          </cell>
        </row>
        <row r="2145">
          <cell r="A2145" t="str">
            <v>KCCL PLASTIC LTD</v>
          </cell>
          <cell r="B2145">
            <v>526067</v>
          </cell>
          <cell r="C2145" t="str">
            <v>Not Listed</v>
          </cell>
          <cell r="D2145" t="str">
            <v>Containers &amp; Packaging</v>
          </cell>
        </row>
        <row r="2146">
          <cell r="A2146" t="str">
            <v>KCL INFRA PROJECTS LTD</v>
          </cell>
          <cell r="B2146">
            <v>531784</v>
          </cell>
          <cell r="C2146" t="str">
            <v>Not Listed</v>
          </cell>
          <cell r="D2146" t="str">
            <v>Construction &amp; Engineering</v>
          </cell>
        </row>
        <row r="2147">
          <cell r="A2147" t="str">
            <v>KCP LTD</v>
          </cell>
          <cell r="B2147">
            <v>590066</v>
          </cell>
          <cell r="C2147" t="str">
            <v>KCP</v>
          </cell>
          <cell r="D2147" t="str">
            <v>Cement &amp; Cement Products</v>
          </cell>
        </row>
        <row r="2148">
          <cell r="A2148" t="str">
            <v>KCP SUGAR AND INDUSTRIES CORPORATION LTD</v>
          </cell>
          <cell r="B2148">
            <v>533192</v>
          </cell>
          <cell r="C2148" t="str">
            <v>KCPSUGIND</v>
          </cell>
          <cell r="D2148" t="str">
            <v>Sugar</v>
          </cell>
        </row>
        <row r="2149">
          <cell r="A2149" t="str">
            <v>KD LEISURES LTD</v>
          </cell>
          <cell r="B2149">
            <v>540385</v>
          </cell>
          <cell r="C2149" t="str">
            <v>Not Listed</v>
          </cell>
          <cell r="D2149" t="str">
            <v>Other Financial Services</v>
          </cell>
        </row>
        <row r="2150">
          <cell r="A2150" t="str">
            <v>KDDL LTD</v>
          </cell>
          <cell r="B2150">
            <v>532054</v>
          </cell>
          <cell r="C2150" t="str">
            <v>KDDL</v>
          </cell>
          <cell r="D2150" t="str">
            <v>Other Apparels &amp; Accessories</v>
          </cell>
        </row>
        <row r="2151">
          <cell r="A2151" t="str">
            <v>KEC INTERNATIONAL LTD</v>
          </cell>
          <cell r="B2151">
            <v>532714</v>
          </cell>
          <cell r="C2151" t="str">
            <v>KEC</v>
          </cell>
          <cell r="D2151" t="str">
            <v>Heavy Electrical Equipment</v>
          </cell>
        </row>
        <row r="2152">
          <cell r="A2152" t="str">
            <v>KEDIA CONSTRUCTION CO LTD</v>
          </cell>
          <cell r="B2152">
            <v>508993</v>
          </cell>
          <cell r="C2152" t="str">
            <v>Not Listed</v>
          </cell>
          <cell r="D2152" t="str">
            <v>Realty</v>
          </cell>
        </row>
        <row r="2153">
          <cell r="A2153" t="str">
            <v>KEERTHI INDUSTRIES LTD</v>
          </cell>
          <cell r="B2153">
            <v>518011</v>
          </cell>
          <cell r="C2153" t="str">
            <v>Not Listed</v>
          </cell>
          <cell r="D2153" t="str">
            <v>Cement &amp; Cement Products</v>
          </cell>
        </row>
        <row r="2154">
          <cell r="A2154" t="str">
            <v>KEERTI KNOWLEDGE AND SKILLS LTD</v>
          </cell>
          <cell r="B2154" t="str">
            <v>Not Listed</v>
          </cell>
          <cell r="C2154" t="str">
            <v>KEERTI</v>
          </cell>
          <cell r="D2154" t="str">
            <v>SME</v>
          </cell>
        </row>
        <row r="2155">
          <cell r="A2155" t="str">
            <v>KEI INDUSTRIES LTD</v>
          </cell>
          <cell r="B2155">
            <v>517569</v>
          </cell>
          <cell r="C2155" t="str">
            <v>KEI</v>
          </cell>
          <cell r="D2155" t="str">
            <v>Other Elect.Equip./ Prod.</v>
          </cell>
        </row>
        <row r="2156">
          <cell r="A2156" t="str">
            <v>KELLTON TECH SOLUTIONS LTD</v>
          </cell>
          <cell r="B2156">
            <v>519602</v>
          </cell>
          <cell r="C2156" t="str">
            <v>KELLTONTEC</v>
          </cell>
          <cell r="D2156" t="str">
            <v>IT Software Products</v>
          </cell>
        </row>
        <row r="2157">
          <cell r="A2157" t="str">
            <v>KELTECH ENERGIES LTD</v>
          </cell>
          <cell r="B2157">
            <v>506528</v>
          </cell>
          <cell r="C2157" t="str">
            <v>Not Listed</v>
          </cell>
          <cell r="D2157" t="str">
            <v>Specialty Chemicals</v>
          </cell>
        </row>
        <row r="2158">
          <cell r="A2158" t="str">
            <v>Kemistar Corporation LTD</v>
          </cell>
          <cell r="B2158">
            <v>531163</v>
          </cell>
          <cell r="C2158" t="str">
            <v>KEMISTAR</v>
          </cell>
          <cell r="D2158" t="str">
            <v>Specialty Chemicals</v>
          </cell>
        </row>
        <row r="2159">
          <cell r="A2159" t="str">
            <v>KEMP &amp; COMPANY LTD</v>
          </cell>
          <cell r="B2159">
            <v>506530</v>
          </cell>
          <cell r="C2159" t="str">
            <v>Not Listed</v>
          </cell>
          <cell r="D2159" t="str">
            <v>Containers &amp; Packaging</v>
          </cell>
        </row>
        <row r="2160">
          <cell r="A2160" t="str">
            <v>KENNAMETAL (INDIA) LTD</v>
          </cell>
          <cell r="B2160">
            <v>505890</v>
          </cell>
          <cell r="C2160" t="str">
            <v>Not Listed</v>
          </cell>
          <cell r="D2160" t="str">
            <v>Industrial Machinery</v>
          </cell>
        </row>
        <row r="2161">
          <cell r="A2161" t="str">
            <v>KENNAMETAL INDIA LTD</v>
          </cell>
          <cell r="B2161">
            <v>505890</v>
          </cell>
          <cell r="C2161" t="str">
            <v>Not Listed</v>
          </cell>
          <cell r="D2161" t="str">
            <v>Industrial Machinery</v>
          </cell>
        </row>
        <row r="2162">
          <cell r="A2162" t="str">
            <v>KENVI JEWELS LTD</v>
          </cell>
          <cell r="B2162">
            <v>540953</v>
          </cell>
          <cell r="C2162" t="str">
            <v>Not Listed</v>
          </cell>
          <cell r="D2162" t="str">
            <v>Other Apparels &amp; Accessories</v>
          </cell>
        </row>
        <row r="2163">
          <cell r="A2163" t="str">
            <v>KERALA AYURVEDA LTD</v>
          </cell>
          <cell r="B2163">
            <v>530163</v>
          </cell>
          <cell r="C2163" t="str">
            <v>Not Listed</v>
          </cell>
          <cell r="D2163" t="str">
            <v>Pharmaceuticals</v>
          </cell>
        </row>
        <row r="2164">
          <cell r="A2164" t="str">
            <v>KERNEX MICROSYSTEMS (INDIA) LTD</v>
          </cell>
          <cell r="B2164">
            <v>532686</v>
          </cell>
          <cell r="C2164" t="str">
            <v>KERNEX</v>
          </cell>
          <cell r="D2164" t="str">
            <v>Transport Related Services</v>
          </cell>
        </row>
        <row r="2165">
          <cell r="A2165" t="str">
            <v>KERNEX MICROSYSTEMS INDIA LTD</v>
          </cell>
          <cell r="B2165">
            <v>532686</v>
          </cell>
          <cell r="C2165" t="str">
            <v>KERNEX</v>
          </cell>
          <cell r="D2165" t="str">
            <v>Transport Related Services</v>
          </cell>
        </row>
        <row r="2166">
          <cell r="A2166" t="str">
            <v>KESAR ENTERPRISES LTD</v>
          </cell>
          <cell r="B2166">
            <v>507180</v>
          </cell>
          <cell r="C2166" t="str">
            <v>KESARENT</v>
          </cell>
          <cell r="D2166" t="str">
            <v>Sugar</v>
          </cell>
        </row>
        <row r="2167">
          <cell r="A2167" t="str">
            <v>KESAR PETROPRODUCTS LTD</v>
          </cell>
          <cell r="B2167">
            <v>524174</v>
          </cell>
          <cell r="C2167" t="str">
            <v>Not Listed</v>
          </cell>
          <cell r="D2167" t="str">
            <v>Commodity Chemicals</v>
          </cell>
        </row>
        <row r="2168">
          <cell r="A2168" t="str">
            <v>KESAR TERMINALS &amp; INFRASTRUCTURE LTD</v>
          </cell>
          <cell r="B2168">
            <v>533289</v>
          </cell>
          <cell r="C2168" t="str">
            <v>KTIL</v>
          </cell>
          <cell r="D2168" t="str">
            <v>Transportation - Logistics</v>
          </cell>
        </row>
        <row r="2169">
          <cell r="A2169" t="str">
            <v>KESORAM INDUSTRIES LTD</v>
          </cell>
          <cell r="B2169">
            <v>502937</v>
          </cell>
          <cell r="C2169" t="str">
            <v>KESORAMIND</v>
          </cell>
          <cell r="D2169" t="str">
            <v>Diversified</v>
          </cell>
        </row>
        <row r="2170">
          <cell r="A2170" t="str">
            <v>KEWAL KIRAN CLOTHING LTD</v>
          </cell>
          <cell r="B2170">
            <v>532732</v>
          </cell>
          <cell r="C2170" t="str">
            <v>KKCL</v>
          </cell>
          <cell r="D2170" t="str">
            <v>Other Apparels &amp; Accessories</v>
          </cell>
        </row>
        <row r="2171">
          <cell r="A2171" t="str">
            <v>KEY CORP LTD</v>
          </cell>
          <cell r="B2171">
            <v>507948</v>
          </cell>
          <cell r="C2171" t="str">
            <v>Not Listed</v>
          </cell>
          <cell r="D2171" t="str">
            <v>Finance (including NBFCs)</v>
          </cell>
        </row>
        <row r="2172">
          <cell r="A2172" t="str">
            <v>KEYNOTE CORPORATE SERVICES LTD</v>
          </cell>
          <cell r="B2172">
            <v>512597</v>
          </cell>
          <cell r="C2172" t="str">
            <v>KEYCORPSER</v>
          </cell>
          <cell r="D2172" t="str">
            <v>Finance (including NBFCs)</v>
          </cell>
        </row>
        <row r="2173">
          <cell r="A2173" t="str">
            <v>Keynote Financial Services LTD</v>
          </cell>
          <cell r="B2173" t="str">
            <v>Not Listed</v>
          </cell>
          <cell r="C2173" t="str">
            <v>KEYFINSERV</v>
          </cell>
          <cell r="D2173" t="str">
            <v>Finance (including NBFCs)</v>
          </cell>
        </row>
        <row r="2174">
          <cell r="A2174" t="str">
            <v>KG DENIM LTD</v>
          </cell>
          <cell r="B2174">
            <v>500239</v>
          </cell>
          <cell r="C2174" t="str">
            <v>Not Listed</v>
          </cell>
          <cell r="D2174" t="str">
            <v>Textiles</v>
          </cell>
        </row>
        <row r="2175">
          <cell r="A2175" t="str">
            <v>KG PETROCHEM LTD</v>
          </cell>
          <cell r="B2175">
            <v>531609</v>
          </cell>
          <cell r="C2175" t="str">
            <v>Not Listed</v>
          </cell>
          <cell r="D2175" t="str">
            <v>Containers &amp; Packaging</v>
          </cell>
        </row>
        <row r="2176">
          <cell r="A2176" t="str">
            <v>KHADIM (INDIA) LTD</v>
          </cell>
          <cell r="B2176">
            <v>540775</v>
          </cell>
          <cell r="C2176" t="str">
            <v>KHADIM</v>
          </cell>
          <cell r="D2176" t="str">
            <v>Footwear</v>
          </cell>
        </row>
        <row r="2177">
          <cell r="A2177" t="str">
            <v>KHADIM INDIA LTD</v>
          </cell>
          <cell r="B2177">
            <v>540775</v>
          </cell>
          <cell r="C2177" t="str">
            <v>KHADIM</v>
          </cell>
          <cell r="D2177" t="str">
            <v>Footwear</v>
          </cell>
        </row>
        <row r="2178">
          <cell r="A2178" t="str">
            <v>KHAITAN (INDIA) LTD</v>
          </cell>
          <cell r="B2178">
            <v>590068</v>
          </cell>
          <cell r="C2178" t="str">
            <v>KHAITANLTD</v>
          </cell>
          <cell r="D2178" t="str">
            <v>Comm.Trading  &amp; Distribution</v>
          </cell>
        </row>
        <row r="2179">
          <cell r="A2179" t="str">
            <v>KHAITAN CHEMICALS &amp; FERTILIZERS LTD</v>
          </cell>
          <cell r="B2179">
            <v>507794</v>
          </cell>
          <cell r="C2179" t="str">
            <v>Not Listed</v>
          </cell>
          <cell r="D2179" t="str">
            <v>Fertilizers</v>
          </cell>
        </row>
        <row r="2180">
          <cell r="A2180" t="str">
            <v>KHAITAN ELECTRICALS LTD.</v>
          </cell>
          <cell r="B2180">
            <v>504269</v>
          </cell>
          <cell r="C2180" t="str">
            <v>KHAITANELE</v>
          </cell>
          <cell r="D2180" t="str">
            <v>Household Appliances</v>
          </cell>
        </row>
        <row r="2181">
          <cell r="A2181" t="str">
            <v>KHAITAN INDIA LTD</v>
          </cell>
          <cell r="B2181">
            <v>590068</v>
          </cell>
          <cell r="C2181" t="str">
            <v>KHAITANLTD</v>
          </cell>
          <cell r="D2181" t="str">
            <v>Comm.Trading  &amp; Distribution</v>
          </cell>
        </row>
        <row r="2182">
          <cell r="A2182" t="str">
            <v>KHANDELWAL EXTRACTION LTD</v>
          </cell>
          <cell r="B2182">
            <v>519064</v>
          </cell>
          <cell r="C2182" t="str">
            <v>Not Listed</v>
          </cell>
          <cell r="D2182" t="str">
            <v>Other Agricultural Products</v>
          </cell>
        </row>
        <row r="2183">
          <cell r="A2183" t="str">
            <v>KHANDWALA SECURITIES LTD</v>
          </cell>
          <cell r="B2183">
            <v>531892</v>
          </cell>
          <cell r="C2183" t="str">
            <v>KHANDSE</v>
          </cell>
          <cell r="D2183" t="str">
            <v>Other Financial Services</v>
          </cell>
        </row>
        <row r="2184">
          <cell r="A2184" t="str">
            <v>KHATAU EXIM LTD</v>
          </cell>
          <cell r="B2184">
            <v>506178</v>
          </cell>
          <cell r="C2184" t="str">
            <v>Not Listed</v>
          </cell>
          <cell r="D2184" t="str">
            <v>Comm.Trading  &amp; Distribution</v>
          </cell>
        </row>
        <row r="2185">
          <cell r="A2185" t="str">
            <v>KHATOR FIBRE &amp; FABRICS LTD</v>
          </cell>
          <cell r="B2185">
            <v>521127</v>
          </cell>
          <cell r="C2185" t="str">
            <v>Not Listed</v>
          </cell>
          <cell r="D2185" t="str">
            <v>Textiles</v>
          </cell>
        </row>
        <row r="2186">
          <cell r="A2186" t="str">
            <v>KHEMANI DISTRIBUTORS &amp; MARKETING LTD</v>
          </cell>
          <cell r="B2186">
            <v>539788</v>
          </cell>
          <cell r="C2186" t="str">
            <v>Not Listed</v>
          </cell>
          <cell r="D2186" t="str">
            <v>Distributors</v>
          </cell>
        </row>
        <row r="2187">
          <cell r="A2187" t="str">
            <v>KHODAY (INDIA) LTD</v>
          </cell>
          <cell r="B2187">
            <v>507435</v>
          </cell>
          <cell r="C2187" t="str">
            <v>Not Listed</v>
          </cell>
          <cell r="D2187" t="str">
            <v>Breweries &amp; Distilleries</v>
          </cell>
        </row>
        <row r="2188">
          <cell r="A2188" t="str">
            <v>KHODAY INDIA LTD</v>
          </cell>
          <cell r="B2188">
            <v>507435</v>
          </cell>
          <cell r="C2188" t="str">
            <v>Not Listed</v>
          </cell>
          <cell r="D2188" t="str">
            <v>Breweries &amp; Distilleries</v>
          </cell>
        </row>
        <row r="2189">
          <cell r="A2189" t="str">
            <v>KHOOBSURAT LTD</v>
          </cell>
          <cell r="B2189">
            <v>535730</v>
          </cell>
          <cell r="C2189" t="str">
            <v>Not Listed</v>
          </cell>
          <cell r="D2189" t="str">
            <v>Textiles</v>
          </cell>
        </row>
        <row r="2190">
          <cell r="A2190" t="str">
            <v>KHYATI MULTIMEDIA-ENTERTAINMENT LTD</v>
          </cell>
          <cell r="B2190">
            <v>531692</v>
          </cell>
          <cell r="C2190" t="str">
            <v>Not Listed</v>
          </cell>
          <cell r="D2190" t="str">
            <v>Hotels</v>
          </cell>
        </row>
        <row r="2191">
          <cell r="A2191" t="str">
            <v>KIC METALIKS LTD</v>
          </cell>
          <cell r="B2191">
            <v>513693</v>
          </cell>
          <cell r="C2191" t="str">
            <v>Not Listed</v>
          </cell>
          <cell r="D2191" t="str">
            <v>Iron &amp; Steel/Interm.Products</v>
          </cell>
        </row>
        <row r="2192">
          <cell r="A2192" t="str">
            <v>KIDS MEDICAL SYSTEMS LTD</v>
          </cell>
          <cell r="B2192">
            <v>540812</v>
          </cell>
          <cell r="C2192" t="str">
            <v>Not Listed</v>
          </cell>
          <cell r="D2192" t="str">
            <v>Healthcare Facilities</v>
          </cell>
        </row>
        <row r="2193">
          <cell r="A2193" t="str">
            <v>KIDUJA (INDIA) LTD</v>
          </cell>
          <cell r="B2193">
            <v>507946</v>
          </cell>
          <cell r="C2193" t="str">
            <v>Not Listed</v>
          </cell>
          <cell r="D2193" t="str">
            <v>Comm.Trading  &amp; Distribution</v>
          </cell>
        </row>
        <row r="2194">
          <cell r="A2194" t="str">
            <v>KIDUJA INDIA LTD</v>
          </cell>
          <cell r="B2194">
            <v>507946</v>
          </cell>
          <cell r="C2194" t="str">
            <v>Not Listed</v>
          </cell>
          <cell r="D2194" t="str">
            <v>Comm.Trading  &amp; Distribution</v>
          </cell>
        </row>
        <row r="2195">
          <cell r="A2195" t="str">
            <v>KIFS FINANCIAL SERVICES LTD</v>
          </cell>
          <cell r="B2195">
            <v>535566</v>
          </cell>
          <cell r="C2195" t="str">
            <v>Not Listed</v>
          </cell>
          <cell r="D2195" t="str">
            <v>Finance (including NBFCs)</v>
          </cell>
        </row>
        <row r="2196">
          <cell r="A2196" t="str">
            <v>KILBURN CHEMICALS LTD</v>
          </cell>
          <cell r="B2196">
            <v>524699</v>
          </cell>
          <cell r="C2196" t="str">
            <v>Not Listed</v>
          </cell>
          <cell r="D2196" t="str">
            <v>Commodity Chemicals</v>
          </cell>
        </row>
        <row r="2197">
          <cell r="A2197" t="str">
            <v>KILBURN ENGINEERING LTD</v>
          </cell>
          <cell r="B2197">
            <v>522101</v>
          </cell>
          <cell r="C2197" t="str">
            <v>Not Listed</v>
          </cell>
          <cell r="D2197" t="str">
            <v>Industrial Machinery</v>
          </cell>
        </row>
        <row r="2198">
          <cell r="A2198" t="str">
            <v>KILBURN OFFICE AUTOMATION LTD.</v>
          </cell>
          <cell r="B2198">
            <v>523218</v>
          </cell>
          <cell r="C2198" t="str">
            <v>KILBURN</v>
          </cell>
          <cell r="D2198" t="str">
            <v>Electronic Components</v>
          </cell>
        </row>
        <row r="2199">
          <cell r="A2199" t="str">
            <v>KILITCH DRUGS (INDIA) LTD</v>
          </cell>
          <cell r="B2199">
            <v>524500</v>
          </cell>
          <cell r="C2199" t="str">
            <v>KILITCH</v>
          </cell>
          <cell r="D2199" t="str">
            <v>Pharmaceuticals</v>
          </cell>
        </row>
        <row r="2200">
          <cell r="A2200" t="str">
            <v>KILITCH DRUGS INDIA LTD</v>
          </cell>
          <cell r="B2200">
            <v>524500</v>
          </cell>
          <cell r="C2200" t="str">
            <v>KILITCH</v>
          </cell>
          <cell r="D2200" t="str">
            <v>Pharmaceuticals</v>
          </cell>
        </row>
        <row r="2201">
          <cell r="A2201" t="str">
            <v>KILPEST (INDIA) LTD</v>
          </cell>
          <cell r="B2201">
            <v>532067</v>
          </cell>
          <cell r="C2201" t="str">
            <v>Not Listed</v>
          </cell>
          <cell r="D2201" t="str">
            <v>Agrochemicals</v>
          </cell>
        </row>
        <row r="2202">
          <cell r="A2202" t="str">
            <v>KILPEST INDIA LTD</v>
          </cell>
          <cell r="B2202">
            <v>532067</v>
          </cell>
          <cell r="C2202" t="str">
            <v>Not Listed</v>
          </cell>
          <cell r="D2202" t="str">
            <v>Agrochemicals</v>
          </cell>
        </row>
        <row r="2203">
          <cell r="A2203" t="str">
            <v>Kimia Biosciences Ltd</v>
          </cell>
          <cell r="B2203">
            <v>530313</v>
          </cell>
          <cell r="C2203" t="str">
            <v>KIMIABL</v>
          </cell>
          <cell r="D2203" t="str">
            <v>Pharmaceuticals</v>
          </cell>
        </row>
        <row r="2204">
          <cell r="A2204" t="str">
            <v>KINETIC ENGINEERING LTD</v>
          </cell>
          <cell r="B2204">
            <v>500240</v>
          </cell>
          <cell r="C2204" t="str">
            <v>Not Listed</v>
          </cell>
          <cell r="D2204" t="str">
            <v>2/3 Wheelers</v>
          </cell>
        </row>
        <row r="2205">
          <cell r="A2205" t="str">
            <v>KINETIC TRUST LTD</v>
          </cell>
          <cell r="B2205">
            <v>531274</v>
          </cell>
          <cell r="C2205" t="str">
            <v>Not Listed</v>
          </cell>
          <cell r="D2205" t="str">
            <v>Finance (including NBFCs)</v>
          </cell>
        </row>
        <row r="2206">
          <cell r="A2206" t="str">
            <v>KINGFA SCIENCE &amp; TECHNOLOGY (INDIA) LTD</v>
          </cell>
          <cell r="B2206">
            <v>524019</v>
          </cell>
          <cell r="C2206" t="str">
            <v>KINGFA</v>
          </cell>
          <cell r="D2206" t="str">
            <v>Plastic Products</v>
          </cell>
        </row>
        <row r="2207">
          <cell r="A2207" t="str">
            <v>KINGFA SCIENCE &amp; TECHNOLOGY INDIA LTD</v>
          </cell>
          <cell r="B2207">
            <v>524019</v>
          </cell>
          <cell r="C2207" t="str">
            <v>KINGFA</v>
          </cell>
          <cell r="D2207" t="str">
            <v>Plastic Products</v>
          </cell>
        </row>
        <row r="2208">
          <cell r="A2208" t="str">
            <v>KINGS INFRA VENTURES LTD</v>
          </cell>
          <cell r="B2208">
            <v>530215</v>
          </cell>
          <cell r="C2208" t="str">
            <v>Not Listed</v>
          </cell>
          <cell r="D2208" t="str">
            <v>Realty</v>
          </cell>
        </row>
        <row r="2209">
          <cell r="A2209" t="str">
            <v>KINTECH RENEWABLES LTD</v>
          </cell>
          <cell r="B2209">
            <v>512329</v>
          </cell>
          <cell r="C2209" t="str">
            <v>Not Listed</v>
          </cell>
          <cell r="D2209" t="str">
            <v>Misc.Commercial Services</v>
          </cell>
        </row>
        <row r="2210">
          <cell r="A2210" t="str">
            <v>KIOCL LTD</v>
          </cell>
          <cell r="B2210">
            <v>540680</v>
          </cell>
          <cell r="C2210" t="str">
            <v>KIOCL</v>
          </cell>
          <cell r="D2210" t="str">
            <v>Iron &amp; Steel/Interm.Products</v>
          </cell>
        </row>
        <row r="2211">
          <cell r="A2211" t="str">
            <v>KIRAN PRINT-PACK LTD</v>
          </cell>
          <cell r="B2211">
            <v>531413</v>
          </cell>
          <cell r="C2211" t="str">
            <v>Not Listed</v>
          </cell>
          <cell r="D2211" t="str">
            <v>Comm.Printing/Stationery</v>
          </cell>
        </row>
        <row r="2212">
          <cell r="A2212" t="str">
            <v>KIRAN VYAPAR LTD</v>
          </cell>
          <cell r="B2212">
            <v>537750</v>
          </cell>
          <cell r="C2212" t="str">
            <v>Not Listed</v>
          </cell>
          <cell r="D2212" t="str">
            <v>Investment Companies</v>
          </cell>
        </row>
        <row r="2213">
          <cell r="A2213" t="str">
            <v>KIRI INDUSTRIES LTD</v>
          </cell>
          <cell r="B2213">
            <v>532967</v>
          </cell>
          <cell r="C2213" t="str">
            <v>KIRIINDUS</v>
          </cell>
          <cell r="D2213" t="str">
            <v>Specialty Chemicals</v>
          </cell>
        </row>
        <row r="2214">
          <cell r="A2214" t="str">
            <v>KIRLOSKAR BROTHERS LTD</v>
          </cell>
          <cell r="B2214">
            <v>500241</v>
          </cell>
          <cell r="C2214" t="str">
            <v>KIRLOSBROS</v>
          </cell>
          <cell r="D2214" t="str">
            <v>Industrial Machinery</v>
          </cell>
        </row>
        <row r="2215">
          <cell r="A2215" t="str">
            <v>KIRLOSKAR ELECTRIC COMPANY LTD</v>
          </cell>
          <cell r="B2215">
            <v>533193</v>
          </cell>
          <cell r="C2215" t="str">
            <v>KECL</v>
          </cell>
          <cell r="D2215" t="str">
            <v>Other Elect.Equip./ Prod.</v>
          </cell>
        </row>
        <row r="2216">
          <cell r="A2216" t="str">
            <v>KIRLOSKAR FERROUS INDUSTRIES LTD</v>
          </cell>
          <cell r="B2216">
            <v>500245</v>
          </cell>
          <cell r="C2216" t="str">
            <v>Not Listed</v>
          </cell>
          <cell r="D2216" t="str">
            <v>Iron &amp; Steel/Interm.Products</v>
          </cell>
        </row>
        <row r="2217">
          <cell r="A2217" t="str">
            <v>KIRLOSKAR INDUSTRIES LTD</v>
          </cell>
          <cell r="B2217">
            <v>500243</v>
          </cell>
          <cell r="C2217" t="str">
            <v>KIRLOSIND</v>
          </cell>
          <cell r="D2217" t="str">
            <v>Industrial Machinery</v>
          </cell>
        </row>
        <row r="2218">
          <cell r="A2218" t="str">
            <v>KIRLOSKAR OIL ENGINES LTD</v>
          </cell>
          <cell r="B2218">
            <v>533293</v>
          </cell>
          <cell r="C2218" t="str">
            <v>KIRLOSENG</v>
          </cell>
          <cell r="D2218" t="str">
            <v>Auto Parts &amp; Equipment</v>
          </cell>
        </row>
        <row r="2219">
          <cell r="A2219" t="str">
            <v>KIRLOSKAR PNEUMATIC CO LTD</v>
          </cell>
          <cell r="B2219">
            <v>505283</v>
          </cell>
          <cell r="C2219" t="str">
            <v>Not Listed</v>
          </cell>
          <cell r="D2219" t="str">
            <v>Industrial Machinery</v>
          </cell>
        </row>
        <row r="2220">
          <cell r="A2220" t="str">
            <v>KISAN MOULDINGS LTD</v>
          </cell>
          <cell r="B2220">
            <v>530145</v>
          </cell>
          <cell r="C2220" t="str">
            <v>Not Listed</v>
          </cell>
          <cell r="D2220" t="str">
            <v>Plastic Products</v>
          </cell>
        </row>
        <row r="2221">
          <cell r="A2221" t="str">
            <v>KITEX GARMENTS LTD</v>
          </cell>
          <cell r="B2221">
            <v>521248</v>
          </cell>
          <cell r="C2221" t="str">
            <v>KITEX</v>
          </cell>
          <cell r="D2221" t="str">
            <v>Other Apparels &amp; Accessories</v>
          </cell>
        </row>
        <row r="2222">
          <cell r="A2222" t="str">
            <v>KJMC CORPORATE ADVISORS (INDIA) LTD</v>
          </cell>
          <cell r="B2222">
            <v>532304</v>
          </cell>
          <cell r="C2222" t="str">
            <v>Not Listed</v>
          </cell>
          <cell r="D2222" t="str">
            <v>Other Financial Services</v>
          </cell>
        </row>
        <row r="2223">
          <cell r="A2223" t="str">
            <v>KJMC CORPORATE ADVISORS INDIA LTD</v>
          </cell>
          <cell r="B2223">
            <v>532304</v>
          </cell>
          <cell r="C2223" t="str">
            <v>Not Listed</v>
          </cell>
          <cell r="D2223" t="str">
            <v>Other Financial Services</v>
          </cell>
        </row>
        <row r="2224">
          <cell r="A2224" t="str">
            <v>KJMC FINANCIAL SERVICES LTD</v>
          </cell>
          <cell r="B2224">
            <v>530235</v>
          </cell>
          <cell r="C2224" t="str">
            <v>Not Listed</v>
          </cell>
          <cell r="D2224" t="str">
            <v>Finance (including NBFCs)</v>
          </cell>
        </row>
        <row r="2225">
          <cell r="A2225" t="str">
            <v>KKALPANA INDUSTRIES (INDIA) LTD</v>
          </cell>
          <cell r="B2225">
            <v>526409</v>
          </cell>
          <cell r="C2225" t="str">
            <v>Not Listed</v>
          </cell>
          <cell r="D2225" t="str">
            <v>Plastic Products</v>
          </cell>
        </row>
        <row r="2226">
          <cell r="A2226" t="str">
            <v>KKALPANA INDUSTRIES INDIA LTD</v>
          </cell>
          <cell r="B2226">
            <v>526409</v>
          </cell>
          <cell r="C2226" t="str">
            <v>Not Listed</v>
          </cell>
          <cell r="D2226" t="str">
            <v>Plastic Products</v>
          </cell>
        </row>
        <row r="2227">
          <cell r="A2227" t="str">
            <v>KKALPANA PLASTICK LTD</v>
          </cell>
          <cell r="B2227">
            <v>523652</v>
          </cell>
          <cell r="C2227" t="str">
            <v>Not Listed</v>
          </cell>
          <cell r="D2227" t="str">
            <v>Plastic Products</v>
          </cell>
        </row>
        <row r="2228">
          <cell r="A2228" t="str">
            <v>KKRRAFTON DEVELOPERS LTD</v>
          </cell>
          <cell r="B2228">
            <v>521238</v>
          </cell>
          <cell r="C2228" t="str">
            <v>Not Listed</v>
          </cell>
          <cell r="D2228" t="str">
            <v>Computer Hardware</v>
          </cell>
        </row>
        <row r="2229">
          <cell r="A2229" t="str">
            <v>KKV AGRO POWERS LTD</v>
          </cell>
          <cell r="B2229" t="str">
            <v>Not Listed</v>
          </cell>
          <cell r="C2229" t="str">
            <v>KKVAPOW</v>
          </cell>
          <cell r="D2229" t="str">
            <v>SME</v>
          </cell>
        </row>
        <row r="2230">
          <cell r="A2230" t="str">
            <v>KLG CAPITAL SERVICES LTD</v>
          </cell>
          <cell r="B2230">
            <v>530771</v>
          </cell>
          <cell r="C2230" t="str">
            <v>Not Listed</v>
          </cell>
          <cell r="D2230" t="str">
            <v>Finance (including NBFCs)</v>
          </cell>
        </row>
        <row r="2231">
          <cell r="A2231" t="str">
            <v>K-LIFESTYLE &amp; INDUSTRIES LTD</v>
          </cell>
          <cell r="B2231">
            <v>514221</v>
          </cell>
          <cell r="C2231" t="str">
            <v>Not Listed</v>
          </cell>
          <cell r="D2231" t="str">
            <v>Textiles</v>
          </cell>
        </row>
        <row r="2232">
          <cell r="A2232" t="str">
            <v>KLK Electrical Ltd</v>
          </cell>
          <cell r="B2232">
            <v>517170</v>
          </cell>
          <cell r="C2232" t="str">
            <v>KLKELEC</v>
          </cell>
          <cell r="D2232" t="str">
            <v>Other Elect.Equip./ Prod.</v>
          </cell>
        </row>
        <row r="2233">
          <cell r="A2233" t="str">
            <v>KMC SPECIALITY HOSPITALS (INDIA) LTD</v>
          </cell>
          <cell r="B2233">
            <v>524520</v>
          </cell>
          <cell r="C2233" t="str">
            <v>Not Listed</v>
          </cell>
          <cell r="D2233" t="str">
            <v>Healthcare Services</v>
          </cell>
        </row>
        <row r="2234">
          <cell r="A2234" t="str">
            <v>KMC SPECIALITY HOSPITALS INDIA LTD</v>
          </cell>
          <cell r="B2234">
            <v>524520</v>
          </cell>
          <cell r="C2234" t="str">
            <v>Not Listed</v>
          </cell>
          <cell r="D2234" t="str">
            <v>Healthcare Services</v>
          </cell>
        </row>
        <row r="2235">
          <cell r="A2235" t="str">
            <v>KMF BUILDERS &amp; DEVELOPERS LTD</v>
          </cell>
          <cell r="B2235">
            <v>531578</v>
          </cell>
          <cell r="C2235" t="str">
            <v>Not Listed</v>
          </cell>
          <cell r="D2235" t="str">
            <v>Realty</v>
          </cell>
        </row>
        <row r="2236">
          <cell r="A2236" t="str">
            <v>KMG MILK FOOD LTD</v>
          </cell>
          <cell r="B2236">
            <v>519415</v>
          </cell>
          <cell r="C2236" t="str">
            <v>Not Listed</v>
          </cell>
          <cell r="D2236" t="str">
            <v>Packaged Foods</v>
          </cell>
        </row>
        <row r="2237">
          <cell r="A2237" t="str">
            <v>KMS MEDISURGI LTD</v>
          </cell>
          <cell r="B2237">
            <v>540468</v>
          </cell>
          <cell r="C2237" t="str">
            <v>Not Listed</v>
          </cell>
          <cell r="D2237" t="str">
            <v>Healthcare Supplies</v>
          </cell>
        </row>
        <row r="2238">
          <cell r="A2238" t="str">
            <v>KNR CONSTRUCTIONS LTD</v>
          </cell>
          <cell r="B2238">
            <v>532942</v>
          </cell>
          <cell r="C2238" t="str">
            <v>KNRCON</v>
          </cell>
          <cell r="D2238" t="str">
            <v>Construction &amp; Engineering</v>
          </cell>
        </row>
        <row r="2239">
          <cell r="A2239" t="str">
            <v>KOHINOOR FOODS LTD</v>
          </cell>
          <cell r="B2239">
            <v>512559</v>
          </cell>
          <cell r="C2239" t="str">
            <v>KOHINOOR</v>
          </cell>
          <cell r="D2239" t="str">
            <v>Other Agricultural Products</v>
          </cell>
        </row>
        <row r="2240">
          <cell r="A2240" t="str">
            <v>KOKUYO CAMLIN LTD</v>
          </cell>
          <cell r="B2240">
            <v>523207</v>
          </cell>
          <cell r="C2240" t="str">
            <v>KOKUYOCMLN</v>
          </cell>
          <cell r="D2240" t="str">
            <v>Non-Durable Household Prod.</v>
          </cell>
        </row>
        <row r="2241">
          <cell r="A2241" t="str">
            <v>KOLTE - PATIL DEVELOPERS LTD</v>
          </cell>
          <cell r="B2241">
            <v>532924</v>
          </cell>
          <cell r="C2241" t="str">
            <v>KOLTEPATIL</v>
          </cell>
          <cell r="D2241" t="str">
            <v>Realty</v>
          </cell>
        </row>
        <row r="2242">
          <cell r="A2242" t="str">
            <v>KOME-ON COMMUNICATION LTD</v>
          </cell>
          <cell r="B2242">
            <v>539910</v>
          </cell>
          <cell r="C2242" t="str">
            <v>Not Listed</v>
          </cell>
          <cell r="D2242" t="str">
            <v>Movies &amp; Entertainment</v>
          </cell>
        </row>
        <row r="2243">
          <cell r="A2243" t="str">
            <v>KONARK SYNTHETIC LTD</v>
          </cell>
          <cell r="B2243">
            <v>514128</v>
          </cell>
          <cell r="C2243" t="str">
            <v>Not Listed</v>
          </cell>
          <cell r="D2243" t="str">
            <v>Textiles</v>
          </cell>
        </row>
        <row r="2244">
          <cell r="A2244" t="str">
            <v>KOPRAN LTD</v>
          </cell>
          <cell r="B2244">
            <v>524280</v>
          </cell>
          <cell r="C2244" t="str">
            <v>KOPRAN</v>
          </cell>
          <cell r="D2244" t="str">
            <v>Pharmaceuticals</v>
          </cell>
        </row>
        <row r="2245">
          <cell r="A2245" t="str">
            <v>KOTAK MAHINDRA BANK LTD</v>
          </cell>
          <cell r="B2245">
            <v>500247</v>
          </cell>
          <cell r="C2245" t="str">
            <v>KOTAKBANK</v>
          </cell>
          <cell r="D2245" t="str">
            <v>Banks</v>
          </cell>
        </row>
        <row r="2246">
          <cell r="A2246" t="str">
            <v>KOTAK MAHINDRA MUTUAL FUND - KOTAK GOLD EXCHANGE TRADED FUND</v>
          </cell>
          <cell r="B2246">
            <v>590097</v>
          </cell>
          <cell r="C2246" t="str">
            <v>KOTAKGOLD</v>
          </cell>
          <cell r="D2246" t="str">
            <v>Other Financial Services</v>
          </cell>
        </row>
        <row r="2247">
          <cell r="A2247" t="str">
            <v>KOTAK MAHINDRA MUTUAL FUND - KOTAK PSU BANK ETF</v>
          </cell>
          <cell r="B2247">
            <v>590107</v>
          </cell>
          <cell r="C2247" t="str">
            <v>KOTAKPSUBK</v>
          </cell>
          <cell r="D2247" t="str">
            <v>Other Financial Services</v>
          </cell>
        </row>
        <row r="2248">
          <cell r="A2248" t="str">
            <v>KOTAK SENSEX ETF</v>
          </cell>
          <cell r="B2248">
            <v>532985</v>
          </cell>
          <cell r="C2248" t="str">
            <v>KTKSENSEX</v>
          </cell>
          <cell r="D2248" t="str">
            <v>Other Financial Services</v>
          </cell>
        </row>
        <row r="2249">
          <cell r="A2249" t="str">
            <v>KOTHARI FERMENTATION &amp; BIOCHEM LTD</v>
          </cell>
          <cell r="B2249">
            <v>507474</v>
          </cell>
          <cell r="C2249" t="str">
            <v>Not Listed</v>
          </cell>
          <cell r="D2249" t="str">
            <v>Other Food Products</v>
          </cell>
        </row>
        <row r="2250">
          <cell r="A2250" t="str">
            <v>KOTHARI PETROCHEMICALS LTD</v>
          </cell>
          <cell r="B2250" t="str">
            <v>Not Listed</v>
          </cell>
          <cell r="C2250" t="str">
            <v>KOTHARIPET</v>
          </cell>
          <cell r="D2250" t="str">
            <v>Others</v>
          </cell>
        </row>
        <row r="2251">
          <cell r="A2251" t="str">
            <v>KOTHARI PRODUCTS LTD</v>
          </cell>
          <cell r="B2251">
            <v>530299</v>
          </cell>
          <cell r="C2251" t="str">
            <v>KOTHARIPRO</v>
          </cell>
          <cell r="D2251" t="str">
            <v>Comm.Trading  &amp; Distribution</v>
          </cell>
        </row>
        <row r="2252">
          <cell r="A2252" t="str">
            <v>KOTHARI SUGARS AND CHEMICALS LTD</v>
          </cell>
          <cell r="B2252" t="str">
            <v>Not Listed</v>
          </cell>
          <cell r="C2252" t="str">
            <v>KOTARISUG</v>
          </cell>
          <cell r="D2252" t="str">
            <v>Others</v>
          </cell>
        </row>
        <row r="2253">
          <cell r="A2253" t="str">
            <v>KOTHARI WORLD FINANCE LTD</v>
          </cell>
          <cell r="B2253">
            <v>511138</v>
          </cell>
          <cell r="C2253" t="str">
            <v>Not Listed</v>
          </cell>
          <cell r="D2253" t="str">
            <v>Finance (including NBFCs)</v>
          </cell>
        </row>
        <row r="2254">
          <cell r="A2254" t="str">
            <v>KOTIA ENTERPRISES LTD</v>
          </cell>
          <cell r="B2254">
            <v>539599</v>
          </cell>
          <cell r="C2254" t="str">
            <v>Not Listed</v>
          </cell>
          <cell r="D2254" t="str">
            <v>Distributors</v>
          </cell>
        </row>
        <row r="2255">
          <cell r="A2255" t="str">
            <v>KOVAI MEDICAL CENTER &amp; HOSPITAL LTD</v>
          </cell>
          <cell r="B2255">
            <v>523323</v>
          </cell>
          <cell r="C2255" t="str">
            <v>Not Listed</v>
          </cell>
          <cell r="D2255" t="str">
            <v>Healthcare Services</v>
          </cell>
        </row>
        <row r="2256">
          <cell r="A2256" t="str">
            <v>KOVALAM INVESTMENT &amp; TRADING CO LTD</v>
          </cell>
          <cell r="B2256">
            <v>505585</v>
          </cell>
          <cell r="C2256" t="str">
            <v>Not Listed</v>
          </cell>
          <cell r="D2256" t="str">
            <v>Misc.Commercial Services</v>
          </cell>
        </row>
        <row r="2257">
          <cell r="A2257" t="str">
            <v>KOVILPATTI LAKSHMI ROLLER FLOUR MILLS LTD</v>
          </cell>
          <cell r="B2257">
            <v>507598</v>
          </cell>
          <cell r="C2257" t="str">
            <v>Not Listed</v>
          </cell>
          <cell r="D2257" t="str">
            <v>Other Food Products</v>
          </cell>
        </row>
        <row r="2258">
          <cell r="A2258" t="str">
            <v>KPIT TECHNOLOGIES LTD</v>
          </cell>
          <cell r="B2258">
            <v>532400</v>
          </cell>
          <cell r="C2258" t="str">
            <v>KPIT</v>
          </cell>
          <cell r="D2258" t="str">
            <v>IT Consulting &amp; Software</v>
          </cell>
        </row>
        <row r="2259">
          <cell r="A2259" t="str">
            <v>KPIT Technologies Ltd</v>
          </cell>
          <cell r="B2259">
            <v>542651</v>
          </cell>
          <cell r="C2259" t="str">
            <v>KPITTECH</v>
          </cell>
          <cell r="D2259" t="str">
            <v>Auto Parts &amp;amp; Equipment</v>
          </cell>
        </row>
        <row r="2260">
          <cell r="A2260" t="str">
            <v>Kranti Industries Ltd</v>
          </cell>
          <cell r="B2260">
            <v>542459</v>
          </cell>
          <cell r="C2260" t="str">
            <v>KRANTI</v>
          </cell>
          <cell r="D2260" t="str">
            <v>Auto Parts &amp;amp; Equipment</v>
          </cell>
        </row>
        <row r="2261">
          <cell r="A2261" t="str">
            <v>KRATOS ENERGY &amp; INFRASTRUCTURE LTD</v>
          </cell>
          <cell r="B2261">
            <v>501261</v>
          </cell>
          <cell r="C2261" t="str">
            <v>Not Listed</v>
          </cell>
          <cell r="D2261" t="str">
            <v>Other Financial Services</v>
          </cell>
        </row>
        <row r="2262">
          <cell r="A2262" t="str">
            <v>KRBL LTD</v>
          </cell>
          <cell r="B2262">
            <v>530813</v>
          </cell>
          <cell r="C2262" t="str">
            <v>KRBL</v>
          </cell>
          <cell r="D2262" t="str">
            <v>Packaged Foods</v>
          </cell>
        </row>
        <row r="2263">
          <cell r="A2263" t="str">
            <v>KREBS BIOCHEMICALS AND INDUSTRIES LTD</v>
          </cell>
          <cell r="B2263">
            <v>524518</v>
          </cell>
          <cell r="C2263" t="str">
            <v>KREBSBIO</v>
          </cell>
          <cell r="D2263" t="str">
            <v>Pharmaceuticals</v>
          </cell>
        </row>
        <row r="2264">
          <cell r="A2264" t="str">
            <v>KREON FINNANCIAL SERVICES LTD</v>
          </cell>
          <cell r="B2264">
            <v>530139</v>
          </cell>
          <cell r="C2264" t="str">
            <v>Not Listed</v>
          </cell>
          <cell r="D2264" t="str">
            <v>Finance (including NBFCs)</v>
          </cell>
        </row>
        <row r="2265">
          <cell r="A2265" t="str">
            <v>KRETTO SYSCON LTD</v>
          </cell>
          <cell r="B2265">
            <v>531328</v>
          </cell>
          <cell r="C2265" t="str">
            <v>Not Listed</v>
          </cell>
          <cell r="D2265" t="str">
            <v>Healthcare Supplies</v>
          </cell>
        </row>
        <row r="2266">
          <cell r="A2266" t="str">
            <v>KRIDHAN INFRA LTD</v>
          </cell>
          <cell r="B2266">
            <v>533482</v>
          </cell>
          <cell r="C2266" t="str">
            <v>KRIDHANINF</v>
          </cell>
          <cell r="D2266" t="str">
            <v>Construction &amp; Engineering</v>
          </cell>
        </row>
        <row r="2267">
          <cell r="A2267" t="str">
            <v>KRISHANA PHOSCHEM LTD</v>
          </cell>
          <cell r="B2267" t="str">
            <v>Not Listed</v>
          </cell>
          <cell r="C2267" t="str">
            <v>KRISHANA</v>
          </cell>
          <cell r="D2267" t="str">
            <v>SME</v>
          </cell>
        </row>
        <row r="2268">
          <cell r="A2268" t="str">
            <v>KRISHNA CAPITAL AND SECURITIES LTD</v>
          </cell>
          <cell r="B2268">
            <v>539384</v>
          </cell>
          <cell r="C2268" t="str">
            <v>Not Listed</v>
          </cell>
          <cell r="D2268" t="str">
            <v>Finance (including NBFCs)</v>
          </cell>
        </row>
        <row r="2269">
          <cell r="A2269" t="str">
            <v>KRISHNA VENTURES LTD</v>
          </cell>
          <cell r="B2269">
            <v>504392</v>
          </cell>
          <cell r="C2269" t="str">
            <v>Not Listed</v>
          </cell>
          <cell r="D2269" t="str">
            <v>Other Financial Services</v>
          </cell>
        </row>
        <row r="2270">
          <cell r="A2270" t="str">
            <v>KRITI INDUSTRIES (INDIA) LTD</v>
          </cell>
          <cell r="B2270">
            <v>526423</v>
          </cell>
          <cell r="C2270" t="str">
            <v>Not Listed</v>
          </cell>
          <cell r="D2270" t="str">
            <v>Plastic Products</v>
          </cell>
        </row>
        <row r="2271">
          <cell r="A2271" t="str">
            <v>KRITI INDUSTRIES INDIA LTD</v>
          </cell>
          <cell r="B2271">
            <v>526423</v>
          </cell>
          <cell r="C2271" t="str">
            <v>Not Listed</v>
          </cell>
          <cell r="D2271" t="str">
            <v>Plastic Products</v>
          </cell>
        </row>
        <row r="2272">
          <cell r="A2272" t="str">
            <v>KRITI NUTRIENTS LTD</v>
          </cell>
          <cell r="B2272">
            <v>533210</v>
          </cell>
          <cell r="C2272" t="str">
            <v>Not Listed</v>
          </cell>
          <cell r="D2272" t="str">
            <v>Edible Oils</v>
          </cell>
        </row>
        <row r="2273">
          <cell r="A2273" t="str">
            <v>KRITIKA WIRES LTD</v>
          </cell>
          <cell r="B2273" t="str">
            <v>Not Listed</v>
          </cell>
          <cell r="C2273" t="str">
            <v>KRITIKA</v>
          </cell>
          <cell r="D2273" t="str">
            <v>SME</v>
          </cell>
        </row>
        <row r="2274">
          <cell r="A2274" t="str">
            <v>KRYPTON INDUSTRIES LTD</v>
          </cell>
          <cell r="B2274">
            <v>523550</v>
          </cell>
          <cell r="C2274" t="str">
            <v>Not Listed</v>
          </cell>
          <cell r="D2274" t="str">
            <v>Diversified</v>
          </cell>
        </row>
        <row r="2275">
          <cell r="A2275" t="str">
            <v>KSB LTD</v>
          </cell>
          <cell r="B2275">
            <v>500249</v>
          </cell>
          <cell r="C2275" t="str">
            <v>KSB</v>
          </cell>
          <cell r="D2275" t="str">
            <v>Industrial Machinery</v>
          </cell>
        </row>
        <row r="2276">
          <cell r="A2276" t="str">
            <v>KSE LTD</v>
          </cell>
          <cell r="B2276">
            <v>519421</v>
          </cell>
          <cell r="C2276" t="str">
            <v>Not Listed</v>
          </cell>
          <cell r="D2276" t="str">
            <v>Packaged Foods</v>
          </cell>
        </row>
        <row r="2277">
          <cell r="A2277" t="str">
            <v>KSHITIJ POLYLINE LTD</v>
          </cell>
          <cell r="B2277" t="str">
            <v>Not Listed</v>
          </cell>
          <cell r="C2277" t="str">
            <v>KSHITIJPOL</v>
          </cell>
          <cell r="D2277" t="str">
            <v>SME</v>
          </cell>
        </row>
        <row r="2278">
          <cell r="A2278" t="str">
            <v>KSHITIZ INVESTMENT LTD</v>
          </cell>
          <cell r="B2278">
            <v>503626</v>
          </cell>
          <cell r="C2278" t="str">
            <v>Not Listed</v>
          </cell>
          <cell r="D2278" t="str">
            <v>Other Financial Services</v>
          </cell>
        </row>
        <row r="2279">
          <cell r="A2279" t="str">
            <v>KSK ENERGY VENTURES LTD</v>
          </cell>
          <cell r="B2279">
            <v>532997</v>
          </cell>
          <cell r="C2279" t="str">
            <v>KSK</v>
          </cell>
          <cell r="D2279" t="str">
            <v>Electric Utilities</v>
          </cell>
        </row>
        <row r="2280">
          <cell r="A2280" t="str">
            <v>KSL AND INDUSTRIES LTD</v>
          </cell>
          <cell r="B2280">
            <v>530149</v>
          </cell>
          <cell r="C2280" t="str">
            <v>Not Listed</v>
          </cell>
          <cell r="D2280" t="str">
            <v>Textiles</v>
          </cell>
        </row>
        <row r="2281">
          <cell r="A2281" t="str">
            <v>KSS LTD</v>
          </cell>
          <cell r="B2281">
            <v>532081</v>
          </cell>
          <cell r="C2281" t="str">
            <v>KSERASERA</v>
          </cell>
          <cell r="D2281" t="str">
            <v>Movies &amp; Entertainment</v>
          </cell>
        </row>
        <row r="2282">
          <cell r="A2282" t="str">
            <v>KUANTUM PAPERS LTD</v>
          </cell>
          <cell r="B2282">
            <v>532937</v>
          </cell>
          <cell r="C2282" t="str">
            <v>Not Listed</v>
          </cell>
          <cell r="D2282" t="str">
            <v>Paper &amp; Paper Products</v>
          </cell>
        </row>
        <row r="2283">
          <cell r="A2283" t="str">
            <v>KUBER UDYOG LTD</v>
          </cell>
          <cell r="B2283">
            <v>539408</v>
          </cell>
          <cell r="C2283" t="str">
            <v>Not Listed</v>
          </cell>
          <cell r="D2283" t="str">
            <v>Finance (including NBFCs)</v>
          </cell>
        </row>
        <row r="2284">
          <cell r="A2284" t="str">
            <v>KULKARNI POWER &amp; TOOLS LTD</v>
          </cell>
          <cell r="B2284">
            <v>505299</v>
          </cell>
          <cell r="C2284" t="str">
            <v>Not Listed</v>
          </cell>
          <cell r="D2284" t="str">
            <v>Industrial Machinery</v>
          </cell>
        </row>
        <row r="2285">
          <cell r="A2285" t="str">
            <v>KUMAR WIRE CLOTH MANUFACTURING COMPANY LTD</v>
          </cell>
          <cell r="B2285">
            <v>513703</v>
          </cell>
          <cell r="C2285" t="str">
            <v>Not Listed</v>
          </cell>
          <cell r="D2285" t="str">
            <v>Textiles</v>
          </cell>
        </row>
        <row r="2286">
          <cell r="A2286" t="str">
            <v>KUNSTSTOFFE INDUSTRIES LTD</v>
          </cell>
          <cell r="B2286">
            <v>523594</v>
          </cell>
          <cell r="C2286" t="str">
            <v>Not Listed</v>
          </cell>
          <cell r="D2286" t="str">
            <v>Plastic Products</v>
          </cell>
        </row>
        <row r="2287">
          <cell r="A2287" t="str">
            <v>KUSAM ELECTRICAL INDUSTRIES LTD</v>
          </cell>
          <cell r="B2287">
            <v>511048</v>
          </cell>
          <cell r="C2287" t="str">
            <v>Not Listed</v>
          </cell>
          <cell r="D2287" t="str">
            <v>Comm.Trading  &amp; Distribution</v>
          </cell>
        </row>
        <row r="2288">
          <cell r="A2288" t="str">
            <v>KUSH INDUSTRIES LTD</v>
          </cell>
          <cell r="B2288">
            <v>514240</v>
          </cell>
          <cell r="C2288" t="str">
            <v>Not Listed</v>
          </cell>
          <cell r="D2288" t="str">
            <v>Textiles</v>
          </cell>
        </row>
        <row r="2289">
          <cell r="A2289" t="str">
            <v>KUSHAL LTD</v>
          </cell>
          <cell r="B2289">
            <v>536170</v>
          </cell>
          <cell r="C2289" t="str">
            <v>Not Listed</v>
          </cell>
          <cell r="D2289" t="str">
            <v>Comm.Trading  &amp; Distribution</v>
          </cell>
        </row>
        <row r="2290">
          <cell r="A2290" t="str">
            <v>KUWER INDUSTRIES LTD</v>
          </cell>
          <cell r="B2290">
            <v>530421</v>
          </cell>
          <cell r="C2290" t="str">
            <v>Not Listed</v>
          </cell>
          <cell r="D2290" t="str">
            <v>Commodity Chemicals</v>
          </cell>
        </row>
        <row r="2291">
          <cell r="A2291" t="str">
            <v>KWALITY CREDIT &amp; LEASING LTD</v>
          </cell>
          <cell r="B2291">
            <v>531206</v>
          </cell>
          <cell r="C2291" t="str">
            <v>Not Listed</v>
          </cell>
          <cell r="D2291" t="str">
            <v>Finance (including NBFCs)</v>
          </cell>
        </row>
        <row r="2292">
          <cell r="A2292" t="str">
            <v>KWALITY LTD</v>
          </cell>
          <cell r="B2292">
            <v>531882</v>
          </cell>
          <cell r="C2292" t="str">
            <v>KWALITY</v>
          </cell>
          <cell r="D2292" t="str">
            <v>Packaged Foods</v>
          </cell>
        </row>
        <row r="2293">
          <cell r="A2293" t="str">
            <v>KWALITY PHARMACEUTICALS LTD</v>
          </cell>
          <cell r="B2293">
            <v>539997</v>
          </cell>
          <cell r="C2293" t="str">
            <v>Not Listed</v>
          </cell>
          <cell r="D2293" t="str">
            <v>Pharmaceuticals</v>
          </cell>
        </row>
        <row r="2294">
          <cell r="A2294" t="str">
            <v>L  P  NAVAL AND ENGINEERING LTD</v>
          </cell>
          <cell r="B2294">
            <v>537669</v>
          </cell>
          <cell r="C2294" t="str">
            <v>Not Listed</v>
          </cell>
          <cell r="D2294" t="str">
            <v>Commercial Vehicles</v>
          </cell>
        </row>
        <row r="2295">
          <cell r="A2295" t="str">
            <v>L&amp;T FINANCE HOLDINGS LTD</v>
          </cell>
          <cell r="B2295">
            <v>533519</v>
          </cell>
          <cell r="C2295" t="str">
            <v>L&amp;TFH</v>
          </cell>
          <cell r="D2295" t="str">
            <v>Holding Companies</v>
          </cell>
        </row>
        <row r="2296">
          <cell r="A2296" t="str">
            <v>L&amp;T TECHNOLOGY SERVICES LTD</v>
          </cell>
          <cell r="B2296">
            <v>540115</v>
          </cell>
          <cell r="C2296" t="str">
            <v>LTTS</v>
          </cell>
          <cell r="D2296" t="str">
            <v>Internet Software &amp; Services</v>
          </cell>
        </row>
        <row r="2297">
          <cell r="A2297" t="str">
            <v>LA OPALA RG LTD</v>
          </cell>
          <cell r="B2297">
            <v>526947</v>
          </cell>
          <cell r="C2297" t="str">
            <v>LAOPALA</v>
          </cell>
          <cell r="D2297" t="str">
            <v>Houseware</v>
          </cell>
        </row>
        <row r="2298">
          <cell r="A2298" t="str">
            <v>La Tim Metal &amp;amp; Industries Ltd</v>
          </cell>
          <cell r="B2298">
            <v>505693</v>
          </cell>
          <cell r="C2298" t="str">
            <v>LATIMMETAL</v>
          </cell>
          <cell r="D2298" t="str">
            <v>Other Industrial Goods</v>
          </cell>
        </row>
        <row r="2299">
          <cell r="A2299" t="str">
            <v>LACTOSE (INDIA) LTD</v>
          </cell>
          <cell r="B2299">
            <v>524202</v>
          </cell>
          <cell r="C2299" t="str">
            <v>Not Listed</v>
          </cell>
          <cell r="D2299" t="str">
            <v>Other Food Products</v>
          </cell>
        </row>
        <row r="2300">
          <cell r="A2300" t="str">
            <v>LACTOSE INDIA LTD</v>
          </cell>
          <cell r="B2300">
            <v>524202</v>
          </cell>
          <cell r="C2300" t="str">
            <v>Not Listed</v>
          </cell>
          <cell r="D2300" t="str">
            <v>Other Food Products</v>
          </cell>
        </row>
        <row r="2301">
          <cell r="A2301" t="str">
            <v>LADAM AFFORDABLE HOUSING LTD</v>
          </cell>
          <cell r="B2301">
            <v>540026</v>
          </cell>
          <cell r="C2301" t="str">
            <v>Not Listed</v>
          </cell>
          <cell r="D2301" t="str">
            <v>Realty</v>
          </cell>
        </row>
        <row r="2302">
          <cell r="A2302" t="str">
            <v>LADDERUP FINANCE LTD</v>
          </cell>
          <cell r="B2302">
            <v>530577</v>
          </cell>
          <cell r="C2302" t="str">
            <v>Not Listed</v>
          </cell>
          <cell r="D2302" t="str">
            <v>Finance (including NBFCs)</v>
          </cell>
        </row>
        <row r="2303">
          <cell r="A2303" t="str">
            <v>LAFFANS PETROCHEMICALS LTD</v>
          </cell>
          <cell r="B2303">
            <v>524522</v>
          </cell>
          <cell r="C2303" t="str">
            <v>Not Listed</v>
          </cell>
          <cell r="D2303" t="str">
            <v>Commodity Chemicals</v>
          </cell>
        </row>
        <row r="2304">
          <cell r="A2304" t="str">
            <v>LAGNAM SPINTEX LTD</v>
          </cell>
          <cell r="B2304" t="str">
            <v>Not Listed</v>
          </cell>
          <cell r="C2304" t="str">
            <v>LAGNAM</v>
          </cell>
          <cell r="D2304" t="str">
            <v>SME</v>
          </cell>
        </row>
        <row r="2305">
          <cell r="A2305" t="str">
            <v>LAHOTI OVERSEAS LTD</v>
          </cell>
          <cell r="B2305">
            <v>531842</v>
          </cell>
          <cell r="C2305" t="str">
            <v>Not Listed</v>
          </cell>
          <cell r="D2305" t="str">
            <v>Comm.Trading  &amp; Distribution</v>
          </cell>
        </row>
        <row r="2306">
          <cell r="A2306" t="str">
            <v>LAKHOTIA POLYESTERS (INDIA) LTD</v>
          </cell>
          <cell r="B2306">
            <v>535387</v>
          </cell>
          <cell r="C2306" t="str">
            <v>Not Listed</v>
          </cell>
          <cell r="D2306" t="str">
            <v>Textiles</v>
          </cell>
        </row>
        <row r="2307">
          <cell r="A2307" t="str">
            <v>LAKHOTIA POLYESTERS INDIA LTD</v>
          </cell>
          <cell r="B2307">
            <v>535387</v>
          </cell>
          <cell r="C2307" t="str">
            <v>Not Listed</v>
          </cell>
          <cell r="D2307" t="str">
            <v>Textiles</v>
          </cell>
        </row>
        <row r="2308">
          <cell r="A2308" t="str">
            <v>LAKSHMI AUTOMATIC LOOM WORKS LTD</v>
          </cell>
          <cell r="B2308">
            <v>505302</v>
          </cell>
          <cell r="C2308" t="str">
            <v>Not Listed</v>
          </cell>
          <cell r="D2308" t="str">
            <v>Industrial Machinery</v>
          </cell>
        </row>
        <row r="2309">
          <cell r="A2309" t="str">
            <v>LAKSHMI ELECTRICAL CONTROL SYSTEMS LTD</v>
          </cell>
          <cell r="B2309">
            <v>504258</v>
          </cell>
          <cell r="C2309" t="str">
            <v>Not Listed</v>
          </cell>
          <cell r="D2309" t="str">
            <v>Other Elect.Equip./ Prod.</v>
          </cell>
        </row>
        <row r="2310">
          <cell r="A2310" t="str">
            <v>LAKSHMI FINANCE &amp; INDUSTRIAL CORPORATION LTD</v>
          </cell>
          <cell r="B2310" t="str">
            <v>Not Listed</v>
          </cell>
          <cell r="C2310" t="str">
            <v>LFIC</v>
          </cell>
          <cell r="D2310" t="str">
            <v>Others</v>
          </cell>
        </row>
        <row r="2311">
          <cell r="A2311" t="str">
            <v>LAKSHMI MACHINE WORKS LTD</v>
          </cell>
          <cell r="B2311">
            <v>500252</v>
          </cell>
          <cell r="C2311" t="str">
            <v>LAXMIMACH</v>
          </cell>
          <cell r="D2311" t="str">
            <v>Industrial Machinery</v>
          </cell>
        </row>
        <row r="2312">
          <cell r="A2312" t="str">
            <v>LAKSHMI MILLS COMPANY LTD</v>
          </cell>
          <cell r="B2312">
            <v>502958</v>
          </cell>
          <cell r="C2312" t="str">
            <v>Not Listed</v>
          </cell>
          <cell r="D2312" t="str">
            <v>Textiles</v>
          </cell>
        </row>
        <row r="2313">
          <cell r="A2313" t="str">
            <v>LAKSHMI PRECISION SCREWS LTD</v>
          </cell>
          <cell r="B2313">
            <v>506079</v>
          </cell>
          <cell r="C2313" t="str">
            <v>LAKPRE</v>
          </cell>
          <cell r="D2313" t="str">
            <v>Iron &amp; Steel Products</v>
          </cell>
        </row>
        <row r="2314">
          <cell r="A2314" t="str">
            <v>LAKSHMI VILAS BANK LTD</v>
          </cell>
          <cell r="B2314">
            <v>534690</v>
          </cell>
          <cell r="C2314" t="str">
            <v>LAKSHVILAS</v>
          </cell>
          <cell r="D2314" t="str">
            <v>Banks</v>
          </cell>
        </row>
        <row r="2315">
          <cell r="A2315" t="str">
            <v>LAMBODHARA TEXTILES LTD</v>
          </cell>
          <cell r="B2315">
            <v>590075</v>
          </cell>
          <cell r="C2315" t="str">
            <v>LAMBODHARA</v>
          </cell>
          <cell r="D2315" t="str">
            <v>Textiles</v>
          </cell>
        </row>
        <row r="2316">
          <cell r="A2316" t="str">
            <v>LANCER CONTAINER LINES LTD</v>
          </cell>
          <cell r="B2316">
            <v>539841</v>
          </cell>
          <cell r="C2316" t="str">
            <v>Not Listed</v>
          </cell>
          <cell r="D2316" t="str">
            <v>Transportation - Logistics</v>
          </cell>
        </row>
        <row r="2317">
          <cell r="A2317" t="str">
            <v>LANCOR HOLDINGS LTD</v>
          </cell>
          <cell r="B2317">
            <v>509048</v>
          </cell>
          <cell r="C2317" t="str">
            <v>Not Listed</v>
          </cell>
          <cell r="D2317" t="str">
            <v>Realty</v>
          </cell>
        </row>
        <row r="2318">
          <cell r="A2318" t="str">
            <v>LANDMARC LEISURE CORPORATION LTD</v>
          </cell>
          <cell r="B2318">
            <v>532275</v>
          </cell>
          <cell r="C2318" t="str">
            <v>Not Listed</v>
          </cell>
          <cell r="D2318" t="str">
            <v>Finance (including NBFCs)</v>
          </cell>
        </row>
        <row r="2319">
          <cell r="A2319" t="str">
            <v>LANDMARK PROPERTY DEVELOPMENT COMPANY LTD</v>
          </cell>
          <cell r="B2319">
            <v>533012</v>
          </cell>
          <cell r="C2319" t="str">
            <v>LPDC</v>
          </cell>
          <cell r="D2319" t="str">
            <v>Realty</v>
          </cell>
        </row>
        <row r="2320">
          <cell r="A2320" t="str">
            <v>LARSEN &amp; TOUBRO INFOTECH LTD</v>
          </cell>
          <cell r="B2320">
            <v>540005</v>
          </cell>
          <cell r="C2320" t="str">
            <v>LTI</v>
          </cell>
          <cell r="D2320" t="str">
            <v>IT Consulting &amp; Software</v>
          </cell>
        </row>
        <row r="2321">
          <cell r="A2321" t="str">
            <v>LARSEN &amp; TOUBRO LTD</v>
          </cell>
          <cell r="B2321">
            <v>500510</v>
          </cell>
          <cell r="C2321" t="str">
            <v>LT</v>
          </cell>
          <cell r="D2321" t="str">
            <v>Construction &amp; Engineering</v>
          </cell>
        </row>
        <row r="2322">
          <cell r="A2322" t="str">
            <v>LASA SUPERGENERICS LTD</v>
          </cell>
          <cell r="B2322">
            <v>540702</v>
          </cell>
          <cell r="C2322" t="str">
            <v>LASA</v>
          </cell>
          <cell r="D2322" t="str">
            <v>Healthcare Services</v>
          </cell>
        </row>
        <row r="2323">
          <cell r="A2323" t="str">
            <v>LASER DIAMONDS LTD</v>
          </cell>
          <cell r="B2323">
            <v>531164</v>
          </cell>
          <cell r="C2323" t="str">
            <v>Not Listed</v>
          </cell>
          <cell r="D2323" t="str">
            <v>Other Apparels &amp; Accessories</v>
          </cell>
        </row>
        <row r="2324">
          <cell r="A2324" t="str">
            <v>LATENT LIGHT FINANCE LTD</v>
          </cell>
          <cell r="B2324">
            <v>539909</v>
          </cell>
          <cell r="C2324" t="str">
            <v>Not Listed</v>
          </cell>
          <cell r="D2324" t="str">
            <v>Finance (including NBFCs)</v>
          </cell>
        </row>
        <row r="2325">
          <cell r="A2325" t="str">
            <v>LATTEYS INDUSTRIES LTD</v>
          </cell>
          <cell r="B2325" t="str">
            <v>Not Listed</v>
          </cell>
          <cell r="C2325" t="str">
            <v>LATTEYS</v>
          </cell>
          <cell r="D2325" t="str">
            <v>SME</v>
          </cell>
        </row>
        <row r="2326">
          <cell r="A2326" t="str">
            <v>LAURUS LABS LTD</v>
          </cell>
          <cell r="B2326">
            <v>540222</v>
          </cell>
          <cell r="C2326" t="str">
            <v>LAURUSLABS</v>
          </cell>
          <cell r="D2326" t="str">
            <v>Pharmaceuticals</v>
          </cell>
        </row>
        <row r="2327">
          <cell r="A2327" t="str">
            <v>LAWRESHWAR POLYMERS LTD</v>
          </cell>
          <cell r="B2327">
            <v>532829</v>
          </cell>
          <cell r="C2327" t="str">
            <v>Not Listed</v>
          </cell>
          <cell r="D2327" t="str">
            <v>Footwear</v>
          </cell>
        </row>
        <row r="2328">
          <cell r="A2328" t="str">
            <v>LAXMI COTSPIN LTD</v>
          </cell>
          <cell r="B2328" t="str">
            <v>Not Listed</v>
          </cell>
          <cell r="C2328" t="str">
            <v>LAXMICOT</v>
          </cell>
          <cell r="D2328" t="str">
            <v>SME</v>
          </cell>
        </row>
        <row r="2329">
          <cell r="A2329" t="str">
            <v>LEAD FINANCIAL SERVICES LTD</v>
          </cell>
          <cell r="B2329">
            <v>531288</v>
          </cell>
          <cell r="C2329" t="str">
            <v>Not Listed</v>
          </cell>
          <cell r="D2329" t="str">
            <v>Finance (including NBFCs)</v>
          </cell>
        </row>
        <row r="2330">
          <cell r="A2330" t="str">
            <v>LEADING LEASING FINANCE AND INVESTMENT COMPANY LTD</v>
          </cell>
          <cell r="B2330">
            <v>540360</v>
          </cell>
          <cell r="C2330" t="str">
            <v>Not Listed</v>
          </cell>
          <cell r="D2330" t="str">
            <v>Other Financial Services</v>
          </cell>
        </row>
        <row r="2331">
          <cell r="A2331" t="str">
            <v>LEDO TEA CO LTD</v>
          </cell>
          <cell r="B2331">
            <v>508306</v>
          </cell>
          <cell r="C2331" t="str">
            <v>Not Listed</v>
          </cell>
          <cell r="D2331" t="str">
            <v>Tea &amp; Coffee</v>
          </cell>
        </row>
        <row r="2332">
          <cell r="A2332" t="str">
            <v>LEE &amp; NEE SOFTWARES EXPORTS LTD</v>
          </cell>
          <cell r="B2332">
            <v>517415</v>
          </cell>
          <cell r="C2332" t="str">
            <v>Not Listed</v>
          </cell>
          <cell r="D2332" t="str">
            <v>BPO/KPO</v>
          </cell>
        </row>
        <row r="2333">
          <cell r="A2333" t="str">
            <v>LEEL ELECTRICALS LTD</v>
          </cell>
          <cell r="B2333">
            <v>517518</v>
          </cell>
          <cell r="C2333" t="str">
            <v>LEEL</v>
          </cell>
          <cell r="D2333" t="str">
            <v>Industrial Machinery</v>
          </cell>
        </row>
        <row r="2334">
          <cell r="A2334" t="str">
            <v>LEENA CONSULTANCY LTD</v>
          </cell>
          <cell r="B2334">
            <v>509046</v>
          </cell>
          <cell r="C2334" t="str">
            <v>Not Listed</v>
          </cell>
          <cell r="D2334" t="str">
            <v>Misc.Commercial Services</v>
          </cell>
        </row>
        <row r="2335">
          <cell r="A2335" t="str">
            <v>LEGACY MERCANTILE LTD</v>
          </cell>
          <cell r="B2335">
            <v>780021</v>
          </cell>
          <cell r="C2335" t="str">
            <v>Not Listed</v>
          </cell>
          <cell r="D2335" t="str">
            <v>Others</v>
          </cell>
        </row>
        <row r="2336">
          <cell r="A2336" t="str">
            <v>LEMON TREE HOTELS LTD</v>
          </cell>
          <cell r="B2336">
            <v>541233</v>
          </cell>
          <cell r="C2336" t="str">
            <v>LEMONTREE</v>
          </cell>
          <cell r="D2336" t="str">
            <v>Hotels</v>
          </cell>
        </row>
        <row r="2337">
          <cell r="A2337" t="str">
            <v>LESHA INDUSTRIES LTD</v>
          </cell>
          <cell r="B2337">
            <v>533602</v>
          </cell>
          <cell r="C2337" t="str">
            <v>Not Listed</v>
          </cell>
          <cell r="D2337" t="str">
            <v>Investment Companies</v>
          </cell>
        </row>
        <row r="2338">
          <cell r="A2338" t="str">
            <v>LEX NIMBLE SOLUTIONS LTD</v>
          </cell>
          <cell r="B2338">
            <v>541196</v>
          </cell>
          <cell r="C2338" t="str">
            <v>Not Listed</v>
          </cell>
          <cell r="D2338" t="str">
            <v>Consulting Services</v>
          </cell>
        </row>
        <row r="2339">
          <cell r="A2339" t="str">
            <v>LEXUS GRANITO (INDIA) LTD</v>
          </cell>
          <cell r="B2339" t="str">
            <v>Not Listed</v>
          </cell>
          <cell r="C2339" t="str">
            <v>LEXUS</v>
          </cell>
          <cell r="D2339" t="str">
            <v>SME</v>
          </cell>
        </row>
        <row r="2340">
          <cell r="A2340" t="str">
            <v>LEXUS GRANITO INDIA LTD</v>
          </cell>
          <cell r="B2340" t="str">
            <v>Not Listed</v>
          </cell>
          <cell r="C2340" t="str">
            <v>LEXUS</v>
          </cell>
          <cell r="D2340" t="str">
            <v>SME</v>
          </cell>
        </row>
        <row r="2341">
          <cell r="A2341" t="str">
            <v>LG BALAKRISHNAN &amp; BROS LTD</v>
          </cell>
          <cell r="B2341">
            <v>500250</v>
          </cell>
          <cell r="C2341" t="str">
            <v>LGBBROSLTD</v>
          </cell>
          <cell r="D2341" t="str">
            <v>Auto Parts &amp; Equipment</v>
          </cell>
        </row>
        <row r="2342">
          <cell r="A2342" t="str">
            <v>LGB FORGE LTD.</v>
          </cell>
          <cell r="B2342">
            <v>533007</v>
          </cell>
          <cell r="C2342" t="str">
            <v>LGBFORGE</v>
          </cell>
          <cell r="D2342" t="str">
            <v>Other Industrial Products</v>
          </cell>
        </row>
        <row r="2343">
          <cell r="A2343" t="str">
            <v>LIBAS DESIGNS LTD</v>
          </cell>
          <cell r="B2343" t="str">
            <v>Not Listed</v>
          </cell>
          <cell r="C2343" t="str">
            <v>LIBAS</v>
          </cell>
          <cell r="D2343" t="str">
            <v>SME</v>
          </cell>
        </row>
        <row r="2344">
          <cell r="A2344" t="str">
            <v>LIBERTY SHOES LTD</v>
          </cell>
          <cell r="B2344">
            <v>526596</v>
          </cell>
          <cell r="C2344" t="str">
            <v>LIBERTSHOE</v>
          </cell>
          <cell r="D2344" t="str">
            <v>Footwear</v>
          </cell>
        </row>
        <row r="2345">
          <cell r="A2345" t="str">
            <v>LIBORD FINANCE LTD</v>
          </cell>
          <cell r="B2345">
            <v>511593</v>
          </cell>
          <cell r="C2345" t="str">
            <v>Not Listed</v>
          </cell>
          <cell r="D2345" t="str">
            <v>Finance (including NBFCs)</v>
          </cell>
        </row>
        <row r="2346">
          <cell r="A2346" t="str">
            <v>LIBORD SECURITIES LTD</v>
          </cell>
          <cell r="B2346">
            <v>531027</v>
          </cell>
          <cell r="C2346" t="str">
            <v>Not Listed</v>
          </cell>
          <cell r="D2346" t="str">
            <v>Other Financial Services</v>
          </cell>
        </row>
        <row r="2347">
          <cell r="A2347" t="str">
            <v>LIC HOUSING FINANCE LTD</v>
          </cell>
          <cell r="B2347">
            <v>500253</v>
          </cell>
          <cell r="C2347" t="str">
            <v>LICHSGFIN</v>
          </cell>
          <cell r="D2347" t="str">
            <v xml:space="preserve">Housing Finance </v>
          </cell>
        </row>
        <row r="2348">
          <cell r="A2348" t="str">
            <v>LIKHAMI CONSULTING LTD</v>
          </cell>
          <cell r="B2348">
            <v>539927</v>
          </cell>
          <cell r="C2348" t="str">
            <v>Not Listed</v>
          </cell>
          <cell r="D2348" t="str">
            <v>Consulting Services</v>
          </cell>
        </row>
        <row r="2349">
          <cell r="A2349" t="str">
            <v>LIME CHEMICALS LTD</v>
          </cell>
          <cell r="B2349">
            <v>507759</v>
          </cell>
          <cell r="C2349" t="str">
            <v>Not Listed</v>
          </cell>
          <cell r="D2349" t="str">
            <v>Commodity Chemicals</v>
          </cell>
        </row>
        <row r="2350">
          <cell r="A2350" t="str">
            <v>LINAKS MICROELECTRONICS LTD.</v>
          </cell>
          <cell r="B2350">
            <v>517463</v>
          </cell>
          <cell r="C2350" t="str">
            <v>LINAKS</v>
          </cell>
          <cell r="D2350" t="str">
            <v>Electronic Components</v>
          </cell>
        </row>
        <row r="2351">
          <cell r="A2351" t="str">
            <v>LINC PEN &amp; PLASTICS LTD</v>
          </cell>
          <cell r="B2351">
            <v>531241</v>
          </cell>
          <cell r="C2351" t="str">
            <v>LINCPEN</v>
          </cell>
          <cell r="D2351" t="str">
            <v>Non-Durable Household Prod.</v>
          </cell>
        </row>
        <row r="2352">
          <cell r="A2352" t="str">
            <v>LINCOLN PHARMACEUTICALS LTD</v>
          </cell>
          <cell r="B2352">
            <v>531633</v>
          </cell>
          <cell r="C2352" t="str">
            <v>LINCOLN</v>
          </cell>
          <cell r="D2352" t="str">
            <v>Pharmaceuticals</v>
          </cell>
        </row>
        <row r="2353">
          <cell r="A2353" t="str">
            <v>LINDE (INDIA) LTD</v>
          </cell>
          <cell r="B2353">
            <v>523457</v>
          </cell>
          <cell r="C2353" t="str">
            <v>LINDE(INDIA)</v>
          </cell>
          <cell r="D2353" t="str">
            <v>Industrial Gases</v>
          </cell>
        </row>
        <row r="2354">
          <cell r="A2354" t="str">
            <v>LINDE INDIA LTD</v>
          </cell>
          <cell r="B2354">
            <v>523457</v>
          </cell>
          <cell r="C2354" t="str">
            <v>LINDEINDIA</v>
          </cell>
          <cell r="D2354" t="str">
            <v>Industrial Gases</v>
          </cell>
        </row>
        <row r="2355">
          <cell r="A2355" t="str">
            <v>LINK PHARMA CHEM LTD</v>
          </cell>
          <cell r="B2355">
            <v>524748</v>
          </cell>
          <cell r="C2355" t="str">
            <v>Not Listed</v>
          </cell>
          <cell r="D2355" t="str">
            <v>Commodity Chemicals</v>
          </cell>
        </row>
        <row r="2356">
          <cell r="A2356" t="str">
            <v>LIPPI SYSTEMS LTD</v>
          </cell>
          <cell r="B2356">
            <v>526604</v>
          </cell>
          <cell r="C2356" t="str">
            <v>Not Listed</v>
          </cell>
          <cell r="D2356" t="str">
            <v>Industrial Machinery</v>
          </cell>
        </row>
        <row r="2357">
          <cell r="A2357" t="str">
            <v>LKP FINANCE LTD</v>
          </cell>
          <cell r="B2357">
            <v>507912</v>
          </cell>
          <cell r="C2357" t="str">
            <v>Not Listed</v>
          </cell>
          <cell r="D2357" t="str">
            <v>Other Financial Services</v>
          </cell>
        </row>
        <row r="2358">
          <cell r="A2358" t="str">
            <v>LKP SECURITIES LTD</v>
          </cell>
          <cell r="B2358">
            <v>540192</v>
          </cell>
          <cell r="C2358" t="str">
            <v>Not Listed</v>
          </cell>
          <cell r="D2358" t="str">
            <v>Other Financial Services</v>
          </cell>
        </row>
        <row r="2359">
          <cell r="A2359" t="str">
            <v>LLOYDS METALS AND ENERGY LTD</v>
          </cell>
          <cell r="B2359">
            <v>512455</v>
          </cell>
          <cell r="C2359" t="str">
            <v>Not Listed</v>
          </cell>
          <cell r="D2359" t="str">
            <v>Iron &amp; Steel/Interm.Products</v>
          </cell>
        </row>
        <row r="2360">
          <cell r="A2360" t="str">
            <v>LLOYDS STEELS INDUSTRIES LTD</v>
          </cell>
          <cell r="B2360">
            <v>539992</v>
          </cell>
          <cell r="C2360" t="str">
            <v>LSIL</v>
          </cell>
          <cell r="D2360" t="str">
            <v>Industrial Machinery</v>
          </cell>
        </row>
        <row r="2361">
          <cell r="A2361" t="str">
            <v>LOHIA SECURITIES LTD</v>
          </cell>
          <cell r="B2361">
            <v>590082</v>
          </cell>
          <cell r="C2361" t="str">
            <v>Not Listed</v>
          </cell>
          <cell r="D2361" t="str">
            <v>Other Financial Services</v>
          </cell>
        </row>
        <row r="2362">
          <cell r="A2362" t="str">
            <v>LOKESH MACHINES LTD</v>
          </cell>
          <cell r="B2362">
            <v>532740</v>
          </cell>
          <cell r="C2362" t="str">
            <v>LOKESHMACH</v>
          </cell>
          <cell r="D2362" t="str">
            <v>Industrial Machinery</v>
          </cell>
        </row>
        <row r="2363">
          <cell r="A2363" t="str">
            <v>LONGVIEW TEA COMPANY LTD</v>
          </cell>
          <cell r="B2363">
            <v>526568</v>
          </cell>
          <cell r="C2363" t="str">
            <v>Not Listed</v>
          </cell>
          <cell r="D2363" t="str">
            <v>Tea &amp; Coffee</v>
          </cell>
        </row>
        <row r="2364">
          <cell r="A2364" t="str">
            <v>LOOKS HEALTH SERVICES LTD</v>
          </cell>
          <cell r="B2364">
            <v>534422</v>
          </cell>
          <cell r="C2364" t="str">
            <v>Not Listed</v>
          </cell>
          <cell r="D2364" t="str">
            <v>Healthcare Facilities</v>
          </cell>
        </row>
        <row r="2365">
          <cell r="A2365" t="str">
            <v>LORDS CHLORO ALKALI LTD</v>
          </cell>
          <cell r="B2365">
            <v>500284</v>
          </cell>
          <cell r="C2365" t="str">
            <v>Not Listed</v>
          </cell>
          <cell r="D2365" t="str">
            <v>Commodity Chemicals</v>
          </cell>
        </row>
        <row r="2366">
          <cell r="A2366" t="str">
            <v>LORDS ISHWAR HOTELS LTD</v>
          </cell>
          <cell r="B2366">
            <v>530065</v>
          </cell>
          <cell r="C2366" t="str">
            <v>Not Listed</v>
          </cell>
          <cell r="D2366" t="str">
            <v>Hotels</v>
          </cell>
        </row>
        <row r="2367">
          <cell r="A2367" t="str">
            <v>LORENZINI APPARELS LTD</v>
          </cell>
          <cell r="B2367">
            <v>540952</v>
          </cell>
          <cell r="C2367" t="str">
            <v>Not Listed</v>
          </cell>
          <cell r="D2367" t="str">
            <v>Other Apparels &amp; Accessories</v>
          </cell>
        </row>
        <row r="2368">
          <cell r="A2368" t="str">
            <v>LOTUS CHOCOLATE CO LTD</v>
          </cell>
          <cell r="B2368">
            <v>523475</v>
          </cell>
          <cell r="C2368" t="str">
            <v>Not Listed</v>
          </cell>
          <cell r="D2368" t="str">
            <v>Packaged Foods</v>
          </cell>
        </row>
        <row r="2369">
          <cell r="A2369" t="str">
            <v>LOTUS EYE HOSPITAL AND INSTITUTE LTD</v>
          </cell>
          <cell r="B2369">
            <v>532998</v>
          </cell>
          <cell r="C2369" t="str">
            <v>LOTUSEYE</v>
          </cell>
          <cell r="D2369" t="str">
            <v>Healthcare Facilities</v>
          </cell>
        </row>
        <row r="2370">
          <cell r="A2370" t="str">
            <v>LOVABLE LINGERIE LTD</v>
          </cell>
          <cell r="B2370">
            <v>533343</v>
          </cell>
          <cell r="C2370" t="str">
            <v>LOVABLE</v>
          </cell>
          <cell r="D2370" t="str">
            <v>Other Apparels &amp; Accessories</v>
          </cell>
        </row>
        <row r="2371">
          <cell r="A2371" t="str">
            <v>LOYAL EQUIPMENTS LTD</v>
          </cell>
          <cell r="B2371">
            <v>539227</v>
          </cell>
          <cell r="C2371" t="str">
            <v>Not Listed</v>
          </cell>
          <cell r="D2371" t="str">
            <v>Industrial Machinery</v>
          </cell>
        </row>
        <row r="2372">
          <cell r="A2372" t="str">
            <v>LOYAL TEXTILE MILLS LTD</v>
          </cell>
          <cell r="B2372">
            <v>514036</v>
          </cell>
          <cell r="C2372" t="str">
            <v>Not Listed</v>
          </cell>
          <cell r="D2372" t="str">
            <v>Textiles</v>
          </cell>
        </row>
        <row r="2373">
          <cell r="A2373" t="str">
            <v>LT FOODS LTD</v>
          </cell>
          <cell r="B2373">
            <v>532783</v>
          </cell>
          <cell r="C2373" t="str">
            <v>DAAWAT</v>
          </cell>
          <cell r="D2373" t="str">
            <v>Packaged Foods</v>
          </cell>
        </row>
        <row r="2374">
          <cell r="A2374" t="str">
            <v>LUDLOW JUTE &amp; SPECIALITIES LTD</v>
          </cell>
          <cell r="B2374">
            <v>526179</v>
          </cell>
          <cell r="C2374" t="str">
            <v>Not Listed</v>
          </cell>
          <cell r="D2374" t="str">
            <v>Jute &amp; Jute Products</v>
          </cell>
        </row>
        <row r="2375">
          <cell r="A2375" t="str">
            <v>LUHARUKA MEDIA &amp; INFRA LTD</v>
          </cell>
          <cell r="B2375">
            <v>512048</v>
          </cell>
          <cell r="C2375" t="str">
            <v>Not Listed</v>
          </cell>
          <cell r="D2375" t="str">
            <v>Realty</v>
          </cell>
        </row>
        <row r="2376">
          <cell r="A2376" t="str">
            <v>LUMAX AUTO TECHNOLOGIES LTD</v>
          </cell>
          <cell r="B2376">
            <v>532796</v>
          </cell>
          <cell r="C2376" t="str">
            <v>LUMAXTECH</v>
          </cell>
          <cell r="D2376" t="str">
            <v>Auto Parts &amp; Equipment</v>
          </cell>
        </row>
        <row r="2377">
          <cell r="A2377" t="str">
            <v>LUMAX INDUSTRIES LTD</v>
          </cell>
          <cell r="B2377">
            <v>517206</v>
          </cell>
          <cell r="C2377" t="str">
            <v>LUMAXIND</v>
          </cell>
          <cell r="D2377" t="str">
            <v>Auto Parts &amp; Equipment</v>
          </cell>
        </row>
        <row r="2378">
          <cell r="A2378" t="str">
            <v>LUPIN LTD</v>
          </cell>
          <cell r="B2378">
            <v>500257</v>
          </cell>
          <cell r="C2378" t="str">
            <v>LUPIN</v>
          </cell>
          <cell r="D2378" t="str">
            <v>Pharmaceuticals</v>
          </cell>
        </row>
        <row r="2379">
          <cell r="A2379" t="str">
            <v>LUX INDUSTRIES LTD</v>
          </cell>
          <cell r="B2379">
            <v>539542</v>
          </cell>
          <cell r="C2379" t="str">
            <v>LUXIND</v>
          </cell>
          <cell r="D2379" t="str">
            <v>Other Apparels &amp; Accessories</v>
          </cell>
        </row>
        <row r="2380">
          <cell r="A2380" t="str">
            <v>LWS KNITWEAR LTD</v>
          </cell>
          <cell r="B2380">
            <v>531402</v>
          </cell>
          <cell r="C2380" t="str">
            <v>Not Listed</v>
          </cell>
          <cell r="D2380" t="str">
            <v>Comm.Trading  &amp; Distribution</v>
          </cell>
        </row>
        <row r="2381">
          <cell r="A2381" t="str">
            <v>LYKA LABS LTD</v>
          </cell>
          <cell r="B2381">
            <v>500259</v>
          </cell>
          <cell r="C2381" t="str">
            <v>LYKALABS</v>
          </cell>
          <cell r="D2381" t="str">
            <v>Pharmaceuticals</v>
          </cell>
        </row>
        <row r="2382">
          <cell r="A2382" t="str">
            <v>LYKIS LTD</v>
          </cell>
          <cell r="B2382">
            <v>530689</v>
          </cell>
          <cell r="C2382" t="str">
            <v>Not Listed</v>
          </cell>
          <cell r="D2382" t="str">
            <v>Personal Products</v>
          </cell>
        </row>
        <row r="2383">
          <cell r="A2383" t="str">
            <v>LYNX MACHINERY &amp; COMMERCIALS LTD</v>
          </cell>
          <cell r="B2383">
            <v>505320</v>
          </cell>
          <cell r="C2383" t="str">
            <v>Not Listed</v>
          </cell>
          <cell r="D2383" t="str">
            <v>Industrial Machinery</v>
          </cell>
        </row>
        <row r="2384">
          <cell r="A2384" t="str">
            <v>LYPSA GEMS &amp; JEWELLERY LTD</v>
          </cell>
          <cell r="B2384">
            <v>534532</v>
          </cell>
          <cell r="C2384" t="str">
            <v>LYPSAGEMS</v>
          </cell>
          <cell r="D2384" t="str">
            <v>Other Apparels &amp; Accessories</v>
          </cell>
        </row>
        <row r="2385">
          <cell r="A2385" t="str">
            <v>M B PARIKH FINSTOCKS LTD</v>
          </cell>
          <cell r="B2385">
            <v>526935</v>
          </cell>
          <cell r="C2385" t="str">
            <v>Not Listed</v>
          </cell>
          <cell r="D2385" t="str">
            <v>Other Financial Services</v>
          </cell>
        </row>
        <row r="2386">
          <cell r="A2386" t="str">
            <v>M K  EXIM (INDIA) LTD</v>
          </cell>
          <cell r="B2386">
            <v>538890</v>
          </cell>
          <cell r="C2386" t="str">
            <v>Not Listed</v>
          </cell>
          <cell r="D2386" t="str">
            <v>Textiles</v>
          </cell>
        </row>
        <row r="2387">
          <cell r="A2387" t="str">
            <v>M K  EXIM INDIA LTD</v>
          </cell>
          <cell r="B2387">
            <v>538890</v>
          </cell>
          <cell r="C2387" t="str">
            <v>Not Listed</v>
          </cell>
          <cell r="D2387" t="str">
            <v>Textiles</v>
          </cell>
        </row>
        <row r="2388">
          <cell r="A2388" t="str">
            <v>M K PROTEINS LTD</v>
          </cell>
          <cell r="B2388" t="str">
            <v>Not Listed</v>
          </cell>
          <cell r="C2388" t="str">
            <v>MKPL</v>
          </cell>
          <cell r="D2388" t="str">
            <v>SME</v>
          </cell>
        </row>
        <row r="2389">
          <cell r="A2389" t="str">
            <v>M P AGRO INDUSTRIES LTD</v>
          </cell>
          <cell r="B2389">
            <v>506543</v>
          </cell>
          <cell r="C2389" t="str">
            <v>Not Listed</v>
          </cell>
          <cell r="D2389" t="str">
            <v>Fertilizers</v>
          </cell>
        </row>
        <row r="2390">
          <cell r="A2390" t="str">
            <v>MAAN ALUMINIUM LTD</v>
          </cell>
          <cell r="B2390">
            <v>532906</v>
          </cell>
          <cell r="C2390" t="str">
            <v>MAANALU</v>
          </cell>
          <cell r="D2390" t="str">
            <v>Construction &amp; Engineering</v>
          </cell>
        </row>
        <row r="2391">
          <cell r="A2391" t="str">
            <v>MAC CHARLES (INDIA) LTD</v>
          </cell>
          <cell r="B2391">
            <v>507836</v>
          </cell>
          <cell r="C2391" t="str">
            <v>Not Listed</v>
          </cell>
          <cell r="D2391" t="str">
            <v>Hotels</v>
          </cell>
        </row>
        <row r="2392">
          <cell r="A2392" t="str">
            <v>MAC CHARLES INDIA LTD</v>
          </cell>
          <cell r="B2392">
            <v>507836</v>
          </cell>
          <cell r="C2392" t="str">
            <v>Not Listed</v>
          </cell>
          <cell r="D2392" t="str">
            <v>Hotels</v>
          </cell>
        </row>
        <row r="2393">
          <cell r="A2393" t="str">
            <v>MAC HOTELS LTD</v>
          </cell>
          <cell r="B2393">
            <v>541973</v>
          </cell>
          <cell r="C2393" t="str">
            <v>Not Listed</v>
          </cell>
          <cell r="D2393" t="str">
            <v>Hotels</v>
          </cell>
        </row>
        <row r="2394">
          <cell r="A2394" t="str">
            <v>MACHINO PLASTICS LTD</v>
          </cell>
          <cell r="B2394">
            <v>523248</v>
          </cell>
          <cell r="C2394" t="str">
            <v>Not Listed</v>
          </cell>
          <cell r="D2394" t="str">
            <v>Plastic Products</v>
          </cell>
        </row>
        <row r="2395">
          <cell r="A2395" t="str">
            <v>MACK TRADING CO LTD</v>
          </cell>
          <cell r="B2395">
            <v>501471</v>
          </cell>
          <cell r="C2395" t="str">
            <v>Not Listed</v>
          </cell>
          <cell r="D2395" t="str">
            <v>Comm.Trading  &amp; Distribution</v>
          </cell>
        </row>
        <row r="2396">
          <cell r="A2396" t="str">
            <v>MACPOWER CNC MACHINES LTD</v>
          </cell>
          <cell r="B2396" t="str">
            <v>Not Listed</v>
          </cell>
          <cell r="C2396" t="str">
            <v>MACPOWER</v>
          </cell>
          <cell r="D2396" t="str">
            <v>SME</v>
          </cell>
        </row>
        <row r="2397">
          <cell r="A2397" t="str">
            <v>MACRO INTERNATIONAL EXPORTS LTD</v>
          </cell>
          <cell r="B2397">
            <v>512600</v>
          </cell>
          <cell r="C2397" t="str">
            <v>Not Listed</v>
          </cell>
          <cell r="D2397" t="str">
            <v>Comm.Trading  &amp; Distribution</v>
          </cell>
        </row>
        <row r="2398">
          <cell r="A2398" t="str">
            <v>MADHAV COPPER LTD</v>
          </cell>
          <cell r="B2398" t="str">
            <v>Not Listed</v>
          </cell>
          <cell r="C2398" t="str">
            <v>MCL</v>
          </cell>
          <cell r="D2398" t="str">
            <v>SME</v>
          </cell>
        </row>
        <row r="2399">
          <cell r="A2399" t="str">
            <v>MADHAV INFRA PROJECTS LTD</v>
          </cell>
          <cell r="B2399">
            <v>539894</v>
          </cell>
          <cell r="C2399" t="str">
            <v>Not Listed</v>
          </cell>
          <cell r="D2399" t="str">
            <v>Construction &amp; Engineering</v>
          </cell>
        </row>
        <row r="2400">
          <cell r="A2400" t="str">
            <v>MADHAV MARBLES AND GRANITES LTD</v>
          </cell>
          <cell r="B2400">
            <v>515093</v>
          </cell>
          <cell r="C2400" t="str">
            <v>MADHAV</v>
          </cell>
          <cell r="D2400" t="str">
            <v>Construction Materials</v>
          </cell>
        </row>
        <row r="2401">
          <cell r="A2401" t="str">
            <v>MADHUBAN CONSTRUCTIONS LTD</v>
          </cell>
          <cell r="B2401">
            <v>780009</v>
          </cell>
          <cell r="C2401" t="str">
            <v>Not Listed</v>
          </cell>
          <cell r="D2401" t="str">
            <v>Others</v>
          </cell>
        </row>
        <row r="2402">
          <cell r="A2402" t="str">
            <v>MADHUCON PROJECTS LTD</v>
          </cell>
          <cell r="B2402">
            <v>531497</v>
          </cell>
          <cell r="C2402" t="str">
            <v>MADHUCON</v>
          </cell>
          <cell r="D2402" t="str">
            <v>Construction &amp; Engineering</v>
          </cell>
        </row>
        <row r="2403">
          <cell r="A2403" t="str">
            <v>MADHUR INDUSTRIES LTD</v>
          </cell>
          <cell r="B2403">
            <v>519279</v>
          </cell>
          <cell r="C2403" t="str">
            <v>Not Listed</v>
          </cell>
          <cell r="D2403" t="str">
            <v>Other Agricultural Products</v>
          </cell>
        </row>
        <row r="2404">
          <cell r="A2404" t="str">
            <v>MADHUSUDAN INDUSTRIES LTD</v>
          </cell>
          <cell r="B2404">
            <v>515059</v>
          </cell>
          <cell r="C2404" t="str">
            <v>Not Listed</v>
          </cell>
          <cell r="D2404" t="str">
            <v>Edible Oils</v>
          </cell>
        </row>
        <row r="2405">
          <cell r="A2405" t="str">
            <v>MADHUSUDAN SECURITIES LTD</v>
          </cell>
          <cell r="B2405">
            <v>511000</v>
          </cell>
          <cell r="C2405" t="str">
            <v>Not Listed</v>
          </cell>
          <cell r="D2405" t="str">
            <v>Finance (including NBFCs)</v>
          </cell>
        </row>
        <row r="2406">
          <cell r="A2406" t="str">
            <v>MADHUVEER COM 18 NETWORK LTD</v>
          </cell>
          <cell r="B2406">
            <v>531910</v>
          </cell>
          <cell r="C2406" t="str">
            <v>Not Listed</v>
          </cell>
          <cell r="D2406" t="str">
            <v>Pharmaceuticals</v>
          </cell>
        </row>
        <row r="2407">
          <cell r="A2407" t="str">
            <v>MADHYA BHARAT AGRO PRODUCTS LTD</v>
          </cell>
          <cell r="B2407" t="str">
            <v>Not Listed</v>
          </cell>
          <cell r="C2407" t="str">
            <v>MBAPL</v>
          </cell>
          <cell r="D2407" t="str">
            <v>SME</v>
          </cell>
        </row>
        <row r="2408">
          <cell r="A2408" t="str">
            <v>MADHYA PRADESH TODAY MEDIA LTD</v>
          </cell>
          <cell r="B2408" t="str">
            <v>Not Listed</v>
          </cell>
          <cell r="C2408" t="str">
            <v>MPTODAY</v>
          </cell>
          <cell r="D2408" t="str">
            <v>SME</v>
          </cell>
        </row>
        <row r="2409">
          <cell r="A2409" t="str">
            <v>MADRAS FERTILIZERS LTD</v>
          </cell>
          <cell r="B2409">
            <v>590134</v>
          </cell>
          <cell r="C2409" t="str">
            <v>MADRASFERT</v>
          </cell>
          <cell r="D2409" t="str">
            <v>Fertilizers</v>
          </cell>
        </row>
        <row r="2410">
          <cell r="A2410" t="str">
            <v>MAESTROS ELECTRONICS &amp; TELECOMMUNICATIONS SYSTEMS LTD</v>
          </cell>
          <cell r="B2410">
            <v>538401</v>
          </cell>
          <cell r="C2410" t="str">
            <v>Not Listed</v>
          </cell>
          <cell r="D2410" t="str">
            <v>Electronic Components</v>
          </cell>
        </row>
        <row r="2411">
          <cell r="A2411" t="str">
            <v>MAFATLAL INDUSTRIES LTD</v>
          </cell>
          <cell r="B2411">
            <v>500264</v>
          </cell>
          <cell r="C2411" t="str">
            <v>Not Listed</v>
          </cell>
          <cell r="D2411" t="str">
            <v>Textiles</v>
          </cell>
        </row>
        <row r="2412">
          <cell r="A2412" t="str">
            <v>MAGADH SUGAR &amp; ENERGY LTD</v>
          </cell>
          <cell r="B2412">
            <v>540650</v>
          </cell>
          <cell r="C2412" t="str">
            <v>MAGADSUGAR</v>
          </cell>
          <cell r="D2412" t="str">
            <v>Sugar</v>
          </cell>
        </row>
        <row r="2413">
          <cell r="A2413" t="str">
            <v>MAGMA FINCORP LTD</v>
          </cell>
          <cell r="B2413">
            <v>524000</v>
          </cell>
          <cell r="C2413" t="str">
            <v>MAGMA</v>
          </cell>
          <cell r="D2413" t="str">
            <v>Finance (including NBFCs)</v>
          </cell>
        </row>
        <row r="2414">
          <cell r="A2414" t="str">
            <v>MAGNA ELECTRO CASTINGS LTD</v>
          </cell>
          <cell r="B2414">
            <v>517449</v>
          </cell>
          <cell r="C2414" t="str">
            <v>Not Listed</v>
          </cell>
          <cell r="D2414" t="str">
            <v>Other Industrial Products</v>
          </cell>
        </row>
        <row r="2415">
          <cell r="A2415" t="str">
            <v>MAGNANIMOUS TRADE &amp; FINANCE LTD</v>
          </cell>
          <cell r="B2415">
            <v>512377</v>
          </cell>
          <cell r="C2415" t="str">
            <v>Not Listed</v>
          </cell>
          <cell r="D2415" t="str">
            <v>Misc.Commercial Services</v>
          </cell>
        </row>
        <row r="2416">
          <cell r="A2416" t="str">
            <v>MAGNUM VENTURES LTD</v>
          </cell>
          <cell r="B2416">
            <v>532896</v>
          </cell>
          <cell r="C2416" t="str">
            <v>MAGNUM</v>
          </cell>
          <cell r="D2416" t="str">
            <v>Paper &amp; Paper Products</v>
          </cell>
        </row>
        <row r="2417">
          <cell r="A2417" t="str">
            <v>MAHA RASHTRA APEX CORPORATION LTD</v>
          </cell>
          <cell r="B2417">
            <v>523384</v>
          </cell>
          <cell r="C2417" t="str">
            <v>MAHAPEXLTD</v>
          </cell>
          <cell r="D2417" t="str">
            <v>Finance (including NBFCs)</v>
          </cell>
        </row>
        <row r="2418">
          <cell r="A2418" t="str">
            <v>MAHAAN FOODS LTD</v>
          </cell>
          <cell r="B2418">
            <v>519612</v>
          </cell>
          <cell r="C2418" t="str">
            <v>Not Listed</v>
          </cell>
          <cell r="D2418" t="str">
            <v>Packaged Foods</v>
          </cell>
        </row>
        <row r="2419">
          <cell r="A2419" t="str">
            <v>MAHALAXMI RUBTECH LTD</v>
          </cell>
          <cell r="B2419">
            <v>514450</v>
          </cell>
          <cell r="C2419" t="str">
            <v>Not Listed</v>
          </cell>
          <cell r="D2419" t="str">
            <v>Other Industrial Products</v>
          </cell>
        </row>
        <row r="2420">
          <cell r="A2420" t="str">
            <v>MAHALAXMI SEAMLESS LTD</v>
          </cell>
          <cell r="B2420">
            <v>513460</v>
          </cell>
          <cell r="C2420" t="str">
            <v>Not Listed</v>
          </cell>
          <cell r="D2420" t="str">
            <v>Iron &amp; Steel Products</v>
          </cell>
        </row>
        <row r="2421">
          <cell r="A2421" t="str">
            <v>MAHAMAYA STEEL INDUSTRIES LTD</v>
          </cell>
          <cell r="B2421">
            <v>513554</v>
          </cell>
          <cell r="C2421" t="str">
            <v>MAHASTEEL</v>
          </cell>
          <cell r="D2421" t="str">
            <v>Iron &amp; Steel Products</v>
          </cell>
        </row>
        <row r="2422">
          <cell r="A2422" t="str">
            <v>MAHAN INDUSTRIES LTD</v>
          </cell>
          <cell r="B2422">
            <v>531515</v>
          </cell>
          <cell r="C2422" t="str">
            <v>Not Listed</v>
          </cell>
          <cell r="D2422" t="str">
            <v>Comm.Trading  &amp; Distribution</v>
          </cell>
        </row>
        <row r="2423">
          <cell r="A2423" t="str">
            <v>MAHANAGAR GAS LTD</v>
          </cell>
          <cell r="B2423">
            <v>539957</v>
          </cell>
          <cell r="C2423" t="str">
            <v>MGL</v>
          </cell>
          <cell r="D2423" t="str">
            <v>Utilities:Non-Elec.</v>
          </cell>
        </row>
        <row r="2424">
          <cell r="A2424" t="str">
            <v>MAHANAGAR TELEPHONE NIGAM LTD</v>
          </cell>
          <cell r="B2424">
            <v>500108</v>
          </cell>
          <cell r="C2424" t="str">
            <v>MTNL</v>
          </cell>
          <cell r="D2424" t="str">
            <v>Telecom Services</v>
          </cell>
        </row>
        <row r="2425">
          <cell r="A2425" t="str">
            <v>MAHANIVESH (INDIA) LTD</v>
          </cell>
          <cell r="B2425">
            <v>530441</v>
          </cell>
          <cell r="C2425" t="str">
            <v>Not Listed</v>
          </cell>
          <cell r="D2425" t="str">
            <v>Misc.Commercial Services</v>
          </cell>
        </row>
        <row r="2426">
          <cell r="A2426" t="str">
            <v>MAHANIVESH INDIA LTD</v>
          </cell>
          <cell r="B2426">
            <v>530441</v>
          </cell>
          <cell r="C2426" t="str">
            <v>Not Listed</v>
          </cell>
          <cell r="D2426" t="str">
            <v>Misc.Commercial Services</v>
          </cell>
        </row>
        <row r="2427">
          <cell r="A2427" t="str">
            <v>MAHARASHTRA CORPORATION LTD</v>
          </cell>
          <cell r="B2427">
            <v>505523</v>
          </cell>
          <cell r="C2427" t="str">
            <v>Not Listed</v>
          </cell>
          <cell r="D2427" t="str">
            <v>Comm.Trading  &amp; Distribution</v>
          </cell>
        </row>
        <row r="2428">
          <cell r="A2428" t="str">
            <v>MAHARASHTRA SCOOTERS LTD</v>
          </cell>
          <cell r="B2428">
            <v>500266</v>
          </cell>
          <cell r="C2428" t="str">
            <v>MAHSCOOTER</v>
          </cell>
          <cell r="D2428" t="str">
            <v>Investment Companies</v>
          </cell>
        </row>
        <row r="2429">
          <cell r="A2429" t="str">
            <v>MAHARASHTRA SEAMLESS LTD</v>
          </cell>
          <cell r="B2429">
            <v>500265</v>
          </cell>
          <cell r="C2429" t="str">
            <v>MAHSEAMLES</v>
          </cell>
          <cell r="D2429" t="str">
            <v>Construction &amp; Engineering</v>
          </cell>
        </row>
        <row r="2430">
          <cell r="A2430" t="str">
            <v>MAHASAGAR TRAVELS LTD</v>
          </cell>
          <cell r="B2430">
            <v>526795</v>
          </cell>
          <cell r="C2430" t="str">
            <v>Not Listed</v>
          </cell>
          <cell r="D2430" t="str">
            <v>Surface Transportation</v>
          </cell>
        </row>
        <row r="2431">
          <cell r="A2431" t="str">
            <v>MAHASHREE TRADING LTD</v>
          </cell>
          <cell r="B2431">
            <v>512337</v>
          </cell>
          <cell r="C2431" t="str">
            <v>Not Listed</v>
          </cell>
          <cell r="D2431" t="str">
            <v>Comm.Trading  &amp; Distribution</v>
          </cell>
        </row>
        <row r="2432">
          <cell r="A2432" t="str">
            <v>MAHAVEER INFOWAY LTD</v>
          </cell>
          <cell r="B2432">
            <v>539383</v>
          </cell>
          <cell r="C2432" t="str">
            <v>Not Listed</v>
          </cell>
          <cell r="D2432" t="str">
            <v>IT Consulting &amp; Software</v>
          </cell>
        </row>
        <row r="2433">
          <cell r="A2433" t="str">
            <v>MAHAVIR INDUSTRIES LTD</v>
          </cell>
          <cell r="B2433">
            <v>531648</v>
          </cell>
          <cell r="C2433" t="str">
            <v>Not Listed</v>
          </cell>
          <cell r="D2433" t="str">
            <v>Copper</v>
          </cell>
        </row>
        <row r="2434">
          <cell r="A2434" t="str">
            <v>Mahesh Developers Ltd</v>
          </cell>
          <cell r="B2434">
            <v>542677</v>
          </cell>
          <cell r="C2434" t="str">
            <v>MAHESH</v>
          </cell>
          <cell r="D2434" t="str">
            <v>Realty</v>
          </cell>
        </row>
        <row r="2435">
          <cell r="A2435" t="str">
            <v>MAHESHWARI LOGISTICS LTD</v>
          </cell>
          <cell r="B2435" t="str">
            <v>Not Listed</v>
          </cell>
          <cell r="C2435" t="str">
            <v>MAHESHWARI</v>
          </cell>
          <cell r="D2435" t="str">
            <v>SME</v>
          </cell>
        </row>
        <row r="2436">
          <cell r="A2436" t="str">
            <v>MAHICKRA CHEMICALS LTD</v>
          </cell>
          <cell r="B2436" t="str">
            <v>Not Listed</v>
          </cell>
          <cell r="C2436" t="str">
            <v>MAHICKRA</v>
          </cell>
          <cell r="D2436" t="str">
            <v>SME</v>
          </cell>
        </row>
        <row r="2437">
          <cell r="A2437" t="str">
            <v>MAHINDRA &amp; MAHINDRA FINANCIAL SERVICES LTD</v>
          </cell>
          <cell r="B2437">
            <v>532720</v>
          </cell>
          <cell r="C2437" t="str">
            <v>M&amp;MFIN</v>
          </cell>
          <cell r="D2437" t="str">
            <v>Finance (including NBFCs)</v>
          </cell>
        </row>
        <row r="2438">
          <cell r="A2438" t="str">
            <v>MAHINDRA &amp; MAHINDRA LTD</v>
          </cell>
          <cell r="B2438">
            <v>500520</v>
          </cell>
          <cell r="C2438" t="str">
            <v>M&amp;M</v>
          </cell>
          <cell r="D2438" t="str">
            <v>Cars &amp; Utility Vehicles</v>
          </cell>
        </row>
        <row r="2439">
          <cell r="A2439" t="str">
            <v>MAHINDRA CIE AUTOMOTIVE LTD</v>
          </cell>
          <cell r="B2439">
            <v>532756</v>
          </cell>
          <cell r="C2439" t="str">
            <v>MAHINDCIE</v>
          </cell>
          <cell r="D2439" t="str">
            <v>Other Industrial Products</v>
          </cell>
        </row>
        <row r="2440">
          <cell r="A2440" t="str">
            <v>MAHINDRA HOLIDAYS &amp; RESORTS (INDIA) LTD</v>
          </cell>
          <cell r="B2440">
            <v>533088</v>
          </cell>
          <cell r="C2440" t="str">
            <v>MHRIL</v>
          </cell>
          <cell r="D2440" t="str">
            <v>Hotels</v>
          </cell>
        </row>
        <row r="2441">
          <cell r="A2441" t="str">
            <v>MAHINDRA HOLIDAYS &amp; RESORTS INDIA LTD</v>
          </cell>
          <cell r="B2441">
            <v>533088</v>
          </cell>
          <cell r="C2441" t="str">
            <v>MHRIL</v>
          </cell>
          <cell r="D2441" t="str">
            <v>Hotels</v>
          </cell>
        </row>
        <row r="2442">
          <cell r="A2442" t="str">
            <v>MAHINDRA LIFESPACE DEVELOPERS LTD</v>
          </cell>
          <cell r="B2442">
            <v>532313</v>
          </cell>
          <cell r="C2442" t="str">
            <v>MAHLIFE</v>
          </cell>
          <cell r="D2442" t="str">
            <v>Realty</v>
          </cell>
        </row>
        <row r="2443">
          <cell r="A2443" t="str">
            <v>MAHINDRA LOGISTICS LTD</v>
          </cell>
          <cell r="B2443">
            <v>540768</v>
          </cell>
          <cell r="C2443" t="str">
            <v>MAHLOG</v>
          </cell>
          <cell r="D2443" t="str">
            <v>Transportation - Logistics</v>
          </cell>
        </row>
        <row r="2444">
          <cell r="A2444" t="str">
            <v>Mahip Industries Ltd</v>
          </cell>
          <cell r="B2444">
            <v>542503</v>
          </cell>
          <cell r="C2444" t="str">
            <v>MAHIP</v>
          </cell>
          <cell r="D2444" t="str">
            <v>Containers &amp;amp; Packaging</v>
          </cell>
        </row>
        <row r="2445">
          <cell r="A2445" t="str">
            <v>MAITHAN ALLOYS LTD</v>
          </cell>
          <cell r="B2445">
            <v>590078</v>
          </cell>
          <cell r="C2445" t="str">
            <v>MAITHANALL</v>
          </cell>
          <cell r="D2445" t="str">
            <v>Iron &amp; Steel/Interm.Products</v>
          </cell>
        </row>
        <row r="2446">
          <cell r="A2446" t="str">
            <v>MAITRI ENTERPRISES LTD</v>
          </cell>
          <cell r="B2446">
            <v>513430</v>
          </cell>
          <cell r="C2446" t="str">
            <v>Not Listed</v>
          </cell>
          <cell r="D2446" t="str">
            <v>Aluminium</v>
          </cell>
        </row>
        <row r="2447">
          <cell r="A2447" t="str">
            <v>MAJESCO LTD</v>
          </cell>
          <cell r="B2447">
            <v>539289</v>
          </cell>
          <cell r="C2447" t="str">
            <v>MAJESCO</v>
          </cell>
          <cell r="D2447" t="str">
            <v>IT Consulting &amp; Software</v>
          </cell>
        </row>
        <row r="2448">
          <cell r="A2448" t="str">
            <v>MAJESTIC AUTO LTD</v>
          </cell>
          <cell r="B2448">
            <v>500267</v>
          </cell>
          <cell r="C2448" t="str">
            <v>Not Listed</v>
          </cell>
          <cell r="D2448" t="str">
            <v>2/3 Wheelers</v>
          </cell>
        </row>
        <row r="2449">
          <cell r="A2449" t="str">
            <v>MAJESTIC RESEARCH SERVICES AND SOLUTIONS LTD</v>
          </cell>
          <cell r="B2449">
            <v>539229</v>
          </cell>
          <cell r="C2449" t="str">
            <v>Not Listed</v>
          </cell>
          <cell r="D2449" t="str">
            <v>Diversified</v>
          </cell>
        </row>
        <row r="2450">
          <cell r="A2450" t="str">
            <v>MAKERS LABORATORIES LTD</v>
          </cell>
          <cell r="B2450">
            <v>506919</v>
          </cell>
          <cell r="C2450" t="str">
            <v>Not Listed</v>
          </cell>
          <cell r="D2450" t="str">
            <v>Pharmaceuticals</v>
          </cell>
        </row>
        <row r="2451">
          <cell r="A2451" t="str">
            <v>MALLCOM (INDIA) LTD</v>
          </cell>
          <cell r="B2451">
            <v>539400</v>
          </cell>
          <cell r="C2451" t="str">
            <v>Not Listed</v>
          </cell>
          <cell r="D2451" t="str">
            <v>Other Apparels &amp; Accessories</v>
          </cell>
        </row>
        <row r="2452">
          <cell r="A2452" t="str">
            <v>MALLCOM INDIA LTD</v>
          </cell>
          <cell r="B2452">
            <v>539400</v>
          </cell>
          <cell r="C2452" t="str">
            <v>Not Listed</v>
          </cell>
          <cell r="D2452" t="str">
            <v>Other Apparels &amp; Accessories</v>
          </cell>
        </row>
        <row r="2453">
          <cell r="A2453" t="str">
            <v>MALU PAPER MILLS LTD</v>
          </cell>
          <cell r="B2453">
            <v>532728</v>
          </cell>
          <cell r="C2453" t="str">
            <v>MALUPAPER</v>
          </cell>
          <cell r="D2453" t="str">
            <v>Paper &amp; Paper Products</v>
          </cell>
        </row>
        <row r="2454">
          <cell r="A2454" t="str">
            <v>MAN INDUSTRIES (INDIA) LTD</v>
          </cell>
          <cell r="B2454">
            <v>513269</v>
          </cell>
          <cell r="C2454" t="str">
            <v>MANINDS</v>
          </cell>
          <cell r="D2454" t="str">
            <v>Construction &amp; Engineering</v>
          </cell>
        </row>
        <row r="2455">
          <cell r="A2455" t="str">
            <v>MAN INDUSTRIES INDIA LTD</v>
          </cell>
          <cell r="B2455">
            <v>513269</v>
          </cell>
          <cell r="C2455" t="str">
            <v>MANINDS</v>
          </cell>
          <cell r="D2455" t="str">
            <v>Construction &amp; Engineering</v>
          </cell>
        </row>
        <row r="2456">
          <cell r="A2456" t="str">
            <v>MAN INFRACONSTRUCTION LTD</v>
          </cell>
          <cell r="B2456">
            <v>533169</v>
          </cell>
          <cell r="C2456" t="str">
            <v>MANINFRA</v>
          </cell>
          <cell r="D2456" t="str">
            <v>Construction &amp; Engineering</v>
          </cell>
        </row>
        <row r="2457">
          <cell r="A2457" t="str">
            <v>MANAKSIA ALUMINIUM COMPANY LTD</v>
          </cell>
          <cell r="B2457">
            <v>539045</v>
          </cell>
          <cell r="C2457" t="str">
            <v>MANAKALUCO</v>
          </cell>
          <cell r="D2457" t="str">
            <v>Aluminium</v>
          </cell>
        </row>
        <row r="2458">
          <cell r="A2458" t="str">
            <v>MANAKSIA COATED METALS &amp; INDUSTRIES LTD</v>
          </cell>
          <cell r="B2458">
            <v>539046</v>
          </cell>
          <cell r="C2458" t="str">
            <v>MANAKCOAT</v>
          </cell>
          <cell r="D2458" t="str">
            <v>Iron &amp; Steel/Interm.Products</v>
          </cell>
        </row>
        <row r="2459">
          <cell r="A2459" t="str">
            <v>MANAKSIA LTD</v>
          </cell>
          <cell r="B2459">
            <v>532932</v>
          </cell>
          <cell r="C2459" t="str">
            <v>MANAKSIA</v>
          </cell>
          <cell r="D2459" t="str">
            <v>Containers &amp; Packaging</v>
          </cell>
        </row>
        <row r="2460">
          <cell r="A2460" t="str">
            <v>MANAKSIA STEELS LTD</v>
          </cell>
          <cell r="B2460">
            <v>539044</v>
          </cell>
          <cell r="C2460" t="str">
            <v>MANAKSTEEL</v>
          </cell>
          <cell r="D2460" t="str">
            <v>Iron &amp; Steel/Interm.Products</v>
          </cell>
        </row>
        <row r="2461">
          <cell r="A2461" t="str">
            <v>MANALI PETROCHEMICALS LTD</v>
          </cell>
          <cell r="B2461">
            <v>500268</v>
          </cell>
          <cell r="C2461" t="str">
            <v>MANALIPETC</v>
          </cell>
          <cell r="D2461" t="str">
            <v>Petrochemicals</v>
          </cell>
        </row>
        <row r="2462">
          <cell r="A2462" t="str">
            <v>MANAPPURAM FINANCE LTD</v>
          </cell>
          <cell r="B2462">
            <v>531213</v>
          </cell>
          <cell r="C2462" t="str">
            <v>MANAPPURAM</v>
          </cell>
          <cell r="D2462" t="str">
            <v>Finance (including NBFCs)</v>
          </cell>
        </row>
        <row r="2463">
          <cell r="A2463" t="str">
            <v>MANAS PROPERTIES LTD</v>
          </cell>
          <cell r="B2463">
            <v>540402</v>
          </cell>
          <cell r="C2463" t="str">
            <v>Not Listed</v>
          </cell>
          <cell r="D2463" t="str">
            <v>Realty</v>
          </cell>
        </row>
        <row r="2464">
          <cell r="A2464" t="str">
            <v>MANAV INFRA PROJECTS LTD</v>
          </cell>
          <cell r="B2464" t="str">
            <v>Not Listed</v>
          </cell>
          <cell r="C2464" t="str">
            <v>MANAV</v>
          </cell>
          <cell r="D2464" t="str">
            <v>SME</v>
          </cell>
        </row>
        <row r="2465">
          <cell r="A2465" t="str">
            <v>MANDHANA INDUSTRIES LTD</v>
          </cell>
          <cell r="B2465">
            <v>533204</v>
          </cell>
          <cell r="C2465" t="str">
            <v>MANDHANA</v>
          </cell>
          <cell r="D2465" t="str">
            <v>Textiles</v>
          </cell>
        </row>
        <row r="2466">
          <cell r="A2466" t="str">
            <v>MANGAL CREDIT AND FINCORP LTD.</v>
          </cell>
          <cell r="B2466">
            <v>505850</v>
          </cell>
          <cell r="C2466" t="str">
            <v>MANCREDIT</v>
          </cell>
          <cell r="D2466" t="str">
            <v>Finance (including NBFCs)</v>
          </cell>
        </row>
        <row r="2467">
          <cell r="A2467" t="str">
            <v>MANGALAM CEMENT LTD</v>
          </cell>
          <cell r="B2467">
            <v>502157</v>
          </cell>
          <cell r="C2467" t="str">
            <v>MANGLMCEM</v>
          </cell>
          <cell r="D2467" t="str">
            <v>Cement &amp; Cement Products</v>
          </cell>
        </row>
        <row r="2468">
          <cell r="A2468" t="str">
            <v>MANGALAM DRUGS AND ORGANICS LTD</v>
          </cell>
          <cell r="B2468">
            <v>532637</v>
          </cell>
          <cell r="C2468" t="str">
            <v>MANGALAM</v>
          </cell>
          <cell r="D2468" t="str">
            <v>Pharmaceuticals</v>
          </cell>
        </row>
        <row r="2469">
          <cell r="A2469" t="str">
            <v>MANGALAM INDUSTRIAL FINANCE LTD</v>
          </cell>
          <cell r="B2469">
            <v>537800</v>
          </cell>
          <cell r="C2469" t="str">
            <v>Not Listed</v>
          </cell>
          <cell r="D2469" t="str">
            <v>Finance (including NBFCs)</v>
          </cell>
        </row>
        <row r="2470">
          <cell r="A2470" t="str">
            <v>MANGALAM ORGANICS LTD</v>
          </cell>
          <cell r="B2470">
            <v>514418</v>
          </cell>
          <cell r="C2470" t="str">
            <v>Not Listed</v>
          </cell>
          <cell r="D2470" t="str">
            <v>Commodity Chemicals</v>
          </cell>
        </row>
        <row r="2471">
          <cell r="A2471" t="str">
            <v>MANGALAM SEEDS LTD</v>
          </cell>
          <cell r="B2471">
            <v>539275</v>
          </cell>
          <cell r="C2471" t="str">
            <v>Not Listed</v>
          </cell>
          <cell r="D2471" t="str">
            <v>Other Agricultural Products</v>
          </cell>
        </row>
        <row r="2472">
          <cell r="A2472" t="str">
            <v>MANGALAM TIMBER PRODUCTS LTD</v>
          </cell>
          <cell r="B2472">
            <v>516007</v>
          </cell>
          <cell r="C2472" t="str">
            <v>MANGTIMBER</v>
          </cell>
          <cell r="D2472" t="str">
            <v>Forest Products</v>
          </cell>
        </row>
        <row r="2473">
          <cell r="A2473" t="str">
            <v>MANGALORE CHEMICALS &amp; FERTILIZERS LTD</v>
          </cell>
          <cell r="B2473">
            <v>530011</v>
          </cell>
          <cell r="C2473" t="str">
            <v>MANGCHEFER</v>
          </cell>
          <cell r="D2473" t="str">
            <v>Fertilizers</v>
          </cell>
        </row>
        <row r="2474">
          <cell r="A2474" t="str">
            <v>MANGALORE REFINERY AND PETROCHEMICALS LTD</v>
          </cell>
          <cell r="B2474">
            <v>500109</v>
          </cell>
          <cell r="C2474" t="str">
            <v>MRPL</v>
          </cell>
          <cell r="D2474" t="str">
            <v>Refineries/ Petro-Products</v>
          </cell>
        </row>
        <row r="2475">
          <cell r="A2475" t="str">
            <v>MANGALYA SOFT-TECH LTD</v>
          </cell>
          <cell r="B2475">
            <v>530243</v>
          </cell>
          <cell r="C2475" t="str">
            <v>Not Listed</v>
          </cell>
          <cell r="D2475" t="str">
            <v>IT Software Products</v>
          </cell>
        </row>
        <row r="2476">
          <cell r="A2476" t="str">
            <v>MANIPAL FINANCE CORPORATION LTD</v>
          </cell>
          <cell r="B2476">
            <v>507938</v>
          </cell>
          <cell r="C2476" t="str">
            <v>Not Listed</v>
          </cell>
          <cell r="D2476" t="str">
            <v>Finance (including NBFCs)</v>
          </cell>
        </row>
        <row r="2477">
          <cell r="A2477" t="str">
            <v>MANJEERA CONSTRUCTIONS LTD</v>
          </cell>
          <cell r="B2477">
            <v>533078</v>
          </cell>
          <cell r="C2477" t="str">
            <v>Not Listed</v>
          </cell>
          <cell r="D2477" t="str">
            <v>Realty</v>
          </cell>
        </row>
        <row r="2478">
          <cell r="A2478" t="str">
            <v>MANOMAY TEX (INDIA) LTD</v>
          </cell>
          <cell r="B2478">
            <v>540396</v>
          </cell>
          <cell r="C2478" t="str">
            <v>Not Listed</v>
          </cell>
          <cell r="D2478" t="str">
            <v>Textiles</v>
          </cell>
        </row>
        <row r="2479">
          <cell r="A2479" t="str">
            <v>MANOMAY TEX INDIA LTD</v>
          </cell>
          <cell r="B2479">
            <v>540396</v>
          </cell>
          <cell r="C2479" t="str">
            <v>Not Listed</v>
          </cell>
          <cell r="D2479" t="str">
            <v>Textiles</v>
          </cell>
        </row>
        <row r="2480">
          <cell r="A2480" t="str">
            <v>MANORAMA INDUSTRIES LTD</v>
          </cell>
          <cell r="B2480">
            <v>541974</v>
          </cell>
          <cell r="C2480" t="str">
            <v>Not Listed</v>
          </cell>
          <cell r="D2480" t="str">
            <v>Edible Oils</v>
          </cell>
        </row>
        <row r="2481">
          <cell r="A2481" t="str">
            <v>MANPASAND BEVERAGES LTD</v>
          </cell>
          <cell r="B2481">
            <v>539207</v>
          </cell>
          <cell r="C2481" t="str">
            <v>MANPASAND</v>
          </cell>
          <cell r="D2481" t="str">
            <v>Non-alcoholic Beverages</v>
          </cell>
        </row>
        <row r="2482">
          <cell r="A2482" t="str">
            <v>MANRAJ HOUSING FINANCE LTD</v>
          </cell>
          <cell r="B2482">
            <v>530537</v>
          </cell>
          <cell r="C2482" t="str">
            <v>Not Listed</v>
          </cell>
          <cell r="D2482" t="str">
            <v xml:space="preserve">Housing Finance </v>
          </cell>
        </row>
        <row r="2483">
          <cell r="A2483" t="str">
            <v>MANSI FINANCE CHENNAI LTD</v>
          </cell>
          <cell r="B2483">
            <v>511758</v>
          </cell>
          <cell r="C2483" t="str">
            <v>Not Listed</v>
          </cell>
          <cell r="D2483" t="str">
            <v>Finance (including NBFCs)</v>
          </cell>
        </row>
        <row r="2484">
          <cell r="A2484" t="str">
            <v>MANSOON TRADING CO LTD</v>
          </cell>
          <cell r="B2484">
            <v>512303</v>
          </cell>
          <cell r="C2484" t="str">
            <v>Not Listed</v>
          </cell>
          <cell r="D2484" t="str">
            <v>Misc.Commercial Services</v>
          </cell>
        </row>
        <row r="2485">
          <cell r="A2485" t="str">
            <v>MANUGRAPH (INDIA) LTD</v>
          </cell>
          <cell r="B2485">
            <v>505324</v>
          </cell>
          <cell r="C2485" t="str">
            <v>MANUGRAPH</v>
          </cell>
          <cell r="D2485" t="str">
            <v>Industrial Machinery</v>
          </cell>
        </row>
        <row r="2486">
          <cell r="A2486" t="str">
            <v>MANUGRAPH INDIA LTD</v>
          </cell>
          <cell r="B2486">
            <v>505324</v>
          </cell>
          <cell r="C2486" t="str">
            <v>MANUGRAPH</v>
          </cell>
          <cell r="D2486" t="str">
            <v>Industrial Machinery</v>
          </cell>
        </row>
        <row r="2487">
          <cell r="A2487" t="str">
            <v>MANVIJAY DEVELOPMENT COMPANY LTD</v>
          </cell>
          <cell r="B2487">
            <v>538970</v>
          </cell>
          <cell r="C2487" t="str">
            <v>Not Listed</v>
          </cell>
          <cell r="D2487" t="str">
            <v>Realty</v>
          </cell>
        </row>
        <row r="2488">
          <cell r="A2488" t="str">
            <v>MARAL OVERSEAS LTD</v>
          </cell>
          <cell r="B2488">
            <v>521018</v>
          </cell>
          <cell r="C2488" t="str">
            <v>MARALOVER</v>
          </cell>
          <cell r="D2488" t="str">
            <v>Textiles</v>
          </cell>
        </row>
        <row r="2489">
          <cell r="A2489" t="str">
            <v>MARATHON NEXTGEN REALTY LTD</v>
          </cell>
          <cell r="B2489">
            <v>503101</v>
          </cell>
          <cell r="C2489" t="str">
            <v>MARATHON</v>
          </cell>
          <cell r="D2489" t="str">
            <v>Realty</v>
          </cell>
        </row>
        <row r="2490">
          <cell r="A2490" t="str">
            <v>MARATHWADA REFRACTORIES LTD</v>
          </cell>
          <cell r="B2490">
            <v>502250</v>
          </cell>
          <cell r="C2490" t="str">
            <v>Not Listed</v>
          </cell>
          <cell r="D2490" t="str">
            <v>Construction Materials</v>
          </cell>
        </row>
        <row r="2491">
          <cell r="A2491" t="str">
            <v>MARDIA SAMYOUNG CAPILLARY TUBES COMPANY LTD</v>
          </cell>
          <cell r="B2491">
            <v>513544</v>
          </cell>
          <cell r="C2491" t="str">
            <v>Not Listed</v>
          </cell>
          <cell r="D2491" t="str">
            <v>Copper</v>
          </cell>
        </row>
        <row r="2492">
          <cell r="A2492" t="str">
            <v>MARG LTD</v>
          </cell>
          <cell r="B2492">
            <v>530543</v>
          </cell>
          <cell r="C2492" t="str">
            <v>Not Listed</v>
          </cell>
          <cell r="D2492" t="str">
            <v>Realty</v>
          </cell>
        </row>
        <row r="2493">
          <cell r="A2493" t="str">
            <v>MARG TECHNO PROJECTS LTD</v>
          </cell>
          <cell r="B2493">
            <v>540254</v>
          </cell>
          <cell r="C2493" t="str">
            <v>Not Listed</v>
          </cell>
          <cell r="D2493" t="str">
            <v>Finance (including NBFCs)</v>
          </cell>
        </row>
        <row r="2494">
          <cell r="A2494" t="str">
            <v>MARGO FINANCE LTD</v>
          </cell>
          <cell r="B2494">
            <v>500206</v>
          </cell>
          <cell r="C2494" t="str">
            <v>Not Listed</v>
          </cell>
          <cell r="D2494" t="str">
            <v>Finance (including NBFCs)</v>
          </cell>
        </row>
        <row r="2495">
          <cell r="A2495" t="str">
            <v>MARICO LTD</v>
          </cell>
          <cell r="B2495">
            <v>531642</v>
          </cell>
          <cell r="C2495" t="str">
            <v>MARICO</v>
          </cell>
          <cell r="D2495" t="str">
            <v>Personal Products</v>
          </cell>
        </row>
        <row r="2496">
          <cell r="A2496" t="str">
            <v>MARINE ELECTRICALS (INDIA) LTD</v>
          </cell>
          <cell r="B2496" t="str">
            <v>Not Listed</v>
          </cell>
          <cell r="C2496" t="str">
            <v>MARINE</v>
          </cell>
          <cell r="D2496" t="str">
            <v>SME</v>
          </cell>
        </row>
        <row r="2497">
          <cell r="A2497" t="str">
            <v>MARINE ELECTRICALS INDIA LTD</v>
          </cell>
          <cell r="B2497" t="str">
            <v>Not Listed</v>
          </cell>
          <cell r="C2497" t="str">
            <v>MARINE</v>
          </cell>
          <cell r="D2497" t="str">
            <v>SME</v>
          </cell>
        </row>
        <row r="2498">
          <cell r="A2498" t="str">
            <v>MARIS SPINNERS LTD</v>
          </cell>
          <cell r="B2498">
            <v>531503</v>
          </cell>
          <cell r="C2498" t="str">
            <v>Not Listed</v>
          </cell>
          <cell r="D2498" t="str">
            <v>Textiles</v>
          </cell>
        </row>
        <row r="2499">
          <cell r="A2499" t="str">
            <v>MARKET CREATORS LTD</v>
          </cell>
          <cell r="B2499">
            <v>526891</v>
          </cell>
          <cell r="C2499" t="str">
            <v>Not Listed</v>
          </cell>
          <cell r="D2499" t="str">
            <v>Other Financial Services</v>
          </cell>
        </row>
        <row r="2500">
          <cell r="A2500" t="str">
            <v>MARKSANS PHARMA LTD</v>
          </cell>
          <cell r="B2500">
            <v>524404</v>
          </cell>
          <cell r="C2500" t="str">
            <v>MARKSANS</v>
          </cell>
          <cell r="D2500" t="str">
            <v>Pharmaceuticals</v>
          </cell>
        </row>
        <row r="2501">
          <cell r="A2501" t="str">
            <v>MARSHALL MACHINES LTD</v>
          </cell>
          <cell r="B2501" t="str">
            <v>Not Listed</v>
          </cell>
          <cell r="C2501" t="str">
            <v>MARSHALL</v>
          </cell>
          <cell r="D2501" t="str">
            <v>SME</v>
          </cell>
        </row>
        <row r="2502">
          <cell r="A2502" t="str">
            <v>MARSONS LTD</v>
          </cell>
          <cell r="B2502">
            <v>517467</v>
          </cell>
          <cell r="C2502" t="str">
            <v>Not Listed</v>
          </cell>
          <cell r="D2502" t="str">
            <v>Other Elect.Equip./ Prod.</v>
          </cell>
        </row>
        <row r="2503">
          <cell r="A2503" t="str">
            <v>MARTIN BURN LTD</v>
          </cell>
          <cell r="B2503">
            <v>523566</v>
          </cell>
          <cell r="C2503" t="str">
            <v>Not Listed</v>
          </cell>
          <cell r="D2503" t="str">
            <v>Realty</v>
          </cell>
        </row>
        <row r="2504">
          <cell r="A2504" t="str">
            <v>MARUTI INFRASTRUCTURE LTD</v>
          </cell>
          <cell r="B2504">
            <v>531540</v>
          </cell>
          <cell r="C2504" t="str">
            <v>Not Listed</v>
          </cell>
          <cell r="D2504" t="str">
            <v>Construction &amp; Engineering</v>
          </cell>
        </row>
        <row r="2505">
          <cell r="A2505" t="str">
            <v>MARUTI SECURITIES LTD</v>
          </cell>
          <cell r="B2505">
            <v>531319</v>
          </cell>
          <cell r="C2505" t="str">
            <v>Not Listed</v>
          </cell>
          <cell r="D2505" t="str">
            <v>Finance (including NBFCs)</v>
          </cell>
        </row>
        <row r="2506">
          <cell r="A2506" t="str">
            <v>MARUTI SUZUKI (INDIA) LTD</v>
          </cell>
          <cell r="B2506">
            <v>532500</v>
          </cell>
          <cell r="C2506" t="str">
            <v>MARUTI</v>
          </cell>
          <cell r="D2506" t="str">
            <v>Cars &amp; Utility Vehicles</v>
          </cell>
        </row>
        <row r="2507">
          <cell r="A2507" t="str">
            <v>MARUTI SUZUKI INDIA LTD</v>
          </cell>
          <cell r="B2507">
            <v>532500</v>
          </cell>
          <cell r="C2507" t="str">
            <v>MARUTI</v>
          </cell>
          <cell r="D2507" t="str">
            <v>Cars &amp; Utility Vehicles</v>
          </cell>
        </row>
        <row r="2508">
          <cell r="A2508" t="str">
            <v>MARVEL DECOR LTD</v>
          </cell>
          <cell r="B2508" t="str">
            <v>Not Listed</v>
          </cell>
          <cell r="C2508" t="str">
            <v>MDL</v>
          </cell>
          <cell r="D2508" t="str">
            <v>SME</v>
          </cell>
        </row>
        <row r="2509">
          <cell r="A2509" t="str">
            <v>MAS FINANCIAL SERVICES LTD</v>
          </cell>
          <cell r="B2509">
            <v>540749</v>
          </cell>
          <cell r="C2509" t="str">
            <v>MASFIN</v>
          </cell>
          <cell r="D2509" t="str">
            <v>Finance (including NBFCs)</v>
          </cell>
        </row>
        <row r="2510">
          <cell r="A2510" t="str">
            <v>MASK INVESTMENTS LTD</v>
          </cell>
          <cell r="B2510" t="str">
            <v>Not Listed</v>
          </cell>
          <cell r="C2510" t="str">
            <v>MASKINVEST</v>
          </cell>
          <cell r="D2510" t="str">
            <v>Others</v>
          </cell>
        </row>
        <row r="2511">
          <cell r="A2511" t="str">
            <v>MASTEK LTD</v>
          </cell>
          <cell r="B2511">
            <v>523704</v>
          </cell>
          <cell r="C2511" t="str">
            <v>MASTEK</v>
          </cell>
          <cell r="D2511" t="str">
            <v>IT Software Products</v>
          </cell>
        </row>
        <row r="2512">
          <cell r="A2512" t="str">
            <v>MASTER CHEMICALS LTD</v>
          </cell>
          <cell r="B2512">
            <v>506867</v>
          </cell>
          <cell r="C2512" t="str">
            <v>Not Listed</v>
          </cell>
          <cell r="D2512" t="str">
            <v>Textiles</v>
          </cell>
        </row>
        <row r="2513">
          <cell r="A2513" t="str">
            <v>MASTER TRUST LTD</v>
          </cell>
          <cell r="B2513">
            <v>511768</v>
          </cell>
          <cell r="C2513" t="str">
            <v>Not Listed</v>
          </cell>
          <cell r="D2513" t="str">
            <v>Finance (including NBFCs)</v>
          </cell>
        </row>
        <row r="2514">
          <cell r="A2514" t="str">
            <v>MATHEW EASOW RESEARCH SECURITIES LTD</v>
          </cell>
          <cell r="B2514">
            <v>511688</v>
          </cell>
          <cell r="C2514" t="str">
            <v>Not Listed</v>
          </cell>
          <cell r="D2514" t="str">
            <v>Finance (including NBFCs)</v>
          </cell>
        </row>
        <row r="2515">
          <cell r="A2515" t="str">
            <v>MATRIMONY COM LTD</v>
          </cell>
          <cell r="B2515">
            <v>540704</v>
          </cell>
          <cell r="C2515" t="str">
            <v>MATRIMONY</v>
          </cell>
          <cell r="D2515" t="str">
            <v>Internet Software &amp; Services</v>
          </cell>
        </row>
        <row r="2516">
          <cell r="A2516" t="str">
            <v>MAURIA UDYOG LTD</v>
          </cell>
          <cell r="B2516">
            <v>539219</v>
          </cell>
          <cell r="C2516" t="str">
            <v>Not Listed</v>
          </cell>
          <cell r="D2516" t="str">
            <v>Other Industrial Products</v>
          </cell>
        </row>
        <row r="2517">
          <cell r="A2517" t="str">
            <v>MAVI INDUSTRIES LTD</v>
          </cell>
          <cell r="B2517">
            <v>500248</v>
          </cell>
          <cell r="C2517" t="str">
            <v>Not Listed</v>
          </cell>
          <cell r="D2517" t="str">
            <v>Plastic Products</v>
          </cell>
        </row>
        <row r="2518">
          <cell r="A2518" t="str">
            <v>MAWANA SUGARS LTD</v>
          </cell>
          <cell r="B2518">
            <v>523371</v>
          </cell>
          <cell r="C2518" t="str">
            <v>MAWANASUG</v>
          </cell>
          <cell r="D2518" t="str">
            <v>Sugar</v>
          </cell>
        </row>
        <row r="2519">
          <cell r="A2519" t="str">
            <v>MAX (INDIA) LTD</v>
          </cell>
          <cell r="B2519">
            <v>539981</v>
          </cell>
          <cell r="C2519" t="str">
            <v>MAX(INDIA)</v>
          </cell>
          <cell r="D2519" t="str">
            <v>Holding Companies</v>
          </cell>
        </row>
        <row r="2520">
          <cell r="A2520" t="str">
            <v>MAX ALERT SYSTEMS LTD.</v>
          </cell>
          <cell r="B2520">
            <v>534563</v>
          </cell>
          <cell r="C2520" t="str">
            <v>MASL</v>
          </cell>
          <cell r="D2520" t="str">
            <v>Industrial Machinery</v>
          </cell>
        </row>
        <row r="2521">
          <cell r="A2521" t="str">
            <v>MAX FINANCIAL SERVICES LTD</v>
          </cell>
          <cell r="B2521">
            <v>500271</v>
          </cell>
          <cell r="C2521" t="str">
            <v>MFSL</v>
          </cell>
          <cell r="D2521" t="str">
            <v>Life Insurance</v>
          </cell>
        </row>
        <row r="2522">
          <cell r="A2522" t="str">
            <v>MAX INDIA LTD</v>
          </cell>
          <cell r="B2522">
            <v>539981</v>
          </cell>
          <cell r="C2522" t="str">
            <v>MAXINDIA</v>
          </cell>
          <cell r="D2522" t="str">
            <v>Holding Companies</v>
          </cell>
        </row>
        <row r="2523">
          <cell r="A2523" t="str">
            <v>MAX VENTURES AND INDUSTRIES LTD</v>
          </cell>
          <cell r="B2523">
            <v>539940</v>
          </cell>
          <cell r="C2523" t="str">
            <v>MAXVIL</v>
          </cell>
          <cell r="D2523" t="str">
            <v>Holding Companies</v>
          </cell>
        </row>
        <row r="2524">
          <cell r="A2524" t="str">
            <v>MAXHEIGHTS INFRASTRUCTURE LTD</v>
          </cell>
          <cell r="B2524">
            <v>534338</v>
          </cell>
          <cell r="C2524" t="str">
            <v>Not Listed</v>
          </cell>
          <cell r="D2524" t="str">
            <v>Realty</v>
          </cell>
        </row>
        <row r="2525">
          <cell r="A2525" t="str">
            <v>MAXIMAA SYSTEMS LTD</v>
          </cell>
          <cell r="B2525">
            <v>526538</v>
          </cell>
          <cell r="C2525" t="str">
            <v>Not Listed</v>
          </cell>
          <cell r="D2525" t="str">
            <v>Pharmaceuticals</v>
          </cell>
        </row>
        <row r="2526">
          <cell r="A2526" t="str">
            <v>MAXIMUS INTERNATIONAL LTD</v>
          </cell>
          <cell r="B2526">
            <v>540401</v>
          </cell>
          <cell r="C2526" t="str">
            <v>Not Listed</v>
          </cell>
          <cell r="D2526" t="str">
            <v>Comm.Trading  &amp; Distribution</v>
          </cell>
        </row>
        <row r="2527">
          <cell r="A2527" t="str">
            <v>MAYUKH DEALTRADE LTD</v>
          </cell>
          <cell r="B2527">
            <v>539519</v>
          </cell>
          <cell r="C2527" t="str">
            <v>Not Listed</v>
          </cell>
          <cell r="D2527" t="str">
            <v>Distributors</v>
          </cell>
        </row>
        <row r="2528">
          <cell r="A2528" t="str">
            <v>MAYUR FLOORINGS LTD</v>
          </cell>
          <cell r="B2528">
            <v>531221</v>
          </cell>
          <cell r="C2528" t="str">
            <v>Not Listed</v>
          </cell>
          <cell r="D2528" t="str">
            <v>Construction Materials</v>
          </cell>
        </row>
        <row r="2529">
          <cell r="A2529" t="str">
            <v>MAYUR LEATHER PRODUCTS LTD</v>
          </cell>
          <cell r="B2529">
            <v>531680</v>
          </cell>
          <cell r="C2529" t="str">
            <v>Not Listed</v>
          </cell>
          <cell r="D2529" t="str">
            <v>Other Apparels &amp; Accessories</v>
          </cell>
        </row>
        <row r="2530">
          <cell r="A2530" t="str">
            <v>MAYUR UNIQUOTERS LTD</v>
          </cell>
          <cell r="B2530">
            <v>522249</v>
          </cell>
          <cell r="C2530" t="str">
            <v>MAYURUNIQ</v>
          </cell>
          <cell r="D2530" t="str">
            <v>Textiles</v>
          </cell>
        </row>
        <row r="2531">
          <cell r="A2531" t="str">
            <v>MAZDA LTD</v>
          </cell>
          <cell r="B2531">
            <v>523792</v>
          </cell>
          <cell r="C2531" t="str">
            <v>MAZDA</v>
          </cell>
          <cell r="D2531" t="str">
            <v>Industrial Machinery</v>
          </cell>
        </row>
        <row r="2532">
          <cell r="A2532" t="str">
            <v>MBL INFRASTRUCTURES LTD</v>
          </cell>
          <cell r="B2532">
            <v>533152</v>
          </cell>
          <cell r="C2532" t="str">
            <v>MBLINFRA</v>
          </cell>
          <cell r="D2532" t="str">
            <v>Construction &amp; Engineering</v>
          </cell>
        </row>
        <row r="2533">
          <cell r="A2533" t="str">
            <v>MCDOWELL HOLDINGS LTD</v>
          </cell>
          <cell r="B2533">
            <v>532852</v>
          </cell>
          <cell r="C2533" t="str">
            <v>MCDHOLDING</v>
          </cell>
          <cell r="D2533" t="str">
            <v>Investment Companies</v>
          </cell>
        </row>
        <row r="2534">
          <cell r="A2534" t="str">
            <v>MCLEOD RUSSEL (INDIA) LTD</v>
          </cell>
          <cell r="B2534">
            <v>532654</v>
          </cell>
          <cell r="C2534" t="str">
            <v>MCLEODRUSS</v>
          </cell>
          <cell r="D2534" t="str">
            <v>Tea &amp; Coffee</v>
          </cell>
        </row>
        <row r="2535">
          <cell r="A2535" t="str">
            <v>MCLEOD RUSSEL INDIA LTD</v>
          </cell>
          <cell r="B2535">
            <v>532654</v>
          </cell>
          <cell r="C2535" t="str">
            <v>MCLEODRUSS</v>
          </cell>
          <cell r="D2535" t="str">
            <v>Tea &amp; Coffee</v>
          </cell>
        </row>
        <row r="2536">
          <cell r="A2536" t="str">
            <v>MCNALLY BHARAT ENGINEERING COMPANY LTD</v>
          </cell>
          <cell r="B2536">
            <v>532629</v>
          </cell>
          <cell r="C2536" t="str">
            <v>MBECL</v>
          </cell>
          <cell r="D2536" t="str">
            <v>Construction &amp; Engineering</v>
          </cell>
        </row>
        <row r="2537">
          <cell r="A2537" t="str">
            <v>MEDIA MATRIX WORLDWIDE LTD</v>
          </cell>
          <cell r="B2537">
            <v>512267</v>
          </cell>
          <cell r="C2537" t="str">
            <v>Not Listed</v>
          </cell>
          <cell r="D2537" t="str">
            <v>Movies &amp; Entertainment</v>
          </cell>
        </row>
        <row r="2538">
          <cell r="A2538" t="str">
            <v>MEDICAMEN BIOTECH LTD</v>
          </cell>
          <cell r="B2538">
            <v>531146</v>
          </cell>
          <cell r="C2538" t="str">
            <v>Not Listed</v>
          </cell>
          <cell r="D2538" t="str">
            <v>Pharmaceuticals</v>
          </cell>
        </row>
        <row r="2539">
          <cell r="A2539" t="str">
            <v>MEDI-CAPS LTD</v>
          </cell>
          <cell r="B2539">
            <v>523144</v>
          </cell>
          <cell r="C2539" t="str">
            <v>Not Listed</v>
          </cell>
          <cell r="D2539" t="str">
            <v>Pharmaceuticals</v>
          </cell>
        </row>
        <row r="2540">
          <cell r="A2540" t="str">
            <v>Medico Intercontinental Ltd</v>
          </cell>
          <cell r="B2540">
            <v>539938</v>
          </cell>
          <cell r="C2540" t="str">
            <v>MIL</v>
          </cell>
          <cell r="D2540" t="str">
            <v>Other Financial Services</v>
          </cell>
        </row>
        <row r="2541">
          <cell r="A2541" t="str">
            <v>MEDICO REMEDIES LTD</v>
          </cell>
          <cell r="B2541">
            <v>540937</v>
          </cell>
          <cell r="C2541" t="str">
            <v>Not Listed</v>
          </cell>
          <cell r="D2541" t="str">
            <v>Pharmaceuticals</v>
          </cell>
        </row>
        <row r="2542">
          <cell r="A2542" t="str">
            <v>MEDINOVA DIAGNOSTIC SERVICES LTD</v>
          </cell>
          <cell r="B2542">
            <v>526301</v>
          </cell>
          <cell r="C2542" t="str">
            <v>Not Listed</v>
          </cell>
          <cell r="D2542" t="str">
            <v>Healthcare Services</v>
          </cell>
        </row>
        <row r="2543">
          <cell r="A2543" t="str">
            <v>MEENAKSHI ENTERPRISES LTD</v>
          </cell>
          <cell r="B2543">
            <v>538834</v>
          </cell>
          <cell r="C2543" t="str">
            <v>Not Listed</v>
          </cell>
          <cell r="D2543" t="str">
            <v>Finance (including NBFCs)</v>
          </cell>
        </row>
        <row r="2544">
          <cell r="A2544" t="str">
            <v>MEENAKSHI STEEL INDUSTRIES LTD</v>
          </cell>
          <cell r="B2544">
            <v>512505</v>
          </cell>
          <cell r="C2544" t="str">
            <v>Not Listed</v>
          </cell>
          <cell r="D2544" t="str">
            <v>Iron &amp; Steel Products</v>
          </cell>
        </row>
        <row r="2545">
          <cell r="A2545" t="str">
            <v>MEERA INDUSTRIES LTD</v>
          </cell>
          <cell r="B2545">
            <v>540519</v>
          </cell>
          <cell r="C2545" t="str">
            <v>Not Listed</v>
          </cell>
          <cell r="D2545" t="str">
            <v>Industrial Machinery</v>
          </cell>
        </row>
        <row r="2546">
          <cell r="A2546" t="str">
            <v>MEFCOM AGRO INDUSTRIES LTD</v>
          </cell>
          <cell r="B2546">
            <v>511276</v>
          </cell>
          <cell r="C2546" t="str">
            <v>Not Listed</v>
          </cell>
          <cell r="D2546" t="str">
            <v>Other Agricultural Products</v>
          </cell>
        </row>
        <row r="2547">
          <cell r="A2547" t="str">
            <v>MEFCOM CAPITAL MARKETS LTD</v>
          </cell>
          <cell r="B2547">
            <v>531176</v>
          </cell>
          <cell r="C2547" t="str">
            <v>Not Listed</v>
          </cell>
          <cell r="D2547" t="str">
            <v>Finance (including NBFCs)</v>
          </cell>
        </row>
        <row r="2548">
          <cell r="A2548" t="str">
            <v>MEGA CORPORATION LTD</v>
          </cell>
          <cell r="B2548">
            <v>531417</v>
          </cell>
          <cell r="C2548" t="str">
            <v>Not Listed</v>
          </cell>
          <cell r="D2548" t="str">
            <v>Finance (including NBFCs)</v>
          </cell>
        </row>
        <row r="2549">
          <cell r="A2549" t="str">
            <v>MEGA FIN (INDIA) LTD</v>
          </cell>
          <cell r="B2549">
            <v>532105</v>
          </cell>
          <cell r="C2549" t="str">
            <v>Not Listed</v>
          </cell>
          <cell r="D2549" t="str">
            <v>Misc.Commercial Services</v>
          </cell>
        </row>
        <row r="2550">
          <cell r="A2550" t="str">
            <v>MEGA FIN INDIA LTD</v>
          </cell>
          <cell r="B2550">
            <v>532105</v>
          </cell>
          <cell r="C2550" t="str">
            <v>Not Listed</v>
          </cell>
          <cell r="D2550" t="str">
            <v>Misc.Commercial Services</v>
          </cell>
        </row>
        <row r="2551">
          <cell r="A2551" t="str">
            <v>MEGA NIRMAN AND INDUSTRIES LTD</v>
          </cell>
          <cell r="B2551">
            <v>539767</v>
          </cell>
          <cell r="C2551" t="str">
            <v>Not Listed</v>
          </cell>
          <cell r="D2551" t="str">
            <v>Realty</v>
          </cell>
        </row>
        <row r="2552">
          <cell r="A2552" t="str">
            <v>MEGASOFT LTD</v>
          </cell>
          <cell r="B2552">
            <v>532408</v>
          </cell>
          <cell r="C2552" t="str">
            <v>MEGASOFT</v>
          </cell>
          <cell r="D2552" t="str">
            <v>IT Software Products</v>
          </cell>
        </row>
        <row r="2553">
          <cell r="A2553" t="str">
            <v>MEGASTAR FOODS LTD</v>
          </cell>
          <cell r="B2553">
            <v>541352</v>
          </cell>
          <cell r="C2553" t="str">
            <v>Not Listed</v>
          </cell>
          <cell r="D2553" t="str">
            <v>Other Food Products</v>
          </cell>
        </row>
        <row r="2554">
          <cell r="A2554" t="str">
            <v>MEGHMANI ORGANICS LTD</v>
          </cell>
          <cell r="B2554">
            <v>532865</v>
          </cell>
          <cell r="C2554" t="str">
            <v>MEGH</v>
          </cell>
          <cell r="D2554" t="str">
            <v>Specialty Chemicals</v>
          </cell>
        </row>
        <row r="2555">
          <cell r="A2555" t="str">
            <v>MEGLON INFRA-REAL (INDIA) LTD</v>
          </cell>
          <cell r="B2555">
            <v>511367</v>
          </cell>
          <cell r="C2555" t="str">
            <v>Not Listed</v>
          </cell>
          <cell r="D2555" t="str">
            <v>Finance (including NBFCs)</v>
          </cell>
        </row>
        <row r="2556">
          <cell r="A2556" t="str">
            <v>MEGLON INFRA-REAL INDIA LTD</v>
          </cell>
          <cell r="B2556">
            <v>511367</v>
          </cell>
          <cell r="C2556" t="str">
            <v>Not Listed</v>
          </cell>
          <cell r="D2556" t="str">
            <v>Finance (including NBFCs)</v>
          </cell>
        </row>
        <row r="2557">
          <cell r="A2557" t="str">
            <v>MEGRI SOFT LTD</v>
          </cell>
          <cell r="B2557">
            <v>539012</v>
          </cell>
          <cell r="C2557" t="str">
            <v>Not Listed</v>
          </cell>
          <cell r="D2557" t="str">
            <v>Internet Software &amp; Services</v>
          </cell>
        </row>
        <row r="2558">
          <cell r="A2558" t="str">
            <v>MEHAI TECHNOLOGY LTD</v>
          </cell>
          <cell r="B2558">
            <v>540730</v>
          </cell>
          <cell r="C2558" t="str">
            <v>Not Listed</v>
          </cell>
          <cell r="D2558" t="str">
            <v>Comm.Trading  &amp; Distribution</v>
          </cell>
        </row>
        <row r="2559">
          <cell r="A2559" t="str">
            <v>MEHTA HOUSING FINANCE LTD</v>
          </cell>
          <cell r="B2559">
            <v>511740</v>
          </cell>
          <cell r="C2559" t="str">
            <v>Not Listed</v>
          </cell>
          <cell r="D2559" t="str">
            <v xml:space="preserve">Housing Finance </v>
          </cell>
        </row>
        <row r="2560">
          <cell r="A2560" t="str">
            <v>MEHTA INTEGRATED FINANCE LTD</v>
          </cell>
          <cell r="B2560">
            <v>511377</v>
          </cell>
          <cell r="C2560" t="str">
            <v>Not Listed</v>
          </cell>
          <cell r="D2560" t="str">
            <v>Finance (including NBFCs)</v>
          </cell>
        </row>
        <row r="2561">
          <cell r="A2561" t="str">
            <v>MEHTA SECURITIES LTD</v>
          </cell>
          <cell r="B2561">
            <v>511738</v>
          </cell>
          <cell r="C2561" t="str">
            <v>Not Listed</v>
          </cell>
          <cell r="D2561" t="str">
            <v>Other Financial Services</v>
          </cell>
        </row>
        <row r="2562">
          <cell r="A2562" t="str">
            <v>MELSTAR INFORMATION TECHNOLOGIES LTD</v>
          </cell>
          <cell r="B2562">
            <v>532307</v>
          </cell>
          <cell r="C2562" t="str">
            <v>MELSTAR</v>
          </cell>
          <cell r="D2562" t="str">
            <v>IT Software Products</v>
          </cell>
        </row>
        <row r="2563">
          <cell r="A2563" t="str">
            <v>MENA MANI INDUSTRIES LTD</v>
          </cell>
          <cell r="B2563">
            <v>531127</v>
          </cell>
          <cell r="C2563" t="str">
            <v>Not Listed</v>
          </cell>
          <cell r="D2563" t="str">
            <v>Finance (including NBFCs)</v>
          </cell>
        </row>
        <row r="2564">
          <cell r="A2564" t="str">
            <v>MENON BEARINGS LTD</v>
          </cell>
          <cell r="B2564">
            <v>523828</v>
          </cell>
          <cell r="C2564" t="str">
            <v>MENONBE</v>
          </cell>
          <cell r="D2564" t="str">
            <v>Auto Parts &amp; Equipment</v>
          </cell>
        </row>
        <row r="2565">
          <cell r="A2565" t="str">
            <v>MENON PISTONS LTD</v>
          </cell>
          <cell r="B2565">
            <v>531727</v>
          </cell>
          <cell r="C2565" t="str">
            <v>Not Listed</v>
          </cell>
          <cell r="D2565" t="str">
            <v>Auto Parts &amp; Equipment</v>
          </cell>
        </row>
        <row r="2566">
          <cell r="A2566" t="str">
            <v>MEP INFRASTRUCTURE DEVELOPERS LTD</v>
          </cell>
          <cell r="B2566">
            <v>539126</v>
          </cell>
          <cell r="C2566" t="str">
            <v>MEP</v>
          </cell>
          <cell r="D2566" t="str">
            <v>Roads &amp; Highways</v>
          </cell>
        </row>
        <row r="2567">
          <cell r="A2567" t="str">
            <v>MERCANTILE VENTURES LTD</v>
          </cell>
          <cell r="B2567">
            <v>538942</v>
          </cell>
          <cell r="C2567" t="str">
            <v>Not Listed</v>
          </cell>
          <cell r="D2567" t="str">
            <v>Misc.Commercial Services</v>
          </cell>
        </row>
        <row r="2568">
          <cell r="A2568" t="str">
            <v>MERCATOR LTD</v>
          </cell>
          <cell r="B2568">
            <v>526235</v>
          </cell>
          <cell r="C2568" t="str">
            <v>MERCATOR</v>
          </cell>
          <cell r="D2568" t="str">
            <v>Diversified</v>
          </cell>
        </row>
        <row r="2569">
          <cell r="A2569" t="str">
            <v>MERCK LTD</v>
          </cell>
          <cell r="B2569">
            <v>500126</v>
          </cell>
          <cell r="C2569" t="str">
            <v>MERCK</v>
          </cell>
          <cell r="D2569" t="str">
            <v>Pharmaceuticals</v>
          </cell>
        </row>
        <row r="2570">
          <cell r="A2570" t="str">
            <v>MERCURY LABORATORIES LTD</v>
          </cell>
          <cell r="B2570">
            <v>538964</v>
          </cell>
          <cell r="C2570" t="str">
            <v>Not Listed</v>
          </cell>
          <cell r="D2570" t="str">
            <v>Pharmaceuticals</v>
          </cell>
        </row>
        <row r="2571">
          <cell r="A2571" t="str">
            <v>MERCURY METALS LTD</v>
          </cell>
          <cell r="B2571">
            <v>531357</v>
          </cell>
          <cell r="C2571" t="str">
            <v>Not Listed</v>
          </cell>
          <cell r="D2571" t="str">
            <v>Comm.Trading  &amp; Distribution</v>
          </cell>
        </row>
        <row r="2572">
          <cell r="A2572" t="str">
            <v>MERCURY TRADE LINKS LTD</v>
          </cell>
          <cell r="B2572">
            <v>512415</v>
          </cell>
          <cell r="C2572" t="str">
            <v>Not Listed</v>
          </cell>
          <cell r="D2572" t="str">
            <v>Misc.Commercial Services</v>
          </cell>
        </row>
        <row r="2573">
          <cell r="A2573" t="str">
            <v>MESCO PHARMACEUTICALS LTD</v>
          </cell>
          <cell r="B2573">
            <v>500274</v>
          </cell>
          <cell r="C2573" t="str">
            <v>Not Listed</v>
          </cell>
          <cell r="D2573" t="str">
            <v>Pharmaceuticals</v>
          </cell>
        </row>
        <row r="2574">
          <cell r="A2574" t="str">
            <v>METAL COATINGS (INDIA) LTD</v>
          </cell>
          <cell r="B2574">
            <v>531810</v>
          </cell>
          <cell r="C2574" t="str">
            <v>Not Listed</v>
          </cell>
          <cell r="D2574" t="str">
            <v>Iron &amp; Steel Products</v>
          </cell>
        </row>
        <row r="2575">
          <cell r="A2575" t="str">
            <v>METAL COATINGS INDIA LTD</v>
          </cell>
          <cell r="B2575">
            <v>531810</v>
          </cell>
          <cell r="C2575" t="str">
            <v>Not Listed</v>
          </cell>
          <cell r="D2575" t="str">
            <v>Iron &amp; Steel Products</v>
          </cell>
        </row>
        <row r="2576">
          <cell r="A2576" t="str">
            <v>METALYST FORGINGS LTD</v>
          </cell>
          <cell r="B2576">
            <v>513335</v>
          </cell>
          <cell r="C2576" t="str">
            <v>METALFORGE</v>
          </cell>
          <cell r="D2576" t="str">
            <v>Other Industrial Products</v>
          </cell>
        </row>
        <row r="2577">
          <cell r="A2577" t="str">
            <v>METKORE ALLOYS &amp; INDUSTRIES LTD</v>
          </cell>
          <cell r="B2577">
            <v>532990</v>
          </cell>
          <cell r="C2577" t="str">
            <v>METKORE</v>
          </cell>
          <cell r="D2577" t="str">
            <v>Iron &amp; Steel/Interm.Products</v>
          </cell>
        </row>
        <row r="2578">
          <cell r="A2578" t="str">
            <v>METROGLOBAL LTD</v>
          </cell>
          <cell r="B2578">
            <v>500159</v>
          </cell>
          <cell r="C2578" t="str">
            <v>Not Listed</v>
          </cell>
          <cell r="D2578" t="str">
            <v>Paper &amp; Paper Products</v>
          </cell>
        </row>
        <row r="2579">
          <cell r="A2579" t="str">
            <v>Metropolis Healthcare Ltd</v>
          </cell>
          <cell r="B2579">
            <v>542650</v>
          </cell>
          <cell r="C2579" t="str">
            <v>METROPOLIS</v>
          </cell>
          <cell r="D2579" t="str">
            <v>Healthcare Services</v>
          </cell>
        </row>
        <row r="2580">
          <cell r="A2580" t="str">
            <v>MEWAR HI-TECH ENGINEERING LTD</v>
          </cell>
          <cell r="B2580">
            <v>540150</v>
          </cell>
          <cell r="C2580" t="str">
            <v>Not Listed</v>
          </cell>
          <cell r="D2580" t="str">
            <v>Construction &amp; Engineering</v>
          </cell>
        </row>
        <row r="2581">
          <cell r="A2581" t="str">
            <v>MEWAT ZINC LTD</v>
          </cell>
          <cell r="B2581">
            <v>513496</v>
          </cell>
          <cell r="C2581" t="str">
            <v>Not Listed</v>
          </cell>
          <cell r="D2581" t="str">
            <v>Zinc</v>
          </cell>
        </row>
        <row r="2582">
          <cell r="A2582" t="str">
            <v>Meyer Apparel Ltd</v>
          </cell>
          <cell r="B2582">
            <v>531613</v>
          </cell>
          <cell r="C2582" t="str">
            <v>MAL</v>
          </cell>
          <cell r="D2582" t="str">
            <v>Other Apparels &amp;amp; Accessories</v>
          </cell>
        </row>
        <row r="2583">
          <cell r="A2583" t="str">
            <v>MFL (INDIA) LTD</v>
          </cell>
          <cell r="B2583">
            <v>526622</v>
          </cell>
          <cell r="C2583" t="str">
            <v>Not Listed</v>
          </cell>
          <cell r="D2583" t="str">
            <v>Transportation - Logistics</v>
          </cell>
        </row>
        <row r="2584">
          <cell r="A2584" t="str">
            <v>MFL INDIA LTD</v>
          </cell>
          <cell r="B2584">
            <v>526622</v>
          </cell>
          <cell r="C2584" t="str">
            <v>Not Listed</v>
          </cell>
          <cell r="D2584" t="str">
            <v>Transportation - Logistics</v>
          </cell>
        </row>
        <row r="2585">
          <cell r="A2585" t="str">
            <v>MFS INTERCORP LTD</v>
          </cell>
          <cell r="B2585">
            <v>513721</v>
          </cell>
          <cell r="C2585" t="str">
            <v>Not Listed</v>
          </cell>
          <cell r="D2585" t="str">
            <v>Iron &amp; Steel/Interm.Products</v>
          </cell>
        </row>
        <row r="2586">
          <cell r="A2586" t="str">
            <v>MIC ELECTRONICS LTD</v>
          </cell>
          <cell r="B2586">
            <v>532850</v>
          </cell>
          <cell r="C2586" t="str">
            <v>MIC</v>
          </cell>
          <cell r="D2586" t="str">
            <v>Electronic Components</v>
          </cell>
        </row>
        <row r="2587">
          <cell r="A2587" t="str">
            <v>MICROSE (INDIA) LTD</v>
          </cell>
          <cell r="B2587">
            <v>523343</v>
          </cell>
          <cell r="C2587" t="str">
            <v>Not Listed</v>
          </cell>
          <cell r="D2587" t="str">
            <v>Finance (including NBFCs)</v>
          </cell>
        </row>
        <row r="2588">
          <cell r="A2588" t="str">
            <v>MICROSE INDIA LTD</v>
          </cell>
          <cell r="B2588">
            <v>523343</v>
          </cell>
          <cell r="C2588" t="str">
            <v>Not Listed</v>
          </cell>
          <cell r="D2588" t="str">
            <v>Finance (including NBFCs)</v>
          </cell>
        </row>
        <row r="2589">
          <cell r="A2589" t="str">
            <v>MID EAST PORTFOLIO MANAGEMENT LTD</v>
          </cell>
          <cell r="B2589">
            <v>526251</v>
          </cell>
          <cell r="C2589" t="str">
            <v>Not Listed</v>
          </cell>
          <cell r="D2589" t="str">
            <v>Other Financial Services</v>
          </cell>
        </row>
        <row r="2590">
          <cell r="A2590" t="str">
            <v>MID INDIA INDUSTRIES LTD</v>
          </cell>
          <cell r="B2590">
            <v>500277</v>
          </cell>
          <cell r="C2590" t="str">
            <v>Not Listed</v>
          </cell>
          <cell r="D2590" t="str">
            <v>Textiles</v>
          </cell>
        </row>
        <row r="2591">
          <cell r="A2591" t="str">
            <v>MIDAS INFRA TRADE LTD</v>
          </cell>
          <cell r="B2591">
            <v>531192</v>
          </cell>
          <cell r="C2591" t="str">
            <v>Not Listed</v>
          </cell>
          <cell r="D2591" t="str">
            <v>Finance (including NBFCs)</v>
          </cell>
        </row>
        <row r="2592">
          <cell r="A2592" t="str">
            <v>MIDEAST INTEGRATED STEELS LTD</v>
          </cell>
          <cell r="B2592">
            <v>540744</v>
          </cell>
          <cell r="C2592" t="str">
            <v>Not Listed</v>
          </cell>
          <cell r="D2592" t="str">
            <v>Iron &amp; Steel/Interm.Products</v>
          </cell>
        </row>
        <row r="2593">
          <cell r="A2593" t="str">
            <v>MIDVALLEY ENTERTAINMENT LTD.</v>
          </cell>
          <cell r="B2593">
            <v>533310</v>
          </cell>
          <cell r="C2593" t="str">
            <v>MIDVAL</v>
          </cell>
          <cell r="D2593" t="str">
            <v>Movies &amp;amp; Entertainment</v>
          </cell>
        </row>
        <row r="2594">
          <cell r="A2594" t="str">
            <v>MIDWEST GOLD LTD</v>
          </cell>
          <cell r="B2594">
            <v>526570</v>
          </cell>
          <cell r="C2594" t="str">
            <v>Not Listed</v>
          </cell>
          <cell r="D2594" t="str">
            <v>Construction Materials</v>
          </cell>
        </row>
        <row r="2595">
          <cell r="A2595" t="str">
            <v>MIHIKA INDUSTRIES LTD</v>
          </cell>
          <cell r="B2595">
            <v>538895</v>
          </cell>
          <cell r="C2595" t="str">
            <v>Not Listed</v>
          </cell>
          <cell r="D2595" t="str">
            <v>Comm.Trading  &amp; Distribution</v>
          </cell>
        </row>
        <row r="2596">
          <cell r="A2596" t="str">
            <v>MILESTONE FURNITURE LTD</v>
          </cell>
          <cell r="B2596">
            <v>541337</v>
          </cell>
          <cell r="C2596" t="str">
            <v>Not Listed</v>
          </cell>
          <cell r="D2596" t="str">
            <v>Furniture-Furnishing-Paints</v>
          </cell>
        </row>
        <row r="2597">
          <cell r="A2597" t="str">
            <v>MILESTONE GLOBAL LTD</v>
          </cell>
          <cell r="B2597">
            <v>531338</v>
          </cell>
          <cell r="C2597" t="str">
            <v>Not Listed</v>
          </cell>
          <cell r="D2597" t="str">
            <v>Construction Materials</v>
          </cell>
        </row>
        <row r="2598">
          <cell r="A2598" t="str">
            <v>MILGREY FINANCE &amp; INVESTMENTS LTD</v>
          </cell>
          <cell r="B2598">
            <v>511018</v>
          </cell>
          <cell r="C2598" t="str">
            <v>Not Listed</v>
          </cell>
          <cell r="D2598" t="str">
            <v>Misc.Commercial Services</v>
          </cell>
        </row>
        <row r="2599">
          <cell r="A2599" t="str">
            <v>MILKFOOD LTD</v>
          </cell>
          <cell r="B2599">
            <v>507621</v>
          </cell>
          <cell r="C2599" t="str">
            <v>Not Listed</v>
          </cell>
          <cell r="D2599" t="str">
            <v>Packaged Foods</v>
          </cell>
        </row>
        <row r="2600">
          <cell r="A2600" t="str">
            <v>MILLENNIUM ONLINE SOLUTIONS  INDIA  LTD</v>
          </cell>
          <cell r="B2600">
            <v>511187</v>
          </cell>
          <cell r="C2600" t="str">
            <v>Not Listed</v>
          </cell>
          <cell r="D2600" t="str">
            <v>Misc.Commercial Services</v>
          </cell>
        </row>
        <row r="2601">
          <cell r="A2601" t="str">
            <v>MILTON INDUSTRIES LTD</v>
          </cell>
          <cell r="B2601" t="str">
            <v>Not Listed</v>
          </cell>
          <cell r="C2601" t="str">
            <v>MILTON</v>
          </cell>
          <cell r="D2601" t="str">
            <v>SME</v>
          </cell>
        </row>
        <row r="2602">
          <cell r="A2602" t="str">
            <v>MINAXI TEXTILES LTD</v>
          </cell>
          <cell r="B2602">
            <v>531456</v>
          </cell>
          <cell r="C2602" t="str">
            <v>Not Listed</v>
          </cell>
          <cell r="D2602" t="str">
            <v>Textiles</v>
          </cell>
        </row>
        <row r="2603">
          <cell r="A2603" t="str">
            <v>MINDA CORPORATION LTD</v>
          </cell>
          <cell r="B2603">
            <v>538962</v>
          </cell>
          <cell r="C2603" t="str">
            <v>MINDACORP</v>
          </cell>
          <cell r="D2603" t="str">
            <v>Auto Parts &amp; Equipment</v>
          </cell>
        </row>
        <row r="2604">
          <cell r="A2604" t="str">
            <v>MINDA FINANCE LTD</v>
          </cell>
          <cell r="B2604">
            <v>539303</v>
          </cell>
          <cell r="C2604" t="str">
            <v>Not Listed</v>
          </cell>
          <cell r="D2604" t="str">
            <v>Finance (including NBFCs)</v>
          </cell>
        </row>
        <row r="2605">
          <cell r="A2605" t="str">
            <v>MINDA INDUSTRIES LTD</v>
          </cell>
          <cell r="B2605">
            <v>532539</v>
          </cell>
          <cell r="C2605" t="str">
            <v>MINDAIND</v>
          </cell>
          <cell r="D2605" t="str">
            <v>Auto Parts &amp; Equipment</v>
          </cell>
        </row>
        <row r="2606">
          <cell r="A2606" t="str">
            <v>MINDTECK (INDIA) LTD</v>
          </cell>
          <cell r="B2606">
            <v>517344</v>
          </cell>
          <cell r="C2606" t="str">
            <v>MINDTECK</v>
          </cell>
          <cell r="D2606" t="str">
            <v>IT Software Products</v>
          </cell>
        </row>
        <row r="2607">
          <cell r="A2607" t="str">
            <v>MINDTECK INDIA LTD</v>
          </cell>
          <cell r="B2607">
            <v>517344</v>
          </cell>
          <cell r="C2607" t="str">
            <v>MINDTECK</v>
          </cell>
          <cell r="D2607" t="str">
            <v>IT Software Products</v>
          </cell>
        </row>
        <row r="2608">
          <cell r="A2608" t="str">
            <v>MINDTREE LTD</v>
          </cell>
          <cell r="B2608">
            <v>532819</v>
          </cell>
          <cell r="C2608" t="str">
            <v>MINDTREE</v>
          </cell>
          <cell r="D2608" t="str">
            <v>IT Consulting &amp; Software</v>
          </cell>
        </row>
        <row r="2609">
          <cell r="A2609" t="str">
            <v>MINI DIAMONDS (INDIA) LTD</v>
          </cell>
          <cell r="B2609">
            <v>523373</v>
          </cell>
          <cell r="C2609" t="str">
            <v>Not Listed</v>
          </cell>
          <cell r="D2609" t="str">
            <v>Other Apparels &amp; Accessories</v>
          </cell>
        </row>
        <row r="2610">
          <cell r="A2610" t="str">
            <v>MINI DIAMONDS INDIA LTD</v>
          </cell>
          <cell r="B2610">
            <v>523373</v>
          </cell>
          <cell r="C2610" t="str">
            <v>Not Listed</v>
          </cell>
          <cell r="D2610" t="str">
            <v>Other Apparels &amp; Accessories</v>
          </cell>
        </row>
        <row r="2611">
          <cell r="A2611" t="str">
            <v>MINOLTA FINANCE LTD</v>
          </cell>
          <cell r="B2611">
            <v>532164</v>
          </cell>
          <cell r="C2611" t="str">
            <v>Not Listed</v>
          </cell>
          <cell r="D2611" t="str">
            <v>Finance (including NBFCs)</v>
          </cell>
        </row>
        <row r="2612">
          <cell r="A2612" t="str">
            <v>MIPCO SEAMLESS RINGS GUJARAT LTD</v>
          </cell>
          <cell r="B2612">
            <v>505797</v>
          </cell>
          <cell r="C2612" t="str">
            <v>Not Listed</v>
          </cell>
          <cell r="D2612" t="str">
            <v>Other Industrial Goods</v>
          </cell>
        </row>
        <row r="2613">
          <cell r="A2613" t="str">
            <v>MIRC ELECTRONICS LTD</v>
          </cell>
          <cell r="B2613">
            <v>500279</v>
          </cell>
          <cell r="C2613" t="str">
            <v>MIRCELECTR</v>
          </cell>
          <cell r="D2613" t="str">
            <v>Consumer Electronics</v>
          </cell>
        </row>
        <row r="2614">
          <cell r="A2614" t="str">
            <v>MIRCH TECHNOLOGIES (INDIA) LTD</v>
          </cell>
          <cell r="B2614">
            <v>505336</v>
          </cell>
          <cell r="C2614" t="str">
            <v>Not Listed</v>
          </cell>
          <cell r="D2614" t="str">
            <v>Industrial Machinery</v>
          </cell>
        </row>
        <row r="2615">
          <cell r="A2615" t="str">
            <v>MIRCH TECHNOLOGIES INDIA LTD</v>
          </cell>
          <cell r="B2615">
            <v>505336</v>
          </cell>
          <cell r="C2615" t="str">
            <v>Not Listed</v>
          </cell>
          <cell r="D2615" t="str">
            <v>Industrial Machinery</v>
          </cell>
        </row>
        <row r="2616">
          <cell r="A2616" t="str">
            <v>MIRZA INTERNATIONAL LTD</v>
          </cell>
          <cell r="B2616">
            <v>526642</v>
          </cell>
          <cell r="C2616" t="str">
            <v>MIRZAINT</v>
          </cell>
          <cell r="D2616" t="str">
            <v>Footwear</v>
          </cell>
        </row>
        <row r="2617">
          <cell r="A2617" t="str">
            <v>MISHKA EXIM LTD</v>
          </cell>
          <cell r="B2617">
            <v>539220</v>
          </cell>
          <cell r="C2617" t="str">
            <v>Not Listed</v>
          </cell>
          <cell r="D2617" t="str">
            <v>Other Apparels &amp; Accessories</v>
          </cell>
        </row>
        <row r="2618">
          <cell r="A2618" t="str">
            <v>MISHRA DHATU NIGAM LTD</v>
          </cell>
          <cell r="B2618">
            <v>541195</v>
          </cell>
          <cell r="C2618" t="str">
            <v>MIDHANI</v>
          </cell>
          <cell r="D2618" t="str">
            <v>Iron &amp; Steel Products</v>
          </cell>
        </row>
        <row r="2619">
          <cell r="A2619" t="str">
            <v>MISHTANN FOODS LTD</v>
          </cell>
          <cell r="B2619">
            <v>539594</v>
          </cell>
          <cell r="C2619" t="str">
            <v>Not Listed</v>
          </cell>
          <cell r="D2619" t="str">
            <v>Other Agricultural Products</v>
          </cell>
        </row>
        <row r="2620">
          <cell r="A2620" t="str">
            <v>MITCON CONSULTANCY &amp; ENGINEERING SERVICES LTD</v>
          </cell>
          <cell r="B2620" t="str">
            <v>Not Listed</v>
          </cell>
          <cell r="C2620" t="str">
            <v>MITCON</v>
          </cell>
          <cell r="D2620" t="str">
            <v>SME</v>
          </cell>
        </row>
        <row r="2621">
          <cell r="A2621" t="str">
            <v>MITSHI (INDIA) LTD</v>
          </cell>
          <cell r="B2621">
            <v>523782</v>
          </cell>
          <cell r="C2621" t="str">
            <v>Not Listed</v>
          </cell>
          <cell r="D2621" t="str">
            <v>Comm.Trading  &amp; Distribution</v>
          </cell>
        </row>
        <row r="2622">
          <cell r="A2622" t="str">
            <v>MITSHI INDIA LTD</v>
          </cell>
          <cell r="B2622">
            <v>523782</v>
          </cell>
          <cell r="C2622" t="str">
            <v>Not Listed</v>
          </cell>
          <cell r="D2622" t="str">
            <v>Comm.Trading  &amp; Distribution</v>
          </cell>
        </row>
        <row r="2623">
          <cell r="A2623" t="str">
            <v>MITSU CHEM PLAST LTD</v>
          </cell>
          <cell r="B2623">
            <v>540078</v>
          </cell>
          <cell r="C2623" t="str">
            <v>Not Listed</v>
          </cell>
          <cell r="D2623" t="str">
            <v>Containers &amp; Packaging</v>
          </cell>
        </row>
        <row r="2624">
          <cell r="A2624" t="str">
            <v>MITTAL LIFE STYLE LTD</v>
          </cell>
          <cell r="B2624" t="str">
            <v>Not Listed</v>
          </cell>
          <cell r="C2624" t="str">
            <v>MITTAL</v>
          </cell>
          <cell r="D2624" t="str">
            <v>SME</v>
          </cell>
        </row>
        <row r="2625">
          <cell r="A2625" t="str">
            <v>MIVEN MACHINE TOOLS LTD.</v>
          </cell>
          <cell r="B2625">
            <v>522036</v>
          </cell>
          <cell r="C2625" t="str">
            <v>MIVENMACH</v>
          </cell>
          <cell r="D2625" t="str">
            <v>Other Industrial Goods</v>
          </cell>
        </row>
        <row r="2626">
          <cell r="A2626" t="str">
            <v>MM FORGINGS LTD</v>
          </cell>
          <cell r="B2626">
            <v>522241</v>
          </cell>
          <cell r="C2626" t="str">
            <v>MMFL</v>
          </cell>
          <cell r="D2626" t="str">
            <v>Other Industrial Products</v>
          </cell>
        </row>
        <row r="2627">
          <cell r="A2627" t="str">
            <v>MM RUBBER COMPANY LTD.</v>
          </cell>
          <cell r="B2627">
            <v>509196</v>
          </cell>
          <cell r="C2627" t="str">
            <v>MMRUBBR-B</v>
          </cell>
          <cell r="D2627" t="str">
            <v>Auto Tyres &amp;amp; Rubber Products</v>
          </cell>
        </row>
        <row r="2628">
          <cell r="A2628" t="str">
            <v>MMP INDUSTRIES LTD</v>
          </cell>
          <cell r="B2628" t="str">
            <v>Not Listed</v>
          </cell>
          <cell r="C2628" t="str">
            <v>MMP</v>
          </cell>
          <cell r="D2628" t="str">
            <v>SME</v>
          </cell>
        </row>
        <row r="2629">
          <cell r="A2629" t="str">
            <v>MMTC LTD</v>
          </cell>
          <cell r="B2629">
            <v>513377</v>
          </cell>
          <cell r="C2629" t="str">
            <v>MMTC</v>
          </cell>
          <cell r="D2629" t="str">
            <v>Comm.Trading  &amp; Distribution</v>
          </cell>
        </row>
        <row r="2630">
          <cell r="A2630" t="str">
            <v>MODELLA WOOLLENS LTD</v>
          </cell>
          <cell r="B2630">
            <v>503772</v>
          </cell>
          <cell r="C2630" t="str">
            <v>Not Listed</v>
          </cell>
          <cell r="D2630" t="str">
            <v>Comm.Trading  &amp; Distribution</v>
          </cell>
        </row>
        <row r="2631">
          <cell r="A2631" t="str">
            <v>MODERN (INDIA) LTD</v>
          </cell>
          <cell r="B2631">
            <v>503015</v>
          </cell>
          <cell r="C2631" t="str">
            <v>Not Listed</v>
          </cell>
          <cell r="D2631" t="str">
            <v>Comm.Trading  &amp; Distribution</v>
          </cell>
        </row>
        <row r="2632">
          <cell r="A2632" t="str">
            <v>MODERN CONVERTERS LTD</v>
          </cell>
          <cell r="B2632">
            <v>539762</v>
          </cell>
          <cell r="C2632" t="str">
            <v>Not Listed</v>
          </cell>
          <cell r="D2632" t="str">
            <v>Other Agricultural Products</v>
          </cell>
        </row>
        <row r="2633">
          <cell r="A2633" t="str">
            <v>MODERN DAIRIES LTD</v>
          </cell>
          <cell r="B2633">
            <v>519287</v>
          </cell>
          <cell r="C2633" t="str">
            <v>Not Listed</v>
          </cell>
          <cell r="D2633" t="str">
            <v>Packaged Foods</v>
          </cell>
        </row>
        <row r="2634">
          <cell r="A2634" t="str">
            <v>MODERN INDIA LTD</v>
          </cell>
          <cell r="B2634">
            <v>503015</v>
          </cell>
          <cell r="C2634" t="str">
            <v>Not Listed</v>
          </cell>
          <cell r="D2634" t="str">
            <v>Comm.Trading  &amp; Distribution</v>
          </cell>
        </row>
        <row r="2635">
          <cell r="A2635" t="str">
            <v>MODERN SHARES &amp; STOCKBROKERS LTD</v>
          </cell>
          <cell r="B2635">
            <v>509760</v>
          </cell>
          <cell r="C2635" t="str">
            <v>Not Listed</v>
          </cell>
          <cell r="D2635" t="str">
            <v>Other Financial Services</v>
          </cell>
        </row>
        <row r="2636">
          <cell r="A2636" t="str">
            <v>MODERN STEELS LTD.-$</v>
          </cell>
          <cell r="B2636">
            <v>513303</v>
          </cell>
          <cell r="C2636" t="str">
            <v>MDRNSTL</v>
          </cell>
          <cell r="D2636" t="str">
            <v>Iron &amp;amp; Steel/Interm.Products</v>
          </cell>
        </row>
        <row r="2637">
          <cell r="A2637" t="str">
            <v>MODEX INTERNATIONAL SECURITIES LTD</v>
          </cell>
          <cell r="B2637">
            <v>537092</v>
          </cell>
          <cell r="C2637" t="str">
            <v>Not Listed</v>
          </cell>
          <cell r="D2637" t="str">
            <v>Other Financial Services</v>
          </cell>
        </row>
        <row r="2638">
          <cell r="A2638" t="str">
            <v>MODI NATURALS LTD</v>
          </cell>
          <cell r="B2638">
            <v>519003</v>
          </cell>
          <cell r="C2638" t="str">
            <v>Not Listed</v>
          </cell>
          <cell r="D2638" t="str">
            <v>Other Agricultural Products</v>
          </cell>
        </row>
        <row r="2639">
          <cell r="A2639" t="str">
            <v>MODI RUBBER LTD</v>
          </cell>
          <cell r="B2639">
            <v>500890</v>
          </cell>
          <cell r="C2639" t="str">
            <v>MODIRUBBER</v>
          </cell>
          <cell r="D2639" t="str">
            <v>Auto Tyres &amp; Rubber Products</v>
          </cell>
        </row>
        <row r="2640">
          <cell r="A2640" t="str">
            <v>MODIPON LTD</v>
          </cell>
          <cell r="B2640">
            <v>503776</v>
          </cell>
          <cell r="C2640" t="str">
            <v>Not Listed</v>
          </cell>
          <cell r="D2640" t="str">
            <v>Agrochemicals</v>
          </cell>
        </row>
        <row r="2641">
          <cell r="A2641" t="str">
            <v>MODISON METALS LTD</v>
          </cell>
          <cell r="B2641">
            <v>506261</v>
          </cell>
          <cell r="C2641" t="str">
            <v>Not Listed</v>
          </cell>
          <cell r="D2641" t="str">
            <v>Other Elect.Equip./ Prod.</v>
          </cell>
        </row>
        <row r="2642">
          <cell r="A2642" t="str">
            <v>MOHINI HEALTH &amp; HYGIENE LTD</v>
          </cell>
          <cell r="B2642" t="str">
            <v>Not Listed</v>
          </cell>
          <cell r="C2642" t="str">
            <v>MHHL</v>
          </cell>
          <cell r="D2642" t="str">
            <v>SME</v>
          </cell>
        </row>
        <row r="2643">
          <cell r="A2643" t="str">
            <v>MOHIT INDUSTRIES LTD</v>
          </cell>
          <cell r="B2643">
            <v>531453</v>
          </cell>
          <cell r="C2643" t="str">
            <v>MOHITIND</v>
          </cell>
          <cell r="D2643" t="str">
            <v>Textiles</v>
          </cell>
        </row>
        <row r="2644">
          <cell r="A2644" t="str">
            <v>MOHIT PAPER MILLS LTD</v>
          </cell>
          <cell r="B2644">
            <v>530169</v>
          </cell>
          <cell r="C2644" t="str">
            <v>Not Listed</v>
          </cell>
          <cell r="D2644" t="str">
            <v>Paper &amp; Paper Products</v>
          </cell>
        </row>
        <row r="2645">
          <cell r="A2645" t="str">
            <v>MOHITE INDUSTRIES LTD</v>
          </cell>
          <cell r="B2645">
            <v>532140</v>
          </cell>
          <cell r="C2645" t="str">
            <v>Not Listed</v>
          </cell>
          <cell r="D2645" t="str">
            <v>Textiles</v>
          </cell>
        </row>
        <row r="2646">
          <cell r="A2646" t="str">
            <v>MOHOTA INDUSTRIES LTD</v>
          </cell>
          <cell r="B2646">
            <v>530047</v>
          </cell>
          <cell r="C2646" t="str">
            <v>MOHOTAIND</v>
          </cell>
          <cell r="D2646" t="str">
            <v>Textiles</v>
          </cell>
        </row>
        <row r="2647">
          <cell r="A2647" t="str">
            <v>MOIL LTD</v>
          </cell>
          <cell r="B2647">
            <v>533286</v>
          </cell>
          <cell r="C2647" t="str">
            <v>MOIL</v>
          </cell>
          <cell r="D2647" t="str">
            <v>Mining</v>
          </cell>
        </row>
        <row r="2648">
          <cell r="A2648" t="str">
            <v>MOKSH ORNAMENTS LTD</v>
          </cell>
          <cell r="B2648" t="str">
            <v>Not Listed</v>
          </cell>
          <cell r="C2648" t="str">
            <v>MOKSH</v>
          </cell>
          <cell r="D2648" t="str">
            <v>SME</v>
          </cell>
        </row>
        <row r="2649">
          <cell r="A2649" t="str">
            <v>MOLD-TEK PACKAGING LTD</v>
          </cell>
          <cell r="B2649">
            <v>533080</v>
          </cell>
          <cell r="C2649" t="str">
            <v>MOLDTKPAC</v>
          </cell>
          <cell r="D2649" t="str">
            <v>Containers &amp; Packaging</v>
          </cell>
        </row>
        <row r="2650">
          <cell r="A2650" t="str">
            <v>MOLD-TEK TECHNOLOGIES LTD</v>
          </cell>
          <cell r="B2650">
            <v>526263</v>
          </cell>
          <cell r="C2650" t="str">
            <v>MOLDTECH</v>
          </cell>
          <cell r="D2650" t="str">
            <v>BPO/KPO</v>
          </cell>
        </row>
        <row r="2651">
          <cell r="A2651" t="str">
            <v>MONARCH NETWORTH CAPITAL LTD</v>
          </cell>
          <cell r="B2651">
            <v>511551</v>
          </cell>
          <cell r="C2651" t="str">
            <v>Not Listed</v>
          </cell>
          <cell r="D2651" t="str">
            <v>Other Financial Services</v>
          </cell>
        </row>
        <row r="2652">
          <cell r="A2652" t="str">
            <v>MONEY MASTERS LEASING &amp; FINANCE LTD</v>
          </cell>
          <cell r="B2652">
            <v>535910</v>
          </cell>
          <cell r="C2652" t="str">
            <v>Not Listed</v>
          </cell>
          <cell r="D2652" t="str">
            <v>Finance (including NBFCs)</v>
          </cell>
        </row>
        <row r="2653">
          <cell r="A2653" t="str">
            <v>MONNET INDUSTRIES LTD</v>
          </cell>
          <cell r="B2653">
            <v>532078</v>
          </cell>
          <cell r="C2653" t="str">
            <v>Not Listed</v>
          </cell>
          <cell r="D2653" t="str">
            <v>Iron &amp; Steel/Interm.Products</v>
          </cell>
        </row>
        <row r="2654">
          <cell r="A2654" t="str">
            <v>MONNET ISPAT &amp; ENERGY LTD</v>
          </cell>
          <cell r="B2654">
            <v>513446</v>
          </cell>
          <cell r="C2654" t="str">
            <v>AIONJSW</v>
          </cell>
          <cell r="D2654" t="str">
            <v>Iron &amp; Steel/Interm.Products</v>
          </cell>
        </row>
        <row r="2655">
          <cell r="A2655" t="str">
            <v>MONNET PROJECT DEVELOPERS LTD</v>
          </cell>
          <cell r="B2655">
            <v>532723</v>
          </cell>
          <cell r="C2655" t="str">
            <v>Not Listed</v>
          </cell>
          <cell r="D2655" t="str">
            <v>Realty</v>
          </cell>
        </row>
        <row r="2656">
          <cell r="A2656" t="str">
            <v>MONOTYPE (INDIA) LTD</v>
          </cell>
          <cell r="B2656">
            <v>505343</v>
          </cell>
          <cell r="C2656" t="str">
            <v>Not Listed</v>
          </cell>
          <cell r="D2656" t="str">
            <v>Misc.Commercial Services</v>
          </cell>
        </row>
        <row r="2657">
          <cell r="A2657" t="str">
            <v>MONOTYPE INDIA LTD</v>
          </cell>
          <cell r="B2657">
            <v>505343</v>
          </cell>
          <cell r="C2657" t="str">
            <v>Not Listed</v>
          </cell>
          <cell r="D2657" t="str">
            <v>Misc.Commercial Services</v>
          </cell>
        </row>
        <row r="2658">
          <cell r="A2658" t="str">
            <v>MONSANTO (INDIA) LTD</v>
          </cell>
          <cell r="B2658">
            <v>524084</v>
          </cell>
          <cell r="C2658" t="str">
            <v>MONSANTO</v>
          </cell>
          <cell r="D2658" t="str">
            <v>Agrochemicals</v>
          </cell>
        </row>
        <row r="2659">
          <cell r="A2659" t="str">
            <v>MONSANTO INDIA LTD</v>
          </cell>
          <cell r="B2659">
            <v>524084</v>
          </cell>
          <cell r="C2659" t="str">
            <v>MONSANTO</v>
          </cell>
          <cell r="D2659" t="str">
            <v>Agrochemicals</v>
          </cell>
        </row>
        <row r="2660">
          <cell r="A2660" t="str">
            <v>MONTE CARLO FASHIONS LTD</v>
          </cell>
          <cell r="B2660">
            <v>538836</v>
          </cell>
          <cell r="C2660" t="str">
            <v>MONTECARLO</v>
          </cell>
          <cell r="D2660" t="str">
            <v>Other Apparels &amp; Accessories</v>
          </cell>
        </row>
        <row r="2661">
          <cell r="A2661" t="str">
            <v>MOONGIPA CAPITAL FINANCE LTD</v>
          </cell>
          <cell r="B2661">
            <v>530167</v>
          </cell>
          <cell r="C2661" t="str">
            <v>Not Listed</v>
          </cell>
          <cell r="D2661" t="str">
            <v>Finance (including NBFCs)</v>
          </cell>
        </row>
        <row r="2662">
          <cell r="A2662" t="str">
            <v>MOONGIPA SECURITIES LTD</v>
          </cell>
          <cell r="B2662">
            <v>539199</v>
          </cell>
          <cell r="C2662" t="str">
            <v>Not Listed</v>
          </cell>
          <cell r="D2662" t="str">
            <v>Other Financial Services</v>
          </cell>
        </row>
        <row r="2663">
          <cell r="A2663" t="str">
            <v>MORARJEE TEXTILES LTD</v>
          </cell>
          <cell r="B2663">
            <v>532621</v>
          </cell>
          <cell r="C2663" t="str">
            <v>MORARJEE</v>
          </cell>
          <cell r="D2663" t="str">
            <v>Textiles</v>
          </cell>
        </row>
        <row r="2664">
          <cell r="A2664" t="str">
            <v>MORARKA FINANCE LTD</v>
          </cell>
          <cell r="B2664">
            <v>511549</v>
          </cell>
          <cell r="C2664" t="str">
            <v>Not Listed</v>
          </cell>
          <cell r="D2664" t="str">
            <v>Finance (including NBFCs)</v>
          </cell>
        </row>
        <row r="2665">
          <cell r="A2665" t="str">
            <v>MOREPEN LABORATORIES LTD</v>
          </cell>
          <cell r="B2665">
            <v>500288</v>
          </cell>
          <cell r="C2665" t="str">
            <v>MOREPENLAB</v>
          </cell>
          <cell r="D2665" t="str">
            <v>Pharmaceuticals</v>
          </cell>
        </row>
        <row r="2666">
          <cell r="A2666" t="str">
            <v>MORGAN VENTURES LTD</v>
          </cell>
          <cell r="B2666">
            <v>526237</v>
          </cell>
          <cell r="C2666" t="str">
            <v>Not Listed</v>
          </cell>
          <cell r="D2666" t="str">
            <v>Finance (including NBFCs)</v>
          </cell>
        </row>
        <row r="2667">
          <cell r="A2667" t="str">
            <v>MORGANITE CRUCIBLE (INDIA) LTD</v>
          </cell>
          <cell r="B2667">
            <v>523160</v>
          </cell>
          <cell r="C2667" t="str">
            <v>Not Listed</v>
          </cell>
          <cell r="D2667" t="str">
            <v>Other Industrial Goods</v>
          </cell>
        </row>
        <row r="2668">
          <cell r="A2668" t="str">
            <v>MORGANITE CRUCIBLE INDIA LTD</v>
          </cell>
          <cell r="B2668">
            <v>523160</v>
          </cell>
          <cell r="C2668" t="str">
            <v>Not Listed</v>
          </cell>
          <cell r="D2668" t="str">
            <v>Other Industrial Goods</v>
          </cell>
        </row>
        <row r="2669">
          <cell r="A2669" t="str">
            <v>MORYO INDUSTRIES LTD.</v>
          </cell>
          <cell r="B2669">
            <v>513305</v>
          </cell>
          <cell r="C2669" t="str">
            <v>MORYOIND</v>
          </cell>
          <cell r="D2669" t="str">
            <v>Misc.Commercial Services</v>
          </cell>
        </row>
        <row r="2670">
          <cell r="A2670" t="str">
            <v>MOSCHIP SEMICONDUCTOR TECHNOLOGY LTD</v>
          </cell>
          <cell r="B2670">
            <v>532407</v>
          </cell>
          <cell r="C2670" t="str">
            <v>Not Listed</v>
          </cell>
          <cell r="D2670" t="str">
            <v>IT Software Products</v>
          </cell>
        </row>
        <row r="2671">
          <cell r="A2671" t="str">
            <v>MOSER-BAER I LTD</v>
          </cell>
          <cell r="B2671" t="str">
            <v>Not Listed</v>
          </cell>
          <cell r="C2671" t="str">
            <v>MOSERBAER</v>
          </cell>
          <cell r="D2671" t="str">
            <v>Others</v>
          </cell>
        </row>
        <row r="2672">
          <cell r="A2672" t="str">
            <v>MOTHERSON SUMI SYSTEMS LTD</v>
          </cell>
          <cell r="B2672">
            <v>517334</v>
          </cell>
          <cell r="C2672" t="str">
            <v>MOTHERSUMI</v>
          </cell>
          <cell r="D2672" t="str">
            <v>Auto Parts &amp; Equipment</v>
          </cell>
        </row>
        <row r="2673">
          <cell r="A2673" t="str">
            <v>MOTILAL OSWAL FINANCIAL SERVICES LTD</v>
          </cell>
          <cell r="B2673">
            <v>532892</v>
          </cell>
          <cell r="C2673" t="str">
            <v>MOTILALOFS</v>
          </cell>
          <cell r="D2673" t="str">
            <v>Finance (including NBFCs)</v>
          </cell>
        </row>
        <row r="2674">
          <cell r="A2674" t="str">
            <v>Motilal Oswal MOSt Shares M50 ETF</v>
          </cell>
          <cell r="B2674">
            <v>590115</v>
          </cell>
          <cell r="C2674" t="str">
            <v>M50</v>
          </cell>
          <cell r="D2674" t="str">
            <v>Other Financial Services</v>
          </cell>
        </row>
        <row r="2675">
          <cell r="A2675" t="str">
            <v>Motilal Oswal MOSt Shares NASDAQ-100 ETF</v>
          </cell>
          <cell r="B2675">
            <v>533385</v>
          </cell>
          <cell r="C2675" t="str">
            <v>N100</v>
          </cell>
          <cell r="D2675" t="str">
            <v>Other Financial Services</v>
          </cell>
        </row>
        <row r="2676">
          <cell r="A2676" t="str">
            <v>MOUNT SHIVALIK INDUSTRIES LTD</v>
          </cell>
          <cell r="B2676">
            <v>507522</v>
          </cell>
          <cell r="C2676" t="str">
            <v>Not Listed</v>
          </cell>
          <cell r="D2676" t="str">
            <v>Breweries &amp; Distilleries</v>
          </cell>
        </row>
        <row r="2677">
          <cell r="A2677" t="str">
            <v>MPHASIS LTD</v>
          </cell>
          <cell r="B2677">
            <v>526299</v>
          </cell>
          <cell r="C2677" t="str">
            <v>MPHASIS</v>
          </cell>
          <cell r="D2677" t="str">
            <v>IT Consulting &amp; Software</v>
          </cell>
        </row>
        <row r="2678">
          <cell r="A2678" t="str">
            <v>MPIL CORPORATION LTD</v>
          </cell>
          <cell r="B2678">
            <v>500450</v>
          </cell>
          <cell r="C2678" t="str">
            <v>Not Listed</v>
          </cell>
          <cell r="D2678" t="str">
            <v>Other Financial Services</v>
          </cell>
        </row>
        <row r="2679">
          <cell r="A2679" t="str">
            <v>MPL PLASTICS LTD</v>
          </cell>
          <cell r="B2679">
            <v>526143</v>
          </cell>
          <cell r="C2679" t="str">
            <v>Not Listed</v>
          </cell>
          <cell r="D2679" t="str">
            <v>Containers &amp; Packaging</v>
          </cell>
        </row>
        <row r="2680">
          <cell r="A2680" t="str">
            <v>MPS LTD</v>
          </cell>
          <cell r="B2680">
            <v>532440</v>
          </cell>
          <cell r="C2680" t="str">
            <v>MPSLTD</v>
          </cell>
          <cell r="D2680" t="str">
            <v>Comm.Printing/Stationery</v>
          </cell>
        </row>
        <row r="2681">
          <cell r="A2681" t="str">
            <v>MRC EXIM LTD</v>
          </cell>
          <cell r="B2681">
            <v>540809</v>
          </cell>
          <cell r="C2681" t="str">
            <v>Not Listed</v>
          </cell>
          <cell r="D2681" t="str">
            <v>Comm.Trading  &amp; Distribution</v>
          </cell>
        </row>
        <row r="2682">
          <cell r="A2682" t="str">
            <v>MRF LTD</v>
          </cell>
          <cell r="B2682">
            <v>500290</v>
          </cell>
          <cell r="C2682" t="str">
            <v>MRF</v>
          </cell>
          <cell r="D2682" t="str">
            <v>Auto Tyres &amp; Rubber Products</v>
          </cell>
        </row>
        <row r="2683">
          <cell r="A2683" t="str">
            <v>MRO-TEK REALTY LTD</v>
          </cell>
          <cell r="B2683">
            <v>532376</v>
          </cell>
          <cell r="C2683" t="str">
            <v>MRO-TEK</v>
          </cell>
          <cell r="D2683" t="str">
            <v>Telecom Equipment</v>
          </cell>
        </row>
        <row r="2684">
          <cell r="A2684" t="str">
            <v>MRUGESH TRADING LTD</v>
          </cell>
          <cell r="B2684">
            <v>512065</v>
          </cell>
          <cell r="C2684" t="str">
            <v>Not Listed</v>
          </cell>
          <cell r="D2684" t="str">
            <v>Finance (including NBFCs)</v>
          </cell>
        </row>
        <row r="2685">
          <cell r="A2685" t="str">
            <v>MSP STEEL &amp; POWER LTD</v>
          </cell>
          <cell r="B2685">
            <v>532650</v>
          </cell>
          <cell r="C2685" t="str">
            <v>MSPL</v>
          </cell>
          <cell r="D2685" t="str">
            <v>Iron &amp; Steel Products</v>
          </cell>
        </row>
        <row r="2686">
          <cell r="A2686" t="str">
            <v>MSR (INDIA) LTD</v>
          </cell>
          <cell r="B2686">
            <v>508922</v>
          </cell>
          <cell r="C2686" t="str">
            <v>Not Listed</v>
          </cell>
          <cell r="D2686" t="str">
            <v>Houseware</v>
          </cell>
        </row>
        <row r="2687">
          <cell r="A2687" t="str">
            <v>MSR INDIA LTD</v>
          </cell>
          <cell r="B2687">
            <v>508922</v>
          </cell>
          <cell r="C2687" t="str">
            <v>Not Listed</v>
          </cell>
          <cell r="D2687" t="str">
            <v>Houseware</v>
          </cell>
        </row>
        <row r="2688">
          <cell r="A2688" t="str">
            <v>Mstc LTD</v>
          </cell>
          <cell r="B2688" t="str">
            <v>Not Listed</v>
          </cell>
          <cell r="C2688" t="str">
            <v>MSTCLTD</v>
          </cell>
          <cell r="D2688" t="str">
            <v>Houseware</v>
          </cell>
        </row>
        <row r="2689">
          <cell r="A2689" t="str">
            <v>MSTC Ltd</v>
          </cell>
          <cell r="B2689">
            <v>542597</v>
          </cell>
          <cell r="C2689" t="str">
            <v>MSTC</v>
          </cell>
          <cell r="D2689" t="str">
            <v>Comm.Trading  &amp;amp; Distribution</v>
          </cell>
        </row>
        <row r="2690">
          <cell r="A2690" t="str">
            <v>MT EDUCARE LTD</v>
          </cell>
          <cell r="B2690">
            <v>534312</v>
          </cell>
          <cell r="C2690" t="str">
            <v>MTEDUCARE</v>
          </cell>
          <cell r="D2690" t="str">
            <v>Education</v>
          </cell>
        </row>
        <row r="2691">
          <cell r="A2691" t="str">
            <v>MUDIT FINLEASE LTD</v>
          </cell>
          <cell r="B2691">
            <v>531919</v>
          </cell>
          <cell r="C2691" t="str">
            <v>Not Listed</v>
          </cell>
          <cell r="D2691" t="str">
            <v>Investment Companies</v>
          </cell>
        </row>
        <row r="2692">
          <cell r="A2692" t="str">
            <v>MUDRA FINANCIAL SERVICES LTD</v>
          </cell>
          <cell r="B2692">
            <v>539819</v>
          </cell>
          <cell r="C2692" t="str">
            <v>Not Listed</v>
          </cell>
          <cell r="D2692" t="str">
            <v>Other Financial Services</v>
          </cell>
        </row>
        <row r="2693">
          <cell r="A2693" t="str">
            <v>MUDUNURU LTD</v>
          </cell>
          <cell r="B2693">
            <v>538743</v>
          </cell>
          <cell r="C2693" t="str">
            <v>Not Listed</v>
          </cell>
          <cell r="D2693" t="str">
            <v>IT Consulting &amp; Software</v>
          </cell>
        </row>
        <row r="2694">
          <cell r="A2694" t="str">
            <v>MUKAND ENGINEERS LTD</v>
          </cell>
          <cell r="B2694">
            <v>532097</v>
          </cell>
          <cell r="C2694" t="str">
            <v>MUKANDENGG</v>
          </cell>
          <cell r="D2694" t="str">
            <v>Construction &amp; Engineering</v>
          </cell>
        </row>
        <row r="2695">
          <cell r="A2695" t="str">
            <v>MUKAND LTD</v>
          </cell>
          <cell r="B2695">
            <v>500460</v>
          </cell>
          <cell r="C2695" t="str">
            <v>MUKANDLTD</v>
          </cell>
          <cell r="D2695" t="str">
            <v>Iron &amp; Steel/Interm.Products</v>
          </cell>
        </row>
        <row r="2696">
          <cell r="A2696" t="str">
            <v>MUKAT PIPES LTD.-$</v>
          </cell>
          <cell r="B2696">
            <v>523832</v>
          </cell>
          <cell r="C2696" t="str">
            <v>MUKATPIP</v>
          </cell>
          <cell r="D2696" t="str">
            <v>Iron &amp;amp; Steel Products</v>
          </cell>
        </row>
        <row r="2697">
          <cell r="A2697" t="str">
            <v>MUKESH BABU FINANCIAL SERVICES LTD</v>
          </cell>
          <cell r="B2697">
            <v>530341</v>
          </cell>
          <cell r="C2697" t="str">
            <v>Not Listed</v>
          </cell>
          <cell r="D2697" t="str">
            <v>Other Financial Services</v>
          </cell>
        </row>
        <row r="2698">
          <cell r="A2698" t="str">
            <v>MUKTA AGRICULTURE LTD</v>
          </cell>
          <cell r="B2698">
            <v>535204</v>
          </cell>
          <cell r="C2698" t="str">
            <v>Not Listed</v>
          </cell>
          <cell r="D2698" t="str">
            <v>Comm.Trading  &amp; Distribution</v>
          </cell>
        </row>
        <row r="2699">
          <cell r="A2699" t="str">
            <v>MUKTA ARTS LTD</v>
          </cell>
          <cell r="B2699">
            <v>532357</v>
          </cell>
          <cell r="C2699" t="str">
            <v>MUKTAARTS</v>
          </cell>
          <cell r="D2699" t="str">
            <v>Movies &amp; Entertainment</v>
          </cell>
        </row>
        <row r="2700">
          <cell r="A2700" t="str">
            <v>MULLER &amp; PHIPPS (INDIA) LTD</v>
          </cell>
          <cell r="B2700">
            <v>501477</v>
          </cell>
          <cell r="C2700" t="str">
            <v>Not Listed</v>
          </cell>
          <cell r="D2700" t="str">
            <v>Comm.Trading  &amp; Distribution</v>
          </cell>
        </row>
        <row r="2701">
          <cell r="A2701" t="str">
            <v>MULLER &amp; PHIPPS INDIA LTD</v>
          </cell>
          <cell r="B2701">
            <v>501477</v>
          </cell>
          <cell r="C2701" t="str">
            <v>Not Listed</v>
          </cell>
          <cell r="D2701" t="str">
            <v>Comm.Trading  &amp; Distribution</v>
          </cell>
        </row>
        <row r="2702">
          <cell r="A2702" t="str">
            <v>MULTI COMMODITY EXCHANGE OF (INDIA) LTD</v>
          </cell>
          <cell r="B2702">
            <v>534091</v>
          </cell>
          <cell r="C2702" t="str">
            <v>MCX</v>
          </cell>
          <cell r="D2702" t="str">
            <v>Investment Companies</v>
          </cell>
        </row>
        <row r="2703">
          <cell r="A2703" t="str">
            <v>MULTI COMMODITY EXCHANGE OF INDIA LTD</v>
          </cell>
          <cell r="B2703">
            <v>534091</v>
          </cell>
          <cell r="C2703" t="str">
            <v>MCX</v>
          </cell>
          <cell r="D2703" t="str">
            <v>Investment Companies</v>
          </cell>
        </row>
        <row r="2704">
          <cell r="A2704" t="str">
            <v>MULTIBASE (INDIA) LTD</v>
          </cell>
          <cell r="B2704">
            <v>526169</v>
          </cell>
          <cell r="C2704" t="str">
            <v>Not Listed</v>
          </cell>
          <cell r="D2704" t="str">
            <v>Auto Tyres &amp; Rubber Products</v>
          </cell>
        </row>
        <row r="2705">
          <cell r="A2705" t="str">
            <v>MULTIBASE INDIA LTD</v>
          </cell>
          <cell r="B2705">
            <v>526169</v>
          </cell>
          <cell r="C2705" t="str">
            <v>Not Listed</v>
          </cell>
          <cell r="D2705" t="str">
            <v>Auto Tyres &amp; Rubber Products</v>
          </cell>
        </row>
        <row r="2706">
          <cell r="A2706" t="str">
            <v>MULTIPLUS HOLDINGS LTD</v>
          </cell>
          <cell r="B2706">
            <v>505594</v>
          </cell>
          <cell r="C2706" t="str">
            <v>Not Listed</v>
          </cell>
          <cell r="D2706" t="str">
            <v>Misc.Commercial Services</v>
          </cell>
        </row>
        <row r="2707">
          <cell r="A2707" t="str">
            <v>MULTIPURPOSE TRADING &amp; AGENCIES LTD</v>
          </cell>
          <cell r="B2707">
            <v>504356</v>
          </cell>
          <cell r="C2707" t="str">
            <v>Not Listed</v>
          </cell>
          <cell r="D2707" t="str">
            <v>Misc.Commercial Services</v>
          </cell>
        </row>
        <row r="2708">
          <cell r="A2708" t="str">
            <v>MUNJAL AUTO INDUSTRIES LTD</v>
          </cell>
          <cell r="B2708">
            <v>520059</v>
          </cell>
          <cell r="C2708" t="str">
            <v>MUNJALAU</v>
          </cell>
          <cell r="D2708" t="str">
            <v>Auto Parts &amp; Equipment</v>
          </cell>
        </row>
        <row r="2709">
          <cell r="A2709" t="str">
            <v>MUNJAL SHOWA LTD</v>
          </cell>
          <cell r="B2709">
            <v>520043</v>
          </cell>
          <cell r="C2709" t="str">
            <v>MUNJALSHOW</v>
          </cell>
          <cell r="D2709" t="str">
            <v>Auto Parts &amp; Equipment</v>
          </cell>
        </row>
        <row r="2710">
          <cell r="A2710" t="str">
            <v>MUNOTH CAPITAL MARKET LTD</v>
          </cell>
          <cell r="B2710">
            <v>511200</v>
          </cell>
          <cell r="C2710" t="str">
            <v>Not Listed</v>
          </cell>
          <cell r="D2710" t="str">
            <v>Misc.Commercial Services</v>
          </cell>
        </row>
        <row r="2711">
          <cell r="A2711" t="str">
            <v>Munoth Communication Ltd</v>
          </cell>
          <cell r="B2711">
            <v>511401</v>
          </cell>
          <cell r="C2711" t="str">
            <v>MCLTD</v>
          </cell>
          <cell r="D2711" t="str">
            <v>Other Financial Services</v>
          </cell>
        </row>
        <row r="2712">
          <cell r="A2712" t="str">
            <v>MUNOTH FINANCIAL SERVICES LTD</v>
          </cell>
          <cell r="B2712">
            <v>531821</v>
          </cell>
          <cell r="C2712" t="str">
            <v>Not Listed</v>
          </cell>
          <cell r="D2712" t="str">
            <v>Other Financial Services</v>
          </cell>
        </row>
        <row r="2713">
          <cell r="A2713" t="str">
            <v>MURUDESHWAR CERAMICS LTD</v>
          </cell>
          <cell r="B2713">
            <v>515037</v>
          </cell>
          <cell r="C2713" t="str">
            <v>MURUDCERA</v>
          </cell>
          <cell r="D2713" t="str">
            <v>Furniture-Furnishing-Paints</v>
          </cell>
        </row>
        <row r="2714">
          <cell r="A2714" t="str">
            <v>MUSIC BROADCAST LTD</v>
          </cell>
          <cell r="B2714">
            <v>540366</v>
          </cell>
          <cell r="C2714" t="str">
            <v>RADIOCITY</v>
          </cell>
          <cell r="D2714" t="str">
            <v>Broadcasting &amp; Cable TV</v>
          </cell>
        </row>
        <row r="2715">
          <cell r="A2715" t="str">
            <v>MUTHOOT CAPITAL SERVICES LTD</v>
          </cell>
          <cell r="B2715">
            <v>511766</v>
          </cell>
          <cell r="C2715" t="str">
            <v>MUTHOOTCAP</v>
          </cell>
          <cell r="D2715" t="str">
            <v>Finance (including NBFCs)</v>
          </cell>
        </row>
        <row r="2716">
          <cell r="A2716" t="str">
            <v>MUTHOOT FINANCE LTD</v>
          </cell>
          <cell r="B2716">
            <v>533398</v>
          </cell>
          <cell r="C2716" t="str">
            <v>MUTHOOTFIN</v>
          </cell>
          <cell r="D2716" t="str">
            <v>Finance (including NBFCs)</v>
          </cell>
        </row>
        <row r="2717">
          <cell r="A2717" t="str">
            <v>MVL LTD</v>
          </cell>
          <cell r="B2717">
            <v>532991</v>
          </cell>
          <cell r="C2717" t="str">
            <v>MVL</v>
          </cell>
          <cell r="D2717" t="str">
            <v>Realty</v>
          </cell>
        </row>
        <row r="2718">
          <cell r="A2718" t="str">
            <v>MY MONEY SECURITIES LTD</v>
          </cell>
          <cell r="B2718">
            <v>538862</v>
          </cell>
          <cell r="C2718" t="str">
            <v>Not Listed</v>
          </cell>
          <cell r="D2718" t="str">
            <v>Other Financial Services</v>
          </cell>
        </row>
        <row r="2719">
          <cell r="A2719" t="str">
            <v>MYSORE PETRO CHEMICALS LTD</v>
          </cell>
          <cell r="B2719">
            <v>506734</v>
          </cell>
          <cell r="C2719" t="str">
            <v>Not Listed</v>
          </cell>
          <cell r="D2719" t="str">
            <v>Commodity Chemicals</v>
          </cell>
        </row>
        <row r="2720">
          <cell r="A2720" t="str">
            <v>MYSTIC ELECTRONICS LTD</v>
          </cell>
          <cell r="B2720">
            <v>535205</v>
          </cell>
          <cell r="C2720" t="str">
            <v>Not Listed</v>
          </cell>
          <cell r="D2720" t="str">
            <v>Comm.Trading  &amp; Distribution</v>
          </cell>
        </row>
        <row r="2721">
          <cell r="A2721" t="str">
            <v>N B I INDUSTRIAL FINANCE COMPANY LTD</v>
          </cell>
          <cell r="B2721" t="str">
            <v>Not Listed</v>
          </cell>
          <cell r="C2721" t="str">
            <v>NBIFIN</v>
          </cell>
          <cell r="D2721" t="str">
            <v>Others</v>
          </cell>
        </row>
        <row r="2722">
          <cell r="A2722" t="str">
            <v>N D METAL INDUSTRIES LTD</v>
          </cell>
          <cell r="B2722">
            <v>512024</v>
          </cell>
          <cell r="C2722" t="str">
            <v>Not Listed</v>
          </cell>
          <cell r="D2722" t="str">
            <v>Copper</v>
          </cell>
        </row>
        <row r="2723">
          <cell r="A2723" t="str">
            <v>N G INDUSTRIES LTD</v>
          </cell>
          <cell r="B2723">
            <v>530897</v>
          </cell>
          <cell r="C2723" t="str">
            <v>Not Listed</v>
          </cell>
          <cell r="D2723" t="str">
            <v>Healthcare Services</v>
          </cell>
        </row>
        <row r="2724">
          <cell r="A2724" t="str">
            <v>N R AGARWAL INDUSTRIES LTD</v>
          </cell>
          <cell r="B2724">
            <v>516082</v>
          </cell>
          <cell r="C2724" t="str">
            <v>NRAIL</v>
          </cell>
          <cell r="D2724" t="str">
            <v>Paper &amp; Paper Products</v>
          </cell>
        </row>
        <row r="2725">
          <cell r="A2725" t="str">
            <v>N R INTERNATIONAL LTD</v>
          </cell>
          <cell r="B2725">
            <v>532623</v>
          </cell>
          <cell r="C2725" t="str">
            <v>Not Listed</v>
          </cell>
          <cell r="D2725" t="str">
            <v>Comm.Trading  &amp; Distribution</v>
          </cell>
        </row>
        <row r="2726">
          <cell r="A2726" t="str">
            <v>N2N TECHNOLOGIES LTD</v>
          </cell>
          <cell r="B2726">
            <v>512279</v>
          </cell>
          <cell r="C2726" t="str">
            <v>Not Listed</v>
          </cell>
          <cell r="D2726" t="str">
            <v>Misc.Commercial Services</v>
          </cell>
        </row>
        <row r="2727">
          <cell r="A2727" t="str">
            <v>NACL INDUSTRIES LTD</v>
          </cell>
          <cell r="B2727">
            <v>524709</v>
          </cell>
          <cell r="C2727" t="str">
            <v>NACLIND</v>
          </cell>
          <cell r="D2727" t="str">
            <v>Agrochemicals</v>
          </cell>
        </row>
        <row r="2728">
          <cell r="A2728" t="str">
            <v>NAGA DHUNSERI GROUP LTD</v>
          </cell>
          <cell r="B2728" t="str">
            <v>Not Listed</v>
          </cell>
          <cell r="C2728" t="str">
            <v>NDGL</v>
          </cell>
          <cell r="D2728" t="str">
            <v>Others</v>
          </cell>
        </row>
        <row r="2729">
          <cell r="A2729" t="str">
            <v>NAGARJUNA AGRI TECH LTD</v>
          </cell>
          <cell r="B2729">
            <v>531832</v>
          </cell>
          <cell r="C2729" t="str">
            <v>Not Listed</v>
          </cell>
          <cell r="D2729" t="str">
            <v>Other Agricultural Products</v>
          </cell>
        </row>
        <row r="2730">
          <cell r="A2730" t="str">
            <v>NAGARJUNA FERTILIZERS AND CHEMICALS LTD</v>
          </cell>
          <cell r="B2730">
            <v>539917</v>
          </cell>
          <cell r="C2730" t="str">
            <v>NAGAFERT</v>
          </cell>
          <cell r="D2730" t="str">
            <v>Fertilizers</v>
          </cell>
        </row>
        <row r="2731">
          <cell r="A2731" t="str">
            <v>NAGARJUNA OIL REFINERY LTD</v>
          </cell>
          <cell r="B2731">
            <v>534184</v>
          </cell>
          <cell r="C2731" t="str">
            <v>NAGAROIL</v>
          </cell>
          <cell r="D2731" t="str">
            <v>Exploration &amp; Production</v>
          </cell>
        </row>
        <row r="2732">
          <cell r="A2732" t="str">
            <v>NAGPUR POWER &amp; INDUSTRIES LTD</v>
          </cell>
          <cell r="B2732">
            <v>532362</v>
          </cell>
          <cell r="C2732" t="str">
            <v>Not Listed</v>
          </cell>
          <cell r="D2732" t="str">
            <v>Iron &amp; Steel/Interm.Products</v>
          </cell>
        </row>
        <row r="2733">
          <cell r="A2733" t="str">
            <v>NAGREEKA CAPITAL &amp; INFRASTRUCTURE LTD</v>
          </cell>
          <cell r="B2733">
            <v>532895</v>
          </cell>
          <cell r="C2733" t="str">
            <v>NAGREEKCAP</v>
          </cell>
          <cell r="D2733" t="str">
            <v>Investment Companies</v>
          </cell>
        </row>
        <row r="2734">
          <cell r="A2734" t="str">
            <v>NAGREEKA EXPORTS LTD</v>
          </cell>
          <cell r="B2734">
            <v>521109</v>
          </cell>
          <cell r="C2734" t="str">
            <v>NAGREEKEXP</v>
          </cell>
          <cell r="D2734" t="str">
            <v>Textiles</v>
          </cell>
        </row>
        <row r="2735">
          <cell r="A2735" t="str">
            <v>NAHAR CAPITAL AND FINANCIAL SERVICES LTD</v>
          </cell>
          <cell r="B2735">
            <v>532952</v>
          </cell>
          <cell r="C2735" t="str">
            <v>NAHARCAP</v>
          </cell>
          <cell r="D2735" t="str">
            <v>Investment Companies</v>
          </cell>
        </row>
        <row r="2736">
          <cell r="A2736" t="str">
            <v>NAHAR INDUSTRIAL ENTERPRISES LTD</v>
          </cell>
          <cell r="B2736">
            <v>519136</v>
          </cell>
          <cell r="C2736" t="str">
            <v>NAHARINDUS</v>
          </cell>
          <cell r="D2736" t="str">
            <v>Textiles</v>
          </cell>
        </row>
        <row r="2737">
          <cell r="A2737" t="str">
            <v>NAHAR POLY FILMS LTD</v>
          </cell>
          <cell r="B2737">
            <v>523391</v>
          </cell>
          <cell r="C2737" t="str">
            <v>NAHARPOLY</v>
          </cell>
          <cell r="D2737" t="str">
            <v>Textiles</v>
          </cell>
        </row>
        <row r="2738">
          <cell r="A2738" t="str">
            <v>NAHAR SPINNING MILLS LTD</v>
          </cell>
          <cell r="B2738">
            <v>500296</v>
          </cell>
          <cell r="C2738" t="str">
            <v>NAHARSPING</v>
          </cell>
          <cell r="D2738" t="str">
            <v>Textiles</v>
          </cell>
        </row>
        <row r="2739">
          <cell r="A2739" t="str">
            <v>NAKODA GROUP OF INDUSTRIES LTD</v>
          </cell>
          <cell r="B2739">
            <v>541418</v>
          </cell>
          <cell r="C2739" t="str">
            <v>Not Listed</v>
          </cell>
          <cell r="D2739" t="str">
            <v>Packaged Foods</v>
          </cell>
        </row>
        <row r="2740">
          <cell r="A2740" t="str">
            <v>NALIN LEASE FINANCE LTD</v>
          </cell>
          <cell r="B2740">
            <v>531212</v>
          </cell>
          <cell r="C2740" t="str">
            <v>Not Listed</v>
          </cell>
          <cell r="D2740" t="str">
            <v>Finance (including NBFCs)</v>
          </cell>
        </row>
        <row r="2741">
          <cell r="A2741" t="str">
            <v>NALWA SONS INVESTMENTS LTD</v>
          </cell>
          <cell r="B2741">
            <v>532256</v>
          </cell>
          <cell r="C2741" t="str">
            <v>NSIL</v>
          </cell>
          <cell r="D2741" t="str">
            <v>Finance (including NBFCs)</v>
          </cell>
        </row>
        <row r="2742">
          <cell r="A2742" t="str">
            <v>NAM SECURITIES LTD</v>
          </cell>
          <cell r="B2742">
            <v>538395</v>
          </cell>
          <cell r="C2742" t="str">
            <v>Not Listed</v>
          </cell>
          <cell r="D2742" t="str">
            <v>Other Financial Services</v>
          </cell>
        </row>
        <row r="2743">
          <cell r="A2743" t="str">
            <v>NANDAN DENIM LTD</v>
          </cell>
          <cell r="B2743">
            <v>532641</v>
          </cell>
          <cell r="C2743" t="str">
            <v>NDL</v>
          </cell>
          <cell r="D2743" t="str">
            <v>Textiles</v>
          </cell>
        </row>
        <row r="2744">
          <cell r="A2744" t="str">
            <v>NANDANI CREATION LTD</v>
          </cell>
          <cell r="B2744" t="str">
            <v>Not Listed</v>
          </cell>
          <cell r="C2744" t="str">
            <v>NANDANI</v>
          </cell>
          <cell r="D2744" t="str">
            <v>SME</v>
          </cell>
        </row>
        <row r="2745">
          <cell r="A2745" t="str">
            <v>NARAYANA HRUDAYALAYA LTD</v>
          </cell>
          <cell r="B2745">
            <v>539551</v>
          </cell>
          <cell r="C2745" t="str">
            <v>NH</v>
          </cell>
          <cell r="D2745" t="str">
            <v>Healthcare Facilities</v>
          </cell>
        </row>
        <row r="2746">
          <cell r="A2746" t="str">
            <v>NARAYANI STEELS LTD</v>
          </cell>
          <cell r="B2746">
            <v>540080</v>
          </cell>
          <cell r="C2746" t="str">
            <v>Not Listed</v>
          </cell>
          <cell r="D2746" t="str">
            <v>Iron &amp; Steel/Interm.Products</v>
          </cell>
        </row>
        <row r="2747">
          <cell r="A2747" t="str">
            <v>NARBADA GEMS AND JEWELLERY LTD</v>
          </cell>
          <cell r="B2747">
            <v>519455</v>
          </cell>
          <cell r="C2747" t="str">
            <v>Not Listed</v>
          </cell>
          <cell r="D2747" t="str">
            <v>Other Apparels &amp; Accessories</v>
          </cell>
        </row>
        <row r="2748">
          <cell r="A2748" t="str">
            <v>Narendra Investments (Delhi) Ltd</v>
          </cell>
          <cell r="B2748">
            <v>540204</v>
          </cell>
          <cell r="C2748" t="str">
            <v>NIDL</v>
          </cell>
          <cell r="D2748" t="str">
            <v>Consulting Services</v>
          </cell>
        </row>
        <row r="2749">
          <cell r="A2749" t="str">
            <v>NARENDRA PROPERTIES LTD</v>
          </cell>
          <cell r="B2749">
            <v>531416</v>
          </cell>
          <cell r="C2749" t="str">
            <v>Not Listed</v>
          </cell>
          <cell r="D2749" t="str">
            <v>Realty</v>
          </cell>
        </row>
        <row r="2750">
          <cell r="A2750" t="str">
            <v>NARMADA AGROBASE LTD</v>
          </cell>
          <cell r="B2750" t="str">
            <v>Not Listed</v>
          </cell>
          <cell r="C2750" t="str">
            <v>NARMADA</v>
          </cell>
          <cell r="D2750" t="str">
            <v>SME</v>
          </cell>
        </row>
        <row r="2751">
          <cell r="A2751" t="str">
            <v>NARMADA GELATINES LTD</v>
          </cell>
          <cell r="B2751">
            <v>526739</v>
          </cell>
          <cell r="C2751" t="str">
            <v>Not Listed</v>
          </cell>
          <cell r="D2751" t="str">
            <v>Specialty Chemicals</v>
          </cell>
        </row>
        <row r="2752">
          <cell r="A2752" t="str">
            <v>NARMADA MACPLAST DRIP IRRIGATION SYSTEMS LTD.</v>
          </cell>
          <cell r="B2752">
            <v>517431</v>
          </cell>
          <cell r="C2752" t="str">
            <v>NARMP</v>
          </cell>
          <cell r="D2752" t="str">
            <v>Plastic Products</v>
          </cell>
        </row>
        <row r="2753">
          <cell r="A2753" t="str">
            <v>NATCO ECONOMICALS LTD</v>
          </cell>
          <cell r="B2753">
            <v>539595</v>
          </cell>
          <cell r="C2753" t="str">
            <v>Not Listed</v>
          </cell>
          <cell r="D2753" t="str">
            <v>Other Financial Services</v>
          </cell>
        </row>
        <row r="2754">
          <cell r="A2754" t="str">
            <v>NATCO PHARMA LTD</v>
          </cell>
          <cell r="B2754">
            <v>524816</v>
          </cell>
          <cell r="C2754" t="str">
            <v>NATCOPHARM</v>
          </cell>
          <cell r="D2754" t="str">
            <v>Pharmaceuticals</v>
          </cell>
        </row>
        <row r="2755">
          <cell r="A2755" t="str">
            <v>NATH BIO-GENES (INDIA) LTD</v>
          </cell>
          <cell r="B2755">
            <v>537291</v>
          </cell>
          <cell r="C2755" t="str">
            <v>NATHBIOGEN</v>
          </cell>
          <cell r="D2755" t="str">
            <v>Other Agricultural Products</v>
          </cell>
        </row>
        <row r="2756">
          <cell r="A2756" t="str">
            <v>NATH BIO-GENES INDIA LTD</v>
          </cell>
          <cell r="B2756">
            <v>537291</v>
          </cell>
          <cell r="C2756" t="str">
            <v>NATHBIOGEN</v>
          </cell>
          <cell r="D2756" t="str">
            <v>Other Agricultural Products</v>
          </cell>
        </row>
        <row r="2757">
          <cell r="A2757" t="str">
            <v>NATH PULP &amp; PAPER MILLS LTD</v>
          </cell>
          <cell r="B2757">
            <v>502407</v>
          </cell>
          <cell r="C2757" t="str">
            <v>Not Listed</v>
          </cell>
          <cell r="D2757" t="str">
            <v>Paper &amp; Paper Products</v>
          </cell>
        </row>
        <row r="2758">
          <cell r="A2758" t="str">
            <v>NATIONAL ALUMINIUM COMPANY LTD</v>
          </cell>
          <cell r="B2758">
            <v>532234</v>
          </cell>
          <cell r="C2758" t="str">
            <v>NATIONALUM</v>
          </cell>
          <cell r="D2758" t="str">
            <v>Aluminium</v>
          </cell>
        </row>
        <row r="2759">
          <cell r="A2759" t="str">
            <v>NATIONAL FERTILIZERS LTD</v>
          </cell>
          <cell r="B2759">
            <v>523630</v>
          </cell>
          <cell r="C2759" t="str">
            <v>NFL</v>
          </cell>
          <cell r="D2759" t="str">
            <v>Fertilizers</v>
          </cell>
        </row>
        <row r="2760">
          <cell r="A2760" t="str">
            <v>NATIONAL FITTINGS LTD</v>
          </cell>
          <cell r="B2760">
            <v>531289</v>
          </cell>
          <cell r="C2760" t="str">
            <v>Not Listed</v>
          </cell>
          <cell r="D2760" t="str">
            <v>Iron &amp; Steel Products</v>
          </cell>
        </row>
        <row r="2761">
          <cell r="A2761" t="str">
            <v>NATIONAL GENERAL INDUSTRIES LTD</v>
          </cell>
          <cell r="B2761">
            <v>531651</v>
          </cell>
          <cell r="C2761" t="str">
            <v>Not Listed</v>
          </cell>
          <cell r="D2761" t="str">
            <v>Iron &amp; Steel/Interm.Products</v>
          </cell>
        </row>
        <row r="2762">
          <cell r="A2762" t="str">
            <v>NATIONAL OXYGEN LTD</v>
          </cell>
          <cell r="B2762">
            <v>507813</v>
          </cell>
          <cell r="C2762" t="str">
            <v>Not Listed</v>
          </cell>
          <cell r="D2762" t="str">
            <v>Industrial Gases</v>
          </cell>
        </row>
        <row r="2763">
          <cell r="A2763" t="str">
            <v>NATIONAL PEROXIDE LTD</v>
          </cell>
          <cell r="B2763">
            <v>500298</v>
          </cell>
          <cell r="C2763" t="str">
            <v>Not Listed</v>
          </cell>
          <cell r="D2763" t="str">
            <v>Commodity Chemicals</v>
          </cell>
        </row>
        <row r="2764">
          <cell r="A2764" t="str">
            <v>NATIONAL PLASTIC INDUSTRIES LTD</v>
          </cell>
          <cell r="B2764">
            <v>526616</v>
          </cell>
          <cell r="C2764" t="str">
            <v>Not Listed</v>
          </cell>
          <cell r="D2764" t="str">
            <v>Plastic Products</v>
          </cell>
        </row>
        <row r="2765">
          <cell r="A2765" t="str">
            <v>NATIONAL PLASTIC TECHNOLOGIES LTD</v>
          </cell>
          <cell r="B2765">
            <v>531287</v>
          </cell>
          <cell r="C2765" t="str">
            <v>Not Listed</v>
          </cell>
          <cell r="D2765" t="str">
            <v>Plastic Products</v>
          </cell>
        </row>
        <row r="2766">
          <cell r="A2766" t="str">
            <v>NATIONAL PLYWOOD INDUSTRIES LTD</v>
          </cell>
          <cell r="B2766">
            <v>516062</v>
          </cell>
          <cell r="C2766" t="str">
            <v>Not Listed</v>
          </cell>
          <cell r="D2766" t="str">
            <v>Forest Products</v>
          </cell>
        </row>
        <row r="2767">
          <cell r="A2767" t="str">
            <v>NATIONAL STANDARD (INDIA) LTD</v>
          </cell>
          <cell r="B2767">
            <v>504882</v>
          </cell>
          <cell r="C2767" t="str">
            <v>Not Listed</v>
          </cell>
          <cell r="D2767" t="str">
            <v>Realty</v>
          </cell>
        </row>
        <row r="2768">
          <cell r="A2768" t="str">
            <v>NATIONAL STANDARD INDIA LTD</v>
          </cell>
          <cell r="B2768">
            <v>504882</v>
          </cell>
          <cell r="C2768" t="str">
            <v>Not Listed</v>
          </cell>
          <cell r="D2768" t="str">
            <v>Realty</v>
          </cell>
        </row>
        <row r="2769">
          <cell r="A2769" t="str">
            <v>NATIONAL STEEL AND AGRO INDUSTRIES LTD</v>
          </cell>
          <cell r="B2769">
            <v>513179</v>
          </cell>
          <cell r="C2769" t="str">
            <v>NATNLSTEEL</v>
          </cell>
          <cell r="D2769" t="str">
            <v>Iron &amp; Steel/Interm.Products</v>
          </cell>
        </row>
        <row r="2770">
          <cell r="A2770" t="str">
            <v>NATRAJ PROTEINS LTD</v>
          </cell>
          <cell r="B2770">
            <v>530119</v>
          </cell>
          <cell r="C2770" t="str">
            <v>Not Listed</v>
          </cell>
          <cell r="D2770" t="str">
            <v>Edible Oils</v>
          </cell>
        </row>
        <row r="2771">
          <cell r="A2771" t="str">
            <v>NATURA HUE CHEM LTD</v>
          </cell>
          <cell r="B2771">
            <v>531834</v>
          </cell>
          <cell r="C2771" t="str">
            <v>Not Listed</v>
          </cell>
          <cell r="D2771" t="str">
            <v>Other Agricultural Products</v>
          </cell>
        </row>
        <row r="2772">
          <cell r="A2772" t="str">
            <v>NATURAL CAPSULES LTD</v>
          </cell>
          <cell r="B2772">
            <v>524654</v>
          </cell>
          <cell r="C2772" t="str">
            <v>Not Listed</v>
          </cell>
          <cell r="D2772" t="str">
            <v>Pharmaceuticals</v>
          </cell>
        </row>
        <row r="2773">
          <cell r="A2773" t="str">
            <v>NATURITE AGRO PRODUCTS LTD</v>
          </cell>
          <cell r="B2773">
            <v>538926</v>
          </cell>
          <cell r="C2773" t="str">
            <v>Not Listed</v>
          </cell>
          <cell r="D2773" t="str">
            <v>Other Agricultural Products</v>
          </cell>
        </row>
        <row r="2774">
          <cell r="A2774" t="str">
            <v>NAVA BHARAT VENTURES LTD</v>
          </cell>
          <cell r="B2774">
            <v>513023</v>
          </cell>
          <cell r="C2774" t="str">
            <v>NBVENTURES</v>
          </cell>
          <cell r="D2774" t="str">
            <v>Electric Utilities</v>
          </cell>
        </row>
        <row r="2775">
          <cell r="A2775" t="str">
            <v>NAVIGANT CORPORATE ADVISORS LTD</v>
          </cell>
          <cell r="B2775">
            <v>539521</v>
          </cell>
          <cell r="C2775" t="str">
            <v>Not Listed</v>
          </cell>
          <cell r="D2775" t="str">
            <v>Other Financial Services</v>
          </cell>
        </row>
        <row r="2776">
          <cell r="A2776" t="str">
            <v>NAVIN FLUORINE INTERNATIONAL LTD</v>
          </cell>
          <cell r="B2776">
            <v>532504</v>
          </cell>
          <cell r="C2776" t="str">
            <v>NAVINFLUOR</v>
          </cell>
          <cell r="D2776" t="str">
            <v>Commodity Chemicals</v>
          </cell>
        </row>
        <row r="2777">
          <cell r="A2777" t="str">
            <v>NAVKAR BUILDERS LTD</v>
          </cell>
          <cell r="B2777">
            <v>531494</v>
          </cell>
          <cell r="C2777" t="str">
            <v>Not Listed</v>
          </cell>
          <cell r="D2777" t="str">
            <v>Realty</v>
          </cell>
        </row>
        <row r="2778">
          <cell r="A2778" t="str">
            <v>NAVKAR CORPORATION LTD</v>
          </cell>
          <cell r="B2778">
            <v>539332</v>
          </cell>
          <cell r="C2778" t="str">
            <v>NAVKARCORP</v>
          </cell>
          <cell r="D2778" t="str">
            <v>Transport Related Services</v>
          </cell>
        </row>
        <row r="2779">
          <cell r="A2779" t="str">
            <v>NAVKETAN MERCHANTS LTD</v>
          </cell>
          <cell r="B2779">
            <v>539525</v>
          </cell>
          <cell r="C2779" t="str">
            <v>Not Listed</v>
          </cell>
          <cell r="D2779" t="str">
            <v>Distributors</v>
          </cell>
        </row>
        <row r="2780">
          <cell r="A2780" t="str">
            <v>NAVNEET EDUCATION LTD</v>
          </cell>
          <cell r="B2780">
            <v>508989</v>
          </cell>
          <cell r="C2780" t="str">
            <v>NAVNETEDUL</v>
          </cell>
          <cell r="D2780" t="str">
            <v>Publishing</v>
          </cell>
        </row>
        <row r="2781">
          <cell r="A2781" t="str">
            <v>NAYSAA SECURITIES LTD</v>
          </cell>
          <cell r="B2781">
            <v>538668</v>
          </cell>
          <cell r="C2781" t="str">
            <v>Not Listed</v>
          </cell>
          <cell r="D2781" t="str">
            <v>Finance (including NBFCs)</v>
          </cell>
        </row>
        <row r="2782">
          <cell r="A2782" t="str">
            <v>NB FOOTWEAR LTD</v>
          </cell>
          <cell r="B2782">
            <v>523242</v>
          </cell>
          <cell r="C2782" t="str">
            <v>Not Listed</v>
          </cell>
          <cell r="D2782" t="str">
            <v>Footwear</v>
          </cell>
        </row>
        <row r="2783">
          <cell r="A2783" t="str">
            <v>NBCC (INDIA) LTD</v>
          </cell>
          <cell r="B2783">
            <v>534309</v>
          </cell>
          <cell r="C2783" t="str">
            <v>NBCC</v>
          </cell>
          <cell r="D2783" t="str">
            <v>Construction &amp; Engineering</v>
          </cell>
        </row>
        <row r="2784">
          <cell r="A2784" t="str">
            <v>NBCC INDIA LTD</v>
          </cell>
          <cell r="B2784">
            <v>534309</v>
          </cell>
          <cell r="C2784" t="str">
            <v>NBCC</v>
          </cell>
          <cell r="D2784" t="str">
            <v>Construction &amp; Engineering</v>
          </cell>
        </row>
        <row r="2785">
          <cell r="A2785" t="str">
            <v>NCC BLUE WATER PRODUCTS LTD</v>
          </cell>
          <cell r="B2785">
            <v>519506</v>
          </cell>
          <cell r="C2785" t="str">
            <v>Not Listed</v>
          </cell>
          <cell r="D2785" t="str">
            <v>Packaged Foods</v>
          </cell>
        </row>
        <row r="2786">
          <cell r="A2786" t="str">
            <v>NCC FINANCE LTD</v>
          </cell>
          <cell r="B2786">
            <v>531452</v>
          </cell>
          <cell r="C2786" t="str">
            <v>Not Listed</v>
          </cell>
          <cell r="D2786" t="str">
            <v>Finance (including NBFCs)</v>
          </cell>
        </row>
        <row r="2787">
          <cell r="A2787" t="str">
            <v>NCC LTD</v>
          </cell>
          <cell r="B2787">
            <v>500294</v>
          </cell>
          <cell r="C2787" t="str">
            <v>NCC</v>
          </cell>
          <cell r="D2787" t="str">
            <v>Construction &amp; Engineering</v>
          </cell>
        </row>
        <row r="2788">
          <cell r="A2788" t="str">
            <v>NCL INDUSTRIES LTD</v>
          </cell>
          <cell r="B2788">
            <v>502168</v>
          </cell>
          <cell r="C2788" t="str">
            <v>NCLIND</v>
          </cell>
          <cell r="D2788" t="str">
            <v>Cement &amp; Cement Products</v>
          </cell>
        </row>
        <row r="2789">
          <cell r="A2789" t="str">
            <v>NCL RESEARCH &amp; FINANCIAL SERVICES LTD</v>
          </cell>
          <cell r="B2789">
            <v>530557</v>
          </cell>
          <cell r="C2789" t="str">
            <v>Not Listed</v>
          </cell>
          <cell r="D2789" t="str">
            <v>Other Financial Services</v>
          </cell>
        </row>
        <row r="2790">
          <cell r="A2790" t="str">
            <v>NDA SECURITIES LTD</v>
          </cell>
          <cell r="B2790">
            <v>511535</v>
          </cell>
          <cell r="C2790" t="str">
            <v>Not Listed</v>
          </cell>
          <cell r="D2790" t="str">
            <v>Other Financial Services</v>
          </cell>
        </row>
        <row r="2791">
          <cell r="A2791" t="str">
            <v>NECTAR LIFESCIENCES LTD</v>
          </cell>
          <cell r="B2791">
            <v>532649</v>
          </cell>
          <cell r="C2791" t="str">
            <v>NECLIFE</v>
          </cell>
          <cell r="D2791" t="str">
            <v>Pharmaceuticals</v>
          </cell>
        </row>
        <row r="2792">
          <cell r="A2792" t="str">
            <v>NEELAMALAI AGRO INDUSTRIES LTD</v>
          </cell>
          <cell r="B2792">
            <v>508670</v>
          </cell>
          <cell r="C2792" t="str">
            <v>Not Listed</v>
          </cell>
          <cell r="D2792" t="str">
            <v>Tea &amp; Coffee</v>
          </cell>
        </row>
        <row r="2793">
          <cell r="A2793" t="str">
            <v>NEELKANTH ROCKMINERALS LTD</v>
          </cell>
          <cell r="B2793">
            <v>531049</v>
          </cell>
          <cell r="C2793" t="str">
            <v>Not Listed</v>
          </cell>
          <cell r="D2793" t="str">
            <v>Construction Materials</v>
          </cell>
        </row>
        <row r="2794">
          <cell r="A2794" t="str">
            <v>NEERAJ PAPER MARKETING LTD</v>
          </cell>
          <cell r="B2794">
            <v>539409</v>
          </cell>
          <cell r="C2794" t="str">
            <v>Not Listed</v>
          </cell>
          <cell r="D2794" t="str">
            <v>Comm.Trading  &amp; Distribution</v>
          </cell>
        </row>
        <row r="2795">
          <cell r="A2795" t="str">
            <v>NEGOTIUM INTERNATIONAL TRADE LTD</v>
          </cell>
          <cell r="B2795">
            <v>537838</v>
          </cell>
          <cell r="C2795" t="str">
            <v>Not Listed</v>
          </cell>
          <cell r="D2795" t="str">
            <v>Comm.Trading  &amp; Distribution</v>
          </cell>
        </row>
        <row r="2796">
          <cell r="A2796" t="str">
            <v>NEHA INTERNATIONAL LTD</v>
          </cell>
          <cell r="B2796">
            <v>519560</v>
          </cell>
          <cell r="C2796" t="str">
            <v>Not Listed</v>
          </cell>
          <cell r="D2796" t="str">
            <v>Other Agricultural Products</v>
          </cell>
        </row>
        <row r="2797">
          <cell r="A2797" t="str">
            <v>NEIL INDUSTRIES LTD</v>
          </cell>
          <cell r="B2797">
            <v>539016</v>
          </cell>
          <cell r="C2797" t="str">
            <v>Not Listed</v>
          </cell>
          <cell r="D2797" t="str">
            <v>Finance (including NBFCs)</v>
          </cell>
        </row>
        <row r="2798">
          <cell r="A2798" t="str">
            <v>NELCAST LTD</v>
          </cell>
          <cell r="B2798">
            <v>532864</v>
          </cell>
          <cell r="C2798" t="str">
            <v>NELCAST</v>
          </cell>
          <cell r="D2798" t="str">
            <v>Other Industrial Products</v>
          </cell>
        </row>
        <row r="2799">
          <cell r="A2799" t="str">
            <v>NELCO LTD</v>
          </cell>
          <cell r="B2799">
            <v>504112</v>
          </cell>
          <cell r="C2799" t="str">
            <v>NELCO</v>
          </cell>
          <cell r="D2799" t="str">
            <v>IT Networking Equipment</v>
          </cell>
        </row>
        <row r="2800">
          <cell r="A2800" t="str">
            <v>NEO INFRACON LTD</v>
          </cell>
          <cell r="B2800">
            <v>514332</v>
          </cell>
          <cell r="C2800" t="str">
            <v>Not Listed</v>
          </cell>
          <cell r="D2800" t="str">
            <v>Realty</v>
          </cell>
        </row>
        <row r="2801">
          <cell r="A2801" t="str">
            <v>NEOGEM (INDIA) LTD</v>
          </cell>
          <cell r="B2801">
            <v>526195</v>
          </cell>
          <cell r="C2801" t="str">
            <v>Not Listed</v>
          </cell>
          <cell r="D2801" t="str">
            <v>Other Apparels &amp; Accessories</v>
          </cell>
        </row>
        <row r="2802">
          <cell r="A2802" t="str">
            <v>NEOGEM INDIA LTD</v>
          </cell>
          <cell r="B2802">
            <v>526195</v>
          </cell>
          <cell r="C2802" t="str">
            <v>Not Listed</v>
          </cell>
          <cell r="D2802" t="str">
            <v>Other Apparels &amp; Accessories</v>
          </cell>
        </row>
        <row r="2803">
          <cell r="A2803" t="str">
            <v>Neogen Chemicals Ltd</v>
          </cell>
          <cell r="B2803">
            <v>542665</v>
          </cell>
          <cell r="C2803" t="str">
            <v>NEOGEN</v>
          </cell>
          <cell r="D2803" t="str">
            <v>Specialty Chemicals</v>
          </cell>
        </row>
        <row r="2804">
          <cell r="A2804" t="str">
            <v>NEPTUNE EXPORTS LTD</v>
          </cell>
          <cell r="B2804">
            <v>512522</v>
          </cell>
          <cell r="C2804" t="str">
            <v>Not Listed</v>
          </cell>
          <cell r="D2804" t="str">
            <v>Comm.Trading  &amp; Distribution</v>
          </cell>
        </row>
        <row r="2805">
          <cell r="A2805" t="str">
            <v>NESCO LTD</v>
          </cell>
          <cell r="B2805">
            <v>505355</v>
          </cell>
          <cell r="C2805" t="str">
            <v>NESCO</v>
          </cell>
          <cell r="D2805" t="str">
            <v>Misc.Commercial Services</v>
          </cell>
        </row>
        <row r="2806">
          <cell r="A2806" t="str">
            <v>NESTLE (INDIA) LTD</v>
          </cell>
          <cell r="B2806">
            <v>500790</v>
          </cell>
          <cell r="C2806" t="str">
            <v>NESTLEIND</v>
          </cell>
          <cell r="D2806" t="str">
            <v>Packaged Foods</v>
          </cell>
        </row>
        <row r="2807">
          <cell r="A2807" t="str">
            <v>NESTLE INDIA LTD</v>
          </cell>
          <cell r="B2807">
            <v>500790</v>
          </cell>
          <cell r="C2807" t="str">
            <v>NESTLEIND</v>
          </cell>
          <cell r="D2807" t="str">
            <v>Packaged Foods</v>
          </cell>
        </row>
        <row r="2808">
          <cell r="A2808" t="str">
            <v>NETLINK SOLUTIONS (INDIA) LTD</v>
          </cell>
          <cell r="B2808">
            <v>509040</v>
          </cell>
          <cell r="C2808" t="str">
            <v>Not Listed</v>
          </cell>
          <cell r="D2808" t="str">
            <v>IT Software Products</v>
          </cell>
        </row>
        <row r="2809">
          <cell r="A2809" t="str">
            <v>NETLINK SOLUTIONS INDIA LTD</v>
          </cell>
          <cell r="B2809">
            <v>509040</v>
          </cell>
          <cell r="C2809" t="str">
            <v>Not Listed</v>
          </cell>
          <cell r="D2809" t="str">
            <v>IT Software Products</v>
          </cell>
        </row>
        <row r="2810">
          <cell r="A2810" t="str">
            <v>NETRIPPLES SOFTWARE LTD</v>
          </cell>
          <cell r="B2810">
            <v>542117</v>
          </cell>
          <cell r="C2810" t="str">
            <v>Not Listed</v>
          </cell>
          <cell r="D2810" t="str">
            <v>Others</v>
          </cell>
        </row>
        <row r="2811">
          <cell r="A2811" t="str">
            <v>NETTLINX LTD</v>
          </cell>
          <cell r="B2811">
            <v>511658</v>
          </cell>
          <cell r="C2811" t="str">
            <v>Not Listed</v>
          </cell>
          <cell r="D2811" t="str">
            <v>IT Software Products</v>
          </cell>
        </row>
        <row r="2812">
          <cell r="A2812" t="str">
            <v>NETWORK LTD</v>
          </cell>
          <cell r="B2812">
            <v>523558</v>
          </cell>
          <cell r="C2812" t="str">
            <v>Not Listed</v>
          </cell>
          <cell r="D2812" t="str">
            <v>Electronic Components</v>
          </cell>
        </row>
        <row r="2813">
          <cell r="A2813" t="str">
            <v>NETWORK18 MEDIA &amp; INVESTMENTS LTD</v>
          </cell>
          <cell r="B2813">
            <v>532798</v>
          </cell>
          <cell r="C2813" t="str">
            <v>NETWORK18</v>
          </cell>
          <cell r="D2813" t="str">
            <v>Holding Companies</v>
          </cell>
        </row>
        <row r="2814">
          <cell r="A2814" t="str">
            <v>NEUEON TOWERS LTD</v>
          </cell>
          <cell r="B2814">
            <v>532887</v>
          </cell>
          <cell r="C2814" t="str">
            <v>NTL</v>
          </cell>
          <cell r="D2814" t="str">
            <v>Heavy Electrical Equipment</v>
          </cell>
        </row>
        <row r="2815">
          <cell r="A2815" t="str">
            <v>NEULAND LABORATORIES LTD</v>
          </cell>
          <cell r="B2815">
            <v>524558</v>
          </cell>
          <cell r="C2815" t="str">
            <v>NEULANDLAB</v>
          </cell>
          <cell r="D2815" t="str">
            <v>Pharmaceuticals</v>
          </cell>
        </row>
        <row r="2816">
          <cell r="A2816" t="str">
            <v>NEW DELHI TELEVISION LTD</v>
          </cell>
          <cell r="B2816">
            <v>532529</v>
          </cell>
          <cell r="C2816" t="str">
            <v>NDTV</v>
          </cell>
          <cell r="D2816" t="str">
            <v>Broadcasting &amp; Cable TV</v>
          </cell>
        </row>
        <row r="2817">
          <cell r="A2817" t="str">
            <v>NEW LIGHT APPARELS LTD</v>
          </cell>
          <cell r="B2817">
            <v>540243</v>
          </cell>
          <cell r="C2817" t="str">
            <v>Not Listed</v>
          </cell>
          <cell r="D2817" t="str">
            <v>Comm.Trading  &amp; Distribution</v>
          </cell>
        </row>
        <row r="2818">
          <cell r="A2818" t="str">
            <v>NEW MARKETS ADVISORY LTD</v>
          </cell>
          <cell r="B2818">
            <v>508867</v>
          </cell>
          <cell r="C2818" t="str">
            <v>Not Listed</v>
          </cell>
          <cell r="D2818" t="str">
            <v>IT Software Products</v>
          </cell>
        </row>
        <row r="2819">
          <cell r="A2819" t="str">
            <v>NEW SAGAR TRADING CO LTD</v>
          </cell>
          <cell r="B2819">
            <v>501479</v>
          </cell>
          <cell r="C2819" t="str">
            <v>Not Listed</v>
          </cell>
          <cell r="D2819" t="str">
            <v>Comm.Trading  &amp; Distribution</v>
          </cell>
        </row>
        <row r="2820">
          <cell r="A2820" t="str">
            <v>NEWEVER TRADE WINGS LTD</v>
          </cell>
          <cell r="B2820">
            <v>536644</v>
          </cell>
          <cell r="C2820" t="str">
            <v>Not Listed</v>
          </cell>
          <cell r="D2820" t="str">
            <v>Comm.Trading  &amp; Distribution</v>
          </cell>
        </row>
        <row r="2821">
          <cell r="A2821" t="str">
            <v>NEWGEN SOFTWARE TECHNOLOGIES LTD</v>
          </cell>
          <cell r="B2821">
            <v>540900</v>
          </cell>
          <cell r="C2821" t="str">
            <v>NEWGEN</v>
          </cell>
          <cell r="D2821" t="str">
            <v>IT Consulting &amp; Software</v>
          </cell>
        </row>
        <row r="2822">
          <cell r="A2822" t="str">
            <v>NEXT MEDIAWORKS LTD</v>
          </cell>
          <cell r="B2822">
            <v>532416</v>
          </cell>
          <cell r="C2822" t="str">
            <v>NEXTMEDIA</v>
          </cell>
          <cell r="D2822" t="str">
            <v>Publishing</v>
          </cell>
        </row>
        <row r="2823">
          <cell r="A2823" t="str">
            <v>NEXUS COMMODITIES AND TECHNOLOGIES LTD</v>
          </cell>
          <cell r="B2823">
            <v>538874</v>
          </cell>
          <cell r="C2823" t="str">
            <v>Not Listed</v>
          </cell>
          <cell r="D2823" t="str">
            <v>Other Financial Services</v>
          </cell>
        </row>
        <row r="2824">
          <cell r="A2824" t="str">
            <v>NGL FINE-CHEM LTD</v>
          </cell>
          <cell r="B2824">
            <v>524774</v>
          </cell>
          <cell r="C2824" t="str">
            <v>Not Listed</v>
          </cell>
          <cell r="D2824" t="str">
            <v>Pharmaceuticals</v>
          </cell>
        </row>
        <row r="2825">
          <cell r="A2825" t="str">
            <v>NHC FOODS LTD</v>
          </cell>
          <cell r="B2825">
            <v>517554</v>
          </cell>
          <cell r="C2825" t="str">
            <v>Not Listed</v>
          </cell>
          <cell r="D2825" t="str">
            <v>Other Food Products</v>
          </cell>
        </row>
        <row r="2826">
          <cell r="A2826" t="str">
            <v>NHPC LTD</v>
          </cell>
          <cell r="B2826">
            <v>533098</v>
          </cell>
          <cell r="C2826" t="str">
            <v>NHPC</v>
          </cell>
          <cell r="D2826" t="str">
            <v>Electric Utilities</v>
          </cell>
        </row>
        <row r="2827">
          <cell r="A2827" t="str">
            <v>NICCO PARKS &amp; RESORTS LTD</v>
          </cell>
          <cell r="B2827">
            <v>526721</v>
          </cell>
          <cell r="C2827" t="str">
            <v>Not Listed</v>
          </cell>
          <cell r="D2827" t="str">
            <v>Other Leisure Facilities</v>
          </cell>
        </row>
        <row r="2828">
          <cell r="A2828" t="str">
            <v>NICCO UCO ALLIANCE CREDIT LTD</v>
          </cell>
          <cell r="B2828">
            <v>523209</v>
          </cell>
          <cell r="C2828" t="str">
            <v>Not Listed</v>
          </cell>
          <cell r="D2828" t="str">
            <v>Finance (including NBFCs)</v>
          </cell>
        </row>
        <row r="2829">
          <cell r="A2829" t="str">
            <v>NIDHI GRANITES LTD</v>
          </cell>
          <cell r="B2829">
            <v>512103</v>
          </cell>
          <cell r="C2829" t="str">
            <v>Not Listed</v>
          </cell>
          <cell r="D2829" t="str">
            <v>Construction Materials</v>
          </cell>
        </row>
        <row r="2830">
          <cell r="A2830" t="str">
            <v>NIHAR INFO GLOBAL LTD</v>
          </cell>
          <cell r="B2830">
            <v>531083</v>
          </cell>
          <cell r="C2830" t="str">
            <v>Not Listed</v>
          </cell>
          <cell r="D2830" t="str">
            <v>IT Software Products</v>
          </cell>
        </row>
        <row r="2831">
          <cell r="A2831" t="str">
            <v>NIIT LTD</v>
          </cell>
          <cell r="B2831">
            <v>500304</v>
          </cell>
          <cell r="C2831" t="str">
            <v>NIITLTD</v>
          </cell>
          <cell r="D2831" t="str">
            <v>IT Training Services</v>
          </cell>
        </row>
        <row r="2832">
          <cell r="A2832" t="str">
            <v>NIIT TECHNOLOGIES LTD</v>
          </cell>
          <cell r="B2832">
            <v>532541</v>
          </cell>
          <cell r="C2832" t="str">
            <v>NIITTECH</v>
          </cell>
          <cell r="D2832" t="str">
            <v>IT Consulting &amp; Software</v>
          </cell>
        </row>
        <row r="2833">
          <cell r="A2833" t="str">
            <v>NIKHIL ADHESIVES LTD</v>
          </cell>
          <cell r="B2833">
            <v>526159</v>
          </cell>
          <cell r="C2833" t="str">
            <v>Not Listed</v>
          </cell>
          <cell r="D2833" t="str">
            <v>Comm.Trading  &amp; Distribution</v>
          </cell>
        </row>
        <row r="2834">
          <cell r="A2834" t="str">
            <v>NIKKI GLOBAL FINANCE LTD</v>
          </cell>
          <cell r="B2834">
            <v>531272</v>
          </cell>
          <cell r="C2834" t="str">
            <v>Not Listed</v>
          </cell>
          <cell r="D2834" t="str">
            <v>Finance (including NBFCs)</v>
          </cell>
        </row>
        <row r="2835">
          <cell r="A2835" t="str">
            <v>NILA INFRASTRUCTURES LTD</v>
          </cell>
          <cell r="B2835">
            <v>530377</v>
          </cell>
          <cell r="C2835" t="str">
            <v>NILAINFRA</v>
          </cell>
          <cell r="D2835" t="str">
            <v>Realty</v>
          </cell>
        </row>
        <row r="2836">
          <cell r="A2836" t="str">
            <v>Nila Spaces Ltd</v>
          </cell>
          <cell r="B2836">
            <v>542231</v>
          </cell>
          <cell r="C2836" t="str">
            <v>NILASPACES</v>
          </cell>
          <cell r="D2836" t="str">
            <v>Realty</v>
          </cell>
        </row>
        <row r="2837">
          <cell r="A2837" t="str">
            <v>NILACHAL REFRACTORIES LTD</v>
          </cell>
          <cell r="B2837">
            <v>502294</v>
          </cell>
          <cell r="C2837" t="str">
            <v>Not Listed</v>
          </cell>
          <cell r="D2837" t="str">
            <v>Construction Materials</v>
          </cell>
        </row>
        <row r="2838">
          <cell r="A2838" t="str">
            <v>NILE LTD</v>
          </cell>
          <cell r="B2838">
            <v>530129</v>
          </cell>
          <cell r="C2838" t="str">
            <v>Not Listed</v>
          </cell>
          <cell r="D2838" t="str">
            <v>Iron &amp; Steel Products</v>
          </cell>
        </row>
        <row r="2839">
          <cell r="A2839" t="str">
            <v>NILKAMAL LTD</v>
          </cell>
          <cell r="B2839">
            <v>523385</v>
          </cell>
          <cell r="C2839" t="str">
            <v>NILKAMAL</v>
          </cell>
          <cell r="D2839" t="str">
            <v>Plastic Products</v>
          </cell>
        </row>
        <row r="2840">
          <cell r="A2840" t="str">
            <v>NILKANTH ENGINEERING LTD</v>
          </cell>
          <cell r="B2840">
            <v>512004</v>
          </cell>
          <cell r="C2840" t="str">
            <v>Not Listed</v>
          </cell>
          <cell r="D2840" t="str">
            <v>Misc.Commercial Services</v>
          </cell>
        </row>
        <row r="2841">
          <cell r="A2841" t="str">
            <v>NIMBUS FOODS INDUSTRIES LTD</v>
          </cell>
          <cell r="B2841">
            <v>531598</v>
          </cell>
          <cell r="C2841" t="str">
            <v>Not Listed</v>
          </cell>
          <cell r="D2841" t="str">
            <v>Packaged Foods</v>
          </cell>
        </row>
        <row r="2842">
          <cell r="A2842" t="str">
            <v>NIMBUS INDUSTRIES LTD</v>
          </cell>
          <cell r="B2842">
            <v>530971</v>
          </cell>
          <cell r="C2842" t="str">
            <v>Not Listed</v>
          </cell>
          <cell r="D2842" t="str">
            <v>Comm.Trading  &amp; Distribution</v>
          </cell>
        </row>
        <row r="2843">
          <cell r="A2843" t="str">
            <v>NIMBUS PROJECTS LTD</v>
          </cell>
          <cell r="B2843">
            <v>511714</v>
          </cell>
          <cell r="C2843" t="str">
            <v>Not Listed</v>
          </cell>
          <cell r="D2843" t="str">
            <v>Realty</v>
          </cell>
        </row>
        <row r="2844">
          <cell r="A2844" t="str">
            <v>NINTEC SYSTEMS LTD</v>
          </cell>
          <cell r="B2844">
            <v>539843</v>
          </cell>
          <cell r="C2844" t="str">
            <v>Not Listed</v>
          </cell>
          <cell r="D2844" t="str">
            <v>IT Consulting &amp; Software</v>
          </cell>
        </row>
        <row r="2845">
          <cell r="A2845" t="str">
            <v>NIRAJ CEMENT STRUCTURALS LTD</v>
          </cell>
          <cell r="B2845">
            <v>532986</v>
          </cell>
          <cell r="C2845" t="str">
            <v>Not Listed</v>
          </cell>
          <cell r="D2845" t="str">
            <v>Construction &amp; Engineering</v>
          </cell>
        </row>
        <row r="2846">
          <cell r="A2846" t="str">
            <v>NIRAJ ISPAT INDUSTRIES LTD</v>
          </cell>
          <cell r="B2846" t="str">
            <v>Not Listed</v>
          </cell>
          <cell r="C2846" t="str">
            <v>NIRAJISPAT</v>
          </cell>
          <cell r="D2846" t="str">
            <v>Others</v>
          </cell>
        </row>
        <row r="2847">
          <cell r="A2847" t="str">
            <v>NIRAV COMMERCIALS LTD</v>
          </cell>
          <cell r="B2847">
            <v>512425</v>
          </cell>
          <cell r="C2847" t="str">
            <v>Not Listed</v>
          </cell>
          <cell r="D2847" t="str">
            <v>Comm.Trading  &amp; Distribution</v>
          </cell>
        </row>
        <row r="2848">
          <cell r="A2848" t="str">
            <v>NIRLON LTD</v>
          </cell>
          <cell r="B2848">
            <v>500307</v>
          </cell>
          <cell r="C2848" t="str">
            <v>Not Listed</v>
          </cell>
          <cell r="D2848" t="str">
            <v>Misc.Commercial Services</v>
          </cell>
        </row>
        <row r="2849">
          <cell r="A2849" t="str">
            <v>NISHTHA FINANCE AND INVESTMENT (INDIA) LTD</v>
          </cell>
          <cell r="B2849">
            <v>539311</v>
          </cell>
          <cell r="C2849" t="str">
            <v>Not Listed</v>
          </cell>
          <cell r="D2849" t="str">
            <v>Other Financial Services</v>
          </cell>
        </row>
        <row r="2850">
          <cell r="A2850" t="str">
            <v>NISHTHA FINANCE AND INVESTMENT INDIA LTD</v>
          </cell>
          <cell r="B2850">
            <v>539311</v>
          </cell>
          <cell r="C2850" t="str">
            <v>Not Listed</v>
          </cell>
          <cell r="D2850" t="str">
            <v>Other Financial Services</v>
          </cell>
        </row>
        <row r="2851">
          <cell r="A2851" t="str">
            <v>NITCO LTD</v>
          </cell>
          <cell r="B2851">
            <v>532722</v>
          </cell>
          <cell r="C2851" t="str">
            <v>NITCO</v>
          </cell>
          <cell r="D2851" t="str">
            <v>Furniture-Furnishing-Paints</v>
          </cell>
        </row>
        <row r="2852">
          <cell r="A2852" t="str">
            <v>NITESH ESTATES LTD</v>
          </cell>
          <cell r="B2852">
            <v>533202</v>
          </cell>
          <cell r="C2852" t="str">
            <v>NITESHEST</v>
          </cell>
          <cell r="D2852" t="str">
            <v>Realty</v>
          </cell>
        </row>
        <row r="2853">
          <cell r="A2853" t="str">
            <v>NITIN CASTINGS LTD</v>
          </cell>
          <cell r="B2853">
            <v>508875</v>
          </cell>
          <cell r="C2853" t="str">
            <v>Not Listed</v>
          </cell>
          <cell r="D2853" t="str">
            <v>Misc.Commercial Services</v>
          </cell>
        </row>
        <row r="2854">
          <cell r="A2854" t="str">
            <v>NITIN FIRE PROTECTION INDUSTRIES LTD</v>
          </cell>
          <cell r="B2854">
            <v>532854</v>
          </cell>
          <cell r="C2854" t="str">
            <v>NITINFIRE</v>
          </cell>
          <cell r="D2854" t="str">
            <v>Industrial Machinery</v>
          </cell>
        </row>
        <row r="2855">
          <cell r="A2855" t="str">
            <v>NITIN SPINNERS LTD</v>
          </cell>
          <cell r="B2855">
            <v>532698</v>
          </cell>
          <cell r="C2855" t="str">
            <v>NITINSPIN</v>
          </cell>
          <cell r="D2855" t="str">
            <v>Textiles</v>
          </cell>
        </row>
        <row r="2856">
          <cell r="A2856" t="str">
            <v>NITIRAJ ENGINEERS LTD</v>
          </cell>
          <cell r="B2856" t="str">
            <v>Not Listed</v>
          </cell>
          <cell r="C2856" t="str">
            <v>NITIRAJ</v>
          </cell>
          <cell r="D2856" t="str">
            <v>SME</v>
          </cell>
        </row>
        <row r="2857">
          <cell r="A2857" t="str">
            <v>NITTA GELATIN (INDIA) LTD</v>
          </cell>
          <cell r="B2857">
            <v>506532</v>
          </cell>
          <cell r="C2857" t="str">
            <v>Not Listed</v>
          </cell>
          <cell r="D2857" t="str">
            <v>Specialty Chemicals</v>
          </cell>
        </row>
        <row r="2858">
          <cell r="A2858" t="str">
            <v>NITTA GELATIN INDIA LTD</v>
          </cell>
          <cell r="B2858">
            <v>506532</v>
          </cell>
          <cell r="C2858" t="str">
            <v>Not Listed</v>
          </cell>
          <cell r="D2858" t="str">
            <v>Specialty Chemicals</v>
          </cell>
        </row>
        <row r="2859">
          <cell r="A2859" t="str">
            <v>NIVEDITA MERCANTILE &amp; FINANCING LTD</v>
          </cell>
          <cell r="B2859">
            <v>512381</v>
          </cell>
          <cell r="C2859" t="str">
            <v>Not Listed</v>
          </cell>
          <cell r="D2859" t="str">
            <v>Comm.Trading  &amp; Distribution</v>
          </cell>
        </row>
        <row r="2860">
          <cell r="A2860" t="str">
            <v>NIVI TRADING LTD</v>
          </cell>
          <cell r="B2860">
            <v>512245</v>
          </cell>
          <cell r="C2860" t="str">
            <v>Not Listed</v>
          </cell>
          <cell r="D2860" t="str">
            <v>Misc.Commercial Services</v>
          </cell>
        </row>
        <row r="2861">
          <cell r="A2861" t="str">
            <v>NIYOGIN FINTECH LTD</v>
          </cell>
          <cell r="B2861">
            <v>538772</v>
          </cell>
          <cell r="C2861" t="str">
            <v>Not Listed</v>
          </cell>
          <cell r="D2861" t="str">
            <v>Finance (including NBFCs)</v>
          </cell>
        </row>
        <row r="2862">
          <cell r="A2862" t="str">
            <v>NK INDUSTRIES LTD</v>
          </cell>
          <cell r="B2862">
            <v>519494</v>
          </cell>
          <cell r="C2862" t="str">
            <v>NKIND</v>
          </cell>
          <cell r="D2862" t="str">
            <v>Edible Oils</v>
          </cell>
        </row>
        <row r="2863">
          <cell r="A2863" t="str">
            <v>NLC (INDIA) LTD</v>
          </cell>
          <cell r="B2863">
            <v>513683</v>
          </cell>
          <cell r="C2863" t="str">
            <v>NLC(INDIA)</v>
          </cell>
          <cell r="D2863" t="str">
            <v>Electric Utilities</v>
          </cell>
        </row>
        <row r="2864">
          <cell r="A2864" t="str">
            <v>NLC INDIA LTD</v>
          </cell>
          <cell r="B2864">
            <v>513683</v>
          </cell>
          <cell r="C2864" t="str">
            <v>NLCINDIA</v>
          </cell>
          <cell r="D2864" t="str">
            <v>Electric Utilities</v>
          </cell>
        </row>
        <row r="2865">
          <cell r="A2865" t="str">
            <v>NMDC LTD</v>
          </cell>
          <cell r="B2865">
            <v>526371</v>
          </cell>
          <cell r="C2865" t="str">
            <v>NMDC</v>
          </cell>
          <cell r="D2865" t="str">
            <v>Mining</v>
          </cell>
        </row>
        <row r="2866">
          <cell r="A2866" t="str">
            <v>NOCIL LTD</v>
          </cell>
          <cell r="B2866">
            <v>500730</v>
          </cell>
          <cell r="C2866" t="str">
            <v>NOCIL</v>
          </cell>
          <cell r="D2866" t="str">
            <v>Specialty Chemicals</v>
          </cell>
        </row>
        <row r="2867">
          <cell r="A2867" t="str">
            <v>NOIDA TOLL BRIDGE COMPANY LTD</v>
          </cell>
          <cell r="B2867">
            <v>532481</v>
          </cell>
          <cell r="C2867" t="str">
            <v>NOIDATOLL</v>
          </cell>
          <cell r="D2867" t="str">
            <v>Roads &amp; Highways</v>
          </cell>
        </row>
        <row r="2868">
          <cell r="A2868" t="str">
            <v>NORBEN TEA &amp; EXPORTS LTD</v>
          </cell>
          <cell r="B2868" t="str">
            <v>Not Listed</v>
          </cell>
          <cell r="C2868" t="str">
            <v>NORBTEAEXP</v>
          </cell>
          <cell r="D2868" t="str">
            <v>Others</v>
          </cell>
        </row>
        <row r="2869">
          <cell r="A2869" t="str">
            <v>NORRIS MEDICINES LTD</v>
          </cell>
          <cell r="B2869">
            <v>524414</v>
          </cell>
          <cell r="C2869" t="str">
            <v>Not Listed</v>
          </cell>
          <cell r="D2869" t="str">
            <v>Comm.Trading  &amp; Distribution</v>
          </cell>
        </row>
        <row r="2870">
          <cell r="A2870" t="str">
            <v>NORTH EASTERN CARRYING CORPORATION LTD</v>
          </cell>
          <cell r="B2870">
            <v>534615</v>
          </cell>
          <cell r="C2870" t="str">
            <v>NECCLTD</v>
          </cell>
          <cell r="D2870" t="str">
            <v>Transportation - Logistics</v>
          </cell>
        </row>
        <row r="2871">
          <cell r="A2871" t="str">
            <v>Northern Spirits Ltd</v>
          </cell>
          <cell r="B2871">
            <v>542628</v>
          </cell>
          <cell r="C2871" t="str">
            <v>NSL</v>
          </cell>
          <cell r="D2871" t="str">
            <v>Comm.Trading  &amp;amp; Distribution</v>
          </cell>
        </row>
        <row r="2872">
          <cell r="A2872" t="str">
            <v>NORTHLINK FISCAL AND CAPITAL SERVICES LTD</v>
          </cell>
          <cell r="B2872">
            <v>539110</v>
          </cell>
          <cell r="C2872" t="str">
            <v>Not Listed</v>
          </cell>
          <cell r="D2872" t="str">
            <v>Finance (including NBFCs)</v>
          </cell>
        </row>
        <row r="2873">
          <cell r="A2873" t="str">
            <v>NOURITRANS EXIM LTD</v>
          </cell>
          <cell r="B2873">
            <v>540698</v>
          </cell>
          <cell r="C2873" t="str">
            <v>Not Listed</v>
          </cell>
          <cell r="D2873" t="str">
            <v>Comm.Trading  &amp; Distribution</v>
          </cell>
        </row>
        <row r="2874">
          <cell r="A2874" t="str">
            <v>NOUVEAU GLOBAL VENTURES LTD</v>
          </cell>
          <cell r="B2874">
            <v>531465</v>
          </cell>
          <cell r="C2874" t="str">
            <v>Not Listed</v>
          </cell>
          <cell r="D2874" t="str">
            <v>Comm.Trading  &amp; Distribution</v>
          </cell>
        </row>
        <row r="2875">
          <cell r="A2875" t="str">
            <v>NOVA IRON &amp; STEEL LTD</v>
          </cell>
          <cell r="B2875">
            <v>513566</v>
          </cell>
          <cell r="C2875" t="str">
            <v>Not Listed</v>
          </cell>
          <cell r="D2875" t="str">
            <v>Iron &amp; Steel/Interm.Products</v>
          </cell>
        </row>
        <row r="2876">
          <cell r="A2876" t="str">
            <v>NOVA PUBLICATIONS (INDIA) LTD</v>
          </cell>
          <cell r="B2876">
            <v>530733</v>
          </cell>
          <cell r="C2876" t="str">
            <v>Not Listed</v>
          </cell>
          <cell r="D2876" t="str">
            <v>Publishing</v>
          </cell>
        </row>
        <row r="2877">
          <cell r="A2877" t="str">
            <v>NOVA PUBLICATIONS INDIA LTD</v>
          </cell>
          <cell r="B2877">
            <v>530733</v>
          </cell>
          <cell r="C2877" t="str">
            <v>Not Listed</v>
          </cell>
          <cell r="D2877" t="str">
            <v>Publishing</v>
          </cell>
        </row>
        <row r="2878">
          <cell r="A2878" t="str">
            <v>NOVARTIS (INDIA) LTD</v>
          </cell>
          <cell r="B2878">
            <v>500672</v>
          </cell>
          <cell r="C2878" t="str">
            <v>Not Listed</v>
          </cell>
          <cell r="D2878" t="str">
            <v>Pharmaceuticals</v>
          </cell>
        </row>
        <row r="2879">
          <cell r="A2879" t="str">
            <v>NOVARTIS INDIA LTD</v>
          </cell>
          <cell r="B2879">
            <v>500672</v>
          </cell>
          <cell r="C2879" t="str">
            <v>Not Listed</v>
          </cell>
          <cell r="D2879" t="str">
            <v>Pharmaceuticals</v>
          </cell>
        </row>
        <row r="2880">
          <cell r="A2880" t="str">
            <v>NPR FINANCE LTD</v>
          </cell>
          <cell r="B2880">
            <v>530127</v>
          </cell>
          <cell r="C2880" t="str">
            <v>Not Listed</v>
          </cell>
          <cell r="D2880" t="str">
            <v>Other Financial Services</v>
          </cell>
        </row>
        <row r="2881">
          <cell r="A2881" t="str">
            <v>NRB BEARING LTD</v>
          </cell>
          <cell r="B2881">
            <v>530367</v>
          </cell>
          <cell r="C2881" t="str">
            <v>NRBBEARING</v>
          </cell>
          <cell r="D2881" t="str">
            <v>Industrial Machinery</v>
          </cell>
        </row>
        <row r="2882">
          <cell r="A2882" t="str">
            <v>NRB INDUSTRIAL BEARINGS LTD</v>
          </cell>
          <cell r="B2882">
            <v>535458</v>
          </cell>
          <cell r="C2882" t="str">
            <v>NIBL</v>
          </cell>
          <cell r="D2882" t="str">
            <v>Other Industrial Goods</v>
          </cell>
        </row>
        <row r="2883">
          <cell r="A2883" t="str">
            <v>NTC INDUSTRIES LTD</v>
          </cell>
          <cell r="B2883">
            <v>526723</v>
          </cell>
          <cell r="C2883" t="str">
            <v>Not Listed</v>
          </cell>
          <cell r="D2883" t="str">
            <v>Cigarettes-Tobacco Products</v>
          </cell>
        </row>
        <row r="2884">
          <cell r="A2884" t="str">
            <v>NTPC LTD</v>
          </cell>
          <cell r="B2884">
            <v>532555</v>
          </cell>
          <cell r="C2884" t="str">
            <v>NTPC</v>
          </cell>
          <cell r="D2884" t="str">
            <v>Electric Utilities</v>
          </cell>
        </row>
        <row r="2885">
          <cell r="A2885" t="str">
            <v>NU TEK (INDIA) LTD</v>
          </cell>
          <cell r="B2885">
            <v>533015</v>
          </cell>
          <cell r="C2885" t="str">
            <v>NUTEK</v>
          </cell>
          <cell r="D2885" t="str">
            <v>Other Telecom Services</v>
          </cell>
        </row>
        <row r="2886">
          <cell r="A2886" t="str">
            <v>NU TEK INDIA LTD</v>
          </cell>
          <cell r="B2886">
            <v>533015</v>
          </cell>
          <cell r="C2886" t="str">
            <v>NUTEK</v>
          </cell>
          <cell r="D2886" t="str">
            <v>Other Telecom Services</v>
          </cell>
        </row>
        <row r="2887">
          <cell r="A2887" t="str">
            <v>NUCLEUS SOFTWARE EXPORTS LTD</v>
          </cell>
          <cell r="B2887">
            <v>531209</v>
          </cell>
          <cell r="C2887" t="str">
            <v>NUCLEUS</v>
          </cell>
          <cell r="D2887" t="str">
            <v>IT Software Products</v>
          </cell>
        </row>
        <row r="2888">
          <cell r="A2888" t="str">
            <v>NUTECH GLOBAL LTD</v>
          </cell>
          <cell r="B2888">
            <v>531304</v>
          </cell>
          <cell r="C2888" t="str">
            <v>Not Listed</v>
          </cell>
          <cell r="D2888" t="str">
            <v>Textiles</v>
          </cell>
        </row>
        <row r="2889">
          <cell r="A2889" t="str">
            <v>NUTRAPLUS (INDIA) LTD</v>
          </cell>
          <cell r="B2889">
            <v>524764</v>
          </cell>
          <cell r="C2889" t="str">
            <v>Not Listed</v>
          </cell>
          <cell r="D2889" t="str">
            <v>Commodity Chemicals</v>
          </cell>
        </row>
        <row r="2890">
          <cell r="A2890" t="str">
            <v>NUTRAPLUS INDIA LTD</v>
          </cell>
          <cell r="B2890">
            <v>524764</v>
          </cell>
          <cell r="C2890" t="str">
            <v>Not Listed</v>
          </cell>
          <cell r="D2890" t="str">
            <v>Commodity Chemicals</v>
          </cell>
        </row>
        <row r="2891">
          <cell r="A2891" t="str">
            <v>NUTRICIRCLE LTD</v>
          </cell>
          <cell r="B2891">
            <v>530219</v>
          </cell>
          <cell r="C2891" t="str">
            <v>Not Listed</v>
          </cell>
          <cell r="D2891" t="str">
            <v>Other Apparels &amp; Accessories</v>
          </cell>
        </row>
        <row r="2892">
          <cell r="A2892" t="str">
            <v>NUWAY ORGANIC NATURALS (INDIA) LTD</v>
          </cell>
          <cell r="B2892">
            <v>531819</v>
          </cell>
          <cell r="C2892" t="str">
            <v>Not Listed</v>
          </cell>
          <cell r="D2892" t="str">
            <v>Comm.Trading  &amp; Distribution</v>
          </cell>
        </row>
        <row r="2893">
          <cell r="A2893" t="str">
            <v>NUWAY ORGANIC NATURALS INDIA LTD</v>
          </cell>
          <cell r="B2893">
            <v>531819</v>
          </cell>
          <cell r="C2893" t="str">
            <v>Not Listed</v>
          </cell>
          <cell r="D2893" t="str">
            <v>Comm.Trading  &amp; Distribution</v>
          </cell>
        </row>
        <row r="2894">
          <cell r="A2894" t="str">
            <v>NYSSA CORPORATION LTD</v>
          </cell>
          <cell r="B2894">
            <v>504378</v>
          </cell>
          <cell r="C2894" t="str">
            <v>Not Listed</v>
          </cell>
          <cell r="D2894" t="str">
            <v>Comm.Trading  &amp; Distribution</v>
          </cell>
        </row>
        <row r="2895">
          <cell r="A2895" t="str">
            <v>O  P  CHAINS LTD</v>
          </cell>
          <cell r="B2895">
            <v>539116</v>
          </cell>
          <cell r="C2895" t="str">
            <v>Not Listed</v>
          </cell>
          <cell r="D2895" t="str">
            <v>Comm.Trading  &amp; Distribution</v>
          </cell>
        </row>
        <row r="2896">
          <cell r="A2896" t="str">
            <v>OASIS SECURITIES LTD</v>
          </cell>
          <cell r="B2896">
            <v>512489</v>
          </cell>
          <cell r="C2896" t="str">
            <v>Not Listed</v>
          </cell>
          <cell r="D2896" t="str">
            <v>Finance (including NBFCs)</v>
          </cell>
        </row>
        <row r="2897">
          <cell r="A2897" t="str">
            <v>OASIS TRADELINK LTD</v>
          </cell>
          <cell r="B2897">
            <v>538547</v>
          </cell>
          <cell r="C2897" t="str">
            <v>Not Listed</v>
          </cell>
          <cell r="D2897" t="str">
            <v>Edible Oils</v>
          </cell>
        </row>
        <row r="2898">
          <cell r="A2898" t="str">
            <v>OBEROI REALTY LTD</v>
          </cell>
          <cell r="B2898">
            <v>533273</v>
          </cell>
          <cell r="C2898" t="str">
            <v>OBEROIRLTY</v>
          </cell>
          <cell r="D2898" t="str">
            <v>Realty</v>
          </cell>
        </row>
        <row r="2899">
          <cell r="A2899" t="str">
            <v>OBJECTONE INFORMATION SYSTEMS LTD</v>
          </cell>
          <cell r="B2899">
            <v>535657</v>
          </cell>
          <cell r="C2899" t="str">
            <v>Not Listed</v>
          </cell>
          <cell r="D2899" t="str">
            <v>IT Consulting &amp; Software</v>
          </cell>
        </row>
        <row r="2900">
          <cell r="A2900" t="str">
            <v>OCEAN AGRO (INDIA) LTD</v>
          </cell>
          <cell r="B2900">
            <v>519491</v>
          </cell>
          <cell r="C2900" t="str">
            <v>Not Listed</v>
          </cell>
          <cell r="D2900" t="str">
            <v>Containers &amp; Packaging</v>
          </cell>
        </row>
        <row r="2901">
          <cell r="A2901" t="str">
            <v>OCEAN AGRO INDIA LTD</v>
          </cell>
          <cell r="B2901">
            <v>519491</v>
          </cell>
          <cell r="C2901" t="str">
            <v>Not Listed</v>
          </cell>
          <cell r="D2901" t="str">
            <v>Containers &amp; Packaging</v>
          </cell>
        </row>
        <row r="2902">
          <cell r="A2902" t="str">
            <v>OCEANAA BIOTEK INDUSTRIES LTD</v>
          </cell>
          <cell r="B2902">
            <v>538019</v>
          </cell>
          <cell r="C2902" t="str">
            <v>Not Listed</v>
          </cell>
          <cell r="D2902" t="str">
            <v>Other Food Products</v>
          </cell>
        </row>
        <row r="2903">
          <cell r="A2903" t="str">
            <v>OCEANIC FOODS LTD</v>
          </cell>
          <cell r="B2903">
            <v>540405</v>
          </cell>
          <cell r="C2903" t="str">
            <v>Not Listed</v>
          </cell>
          <cell r="D2903" t="str">
            <v>Other Food Products</v>
          </cell>
        </row>
        <row r="2904">
          <cell r="A2904" t="str">
            <v>OCL IRON AND STEEL LTD</v>
          </cell>
          <cell r="B2904">
            <v>533008</v>
          </cell>
          <cell r="C2904" t="str">
            <v>OISL</v>
          </cell>
          <cell r="D2904" t="str">
            <v>Iron &amp; Steel/Interm.Products</v>
          </cell>
        </row>
        <row r="2905">
          <cell r="A2905" t="str">
            <v>OCTAL CREDIT CAPITAL LTD</v>
          </cell>
          <cell r="B2905">
            <v>538894</v>
          </cell>
          <cell r="C2905" t="str">
            <v>Not Listed</v>
          </cell>
          <cell r="D2905" t="str">
            <v>Other Financial Services</v>
          </cell>
        </row>
        <row r="2906">
          <cell r="A2906" t="str">
            <v>OCTAWARE TECHNOLOGIES LTD</v>
          </cell>
          <cell r="B2906">
            <v>540416</v>
          </cell>
          <cell r="C2906" t="str">
            <v>Not Listed</v>
          </cell>
          <cell r="D2906" t="str">
            <v>Internet Software &amp; Services</v>
          </cell>
        </row>
        <row r="2907">
          <cell r="A2907" t="str">
            <v>ODYSSEY CORPORATION LTD</v>
          </cell>
          <cell r="B2907">
            <v>531996</v>
          </cell>
          <cell r="C2907" t="str">
            <v>Not Listed</v>
          </cell>
          <cell r="D2907" t="str">
            <v>Finance (including NBFCs)</v>
          </cell>
        </row>
        <row r="2908">
          <cell r="A2908" t="str">
            <v>ODYSSEY TECHNOLOGIES LTD</v>
          </cell>
          <cell r="B2908">
            <v>530175</v>
          </cell>
          <cell r="C2908" t="str">
            <v>Not Listed</v>
          </cell>
          <cell r="D2908" t="str">
            <v>IT Software Products</v>
          </cell>
        </row>
        <row r="2909">
          <cell r="A2909" t="str">
            <v>OFS TECHNOLOGIES LTD</v>
          </cell>
          <cell r="B2909">
            <v>539570</v>
          </cell>
          <cell r="C2909" t="str">
            <v>Not Listed</v>
          </cell>
          <cell r="D2909" t="str">
            <v>IT Consulting &amp; Software</v>
          </cell>
        </row>
        <row r="2910">
          <cell r="A2910" t="str">
            <v>OIL &amp; NATURAL GAS CORPORATION LTD</v>
          </cell>
          <cell r="B2910">
            <v>500312</v>
          </cell>
          <cell r="C2910" t="str">
            <v>ONGC</v>
          </cell>
          <cell r="D2910" t="str">
            <v>Exploration &amp; Production</v>
          </cell>
        </row>
        <row r="2911">
          <cell r="A2911" t="str">
            <v>OIL (INDIA) LTD</v>
          </cell>
          <cell r="B2911">
            <v>533106</v>
          </cell>
          <cell r="C2911" t="str">
            <v>OIL</v>
          </cell>
          <cell r="D2911" t="str">
            <v>Exploration &amp; Production</v>
          </cell>
        </row>
        <row r="2912">
          <cell r="A2912" t="str">
            <v>OIL COUNTRY TUBULAR LTD</v>
          </cell>
          <cell r="B2912">
            <v>500313</v>
          </cell>
          <cell r="C2912" t="str">
            <v>OILCOUNTUB</v>
          </cell>
          <cell r="D2912" t="str">
            <v>Oil Equipment &amp; Services</v>
          </cell>
        </row>
        <row r="2913">
          <cell r="A2913" t="str">
            <v>OIL INDIA LTD</v>
          </cell>
          <cell r="B2913">
            <v>533106</v>
          </cell>
          <cell r="C2913" t="str">
            <v>OIL</v>
          </cell>
          <cell r="D2913" t="str">
            <v>Exploration &amp; Production</v>
          </cell>
        </row>
        <row r="2914">
          <cell r="A2914" t="str">
            <v>OK PLAY (INDIA) LTD</v>
          </cell>
          <cell r="B2914">
            <v>526415</v>
          </cell>
          <cell r="C2914" t="str">
            <v>Not Listed</v>
          </cell>
          <cell r="D2914" t="str">
            <v xml:space="preserve">Gift Articles-Toys &amp; Cards </v>
          </cell>
        </row>
        <row r="2915">
          <cell r="A2915" t="str">
            <v>OK PLAY INDIA LTD</v>
          </cell>
          <cell r="B2915">
            <v>526415</v>
          </cell>
          <cell r="C2915" t="str">
            <v>Not Listed</v>
          </cell>
          <cell r="D2915" t="str">
            <v xml:space="preserve">Gift Articles-Toys &amp; Cards </v>
          </cell>
        </row>
        <row r="2916">
          <cell r="A2916" t="str">
            <v>OLECTRA GREENTECH LTD</v>
          </cell>
          <cell r="B2916">
            <v>532439</v>
          </cell>
          <cell r="C2916" t="str">
            <v>OLECTRA</v>
          </cell>
          <cell r="D2916" t="str">
            <v>Industrial Machinery</v>
          </cell>
        </row>
        <row r="2917">
          <cell r="A2917" t="str">
            <v>OLYMPIA INDUSTRIES LTD</v>
          </cell>
          <cell r="B2917">
            <v>521105</v>
          </cell>
          <cell r="C2917" t="str">
            <v>Not Listed</v>
          </cell>
          <cell r="D2917" t="str">
            <v>Internet &amp; Catalogue Retail</v>
          </cell>
        </row>
        <row r="2918">
          <cell r="A2918" t="str">
            <v>OLYMPIC CARDS LTD</v>
          </cell>
          <cell r="B2918">
            <v>534190</v>
          </cell>
          <cell r="C2918" t="str">
            <v>Not Listed</v>
          </cell>
          <cell r="D2918" t="str">
            <v xml:space="preserve">Gift Articles-Toys &amp; Cards </v>
          </cell>
        </row>
        <row r="2919">
          <cell r="A2919" t="str">
            <v>OLYMPIC OIL INDUSTRIES LTD</v>
          </cell>
          <cell r="B2919">
            <v>507609</v>
          </cell>
          <cell r="C2919" t="str">
            <v>Not Listed</v>
          </cell>
          <cell r="D2919" t="str">
            <v>Other Agricultural Products</v>
          </cell>
        </row>
        <row r="2920">
          <cell r="A2920" t="str">
            <v>OM METALS INFRAPROJECTS LTD</v>
          </cell>
          <cell r="B2920">
            <v>531092</v>
          </cell>
          <cell r="C2920" t="str">
            <v>OMMETALS</v>
          </cell>
          <cell r="D2920" t="str">
            <v>Construction &amp; Engineering</v>
          </cell>
        </row>
        <row r="2921">
          <cell r="A2921" t="str">
            <v>OMANSH ENTERPRISES LTD</v>
          </cell>
          <cell r="B2921">
            <v>538537</v>
          </cell>
          <cell r="C2921" t="str">
            <v>Not Listed</v>
          </cell>
          <cell r="D2921" t="str">
            <v>Comm.Trading  &amp; Distribution</v>
          </cell>
        </row>
        <row r="2922">
          <cell r="A2922" t="str">
            <v>OMAX AUTOS LTD</v>
          </cell>
          <cell r="B2922">
            <v>520021</v>
          </cell>
          <cell r="C2922" t="str">
            <v>OMAXAUTO</v>
          </cell>
          <cell r="D2922" t="str">
            <v>Auto Parts &amp; Equipment</v>
          </cell>
        </row>
        <row r="2923">
          <cell r="A2923" t="str">
            <v>OMAXE LTD</v>
          </cell>
          <cell r="B2923">
            <v>532880</v>
          </cell>
          <cell r="C2923" t="str">
            <v>OMAXE</v>
          </cell>
          <cell r="D2923" t="str">
            <v>Realty</v>
          </cell>
        </row>
        <row r="2924">
          <cell r="A2924" t="str">
            <v>OMFURN (INDIA) LTD</v>
          </cell>
          <cell r="B2924" t="str">
            <v>Not Listed</v>
          </cell>
          <cell r="C2924" t="str">
            <v>OMFURN</v>
          </cell>
          <cell r="D2924" t="str">
            <v>SME</v>
          </cell>
        </row>
        <row r="2925">
          <cell r="A2925" t="str">
            <v>OMFURN INDIA LTD</v>
          </cell>
          <cell r="B2925" t="str">
            <v>Not Listed</v>
          </cell>
          <cell r="C2925" t="str">
            <v>OMFURN</v>
          </cell>
          <cell r="D2925" t="str">
            <v>SME</v>
          </cell>
        </row>
        <row r="2926">
          <cell r="A2926" t="str">
            <v>OMKAR OVERSEAS LTD</v>
          </cell>
          <cell r="B2926">
            <v>531496</v>
          </cell>
          <cell r="C2926" t="str">
            <v>Not Listed</v>
          </cell>
          <cell r="D2926" t="str">
            <v>Textiles</v>
          </cell>
        </row>
        <row r="2927">
          <cell r="A2927" t="str">
            <v>OMKAR PHARMACHEM LTD</v>
          </cell>
          <cell r="B2927">
            <v>532167</v>
          </cell>
          <cell r="C2927" t="str">
            <v>Not Listed</v>
          </cell>
          <cell r="D2927" t="str">
            <v>Commodity Chemicals</v>
          </cell>
        </row>
        <row r="2928">
          <cell r="A2928" t="str">
            <v>OMKAR SPECIALITY CHEMICALS LTD</v>
          </cell>
          <cell r="B2928">
            <v>533317</v>
          </cell>
          <cell r="C2928" t="str">
            <v>OMKARCHEM</v>
          </cell>
          <cell r="D2928" t="str">
            <v>Specialty Chemicals</v>
          </cell>
        </row>
        <row r="2929">
          <cell r="A2929" t="str">
            <v>OMNI AXS SOFTWARE LTD</v>
          </cell>
          <cell r="B2929">
            <v>532340</v>
          </cell>
          <cell r="C2929" t="str">
            <v>Not Listed</v>
          </cell>
          <cell r="D2929" t="str">
            <v>IT Software Products</v>
          </cell>
        </row>
        <row r="2930">
          <cell r="A2930" t="str">
            <v>OMNITEX INDUSTRIES (INDIA) LTD</v>
          </cell>
          <cell r="B2930">
            <v>514324</v>
          </cell>
          <cell r="C2930" t="str">
            <v>Not Listed</v>
          </cell>
          <cell r="D2930" t="str">
            <v>Textiles</v>
          </cell>
        </row>
        <row r="2931">
          <cell r="A2931" t="str">
            <v>OMNITEX INDUSTRIES INDIA LTD</v>
          </cell>
          <cell r="B2931">
            <v>514324</v>
          </cell>
          <cell r="C2931" t="str">
            <v>Not Listed</v>
          </cell>
          <cell r="D2931" t="str">
            <v>Textiles</v>
          </cell>
        </row>
        <row r="2932">
          <cell r="A2932" t="str">
            <v>ONE POINT ONE SOLUTIONS LTD</v>
          </cell>
          <cell r="B2932" t="str">
            <v>Not Listed</v>
          </cell>
          <cell r="C2932" t="str">
            <v>ONEPOINT</v>
          </cell>
          <cell r="D2932" t="str">
            <v>SME</v>
          </cell>
        </row>
        <row r="2933">
          <cell r="A2933" t="str">
            <v>ONELIFE CAPITAL ADVISORS LTD</v>
          </cell>
          <cell r="B2933">
            <v>533632</v>
          </cell>
          <cell r="C2933" t="str">
            <v>ONELIFECAP</v>
          </cell>
          <cell r="D2933" t="str">
            <v>Investment Companies</v>
          </cell>
        </row>
        <row r="2934">
          <cell r="A2934" t="str">
            <v>ONESOURCE IDEAS VENTURE LTD</v>
          </cell>
          <cell r="B2934">
            <v>530805</v>
          </cell>
          <cell r="C2934" t="str">
            <v>Not Listed</v>
          </cell>
          <cell r="D2934" t="str">
            <v>Consulting Services</v>
          </cell>
        </row>
        <row r="2935">
          <cell r="A2935" t="str">
            <v>ONESOURCE TECHMEDIA LTD</v>
          </cell>
          <cell r="B2935">
            <v>535647</v>
          </cell>
          <cell r="C2935" t="str">
            <v>Not Listed</v>
          </cell>
          <cell r="D2935" t="str">
            <v>Movies &amp; Entertainment</v>
          </cell>
        </row>
        <row r="2936">
          <cell r="A2936" t="str">
            <v>ONMOBILE GLOBAL LTD</v>
          </cell>
          <cell r="B2936">
            <v>532944</v>
          </cell>
          <cell r="C2936" t="str">
            <v>ONMOBILE</v>
          </cell>
          <cell r="D2936" t="str">
            <v>Other Telecom Services</v>
          </cell>
        </row>
        <row r="2937">
          <cell r="A2937" t="str">
            <v>ONTIC FINSERVE LTD</v>
          </cell>
          <cell r="B2937">
            <v>540386</v>
          </cell>
          <cell r="C2937" t="str">
            <v>Not Listed</v>
          </cell>
          <cell r="D2937" t="str">
            <v>Other Financial Services</v>
          </cell>
        </row>
        <row r="2938">
          <cell r="A2938" t="str">
            <v>ONWARD TECHNOLOGIES LTD</v>
          </cell>
          <cell r="B2938">
            <v>517536</v>
          </cell>
          <cell r="C2938" t="str">
            <v>ONWARDTEC</v>
          </cell>
          <cell r="D2938" t="str">
            <v>IT Consulting &amp; Software</v>
          </cell>
        </row>
        <row r="2939">
          <cell r="A2939" t="str">
            <v>OPAL LUXURY TIME PRODUCTS LTD</v>
          </cell>
          <cell r="B2939" t="str">
            <v>Not Listed</v>
          </cell>
          <cell r="C2939" t="str">
            <v>OPAL</v>
          </cell>
          <cell r="D2939" t="str">
            <v>SME</v>
          </cell>
        </row>
        <row r="2940">
          <cell r="A2940" t="str">
            <v>OPTIEMUS INFRACOM LTD</v>
          </cell>
          <cell r="B2940">
            <v>530135</v>
          </cell>
          <cell r="C2940" t="str">
            <v>OPTIEMUS</v>
          </cell>
          <cell r="D2940" t="str">
            <v>Distributors</v>
          </cell>
        </row>
        <row r="2941">
          <cell r="A2941" t="str">
            <v>OPTIMUS FINANCE LTD</v>
          </cell>
          <cell r="B2941">
            <v>531254</v>
          </cell>
          <cell r="C2941" t="str">
            <v>Not Listed</v>
          </cell>
          <cell r="D2941" t="str">
            <v>Finance (including NBFCs)</v>
          </cell>
        </row>
        <row r="2942">
          <cell r="A2942" t="str">
            <v>OPTO CIRCUITS (INDIA) LTD</v>
          </cell>
          <cell r="B2942">
            <v>532391</v>
          </cell>
          <cell r="C2942" t="str">
            <v>OPTOCIRCUI</v>
          </cell>
          <cell r="D2942" t="str">
            <v>Medical Equipment</v>
          </cell>
        </row>
        <row r="2943">
          <cell r="A2943" t="str">
            <v>OPTO CIRCUITS INDIA LTD</v>
          </cell>
          <cell r="B2943">
            <v>532391</v>
          </cell>
          <cell r="C2943" t="str">
            <v>OPTOCIRCUI</v>
          </cell>
          <cell r="D2943" t="str">
            <v>Medical Equipment</v>
          </cell>
        </row>
        <row r="2944">
          <cell r="A2944" t="str">
            <v>ORACLE CREDIT LTD</v>
          </cell>
          <cell r="B2944">
            <v>539598</v>
          </cell>
          <cell r="C2944" t="str">
            <v>Not Listed</v>
          </cell>
          <cell r="D2944" t="str">
            <v>Finance (including NBFCs)</v>
          </cell>
        </row>
        <row r="2945">
          <cell r="A2945" t="str">
            <v>ORACLE FINANCIAL SERVICES SOFTWARE LTD</v>
          </cell>
          <cell r="B2945">
            <v>532466</v>
          </cell>
          <cell r="C2945" t="str">
            <v>OFSS</v>
          </cell>
          <cell r="D2945" t="str">
            <v>IT Consulting &amp; Software</v>
          </cell>
        </row>
        <row r="2946">
          <cell r="A2946" t="str">
            <v>ORBIT EXPORTS LTD</v>
          </cell>
          <cell r="B2946">
            <v>512626</v>
          </cell>
          <cell r="C2946" t="str">
            <v>ORBTEXP</v>
          </cell>
          <cell r="D2946" t="str">
            <v>Textiles</v>
          </cell>
        </row>
        <row r="2947">
          <cell r="A2947" t="str">
            <v>ORCHID PHARMA LTD</v>
          </cell>
          <cell r="B2947">
            <v>524372</v>
          </cell>
          <cell r="C2947" t="str">
            <v>ORCHIDPHAR</v>
          </cell>
          <cell r="D2947" t="str">
            <v>Pharmaceuticals</v>
          </cell>
        </row>
        <row r="2948">
          <cell r="A2948" t="str">
            <v>ORGANIC COATINGS LTD</v>
          </cell>
          <cell r="B2948">
            <v>531157</v>
          </cell>
          <cell r="C2948" t="str">
            <v>Not Listed</v>
          </cell>
          <cell r="D2948" t="str">
            <v>Specialty Chemicals</v>
          </cell>
        </row>
        <row r="2949">
          <cell r="A2949" t="str">
            <v>ORICON ENTERPRISES LTD</v>
          </cell>
          <cell r="B2949">
            <v>513121</v>
          </cell>
          <cell r="C2949" t="str">
            <v>ORICONENT</v>
          </cell>
          <cell r="D2949" t="str">
            <v>Specialty Chemicals</v>
          </cell>
        </row>
        <row r="2950">
          <cell r="A2950" t="str">
            <v>ORIENT ABRASIVES LTD</v>
          </cell>
          <cell r="B2950">
            <v>504879</v>
          </cell>
          <cell r="C2950" t="str">
            <v>ORIENTABRA</v>
          </cell>
          <cell r="D2950" t="str">
            <v>Other Industrial Products</v>
          </cell>
        </row>
        <row r="2951">
          <cell r="A2951" t="str">
            <v>ORIENT BELL LTD</v>
          </cell>
          <cell r="B2951">
            <v>530365</v>
          </cell>
          <cell r="C2951" t="str">
            <v>ORIENTBELL</v>
          </cell>
          <cell r="D2951" t="str">
            <v>Furniture-Furnishing-Paints</v>
          </cell>
        </row>
        <row r="2952">
          <cell r="A2952" t="str">
            <v>ORIENT BEVERAGES LTD</v>
          </cell>
          <cell r="B2952">
            <v>507690</v>
          </cell>
          <cell r="C2952" t="str">
            <v>Not Listed</v>
          </cell>
          <cell r="D2952" t="str">
            <v>Non-alcoholic Beverages</v>
          </cell>
        </row>
        <row r="2953">
          <cell r="A2953" t="str">
            <v>ORIENT CEMENT LTD</v>
          </cell>
          <cell r="B2953">
            <v>535754</v>
          </cell>
          <cell r="C2953" t="str">
            <v>ORIENTCEM</v>
          </cell>
          <cell r="D2953" t="str">
            <v>Cement &amp; Cement Products</v>
          </cell>
        </row>
        <row r="2954">
          <cell r="A2954" t="str">
            <v>ORIENT ELECTRIC LTD</v>
          </cell>
          <cell r="B2954">
            <v>541301</v>
          </cell>
          <cell r="C2954" t="str">
            <v>ORIENTELEC</v>
          </cell>
          <cell r="D2954" t="str">
            <v>Consumer Electronics</v>
          </cell>
        </row>
        <row r="2955">
          <cell r="A2955" t="str">
            <v>ORIENT GREEN POWER COMPANY LTD</v>
          </cell>
          <cell r="B2955">
            <v>533263</v>
          </cell>
          <cell r="C2955" t="str">
            <v>GREENPOWER</v>
          </cell>
          <cell r="D2955" t="str">
            <v>Electric Utilities</v>
          </cell>
        </row>
        <row r="2956">
          <cell r="A2956" t="str">
            <v>ORIENT PAPER &amp; INDUSTRIES LTD</v>
          </cell>
          <cell r="B2956">
            <v>502420</v>
          </cell>
          <cell r="C2956" t="str">
            <v>ORIENTPPR</v>
          </cell>
          <cell r="D2956" t="str">
            <v>Paper &amp; Paper Products</v>
          </cell>
        </row>
        <row r="2957">
          <cell r="A2957" t="str">
            <v>ORIENT PRESS LTD</v>
          </cell>
          <cell r="B2957">
            <v>526325</v>
          </cell>
          <cell r="C2957" t="str">
            <v>ORIENTLTD</v>
          </cell>
          <cell r="D2957" t="str">
            <v>Containers &amp; Packaging</v>
          </cell>
        </row>
        <row r="2958">
          <cell r="A2958" t="str">
            <v>ORIENT REFRACTORIES LTD</v>
          </cell>
          <cell r="B2958">
            <v>534076</v>
          </cell>
          <cell r="C2958" t="str">
            <v>ORIENTREF</v>
          </cell>
          <cell r="D2958" t="str">
            <v>Other Industrial Goods</v>
          </cell>
        </row>
        <row r="2959">
          <cell r="A2959" t="str">
            <v>ORIENT TRADELINK LTD</v>
          </cell>
          <cell r="B2959">
            <v>531512</v>
          </cell>
          <cell r="C2959" t="str">
            <v>Not Listed</v>
          </cell>
          <cell r="D2959" t="str">
            <v>Movies &amp; Entertainment</v>
          </cell>
        </row>
        <row r="2960">
          <cell r="A2960" t="str">
            <v>ORIENTAL AROMATICS LTD</v>
          </cell>
          <cell r="B2960">
            <v>500078</v>
          </cell>
          <cell r="C2960" t="str">
            <v>Not Listed</v>
          </cell>
          <cell r="D2960" t="str">
            <v>Commodity Chemicals</v>
          </cell>
        </row>
        <row r="2961">
          <cell r="A2961" t="str">
            <v>ORIENTAL BANK OF COMMERCE</v>
          </cell>
          <cell r="B2961">
            <v>500315</v>
          </cell>
          <cell r="C2961" t="str">
            <v>ORIENTBANK</v>
          </cell>
          <cell r="D2961" t="str">
            <v>Banks</v>
          </cell>
        </row>
        <row r="2962">
          <cell r="A2962" t="str">
            <v>ORIENTAL CARBON &amp; CHEMICALS LTD</v>
          </cell>
          <cell r="B2962">
            <v>506579</v>
          </cell>
          <cell r="C2962" t="str">
            <v>OCCL</v>
          </cell>
          <cell r="D2962" t="str">
            <v>Commodity Chemicals</v>
          </cell>
        </row>
        <row r="2963">
          <cell r="A2963" t="str">
            <v>ORIENTAL HOTELS LTD</v>
          </cell>
          <cell r="B2963">
            <v>500314</v>
          </cell>
          <cell r="C2963" t="str">
            <v>ORIENTHOT</v>
          </cell>
          <cell r="D2963" t="str">
            <v>Hotels</v>
          </cell>
        </row>
        <row r="2964">
          <cell r="A2964" t="str">
            <v>ORIENTAL TRIMEX LTD</v>
          </cell>
          <cell r="B2964">
            <v>532817</v>
          </cell>
          <cell r="C2964" t="str">
            <v>ORIENTALTL</v>
          </cell>
          <cell r="D2964" t="str">
            <v>Construction Materials</v>
          </cell>
        </row>
        <row r="2965">
          <cell r="A2965" t="str">
            <v>ORIENTAL VENEER PRODUCTS LTD</v>
          </cell>
          <cell r="B2965">
            <v>531859</v>
          </cell>
          <cell r="C2965" t="str">
            <v>Not Listed</v>
          </cell>
          <cell r="D2965" t="str">
            <v>Other Industrial Products</v>
          </cell>
        </row>
        <row r="2966">
          <cell r="A2966" t="str">
            <v>ORISSA BENGAL CARRIER LTD</v>
          </cell>
          <cell r="B2966">
            <v>541206</v>
          </cell>
          <cell r="C2966" t="str">
            <v>Not Listed</v>
          </cell>
          <cell r="D2966" t="str">
            <v>Transportation - Logistics</v>
          </cell>
        </row>
        <row r="2967">
          <cell r="A2967" t="str">
            <v>OROSIL SMITHS (INDIA) LTD</v>
          </cell>
          <cell r="B2967">
            <v>531626</v>
          </cell>
          <cell r="C2967" t="str">
            <v>Not Listed</v>
          </cell>
          <cell r="D2967" t="str">
            <v>Other Apparels &amp; Accessories</v>
          </cell>
        </row>
        <row r="2968">
          <cell r="A2968" t="str">
            <v>OROSIL SMITHS INDIA LTD</v>
          </cell>
          <cell r="B2968">
            <v>531626</v>
          </cell>
          <cell r="C2968" t="str">
            <v>Not Listed</v>
          </cell>
          <cell r="D2968" t="str">
            <v>Other Apparels &amp; Accessories</v>
          </cell>
        </row>
        <row r="2969">
          <cell r="A2969" t="str">
            <v>ORTEL COMMUNICATIONS LTD</v>
          </cell>
          <cell r="B2969">
            <v>539015</v>
          </cell>
          <cell r="C2969" t="str">
            <v>ORTEL</v>
          </cell>
          <cell r="D2969" t="str">
            <v>Broadcasting &amp; Cable TV</v>
          </cell>
        </row>
        <row r="2970">
          <cell r="A2970" t="str">
            <v>ORTIN LABORATORIES LTD</v>
          </cell>
          <cell r="B2970">
            <v>539287</v>
          </cell>
          <cell r="C2970" t="str">
            <v>ORTINLABSS</v>
          </cell>
          <cell r="D2970" t="str">
            <v>Pharmaceuticals</v>
          </cell>
        </row>
        <row r="2971">
          <cell r="A2971" t="str">
            <v>OSCAR GLOBAL LTD</v>
          </cell>
          <cell r="B2971">
            <v>530173</v>
          </cell>
          <cell r="C2971" t="str">
            <v>Not Listed</v>
          </cell>
          <cell r="D2971" t="str">
            <v>Other Apparels &amp; Accessories</v>
          </cell>
        </row>
        <row r="2972">
          <cell r="A2972" t="str">
            <v>OSCAR INVESTMENTS LTD</v>
          </cell>
          <cell r="B2972">
            <v>501179</v>
          </cell>
          <cell r="C2972" t="str">
            <v>Not Listed</v>
          </cell>
          <cell r="D2972" t="str">
            <v>Investment Companies</v>
          </cell>
        </row>
        <row r="2973">
          <cell r="A2973" t="str">
            <v>OSEASPRE CONSULTANTS LTD</v>
          </cell>
          <cell r="B2973">
            <v>509782</v>
          </cell>
          <cell r="C2973" t="str">
            <v>Not Listed</v>
          </cell>
          <cell r="D2973" t="str">
            <v>Misc.Commercial Services</v>
          </cell>
        </row>
        <row r="2974">
          <cell r="A2974" t="str">
            <v>OSIAJEE TEXFAB LTD</v>
          </cell>
          <cell r="B2974">
            <v>540198</v>
          </cell>
          <cell r="C2974" t="str">
            <v>Not Listed</v>
          </cell>
          <cell r="D2974" t="str">
            <v>Textiles</v>
          </cell>
        </row>
        <row r="2975">
          <cell r="A2975" t="str">
            <v>OSWAL AGRO MILLS LTD</v>
          </cell>
          <cell r="B2975">
            <v>500317</v>
          </cell>
          <cell r="C2975" t="str">
            <v>OSWALAGRO</v>
          </cell>
          <cell r="D2975" t="str">
            <v>Investment Companies</v>
          </cell>
        </row>
        <row r="2976">
          <cell r="A2976" t="str">
            <v>OSWAL CHEMICALS &amp; FERTILIZERS LTD</v>
          </cell>
          <cell r="B2976">
            <v>539290</v>
          </cell>
          <cell r="C2976" t="str">
            <v>BINDALAGRO</v>
          </cell>
          <cell r="D2976" t="str">
            <v>Investment Companies</v>
          </cell>
        </row>
        <row r="2977">
          <cell r="A2977" t="str">
            <v>OSWAL LEASING LTD</v>
          </cell>
          <cell r="B2977">
            <v>509099</v>
          </cell>
          <cell r="C2977" t="str">
            <v>Not Listed</v>
          </cell>
          <cell r="D2977" t="str">
            <v>Misc.Commercial Services</v>
          </cell>
        </row>
        <row r="2978">
          <cell r="A2978" t="str">
            <v>OSWAL OVERSEAS LTD</v>
          </cell>
          <cell r="B2978">
            <v>531065</v>
          </cell>
          <cell r="C2978" t="str">
            <v>Not Listed</v>
          </cell>
          <cell r="D2978" t="str">
            <v>Sugar</v>
          </cell>
        </row>
        <row r="2979">
          <cell r="A2979" t="str">
            <v>OSWAL YARNS LTD</v>
          </cell>
          <cell r="B2979">
            <v>514460</v>
          </cell>
          <cell r="C2979" t="str">
            <v>Not Listed</v>
          </cell>
          <cell r="D2979" t="str">
            <v>Comm.Trading  &amp; Distribution</v>
          </cell>
        </row>
        <row r="2980">
          <cell r="A2980" t="str">
            <v>OTCO INTERNATIONAL LTD</v>
          </cell>
          <cell r="B2980">
            <v>523151</v>
          </cell>
          <cell r="C2980" t="str">
            <v>Not Listed</v>
          </cell>
          <cell r="D2980" t="str">
            <v>Consulting Services</v>
          </cell>
        </row>
        <row r="2981">
          <cell r="A2981" t="str">
            <v>OVERSEAS SYNTHETICS LTD</v>
          </cell>
          <cell r="B2981">
            <v>514330</v>
          </cell>
          <cell r="C2981" t="str">
            <v>Not Listed</v>
          </cell>
          <cell r="D2981" t="str">
            <v>Textiles</v>
          </cell>
        </row>
        <row r="2982">
          <cell r="A2982" t="str">
            <v>OVOBEL FOODS LTD</v>
          </cell>
          <cell r="B2982">
            <v>530741</v>
          </cell>
          <cell r="C2982" t="str">
            <v>Not Listed</v>
          </cell>
          <cell r="D2982" t="str">
            <v>Other Food Products</v>
          </cell>
        </row>
        <row r="2983">
          <cell r="A2983" t="str">
            <v>OZONE WORLD LTD</v>
          </cell>
          <cell r="B2983">
            <v>539291</v>
          </cell>
          <cell r="C2983" t="str">
            <v>Not Listed</v>
          </cell>
          <cell r="D2983" t="str">
            <v>Other Agricultural Products</v>
          </cell>
        </row>
        <row r="2984">
          <cell r="A2984" t="str">
            <v>P  B  FILMS LTD</v>
          </cell>
          <cell r="B2984">
            <v>539352</v>
          </cell>
          <cell r="C2984" t="str">
            <v>Not Listed</v>
          </cell>
          <cell r="D2984" t="str">
            <v>Movies &amp; Entertainment</v>
          </cell>
        </row>
        <row r="2985">
          <cell r="A2985" t="str">
            <v>P M TELELINNKS LTD</v>
          </cell>
          <cell r="B2985">
            <v>513403</v>
          </cell>
          <cell r="C2985" t="str">
            <v>Not Listed</v>
          </cell>
          <cell r="D2985" t="str">
            <v>Iron &amp; Steel/Interm.Products</v>
          </cell>
        </row>
        <row r="2986">
          <cell r="A2986" t="str">
            <v>PACHELI INDUSTRIAL FINANCE LTD</v>
          </cell>
          <cell r="B2986">
            <v>523862</v>
          </cell>
          <cell r="C2986" t="str">
            <v>Not Listed</v>
          </cell>
          <cell r="D2986" t="str">
            <v>Finance (including NBFCs)</v>
          </cell>
        </row>
        <row r="2987">
          <cell r="A2987" t="str">
            <v>PACIFIC INDUSTRIES LTD</v>
          </cell>
          <cell r="B2987">
            <v>523483</v>
          </cell>
          <cell r="C2987" t="str">
            <v>Not Listed</v>
          </cell>
          <cell r="D2987" t="str">
            <v>Construction Materials</v>
          </cell>
        </row>
        <row r="2988">
          <cell r="A2988" t="str">
            <v>PACT INDUSTRIES LTD</v>
          </cell>
          <cell r="B2988">
            <v>538963</v>
          </cell>
          <cell r="C2988" t="str">
            <v>Not Listed</v>
          </cell>
          <cell r="D2988" t="str">
            <v>Iron &amp; Steel Products</v>
          </cell>
        </row>
        <row r="2989">
          <cell r="A2989" t="str">
            <v>PADAM COTTON YARNS LTD</v>
          </cell>
          <cell r="B2989">
            <v>531395</v>
          </cell>
          <cell r="C2989" t="str">
            <v>Not Listed</v>
          </cell>
          <cell r="D2989" t="str">
            <v>Textiles</v>
          </cell>
        </row>
        <row r="2990">
          <cell r="A2990" t="str">
            <v>PADMALAYA TELEFILMS LTD</v>
          </cell>
          <cell r="B2990">
            <v>532350</v>
          </cell>
          <cell r="C2990" t="str">
            <v>Not Listed</v>
          </cell>
          <cell r="D2990" t="str">
            <v>Movies &amp; Entertainment</v>
          </cell>
        </row>
        <row r="2991">
          <cell r="A2991" t="str">
            <v>PADMANABH INDUSTRIES LTD</v>
          </cell>
          <cell r="B2991">
            <v>526905</v>
          </cell>
          <cell r="C2991" t="str">
            <v>Not Listed</v>
          </cell>
          <cell r="D2991" t="str">
            <v>Commodity Chemicals</v>
          </cell>
        </row>
        <row r="2992">
          <cell r="A2992" t="str">
            <v>PAE LTD</v>
          </cell>
          <cell r="B2992">
            <v>517230</v>
          </cell>
          <cell r="C2992" t="str">
            <v>PAEL</v>
          </cell>
          <cell r="D2992" t="str">
            <v>Comm.Trading  &amp; Distribution</v>
          </cell>
        </row>
        <row r="2993">
          <cell r="A2993" t="str">
            <v>PAGE INDUSTRIES LTD</v>
          </cell>
          <cell r="B2993">
            <v>532827</v>
          </cell>
          <cell r="C2993" t="str">
            <v>PAGEIND</v>
          </cell>
          <cell r="D2993" t="str">
            <v>Other Apparels &amp; Accessories</v>
          </cell>
        </row>
        <row r="2994">
          <cell r="A2994" t="str">
            <v>PAISALO DIGITAL LTD</v>
          </cell>
          <cell r="B2994">
            <v>532900</v>
          </cell>
          <cell r="C2994" t="str">
            <v>PAISALO</v>
          </cell>
          <cell r="D2994" t="str">
            <v>Finance (including NBFCs)</v>
          </cell>
        </row>
        <row r="2995">
          <cell r="A2995" t="str">
            <v>PALASH SECURITIES LTD</v>
          </cell>
          <cell r="B2995">
            <v>540648</v>
          </cell>
          <cell r="C2995" t="str">
            <v>PALASHSECU</v>
          </cell>
          <cell r="D2995" t="str">
            <v>Investment Companies</v>
          </cell>
        </row>
        <row r="2996">
          <cell r="A2996" t="str">
            <v>PALCO METALS LTD</v>
          </cell>
          <cell r="B2996">
            <v>539121</v>
          </cell>
          <cell r="C2996" t="str">
            <v>Not Listed</v>
          </cell>
          <cell r="D2996" t="str">
            <v>Aluminium</v>
          </cell>
        </row>
        <row r="2997">
          <cell r="A2997" t="str">
            <v>PALM JEWELS LTD</v>
          </cell>
          <cell r="B2997">
            <v>541444</v>
          </cell>
          <cell r="C2997" t="str">
            <v>Not Listed</v>
          </cell>
          <cell r="D2997" t="str">
            <v>Other Apparels &amp; Accessories</v>
          </cell>
        </row>
        <row r="2998">
          <cell r="A2998" t="str">
            <v>PALRED TECHNOLOGIES LTD</v>
          </cell>
          <cell r="B2998">
            <v>532521</v>
          </cell>
          <cell r="C2998" t="str">
            <v>PALREDTEC</v>
          </cell>
          <cell r="D2998" t="str">
            <v>IT Software Products</v>
          </cell>
        </row>
        <row r="2999">
          <cell r="A2999" t="str">
            <v>PALSOFT INFOSYSTEMS LTD</v>
          </cell>
          <cell r="B2999">
            <v>511597</v>
          </cell>
          <cell r="C2999" t="str">
            <v>Not Listed</v>
          </cell>
          <cell r="D2999" t="str">
            <v>Finance (including NBFCs)</v>
          </cell>
        </row>
        <row r="3000">
          <cell r="A3000" t="str">
            <v>PAN ELECTRONICS (INDIA) LTD</v>
          </cell>
          <cell r="B3000">
            <v>517397</v>
          </cell>
          <cell r="C3000" t="str">
            <v>Not Listed</v>
          </cell>
          <cell r="D3000" t="str">
            <v>Electronic Components</v>
          </cell>
        </row>
        <row r="3001">
          <cell r="A3001" t="str">
            <v>PAN ELECTRONICS INDIA LTD</v>
          </cell>
          <cell r="B3001">
            <v>517397</v>
          </cell>
          <cell r="C3001" t="str">
            <v>Not Listed</v>
          </cell>
          <cell r="D3001" t="str">
            <v>Electronic Components</v>
          </cell>
        </row>
        <row r="3002">
          <cell r="A3002" t="str">
            <v>PAN INDIA CORPORATION LTD</v>
          </cell>
          <cell r="B3002">
            <v>511525</v>
          </cell>
          <cell r="C3002" t="str">
            <v>Not Listed</v>
          </cell>
          <cell r="D3002" t="str">
            <v>IT Software Products</v>
          </cell>
        </row>
        <row r="3003">
          <cell r="A3003" t="str">
            <v>PANACEA BIOTEC LTD</v>
          </cell>
          <cell r="B3003">
            <v>531349</v>
          </cell>
          <cell r="C3003" t="str">
            <v>PANACEABIO</v>
          </cell>
          <cell r="D3003" t="str">
            <v>Biotechnology</v>
          </cell>
        </row>
        <row r="3004">
          <cell r="A3004" t="str">
            <v>PANACHE DIGILIFE LTD</v>
          </cell>
          <cell r="B3004" t="str">
            <v>Not Listed</v>
          </cell>
          <cell r="C3004" t="str">
            <v>PANACHE</v>
          </cell>
          <cell r="D3004" t="str">
            <v>SME</v>
          </cell>
        </row>
        <row r="3005">
          <cell r="A3005" t="str">
            <v>PANACHE INNOVATIONS LTD</v>
          </cell>
          <cell r="B3005">
            <v>538742</v>
          </cell>
          <cell r="C3005" t="str">
            <v>Not Listed</v>
          </cell>
          <cell r="D3005" t="str">
            <v>Comm.Trading  &amp; Distribution</v>
          </cell>
        </row>
        <row r="3006">
          <cell r="A3006" t="str">
            <v>PANAFIC INDUSTRIALS LTD</v>
          </cell>
          <cell r="B3006">
            <v>538860</v>
          </cell>
          <cell r="C3006" t="str">
            <v>Not Listed</v>
          </cell>
          <cell r="D3006" t="str">
            <v>Finance (including NBFCs)</v>
          </cell>
        </row>
        <row r="3007">
          <cell r="A3007" t="str">
            <v>PANAMA PETROCHEM LTD</v>
          </cell>
          <cell r="B3007">
            <v>524820</v>
          </cell>
          <cell r="C3007" t="str">
            <v>PANAMAPET</v>
          </cell>
          <cell r="D3007" t="str">
            <v>Oil Marketing &amp; Distribution</v>
          </cell>
        </row>
        <row r="3008">
          <cell r="A3008" t="str">
            <v>PANASONIC CARBON INDIA CO LTD</v>
          </cell>
          <cell r="B3008">
            <v>508941</v>
          </cell>
          <cell r="C3008" t="str">
            <v>Not Listed</v>
          </cell>
          <cell r="D3008" t="str">
            <v>Other Industrial Goods</v>
          </cell>
        </row>
        <row r="3009">
          <cell r="A3009" t="str">
            <v>PANASONIC ENERGY INDIA COMPANY LTD</v>
          </cell>
          <cell r="B3009">
            <v>504093</v>
          </cell>
          <cell r="C3009" t="str">
            <v>Not Listed</v>
          </cell>
          <cell r="D3009" t="str">
            <v>Non-Durable Household Prod.</v>
          </cell>
        </row>
        <row r="3010">
          <cell r="A3010" t="str">
            <v>PANCHMAHAL STEEL LTD</v>
          </cell>
          <cell r="B3010">
            <v>513511</v>
          </cell>
          <cell r="C3010" t="str">
            <v>Not Listed</v>
          </cell>
          <cell r="D3010" t="str">
            <v>Iron &amp; Steel/Interm.Products</v>
          </cell>
        </row>
        <row r="3011">
          <cell r="A3011" t="str">
            <v>PANCHSHEEL ORGANICS LTD</v>
          </cell>
          <cell r="B3011">
            <v>531726</v>
          </cell>
          <cell r="C3011" t="str">
            <v>Not Listed</v>
          </cell>
          <cell r="D3011" t="str">
            <v>Pharmaceuticals</v>
          </cell>
        </row>
        <row r="3012">
          <cell r="A3012" t="str">
            <v>PANKAJ PIYUSH TRADE &amp; INVESTMENT LTD</v>
          </cell>
          <cell r="B3012">
            <v>506122</v>
          </cell>
          <cell r="C3012" t="str">
            <v>Not Listed</v>
          </cell>
          <cell r="D3012" t="str">
            <v>Auto Parts &amp; Equipment</v>
          </cell>
        </row>
        <row r="3013">
          <cell r="A3013" t="str">
            <v>PANKAJ POLYMERS LTD</v>
          </cell>
          <cell r="B3013">
            <v>531280</v>
          </cell>
          <cell r="C3013" t="str">
            <v>Not Listed</v>
          </cell>
          <cell r="D3013" t="str">
            <v>Containers &amp; Packaging</v>
          </cell>
        </row>
        <row r="3014">
          <cell r="A3014" t="str">
            <v>PANKAJ POLYPACK LTD</v>
          </cell>
          <cell r="B3014">
            <v>534796</v>
          </cell>
          <cell r="C3014" t="str">
            <v>Not Listed</v>
          </cell>
          <cell r="D3014" t="str">
            <v>Plastic Products</v>
          </cell>
        </row>
        <row r="3015">
          <cell r="A3015" t="str">
            <v>PANSARI DEVELOPERS LTD</v>
          </cell>
          <cell r="B3015" t="str">
            <v>Not Listed</v>
          </cell>
          <cell r="C3015" t="str">
            <v>PANSARI</v>
          </cell>
          <cell r="D3015" t="str">
            <v>SME</v>
          </cell>
        </row>
        <row r="3016">
          <cell r="A3016" t="str">
            <v>PANTH INFINITY LTD</v>
          </cell>
          <cell r="B3016">
            <v>539143</v>
          </cell>
          <cell r="C3016" t="str">
            <v>Not Listed</v>
          </cell>
          <cell r="D3016" t="str">
            <v>Diversified</v>
          </cell>
        </row>
        <row r="3017">
          <cell r="A3017" t="str">
            <v>PANYAM CEMENTS &amp; MINERAL INDUSTRIES LTD</v>
          </cell>
          <cell r="B3017">
            <v>500322</v>
          </cell>
          <cell r="C3017" t="str">
            <v>Not Listed</v>
          </cell>
          <cell r="D3017" t="str">
            <v>Cement &amp; Cement Products</v>
          </cell>
        </row>
        <row r="3018">
          <cell r="A3018" t="str">
            <v>Parab Infra Ltd</v>
          </cell>
          <cell r="B3018">
            <v>513359</v>
          </cell>
          <cell r="C3018" t="str">
            <v>PARINFRA</v>
          </cell>
          <cell r="D3018" t="str">
            <v>Furniture-Furnishing-Paints</v>
          </cell>
        </row>
        <row r="3019">
          <cell r="A3019" t="str">
            <v>PARABOLIC DRUGS LTD</v>
          </cell>
          <cell r="B3019">
            <v>533211</v>
          </cell>
          <cell r="C3019" t="str">
            <v>PARABDRUGS</v>
          </cell>
          <cell r="D3019" t="str">
            <v>Pharmaceuticals</v>
          </cell>
        </row>
        <row r="3020">
          <cell r="A3020" t="str">
            <v>PARAG MILK FOODS LTD</v>
          </cell>
          <cell r="B3020">
            <v>539889</v>
          </cell>
          <cell r="C3020" t="str">
            <v>PARAGMILK</v>
          </cell>
          <cell r="D3020" t="str">
            <v>Packaged Foods</v>
          </cell>
        </row>
        <row r="3021">
          <cell r="A3021" t="str">
            <v>PARAGON FINANCE LTD</v>
          </cell>
          <cell r="B3021">
            <v>531255</v>
          </cell>
          <cell r="C3021" t="str">
            <v>Not Listed</v>
          </cell>
          <cell r="D3021" t="str">
            <v>Finance (including NBFCs)</v>
          </cell>
        </row>
        <row r="3022">
          <cell r="A3022" t="str">
            <v>PARAMOUNT COMMUNICATIONS LTD</v>
          </cell>
          <cell r="B3022">
            <v>530555</v>
          </cell>
          <cell r="C3022" t="str">
            <v>PARACABLES</v>
          </cell>
          <cell r="D3022" t="str">
            <v>Other Elect.Equip./ Prod.</v>
          </cell>
        </row>
        <row r="3023">
          <cell r="A3023" t="str">
            <v>PARAMOUNT COSMETICS (INDIA) LTD</v>
          </cell>
          <cell r="B3023">
            <v>507970</v>
          </cell>
          <cell r="C3023" t="str">
            <v>Not Listed</v>
          </cell>
          <cell r="D3023" t="str">
            <v>Personal Products</v>
          </cell>
        </row>
        <row r="3024">
          <cell r="A3024" t="str">
            <v>PARAMOUNT COSMETICS INDIA LTD</v>
          </cell>
          <cell r="B3024">
            <v>507970</v>
          </cell>
          <cell r="C3024" t="str">
            <v>Not Listed</v>
          </cell>
          <cell r="D3024" t="str">
            <v>Personal Products</v>
          </cell>
        </row>
        <row r="3025">
          <cell r="A3025" t="str">
            <v>PARENTERAL DRUGS (INDIA) LTD</v>
          </cell>
          <cell r="B3025">
            <v>524689</v>
          </cell>
          <cell r="C3025" t="str">
            <v>PDPL</v>
          </cell>
          <cell r="D3025" t="str">
            <v>Pharmaceuticals</v>
          </cell>
        </row>
        <row r="3026">
          <cell r="A3026" t="str">
            <v>PARENTERAL DRUGS INDIA LTD</v>
          </cell>
          <cell r="B3026">
            <v>524689</v>
          </cell>
          <cell r="C3026" t="str">
            <v>PDPL</v>
          </cell>
          <cell r="D3026" t="str">
            <v>Pharmaceuticals</v>
          </cell>
        </row>
        <row r="3027">
          <cell r="A3027" t="str">
            <v>PARIKSHA FIN- INVEST- LEASE LTD</v>
          </cell>
          <cell r="B3027">
            <v>539481</v>
          </cell>
          <cell r="C3027" t="str">
            <v>Not Listed</v>
          </cell>
          <cell r="D3027" t="str">
            <v>Finance (including NBFCs)</v>
          </cell>
        </row>
        <row r="3028">
          <cell r="A3028" t="str">
            <v>PARIN FURNITURE LTD</v>
          </cell>
          <cell r="B3028" t="str">
            <v>Not Listed</v>
          </cell>
          <cell r="C3028" t="str">
            <v>PARIN</v>
          </cell>
          <cell r="D3028" t="str">
            <v>SME</v>
          </cell>
        </row>
        <row r="3029">
          <cell r="A3029" t="str">
            <v>PARKER AGROCHEM EXPORTS LTD</v>
          </cell>
          <cell r="B3029">
            <v>524628</v>
          </cell>
          <cell r="C3029" t="str">
            <v>Not Listed</v>
          </cell>
          <cell r="D3029" t="str">
            <v>Comm.Trading  &amp; Distribution</v>
          </cell>
        </row>
        <row r="3030">
          <cell r="A3030" t="str">
            <v>PARLE SOFTWARE LTD</v>
          </cell>
          <cell r="B3030">
            <v>532911</v>
          </cell>
          <cell r="C3030" t="str">
            <v>Not Listed</v>
          </cell>
          <cell r="D3030" t="str">
            <v>Realty</v>
          </cell>
        </row>
        <row r="3031">
          <cell r="A3031" t="str">
            <v>PARMAX PHARMA LTD</v>
          </cell>
          <cell r="B3031">
            <v>540359</v>
          </cell>
          <cell r="C3031" t="str">
            <v>Not Listed</v>
          </cell>
          <cell r="D3031" t="str">
            <v>Pharmaceuticals</v>
          </cell>
        </row>
        <row r="3032">
          <cell r="A3032" t="str">
            <v>PARMESHWARI SILK MILLS LTD</v>
          </cell>
          <cell r="B3032">
            <v>540467</v>
          </cell>
          <cell r="C3032" t="str">
            <v>Not Listed</v>
          </cell>
          <cell r="D3032" t="str">
            <v>Other Apparels &amp; Accessories</v>
          </cell>
        </row>
        <row r="3033">
          <cell r="A3033" t="str">
            <v>PARNAV SPORTS ACADEMY LTD</v>
          </cell>
          <cell r="B3033">
            <v>780017</v>
          </cell>
          <cell r="C3033" t="str">
            <v>Not Listed</v>
          </cell>
          <cell r="D3033" t="str">
            <v>Others</v>
          </cell>
        </row>
        <row r="3034">
          <cell r="A3034" t="str">
            <v>PARNAX LAB LTD</v>
          </cell>
          <cell r="B3034">
            <v>506128</v>
          </cell>
          <cell r="C3034" t="str">
            <v>Not Listed</v>
          </cell>
          <cell r="D3034" t="str">
            <v>Pharmaceuticals</v>
          </cell>
        </row>
        <row r="3035">
          <cell r="A3035" t="str">
            <v>PARSHARTI INVESTMENT LTD</v>
          </cell>
          <cell r="B3035">
            <v>511702</v>
          </cell>
          <cell r="C3035" t="str">
            <v>Not Listed</v>
          </cell>
          <cell r="D3035" t="str">
            <v>Finance (including NBFCs)</v>
          </cell>
        </row>
        <row r="3036">
          <cell r="A3036" t="str">
            <v>PARSHWANATH CORPORATION LTD</v>
          </cell>
          <cell r="B3036">
            <v>511176</v>
          </cell>
          <cell r="C3036" t="str">
            <v>Not Listed</v>
          </cell>
          <cell r="D3036" t="str">
            <v>Realty</v>
          </cell>
        </row>
        <row r="3037">
          <cell r="A3037" t="str">
            <v>PARSVNATH DEVELOPERS LTD</v>
          </cell>
          <cell r="B3037">
            <v>532780</v>
          </cell>
          <cell r="C3037" t="str">
            <v>PARSVNATH</v>
          </cell>
          <cell r="D3037" t="str">
            <v>Realty</v>
          </cell>
        </row>
        <row r="3038">
          <cell r="A3038" t="str">
            <v>PARTH INDUSTRIES LTD</v>
          </cell>
          <cell r="B3038">
            <v>526349</v>
          </cell>
          <cell r="C3038" t="str">
            <v>Not Listed</v>
          </cell>
          <cell r="D3038" t="str">
            <v>Auto Parts &amp; Equipment</v>
          </cell>
        </row>
        <row r="3039">
          <cell r="A3039" t="str">
            <v>PARVATI SWEETNERS AND POWER LTD</v>
          </cell>
          <cell r="B3039">
            <v>541347</v>
          </cell>
          <cell r="C3039" t="str">
            <v>Not Listed</v>
          </cell>
          <cell r="D3039" t="str">
            <v>Sugar</v>
          </cell>
        </row>
        <row r="3040">
          <cell r="A3040" t="str">
            <v>PASARI SPINNING MILLS LTD</v>
          </cell>
          <cell r="B3040">
            <v>521080</v>
          </cell>
          <cell r="C3040" t="str">
            <v>Not Listed</v>
          </cell>
          <cell r="D3040" t="str">
            <v>Textiles</v>
          </cell>
        </row>
        <row r="3041">
          <cell r="A3041" t="str">
            <v>PASHUPATI COTSPIN LTD</v>
          </cell>
          <cell r="B3041" t="str">
            <v>Not Listed</v>
          </cell>
          <cell r="C3041" t="str">
            <v>PASHUPATI</v>
          </cell>
          <cell r="D3041" t="str">
            <v>SME</v>
          </cell>
        </row>
        <row r="3042">
          <cell r="A3042" t="str">
            <v>PASUPATI ACRYLON LTD</v>
          </cell>
          <cell r="B3042">
            <v>500456</v>
          </cell>
          <cell r="C3042" t="str">
            <v>Not Listed</v>
          </cell>
          <cell r="D3042" t="str">
            <v>Fibres &amp; Plastics</v>
          </cell>
        </row>
        <row r="3043">
          <cell r="A3043" t="str">
            <v>PASUPATI FINCAP LTD</v>
          </cell>
          <cell r="B3043">
            <v>511734</v>
          </cell>
          <cell r="C3043" t="str">
            <v>Not Listed</v>
          </cell>
          <cell r="D3043" t="str">
            <v>Finance (including NBFCs)</v>
          </cell>
        </row>
        <row r="3044">
          <cell r="A3044" t="str">
            <v>PASUPATI SPG &amp; WVG MILLS LTD</v>
          </cell>
          <cell r="B3044">
            <v>503092</v>
          </cell>
          <cell r="C3044" t="str">
            <v>Not Listed</v>
          </cell>
          <cell r="D3044" t="str">
            <v>Textiles</v>
          </cell>
        </row>
        <row r="3045">
          <cell r="A3045" t="str">
            <v>PATDIAM JEWELLERY LTD</v>
          </cell>
          <cell r="B3045">
            <v>539401</v>
          </cell>
          <cell r="C3045" t="str">
            <v>Not Listed</v>
          </cell>
          <cell r="D3045" t="str">
            <v>Other Apparels &amp; Accessories</v>
          </cell>
        </row>
        <row r="3046">
          <cell r="A3046" t="str">
            <v>PATEL ENGINEERING LTD</v>
          </cell>
          <cell r="B3046">
            <v>531120</v>
          </cell>
          <cell r="C3046" t="str">
            <v>PATELENG</v>
          </cell>
          <cell r="D3046" t="str">
            <v>Construction &amp; Engineering</v>
          </cell>
        </row>
        <row r="3047">
          <cell r="A3047" t="str">
            <v>PATEL INTEGRATED LOGISTICS LTD</v>
          </cell>
          <cell r="B3047">
            <v>526381</v>
          </cell>
          <cell r="C3047" t="str">
            <v>PATINTLOG</v>
          </cell>
          <cell r="D3047" t="str">
            <v>Surface Transportation</v>
          </cell>
        </row>
        <row r="3048">
          <cell r="A3048" t="str">
            <v>PATELS AIRTEMP (INDIA) LTD</v>
          </cell>
          <cell r="B3048">
            <v>517417</v>
          </cell>
          <cell r="C3048" t="str">
            <v>Not Listed</v>
          </cell>
          <cell r="D3048" t="str">
            <v>Industrial Machinery</v>
          </cell>
        </row>
        <row r="3049">
          <cell r="A3049" t="str">
            <v>PATELS AIRTEMP INDIA LTD</v>
          </cell>
          <cell r="B3049">
            <v>517417</v>
          </cell>
          <cell r="C3049" t="str">
            <v>Not Listed</v>
          </cell>
          <cell r="D3049" t="str">
            <v>Industrial Machinery</v>
          </cell>
        </row>
        <row r="3050">
          <cell r="A3050" t="str">
            <v>PATIDAR BUILDCON LTD</v>
          </cell>
          <cell r="B3050">
            <v>524031</v>
          </cell>
          <cell r="C3050" t="str">
            <v>Not Listed</v>
          </cell>
          <cell r="D3050" t="str">
            <v>Realty</v>
          </cell>
        </row>
        <row r="3051">
          <cell r="A3051" t="str">
            <v>PATSPIN (INDIA) LTD</v>
          </cell>
          <cell r="B3051">
            <v>514326</v>
          </cell>
          <cell r="C3051" t="str">
            <v>PATSPINLTD</v>
          </cell>
          <cell r="D3051" t="str">
            <v>Textiles</v>
          </cell>
        </row>
        <row r="3052">
          <cell r="A3052" t="str">
            <v>PATSPIN INDIA LTD</v>
          </cell>
          <cell r="B3052">
            <v>514326</v>
          </cell>
          <cell r="C3052" t="str">
            <v>PATSPINLTD</v>
          </cell>
          <cell r="D3052" t="str">
            <v>Textiles</v>
          </cell>
        </row>
        <row r="3053">
          <cell r="A3053" t="str">
            <v>PAUL MERCHANTS LTD</v>
          </cell>
          <cell r="B3053">
            <v>539113</v>
          </cell>
          <cell r="C3053" t="str">
            <v>Not Listed</v>
          </cell>
          <cell r="D3053" t="str">
            <v>Finance (including NBFCs)</v>
          </cell>
        </row>
        <row r="3054">
          <cell r="A3054" t="str">
            <v>PAUSHAK LTD</v>
          </cell>
          <cell r="B3054">
            <v>532742</v>
          </cell>
          <cell r="C3054" t="str">
            <v>Not Listed</v>
          </cell>
          <cell r="D3054" t="str">
            <v>Specialty Chemicals</v>
          </cell>
        </row>
        <row r="3055">
          <cell r="A3055" t="str">
            <v>PAWANSUT HOLDINGS LTD</v>
          </cell>
          <cell r="B3055">
            <v>535658</v>
          </cell>
          <cell r="C3055" t="str">
            <v>Not Listed</v>
          </cell>
          <cell r="D3055" t="str">
            <v>Finance (including NBFCs)</v>
          </cell>
        </row>
        <row r="3056">
          <cell r="A3056" t="str">
            <v>PBA INFRASTRUCTURE LTD</v>
          </cell>
          <cell r="B3056">
            <v>532676</v>
          </cell>
          <cell r="C3056" t="str">
            <v>PBAINFRA</v>
          </cell>
          <cell r="D3056" t="str">
            <v>Construction &amp; Engineering</v>
          </cell>
        </row>
        <row r="3057">
          <cell r="A3057" t="str">
            <v>PBM POLYTEX LTD</v>
          </cell>
          <cell r="B3057">
            <v>514087</v>
          </cell>
          <cell r="C3057" t="str">
            <v>Not Listed</v>
          </cell>
          <cell r="D3057" t="str">
            <v>Textiles</v>
          </cell>
        </row>
        <row r="3058">
          <cell r="A3058" t="str">
            <v>PC JEWELLER LTD</v>
          </cell>
          <cell r="B3058">
            <v>534809</v>
          </cell>
          <cell r="C3058" t="str">
            <v>PCJEWELLER</v>
          </cell>
          <cell r="D3058" t="str">
            <v>Other Apparels &amp; Accessories</v>
          </cell>
        </row>
        <row r="3059">
          <cell r="A3059" t="str">
            <v>PCS TECHNOLOGY LTD</v>
          </cell>
          <cell r="B3059">
            <v>517119</v>
          </cell>
          <cell r="C3059" t="str">
            <v>Not Listed</v>
          </cell>
          <cell r="D3059" t="str">
            <v>Computer Hardware</v>
          </cell>
        </row>
        <row r="3060">
          <cell r="A3060" t="str">
            <v>PDS MULTINATIONAL FASHIONS LTD</v>
          </cell>
          <cell r="B3060">
            <v>538730</v>
          </cell>
          <cell r="C3060" t="str">
            <v>PDSMFL</v>
          </cell>
          <cell r="D3060" t="str">
            <v>Comm.Trading  &amp; Distribution</v>
          </cell>
        </row>
        <row r="3061">
          <cell r="A3061" t="str">
            <v>PEARL GLOBAL INDUSTRIES LTD</v>
          </cell>
          <cell r="B3061">
            <v>532808</v>
          </cell>
          <cell r="C3061" t="str">
            <v>PGIL</v>
          </cell>
          <cell r="D3061" t="str">
            <v>Other Apparels &amp; Accessories</v>
          </cell>
        </row>
        <row r="3062">
          <cell r="A3062" t="str">
            <v>PEARL POLYMERS LTD</v>
          </cell>
          <cell r="B3062">
            <v>523260</v>
          </cell>
          <cell r="C3062" t="str">
            <v>PEARLPOLY</v>
          </cell>
          <cell r="D3062" t="str">
            <v>Containers &amp; Packaging</v>
          </cell>
        </row>
        <row r="3063">
          <cell r="A3063" t="str">
            <v>PECOS HOTELS AND PUBS LTD</v>
          </cell>
          <cell r="B3063">
            <v>539273</v>
          </cell>
          <cell r="C3063" t="str">
            <v>Not Listed</v>
          </cell>
          <cell r="D3063" t="str">
            <v>Restaurants</v>
          </cell>
        </row>
        <row r="3064">
          <cell r="A3064" t="str">
            <v>PEE CEE COSMA SOPE LTD</v>
          </cell>
          <cell r="B3064">
            <v>524136</v>
          </cell>
          <cell r="C3064" t="str">
            <v>Not Listed</v>
          </cell>
          <cell r="D3064" t="str">
            <v>Household Products</v>
          </cell>
        </row>
        <row r="3065">
          <cell r="A3065" t="str">
            <v>PEETI SECURITIES LTD</v>
          </cell>
          <cell r="B3065">
            <v>531352</v>
          </cell>
          <cell r="C3065" t="str">
            <v>Not Listed</v>
          </cell>
          <cell r="D3065" t="str">
            <v>Textiles</v>
          </cell>
        </row>
        <row r="3066">
          <cell r="A3066" t="str">
            <v>PENINSULA LAND LTD</v>
          </cell>
          <cell r="B3066">
            <v>503031</v>
          </cell>
          <cell r="C3066" t="str">
            <v>PENINLAND</v>
          </cell>
          <cell r="D3066" t="str">
            <v>Realty</v>
          </cell>
        </row>
        <row r="3067">
          <cell r="A3067" t="str">
            <v>PENNAR ENGINEERED BUILDING SYSTEMS LTD</v>
          </cell>
          <cell r="B3067">
            <v>539333</v>
          </cell>
          <cell r="C3067" t="str">
            <v>PENPEBS</v>
          </cell>
          <cell r="D3067" t="str">
            <v>Realty</v>
          </cell>
        </row>
        <row r="3068">
          <cell r="A3068" t="str">
            <v>PENNAR INDUSTRIES LTD</v>
          </cell>
          <cell r="B3068">
            <v>513228</v>
          </cell>
          <cell r="C3068" t="str">
            <v>PENIND</v>
          </cell>
          <cell r="D3068" t="str">
            <v>Iron &amp; Steel/Interm.Products</v>
          </cell>
        </row>
        <row r="3069">
          <cell r="A3069" t="str">
            <v>PENTA GOLD LTD</v>
          </cell>
          <cell r="B3069" t="str">
            <v>Not Listed</v>
          </cell>
          <cell r="C3069" t="str">
            <v>PENTAGOLD</v>
          </cell>
          <cell r="D3069" t="str">
            <v>SME</v>
          </cell>
        </row>
        <row r="3070">
          <cell r="A3070" t="str">
            <v>PENTAMEDIA GRAPHICS LTD</v>
          </cell>
          <cell r="B3070">
            <v>500329</v>
          </cell>
          <cell r="C3070" t="str">
            <v>Not Listed</v>
          </cell>
          <cell r="D3070" t="str">
            <v>Movies &amp; Entertainment</v>
          </cell>
        </row>
        <row r="3071">
          <cell r="A3071" t="str">
            <v>PENTOKEY ORGANY (INDIA) LTD</v>
          </cell>
          <cell r="B3071">
            <v>524210</v>
          </cell>
          <cell r="C3071" t="str">
            <v>Not Listed</v>
          </cell>
          <cell r="D3071" t="str">
            <v>Commodity Chemicals</v>
          </cell>
        </row>
        <row r="3072">
          <cell r="A3072" t="str">
            <v>PENTOKEY ORGANY INDIA LTD</v>
          </cell>
          <cell r="B3072">
            <v>524210</v>
          </cell>
          <cell r="C3072" t="str">
            <v>Not Listed</v>
          </cell>
          <cell r="D3072" t="str">
            <v>Commodity Chemicals</v>
          </cell>
        </row>
        <row r="3073">
          <cell r="A3073" t="str">
            <v>PEOPLES INVESTMENTS LTD</v>
          </cell>
          <cell r="B3073">
            <v>501144</v>
          </cell>
          <cell r="C3073" t="str">
            <v>Not Listed</v>
          </cell>
          <cell r="D3073" t="str">
            <v>Misc.Commercial Services</v>
          </cell>
        </row>
        <row r="3074">
          <cell r="A3074" t="str">
            <v>PERFECT INFRAENGINEERS LTD</v>
          </cell>
          <cell r="B3074" t="str">
            <v>Not Listed</v>
          </cell>
          <cell r="C3074" t="str">
            <v>PERFECT</v>
          </cell>
          <cell r="D3074" t="str">
            <v>SME</v>
          </cell>
        </row>
        <row r="3075">
          <cell r="A3075" t="str">
            <v>PERFECT-OCTAVE MEDIA PROJECTS LTD</v>
          </cell>
          <cell r="B3075">
            <v>521062</v>
          </cell>
          <cell r="C3075" t="str">
            <v>Not Listed</v>
          </cell>
          <cell r="D3075" t="str">
            <v>Broadcasting &amp; Cable TV</v>
          </cell>
        </row>
        <row r="3076">
          <cell r="A3076" t="str">
            <v>PERFECTPAC LTD</v>
          </cell>
          <cell r="B3076">
            <v>526435</v>
          </cell>
          <cell r="C3076" t="str">
            <v>Not Listed</v>
          </cell>
          <cell r="D3076" t="str">
            <v>Paper &amp; Paper Products</v>
          </cell>
        </row>
        <row r="3077">
          <cell r="A3077" t="str">
            <v>PERMANENT MAGNETS LTD</v>
          </cell>
          <cell r="B3077">
            <v>504132</v>
          </cell>
          <cell r="C3077" t="str">
            <v>Not Listed</v>
          </cell>
          <cell r="D3077" t="str">
            <v>Other Industrial Goods</v>
          </cell>
        </row>
        <row r="3078">
          <cell r="A3078" t="str">
            <v>PERSISTENT SYSTEMS LTD</v>
          </cell>
          <cell r="B3078">
            <v>533179</v>
          </cell>
          <cell r="C3078" t="str">
            <v>PERSISTENT</v>
          </cell>
          <cell r="D3078" t="str">
            <v>IT Consulting &amp; Software</v>
          </cell>
        </row>
        <row r="3079">
          <cell r="A3079" t="str">
            <v>PERVASIVE COMMODITIES LTD</v>
          </cell>
          <cell r="B3079">
            <v>517172</v>
          </cell>
          <cell r="C3079" t="str">
            <v>Not Listed</v>
          </cell>
          <cell r="D3079" t="str">
            <v>Electronic Components</v>
          </cell>
        </row>
        <row r="3080">
          <cell r="A3080" t="str">
            <v>PETRON ENGINEERING CONSTRUCTION LTD</v>
          </cell>
          <cell r="B3080">
            <v>530381</v>
          </cell>
          <cell r="C3080" t="str">
            <v>PETRONENGG</v>
          </cell>
          <cell r="D3080" t="str">
            <v>Construction &amp; Engineering</v>
          </cell>
        </row>
        <row r="3081">
          <cell r="A3081" t="str">
            <v>PETRONET LNG LTD</v>
          </cell>
          <cell r="B3081">
            <v>532522</v>
          </cell>
          <cell r="C3081" t="str">
            <v>PETRONET</v>
          </cell>
          <cell r="D3081" t="str">
            <v>Oil Marketing &amp; Distribution</v>
          </cell>
        </row>
        <row r="3082">
          <cell r="A3082" t="str">
            <v>PFIZER LTD</v>
          </cell>
          <cell r="B3082">
            <v>500680</v>
          </cell>
          <cell r="C3082" t="str">
            <v>PFIZER</v>
          </cell>
          <cell r="D3082" t="str">
            <v>Pharmaceuticals</v>
          </cell>
        </row>
        <row r="3083">
          <cell r="A3083" t="str">
            <v>PFL INFOTECH LTD</v>
          </cell>
          <cell r="B3083">
            <v>531769</v>
          </cell>
          <cell r="C3083" t="str">
            <v>Not Listed</v>
          </cell>
          <cell r="D3083" t="str">
            <v>IT Software Products</v>
          </cell>
        </row>
        <row r="3084">
          <cell r="A3084" t="str">
            <v>PG ELECTROPLAST LTD</v>
          </cell>
          <cell r="B3084">
            <v>533581</v>
          </cell>
          <cell r="C3084" t="str">
            <v>PGEL</v>
          </cell>
          <cell r="D3084" t="str">
            <v>Consumer Electronics</v>
          </cell>
        </row>
        <row r="3085">
          <cell r="A3085" t="str">
            <v>PG FOILS LTD</v>
          </cell>
          <cell r="B3085">
            <v>526747</v>
          </cell>
          <cell r="C3085" t="str">
            <v>Not Listed</v>
          </cell>
          <cell r="D3085" t="str">
            <v>Aluminium</v>
          </cell>
        </row>
        <row r="3086">
          <cell r="A3086" t="str">
            <v>PG INDUSTRY LTD</v>
          </cell>
          <cell r="B3086">
            <v>531281</v>
          </cell>
          <cell r="C3086" t="str">
            <v>Not Listed</v>
          </cell>
          <cell r="D3086" t="str">
            <v>Construction Materials</v>
          </cell>
        </row>
        <row r="3087">
          <cell r="A3087" t="str">
            <v>PH CAPITAL LTD</v>
          </cell>
          <cell r="B3087">
            <v>500143</v>
          </cell>
          <cell r="C3087" t="str">
            <v>Not Listed</v>
          </cell>
          <cell r="D3087" t="str">
            <v>Comm.Trading  &amp; Distribution</v>
          </cell>
        </row>
        <row r="3088">
          <cell r="A3088" t="str">
            <v>PH TRADING LTD</v>
          </cell>
          <cell r="B3088">
            <v>512026</v>
          </cell>
          <cell r="C3088" t="str">
            <v>Not Listed</v>
          </cell>
          <cell r="D3088" t="str">
            <v>Comm.Trading  &amp; Distribution</v>
          </cell>
        </row>
        <row r="3089">
          <cell r="A3089" t="str">
            <v>PHAARMASIA LTD</v>
          </cell>
          <cell r="B3089">
            <v>523620</v>
          </cell>
          <cell r="C3089" t="str">
            <v>Not Listed</v>
          </cell>
          <cell r="D3089" t="str">
            <v>Pharmaceuticals</v>
          </cell>
        </row>
        <row r="3090">
          <cell r="A3090" t="str">
            <v>PHILLIPS CARBON BLACK LTD</v>
          </cell>
          <cell r="B3090">
            <v>506590</v>
          </cell>
          <cell r="C3090" t="str">
            <v>PHILIPCARB</v>
          </cell>
          <cell r="D3090" t="str">
            <v>Carbon Black</v>
          </cell>
        </row>
        <row r="3091">
          <cell r="A3091" t="str">
            <v>PHOENIX INTERNATIONAL LTD</v>
          </cell>
          <cell r="B3091">
            <v>526481</v>
          </cell>
          <cell r="C3091" t="str">
            <v>Not Listed</v>
          </cell>
          <cell r="D3091" t="str">
            <v>Other Apparels &amp; Accessories</v>
          </cell>
        </row>
        <row r="3092">
          <cell r="A3092" t="str">
            <v>PHOENIX TOWNSHIP LTD</v>
          </cell>
          <cell r="B3092">
            <v>537839</v>
          </cell>
          <cell r="C3092" t="str">
            <v>Not Listed</v>
          </cell>
          <cell r="D3092" t="str">
            <v>Hotels</v>
          </cell>
        </row>
        <row r="3093">
          <cell r="A3093" t="str">
            <v>PHOTON CAPITAL ADVISORS LTD</v>
          </cell>
          <cell r="B3093">
            <v>509084</v>
          </cell>
          <cell r="C3093" t="str">
            <v>Not Listed</v>
          </cell>
          <cell r="D3093" t="str">
            <v>Misc.Commercial Services</v>
          </cell>
        </row>
        <row r="3094">
          <cell r="A3094" t="str">
            <v>PHOTOQUIP (INDIA) LTD</v>
          </cell>
          <cell r="B3094">
            <v>526588</v>
          </cell>
          <cell r="C3094" t="str">
            <v>Not Listed</v>
          </cell>
          <cell r="D3094" t="str">
            <v>Photographic Products</v>
          </cell>
        </row>
        <row r="3095">
          <cell r="A3095" t="str">
            <v>PHOTOQUIP INDIA LTD</v>
          </cell>
          <cell r="B3095">
            <v>526588</v>
          </cell>
          <cell r="C3095" t="str">
            <v>Not Listed</v>
          </cell>
          <cell r="D3095" t="str">
            <v>Photographic Products</v>
          </cell>
        </row>
        <row r="3096">
          <cell r="A3096" t="str">
            <v>PHYTO CHEM (INDIA) LTD</v>
          </cell>
          <cell r="B3096">
            <v>524808</v>
          </cell>
          <cell r="C3096" t="str">
            <v>Not Listed</v>
          </cell>
          <cell r="D3096" t="str">
            <v>Agrochemicals</v>
          </cell>
        </row>
        <row r="3097">
          <cell r="A3097" t="str">
            <v>PHYTO CHEM INDIA LTD</v>
          </cell>
          <cell r="B3097">
            <v>524808</v>
          </cell>
          <cell r="C3097" t="str">
            <v>Not Listed</v>
          </cell>
          <cell r="D3097" t="str">
            <v>Agrochemicals</v>
          </cell>
        </row>
        <row r="3098">
          <cell r="A3098" t="str">
            <v>PI INDUSTRIES LTD</v>
          </cell>
          <cell r="B3098">
            <v>523642</v>
          </cell>
          <cell r="C3098" t="str">
            <v>PIIND</v>
          </cell>
          <cell r="D3098" t="str">
            <v>Agrochemicals</v>
          </cell>
        </row>
        <row r="3099">
          <cell r="A3099" t="str">
            <v>PICCADILY AGRO INDUSTRIES LTD</v>
          </cell>
          <cell r="B3099">
            <v>530305</v>
          </cell>
          <cell r="C3099" t="str">
            <v>Not Listed</v>
          </cell>
          <cell r="D3099" t="str">
            <v>Sugar</v>
          </cell>
        </row>
        <row r="3100">
          <cell r="A3100" t="str">
            <v>PICCADILY SUGAR &amp; ALLIED INDUSTRIES LTD</v>
          </cell>
          <cell r="B3100">
            <v>507498</v>
          </cell>
          <cell r="C3100" t="str">
            <v>Not Listed</v>
          </cell>
          <cell r="D3100" t="str">
            <v>Sugar</v>
          </cell>
        </row>
        <row r="3101">
          <cell r="A3101" t="str">
            <v>PICTUREHOUSE MEDIA LTD</v>
          </cell>
          <cell r="B3101">
            <v>532355</v>
          </cell>
          <cell r="C3101" t="str">
            <v>Not Listed</v>
          </cell>
          <cell r="D3101" t="str">
            <v>Movies &amp; Entertainment</v>
          </cell>
        </row>
        <row r="3102">
          <cell r="A3102" t="str">
            <v>PIDILITE INDUSTRIES LTD</v>
          </cell>
          <cell r="B3102">
            <v>500331</v>
          </cell>
          <cell r="C3102" t="str">
            <v>PIDILITIND</v>
          </cell>
          <cell r="D3102" t="str">
            <v>Specialty Chemicals</v>
          </cell>
        </row>
        <row r="3103">
          <cell r="A3103" t="str">
            <v>PIL ITALICA LIFESTYLE LTD</v>
          </cell>
          <cell r="B3103">
            <v>500327</v>
          </cell>
          <cell r="C3103" t="str">
            <v>PILITA</v>
          </cell>
          <cell r="D3103" t="str">
            <v>Plastic Products</v>
          </cell>
        </row>
        <row r="3104">
          <cell r="A3104" t="str">
            <v>PILANI INVESTMENT AND INDUSTRIES CORPORATION LTD</v>
          </cell>
          <cell r="B3104">
            <v>539883</v>
          </cell>
          <cell r="C3104" t="str">
            <v>PILANIINVS</v>
          </cell>
          <cell r="D3104" t="str">
            <v>Holding Companies</v>
          </cell>
        </row>
        <row r="3105">
          <cell r="A3105" t="str">
            <v>PIONEER AGRO EXTRACTS LTD</v>
          </cell>
          <cell r="B3105">
            <v>519439</v>
          </cell>
          <cell r="C3105" t="str">
            <v>Not Listed</v>
          </cell>
          <cell r="D3105" t="str">
            <v>Edible Oils</v>
          </cell>
        </row>
        <row r="3106">
          <cell r="A3106" t="str">
            <v>PIONEER DISTILLERIES LTD</v>
          </cell>
          <cell r="B3106">
            <v>531879</v>
          </cell>
          <cell r="C3106" t="str">
            <v>PIONDIST</v>
          </cell>
          <cell r="D3106" t="str">
            <v>Breweries &amp; Distilleries</v>
          </cell>
        </row>
        <row r="3107">
          <cell r="A3107" t="str">
            <v>PIONEER EMBROIDERIES LTD</v>
          </cell>
          <cell r="B3107">
            <v>514300</v>
          </cell>
          <cell r="C3107" t="str">
            <v>PIONEEREMB</v>
          </cell>
          <cell r="D3107" t="str">
            <v>Textiles</v>
          </cell>
        </row>
        <row r="3108">
          <cell r="A3108" t="str">
            <v>PIONEER INVESTCORP LTD</v>
          </cell>
          <cell r="B3108">
            <v>507864</v>
          </cell>
          <cell r="C3108" t="str">
            <v>Not Listed</v>
          </cell>
          <cell r="D3108" t="str">
            <v>Other Financial Services</v>
          </cell>
        </row>
        <row r="3109">
          <cell r="A3109" t="str">
            <v>PIRAMAL ENTERPRISES LTD</v>
          </cell>
          <cell r="B3109">
            <v>500302</v>
          </cell>
          <cell r="C3109" t="str">
            <v>PEL</v>
          </cell>
          <cell r="D3109" t="str">
            <v>Pharmaceuticals</v>
          </cell>
        </row>
        <row r="3110">
          <cell r="A3110" t="str">
            <v>PIRAMAL PHYTOCARE LTD</v>
          </cell>
          <cell r="B3110">
            <v>532979</v>
          </cell>
          <cell r="C3110" t="str">
            <v>PIRPHYTO</v>
          </cell>
          <cell r="D3110" t="str">
            <v>Pharmaceuticals</v>
          </cell>
        </row>
        <row r="3111">
          <cell r="A3111" t="str">
            <v>PITHAMPUR POLY PRODUCTS LTD</v>
          </cell>
          <cell r="B3111">
            <v>530683</v>
          </cell>
          <cell r="C3111" t="str">
            <v>Not Listed</v>
          </cell>
          <cell r="D3111" t="str">
            <v>Containers &amp; Packaging</v>
          </cell>
        </row>
        <row r="3112">
          <cell r="A3112" t="str">
            <v>PITTI ENGINEERING LTD</v>
          </cell>
          <cell r="B3112">
            <v>513519</v>
          </cell>
          <cell r="C3112" t="str">
            <v>PITTIENG</v>
          </cell>
          <cell r="D3112" t="str">
            <v>Other Elect.Equip./ Prod.</v>
          </cell>
        </row>
        <row r="3113">
          <cell r="A3113" t="str">
            <v>PIX TRANSMISSIONS LTD</v>
          </cell>
          <cell r="B3113">
            <v>500333</v>
          </cell>
          <cell r="C3113" t="str">
            <v>Not Listed</v>
          </cell>
          <cell r="D3113" t="str">
            <v>Auto Tyres &amp; Rubber Products</v>
          </cell>
        </row>
        <row r="3114">
          <cell r="A3114" t="str">
            <v>PLANTER POLYSACKS LTD</v>
          </cell>
          <cell r="B3114">
            <v>523105</v>
          </cell>
          <cell r="C3114" t="str">
            <v>Not Listed</v>
          </cell>
          <cell r="D3114" t="str">
            <v>Containers &amp; Packaging</v>
          </cell>
        </row>
        <row r="3115">
          <cell r="A3115" t="str">
            <v>PLASTIBLENDS (INDIA) LTD</v>
          </cell>
          <cell r="B3115">
            <v>523648</v>
          </cell>
          <cell r="C3115" t="str">
            <v>PLASTIBLEN</v>
          </cell>
          <cell r="D3115" t="str">
            <v>Specialty Chemicals</v>
          </cell>
        </row>
        <row r="3116">
          <cell r="A3116" t="str">
            <v>PLASTIBLENDS INDIA LTD</v>
          </cell>
          <cell r="B3116">
            <v>523648</v>
          </cell>
          <cell r="C3116" t="str">
            <v>PLASTIBLEN</v>
          </cell>
          <cell r="D3116" t="str">
            <v>Specialty Chemicals</v>
          </cell>
        </row>
        <row r="3117">
          <cell r="A3117" t="str">
            <v>PMC FINCORP LTD</v>
          </cell>
          <cell r="B3117">
            <v>534060</v>
          </cell>
          <cell r="C3117" t="str">
            <v>Not Listed</v>
          </cell>
          <cell r="D3117" t="str">
            <v>Finance (including NBFCs)</v>
          </cell>
        </row>
        <row r="3118">
          <cell r="A3118" t="str">
            <v>PNB GILTS LTD</v>
          </cell>
          <cell r="B3118">
            <v>532366</v>
          </cell>
          <cell r="C3118" t="str">
            <v>PNBGILTS</v>
          </cell>
          <cell r="D3118" t="str">
            <v>Finance (including NBFCs)</v>
          </cell>
        </row>
        <row r="3119">
          <cell r="A3119" t="str">
            <v>PNB HOUSING FINANCE LTD</v>
          </cell>
          <cell r="B3119">
            <v>540173</v>
          </cell>
          <cell r="C3119" t="str">
            <v>PNBHOUSING</v>
          </cell>
          <cell r="D3119" t="str">
            <v xml:space="preserve">Housing Finance </v>
          </cell>
        </row>
        <row r="3120">
          <cell r="A3120" t="str">
            <v>PNC INFRATECH LTD</v>
          </cell>
          <cell r="B3120">
            <v>539150</v>
          </cell>
          <cell r="C3120" t="str">
            <v>PNCINFRA</v>
          </cell>
          <cell r="D3120" t="str">
            <v>Roads &amp; Highways</v>
          </cell>
        </row>
        <row r="3121">
          <cell r="A3121" t="str">
            <v>POCHIRAJU INDUSTRIES LTD</v>
          </cell>
          <cell r="B3121">
            <v>532803</v>
          </cell>
          <cell r="C3121" t="str">
            <v>POCHIRAJU</v>
          </cell>
          <cell r="D3121" t="str">
            <v>Other Agricultural Products</v>
          </cell>
        </row>
        <row r="3122">
          <cell r="A3122" t="str">
            <v>POCL ENTERPRISES LTD</v>
          </cell>
          <cell r="B3122">
            <v>539195</v>
          </cell>
          <cell r="C3122" t="str">
            <v>Not Listed</v>
          </cell>
          <cell r="D3122" t="str">
            <v>Commodity Chemicals</v>
          </cell>
        </row>
        <row r="3123">
          <cell r="A3123" t="str">
            <v>PODDAR HOUSING AND DEVELOPMENT LTD</v>
          </cell>
          <cell r="B3123">
            <v>523628</v>
          </cell>
          <cell r="C3123" t="str">
            <v>PODDARHOUS</v>
          </cell>
          <cell r="D3123" t="str">
            <v>Realty</v>
          </cell>
        </row>
        <row r="3124">
          <cell r="A3124" t="str">
            <v>PODDAR PIGMENTS LTD</v>
          </cell>
          <cell r="B3124">
            <v>524570</v>
          </cell>
          <cell r="C3124" t="str">
            <v>PODDARMENT</v>
          </cell>
          <cell r="D3124" t="str">
            <v>Specialty Chemicals</v>
          </cell>
        </row>
        <row r="3125">
          <cell r="A3125" t="str">
            <v>POKARNA LTD</v>
          </cell>
          <cell r="B3125">
            <v>532486</v>
          </cell>
          <cell r="C3125" t="str">
            <v>POKARNA</v>
          </cell>
          <cell r="D3125" t="str">
            <v>Construction Materials</v>
          </cell>
        </row>
        <row r="3126">
          <cell r="A3126" t="str">
            <v>POLO HOTELS LTD</v>
          </cell>
          <cell r="B3126">
            <v>526687</v>
          </cell>
          <cell r="C3126" t="str">
            <v>Not Listed</v>
          </cell>
          <cell r="D3126" t="str">
            <v>Hotels</v>
          </cell>
        </row>
        <row r="3127">
          <cell r="A3127" t="str">
            <v>POLO QUEEN INDUSTRIAL AND FINTECH LTD</v>
          </cell>
          <cell r="B3127">
            <v>540717</v>
          </cell>
          <cell r="C3127" t="str">
            <v>Not Listed</v>
          </cell>
          <cell r="D3127" t="str">
            <v>Comm.Trading  &amp; Distribution</v>
          </cell>
        </row>
        <row r="3128">
          <cell r="A3128" t="str">
            <v>POLSON LTD</v>
          </cell>
          <cell r="B3128">
            <v>507645</v>
          </cell>
          <cell r="C3128" t="str">
            <v>Not Listed</v>
          </cell>
          <cell r="D3128" t="str">
            <v>Specialty Chemicals</v>
          </cell>
        </row>
        <row r="3129">
          <cell r="A3129" t="str">
            <v>POLY MEDICURE LTD</v>
          </cell>
          <cell r="B3129">
            <v>531768</v>
          </cell>
          <cell r="C3129" t="str">
            <v>POLYMED</v>
          </cell>
          <cell r="D3129" t="str">
            <v>Medical Equipment</v>
          </cell>
        </row>
        <row r="3130">
          <cell r="A3130" t="str">
            <v>Polycab India Ltd</v>
          </cell>
          <cell r="B3130">
            <v>542652</v>
          </cell>
          <cell r="C3130" t="str">
            <v>POLYCAB</v>
          </cell>
          <cell r="D3130" t="str">
            <v>Other Elect.Equip./ Prod.</v>
          </cell>
        </row>
        <row r="3131">
          <cell r="A3131" t="str">
            <v>POLYCHEM LTD</v>
          </cell>
          <cell r="B3131">
            <v>506605</v>
          </cell>
          <cell r="C3131" t="str">
            <v>Not Listed</v>
          </cell>
          <cell r="D3131" t="str">
            <v>Commodity Chemicals</v>
          </cell>
        </row>
        <row r="3132">
          <cell r="A3132" t="str">
            <v>POLYCON INTERNATIONAL LTD</v>
          </cell>
          <cell r="B3132">
            <v>531397</v>
          </cell>
          <cell r="C3132" t="str">
            <v>Not Listed</v>
          </cell>
          <cell r="D3132" t="str">
            <v>Containers &amp; Packaging</v>
          </cell>
        </row>
        <row r="3133">
          <cell r="A3133" t="str">
            <v>POLYGENTA TECHNOLOGIES LTD</v>
          </cell>
          <cell r="B3133">
            <v>514486</v>
          </cell>
          <cell r="C3133" t="str">
            <v>Not Listed</v>
          </cell>
          <cell r="D3133" t="str">
            <v>Textiles</v>
          </cell>
        </row>
        <row r="3134">
          <cell r="A3134" t="str">
            <v>POLYLINK POLYMERS (INDIA) LTD</v>
          </cell>
          <cell r="B3134">
            <v>531454</v>
          </cell>
          <cell r="C3134" t="str">
            <v>Not Listed</v>
          </cell>
          <cell r="D3134" t="str">
            <v>Fibres &amp; Plastics</v>
          </cell>
        </row>
        <row r="3135">
          <cell r="A3135" t="str">
            <v>POLYLINK POLYMERS INDIA LTD</v>
          </cell>
          <cell r="B3135">
            <v>531454</v>
          </cell>
          <cell r="C3135" t="str">
            <v>Not Listed</v>
          </cell>
          <cell r="D3135" t="str">
            <v>Fibres &amp; Plastics</v>
          </cell>
        </row>
        <row r="3136">
          <cell r="A3136" t="str">
            <v>POLYMAC THERMOFORMERS LTD</v>
          </cell>
          <cell r="B3136">
            <v>537573</v>
          </cell>
          <cell r="C3136" t="str">
            <v>Not Listed</v>
          </cell>
          <cell r="D3136" t="str">
            <v>Plastic Products</v>
          </cell>
        </row>
        <row r="3137">
          <cell r="A3137" t="str">
            <v>POLYMECHPLAST MACHINES LTD</v>
          </cell>
          <cell r="B3137">
            <v>526043</v>
          </cell>
          <cell r="C3137" t="str">
            <v>Not Listed</v>
          </cell>
          <cell r="D3137" t="str">
            <v>Industrial Machinery</v>
          </cell>
        </row>
        <row r="3138">
          <cell r="A3138" t="str">
            <v>POLYPLEX CORPORATION LTD</v>
          </cell>
          <cell r="B3138">
            <v>524051</v>
          </cell>
          <cell r="C3138" t="str">
            <v>POLYPLEX</v>
          </cell>
          <cell r="D3138" t="str">
            <v>Commodity Chemicals</v>
          </cell>
        </row>
        <row r="3139">
          <cell r="A3139" t="str">
            <v>POLYSPIN EXPORTS LTD</v>
          </cell>
          <cell r="B3139">
            <v>539354</v>
          </cell>
          <cell r="C3139" t="str">
            <v>Not Listed</v>
          </cell>
          <cell r="D3139" t="str">
            <v>Containers &amp; Packaging</v>
          </cell>
        </row>
        <row r="3140">
          <cell r="A3140" t="str">
            <v>POLYTEX (INDIA) LTD</v>
          </cell>
          <cell r="B3140">
            <v>512481</v>
          </cell>
          <cell r="C3140" t="str">
            <v>Not Listed</v>
          </cell>
          <cell r="D3140" t="str">
            <v>Finance (including NBFCs)</v>
          </cell>
        </row>
        <row r="3141">
          <cell r="A3141" t="str">
            <v>POLYTEX INDIA LTD</v>
          </cell>
          <cell r="B3141">
            <v>512481</v>
          </cell>
          <cell r="C3141" t="str">
            <v>Not Listed</v>
          </cell>
          <cell r="D3141" t="str">
            <v>Finance (including NBFCs)</v>
          </cell>
        </row>
        <row r="3142">
          <cell r="A3142" t="str">
            <v>PONDY OXIDES &amp; CHEMICALS LTD</v>
          </cell>
          <cell r="B3142">
            <v>532626</v>
          </cell>
          <cell r="C3142" t="str">
            <v>Not Listed</v>
          </cell>
          <cell r="D3142" t="str">
            <v>Other Non-Ferrous Metals</v>
          </cell>
        </row>
        <row r="3143">
          <cell r="A3143" t="str">
            <v>PONNI SUGARS ERODE LTD</v>
          </cell>
          <cell r="B3143">
            <v>532460</v>
          </cell>
          <cell r="C3143" t="str">
            <v>PONNIERODE</v>
          </cell>
          <cell r="D3143" t="str">
            <v>Sugar</v>
          </cell>
        </row>
        <row r="3144">
          <cell r="A3144" t="str">
            <v>POOJA ENTERTAINMENT AND FILMS LTD</v>
          </cell>
          <cell r="B3144">
            <v>532011</v>
          </cell>
          <cell r="C3144" t="str">
            <v>Not Listed</v>
          </cell>
          <cell r="D3144" t="str">
            <v>Movies &amp; Entertainment</v>
          </cell>
        </row>
        <row r="3145">
          <cell r="A3145" t="str">
            <v>POOJAWESTERN METALIKS LTD</v>
          </cell>
          <cell r="B3145">
            <v>540727</v>
          </cell>
          <cell r="C3145" t="str">
            <v>Not Listed</v>
          </cell>
          <cell r="D3145" t="str">
            <v>Other Industrial Products</v>
          </cell>
        </row>
        <row r="3146">
          <cell r="A3146" t="str">
            <v>POONA DAL &amp; OIL INDUSTRIES LTD</v>
          </cell>
          <cell r="B3146">
            <v>519359</v>
          </cell>
          <cell r="C3146" t="str">
            <v>Not Listed</v>
          </cell>
          <cell r="D3146" t="str">
            <v>Edible Oils</v>
          </cell>
        </row>
        <row r="3147">
          <cell r="A3147" t="str">
            <v>POPULAR ESTATE MANAGEMENT LTD</v>
          </cell>
          <cell r="B3147">
            <v>531870</v>
          </cell>
          <cell r="C3147" t="str">
            <v>Not Listed</v>
          </cell>
          <cell r="D3147" t="str">
            <v>Construction &amp; Engineering</v>
          </cell>
        </row>
        <row r="3148">
          <cell r="A3148" t="str">
            <v>PORWAL AUTO COMPONENTS LTD</v>
          </cell>
          <cell r="B3148">
            <v>532933</v>
          </cell>
          <cell r="C3148" t="str">
            <v>Not Listed</v>
          </cell>
          <cell r="D3148" t="str">
            <v>Auto Parts &amp; Equipment</v>
          </cell>
        </row>
        <row r="3149">
          <cell r="A3149" t="str">
            <v>POWER &amp; INSTRUMENTATION GUJARAT LTD</v>
          </cell>
          <cell r="B3149" t="str">
            <v>Not Listed</v>
          </cell>
          <cell r="C3149" t="str">
            <v>PIGL</v>
          </cell>
          <cell r="D3149" t="str">
            <v>SME</v>
          </cell>
        </row>
        <row r="3150">
          <cell r="A3150" t="str">
            <v>POWER FINANCE CORPORATION LTD</v>
          </cell>
          <cell r="B3150">
            <v>532810</v>
          </cell>
          <cell r="C3150" t="str">
            <v>PFC</v>
          </cell>
          <cell r="D3150" t="str">
            <v>Finance (including NBFCs)</v>
          </cell>
        </row>
        <row r="3151">
          <cell r="A3151" t="str">
            <v>POWER GRID CORPORATION OF (INDIA) LTD</v>
          </cell>
          <cell r="B3151">
            <v>532898</v>
          </cell>
          <cell r="C3151" t="str">
            <v>POWERGRID</v>
          </cell>
          <cell r="D3151" t="str">
            <v>Electric Utilities</v>
          </cell>
        </row>
        <row r="3152">
          <cell r="A3152" t="str">
            <v>POWER GRID CORPORATION OF INDIA LTD</v>
          </cell>
          <cell r="B3152">
            <v>532898</v>
          </cell>
          <cell r="C3152" t="str">
            <v>POWERGRID</v>
          </cell>
          <cell r="D3152" t="str">
            <v>Electric Utilities</v>
          </cell>
        </row>
        <row r="3153">
          <cell r="A3153" t="str">
            <v>POWER MECH PROJECTS LTD</v>
          </cell>
          <cell r="B3153">
            <v>539302</v>
          </cell>
          <cell r="C3153" t="str">
            <v>POWERMECH</v>
          </cell>
          <cell r="D3153" t="str">
            <v>Construction &amp; Engineering</v>
          </cell>
        </row>
        <row r="3154">
          <cell r="A3154" t="str">
            <v>POWERFUL TECHNOLOGIES LTD</v>
          </cell>
          <cell r="B3154" t="str">
            <v>Not Listed</v>
          </cell>
          <cell r="C3154" t="str">
            <v>POWERFUL</v>
          </cell>
          <cell r="D3154" t="str">
            <v>SME</v>
          </cell>
        </row>
        <row r="3155">
          <cell r="A3155" t="str">
            <v>POWERHOUSE GYM &amp; WELLNESS LTD</v>
          </cell>
          <cell r="B3155">
            <v>538731</v>
          </cell>
          <cell r="C3155" t="str">
            <v>Not Listed</v>
          </cell>
          <cell r="D3155" t="str">
            <v>Other Leisure Facilities</v>
          </cell>
        </row>
        <row r="3156">
          <cell r="A3156" t="str">
            <v>PPAP AUTOMOTIVE LTD</v>
          </cell>
          <cell r="B3156">
            <v>532934</v>
          </cell>
          <cell r="C3156" t="str">
            <v>PPAP</v>
          </cell>
          <cell r="D3156" t="str">
            <v>Auto Parts &amp; Equipment</v>
          </cell>
        </row>
        <row r="3157">
          <cell r="A3157" t="str">
            <v>PRABHAT DAIRY LTD</v>
          </cell>
          <cell r="B3157">
            <v>539351</v>
          </cell>
          <cell r="C3157" t="str">
            <v>PRABHAT</v>
          </cell>
          <cell r="D3157" t="str">
            <v>Packaged Foods</v>
          </cell>
        </row>
        <row r="3158">
          <cell r="A3158" t="str">
            <v>PRABHAT TELECOMS (INDIA) LTD</v>
          </cell>
          <cell r="B3158">
            <v>540027</v>
          </cell>
          <cell r="C3158" t="str">
            <v>Not Listed</v>
          </cell>
          <cell r="D3158" t="str">
            <v>Specialty Retail</v>
          </cell>
        </row>
        <row r="3159">
          <cell r="A3159" t="str">
            <v>PRABHAT TELECOMS INDIA LTD</v>
          </cell>
          <cell r="B3159">
            <v>540027</v>
          </cell>
          <cell r="C3159" t="str">
            <v>Not Listed</v>
          </cell>
          <cell r="D3159" t="str">
            <v>Specialty Retail</v>
          </cell>
        </row>
        <row r="3160">
          <cell r="A3160" t="str">
            <v>PRABHAV INDUSTRIES LTD</v>
          </cell>
          <cell r="B3160">
            <v>531855</v>
          </cell>
          <cell r="C3160" t="str">
            <v>Not Listed</v>
          </cell>
          <cell r="D3160" t="str">
            <v>Iron &amp; Steel/Interm.Products</v>
          </cell>
        </row>
        <row r="3161">
          <cell r="A3161" t="str">
            <v>PRABHU STEEL INDUSTRIES LTD</v>
          </cell>
          <cell r="B3161">
            <v>506042</v>
          </cell>
          <cell r="C3161" t="str">
            <v>Not Listed</v>
          </cell>
          <cell r="D3161" t="str">
            <v>Iron &amp; Steel/Interm.Products</v>
          </cell>
        </row>
        <row r="3162">
          <cell r="A3162" t="str">
            <v>PRADEEP METALS LTD</v>
          </cell>
          <cell r="B3162">
            <v>513532</v>
          </cell>
          <cell r="C3162" t="str">
            <v>Not Listed</v>
          </cell>
          <cell r="D3162" t="str">
            <v>Auto Parts &amp; Equipment</v>
          </cell>
        </row>
        <row r="3163">
          <cell r="A3163" t="str">
            <v>PRADHIN LTD</v>
          </cell>
          <cell r="B3163">
            <v>530095</v>
          </cell>
          <cell r="C3163" t="str">
            <v>Not Listed</v>
          </cell>
          <cell r="D3163" t="str">
            <v>Iron &amp; Steel/Interm.Products</v>
          </cell>
        </row>
        <row r="3164">
          <cell r="A3164" t="str">
            <v>PRADIP OVERSEAS LTD</v>
          </cell>
          <cell r="B3164">
            <v>533178</v>
          </cell>
          <cell r="C3164" t="str">
            <v>PRADIP</v>
          </cell>
          <cell r="D3164" t="str">
            <v>Textiles</v>
          </cell>
        </row>
        <row r="3165">
          <cell r="A3165" t="str">
            <v>PRAG BOSIMI SYNTHETICS LTD</v>
          </cell>
          <cell r="B3165">
            <v>500192</v>
          </cell>
          <cell r="C3165" t="str">
            <v>Not Listed</v>
          </cell>
          <cell r="D3165" t="str">
            <v>Textiles</v>
          </cell>
        </row>
        <row r="3166">
          <cell r="A3166" t="str">
            <v>PRAJ INDUSTRIES LTD</v>
          </cell>
          <cell r="B3166">
            <v>522205</v>
          </cell>
          <cell r="C3166" t="str">
            <v>PRAJIND</v>
          </cell>
          <cell r="D3166" t="str">
            <v>Construction &amp; Engineering</v>
          </cell>
        </row>
        <row r="3167">
          <cell r="A3167" t="str">
            <v>PRAJAY ENGINEERS SYNDICATE LTD</v>
          </cell>
          <cell r="B3167">
            <v>531746</v>
          </cell>
          <cell r="C3167" t="str">
            <v>PRAENG</v>
          </cell>
          <cell r="D3167" t="str">
            <v>Realty</v>
          </cell>
        </row>
        <row r="3168">
          <cell r="A3168" t="str">
            <v>PRAKASH CONSTROWELL LTD</v>
          </cell>
          <cell r="B3168">
            <v>533605</v>
          </cell>
          <cell r="C3168" t="str">
            <v>PRAKASHCON</v>
          </cell>
          <cell r="D3168" t="str">
            <v>Construction &amp; Engineering</v>
          </cell>
        </row>
        <row r="3169">
          <cell r="A3169" t="str">
            <v>PRAKASH INDUSTRIES LTD</v>
          </cell>
          <cell r="B3169">
            <v>506022</v>
          </cell>
          <cell r="C3169" t="str">
            <v>PRAKASH</v>
          </cell>
          <cell r="D3169" t="str">
            <v>Iron &amp; Steel/Interm.Products</v>
          </cell>
        </row>
        <row r="3170">
          <cell r="A3170" t="str">
            <v>Prakash Pipes Ltd</v>
          </cell>
          <cell r="B3170">
            <v>542684</v>
          </cell>
          <cell r="C3170" t="str">
            <v>PPL</v>
          </cell>
          <cell r="D3170" t="str">
            <v>Plastic Products</v>
          </cell>
        </row>
        <row r="3171">
          <cell r="A3171" t="str">
            <v>PRAKASH STEELAGE LTD</v>
          </cell>
          <cell r="B3171">
            <v>533239</v>
          </cell>
          <cell r="C3171" t="str">
            <v>PRAKASHSTL</v>
          </cell>
          <cell r="D3171" t="str">
            <v>Construction &amp; Engineering</v>
          </cell>
        </row>
        <row r="3172">
          <cell r="A3172" t="str">
            <v>PRAKASH WOOLLEN &amp; SYNTHETIC MILLS LTD</v>
          </cell>
          <cell r="B3172">
            <v>531437</v>
          </cell>
          <cell r="C3172" t="str">
            <v>Not Listed</v>
          </cell>
          <cell r="D3172" t="str">
            <v>Textiles</v>
          </cell>
        </row>
        <row r="3173">
          <cell r="A3173" t="str">
            <v>PRANAVADITYA SPINNING MILLS LTD</v>
          </cell>
          <cell r="B3173">
            <v>531172</v>
          </cell>
          <cell r="C3173" t="str">
            <v>Not Listed</v>
          </cell>
          <cell r="D3173" t="str">
            <v>Textiles</v>
          </cell>
        </row>
        <row r="3174">
          <cell r="A3174" t="str">
            <v>PRASHANT (INDIA) LTD</v>
          </cell>
          <cell r="B3174">
            <v>519014</v>
          </cell>
          <cell r="C3174" t="str">
            <v>Not Listed</v>
          </cell>
          <cell r="D3174" t="str">
            <v>Textiles</v>
          </cell>
        </row>
        <row r="3175">
          <cell r="A3175" t="str">
            <v>PRASHANT INDIA LTD</v>
          </cell>
          <cell r="B3175">
            <v>519014</v>
          </cell>
          <cell r="C3175" t="str">
            <v>Not Listed</v>
          </cell>
          <cell r="D3175" t="str">
            <v>Textiles</v>
          </cell>
        </row>
        <row r="3176">
          <cell r="A3176" t="str">
            <v>PRATAAP SNACKS LTD</v>
          </cell>
          <cell r="B3176">
            <v>540724</v>
          </cell>
          <cell r="C3176" t="str">
            <v>DIAMONDYD</v>
          </cell>
          <cell r="D3176" t="str">
            <v>Packaged Foods</v>
          </cell>
        </row>
        <row r="3177">
          <cell r="A3177" t="str">
            <v>PRATIK PANELS LTD</v>
          </cell>
          <cell r="B3177">
            <v>526490</v>
          </cell>
          <cell r="C3177" t="str">
            <v>Not Listed</v>
          </cell>
          <cell r="D3177" t="str">
            <v>Forest Products</v>
          </cell>
        </row>
        <row r="3178">
          <cell r="A3178" t="str">
            <v>PRATIKSHA CHEMICALS LTD</v>
          </cell>
          <cell r="B3178">
            <v>531257</v>
          </cell>
          <cell r="C3178" t="str">
            <v>Not Listed</v>
          </cell>
          <cell r="D3178" t="str">
            <v>Specialty Chemicals</v>
          </cell>
        </row>
        <row r="3179">
          <cell r="A3179" t="str">
            <v>PRAXIS HOME RETAIL LTD</v>
          </cell>
          <cell r="B3179">
            <v>540901</v>
          </cell>
          <cell r="C3179" t="str">
            <v>PRAXIS</v>
          </cell>
          <cell r="D3179" t="str">
            <v>Specialty Retail</v>
          </cell>
        </row>
        <row r="3180">
          <cell r="A3180" t="str">
            <v>PRECIOUS TRADING &amp; INVESTMENTS LTD</v>
          </cell>
          <cell r="B3180">
            <v>506107</v>
          </cell>
          <cell r="C3180" t="str">
            <v>Not Listed</v>
          </cell>
          <cell r="D3180" t="str">
            <v>Misc.Commercial Services</v>
          </cell>
        </row>
        <row r="3181">
          <cell r="A3181" t="str">
            <v>PRECISION CAMSHAFTS LTD</v>
          </cell>
          <cell r="B3181">
            <v>539636</v>
          </cell>
          <cell r="C3181" t="str">
            <v>PRECAM</v>
          </cell>
          <cell r="D3181" t="str">
            <v>Auto Parts &amp; Equipment</v>
          </cell>
        </row>
        <row r="3182">
          <cell r="A3182" t="str">
            <v>PRECISION CONTAINEURS LTD</v>
          </cell>
          <cell r="B3182">
            <v>523874</v>
          </cell>
          <cell r="C3182" t="str">
            <v>Not Listed</v>
          </cell>
          <cell r="D3182" t="str">
            <v>Comm.Trading  &amp; Distribution</v>
          </cell>
        </row>
        <row r="3183">
          <cell r="A3183" t="str">
            <v>PRECISION ELECTRONICS LTD</v>
          </cell>
          <cell r="B3183">
            <v>517258</v>
          </cell>
          <cell r="C3183" t="str">
            <v>Not Listed</v>
          </cell>
          <cell r="D3183" t="str">
            <v>Electronic Components</v>
          </cell>
        </row>
        <row r="3184">
          <cell r="A3184" t="str">
            <v>PRECISION WIRES (INDIA) LTD</v>
          </cell>
          <cell r="B3184">
            <v>523539</v>
          </cell>
          <cell r="C3184" t="str">
            <v>PRECWIRE</v>
          </cell>
          <cell r="D3184" t="str">
            <v>Other Industrial Products</v>
          </cell>
        </row>
        <row r="3185">
          <cell r="A3185" t="str">
            <v>PRECISION WIRES INDIA LTD</v>
          </cell>
          <cell r="B3185">
            <v>523539</v>
          </cell>
          <cell r="C3185" t="str">
            <v>PRECWIRE</v>
          </cell>
          <cell r="D3185" t="str">
            <v>Other Industrial Products</v>
          </cell>
        </row>
        <row r="3186">
          <cell r="A3186" t="str">
            <v>PRECOT MERIDIAN LTD</v>
          </cell>
          <cell r="B3186" t="str">
            <v>Not Listed</v>
          </cell>
          <cell r="C3186" t="str">
            <v>PRECOT</v>
          </cell>
          <cell r="D3186" t="str">
            <v>Others</v>
          </cell>
        </row>
        <row r="3187">
          <cell r="A3187" t="str">
            <v>PREM SOMANI FINANCIAL SERVICES LTD</v>
          </cell>
          <cell r="B3187">
            <v>530669</v>
          </cell>
          <cell r="C3187" t="str">
            <v>Not Listed</v>
          </cell>
          <cell r="D3187" t="str">
            <v>Other Financial Services</v>
          </cell>
        </row>
        <row r="3188">
          <cell r="A3188" t="str">
            <v>PREMCO GLOBAL LTD</v>
          </cell>
          <cell r="B3188">
            <v>530331</v>
          </cell>
          <cell r="C3188" t="str">
            <v>Not Listed</v>
          </cell>
          <cell r="D3188" t="str">
            <v>Textiles</v>
          </cell>
        </row>
        <row r="3189">
          <cell r="A3189" t="str">
            <v>PREMIER CHENNAI PROPERTIES LTD</v>
          </cell>
          <cell r="B3189">
            <v>780007</v>
          </cell>
          <cell r="C3189" t="str">
            <v>Not Listed</v>
          </cell>
          <cell r="D3189" t="str">
            <v>Others</v>
          </cell>
        </row>
        <row r="3190">
          <cell r="A3190" t="str">
            <v>PREMIER EXPLOSIVES LTD</v>
          </cell>
          <cell r="B3190">
            <v>526247</v>
          </cell>
          <cell r="C3190" t="str">
            <v>PREMEXPLN</v>
          </cell>
          <cell r="D3190" t="str">
            <v>Specialty Chemicals</v>
          </cell>
        </row>
        <row r="3191">
          <cell r="A3191" t="str">
            <v>PREMIER LTD</v>
          </cell>
          <cell r="B3191">
            <v>500540</v>
          </cell>
          <cell r="C3191" t="str">
            <v>PREMIER</v>
          </cell>
          <cell r="D3191" t="str">
            <v>Industrial Machinery</v>
          </cell>
        </row>
        <row r="3192">
          <cell r="A3192" t="str">
            <v>PREMIER PIPES LTD</v>
          </cell>
          <cell r="B3192">
            <v>513291</v>
          </cell>
          <cell r="C3192" t="str">
            <v>Not Listed</v>
          </cell>
          <cell r="D3192" t="str">
            <v>Iron &amp; Steel Products</v>
          </cell>
        </row>
        <row r="3193">
          <cell r="A3193" t="str">
            <v>PREMIER POLYFILM LTD</v>
          </cell>
          <cell r="B3193">
            <v>514354</v>
          </cell>
          <cell r="C3193" t="str">
            <v>PREMIERPOL</v>
          </cell>
          <cell r="D3193" t="str">
            <v>Commodity Chemicals</v>
          </cell>
        </row>
        <row r="3194">
          <cell r="A3194" t="str">
            <v>PREMIER SYNTHETICS LTD</v>
          </cell>
          <cell r="B3194">
            <v>509835</v>
          </cell>
          <cell r="C3194" t="str">
            <v>Not Listed</v>
          </cell>
          <cell r="D3194" t="str">
            <v>Textiles</v>
          </cell>
        </row>
        <row r="3195">
          <cell r="A3195" t="str">
            <v>PRERNA INFRABUILD LTD</v>
          </cell>
          <cell r="B3195">
            <v>531802</v>
          </cell>
          <cell r="C3195" t="str">
            <v>Not Listed</v>
          </cell>
          <cell r="D3195" t="str">
            <v>Realty</v>
          </cell>
        </row>
        <row r="3196">
          <cell r="A3196" t="str">
            <v>PRESSMAN ADVERTISING LTD</v>
          </cell>
          <cell r="B3196">
            <v>509077</v>
          </cell>
          <cell r="C3196" t="str">
            <v>PRESSMN</v>
          </cell>
          <cell r="D3196" t="str">
            <v>Advertising &amp; Media</v>
          </cell>
        </row>
        <row r="3197">
          <cell r="A3197" t="str">
            <v>PRESTIGE ESTATES PROJECTS LTD</v>
          </cell>
          <cell r="B3197">
            <v>533274</v>
          </cell>
          <cell r="C3197" t="str">
            <v>PRESTIGE</v>
          </cell>
          <cell r="D3197" t="str">
            <v>Realty</v>
          </cell>
        </row>
        <row r="3198">
          <cell r="A3198" t="str">
            <v>PRICOL LTD</v>
          </cell>
          <cell r="B3198">
            <v>540293</v>
          </cell>
          <cell r="C3198" t="str">
            <v>PRICOLLTD</v>
          </cell>
          <cell r="D3198" t="str">
            <v>Auto Parts &amp; Equipment</v>
          </cell>
        </row>
        <row r="3199">
          <cell r="A3199" t="str">
            <v>PRIMA AGRO LTD</v>
          </cell>
          <cell r="B3199">
            <v>519262</v>
          </cell>
          <cell r="C3199" t="str">
            <v>Not Listed</v>
          </cell>
          <cell r="D3199" t="str">
            <v>Other Agricultural Products</v>
          </cell>
        </row>
        <row r="3200">
          <cell r="A3200" t="str">
            <v>PRIMA INDUSTRIES LTD</v>
          </cell>
          <cell r="B3200">
            <v>531246</v>
          </cell>
          <cell r="C3200" t="str">
            <v>Not Listed</v>
          </cell>
          <cell r="D3200" t="str">
            <v>Edible Oils</v>
          </cell>
        </row>
        <row r="3201">
          <cell r="A3201" t="str">
            <v>PRIMA PLASTICS LTD</v>
          </cell>
          <cell r="B3201">
            <v>530589</v>
          </cell>
          <cell r="C3201" t="str">
            <v>Not Listed</v>
          </cell>
          <cell r="D3201" t="str">
            <v>Plastic Products</v>
          </cell>
        </row>
        <row r="3202">
          <cell r="A3202" t="str">
            <v>PRIME CAPITAL MARKET LTD</v>
          </cell>
          <cell r="B3202">
            <v>535514</v>
          </cell>
          <cell r="C3202" t="str">
            <v>Not Listed</v>
          </cell>
          <cell r="D3202" t="str">
            <v>Finance (including NBFCs)</v>
          </cell>
        </row>
        <row r="3203">
          <cell r="A3203" t="str">
            <v>PRIME CUSTOMER SERVICES LTD</v>
          </cell>
          <cell r="B3203">
            <v>540404</v>
          </cell>
          <cell r="C3203" t="str">
            <v>Not Listed</v>
          </cell>
          <cell r="D3203" t="str">
            <v>Other Agricultural Products</v>
          </cell>
        </row>
        <row r="3204">
          <cell r="A3204" t="str">
            <v>PRIME FOCUS LTD</v>
          </cell>
          <cell r="B3204">
            <v>532748</v>
          </cell>
          <cell r="C3204" t="str">
            <v>PFOCUS</v>
          </cell>
          <cell r="D3204" t="str">
            <v>Movies &amp; Entertainment</v>
          </cell>
        </row>
        <row r="3205">
          <cell r="A3205" t="str">
            <v>PRIME INDUSTRIES LTD</v>
          </cell>
          <cell r="B3205">
            <v>519299</v>
          </cell>
          <cell r="C3205" t="str">
            <v>Not Listed</v>
          </cell>
          <cell r="D3205" t="str">
            <v>Edible Oils</v>
          </cell>
        </row>
        <row r="3206">
          <cell r="A3206" t="str">
            <v>PRIME PROPERTY DEVELOPMENT CORPORATION LTD</v>
          </cell>
          <cell r="B3206">
            <v>530695</v>
          </cell>
          <cell r="C3206" t="str">
            <v>Not Listed</v>
          </cell>
          <cell r="D3206" t="str">
            <v>Realty</v>
          </cell>
        </row>
        <row r="3207">
          <cell r="A3207" t="str">
            <v>PRIME SECURITIES LTD</v>
          </cell>
          <cell r="B3207">
            <v>500337</v>
          </cell>
          <cell r="C3207" t="str">
            <v>PRIMESECU</v>
          </cell>
          <cell r="D3207" t="str">
            <v>Other Financial Services</v>
          </cell>
        </row>
        <row r="3208">
          <cell r="A3208" t="str">
            <v>PRIME URBAN DEVELOPMENT (INDIA) LTD</v>
          </cell>
          <cell r="B3208">
            <v>521149</v>
          </cell>
          <cell r="C3208" t="str">
            <v>Not Listed</v>
          </cell>
          <cell r="D3208" t="str">
            <v>Realty</v>
          </cell>
        </row>
        <row r="3209">
          <cell r="A3209" t="str">
            <v>PRIME URBAN DEVELOPMENT INDIA LTD</v>
          </cell>
          <cell r="B3209">
            <v>521149</v>
          </cell>
          <cell r="C3209" t="str">
            <v>Not Listed</v>
          </cell>
          <cell r="D3209" t="str">
            <v>Realty</v>
          </cell>
        </row>
        <row r="3210">
          <cell r="A3210" t="str">
            <v>PRISM FINANCE LTD</v>
          </cell>
          <cell r="B3210">
            <v>531735</v>
          </cell>
          <cell r="C3210" t="str">
            <v>Not Listed</v>
          </cell>
          <cell r="D3210" t="str">
            <v>Finance (including NBFCs)</v>
          </cell>
        </row>
        <row r="3211">
          <cell r="A3211" t="str">
            <v>PRISM JOHNSON LTD</v>
          </cell>
          <cell r="B3211">
            <v>500338</v>
          </cell>
          <cell r="C3211" t="str">
            <v>PRSMJOHNSN</v>
          </cell>
          <cell r="D3211" t="str">
            <v>Cement &amp; Cement Products</v>
          </cell>
        </row>
        <row r="3212">
          <cell r="A3212" t="str">
            <v>PRISM MEDICO AND PHARMACY LTD</v>
          </cell>
          <cell r="B3212">
            <v>512217</v>
          </cell>
          <cell r="C3212" t="str">
            <v>Not Listed</v>
          </cell>
          <cell r="D3212" t="str">
            <v>Finance (including NBFCs)</v>
          </cell>
        </row>
        <row r="3213">
          <cell r="A3213" t="str">
            <v>PRITHVI EXCHANGE (INDIA) LTD</v>
          </cell>
          <cell r="B3213">
            <v>531688</v>
          </cell>
          <cell r="C3213" t="str">
            <v>Not Listed</v>
          </cell>
          <cell r="D3213" t="str">
            <v>IT Software Products</v>
          </cell>
        </row>
        <row r="3214">
          <cell r="A3214" t="str">
            <v>PRITHVI EXCHANGE INDIA LTD</v>
          </cell>
          <cell r="B3214">
            <v>531688</v>
          </cell>
          <cell r="C3214" t="str">
            <v>Not Listed</v>
          </cell>
          <cell r="D3214" t="str">
            <v>IT Software Products</v>
          </cell>
        </row>
        <row r="3215">
          <cell r="A3215" t="str">
            <v>PRITI INTERNATIONAL LTD</v>
          </cell>
          <cell r="B3215" t="str">
            <v>Not Listed</v>
          </cell>
          <cell r="C3215" t="str">
            <v>PRITI</v>
          </cell>
          <cell r="D3215" t="str">
            <v>SME</v>
          </cell>
        </row>
        <row r="3216">
          <cell r="A3216" t="str">
            <v>PRITIKA AUTO INDUSTRIES LTD</v>
          </cell>
          <cell r="B3216">
            <v>539359</v>
          </cell>
          <cell r="C3216" t="str">
            <v>Not Listed</v>
          </cell>
          <cell r="D3216" t="str">
            <v>Other Industrial Products</v>
          </cell>
        </row>
        <row r="3217">
          <cell r="A3217" t="str">
            <v>PRITISH NANDY COMMUNICATIONS LTD</v>
          </cell>
          <cell r="B3217">
            <v>532387</v>
          </cell>
          <cell r="C3217" t="str">
            <v>PNC</v>
          </cell>
          <cell r="D3217" t="str">
            <v>Movies &amp; Entertainment</v>
          </cell>
        </row>
        <row r="3218">
          <cell r="A3218" t="str">
            <v>PRIYA LTD</v>
          </cell>
          <cell r="B3218">
            <v>524580</v>
          </cell>
          <cell r="C3218" t="str">
            <v>Not Listed</v>
          </cell>
          <cell r="D3218" t="str">
            <v>Comm.Trading  &amp; Distribution</v>
          </cell>
        </row>
        <row r="3219">
          <cell r="A3219" t="str">
            <v>PRO FIN CAPITAL SERVICES LTD</v>
          </cell>
          <cell r="B3219">
            <v>511557</v>
          </cell>
          <cell r="C3219" t="str">
            <v>Not Listed</v>
          </cell>
          <cell r="D3219" t="str">
            <v>Misc.Commercial Services</v>
          </cell>
        </row>
        <row r="3220">
          <cell r="A3220" t="str">
            <v>PROAIM ENTERPRISES LTD</v>
          </cell>
          <cell r="B3220">
            <v>512105</v>
          </cell>
          <cell r="C3220" t="str">
            <v>Not Listed</v>
          </cell>
          <cell r="D3220" t="str">
            <v>Misc.Commercial Services</v>
          </cell>
        </row>
        <row r="3221">
          <cell r="A3221" t="str">
            <v>PROCAL ELECTRONICS (INDIA) LTD</v>
          </cell>
          <cell r="B3221">
            <v>526009</v>
          </cell>
          <cell r="C3221" t="str">
            <v>Not Listed</v>
          </cell>
          <cell r="D3221" t="str">
            <v>Comm.Trading  &amp; Distribution</v>
          </cell>
        </row>
        <row r="3222">
          <cell r="A3222" t="str">
            <v>PROCAL ELECTRONICS INDIA LTD</v>
          </cell>
          <cell r="B3222">
            <v>526009</v>
          </cell>
          <cell r="C3222" t="str">
            <v>Not Listed</v>
          </cell>
          <cell r="D3222" t="str">
            <v>Comm.Trading  &amp; Distribution</v>
          </cell>
        </row>
        <row r="3223">
          <cell r="A3223" t="str">
            <v>Procter &amp; Gamble Health LTD</v>
          </cell>
          <cell r="B3223" t="str">
            <v>Not Listed</v>
          </cell>
          <cell r="C3223" t="str">
            <v>PGHL</v>
          </cell>
          <cell r="D3223" t="str">
            <v>Comm.Trading  &amp; Distribution</v>
          </cell>
        </row>
        <row r="3224">
          <cell r="A3224" t="str">
            <v>PROCTER &amp; GAMBLE HYGIENE AND HEALTH CARE LTD</v>
          </cell>
          <cell r="B3224">
            <v>500459</v>
          </cell>
          <cell r="C3224" t="str">
            <v>PGHH</v>
          </cell>
          <cell r="D3224" t="str">
            <v>Personal Products</v>
          </cell>
        </row>
        <row r="3225">
          <cell r="A3225" t="str">
            <v>PROGRESSIVE EXTRACTIONS &amp; EXPORTS LTD</v>
          </cell>
          <cell r="B3225">
            <v>531265</v>
          </cell>
          <cell r="C3225" t="str">
            <v>Not Listed</v>
          </cell>
          <cell r="D3225" t="str">
            <v>Other Food Products</v>
          </cell>
        </row>
        <row r="3226">
          <cell r="A3226" t="str">
            <v>PROLIFE INDUSTRIES LTD</v>
          </cell>
          <cell r="B3226" t="str">
            <v>Not Listed</v>
          </cell>
          <cell r="C3226" t="str">
            <v>PROLIFE</v>
          </cell>
          <cell r="D3226" t="str">
            <v>SME</v>
          </cell>
        </row>
        <row r="3227">
          <cell r="A3227" t="str">
            <v>PROMACT IMPEX LTD</v>
          </cell>
          <cell r="B3227">
            <v>526494</v>
          </cell>
          <cell r="C3227" t="str">
            <v>Not Listed</v>
          </cell>
          <cell r="D3227" t="str">
            <v>Containers &amp; Packaging</v>
          </cell>
        </row>
        <row r="3228">
          <cell r="A3228" t="str">
            <v>PROSEED (INDIA) LTD</v>
          </cell>
          <cell r="B3228">
            <v>590057</v>
          </cell>
          <cell r="C3228" t="str">
            <v>PROSEED</v>
          </cell>
          <cell r="D3228" t="str">
            <v>IT Software Products</v>
          </cell>
        </row>
        <row r="3229">
          <cell r="A3229" t="str">
            <v>PROSEED INDIA LTD</v>
          </cell>
          <cell r="B3229">
            <v>590057</v>
          </cell>
          <cell r="C3229" t="str">
            <v>PROSEED</v>
          </cell>
          <cell r="D3229" t="str">
            <v>IT Software Products</v>
          </cell>
        </row>
        <row r="3230">
          <cell r="A3230" t="str">
            <v>PROVESTMENT SERVICES LTD</v>
          </cell>
          <cell r="B3230">
            <v>540703</v>
          </cell>
          <cell r="C3230" t="str">
            <v>Not Listed</v>
          </cell>
          <cell r="D3230" t="str">
            <v>Consulting Services</v>
          </cell>
        </row>
        <row r="3231">
          <cell r="A3231" t="str">
            <v>PROVOGUE (INDIA) LTD</v>
          </cell>
          <cell r="B3231">
            <v>532647</v>
          </cell>
          <cell r="C3231" t="str">
            <v>PROVOGE</v>
          </cell>
          <cell r="D3231" t="str">
            <v>Other Apparels &amp; Accessories</v>
          </cell>
        </row>
        <row r="3232">
          <cell r="A3232" t="str">
            <v>PROVOGUE INDIA LTD</v>
          </cell>
          <cell r="B3232">
            <v>532647</v>
          </cell>
          <cell r="C3232" t="str">
            <v>PROVOGE</v>
          </cell>
          <cell r="D3232" t="str">
            <v>Other Apparels &amp; Accessories</v>
          </cell>
        </row>
        <row r="3233">
          <cell r="A3233" t="str">
            <v>PROZONE INTU PROPERTIES LTD</v>
          </cell>
          <cell r="B3233">
            <v>534675</v>
          </cell>
          <cell r="C3233" t="str">
            <v>PROZONINTU</v>
          </cell>
          <cell r="D3233" t="str">
            <v>Realty</v>
          </cell>
        </row>
        <row r="3234">
          <cell r="A3234" t="str">
            <v>PS IT INFRASTRUCTURE &amp; SERVICES LTD</v>
          </cell>
          <cell r="B3234">
            <v>505502</v>
          </cell>
          <cell r="C3234" t="str">
            <v>Not Listed</v>
          </cell>
          <cell r="D3234" t="str">
            <v>Other Financial Services</v>
          </cell>
        </row>
        <row r="3235">
          <cell r="A3235" t="str">
            <v>PSL LTD</v>
          </cell>
          <cell r="B3235">
            <v>526801</v>
          </cell>
          <cell r="C3235" t="str">
            <v>PSL</v>
          </cell>
          <cell r="D3235" t="str">
            <v>Construction &amp; Engineering</v>
          </cell>
        </row>
        <row r="3236">
          <cell r="A3236" t="str">
            <v>PSP PROJECTS LTD</v>
          </cell>
          <cell r="B3236">
            <v>540544</v>
          </cell>
          <cell r="C3236" t="str">
            <v>PSPPROJECT</v>
          </cell>
          <cell r="D3236" t="str">
            <v>Construction &amp; Engineering</v>
          </cell>
        </row>
        <row r="3237">
          <cell r="A3237" t="str">
            <v>PTC (INDIA) LTD</v>
          </cell>
          <cell r="B3237">
            <v>532524</v>
          </cell>
          <cell r="C3237" t="str">
            <v>PTC</v>
          </cell>
          <cell r="D3237" t="str">
            <v>Electric Utilities</v>
          </cell>
        </row>
        <row r="3238">
          <cell r="A3238" t="str">
            <v>PTC INDIA FINANCIAL SERVICES LTD</v>
          </cell>
          <cell r="B3238">
            <v>533344</v>
          </cell>
          <cell r="C3238" t="str">
            <v>PFS</v>
          </cell>
          <cell r="D3238" t="str">
            <v>Finance (including NBFCs)</v>
          </cell>
        </row>
        <row r="3239">
          <cell r="A3239" t="str">
            <v>PTC INDIA LTD</v>
          </cell>
          <cell r="B3239">
            <v>532524</v>
          </cell>
          <cell r="C3239" t="str">
            <v>PTC</v>
          </cell>
          <cell r="D3239" t="str">
            <v>Electric Utilities</v>
          </cell>
        </row>
        <row r="3240">
          <cell r="A3240" t="str">
            <v>PTC INDUSTRIES LTD</v>
          </cell>
          <cell r="B3240">
            <v>539006</v>
          </cell>
          <cell r="C3240" t="str">
            <v>Not Listed</v>
          </cell>
          <cell r="D3240" t="str">
            <v>Other Industrial Products</v>
          </cell>
        </row>
        <row r="3241">
          <cell r="A3241" t="str">
            <v>PTL ENTERPRISES LTD</v>
          </cell>
          <cell r="B3241">
            <v>509220</v>
          </cell>
          <cell r="C3241" t="str">
            <v>PTL</v>
          </cell>
          <cell r="D3241" t="str">
            <v>Comm.Trading  &amp; Distribution</v>
          </cell>
        </row>
        <row r="3242">
          <cell r="A3242" t="str">
            <v>PUDUMJEE PAPER PRODUCTS LTD</v>
          </cell>
          <cell r="B3242">
            <v>539785</v>
          </cell>
          <cell r="C3242" t="str">
            <v>PDMJEPAPER</v>
          </cell>
          <cell r="D3242" t="str">
            <v>Paper &amp; Paper Products</v>
          </cell>
        </row>
        <row r="3243">
          <cell r="A3243" t="str">
            <v>PULSAR INTERNATIONAL LTD</v>
          </cell>
          <cell r="B3243">
            <v>512591</v>
          </cell>
          <cell r="C3243" t="str">
            <v>Not Listed</v>
          </cell>
          <cell r="D3243" t="str">
            <v>Comm.Trading  &amp; Distribution</v>
          </cell>
        </row>
        <row r="3244">
          <cell r="A3244" t="str">
            <v>PULZ ELECTRONICS LTD</v>
          </cell>
          <cell r="B3244" t="str">
            <v>Not Listed</v>
          </cell>
          <cell r="C3244" t="str">
            <v>PULZ</v>
          </cell>
          <cell r="D3244" t="str">
            <v>SME</v>
          </cell>
        </row>
        <row r="3245">
          <cell r="A3245" t="str">
            <v>PUNCTUAL TRADING LTD</v>
          </cell>
          <cell r="B3245">
            <v>512461</v>
          </cell>
          <cell r="C3245" t="str">
            <v>Not Listed</v>
          </cell>
          <cell r="D3245" t="str">
            <v>Comm.Trading  &amp; Distribution</v>
          </cell>
        </row>
        <row r="3246">
          <cell r="A3246" t="str">
            <v>PUNIT COMMERCIALS LTD</v>
          </cell>
          <cell r="B3246">
            <v>512099</v>
          </cell>
          <cell r="C3246" t="str">
            <v>Not Listed</v>
          </cell>
          <cell r="D3246" t="str">
            <v>Other Apparels &amp; Accessories</v>
          </cell>
        </row>
        <row r="3247">
          <cell r="A3247" t="str">
            <v>PUNJ LLOYD LTD</v>
          </cell>
          <cell r="B3247">
            <v>532693</v>
          </cell>
          <cell r="C3247" t="str">
            <v>PUNJLLOYD</v>
          </cell>
          <cell r="D3247" t="str">
            <v>Construction &amp; Engineering</v>
          </cell>
        </row>
        <row r="3248">
          <cell r="A3248" t="str">
            <v>PUNJAB &amp; SIND BANK</v>
          </cell>
          <cell r="B3248">
            <v>533295</v>
          </cell>
          <cell r="C3248" t="str">
            <v>PSB</v>
          </cell>
          <cell r="D3248" t="str">
            <v>Banks</v>
          </cell>
        </row>
        <row r="3249">
          <cell r="A3249" t="str">
            <v>PUNJAB ALKALIES &amp; CHEMICALS LTD</v>
          </cell>
          <cell r="B3249">
            <v>506852</v>
          </cell>
          <cell r="C3249" t="str">
            <v>Not Listed</v>
          </cell>
          <cell r="D3249" t="str">
            <v>Commodity Chemicals</v>
          </cell>
        </row>
        <row r="3250">
          <cell r="A3250" t="str">
            <v>PUNJAB CHEMICALS &amp; CROP PROTECTION LTD</v>
          </cell>
          <cell r="B3250">
            <v>506618</v>
          </cell>
          <cell r="C3250" t="str">
            <v>PUNJABCHEM</v>
          </cell>
          <cell r="D3250" t="str">
            <v>Agrochemicals</v>
          </cell>
        </row>
        <row r="3251">
          <cell r="A3251" t="str">
            <v>PUNJAB COMMUNICATIONS LTD</v>
          </cell>
          <cell r="B3251">
            <v>500346</v>
          </cell>
          <cell r="C3251" t="str">
            <v>Not Listed</v>
          </cell>
          <cell r="D3251" t="str">
            <v>Telecom Equipment</v>
          </cell>
        </row>
        <row r="3252">
          <cell r="A3252" t="str">
            <v>PUNJAB NATIONAL BANK</v>
          </cell>
          <cell r="B3252">
            <v>532461</v>
          </cell>
          <cell r="C3252" t="str">
            <v>PNB</v>
          </cell>
          <cell r="D3252" t="str">
            <v>Banks</v>
          </cell>
        </row>
        <row r="3253">
          <cell r="A3253" t="str">
            <v>PURAVANKARA LTD</v>
          </cell>
          <cell r="B3253">
            <v>532891</v>
          </cell>
          <cell r="C3253" t="str">
            <v>PURVA</v>
          </cell>
          <cell r="D3253" t="str">
            <v>Realty</v>
          </cell>
        </row>
        <row r="3254">
          <cell r="A3254" t="str">
            <v>PURE GIFTCARAT LTD</v>
          </cell>
          <cell r="B3254">
            <v>540492</v>
          </cell>
          <cell r="C3254" t="str">
            <v>Not Listed</v>
          </cell>
          <cell r="D3254" t="str">
            <v>Comm.Trading  &amp; Distribution</v>
          </cell>
        </row>
        <row r="3255">
          <cell r="A3255" t="str">
            <v>PURITY FLEX PACK LTD</v>
          </cell>
          <cell r="B3255">
            <v>523315</v>
          </cell>
          <cell r="C3255" t="str">
            <v>Not Listed</v>
          </cell>
          <cell r="D3255" t="str">
            <v>Paper &amp; Paper Products</v>
          </cell>
        </row>
        <row r="3256">
          <cell r="A3256" t="str">
            <v>PUROHIT CONSTRUCTION LTD</v>
          </cell>
          <cell r="B3256">
            <v>538993</v>
          </cell>
          <cell r="C3256" t="str">
            <v>Not Listed</v>
          </cell>
          <cell r="D3256" t="str">
            <v>Realty</v>
          </cell>
        </row>
        <row r="3257">
          <cell r="A3257" t="str">
            <v>PURPLE ENTERTAINMENT LTD</v>
          </cell>
          <cell r="B3257">
            <v>540159</v>
          </cell>
          <cell r="C3257" t="str">
            <v>Not Listed</v>
          </cell>
          <cell r="D3257" t="str">
            <v>Movies &amp; Entertainment</v>
          </cell>
        </row>
        <row r="3258">
          <cell r="A3258" t="str">
            <v>PURSHOTTAM INVESTOFIN LTD</v>
          </cell>
          <cell r="B3258">
            <v>538647</v>
          </cell>
          <cell r="C3258" t="str">
            <v>Not Listed</v>
          </cell>
          <cell r="D3258" t="str">
            <v>Finance (including NBFCs)</v>
          </cell>
        </row>
        <row r="3259">
          <cell r="A3259" t="str">
            <v>PUSHPANJALI REALMS AND INFRATECH LTD</v>
          </cell>
          <cell r="B3259" t="str">
            <v>Not Listed</v>
          </cell>
          <cell r="C3259" t="str">
            <v>PUSHPREALM</v>
          </cell>
          <cell r="D3259" t="str">
            <v>SME</v>
          </cell>
        </row>
        <row r="3260">
          <cell r="A3260" t="str">
            <v>PUSHPSONS INDUSTRIES LTD</v>
          </cell>
          <cell r="B3260">
            <v>531562</v>
          </cell>
          <cell r="C3260" t="str">
            <v>Not Listed</v>
          </cell>
          <cell r="D3260" t="str">
            <v>Textiles</v>
          </cell>
        </row>
        <row r="3261">
          <cell r="A3261" t="str">
            <v>PVP VENTURES LTD</v>
          </cell>
          <cell r="B3261">
            <v>517556</v>
          </cell>
          <cell r="C3261" t="str">
            <v>PVP</v>
          </cell>
          <cell r="D3261" t="str">
            <v>Realty</v>
          </cell>
        </row>
        <row r="3262">
          <cell r="A3262" t="str">
            <v>PVR LTD</v>
          </cell>
          <cell r="B3262">
            <v>532689</v>
          </cell>
          <cell r="C3262" t="str">
            <v>PVR</v>
          </cell>
          <cell r="D3262" t="str">
            <v>Specialty Retail</v>
          </cell>
        </row>
        <row r="3263">
          <cell r="A3263" t="str">
            <v>PVV INFRA LTD</v>
          </cell>
          <cell r="B3263">
            <v>536659</v>
          </cell>
          <cell r="C3263" t="str">
            <v>Not Listed</v>
          </cell>
          <cell r="D3263" t="str">
            <v>Construction &amp; Engineering</v>
          </cell>
        </row>
        <row r="3264">
          <cell r="A3264" t="str">
            <v>PYXIS FINVEST LTD</v>
          </cell>
          <cell r="B3264">
            <v>534109</v>
          </cell>
          <cell r="C3264" t="str">
            <v>Not Listed</v>
          </cell>
          <cell r="D3264" t="str">
            <v>Finance (including NBFCs)</v>
          </cell>
        </row>
        <row r="3265">
          <cell r="A3265" t="str">
            <v>QUADRANT TELEVENTURES LTD</v>
          </cell>
          <cell r="B3265">
            <v>511116</v>
          </cell>
          <cell r="C3265" t="str">
            <v>Not Listed</v>
          </cell>
          <cell r="D3265" t="str">
            <v>Telecom Services</v>
          </cell>
        </row>
        <row r="3266">
          <cell r="A3266" t="str">
            <v>QUANTUM BUILD-TECH LTD</v>
          </cell>
          <cell r="B3266">
            <v>538596</v>
          </cell>
          <cell r="C3266" t="str">
            <v>Not Listed</v>
          </cell>
          <cell r="D3266" t="str">
            <v>Realty</v>
          </cell>
        </row>
        <row r="3267">
          <cell r="A3267" t="str">
            <v>QUANTUM DIGITAL VISION (INDIA) LTD</v>
          </cell>
          <cell r="B3267">
            <v>530281</v>
          </cell>
          <cell r="C3267" t="str">
            <v>Not Listed</v>
          </cell>
          <cell r="D3267" t="str">
            <v>Containers &amp; Packaging</v>
          </cell>
        </row>
        <row r="3268">
          <cell r="A3268" t="str">
            <v>QUANTUM DIGITAL VISION INDIA LTD</v>
          </cell>
          <cell r="B3268">
            <v>530281</v>
          </cell>
          <cell r="C3268" t="str">
            <v>Not Listed</v>
          </cell>
          <cell r="D3268" t="str">
            <v>Containers &amp; Packaging</v>
          </cell>
        </row>
        <row r="3269">
          <cell r="A3269" t="str">
            <v>QUANTUM GOLD FUND - EXCHANGE TRADED FUND (ETF)</v>
          </cell>
          <cell r="B3269">
            <v>590099</v>
          </cell>
          <cell r="C3269" t="str">
            <v>QGOLDHALF</v>
          </cell>
          <cell r="D3269" t="str">
            <v>Other Financial Services</v>
          </cell>
        </row>
        <row r="3270">
          <cell r="A3270" t="str">
            <v>QUANTUM MUTUAL FUND - QUANTUM INDEX FUND ETF</v>
          </cell>
          <cell r="B3270">
            <v>590110</v>
          </cell>
          <cell r="C3270" t="str">
            <v>QNIFTY</v>
          </cell>
          <cell r="D3270" t="str">
            <v>Other Financial Services</v>
          </cell>
        </row>
        <row r="3271">
          <cell r="A3271" t="str">
            <v>QUESS CORP LTD</v>
          </cell>
          <cell r="B3271">
            <v>539978</v>
          </cell>
          <cell r="C3271" t="str">
            <v>QUESS</v>
          </cell>
          <cell r="D3271" t="str">
            <v>Diversified</v>
          </cell>
        </row>
        <row r="3272">
          <cell r="A3272" t="str">
            <v>QUEST FINANCIAL SERVICES LTD</v>
          </cell>
          <cell r="B3272">
            <v>539962</v>
          </cell>
          <cell r="C3272" t="str">
            <v>Not Listed</v>
          </cell>
          <cell r="D3272" t="str">
            <v>Finance (including NBFCs)</v>
          </cell>
        </row>
        <row r="3273">
          <cell r="A3273" t="str">
            <v>QUEST SOFTECH (INDIA) LTD</v>
          </cell>
          <cell r="B3273">
            <v>535719</v>
          </cell>
          <cell r="C3273" t="str">
            <v>Not Listed</v>
          </cell>
          <cell r="D3273" t="str">
            <v>IT Consulting &amp; Software</v>
          </cell>
        </row>
        <row r="3274">
          <cell r="A3274" t="str">
            <v>QUEST SOFTECH INDIA LTD</v>
          </cell>
          <cell r="B3274">
            <v>535719</v>
          </cell>
          <cell r="C3274" t="str">
            <v>Not Listed</v>
          </cell>
          <cell r="D3274" t="str">
            <v>IT Consulting &amp; Software</v>
          </cell>
        </row>
        <row r="3275">
          <cell r="A3275" t="str">
            <v>QUICK HEAL TECHNOLOGIES LTD</v>
          </cell>
          <cell r="B3275">
            <v>539678</v>
          </cell>
          <cell r="C3275" t="str">
            <v>QUICKHEAL</v>
          </cell>
          <cell r="D3275" t="str">
            <v>IT Software Products</v>
          </cell>
        </row>
        <row r="3276">
          <cell r="A3276" t="str">
            <v>QUINTEGRA SOLUTIONS LTD</v>
          </cell>
          <cell r="B3276">
            <v>532866</v>
          </cell>
          <cell r="C3276" t="str">
            <v>QUINTEGRA</v>
          </cell>
          <cell r="D3276" t="str">
            <v>IT Consulting &amp; Software</v>
          </cell>
        </row>
        <row r="3277">
          <cell r="A3277" t="str">
            <v>R B GUPTA FINANCIALS LTD</v>
          </cell>
          <cell r="B3277">
            <v>532024</v>
          </cell>
          <cell r="C3277" t="str">
            <v>Not Listed</v>
          </cell>
          <cell r="D3277" t="str">
            <v>Other Financial Services</v>
          </cell>
        </row>
        <row r="3278">
          <cell r="A3278" t="str">
            <v>R J BIO-TECH LTD</v>
          </cell>
          <cell r="B3278">
            <v>536456</v>
          </cell>
          <cell r="C3278" t="str">
            <v>Not Listed</v>
          </cell>
          <cell r="D3278" t="str">
            <v>Other Agricultural Products</v>
          </cell>
        </row>
        <row r="3279">
          <cell r="A3279" t="str">
            <v>R J SHAH &amp; CO LTD</v>
          </cell>
          <cell r="B3279">
            <v>509845</v>
          </cell>
          <cell r="C3279" t="str">
            <v>Not Listed</v>
          </cell>
          <cell r="D3279" t="str">
            <v>Realty</v>
          </cell>
        </row>
        <row r="3280">
          <cell r="A3280" t="str">
            <v>R M DRIP AND SPRINKLERS SYSTEMS LTD</v>
          </cell>
          <cell r="B3280" t="str">
            <v>Not Listed</v>
          </cell>
          <cell r="C3280" t="str">
            <v>RMDRIP</v>
          </cell>
          <cell r="D3280" t="str">
            <v>SME</v>
          </cell>
        </row>
        <row r="3281">
          <cell r="A3281" t="str">
            <v>R P P INFRA PROJECTS LTD</v>
          </cell>
          <cell r="B3281">
            <v>533284</v>
          </cell>
          <cell r="C3281" t="str">
            <v>RPPINFRA</v>
          </cell>
          <cell r="D3281" t="str">
            <v>Construction &amp; Engineering</v>
          </cell>
        </row>
        <row r="3282">
          <cell r="A3282" t="str">
            <v>R R SECURITIES LTD</v>
          </cell>
          <cell r="B3282">
            <v>530917</v>
          </cell>
          <cell r="C3282" t="str">
            <v>Not Listed</v>
          </cell>
          <cell r="D3282" t="str">
            <v>Misc.Commercial Services</v>
          </cell>
        </row>
        <row r="3283">
          <cell r="A3283" t="str">
            <v>R S SOFTWARE (INDIA) LTD</v>
          </cell>
          <cell r="B3283">
            <v>517447</v>
          </cell>
          <cell r="C3283" t="str">
            <v>RSSOFTWARE</v>
          </cell>
          <cell r="D3283" t="str">
            <v>IT Software Products</v>
          </cell>
        </row>
        <row r="3284">
          <cell r="A3284" t="str">
            <v>R S SOFTWARE INDIA LTD</v>
          </cell>
          <cell r="B3284">
            <v>517447</v>
          </cell>
          <cell r="C3284" t="str">
            <v>RSSOFTWARE</v>
          </cell>
          <cell r="D3284" t="str">
            <v>IT Software Products</v>
          </cell>
        </row>
        <row r="3285">
          <cell r="A3285" t="str">
            <v>R SYSTEMS INTERNATIONAL LTD</v>
          </cell>
          <cell r="B3285">
            <v>532735</v>
          </cell>
          <cell r="C3285" t="str">
            <v>RSYSTEMS</v>
          </cell>
          <cell r="D3285" t="str">
            <v>IT Consulting &amp; Software</v>
          </cell>
        </row>
        <row r="3286">
          <cell r="A3286" t="str">
            <v>R T EXPORTS LTD</v>
          </cell>
          <cell r="B3286">
            <v>512565</v>
          </cell>
          <cell r="C3286" t="str">
            <v>Not Listed</v>
          </cell>
          <cell r="D3286" t="str">
            <v>Other Agricultural Products</v>
          </cell>
        </row>
        <row r="3287">
          <cell r="A3287" t="str">
            <v>R&amp;B DENIMS LTD</v>
          </cell>
          <cell r="B3287">
            <v>538119</v>
          </cell>
          <cell r="C3287" t="str">
            <v>Not Listed</v>
          </cell>
          <cell r="D3287" t="str">
            <v>Textiles</v>
          </cell>
        </row>
        <row r="3288">
          <cell r="A3288" t="str">
            <v>RAAJ MEDISAFE (INDIA) LTD</v>
          </cell>
          <cell r="B3288">
            <v>524502</v>
          </cell>
          <cell r="C3288" t="str">
            <v>Not Listed</v>
          </cell>
          <cell r="D3288" t="str">
            <v>Medical Equipment</v>
          </cell>
        </row>
        <row r="3289">
          <cell r="A3289" t="str">
            <v>RAAJ MEDISAFE INDIA LTD</v>
          </cell>
          <cell r="B3289">
            <v>524502</v>
          </cell>
          <cell r="C3289" t="str">
            <v>Not Listed</v>
          </cell>
          <cell r="D3289" t="str">
            <v>Medical Equipment</v>
          </cell>
        </row>
        <row r="3290">
          <cell r="A3290" t="str">
            <v>RAASI REFRACTORIES LTD</v>
          </cell>
          <cell r="B3290">
            <v>502271</v>
          </cell>
          <cell r="C3290" t="str">
            <v>Not Listed</v>
          </cell>
          <cell r="D3290" t="str">
            <v>Other Industrial Goods</v>
          </cell>
        </row>
        <row r="3291">
          <cell r="A3291" t="str">
            <v>RACL GEARTECH LTD</v>
          </cell>
          <cell r="B3291">
            <v>520073</v>
          </cell>
          <cell r="C3291" t="str">
            <v>Not Listed</v>
          </cell>
          <cell r="D3291" t="str">
            <v>Auto Parts &amp; Equipment</v>
          </cell>
        </row>
        <row r="3292">
          <cell r="A3292" t="str">
            <v>RADAAN MEDIAWORKS (INDIA) LTD</v>
          </cell>
          <cell r="B3292">
            <v>590070</v>
          </cell>
          <cell r="C3292" t="str">
            <v>RADAAN</v>
          </cell>
          <cell r="D3292" t="str">
            <v>Movies &amp; Entertainment</v>
          </cell>
        </row>
        <row r="3293">
          <cell r="A3293" t="str">
            <v>RADAAN MEDIAWORKS INDIA LTD</v>
          </cell>
          <cell r="B3293">
            <v>590070</v>
          </cell>
          <cell r="C3293" t="str">
            <v>RADAAN</v>
          </cell>
          <cell r="D3293" t="str">
            <v>Movies &amp; Entertainment</v>
          </cell>
        </row>
        <row r="3294">
          <cell r="A3294" t="str">
            <v>RADHA MADHAV CORPORATION LTD</v>
          </cell>
          <cell r="B3294">
            <v>532692</v>
          </cell>
          <cell r="C3294" t="str">
            <v>RMCL</v>
          </cell>
          <cell r="D3294" t="str">
            <v>Containers &amp; Packaging</v>
          </cell>
        </row>
        <row r="3295">
          <cell r="A3295" t="str">
            <v>RADHAGOBIND COMMERCIAL LTD</v>
          </cell>
          <cell r="B3295">
            <v>539673</v>
          </cell>
          <cell r="C3295" t="str">
            <v>Not Listed</v>
          </cell>
          <cell r="D3295" t="str">
            <v>Distributors</v>
          </cell>
        </row>
        <row r="3296">
          <cell r="A3296" t="str">
            <v>RADHE DEVELOPERS (INDIA) LTD</v>
          </cell>
          <cell r="B3296">
            <v>531273</v>
          </cell>
          <cell r="C3296" t="str">
            <v>Not Listed</v>
          </cell>
          <cell r="D3296" t="str">
            <v>Realty</v>
          </cell>
        </row>
        <row r="3297">
          <cell r="A3297" t="str">
            <v>RADHE DEVELOPERS INDIA LTD</v>
          </cell>
          <cell r="B3297">
            <v>531273</v>
          </cell>
          <cell r="C3297" t="str">
            <v>Not Listed</v>
          </cell>
          <cell r="D3297" t="str">
            <v>Realty</v>
          </cell>
        </row>
        <row r="3298">
          <cell r="A3298" t="str">
            <v>RADHEY TRADE HOLDING LTD</v>
          </cell>
          <cell r="B3298">
            <v>539814</v>
          </cell>
          <cell r="C3298" t="str">
            <v>Not Listed</v>
          </cell>
          <cell r="D3298" t="str">
            <v>Comm.Trading  &amp; Distribution</v>
          </cell>
        </row>
        <row r="3299">
          <cell r="A3299" t="str">
            <v>RADHIKA JEWELTECH LTD</v>
          </cell>
          <cell r="B3299">
            <v>540125</v>
          </cell>
          <cell r="C3299" t="str">
            <v>Not Listed</v>
          </cell>
          <cell r="D3299" t="str">
            <v>Other Apparels &amp; Accessories</v>
          </cell>
        </row>
        <row r="3300">
          <cell r="A3300" t="str">
            <v>RADICO KHAITAN LTD</v>
          </cell>
          <cell r="B3300">
            <v>532497</v>
          </cell>
          <cell r="C3300" t="str">
            <v>RADICO</v>
          </cell>
          <cell r="D3300" t="str">
            <v>Breweries &amp; Distilleries</v>
          </cell>
        </row>
        <row r="3301">
          <cell r="A3301" t="str">
            <v>RADIX INDUSTRIES (INDIA) LTD</v>
          </cell>
          <cell r="B3301">
            <v>531412</v>
          </cell>
          <cell r="C3301" t="str">
            <v>Not Listed</v>
          </cell>
          <cell r="D3301" t="str">
            <v>Personal Products</v>
          </cell>
        </row>
        <row r="3302">
          <cell r="A3302" t="str">
            <v>RADIX INDUSTRIES INDIA LTD</v>
          </cell>
          <cell r="B3302">
            <v>531412</v>
          </cell>
          <cell r="C3302" t="str">
            <v>Not Listed</v>
          </cell>
          <cell r="D3302" t="str">
            <v>Personal Products</v>
          </cell>
        </row>
        <row r="3303">
          <cell r="A3303" t="str">
            <v>RAGHAV PRODUCTIVITY ENHANCERS LTD</v>
          </cell>
          <cell r="B3303">
            <v>539837</v>
          </cell>
          <cell r="C3303" t="str">
            <v>Not Listed</v>
          </cell>
          <cell r="D3303" t="str">
            <v>Other Industrial Goods</v>
          </cell>
        </row>
        <row r="3304">
          <cell r="A3304" t="str">
            <v>RAGHUNATH INTERNATIONAL LTD</v>
          </cell>
          <cell r="B3304">
            <v>526813</v>
          </cell>
          <cell r="C3304" t="str">
            <v>Not Listed</v>
          </cell>
          <cell r="D3304" t="str">
            <v>Cigarettes-Tobacco Products</v>
          </cell>
        </row>
        <row r="3305">
          <cell r="A3305" t="str">
            <v>RAGHUNATH TOBACCO CO LTD</v>
          </cell>
          <cell r="B3305">
            <v>531552</v>
          </cell>
          <cell r="C3305" t="str">
            <v>Not Listed</v>
          </cell>
          <cell r="D3305" t="str">
            <v>Realty</v>
          </cell>
        </row>
        <row r="3306">
          <cell r="A3306" t="str">
            <v>RAGHUVANSH AGROFARMS LTD</v>
          </cell>
          <cell r="B3306">
            <v>538921</v>
          </cell>
          <cell r="C3306" t="str">
            <v>Not Listed</v>
          </cell>
          <cell r="D3306" t="str">
            <v>Other Agricultural Products</v>
          </cell>
        </row>
        <row r="3307">
          <cell r="A3307" t="str">
            <v>RAGHUVIR SYNTHETICS LTD</v>
          </cell>
          <cell r="B3307">
            <v>514316</v>
          </cell>
          <cell r="C3307" t="str">
            <v>Not Listed</v>
          </cell>
          <cell r="D3307" t="str">
            <v>Textiles</v>
          </cell>
        </row>
        <row r="3308">
          <cell r="A3308" t="str">
            <v>RAHUL MERCHANDISING LTD</v>
          </cell>
          <cell r="B3308">
            <v>531887</v>
          </cell>
          <cell r="C3308" t="str">
            <v>Not Listed</v>
          </cell>
          <cell r="D3308" t="str">
            <v>Other Apparels &amp; Accessories</v>
          </cell>
        </row>
        <row r="3309">
          <cell r="A3309" t="str">
            <v>RAIDEEP INDUSTRIES LTD</v>
          </cell>
          <cell r="B3309">
            <v>540270</v>
          </cell>
          <cell r="C3309" t="str">
            <v>Not Listed</v>
          </cell>
          <cell r="D3309" t="str">
            <v>Comm.Trading  &amp; Distribution</v>
          </cell>
        </row>
        <row r="3310">
          <cell r="A3310" t="str">
            <v>Rail Vikas Nigam Ltd</v>
          </cell>
          <cell r="B3310">
            <v>542649</v>
          </cell>
          <cell r="C3310" t="str">
            <v>RVNL</v>
          </cell>
          <cell r="D3310" t="str">
            <v>Construction &amp;amp; Engineering</v>
          </cell>
        </row>
        <row r="3311">
          <cell r="A3311" t="str">
            <v>RAIN INDUSTRIES LTD</v>
          </cell>
          <cell r="B3311">
            <v>500339</v>
          </cell>
          <cell r="C3311" t="str">
            <v>RAIN</v>
          </cell>
          <cell r="D3311" t="str">
            <v>Petrochemicals</v>
          </cell>
        </row>
        <row r="3312">
          <cell r="A3312" t="str">
            <v>RAINBOW DENIM LTD</v>
          </cell>
          <cell r="B3312">
            <v>532441</v>
          </cell>
          <cell r="C3312" t="str">
            <v>Not Listed</v>
          </cell>
          <cell r="D3312" t="str">
            <v>Textiles</v>
          </cell>
        </row>
        <row r="3313">
          <cell r="A3313" t="str">
            <v>RAINBOW FOUNDATIONS LTD</v>
          </cell>
          <cell r="B3313">
            <v>531694</v>
          </cell>
          <cell r="C3313" t="str">
            <v>Not Listed</v>
          </cell>
          <cell r="D3313" t="str">
            <v>Realty</v>
          </cell>
        </row>
        <row r="3314">
          <cell r="A3314" t="str">
            <v>RAINBOW PAPERS LTD</v>
          </cell>
          <cell r="B3314">
            <v>523523</v>
          </cell>
          <cell r="C3314" t="str">
            <v>RAINBOWPAP</v>
          </cell>
          <cell r="D3314" t="str">
            <v>Paper &amp; Paper Products</v>
          </cell>
        </row>
        <row r="3315">
          <cell r="A3315" t="str">
            <v>RAJ PACKAGING INDUSTRIES LTD</v>
          </cell>
          <cell r="B3315">
            <v>530111</v>
          </cell>
          <cell r="C3315" t="str">
            <v>Not Listed</v>
          </cell>
          <cell r="D3315" t="str">
            <v>Containers &amp; Packaging</v>
          </cell>
        </row>
        <row r="3316">
          <cell r="A3316" t="str">
            <v>RAJ RAYON INDUSTRIES LTD</v>
          </cell>
          <cell r="B3316">
            <v>530699</v>
          </cell>
          <cell r="C3316" t="str">
            <v>RAJRAYON</v>
          </cell>
          <cell r="D3316" t="str">
            <v>Textiles</v>
          </cell>
        </row>
        <row r="3317">
          <cell r="A3317" t="str">
            <v>RAJ TELEVISION NETWORK LTD</v>
          </cell>
          <cell r="B3317">
            <v>532826</v>
          </cell>
          <cell r="C3317" t="str">
            <v>RAJTV</v>
          </cell>
          <cell r="D3317" t="str">
            <v>Broadcasting &amp; Cable TV</v>
          </cell>
        </row>
        <row r="3318">
          <cell r="A3318" t="str">
            <v>RAJA BAHADUR INTERNATIONAL LTD</v>
          </cell>
          <cell r="B3318">
            <v>503127</v>
          </cell>
          <cell r="C3318" t="str">
            <v>Not Listed</v>
          </cell>
          <cell r="D3318" t="str">
            <v>Diversified</v>
          </cell>
        </row>
        <row r="3319">
          <cell r="A3319" t="str">
            <v>RAJAPALAYAM MILLS LTD</v>
          </cell>
          <cell r="B3319">
            <v>532503</v>
          </cell>
          <cell r="C3319" t="str">
            <v>Not Listed</v>
          </cell>
          <cell r="D3319" t="str">
            <v>Textiles</v>
          </cell>
        </row>
        <row r="3320">
          <cell r="A3320" t="str">
            <v>RAJASTHAN CYLINDERS &amp; CONTAINERS LTD</v>
          </cell>
          <cell r="B3320">
            <v>538707</v>
          </cell>
          <cell r="C3320" t="str">
            <v>Not Listed</v>
          </cell>
          <cell r="D3320" t="str">
            <v>Containers &amp; Packaging</v>
          </cell>
        </row>
        <row r="3321">
          <cell r="A3321" t="str">
            <v>RAJASTHAN GASES LTD</v>
          </cell>
          <cell r="B3321">
            <v>526873</v>
          </cell>
          <cell r="C3321" t="str">
            <v>Not Listed</v>
          </cell>
          <cell r="D3321" t="str">
            <v>Oil Marketing &amp; Distribution</v>
          </cell>
        </row>
        <row r="3322">
          <cell r="A3322" t="str">
            <v>RAJASTHAN TUBE MANUFACTURING CO LTD</v>
          </cell>
          <cell r="B3322">
            <v>530253</v>
          </cell>
          <cell r="C3322" t="str">
            <v>Not Listed</v>
          </cell>
          <cell r="D3322" t="str">
            <v>Iron &amp; Steel Products</v>
          </cell>
        </row>
        <row r="3323">
          <cell r="A3323" t="str">
            <v>RAJATH FINANCE LTD</v>
          </cell>
          <cell r="B3323">
            <v>507962</v>
          </cell>
          <cell r="C3323" t="str">
            <v>Not Listed</v>
          </cell>
          <cell r="D3323" t="str">
            <v>Finance (including NBFCs)</v>
          </cell>
        </row>
        <row r="3324">
          <cell r="A3324" t="str">
            <v>RAJDARSHAN INDUSTRIES LTD</v>
          </cell>
          <cell r="B3324">
            <v>526662</v>
          </cell>
          <cell r="C3324" t="str">
            <v>ARENTERP</v>
          </cell>
          <cell r="D3324" t="str">
            <v>Construction &amp; Engineering</v>
          </cell>
        </row>
        <row r="3325">
          <cell r="A3325" t="str">
            <v>RAJESH EXPORTS LTD</v>
          </cell>
          <cell r="B3325">
            <v>531500</v>
          </cell>
          <cell r="C3325" t="str">
            <v>RAJESHEXPO</v>
          </cell>
          <cell r="D3325" t="str">
            <v>Other Apparels &amp; Accessories</v>
          </cell>
        </row>
        <row r="3326">
          <cell r="A3326" t="str">
            <v>RAJESWARI INFRASTRUCTURE LTD</v>
          </cell>
          <cell r="B3326">
            <v>526823</v>
          </cell>
          <cell r="C3326" t="str">
            <v>Not Listed</v>
          </cell>
          <cell r="D3326" t="str">
            <v>Realty</v>
          </cell>
        </row>
        <row r="3327">
          <cell r="A3327" t="str">
            <v>RAJKAMAL SYNTHETICS LTD</v>
          </cell>
          <cell r="B3327">
            <v>514028</v>
          </cell>
          <cell r="C3327" t="str">
            <v>Not Listed</v>
          </cell>
          <cell r="D3327" t="str">
            <v>Textiles</v>
          </cell>
        </row>
        <row r="3328">
          <cell r="A3328" t="str">
            <v>RAJKOT INVESTMENT TRUST LTD</v>
          </cell>
          <cell r="B3328">
            <v>539495</v>
          </cell>
          <cell r="C3328" t="str">
            <v>Not Listed</v>
          </cell>
          <cell r="D3328" t="str">
            <v>Finance (including NBFCs)</v>
          </cell>
        </row>
        <row r="3329">
          <cell r="A3329" t="str">
            <v>RAJKUMAR FORGE LTD</v>
          </cell>
          <cell r="B3329">
            <v>513369</v>
          </cell>
          <cell r="C3329" t="str">
            <v>Not Listed</v>
          </cell>
          <cell r="D3329" t="str">
            <v>Other Industrial Products</v>
          </cell>
        </row>
        <row r="3330">
          <cell r="A3330" t="str">
            <v>RAJNANDINI METAL LTD</v>
          </cell>
          <cell r="B3330" t="str">
            <v>Not Listed</v>
          </cell>
          <cell r="C3330" t="str">
            <v>RAJMET</v>
          </cell>
          <cell r="D3330" t="str">
            <v>SME</v>
          </cell>
        </row>
        <row r="3331">
          <cell r="A3331" t="str">
            <v>RAJNISH WELLNESS LTD</v>
          </cell>
          <cell r="B3331">
            <v>541601</v>
          </cell>
          <cell r="C3331" t="str">
            <v>Not Listed</v>
          </cell>
          <cell r="D3331" t="str">
            <v>Pharmaceuticals</v>
          </cell>
        </row>
        <row r="3332">
          <cell r="A3332" t="str">
            <v>RAJOO ENGINEERS LTD</v>
          </cell>
          <cell r="B3332">
            <v>522257</v>
          </cell>
          <cell r="C3332" t="str">
            <v>Not Listed</v>
          </cell>
          <cell r="D3332" t="str">
            <v>Industrial Machinery</v>
          </cell>
        </row>
        <row r="3333">
          <cell r="A3333" t="str">
            <v>RAJRATAN GLOBAL WIRE LTD</v>
          </cell>
          <cell r="B3333">
            <v>517522</v>
          </cell>
          <cell r="C3333" t="str">
            <v>Not Listed</v>
          </cell>
          <cell r="D3333" t="str">
            <v>Auto Parts &amp; Equipment</v>
          </cell>
        </row>
        <row r="3334">
          <cell r="A3334" t="str">
            <v>RAJSANKET REALTY LTD</v>
          </cell>
          <cell r="B3334">
            <v>512409</v>
          </cell>
          <cell r="C3334" t="str">
            <v>Not Listed</v>
          </cell>
          <cell r="D3334" t="str">
            <v>Finance (including NBFCs)</v>
          </cell>
        </row>
        <row r="3335">
          <cell r="A3335" t="str">
            <v>RAJSHREE POLYPACK LTD</v>
          </cell>
          <cell r="B3335" t="str">
            <v>Not Listed</v>
          </cell>
          <cell r="C3335" t="str">
            <v>RPPL</v>
          </cell>
          <cell r="D3335" t="str">
            <v>SME</v>
          </cell>
        </row>
        <row r="3336">
          <cell r="A3336" t="str">
            <v>RAJSHREE SUGARS &amp; CHEMICALS LTD</v>
          </cell>
          <cell r="B3336">
            <v>500354</v>
          </cell>
          <cell r="C3336" t="str">
            <v>RAJSREESUG</v>
          </cell>
          <cell r="D3336" t="str">
            <v>Sugar</v>
          </cell>
        </row>
        <row r="3337">
          <cell r="A3337" t="str">
            <v>RAJVIR INDUSTRIES LTD</v>
          </cell>
          <cell r="B3337">
            <v>532665</v>
          </cell>
          <cell r="C3337" t="str">
            <v>RAJVIR</v>
          </cell>
          <cell r="D3337" t="str">
            <v>Textiles</v>
          </cell>
        </row>
        <row r="3338">
          <cell r="A3338" t="str">
            <v>RALLIS (INDIA) LTD</v>
          </cell>
          <cell r="B3338">
            <v>500355</v>
          </cell>
          <cell r="C3338" t="str">
            <v>RALLIS</v>
          </cell>
          <cell r="D3338" t="str">
            <v>Agrochemicals</v>
          </cell>
        </row>
        <row r="3339">
          <cell r="A3339" t="str">
            <v>RALLIS INDIA LTD</v>
          </cell>
          <cell r="B3339">
            <v>500355</v>
          </cell>
          <cell r="C3339" t="str">
            <v>RALLIS</v>
          </cell>
          <cell r="D3339" t="str">
            <v>Agrochemicals</v>
          </cell>
        </row>
        <row r="3340">
          <cell r="A3340" t="str">
            <v>RAM MINERALS AND CHEMICALS LTD</v>
          </cell>
          <cell r="B3340">
            <v>534734</v>
          </cell>
          <cell r="C3340" t="str">
            <v>Not Listed</v>
          </cell>
          <cell r="D3340" t="str">
            <v>Specialty Chemicals</v>
          </cell>
        </row>
        <row r="3341">
          <cell r="A3341" t="str">
            <v>RAM RATNA WIRES LTD</v>
          </cell>
          <cell r="B3341">
            <v>522281</v>
          </cell>
          <cell r="C3341" t="str">
            <v>Not Listed</v>
          </cell>
          <cell r="D3341" t="str">
            <v>Other Elect.Equip./ Prod.</v>
          </cell>
        </row>
        <row r="3342">
          <cell r="A3342" t="str">
            <v>RAMA PAPER MILLS LTD</v>
          </cell>
          <cell r="B3342">
            <v>500357</v>
          </cell>
          <cell r="C3342" t="str">
            <v>Not Listed</v>
          </cell>
          <cell r="D3342" t="str">
            <v>Paper &amp; Paper Products</v>
          </cell>
        </row>
        <row r="3343">
          <cell r="A3343" t="str">
            <v>RAMA PETROCHEMICALS LTD</v>
          </cell>
          <cell r="B3343">
            <v>500358</v>
          </cell>
          <cell r="C3343" t="str">
            <v>Not Listed</v>
          </cell>
          <cell r="D3343" t="str">
            <v>Finance (including NBFCs)</v>
          </cell>
        </row>
        <row r="3344">
          <cell r="A3344" t="str">
            <v>RAMA PHOSPHATES LTD</v>
          </cell>
          <cell r="B3344">
            <v>524037</v>
          </cell>
          <cell r="C3344" t="str">
            <v>Not Listed</v>
          </cell>
          <cell r="D3344" t="str">
            <v>Fertilizers</v>
          </cell>
        </row>
        <row r="3345">
          <cell r="A3345" t="str">
            <v>RAMA PULP &amp; PAPERS LTD</v>
          </cell>
          <cell r="B3345">
            <v>502587</v>
          </cell>
          <cell r="C3345" t="str">
            <v>Not Listed</v>
          </cell>
          <cell r="D3345" t="str">
            <v>Paper &amp; Paper Products</v>
          </cell>
        </row>
        <row r="3346">
          <cell r="A3346" t="str">
            <v>RAMA STEEL TUBES LTD</v>
          </cell>
          <cell r="B3346">
            <v>539309</v>
          </cell>
          <cell r="C3346" t="str">
            <v>RAMASTEEL</v>
          </cell>
          <cell r="D3346" t="str">
            <v>Iron &amp; Steel Products</v>
          </cell>
        </row>
        <row r="3347">
          <cell r="A3347" t="str">
            <v>RAMA VISION LTD</v>
          </cell>
          <cell r="B3347">
            <v>523289</v>
          </cell>
          <cell r="C3347" t="str">
            <v>Not Listed</v>
          </cell>
          <cell r="D3347" t="str">
            <v>Comm.Trading  &amp; Distribution</v>
          </cell>
        </row>
        <row r="3348">
          <cell r="A3348" t="str">
            <v>RAMASIGNS INDUSTRIES LTD</v>
          </cell>
          <cell r="B3348">
            <v>515127</v>
          </cell>
          <cell r="C3348" t="str">
            <v>Not Listed</v>
          </cell>
          <cell r="D3348" t="str">
            <v>Comm.Trading  &amp; Distribution</v>
          </cell>
        </row>
        <row r="3349">
          <cell r="A3349" t="str">
            <v>RAMCHANDRA LEASING &amp; FINANCE LTD</v>
          </cell>
          <cell r="B3349">
            <v>538540</v>
          </cell>
          <cell r="C3349" t="str">
            <v>Not Listed</v>
          </cell>
          <cell r="D3349" t="str">
            <v>Finance (including NBFCs)</v>
          </cell>
        </row>
        <row r="3350">
          <cell r="A3350" t="str">
            <v>RAMCO INDUSTRIES LTD</v>
          </cell>
          <cell r="B3350">
            <v>532369</v>
          </cell>
          <cell r="C3350" t="str">
            <v>RAMCOIND</v>
          </cell>
          <cell r="D3350" t="str">
            <v>Construction Materials</v>
          </cell>
        </row>
        <row r="3351">
          <cell r="A3351" t="str">
            <v>RAMCO SYSTEMS LTD</v>
          </cell>
          <cell r="B3351">
            <v>532370</v>
          </cell>
          <cell r="C3351" t="str">
            <v>RAMCOSYS</v>
          </cell>
          <cell r="D3351" t="str">
            <v>IT Consulting &amp; Software</v>
          </cell>
        </row>
        <row r="3352">
          <cell r="A3352" t="str">
            <v>RAMGOPAL POLYTEX LTD</v>
          </cell>
          <cell r="B3352">
            <v>514223</v>
          </cell>
          <cell r="C3352" t="str">
            <v>RAMGOPOLY</v>
          </cell>
          <cell r="D3352" t="str">
            <v>Comm.Trading  &amp; Distribution</v>
          </cell>
        </row>
        <row r="3353">
          <cell r="A3353" t="str">
            <v>RAMINFO LTD</v>
          </cell>
          <cell r="B3353">
            <v>530951</v>
          </cell>
          <cell r="C3353" t="str">
            <v>Not Listed</v>
          </cell>
          <cell r="D3353" t="str">
            <v>IT Software Products</v>
          </cell>
        </row>
        <row r="3354">
          <cell r="A3354" t="str">
            <v>RAMKRISHNA FORGINGS LTD</v>
          </cell>
          <cell r="B3354">
            <v>532527</v>
          </cell>
          <cell r="C3354" t="str">
            <v>RKFORGE</v>
          </cell>
          <cell r="D3354" t="str">
            <v>Other Industrial Products</v>
          </cell>
        </row>
        <row r="3355">
          <cell r="A3355" t="str">
            <v>RAMKY INFRASTRUCTURE LTD</v>
          </cell>
          <cell r="B3355">
            <v>533262</v>
          </cell>
          <cell r="C3355" t="str">
            <v>RAMKY</v>
          </cell>
          <cell r="D3355" t="str">
            <v>Construction &amp; Engineering</v>
          </cell>
        </row>
        <row r="3356">
          <cell r="A3356" t="str">
            <v>RAMSARUP INDUSTRIES LTD</v>
          </cell>
          <cell r="B3356">
            <v>532690</v>
          </cell>
          <cell r="C3356" t="str">
            <v>RAMSARUP</v>
          </cell>
          <cell r="D3356" t="str">
            <v>Iron &amp; Steel/Interm.Products</v>
          </cell>
        </row>
        <row r="3357">
          <cell r="A3357" t="str">
            <v>RAMSONS PROJECTS LTD</v>
          </cell>
          <cell r="B3357">
            <v>530925</v>
          </cell>
          <cell r="C3357" t="str">
            <v>Not Listed</v>
          </cell>
          <cell r="D3357" t="str">
            <v>Finance (including NBFCs)</v>
          </cell>
        </row>
        <row r="3358">
          <cell r="A3358" t="str">
            <v>RANA SUGARS LTD</v>
          </cell>
          <cell r="B3358">
            <v>507490</v>
          </cell>
          <cell r="C3358" t="str">
            <v>RANASUG</v>
          </cell>
          <cell r="D3358" t="str">
            <v>Sugar</v>
          </cell>
        </row>
        <row r="3359">
          <cell r="A3359" t="str">
            <v>RANDER CORPORATION LTD</v>
          </cell>
          <cell r="B3359">
            <v>531228</v>
          </cell>
          <cell r="C3359" t="str">
            <v>Not Listed</v>
          </cell>
          <cell r="D3359" t="str">
            <v>Finance (including NBFCs)</v>
          </cell>
        </row>
        <row r="3360">
          <cell r="A3360" t="str">
            <v>RANE BRAKE LINING LTD</v>
          </cell>
          <cell r="B3360">
            <v>532987</v>
          </cell>
          <cell r="C3360" t="str">
            <v>RBL</v>
          </cell>
          <cell r="D3360" t="str">
            <v>Auto Parts &amp; Equipment</v>
          </cell>
        </row>
        <row r="3361">
          <cell r="A3361" t="str">
            <v>RANE ENGINE VALVE LTD</v>
          </cell>
          <cell r="B3361">
            <v>532988</v>
          </cell>
          <cell r="C3361" t="str">
            <v>RANEENGINE</v>
          </cell>
          <cell r="D3361" t="str">
            <v>Auto Parts &amp; Equipment</v>
          </cell>
        </row>
        <row r="3362">
          <cell r="A3362" t="str">
            <v>RANE HOLDINGS LTD</v>
          </cell>
          <cell r="B3362">
            <v>505800</v>
          </cell>
          <cell r="C3362" t="str">
            <v>RANEHOLDIN</v>
          </cell>
          <cell r="D3362" t="str">
            <v>Auto Parts &amp; Equipment</v>
          </cell>
        </row>
        <row r="3363">
          <cell r="A3363" t="str">
            <v>RANE MADRAS LTD</v>
          </cell>
          <cell r="B3363">
            <v>532661</v>
          </cell>
          <cell r="C3363" t="str">
            <v>RML</v>
          </cell>
          <cell r="D3363" t="str">
            <v>Auto Parts &amp; Equipment</v>
          </cell>
        </row>
        <row r="3364">
          <cell r="A3364" t="str">
            <v>RANJEET MECHATRONICS LTD</v>
          </cell>
          <cell r="B3364">
            <v>541945</v>
          </cell>
          <cell r="C3364" t="str">
            <v>Not Listed</v>
          </cell>
          <cell r="D3364" t="str">
            <v>Construction &amp; Engineering</v>
          </cell>
        </row>
        <row r="3365">
          <cell r="A3365" t="str">
            <v>RAP MEDIA LTD</v>
          </cell>
          <cell r="B3365">
            <v>531583</v>
          </cell>
          <cell r="C3365" t="str">
            <v>Not Listed</v>
          </cell>
          <cell r="D3365" t="str">
            <v>Finance (including NBFCs)</v>
          </cell>
        </row>
        <row r="3366">
          <cell r="A3366" t="str">
            <v>RAPICUT CARBIDES LTD</v>
          </cell>
          <cell r="B3366">
            <v>500360</v>
          </cell>
          <cell r="C3366" t="str">
            <v>Not Listed</v>
          </cell>
          <cell r="D3366" t="str">
            <v>Industrial Machinery</v>
          </cell>
        </row>
        <row r="3367">
          <cell r="A3367" t="str">
            <v>RAPID INVESTMENTS LTD</v>
          </cell>
          <cell r="B3367">
            <v>501351</v>
          </cell>
          <cell r="C3367" t="str">
            <v>Not Listed</v>
          </cell>
          <cell r="D3367" t="str">
            <v>Misc.Commercial Services</v>
          </cell>
        </row>
        <row r="3368">
          <cell r="A3368" t="str">
            <v>RAS RESORTS &amp; APART HOTELS LTD</v>
          </cell>
          <cell r="B3368">
            <v>507966</v>
          </cell>
          <cell r="C3368" t="str">
            <v>Not Listed</v>
          </cell>
          <cell r="D3368" t="str">
            <v>Hotels</v>
          </cell>
        </row>
        <row r="3369">
          <cell r="A3369" t="str">
            <v>RASANDIK ENGINEERING INDUSTRIES (INDIA) LTD</v>
          </cell>
          <cell r="B3369">
            <v>522207</v>
          </cell>
          <cell r="C3369" t="str">
            <v>Not Listed</v>
          </cell>
          <cell r="D3369" t="str">
            <v>Auto Parts &amp; Equipment</v>
          </cell>
        </row>
        <row r="3370">
          <cell r="A3370" t="str">
            <v>RASANDIK ENGINEERING INDUSTRIES INDIA LTD</v>
          </cell>
          <cell r="B3370">
            <v>522207</v>
          </cell>
          <cell r="C3370" t="str">
            <v>Not Listed</v>
          </cell>
          <cell r="D3370" t="str">
            <v>Auto Parts &amp; Equipment</v>
          </cell>
        </row>
        <row r="3371">
          <cell r="A3371" t="str">
            <v>RASHTRIYA CHEMICALS AND FERTILIZERS LTD</v>
          </cell>
          <cell r="B3371">
            <v>524230</v>
          </cell>
          <cell r="C3371" t="str">
            <v>RCF</v>
          </cell>
          <cell r="D3371" t="str">
            <v>Fertilizers</v>
          </cell>
        </row>
        <row r="3372">
          <cell r="A3372" t="str">
            <v>RASI ELECTRODES LTD</v>
          </cell>
          <cell r="B3372">
            <v>531233</v>
          </cell>
          <cell r="C3372" t="str">
            <v>Not Listed</v>
          </cell>
          <cell r="D3372" t="str">
            <v>Other Industrial Goods</v>
          </cell>
        </row>
        <row r="3373">
          <cell r="A3373" t="str">
            <v>RASOI LTD</v>
          </cell>
          <cell r="B3373">
            <v>507649</v>
          </cell>
          <cell r="C3373" t="str">
            <v>Not Listed</v>
          </cell>
          <cell r="D3373" t="str">
            <v>Edible Oils</v>
          </cell>
        </row>
        <row r="3374">
          <cell r="A3374" t="str">
            <v>RATHI BARS LTD</v>
          </cell>
          <cell r="B3374">
            <v>532918</v>
          </cell>
          <cell r="C3374" t="str">
            <v>Not Listed</v>
          </cell>
          <cell r="D3374" t="str">
            <v>Iron &amp; Steel Products</v>
          </cell>
        </row>
        <row r="3375">
          <cell r="A3375" t="str">
            <v>RATHI GRAPHIC TECHNOLOGIES LTD</v>
          </cell>
          <cell r="B3375">
            <v>524610</v>
          </cell>
          <cell r="C3375" t="str">
            <v>Not Listed</v>
          </cell>
          <cell r="D3375" t="str">
            <v>Specialty Chemicals</v>
          </cell>
        </row>
        <row r="3376">
          <cell r="A3376" t="str">
            <v>RATNABHUMI DEVELOPERS LTD</v>
          </cell>
          <cell r="B3376">
            <v>540796</v>
          </cell>
          <cell r="C3376" t="str">
            <v>Not Listed</v>
          </cell>
          <cell r="D3376" t="str">
            <v>Realty</v>
          </cell>
        </row>
        <row r="3377">
          <cell r="A3377" t="str">
            <v>RATNAMANI METALS &amp; TUBES LTD</v>
          </cell>
          <cell r="B3377">
            <v>520111</v>
          </cell>
          <cell r="C3377" t="str">
            <v>RATNAMANI</v>
          </cell>
          <cell r="D3377" t="str">
            <v>Construction &amp; Engineering</v>
          </cell>
        </row>
        <row r="3378">
          <cell r="A3378" t="str">
            <v>RATTANINDIA INFRASTRUCTURE LTD</v>
          </cell>
          <cell r="B3378">
            <v>534597</v>
          </cell>
          <cell r="C3378" t="str">
            <v>RTNINFRA</v>
          </cell>
          <cell r="D3378" t="str">
            <v>Electric Utilities</v>
          </cell>
        </row>
        <row r="3379">
          <cell r="A3379" t="str">
            <v>RATTANINDIA POWER LTD</v>
          </cell>
          <cell r="B3379">
            <v>533122</v>
          </cell>
          <cell r="C3379" t="str">
            <v>RTNPOWER</v>
          </cell>
          <cell r="D3379" t="str">
            <v>Electric Utilities</v>
          </cell>
        </row>
        <row r="3380">
          <cell r="A3380" t="str">
            <v>RAUNAQ EPC INTERNATIONAL LTD</v>
          </cell>
          <cell r="B3380">
            <v>537840</v>
          </cell>
          <cell r="C3380" t="str">
            <v>Not Listed</v>
          </cell>
          <cell r="D3380" t="str">
            <v>Construction &amp; Engineering</v>
          </cell>
        </row>
        <row r="3381">
          <cell r="A3381" t="str">
            <v>RAVALGAON SUGAR FARM LTD</v>
          </cell>
          <cell r="B3381">
            <v>507300</v>
          </cell>
          <cell r="C3381" t="str">
            <v>Not Listed</v>
          </cell>
          <cell r="D3381" t="str">
            <v>Sugar</v>
          </cell>
        </row>
        <row r="3382">
          <cell r="A3382" t="str">
            <v>RAVI KUMAR DISTILLERIES LTD</v>
          </cell>
          <cell r="B3382">
            <v>533294</v>
          </cell>
          <cell r="C3382" t="str">
            <v>RKDL</v>
          </cell>
          <cell r="D3382" t="str">
            <v>Breweries &amp; Distilleries</v>
          </cell>
        </row>
        <row r="3383">
          <cell r="A3383" t="str">
            <v>RAVILEELA GRANITES LTD</v>
          </cell>
          <cell r="B3383">
            <v>526095</v>
          </cell>
          <cell r="C3383" t="str">
            <v>Not Listed</v>
          </cell>
          <cell r="D3383" t="str">
            <v>Construction Materials</v>
          </cell>
        </row>
        <row r="3384">
          <cell r="A3384" t="str">
            <v>RAVINDRA ENERGY LTD</v>
          </cell>
          <cell r="B3384">
            <v>504341</v>
          </cell>
          <cell r="C3384" t="str">
            <v>Not Listed</v>
          </cell>
          <cell r="D3384" t="str">
            <v>Other Financial Services</v>
          </cell>
        </row>
        <row r="3385">
          <cell r="A3385" t="str">
            <v>RAW EDGE INDUSTRIAL SOLUTIONS LTD</v>
          </cell>
          <cell r="B3385">
            <v>541634</v>
          </cell>
          <cell r="C3385" t="str">
            <v>Not Listed</v>
          </cell>
          <cell r="D3385" t="str">
            <v>Construction Materials</v>
          </cell>
        </row>
        <row r="3386">
          <cell r="A3386" t="str">
            <v>RAYMED LABS LTD</v>
          </cell>
          <cell r="B3386">
            <v>531207</v>
          </cell>
          <cell r="C3386" t="str">
            <v>Not Listed</v>
          </cell>
          <cell r="D3386" t="str">
            <v>Pharmaceuticals</v>
          </cell>
        </row>
        <row r="3387">
          <cell r="A3387" t="str">
            <v>RAYMOND LTD</v>
          </cell>
          <cell r="B3387">
            <v>500330</v>
          </cell>
          <cell r="C3387" t="str">
            <v>RAYMOND</v>
          </cell>
          <cell r="D3387" t="str">
            <v>Textiles</v>
          </cell>
        </row>
        <row r="3388">
          <cell r="A3388" t="str">
            <v>RBL BANK LTD</v>
          </cell>
          <cell r="B3388">
            <v>540065</v>
          </cell>
          <cell r="C3388" t="str">
            <v>RBLBANK</v>
          </cell>
          <cell r="D3388" t="str">
            <v>Banks</v>
          </cell>
        </row>
        <row r="3389">
          <cell r="A3389" t="str">
            <v>RCC CEMENTS LTD</v>
          </cell>
          <cell r="B3389">
            <v>531825</v>
          </cell>
          <cell r="C3389" t="str">
            <v>Not Listed</v>
          </cell>
          <cell r="D3389" t="str">
            <v>IT Consulting &amp; Software</v>
          </cell>
        </row>
        <row r="3390">
          <cell r="A3390" t="str">
            <v>RCI INDUSTRIES &amp; TECHNOLOGIES LTD</v>
          </cell>
          <cell r="B3390">
            <v>537254</v>
          </cell>
          <cell r="C3390" t="str">
            <v>Not Listed</v>
          </cell>
          <cell r="D3390" t="str">
            <v>Comm.Trading  &amp; Distribution</v>
          </cell>
        </row>
        <row r="3391">
          <cell r="A3391" t="str">
            <v>RCL RETAIL LTD</v>
          </cell>
          <cell r="B3391">
            <v>534708</v>
          </cell>
          <cell r="C3391" t="str">
            <v>Not Listed</v>
          </cell>
          <cell r="D3391" t="str">
            <v>Department Stores</v>
          </cell>
        </row>
        <row r="3392">
          <cell r="A3392" t="str">
            <v>RDB RASAYANS LTD</v>
          </cell>
          <cell r="B3392">
            <v>533608</v>
          </cell>
          <cell r="C3392" t="str">
            <v>Not Listed</v>
          </cell>
          <cell r="D3392" t="str">
            <v>Plastic Products</v>
          </cell>
        </row>
        <row r="3393">
          <cell r="A3393" t="str">
            <v>RDB REALTY &amp; INFRASTRUCTURE LTD</v>
          </cell>
          <cell r="B3393">
            <v>533285</v>
          </cell>
          <cell r="C3393" t="str">
            <v>Not Listed</v>
          </cell>
          <cell r="D3393" t="str">
            <v>Realty</v>
          </cell>
        </row>
        <row r="3394">
          <cell r="A3394" t="str">
            <v>REAL GROWTH COMMERCIAL ENTERPRISES LTD</v>
          </cell>
          <cell r="B3394">
            <v>539691</v>
          </cell>
          <cell r="C3394" t="str">
            <v>Not Listed</v>
          </cell>
          <cell r="D3394" t="str">
            <v>Comm.Trading  &amp; Distribution</v>
          </cell>
        </row>
        <row r="3395">
          <cell r="A3395" t="str">
            <v>REAL NEWS &amp; VIEWS LTD</v>
          </cell>
          <cell r="B3395">
            <v>530053</v>
          </cell>
          <cell r="C3395" t="str">
            <v>Not Listed</v>
          </cell>
          <cell r="D3395" t="str">
            <v>Realty</v>
          </cell>
        </row>
        <row r="3396">
          <cell r="A3396" t="str">
            <v>REAL STRIPS LTD</v>
          </cell>
          <cell r="B3396">
            <v>513558</v>
          </cell>
          <cell r="C3396" t="str">
            <v>Not Listed</v>
          </cell>
          <cell r="D3396" t="str">
            <v>Iron &amp; Steel/Interm.Products</v>
          </cell>
        </row>
        <row r="3397">
          <cell r="A3397" t="str">
            <v>REAL TOUCH FINANCE LTD</v>
          </cell>
          <cell r="B3397">
            <v>538611</v>
          </cell>
          <cell r="C3397" t="str">
            <v>Not Listed</v>
          </cell>
          <cell r="D3397" t="str">
            <v>Other Financial Services</v>
          </cell>
        </row>
        <row r="3398">
          <cell r="A3398" t="str">
            <v>REC LTD</v>
          </cell>
          <cell r="B3398">
            <v>532955</v>
          </cell>
          <cell r="C3398" t="str">
            <v>RECLTD</v>
          </cell>
          <cell r="D3398" t="str">
            <v>Finance (including NBFCs)</v>
          </cell>
        </row>
        <row r="3399">
          <cell r="A3399" t="str">
            <v>REDEX PROTECH LTD</v>
          </cell>
          <cell r="B3399">
            <v>523650</v>
          </cell>
          <cell r="C3399" t="str">
            <v>Not Listed</v>
          </cell>
          <cell r="D3399" t="str">
            <v>Industrial Machinery</v>
          </cell>
        </row>
        <row r="3400">
          <cell r="A3400" t="str">
            <v>REDINGTON (INDIA) LTD</v>
          </cell>
          <cell r="B3400">
            <v>532805</v>
          </cell>
          <cell r="C3400" t="str">
            <v>REDINGTON</v>
          </cell>
          <cell r="D3400" t="str">
            <v>Comm.Trading  &amp; Distribution</v>
          </cell>
        </row>
        <row r="3401">
          <cell r="A3401" t="str">
            <v>REDINGTON INDIA LTD</v>
          </cell>
          <cell r="B3401">
            <v>532805</v>
          </cell>
          <cell r="C3401" t="str">
            <v>REDINGTON</v>
          </cell>
          <cell r="D3401" t="str">
            <v>Comm.Trading  &amp; Distribution</v>
          </cell>
        </row>
        <row r="3402">
          <cell r="A3402" t="str">
            <v>REFEX INDUSTRIES LTD</v>
          </cell>
          <cell r="B3402">
            <v>532884</v>
          </cell>
          <cell r="C3402" t="str">
            <v>REFEX</v>
          </cell>
          <cell r="D3402" t="str">
            <v>Industrial Gases</v>
          </cell>
        </row>
        <row r="3403">
          <cell r="A3403" t="str">
            <v>REFNOL RESINS &amp; CHEMICALS LTD</v>
          </cell>
          <cell r="B3403">
            <v>530815</v>
          </cell>
          <cell r="C3403" t="str">
            <v>Not Listed</v>
          </cell>
          <cell r="D3403" t="str">
            <v>Commodity Chemicals</v>
          </cell>
        </row>
        <row r="3404">
          <cell r="A3404" t="str">
            <v>REGAL ENTERTAINMENT &amp; CONSULTANTS LTD</v>
          </cell>
          <cell r="B3404">
            <v>531033</v>
          </cell>
          <cell r="C3404" t="str">
            <v>Not Listed</v>
          </cell>
          <cell r="D3404" t="str">
            <v>Finance (including NBFCs)</v>
          </cell>
        </row>
        <row r="3405">
          <cell r="A3405" t="str">
            <v>REGALIAA REALTY LTD</v>
          </cell>
          <cell r="B3405">
            <v>530807</v>
          </cell>
          <cell r="C3405" t="str">
            <v>Not Listed</v>
          </cell>
          <cell r="D3405" t="str">
            <v>Realty</v>
          </cell>
        </row>
        <row r="3406">
          <cell r="A3406" t="str">
            <v>REGENCY CERAMICS LTD</v>
          </cell>
          <cell r="B3406">
            <v>515018</v>
          </cell>
          <cell r="C3406" t="str">
            <v>REGENCERAM</v>
          </cell>
          <cell r="D3406" t="str">
            <v>Furniture-Furnishing-Paints</v>
          </cell>
        </row>
        <row r="3407">
          <cell r="A3407" t="str">
            <v>REGENCY INVESTMENTS LTD</v>
          </cell>
          <cell r="B3407">
            <v>540175</v>
          </cell>
          <cell r="C3407" t="str">
            <v>Not Listed</v>
          </cell>
          <cell r="D3407" t="str">
            <v>Other Financial Services</v>
          </cell>
        </row>
        <row r="3408">
          <cell r="A3408" t="str">
            <v>REGENCY TRUST LTD</v>
          </cell>
          <cell r="B3408">
            <v>511585</v>
          </cell>
          <cell r="C3408" t="str">
            <v>Not Listed</v>
          </cell>
          <cell r="D3408" t="str">
            <v>Finance (including NBFCs)</v>
          </cell>
        </row>
        <row r="3409">
          <cell r="A3409" t="str">
            <v>REGENT ENTERPRISES LTD</v>
          </cell>
          <cell r="B3409">
            <v>512624</v>
          </cell>
          <cell r="C3409" t="str">
            <v>Not Listed</v>
          </cell>
          <cell r="D3409" t="str">
            <v>Comm.Trading  &amp; Distribution</v>
          </cell>
        </row>
        <row r="3410">
          <cell r="A3410" t="str">
            <v>REIL ELECTRICALS (INDIA) LTD</v>
          </cell>
          <cell r="B3410">
            <v>505817</v>
          </cell>
          <cell r="C3410" t="str">
            <v>Not Listed</v>
          </cell>
          <cell r="D3410" t="str">
            <v>Auto Parts &amp; Equipment</v>
          </cell>
        </row>
        <row r="3411">
          <cell r="A3411" t="str">
            <v>REIL ELECTRICALS INDIA LTD</v>
          </cell>
          <cell r="B3411">
            <v>505817</v>
          </cell>
          <cell r="C3411" t="str">
            <v>Not Listed</v>
          </cell>
          <cell r="D3411" t="str">
            <v>Auto Parts &amp; Equipment</v>
          </cell>
        </row>
        <row r="3412">
          <cell r="A3412" t="str">
            <v>REKVINA LABORATORIES LTD</v>
          </cell>
          <cell r="B3412">
            <v>526075</v>
          </cell>
          <cell r="C3412" t="str">
            <v>Not Listed</v>
          </cell>
          <cell r="D3412" t="str">
            <v>Pharmaceuticals</v>
          </cell>
        </row>
        <row r="3413">
          <cell r="A3413" t="str">
            <v>RELAXO FOOTWEARS LTD</v>
          </cell>
          <cell r="B3413">
            <v>530517</v>
          </cell>
          <cell r="C3413" t="str">
            <v>RELAXO</v>
          </cell>
          <cell r="D3413" t="str">
            <v>Footwear</v>
          </cell>
        </row>
        <row r="3414">
          <cell r="A3414" t="str">
            <v>RELIABLE DATA SERVICES LTD</v>
          </cell>
          <cell r="B3414" t="str">
            <v>Not Listed</v>
          </cell>
          <cell r="C3414" t="str">
            <v>RELIABLE</v>
          </cell>
          <cell r="D3414" t="str">
            <v>SME</v>
          </cell>
        </row>
        <row r="3415">
          <cell r="A3415" t="str">
            <v>RELIABLE VENTURES (INDIA) LTD</v>
          </cell>
          <cell r="B3415">
            <v>532124</v>
          </cell>
          <cell r="C3415" t="str">
            <v>Not Listed</v>
          </cell>
          <cell r="D3415" t="str">
            <v>Hotels</v>
          </cell>
        </row>
        <row r="3416">
          <cell r="A3416" t="str">
            <v>RELIABLE VENTURES INDIA LTD</v>
          </cell>
          <cell r="B3416">
            <v>532124</v>
          </cell>
          <cell r="C3416" t="str">
            <v>Not Listed</v>
          </cell>
          <cell r="D3416" t="str">
            <v>Hotels</v>
          </cell>
        </row>
        <row r="3417">
          <cell r="A3417" t="str">
            <v>RELIANCE CAPITAL LTD</v>
          </cell>
          <cell r="B3417">
            <v>500111</v>
          </cell>
          <cell r="C3417" t="str">
            <v>RELCAPITAL</v>
          </cell>
          <cell r="D3417" t="str">
            <v>Finance (including NBFCs)</v>
          </cell>
        </row>
        <row r="3418">
          <cell r="A3418" t="str">
            <v>RELIANCE CHEMOTEX INDUSTRIES LTD</v>
          </cell>
          <cell r="B3418">
            <v>503162</v>
          </cell>
          <cell r="C3418" t="str">
            <v>Not Listed</v>
          </cell>
          <cell r="D3418" t="str">
            <v>Textiles</v>
          </cell>
        </row>
        <row r="3419">
          <cell r="A3419" t="str">
            <v>RELIANCE COMMUNICATIONS LTD</v>
          </cell>
          <cell r="B3419">
            <v>532712</v>
          </cell>
          <cell r="C3419" t="str">
            <v>RCOM</v>
          </cell>
          <cell r="D3419" t="str">
            <v>Telecom Services</v>
          </cell>
        </row>
        <row r="3420">
          <cell r="A3420" t="str">
            <v>Reliance ETF Bank BeES</v>
          </cell>
          <cell r="B3420">
            <v>590106</v>
          </cell>
          <cell r="C3420" t="str">
            <v>BANKBEES</v>
          </cell>
          <cell r="D3420" t="str">
            <v>Other Financial Services</v>
          </cell>
        </row>
        <row r="3421">
          <cell r="A3421" t="str">
            <v>Reliance ETF Gold BeES</v>
          </cell>
          <cell r="B3421">
            <v>590095</v>
          </cell>
          <cell r="C3421" t="str">
            <v>GOLDBEES</v>
          </cell>
          <cell r="D3421" t="str">
            <v>Other Financial Services</v>
          </cell>
        </row>
        <row r="3422">
          <cell r="A3422" t="str">
            <v>Reliance ETF Hang Seng BeES</v>
          </cell>
          <cell r="B3422">
            <v>590113</v>
          </cell>
          <cell r="C3422" t="str">
            <v>HNGSNGBEES</v>
          </cell>
          <cell r="D3422" t="str">
            <v>Other Financial Services</v>
          </cell>
        </row>
        <row r="3423">
          <cell r="A3423" t="str">
            <v>Reliance ETF Junior BeES</v>
          </cell>
          <cell r="B3423">
            <v>590104</v>
          </cell>
          <cell r="C3423" t="str">
            <v>JUNIORBEES</v>
          </cell>
          <cell r="D3423" t="str">
            <v>Other Financial Services</v>
          </cell>
        </row>
        <row r="3424">
          <cell r="A3424" t="str">
            <v>Reliance ETF Nifty BeES</v>
          </cell>
          <cell r="B3424">
            <v>590103</v>
          </cell>
          <cell r="C3424" t="str">
            <v>NIFTYBEES</v>
          </cell>
          <cell r="D3424" t="str">
            <v>Other Financial Services</v>
          </cell>
        </row>
        <row r="3425">
          <cell r="A3425" t="str">
            <v>Reliance ETF PSU Bank BeES</v>
          </cell>
          <cell r="B3425">
            <v>590108</v>
          </cell>
          <cell r="C3425" t="str">
            <v>PSUBNKBEES</v>
          </cell>
          <cell r="D3425" t="str">
            <v>Other Financial Services</v>
          </cell>
        </row>
        <row r="3426">
          <cell r="A3426" t="str">
            <v>Reliance ETF Shariah BeES</v>
          </cell>
          <cell r="B3426">
            <v>590109</v>
          </cell>
          <cell r="C3426" t="str">
            <v>SHARIABEES</v>
          </cell>
          <cell r="D3426" t="str">
            <v>Other Financial Services</v>
          </cell>
        </row>
        <row r="3427">
          <cell r="A3427" t="str">
            <v>RELIANCE HOME FINANCE LTD</v>
          </cell>
          <cell r="B3427">
            <v>540709</v>
          </cell>
          <cell r="C3427" t="str">
            <v>RHFL</v>
          </cell>
          <cell r="D3427" t="str">
            <v xml:space="preserve">Housing Finance </v>
          </cell>
        </row>
        <row r="3428">
          <cell r="A3428" t="str">
            <v>RELIANCE INDUSTRIAL INFRASTRUCTURE LTD</v>
          </cell>
          <cell r="B3428">
            <v>523445</v>
          </cell>
          <cell r="C3428" t="str">
            <v>RIIL</v>
          </cell>
          <cell r="D3428" t="str">
            <v>Construction &amp; Engineering</v>
          </cell>
        </row>
        <row r="3429">
          <cell r="A3429" t="str">
            <v>RELIANCE INDUSTRIES LTD</v>
          </cell>
          <cell r="B3429">
            <v>500325</v>
          </cell>
          <cell r="C3429" t="str">
            <v>RELIANCE</v>
          </cell>
          <cell r="D3429" t="str">
            <v>Integrated Oil &amp; Gas</v>
          </cell>
        </row>
        <row r="3430">
          <cell r="A3430" t="str">
            <v>RELIANCE INFRASTRUCTURE LTD</v>
          </cell>
          <cell r="B3430">
            <v>500390</v>
          </cell>
          <cell r="C3430" t="str">
            <v>RELINFRA</v>
          </cell>
          <cell r="D3430" t="str">
            <v>Electric Utilities</v>
          </cell>
        </row>
        <row r="3431">
          <cell r="A3431" t="str">
            <v>RELIANCE NAVAL AND ENGINEERING LTD</v>
          </cell>
          <cell r="B3431">
            <v>533107</v>
          </cell>
          <cell r="C3431" t="str">
            <v>RNAVAL</v>
          </cell>
          <cell r="D3431" t="str">
            <v>Defence</v>
          </cell>
        </row>
        <row r="3432">
          <cell r="A3432" t="str">
            <v>RELIANCE NIPPON LIFE ASSET MANAGEMENT LTD</v>
          </cell>
          <cell r="B3432">
            <v>540767</v>
          </cell>
          <cell r="C3432" t="str">
            <v>RNAM</v>
          </cell>
          <cell r="D3432" t="str">
            <v>Asset Management Cos.</v>
          </cell>
        </row>
        <row r="3433">
          <cell r="A3433" t="str">
            <v>RELIANCE POWER LTD</v>
          </cell>
          <cell r="B3433">
            <v>532939</v>
          </cell>
          <cell r="C3433" t="str">
            <v>RPOWER</v>
          </cell>
          <cell r="D3433" t="str">
            <v>Electric Utilities</v>
          </cell>
        </row>
        <row r="3434">
          <cell r="A3434" t="str">
            <v>RELIC TECHNOLOGIES LTD</v>
          </cell>
          <cell r="B3434">
            <v>511712</v>
          </cell>
          <cell r="C3434" t="str">
            <v>Not Listed</v>
          </cell>
          <cell r="D3434" t="str">
            <v>Other Financial Services</v>
          </cell>
        </row>
        <row r="3435">
          <cell r="A3435" t="str">
            <v>RELICAB CABLE MANUFACTURING LTD</v>
          </cell>
          <cell r="B3435">
            <v>539760</v>
          </cell>
          <cell r="C3435" t="str">
            <v>Not Listed</v>
          </cell>
          <cell r="D3435" t="str">
            <v>Other Elect.Equip./ Prod.</v>
          </cell>
        </row>
        <row r="3436">
          <cell r="A3436" t="str">
            <v>RELIGARE ENTERPRISES LTD</v>
          </cell>
          <cell r="B3436">
            <v>532915</v>
          </cell>
          <cell r="C3436" t="str">
            <v>RELIGARE</v>
          </cell>
          <cell r="D3436" t="str">
            <v>Other Financial Services</v>
          </cell>
        </row>
        <row r="3437">
          <cell r="A3437" t="str">
            <v>RELSTRUCT BUILDCON LTD</v>
          </cell>
          <cell r="B3437">
            <v>540426</v>
          </cell>
          <cell r="C3437" t="str">
            <v>Not Listed</v>
          </cell>
          <cell r="D3437" t="str">
            <v>Realty</v>
          </cell>
        </row>
        <row r="3438">
          <cell r="A3438" t="str">
            <v>REMI EDELSTAHL TUBULARS LTD</v>
          </cell>
          <cell r="B3438">
            <v>513043</v>
          </cell>
          <cell r="C3438" t="str">
            <v>Not Listed</v>
          </cell>
          <cell r="D3438" t="str">
            <v>Iron &amp; Steel Products</v>
          </cell>
        </row>
        <row r="3439">
          <cell r="A3439" t="str">
            <v>REMI ELEKTROTECHNIK LTD</v>
          </cell>
          <cell r="B3439">
            <v>512487</v>
          </cell>
          <cell r="C3439" t="str">
            <v>Not Listed</v>
          </cell>
          <cell r="D3439" t="str">
            <v>Comm.Trading  &amp; Distribution</v>
          </cell>
        </row>
        <row r="3440">
          <cell r="A3440" t="str">
            <v>REMI PROCESS PLANT &amp; MACHINERY LTD</v>
          </cell>
          <cell r="B3440">
            <v>505658</v>
          </cell>
          <cell r="C3440" t="str">
            <v>Not Listed</v>
          </cell>
          <cell r="D3440" t="str">
            <v>Industrial Machinery</v>
          </cell>
        </row>
        <row r="3441">
          <cell r="A3441" t="str">
            <v>REMI SALES &amp; ENGINEERING LTD</v>
          </cell>
          <cell r="B3441">
            <v>504360</v>
          </cell>
          <cell r="C3441" t="str">
            <v>Not Listed</v>
          </cell>
          <cell r="D3441" t="str">
            <v>Comm.Trading  &amp; Distribution</v>
          </cell>
        </row>
        <row r="3442">
          <cell r="A3442" t="str">
            <v>REMI SECURITIES LTD</v>
          </cell>
          <cell r="B3442">
            <v>511149</v>
          </cell>
          <cell r="C3442" t="str">
            <v>Not Listed</v>
          </cell>
          <cell r="D3442" t="str">
            <v>Misc.Commercial Services</v>
          </cell>
        </row>
        <row r="3443">
          <cell r="A3443" t="str">
            <v>REMSONS INDUSTRIES LTD.</v>
          </cell>
          <cell r="B3443">
            <v>530919</v>
          </cell>
          <cell r="C3443" t="str">
            <v>REMSONSIND</v>
          </cell>
          <cell r="D3443" t="str">
            <v>Auto Parts &amp;amp; Equipment</v>
          </cell>
        </row>
        <row r="3444">
          <cell r="A3444" t="str">
            <v>Renaissance Global LTD</v>
          </cell>
          <cell r="B3444" t="str">
            <v>Not Listed</v>
          </cell>
          <cell r="C3444" t="str">
            <v>RGL</v>
          </cell>
          <cell r="D3444" t="str">
            <v>Auto Parts &amp;amp; Equipment</v>
          </cell>
        </row>
        <row r="3445">
          <cell r="A3445" t="str">
            <v>RENAISSANCE JEWELLERY LTD</v>
          </cell>
          <cell r="B3445">
            <v>532923</v>
          </cell>
          <cell r="C3445" t="str">
            <v>RJL</v>
          </cell>
          <cell r="D3445" t="str">
            <v>Other Apparels &amp; Accessories</v>
          </cell>
        </row>
        <row r="3446">
          <cell r="A3446" t="str">
            <v>REPCO HOME FINANCE LTD</v>
          </cell>
          <cell r="B3446">
            <v>535322</v>
          </cell>
          <cell r="C3446" t="str">
            <v>REPCOHOME</v>
          </cell>
          <cell r="D3446" t="str">
            <v xml:space="preserve">Housing Finance </v>
          </cell>
        </row>
        <row r="3447">
          <cell r="A3447" t="str">
            <v>REPRO (INDIA) LTD</v>
          </cell>
          <cell r="B3447">
            <v>532687</v>
          </cell>
          <cell r="C3447" t="str">
            <v>REPRO</v>
          </cell>
          <cell r="D3447" t="str">
            <v>Comm.Printing/Stationery</v>
          </cell>
        </row>
        <row r="3448">
          <cell r="A3448" t="str">
            <v>REPRO INDIA LTD</v>
          </cell>
          <cell r="B3448">
            <v>532687</v>
          </cell>
          <cell r="C3448" t="str">
            <v>REPRO</v>
          </cell>
          <cell r="D3448" t="str">
            <v>Comm.Printing/Stationery</v>
          </cell>
        </row>
        <row r="3449">
          <cell r="A3449" t="str">
            <v>RESONANCE SPECIALTIES LTD</v>
          </cell>
          <cell r="B3449">
            <v>524218</v>
          </cell>
          <cell r="C3449" t="str">
            <v>Not Listed</v>
          </cell>
          <cell r="D3449" t="str">
            <v>Pharmaceuticals</v>
          </cell>
        </row>
        <row r="3450">
          <cell r="A3450" t="str">
            <v>RESPONSIVE INDUSTRIES LTD</v>
          </cell>
          <cell r="B3450">
            <v>505509</v>
          </cell>
          <cell r="C3450" t="str">
            <v>RESPONIND</v>
          </cell>
          <cell r="D3450" t="str">
            <v>Plastic Products</v>
          </cell>
        </row>
        <row r="3451">
          <cell r="A3451" t="str">
            <v>RESTILE CERAMICS LTD</v>
          </cell>
          <cell r="B3451">
            <v>515085</v>
          </cell>
          <cell r="C3451" t="str">
            <v>Not Listed</v>
          </cell>
          <cell r="D3451" t="str">
            <v>Furniture-Furnishing-Paints</v>
          </cell>
        </row>
        <row r="3452">
          <cell r="A3452" t="str">
            <v>Retro Green Revolution Ltd</v>
          </cell>
          <cell r="B3452">
            <v>519191</v>
          </cell>
          <cell r="C3452" t="str">
            <v>RGRL</v>
          </cell>
          <cell r="D3452" t="str">
            <v>Tea &amp;amp; Coffee</v>
          </cell>
        </row>
        <row r="3453">
          <cell r="A3453" t="str">
            <v>REVATHI EQUIPMENT LTD</v>
          </cell>
          <cell r="B3453">
            <v>505368</v>
          </cell>
          <cell r="C3453" t="str">
            <v>REVATHI</v>
          </cell>
          <cell r="D3453" t="str">
            <v>Industrial Machinery</v>
          </cell>
        </row>
        <row r="3454">
          <cell r="A3454" t="str">
            <v>REXNORD ELECTRONICS &amp; CONTROLS LTD</v>
          </cell>
          <cell r="B3454">
            <v>531888</v>
          </cell>
          <cell r="C3454" t="str">
            <v>Not Listed</v>
          </cell>
          <cell r="D3454" t="str">
            <v>Industrial Machinery</v>
          </cell>
        </row>
        <row r="3455">
          <cell r="A3455" t="str">
            <v>RGF CAPITAL MARKETS LTD</v>
          </cell>
          <cell r="B3455">
            <v>539669</v>
          </cell>
          <cell r="C3455" t="str">
            <v>Not Listed</v>
          </cell>
          <cell r="D3455" t="str">
            <v>Finance (including NBFCs)</v>
          </cell>
        </row>
        <row r="3456">
          <cell r="A3456" t="str">
            <v>RIBA TEXTILES LTD</v>
          </cell>
          <cell r="B3456">
            <v>531952</v>
          </cell>
          <cell r="C3456" t="str">
            <v>Not Listed</v>
          </cell>
          <cell r="D3456" t="str">
            <v>Textiles</v>
          </cell>
        </row>
        <row r="3457">
          <cell r="A3457" t="str">
            <v>RICH UNIVERSE NETWORK LTD</v>
          </cell>
          <cell r="B3457">
            <v>530271</v>
          </cell>
          <cell r="C3457" t="str">
            <v>Not Listed</v>
          </cell>
          <cell r="D3457" t="str">
            <v>Finance (including NBFCs)</v>
          </cell>
        </row>
        <row r="3458">
          <cell r="A3458" t="str">
            <v>RICHA INDUSTRIES LTD</v>
          </cell>
          <cell r="B3458">
            <v>532766</v>
          </cell>
          <cell r="C3458" t="str">
            <v>Not Listed</v>
          </cell>
          <cell r="D3458" t="str">
            <v>Construction &amp; Engineering</v>
          </cell>
        </row>
        <row r="3459">
          <cell r="A3459" t="str">
            <v>RICHFIELD FINANCIAL SERVICES LTD</v>
          </cell>
          <cell r="B3459">
            <v>539435</v>
          </cell>
          <cell r="C3459" t="str">
            <v>Not Listed</v>
          </cell>
          <cell r="D3459" t="str">
            <v>Other Financial Services</v>
          </cell>
        </row>
        <row r="3460">
          <cell r="A3460" t="str">
            <v>RICHIRICH INVENTURES LTD</v>
          </cell>
          <cell r="B3460">
            <v>519230</v>
          </cell>
          <cell r="C3460" t="str">
            <v>Not Listed</v>
          </cell>
          <cell r="D3460" t="str">
            <v>Comm.Trading  &amp; Distribution</v>
          </cell>
        </row>
        <row r="3461">
          <cell r="A3461" t="str">
            <v>RICO AUTO INDUSTRIES LTD</v>
          </cell>
          <cell r="B3461">
            <v>520008</v>
          </cell>
          <cell r="C3461" t="str">
            <v>RICOAUTO</v>
          </cell>
          <cell r="D3461" t="str">
            <v>Auto Parts &amp; Equipment</v>
          </cell>
        </row>
        <row r="3462">
          <cell r="A3462" t="str">
            <v>RIDDHI CORPORATE SERVICES LTD</v>
          </cell>
          <cell r="B3462">
            <v>540590</v>
          </cell>
          <cell r="C3462" t="str">
            <v>Not Listed</v>
          </cell>
          <cell r="D3462" t="str">
            <v>BPO/KPO</v>
          </cell>
        </row>
        <row r="3463">
          <cell r="A3463" t="str">
            <v>RIDDHI SIDDHI GLUCO BIOLS LTD</v>
          </cell>
          <cell r="B3463">
            <v>524480</v>
          </cell>
          <cell r="C3463" t="str">
            <v>Not Listed</v>
          </cell>
          <cell r="D3463" t="str">
            <v>Commodity Chemicals</v>
          </cell>
        </row>
        <row r="3464">
          <cell r="A3464" t="str">
            <v>RIDDHI STEEL AND TUBE LTD</v>
          </cell>
          <cell r="B3464">
            <v>540082</v>
          </cell>
          <cell r="C3464" t="str">
            <v>Not Listed</v>
          </cell>
          <cell r="D3464" t="str">
            <v>Iron &amp; Steel Products</v>
          </cell>
        </row>
        <row r="3465">
          <cell r="A3465" t="str">
            <v>RIDHI SYNTHETICS LTD</v>
          </cell>
          <cell r="B3465">
            <v>504365</v>
          </cell>
          <cell r="C3465" t="str">
            <v>Not Listed</v>
          </cell>
          <cell r="D3465" t="str">
            <v>Other Financial Services</v>
          </cell>
        </row>
        <row r="3466">
          <cell r="A3466" t="str">
            <v>RIDINGS CONSULTING ENGINEERS (INDIA) LTD</v>
          </cell>
          <cell r="B3466">
            <v>541151</v>
          </cell>
          <cell r="C3466" t="str">
            <v>Not Listed</v>
          </cell>
          <cell r="D3466" t="str">
            <v>Consulting Services</v>
          </cell>
        </row>
        <row r="3467">
          <cell r="A3467" t="str">
            <v>RIDINGS CONSULTING ENGINEERS INDIA LTD</v>
          </cell>
          <cell r="B3467">
            <v>541151</v>
          </cell>
          <cell r="C3467" t="str">
            <v>Not Listed</v>
          </cell>
          <cell r="D3467" t="str">
            <v>Consulting Services</v>
          </cell>
        </row>
        <row r="3468">
          <cell r="A3468" t="str">
            <v>RIGA SUGAR COMPANY LTD</v>
          </cell>
          <cell r="B3468">
            <v>507508</v>
          </cell>
          <cell r="C3468" t="str">
            <v>Not Listed</v>
          </cell>
          <cell r="D3468" t="str">
            <v>Sugar</v>
          </cell>
        </row>
        <row r="3469">
          <cell r="A3469" t="str">
            <v>RISA INTERNATIONAL LTD</v>
          </cell>
          <cell r="B3469">
            <v>530251</v>
          </cell>
          <cell r="C3469" t="str">
            <v>Not Listed</v>
          </cell>
          <cell r="D3469" t="str">
            <v>Comm.Trading  &amp; Distribution</v>
          </cell>
        </row>
        <row r="3470">
          <cell r="A3470" t="str">
            <v>RISHAB SPECIAL YARNS LTD</v>
          </cell>
          <cell r="B3470">
            <v>514177</v>
          </cell>
          <cell r="C3470" t="str">
            <v>Not Listed</v>
          </cell>
          <cell r="D3470" t="str">
            <v>Textiles</v>
          </cell>
        </row>
        <row r="3471">
          <cell r="A3471" t="str">
            <v>RISHABH DIGHA STEEL &amp; ALLIED PRODUCTS LTD</v>
          </cell>
          <cell r="B3471">
            <v>531539</v>
          </cell>
          <cell r="C3471" t="str">
            <v>Not Listed</v>
          </cell>
          <cell r="D3471" t="str">
            <v>Iron &amp; Steel/Interm.Products</v>
          </cell>
        </row>
        <row r="3472">
          <cell r="A3472" t="str">
            <v>RISHI LASER LTD</v>
          </cell>
          <cell r="B3472">
            <v>526861</v>
          </cell>
          <cell r="C3472" t="str">
            <v>Not Listed</v>
          </cell>
          <cell r="D3472" t="str">
            <v>Industrial Machinery</v>
          </cell>
        </row>
        <row r="3473">
          <cell r="A3473" t="str">
            <v>RISHI TECHTEX LTD</v>
          </cell>
          <cell r="B3473">
            <v>523021</v>
          </cell>
          <cell r="C3473" t="str">
            <v>Not Listed</v>
          </cell>
          <cell r="D3473" t="str">
            <v>Containers &amp; Packaging</v>
          </cell>
        </row>
        <row r="3474">
          <cell r="A3474" t="str">
            <v>RISHIROOP LTD</v>
          </cell>
          <cell r="B3474">
            <v>526492</v>
          </cell>
          <cell r="C3474" t="str">
            <v>Not Listed</v>
          </cell>
          <cell r="D3474" t="str">
            <v>Other Industrial Products</v>
          </cell>
        </row>
        <row r="3475">
          <cell r="A3475" t="str">
            <v>Ritco Logistics Ltd</v>
          </cell>
          <cell r="B3475">
            <v>542383</v>
          </cell>
          <cell r="C3475" t="str">
            <v>RITCO</v>
          </cell>
          <cell r="D3475" t="str">
            <v>Transportation - Logistics</v>
          </cell>
        </row>
        <row r="3476">
          <cell r="A3476" t="str">
            <v>RITES LTD</v>
          </cell>
          <cell r="B3476">
            <v>541556</v>
          </cell>
          <cell r="C3476" t="str">
            <v>RITES</v>
          </cell>
          <cell r="D3476" t="str">
            <v>Construction &amp; Engineering</v>
          </cell>
        </row>
        <row r="3477">
          <cell r="A3477" t="str">
            <v>RITESH INTERNATIONAL LTD</v>
          </cell>
          <cell r="B3477">
            <v>519097</v>
          </cell>
          <cell r="C3477" t="str">
            <v>Not Listed</v>
          </cell>
          <cell r="D3477" t="str">
            <v>Commodity Chemicals</v>
          </cell>
        </row>
        <row r="3478">
          <cell r="A3478" t="str">
            <v>RITESH PROPERTIES &amp; INDUSTRIES LTD</v>
          </cell>
          <cell r="B3478">
            <v>526407</v>
          </cell>
          <cell r="C3478" t="str">
            <v>Not Listed</v>
          </cell>
          <cell r="D3478" t="str">
            <v>Other Apparels &amp; Accessories</v>
          </cell>
        </row>
        <row r="3479">
          <cell r="A3479" t="str">
            <v>RITHWIK FACILITY MANAGEMENT SERVICES LTD</v>
          </cell>
          <cell r="B3479">
            <v>540843</v>
          </cell>
          <cell r="C3479" t="str">
            <v>Not Listed</v>
          </cell>
          <cell r="D3479" t="str">
            <v>Sp.Consumer Services</v>
          </cell>
        </row>
        <row r="3480">
          <cell r="A3480" t="str">
            <v>RKEC PROJECTS LTD</v>
          </cell>
          <cell r="B3480" t="str">
            <v>Not Listed</v>
          </cell>
          <cell r="C3480" t="str">
            <v>RKEC</v>
          </cell>
          <cell r="D3480" t="str">
            <v>SME</v>
          </cell>
        </row>
        <row r="3481">
          <cell r="A3481" t="str">
            <v>RLF LTD</v>
          </cell>
          <cell r="B3481">
            <v>512618</v>
          </cell>
          <cell r="C3481" t="str">
            <v>Not Listed</v>
          </cell>
          <cell r="D3481" t="str">
            <v>Textiles</v>
          </cell>
        </row>
        <row r="3482">
          <cell r="A3482" t="str">
            <v>RMC SWITCHGEARS LTD</v>
          </cell>
          <cell r="B3482">
            <v>540358</v>
          </cell>
          <cell r="C3482" t="str">
            <v>Not Listed</v>
          </cell>
          <cell r="D3482" t="str">
            <v>Other Elect.Equip./ Prod.</v>
          </cell>
        </row>
        <row r="3483">
          <cell r="A3483" t="str">
            <v>RMG ALLOY STEEL LTD</v>
          </cell>
          <cell r="B3483">
            <v>500365</v>
          </cell>
          <cell r="C3483" t="str">
            <v>Not Listed</v>
          </cell>
          <cell r="D3483" t="str">
            <v>Iron &amp; Steel/Interm.Products</v>
          </cell>
        </row>
        <row r="3484">
          <cell r="A3484" t="str">
            <v>ROCKON ENTERPRISES LTD</v>
          </cell>
          <cell r="B3484">
            <v>531447</v>
          </cell>
          <cell r="C3484" t="str">
            <v>Not Listed</v>
          </cell>
          <cell r="D3484" t="str">
            <v>Comm.Trading  &amp; Distribution</v>
          </cell>
        </row>
        <row r="3485">
          <cell r="A3485" t="str">
            <v>RODIUM REALTY LTD</v>
          </cell>
          <cell r="B3485">
            <v>531822</v>
          </cell>
          <cell r="C3485" t="str">
            <v>Not Listed</v>
          </cell>
          <cell r="D3485" t="str">
            <v>Realty</v>
          </cell>
        </row>
        <row r="3486">
          <cell r="A3486" t="str">
            <v>ROHIT FERRO-TECH LTD</v>
          </cell>
          <cell r="B3486">
            <v>532731</v>
          </cell>
          <cell r="C3486" t="str">
            <v>ROHITFERRO</v>
          </cell>
          <cell r="D3486" t="str">
            <v>Iron &amp; Steel/Interm.Products</v>
          </cell>
        </row>
        <row r="3487">
          <cell r="A3487" t="str">
            <v>ROLCON ENGINEERING CO LTD</v>
          </cell>
          <cell r="B3487">
            <v>505807</v>
          </cell>
          <cell r="C3487" t="str">
            <v>Not Listed</v>
          </cell>
          <cell r="D3487" t="str">
            <v>Other Industrial Products</v>
          </cell>
        </row>
        <row r="3488">
          <cell r="A3488" t="str">
            <v>ROLLATAINERS LTD</v>
          </cell>
          <cell r="B3488">
            <v>502448</v>
          </cell>
          <cell r="C3488" t="str">
            <v>ROLLT</v>
          </cell>
          <cell r="D3488" t="str">
            <v>Containers &amp; Packaging</v>
          </cell>
        </row>
        <row r="3489">
          <cell r="A3489" t="str">
            <v>ROLTA (INDIA) LTD</v>
          </cell>
          <cell r="B3489">
            <v>500366</v>
          </cell>
          <cell r="C3489" t="str">
            <v>ROLTA</v>
          </cell>
          <cell r="D3489" t="str">
            <v>Internet Software &amp; Services</v>
          </cell>
        </row>
        <row r="3490">
          <cell r="A3490" t="str">
            <v>ROLTA INDIA LTD</v>
          </cell>
          <cell r="B3490">
            <v>500366</v>
          </cell>
          <cell r="C3490" t="str">
            <v>ROLTA</v>
          </cell>
          <cell r="D3490" t="str">
            <v>Internet Software &amp; Services</v>
          </cell>
        </row>
        <row r="3491">
          <cell r="A3491" t="str">
            <v>RONI HOUSEHOLDS LTD</v>
          </cell>
          <cell r="B3491">
            <v>542145</v>
          </cell>
          <cell r="C3491" t="str">
            <v>Not Listed</v>
          </cell>
          <cell r="D3491" t="str">
            <v>Comm.Trading  &amp; Distribution</v>
          </cell>
        </row>
        <row r="3492">
          <cell r="A3492" t="str">
            <v>ROOPA INDUSTRIES LTD</v>
          </cell>
          <cell r="B3492">
            <v>530991</v>
          </cell>
          <cell r="C3492" t="str">
            <v>Not Listed</v>
          </cell>
          <cell r="D3492" t="str">
            <v>Pharmaceuticals</v>
          </cell>
        </row>
        <row r="3493">
          <cell r="A3493" t="str">
            <v>Roopshri Resorts Ltd</v>
          </cell>
          <cell r="B3493">
            <v>542599</v>
          </cell>
          <cell r="C3493" t="str">
            <v>ROOPSHRI</v>
          </cell>
          <cell r="D3493" t="str">
            <v>Hotels</v>
          </cell>
        </row>
        <row r="3494">
          <cell r="A3494" t="str">
            <v>ROSELABS FINANCE LTD</v>
          </cell>
          <cell r="B3494">
            <v>531324</v>
          </cell>
          <cell r="C3494" t="str">
            <v>Not Listed</v>
          </cell>
          <cell r="D3494" t="str">
            <v>Other Financial Services</v>
          </cell>
        </row>
        <row r="3495">
          <cell r="A3495" t="str">
            <v>ROSSELL (INDIA) LTD</v>
          </cell>
          <cell r="B3495">
            <v>533168</v>
          </cell>
          <cell r="C3495" t="str">
            <v>ROSSELLIND</v>
          </cell>
          <cell r="D3495" t="str">
            <v>Tea &amp; Coffee</v>
          </cell>
        </row>
        <row r="3496">
          <cell r="A3496" t="str">
            <v>ROSSELL INDIA LTD</v>
          </cell>
          <cell r="B3496">
            <v>533168</v>
          </cell>
          <cell r="C3496" t="str">
            <v>ROSSELLIND</v>
          </cell>
          <cell r="D3496" t="str">
            <v>Tea &amp; Coffee</v>
          </cell>
        </row>
        <row r="3497">
          <cell r="A3497" t="str">
            <v>ROTO PUMPS LTD</v>
          </cell>
          <cell r="B3497">
            <v>517500</v>
          </cell>
          <cell r="C3497" t="str">
            <v>Not Listed</v>
          </cell>
          <cell r="D3497" t="str">
            <v>Industrial Machinery</v>
          </cell>
        </row>
        <row r="3498">
          <cell r="A3498" t="str">
            <v>ROTOGRAPHICS (INDIA) LTD</v>
          </cell>
          <cell r="B3498">
            <v>539922</v>
          </cell>
          <cell r="C3498" t="str">
            <v>Not Listed</v>
          </cell>
          <cell r="D3498" t="str">
            <v>Comm.Trading  &amp; Distribution</v>
          </cell>
        </row>
        <row r="3499">
          <cell r="A3499" t="str">
            <v>ROTOGRAPHICS INDIA LTD</v>
          </cell>
          <cell r="B3499">
            <v>539922</v>
          </cell>
          <cell r="C3499" t="str">
            <v>Not Listed</v>
          </cell>
          <cell r="D3499" t="str">
            <v>Comm.Trading  &amp; Distribution</v>
          </cell>
        </row>
        <row r="3500">
          <cell r="A3500" t="str">
            <v>ROYAL CUSHION VINYL PRODUCTS LTD</v>
          </cell>
          <cell r="B3500">
            <v>526193</v>
          </cell>
          <cell r="C3500" t="str">
            <v>Not Listed</v>
          </cell>
          <cell r="D3500" t="str">
            <v>Furniture-Furnishing-Paints</v>
          </cell>
        </row>
        <row r="3501">
          <cell r="A3501" t="str">
            <v>ROYAL INDIA CORPORATION LTD</v>
          </cell>
          <cell r="B3501">
            <v>512047</v>
          </cell>
          <cell r="C3501" t="str">
            <v>Not Listed</v>
          </cell>
          <cell r="D3501" t="str">
            <v>Other Apparels &amp; Accessories</v>
          </cell>
        </row>
        <row r="3502">
          <cell r="A3502" t="str">
            <v>ROYAL ORCHID HOTELS LTD</v>
          </cell>
          <cell r="B3502">
            <v>532699</v>
          </cell>
          <cell r="C3502" t="str">
            <v>ROHLTD</v>
          </cell>
          <cell r="D3502" t="str">
            <v>Hotels</v>
          </cell>
        </row>
        <row r="3503">
          <cell r="A3503" t="str">
            <v>ROYALE MANOR HOTELS &amp; INDUSTRIES LTD</v>
          </cell>
          <cell r="B3503">
            <v>526640</v>
          </cell>
          <cell r="C3503" t="str">
            <v>Not Listed</v>
          </cell>
          <cell r="D3503" t="str">
            <v>Hotels</v>
          </cell>
        </row>
        <row r="3504">
          <cell r="A3504" t="str">
            <v>RPG LIFE SCIENCES LTD</v>
          </cell>
          <cell r="B3504">
            <v>532983</v>
          </cell>
          <cell r="C3504" t="str">
            <v>RPGLIFE</v>
          </cell>
          <cell r="D3504" t="str">
            <v>Pharmaceuticals</v>
          </cell>
        </row>
        <row r="3505">
          <cell r="A3505" t="str">
            <v>RR FINANCIAL CONSULTANTS LTD</v>
          </cell>
          <cell r="B3505">
            <v>511626</v>
          </cell>
          <cell r="C3505" t="str">
            <v>Not Listed</v>
          </cell>
          <cell r="D3505" t="str">
            <v>Finance (including NBFCs)</v>
          </cell>
        </row>
        <row r="3506">
          <cell r="A3506" t="str">
            <v>RSC INTERNATIONAL LTD</v>
          </cell>
          <cell r="B3506">
            <v>530179</v>
          </cell>
          <cell r="C3506" t="str">
            <v>Not Listed</v>
          </cell>
          <cell r="D3506" t="str">
            <v>Textiles</v>
          </cell>
        </row>
        <row r="3507">
          <cell r="A3507" t="str">
            <v>RSD FINANCE LTD</v>
          </cell>
          <cell r="B3507">
            <v>539875</v>
          </cell>
          <cell r="C3507" t="str">
            <v>Not Listed</v>
          </cell>
          <cell r="D3507" t="str">
            <v>Investment Companies</v>
          </cell>
        </row>
        <row r="3508">
          <cell r="A3508" t="str">
            <v>RSWM LTD</v>
          </cell>
          <cell r="B3508">
            <v>500350</v>
          </cell>
          <cell r="C3508" t="str">
            <v>RSWM</v>
          </cell>
          <cell r="D3508" t="str">
            <v>Textiles</v>
          </cell>
        </row>
        <row r="3509">
          <cell r="A3509" t="str">
            <v>RTS POWER CORPORATION LTD</v>
          </cell>
          <cell r="B3509">
            <v>531215</v>
          </cell>
          <cell r="C3509" t="str">
            <v>Not Listed</v>
          </cell>
          <cell r="D3509" t="str">
            <v>Other Elect.Equip./ Prod.</v>
          </cell>
        </row>
        <row r="3510">
          <cell r="A3510" t="str">
            <v>RUBFILA INTERNATIONAL LTD</v>
          </cell>
          <cell r="B3510">
            <v>500367</v>
          </cell>
          <cell r="C3510" t="str">
            <v>Not Listed</v>
          </cell>
          <cell r="D3510" t="str">
            <v>Auto Tyres &amp; Rubber Products</v>
          </cell>
        </row>
        <row r="3511">
          <cell r="A3511" t="str">
            <v>RUBRA MEDICAMENTS LTD</v>
          </cell>
          <cell r="B3511">
            <v>531099</v>
          </cell>
          <cell r="C3511" t="str">
            <v>Not Listed</v>
          </cell>
          <cell r="D3511" t="str">
            <v>Pharmaceuticals</v>
          </cell>
        </row>
        <row r="3512">
          <cell r="A3512" t="str">
            <v>RUCHI INFRASTRUCTURE LTD</v>
          </cell>
          <cell r="B3512">
            <v>509020</v>
          </cell>
          <cell r="C3512" t="str">
            <v>RUCHINFRA</v>
          </cell>
          <cell r="D3512" t="str">
            <v>Edible Oils</v>
          </cell>
        </row>
        <row r="3513">
          <cell r="A3513" t="str">
            <v>RUCHI SOYA INDUSTRIES LTD</v>
          </cell>
          <cell r="B3513">
            <v>500368</v>
          </cell>
          <cell r="C3513" t="str">
            <v>RUCHISOYA</v>
          </cell>
          <cell r="D3513" t="str">
            <v>Edible Oils</v>
          </cell>
        </row>
        <row r="3514">
          <cell r="A3514" t="str">
            <v>RUCHIKA INDUSTRIES (INDIA) LTD</v>
          </cell>
          <cell r="B3514">
            <v>540696</v>
          </cell>
          <cell r="C3514" t="str">
            <v>Not Listed</v>
          </cell>
          <cell r="D3514" t="str">
            <v>Comm.Trading  &amp; Distribution</v>
          </cell>
        </row>
        <row r="3515">
          <cell r="A3515" t="str">
            <v>RUCHIKA INDUSTRIES INDIA LTD</v>
          </cell>
          <cell r="B3515">
            <v>540696</v>
          </cell>
          <cell r="C3515" t="str">
            <v>Not Listed</v>
          </cell>
          <cell r="D3515" t="str">
            <v>Comm.Trading  &amp; Distribution</v>
          </cell>
        </row>
        <row r="3516">
          <cell r="A3516" t="str">
            <v>RUCHIRA PAPERS LTD</v>
          </cell>
          <cell r="B3516">
            <v>532785</v>
          </cell>
          <cell r="C3516" t="str">
            <v>RUCHIRA</v>
          </cell>
          <cell r="D3516" t="str">
            <v>Paper &amp; Paper Products</v>
          </cell>
        </row>
        <row r="3517">
          <cell r="A3517" t="str">
            <v>RUDRA GLOBAL INFRA PRODUCTS LTD</v>
          </cell>
          <cell r="B3517">
            <v>539226</v>
          </cell>
          <cell r="C3517" t="str">
            <v>Not Listed</v>
          </cell>
          <cell r="D3517" t="str">
            <v>Iron &amp; Steel/Interm.Products</v>
          </cell>
        </row>
        <row r="3518">
          <cell r="A3518" t="str">
            <v>RUDRABHISHEK ENTERPRISES LTD</v>
          </cell>
          <cell r="B3518" t="str">
            <v>Not Listed</v>
          </cell>
          <cell r="C3518" t="str">
            <v>REPL</v>
          </cell>
          <cell r="D3518" t="str">
            <v>SME</v>
          </cell>
        </row>
        <row r="3519">
          <cell r="A3519" t="str">
            <v>RUIA AQUACULTURE FARMS LTD</v>
          </cell>
          <cell r="B3519">
            <v>519413</v>
          </cell>
          <cell r="C3519" t="str">
            <v>Not Listed</v>
          </cell>
          <cell r="D3519" t="str">
            <v>Comm.Trading  &amp; Distribution</v>
          </cell>
        </row>
        <row r="3520">
          <cell r="A3520" t="str">
            <v>RUNGTA IRRIGATION LTD</v>
          </cell>
          <cell r="B3520">
            <v>530449</v>
          </cell>
          <cell r="C3520" t="str">
            <v>Not Listed</v>
          </cell>
          <cell r="D3520" t="str">
            <v>Plastic Products</v>
          </cell>
        </row>
        <row r="3521">
          <cell r="A3521" t="str">
            <v>RUPA &amp; COMPANY LTD</v>
          </cell>
          <cell r="B3521">
            <v>533552</v>
          </cell>
          <cell r="C3521" t="str">
            <v>RUPA</v>
          </cell>
          <cell r="D3521" t="str">
            <v>Other Apparels &amp; Accessories</v>
          </cell>
        </row>
        <row r="3522">
          <cell r="A3522" t="str">
            <v>RUSHIL DECOR LTD</v>
          </cell>
          <cell r="B3522">
            <v>533470</v>
          </cell>
          <cell r="C3522" t="str">
            <v>RUSHIL</v>
          </cell>
          <cell r="D3522" t="str">
            <v>Forest Products</v>
          </cell>
        </row>
        <row r="3523">
          <cell r="A3523" t="str">
            <v>RUTRON INTERNATIONAL LTD</v>
          </cell>
          <cell r="B3523">
            <v>504335</v>
          </cell>
          <cell r="C3523" t="str">
            <v>Not Listed</v>
          </cell>
          <cell r="D3523" t="str">
            <v>Comm.Trading  &amp; Distribution</v>
          </cell>
        </row>
        <row r="3524">
          <cell r="A3524" t="str">
            <v>RUTTONSHA INTERNATIONAL RECTIFIER LTD</v>
          </cell>
          <cell r="B3524">
            <v>517035</v>
          </cell>
          <cell r="C3524" t="str">
            <v>Not Listed</v>
          </cell>
          <cell r="D3524" t="str">
            <v>Electronic Components</v>
          </cell>
        </row>
        <row r="3525">
          <cell r="A3525" t="str">
            <v>S  M  GOLD LTD</v>
          </cell>
          <cell r="B3525">
            <v>542034</v>
          </cell>
          <cell r="C3525" t="str">
            <v>Not Listed</v>
          </cell>
          <cell r="D3525" t="str">
            <v>Other Apparels &amp; Accessories</v>
          </cell>
        </row>
        <row r="3526">
          <cell r="A3526" t="str">
            <v>S A L STEEL LTD</v>
          </cell>
          <cell r="B3526">
            <v>532604</v>
          </cell>
          <cell r="C3526" t="str">
            <v>SALSTEEL</v>
          </cell>
          <cell r="D3526" t="str">
            <v>Iron &amp; Steel/Interm.Products</v>
          </cell>
        </row>
        <row r="3527">
          <cell r="A3527" t="str">
            <v>S CHAND AND COMPANY LTD</v>
          </cell>
          <cell r="B3527">
            <v>540497</v>
          </cell>
          <cell r="C3527" t="str">
            <v>SCHAND</v>
          </cell>
          <cell r="D3527" t="str">
            <v>Publishing</v>
          </cell>
        </row>
        <row r="3528">
          <cell r="A3528" t="str">
            <v>S E POWER LTD</v>
          </cell>
          <cell r="B3528">
            <v>534598</v>
          </cell>
          <cell r="C3528" t="str">
            <v>SEPOWER</v>
          </cell>
          <cell r="D3528" t="str">
            <v>Electric Utilities</v>
          </cell>
        </row>
        <row r="3529">
          <cell r="A3529" t="str">
            <v>S H KELKAR AND COMPANY LTD</v>
          </cell>
          <cell r="B3529">
            <v>539450</v>
          </cell>
          <cell r="C3529" t="str">
            <v>SHK</v>
          </cell>
          <cell r="D3529" t="str">
            <v>Personal Products</v>
          </cell>
        </row>
        <row r="3530">
          <cell r="A3530" t="str">
            <v>S KUMARS.COM LTD.</v>
          </cell>
          <cell r="B3530">
            <v>532316</v>
          </cell>
          <cell r="C3530" t="str">
            <v>SKUMAR</v>
          </cell>
          <cell r="D3530" t="str">
            <v>Internet Software &amp;amp; Services</v>
          </cell>
        </row>
        <row r="3531">
          <cell r="A3531" t="str">
            <v>S P APPARELS LTD</v>
          </cell>
          <cell r="B3531">
            <v>540048</v>
          </cell>
          <cell r="C3531" t="str">
            <v>SPAL</v>
          </cell>
          <cell r="D3531" t="str">
            <v>Other Apparels &amp; Accessories</v>
          </cell>
        </row>
        <row r="3532">
          <cell r="A3532" t="str">
            <v>S R G SECURITIES FINANCE LTD</v>
          </cell>
          <cell r="B3532">
            <v>536710</v>
          </cell>
          <cell r="C3532" t="str">
            <v>Not Listed</v>
          </cell>
          <cell r="D3532" t="str">
            <v>Finance (including NBFCs)</v>
          </cell>
        </row>
        <row r="3533">
          <cell r="A3533" t="str">
            <v>S R INDUSTRIES LTD</v>
          </cell>
          <cell r="B3533">
            <v>513515</v>
          </cell>
          <cell r="C3533" t="str">
            <v>Not Listed</v>
          </cell>
          <cell r="D3533" t="str">
            <v>Textiles</v>
          </cell>
        </row>
        <row r="3534">
          <cell r="A3534" t="str">
            <v>S R K INDUSTRIES LTD</v>
          </cell>
          <cell r="B3534">
            <v>531307</v>
          </cell>
          <cell r="C3534" t="str">
            <v>Not Listed</v>
          </cell>
          <cell r="D3534" t="str">
            <v>Textiles</v>
          </cell>
        </row>
        <row r="3535">
          <cell r="A3535" t="str">
            <v>S S INFRASTRUCTURE DEVELOPMENT CONSULTANTS LTD</v>
          </cell>
          <cell r="B3535" t="str">
            <v>Not Listed</v>
          </cell>
          <cell r="C3535" t="str">
            <v>SSINFRA</v>
          </cell>
          <cell r="D3535" t="str">
            <v>SME</v>
          </cell>
        </row>
        <row r="3536">
          <cell r="A3536" t="str">
            <v>S T SERVICES LTD</v>
          </cell>
          <cell r="B3536">
            <v>538876</v>
          </cell>
          <cell r="C3536" t="str">
            <v>Not Listed</v>
          </cell>
          <cell r="D3536" t="str">
            <v>Finance (including NBFCs)</v>
          </cell>
        </row>
        <row r="3537">
          <cell r="A3537" t="str">
            <v>S V GLOBAL MILL LTD</v>
          </cell>
          <cell r="B3537">
            <v>535621</v>
          </cell>
          <cell r="C3537" t="str">
            <v>Not Listed</v>
          </cell>
          <cell r="D3537" t="str">
            <v>Realty</v>
          </cell>
        </row>
        <row r="3538">
          <cell r="A3538" t="str">
            <v>S V TRADING &amp; AGENCIES LTD</v>
          </cell>
          <cell r="B3538">
            <v>503622</v>
          </cell>
          <cell r="C3538" t="str">
            <v>Not Listed</v>
          </cell>
          <cell r="D3538" t="str">
            <v>Other Financial Services</v>
          </cell>
        </row>
        <row r="3539">
          <cell r="A3539" t="str">
            <v>S&amp;T CORPORATION LTD</v>
          </cell>
          <cell r="B3539">
            <v>514197</v>
          </cell>
          <cell r="C3539" t="str">
            <v>Not Listed</v>
          </cell>
          <cell r="D3539" t="str">
            <v>Textiles</v>
          </cell>
        </row>
        <row r="3540">
          <cell r="A3540" t="str">
            <v>SAB EVENTS &amp; GOVERNANCE NOW MEDIA LTD</v>
          </cell>
          <cell r="B3540">
            <v>540081</v>
          </cell>
          <cell r="C3540" t="str">
            <v>SABEVENTS</v>
          </cell>
          <cell r="D3540" t="str">
            <v>Publishing</v>
          </cell>
        </row>
        <row r="3541">
          <cell r="A3541" t="str">
            <v>SAB INDUSTRIES LTD</v>
          </cell>
          <cell r="B3541">
            <v>539112</v>
          </cell>
          <cell r="C3541" t="str">
            <v>Not Listed</v>
          </cell>
          <cell r="D3541" t="str">
            <v>Realty</v>
          </cell>
        </row>
        <row r="3542">
          <cell r="A3542" t="str">
            <v>SABOO BROTHERS LTD</v>
          </cell>
          <cell r="B3542">
            <v>530267</v>
          </cell>
          <cell r="C3542" t="str">
            <v>Not Listed</v>
          </cell>
          <cell r="D3542" t="str">
            <v>Industrial Machinery</v>
          </cell>
        </row>
        <row r="3543">
          <cell r="A3543" t="str">
            <v>SABOO SODIUM CHLORO LTD</v>
          </cell>
          <cell r="B3543">
            <v>530461</v>
          </cell>
          <cell r="C3543" t="str">
            <v>Not Listed</v>
          </cell>
          <cell r="D3543" t="str">
            <v>Other Food Products</v>
          </cell>
        </row>
        <row r="3544">
          <cell r="A3544" t="str">
            <v>SABRIMALA INDUSTRIES (INDIA) LTD</v>
          </cell>
          <cell r="B3544">
            <v>540132</v>
          </cell>
          <cell r="C3544" t="str">
            <v>Not Listed</v>
          </cell>
          <cell r="D3544" t="str">
            <v>Comm.Trading  &amp; Distribution</v>
          </cell>
        </row>
        <row r="3545">
          <cell r="A3545" t="str">
            <v>SABRIMALA INDUSTRIES INDIA LTD</v>
          </cell>
          <cell r="B3545">
            <v>540132</v>
          </cell>
          <cell r="C3545" t="str">
            <v>Not Listed</v>
          </cell>
          <cell r="D3545" t="str">
            <v>Comm.Trading  &amp; Distribution</v>
          </cell>
        </row>
        <row r="3546">
          <cell r="A3546" t="str">
            <v>SACHETA METALS LTD</v>
          </cell>
          <cell r="B3546">
            <v>531869</v>
          </cell>
          <cell r="C3546" t="str">
            <v>Not Listed</v>
          </cell>
          <cell r="D3546" t="str">
            <v>Aluminium</v>
          </cell>
        </row>
        <row r="3547">
          <cell r="A3547" t="str">
            <v>SADBHAV ENGINEERING LTD</v>
          </cell>
          <cell r="B3547">
            <v>532710</v>
          </cell>
          <cell r="C3547" t="str">
            <v>SADBHAV</v>
          </cell>
          <cell r="D3547" t="str">
            <v>Construction &amp; Engineering</v>
          </cell>
        </row>
        <row r="3548">
          <cell r="A3548" t="str">
            <v>SADBHAV INFRASTRUCTURE PROJECT LTD</v>
          </cell>
          <cell r="B3548">
            <v>539346</v>
          </cell>
          <cell r="C3548" t="str">
            <v>SADBHIN</v>
          </cell>
          <cell r="D3548" t="str">
            <v>Roads &amp; Highways</v>
          </cell>
        </row>
        <row r="3549">
          <cell r="A3549" t="str">
            <v>SADHANA NITROCHEM LTD</v>
          </cell>
          <cell r="B3549">
            <v>506642</v>
          </cell>
          <cell r="C3549" t="str">
            <v>Not Listed</v>
          </cell>
          <cell r="D3549" t="str">
            <v>Commodity Chemicals</v>
          </cell>
        </row>
        <row r="3550">
          <cell r="A3550" t="str">
            <v>SADHNA BROADCAST LTD</v>
          </cell>
          <cell r="B3550">
            <v>540821</v>
          </cell>
          <cell r="C3550" t="str">
            <v>Not Listed</v>
          </cell>
          <cell r="D3550" t="str">
            <v>Broadcasting &amp; Cable TV</v>
          </cell>
        </row>
        <row r="3551">
          <cell r="A3551" t="str">
            <v>SAFAL HERBS LTD</v>
          </cell>
          <cell r="B3551">
            <v>532034</v>
          </cell>
          <cell r="C3551" t="str">
            <v>Not Listed</v>
          </cell>
          <cell r="D3551" t="str">
            <v>Personal Products</v>
          </cell>
        </row>
        <row r="3552">
          <cell r="A3552" t="str">
            <v>SAFAL SECURITIES LTD</v>
          </cell>
          <cell r="B3552">
            <v>531448</v>
          </cell>
          <cell r="C3552" t="str">
            <v>Not Listed</v>
          </cell>
          <cell r="D3552" t="str">
            <v>Misc.Commercial Services</v>
          </cell>
        </row>
        <row r="3553">
          <cell r="A3553" t="str">
            <v>SAFARI INDUSTRIES (INDIA) LTD</v>
          </cell>
          <cell r="B3553">
            <v>523025</v>
          </cell>
          <cell r="C3553" t="str">
            <v>Not Listed</v>
          </cell>
          <cell r="D3553" t="str">
            <v>Other Apparels &amp; Accessories</v>
          </cell>
        </row>
        <row r="3554">
          <cell r="A3554" t="str">
            <v>SAFARI INDUSTRIES INDIA LTD</v>
          </cell>
          <cell r="B3554">
            <v>523025</v>
          </cell>
          <cell r="C3554" t="str">
            <v>Not Listed</v>
          </cell>
          <cell r="D3554" t="str">
            <v>Other Apparels &amp; Accessories</v>
          </cell>
        </row>
        <row r="3555">
          <cell r="A3555" t="str">
            <v>SAGAR CEMENTS LTD</v>
          </cell>
          <cell r="B3555">
            <v>502090</v>
          </cell>
          <cell r="C3555" t="str">
            <v>SAGCEM</v>
          </cell>
          <cell r="D3555" t="str">
            <v>Cement &amp; Cement Products</v>
          </cell>
        </row>
        <row r="3556">
          <cell r="A3556" t="str">
            <v>SAGAR DIAMONDS LTD</v>
          </cell>
          <cell r="B3556">
            <v>540715</v>
          </cell>
          <cell r="C3556" t="str">
            <v>Not Listed</v>
          </cell>
          <cell r="D3556" t="str">
            <v>Other Apparels &amp; Accessories</v>
          </cell>
        </row>
        <row r="3557">
          <cell r="A3557" t="str">
            <v>SAGAR PRODUCTIONS LTD</v>
          </cell>
          <cell r="B3557">
            <v>532092</v>
          </cell>
          <cell r="C3557" t="str">
            <v>Not Listed</v>
          </cell>
          <cell r="D3557" t="str">
            <v>Finance (including NBFCs)</v>
          </cell>
        </row>
        <row r="3558">
          <cell r="A3558" t="str">
            <v>SAGAR SOYA PRODUCTS LTD</v>
          </cell>
          <cell r="B3558">
            <v>507663</v>
          </cell>
          <cell r="C3558" t="str">
            <v>Not Listed</v>
          </cell>
          <cell r="D3558" t="str">
            <v>Edible Oils</v>
          </cell>
        </row>
        <row r="3559">
          <cell r="A3559" t="str">
            <v>SAGAR SYSTECH LTD</v>
          </cell>
          <cell r="B3559">
            <v>511254</v>
          </cell>
          <cell r="C3559" t="str">
            <v>Not Listed</v>
          </cell>
          <cell r="D3559" t="str">
            <v>Finance (including NBFCs)</v>
          </cell>
        </row>
        <row r="3560">
          <cell r="A3560" t="str">
            <v>SAGAR TOURIST RESORTS LTD</v>
          </cell>
          <cell r="B3560">
            <v>526085</v>
          </cell>
          <cell r="C3560" t="str">
            <v>Not Listed</v>
          </cell>
          <cell r="D3560" t="str">
            <v>Hotels</v>
          </cell>
        </row>
        <row r="3561">
          <cell r="A3561" t="str">
            <v>SAGARDEEP ALLOYS LTD</v>
          </cell>
          <cell r="B3561" t="str">
            <v>Not Listed</v>
          </cell>
          <cell r="C3561" t="str">
            <v>SAGARDEEP</v>
          </cell>
          <cell r="D3561" t="str">
            <v>SME</v>
          </cell>
        </row>
        <row r="3562">
          <cell r="A3562" t="str">
            <v>SAGARSOFT (INDIA) LTD</v>
          </cell>
          <cell r="B3562">
            <v>540143</v>
          </cell>
          <cell r="C3562" t="str">
            <v>Not Listed</v>
          </cell>
          <cell r="D3562" t="str">
            <v>IT Consulting &amp; Software</v>
          </cell>
        </row>
        <row r="3563">
          <cell r="A3563" t="str">
            <v>SAGARSOFT INDIA LTD</v>
          </cell>
          <cell r="B3563">
            <v>540143</v>
          </cell>
          <cell r="C3563" t="str">
            <v>Not Listed</v>
          </cell>
          <cell r="D3563" t="str">
            <v>IT Consulting &amp; Software</v>
          </cell>
        </row>
        <row r="3564">
          <cell r="A3564" t="str">
            <v>SAHARA HOUSINGFINA CORPORATION LTD</v>
          </cell>
          <cell r="B3564">
            <v>511533</v>
          </cell>
          <cell r="C3564" t="str">
            <v>Not Listed</v>
          </cell>
          <cell r="D3564" t="str">
            <v xml:space="preserve">Housing Finance </v>
          </cell>
        </row>
        <row r="3565">
          <cell r="A3565" t="str">
            <v>SAHARA ONE MEDIA &amp; ENTERTAINMENT LTD</v>
          </cell>
          <cell r="B3565">
            <v>503691</v>
          </cell>
          <cell r="C3565" t="str">
            <v>Not Listed</v>
          </cell>
          <cell r="D3565" t="str">
            <v>Broadcasting &amp; Cable TV</v>
          </cell>
        </row>
        <row r="3566">
          <cell r="A3566" t="str">
            <v>SAHYADRI INDUSTRIES LTD</v>
          </cell>
          <cell r="B3566">
            <v>532841</v>
          </cell>
          <cell r="C3566" t="str">
            <v>Not Listed</v>
          </cell>
          <cell r="D3566" t="str">
            <v>Cement &amp; Cement Products</v>
          </cell>
        </row>
        <row r="3567">
          <cell r="A3567" t="str">
            <v>SAHYOG MULTIBASE LTD</v>
          </cell>
          <cell r="B3567">
            <v>539660</v>
          </cell>
          <cell r="C3567" t="str">
            <v>Not Listed</v>
          </cell>
          <cell r="D3567" t="str">
            <v>Other Financial Services</v>
          </cell>
        </row>
        <row r="3568">
          <cell r="A3568" t="str">
            <v>SAI BABA INVESTMENT AND COMMERCIAL ENTERPRISES LTD</v>
          </cell>
          <cell r="B3568">
            <v>538557</v>
          </cell>
          <cell r="C3568" t="str">
            <v>Not Listed</v>
          </cell>
          <cell r="D3568" t="str">
            <v>Comm.Trading  &amp; Distribution</v>
          </cell>
        </row>
        <row r="3569">
          <cell r="A3569" t="str">
            <v>SAI CAPITAL LTD</v>
          </cell>
          <cell r="B3569">
            <v>531931</v>
          </cell>
          <cell r="C3569" t="str">
            <v>Not Listed</v>
          </cell>
          <cell r="D3569" t="str">
            <v>Misc.Commercial Services</v>
          </cell>
        </row>
        <row r="3570">
          <cell r="A3570" t="str">
            <v>SAI INDUSTRIES LTD</v>
          </cell>
          <cell r="B3570">
            <v>530905</v>
          </cell>
          <cell r="C3570" t="str">
            <v>Not Listed</v>
          </cell>
          <cell r="D3570" t="str">
            <v>Finance (including NBFCs)</v>
          </cell>
        </row>
        <row r="3571">
          <cell r="A3571" t="str">
            <v>SAI MOH AUTO LINKS LTD</v>
          </cell>
          <cell r="B3571">
            <v>540066</v>
          </cell>
          <cell r="C3571" t="str">
            <v>Not Listed</v>
          </cell>
          <cell r="D3571" t="str">
            <v>Auto Parts &amp; Equipment</v>
          </cell>
        </row>
        <row r="3572">
          <cell r="A3572" t="str">
            <v>SAINIK FINANCE &amp; INDUSTRIES LTD</v>
          </cell>
          <cell r="B3572">
            <v>530265</v>
          </cell>
          <cell r="C3572" t="str">
            <v>Not Listed</v>
          </cell>
          <cell r="D3572" t="str">
            <v>Cement &amp; Cement Products</v>
          </cell>
        </row>
        <row r="3573">
          <cell r="A3573" t="str">
            <v>SAINT-GOBAIN SEKURIT (INDIA) LTD</v>
          </cell>
          <cell r="B3573">
            <v>515043</v>
          </cell>
          <cell r="C3573" t="str">
            <v>Not Listed</v>
          </cell>
          <cell r="D3573" t="str">
            <v>Furniture-Furnishing-Paints</v>
          </cell>
        </row>
        <row r="3574">
          <cell r="A3574" t="str">
            <v>SAINT-GOBAIN SEKURIT INDIA LTD</v>
          </cell>
          <cell r="B3574">
            <v>515043</v>
          </cell>
          <cell r="C3574" t="str">
            <v>Not Listed</v>
          </cell>
          <cell r="D3574" t="str">
            <v>Furniture-Furnishing-Paints</v>
          </cell>
        </row>
        <row r="3575">
          <cell r="A3575" t="str">
            <v>SAKAR HEALTHCARE LTD</v>
          </cell>
          <cell r="B3575" t="str">
            <v>Not Listed</v>
          </cell>
          <cell r="C3575" t="str">
            <v>SAKAR</v>
          </cell>
          <cell r="D3575" t="str">
            <v>SME</v>
          </cell>
        </row>
        <row r="3576">
          <cell r="A3576" t="str">
            <v>SAKETH EXIM LTD</v>
          </cell>
          <cell r="B3576" t="str">
            <v>Not Listed</v>
          </cell>
          <cell r="C3576" t="str">
            <v>SAKETH</v>
          </cell>
          <cell r="D3576" t="str">
            <v>SME</v>
          </cell>
        </row>
        <row r="3577">
          <cell r="A3577" t="str">
            <v>SAKSOFT LTD</v>
          </cell>
          <cell r="B3577">
            <v>590051</v>
          </cell>
          <cell r="C3577" t="str">
            <v>SAKSOFT</v>
          </cell>
          <cell r="D3577" t="str">
            <v>IT Software Products</v>
          </cell>
        </row>
        <row r="3578">
          <cell r="A3578" t="str">
            <v>SAKTHI FINANCE LTD</v>
          </cell>
          <cell r="B3578">
            <v>511066</v>
          </cell>
          <cell r="C3578" t="str">
            <v>Not Listed</v>
          </cell>
          <cell r="D3578" t="str">
            <v>Finance (including NBFCs)</v>
          </cell>
        </row>
        <row r="3579">
          <cell r="A3579" t="str">
            <v>SAKTHI SUGARS LTD</v>
          </cell>
          <cell r="B3579">
            <v>507315</v>
          </cell>
          <cell r="C3579" t="str">
            <v>SAKHTISUG</v>
          </cell>
          <cell r="D3579" t="str">
            <v>Sugar</v>
          </cell>
        </row>
        <row r="3580">
          <cell r="A3580" t="str">
            <v>SAKUMA EXPORTS LTD</v>
          </cell>
          <cell r="B3580">
            <v>532713</v>
          </cell>
          <cell r="C3580" t="str">
            <v>SAKUMA</v>
          </cell>
          <cell r="D3580" t="str">
            <v>Comm.Trading  &amp; Distribution</v>
          </cell>
        </row>
        <row r="3581">
          <cell r="A3581" t="str">
            <v>SALASAR TECHNO ENGINEERING LTD</v>
          </cell>
          <cell r="B3581">
            <v>540642</v>
          </cell>
          <cell r="C3581" t="str">
            <v>SALASAR</v>
          </cell>
          <cell r="D3581" t="str">
            <v>Construction &amp; Engineering</v>
          </cell>
        </row>
        <row r="3582">
          <cell r="A3582" t="str">
            <v>SALEM ERODE INVESTMENTS LTD</v>
          </cell>
          <cell r="B3582">
            <v>540181</v>
          </cell>
          <cell r="C3582" t="str">
            <v>Not Listed</v>
          </cell>
          <cell r="D3582" t="str">
            <v>Finance (including NBFCs)</v>
          </cell>
        </row>
        <row r="3583">
          <cell r="A3583" t="str">
            <v>SALGUTI INDUSTRIES LTD</v>
          </cell>
          <cell r="B3583">
            <v>526554</v>
          </cell>
          <cell r="C3583" t="str">
            <v>Not Listed</v>
          </cell>
          <cell r="D3583" t="str">
            <v>Containers &amp; Packaging</v>
          </cell>
        </row>
        <row r="3584">
          <cell r="A3584" t="str">
            <v>SALONA COTSPIN LTD</v>
          </cell>
          <cell r="B3584">
            <v>590056</v>
          </cell>
          <cell r="C3584" t="str">
            <v>SALONA</v>
          </cell>
          <cell r="D3584" t="str">
            <v>Textiles</v>
          </cell>
        </row>
        <row r="3585">
          <cell r="A3585" t="str">
            <v>SALORA INTERNATIONAL LTD</v>
          </cell>
          <cell r="B3585">
            <v>500370</v>
          </cell>
          <cell r="C3585" t="str">
            <v>SALORAINTL</v>
          </cell>
          <cell r="D3585" t="str">
            <v>Comm.Trading  &amp; Distribution</v>
          </cell>
        </row>
        <row r="3586">
          <cell r="A3586" t="str">
            <v>SALZER ELECTRONICS LTD</v>
          </cell>
          <cell r="B3586">
            <v>517059</v>
          </cell>
          <cell r="C3586" t="str">
            <v>SALZERELEC</v>
          </cell>
          <cell r="D3586" t="str">
            <v>Other Elect.Equip./ Prod.</v>
          </cell>
        </row>
        <row r="3587">
          <cell r="A3587" t="str">
            <v>SAM INDUSTRIES LTD</v>
          </cell>
          <cell r="B3587">
            <v>532005</v>
          </cell>
          <cell r="C3587" t="str">
            <v>Not Listed</v>
          </cell>
          <cell r="D3587" t="str">
            <v>Other Industrial Goods</v>
          </cell>
        </row>
        <row r="3588">
          <cell r="A3588" t="str">
            <v>SAMBANDAM SPINNING MILLS LTD</v>
          </cell>
          <cell r="B3588">
            <v>521240</v>
          </cell>
          <cell r="C3588" t="str">
            <v>Not Listed</v>
          </cell>
          <cell r="D3588" t="str">
            <v>Textiles</v>
          </cell>
        </row>
        <row r="3589">
          <cell r="A3589" t="str">
            <v>SAMBHAAV MEDIA LTD</v>
          </cell>
          <cell r="B3589">
            <v>511630</v>
          </cell>
          <cell r="C3589" t="str">
            <v>SAMBHAAV</v>
          </cell>
          <cell r="D3589" t="str">
            <v>Publishing</v>
          </cell>
        </row>
        <row r="3590">
          <cell r="A3590" t="str">
            <v>SAMKRG PISTONS &amp; RINGS LTD</v>
          </cell>
          <cell r="B3590">
            <v>520075</v>
          </cell>
          <cell r="C3590" t="str">
            <v>Not Listed</v>
          </cell>
          <cell r="D3590" t="str">
            <v>Auto Parts &amp; Equipment</v>
          </cell>
        </row>
        <row r="3591">
          <cell r="A3591" t="str">
            <v>SAMPRE NUTRITIONS LTD</v>
          </cell>
          <cell r="B3591">
            <v>530617</v>
          </cell>
          <cell r="C3591" t="str">
            <v>Not Listed</v>
          </cell>
          <cell r="D3591" t="str">
            <v>Packaged Foods</v>
          </cell>
        </row>
        <row r="3592">
          <cell r="A3592" t="str">
            <v>SAMRAT PHARMACHEM LTD</v>
          </cell>
          <cell r="B3592">
            <v>530125</v>
          </cell>
          <cell r="C3592" t="str">
            <v>Not Listed</v>
          </cell>
          <cell r="D3592" t="str">
            <v>Pharmaceuticals</v>
          </cell>
        </row>
        <row r="3593">
          <cell r="A3593" t="str">
            <v>SAMTEL (INDIA) LTD</v>
          </cell>
          <cell r="B3593">
            <v>500371</v>
          </cell>
          <cell r="C3593" t="str">
            <v>Not Listed</v>
          </cell>
          <cell r="D3593" t="str">
            <v>Consumer Electronics</v>
          </cell>
        </row>
        <row r="3594">
          <cell r="A3594" t="str">
            <v>SAMTEL INDIA LTD</v>
          </cell>
          <cell r="B3594">
            <v>500371</v>
          </cell>
          <cell r="C3594" t="str">
            <v>Not Listed</v>
          </cell>
          <cell r="D3594" t="str">
            <v>Consumer Electronics</v>
          </cell>
        </row>
        <row r="3595">
          <cell r="A3595" t="str">
            <v>SAMTEX FASHIONS LTD</v>
          </cell>
          <cell r="B3595">
            <v>521206</v>
          </cell>
          <cell r="C3595" t="str">
            <v>Not Listed</v>
          </cell>
          <cell r="D3595" t="str">
            <v>Other Apparels &amp; Accessories</v>
          </cell>
        </row>
        <row r="3596">
          <cell r="A3596" t="str">
            <v>SAMYAK INTERNATIONAL LTD</v>
          </cell>
          <cell r="B3596">
            <v>530025</v>
          </cell>
          <cell r="C3596" t="str">
            <v>Not Listed</v>
          </cell>
          <cell r="D3596" t="str">
            <v>Misc.Commercial Services</v>
          </cell>
        </row>
        <row r="3597">
          <cell r="A3597" t="str">
            <v>SANASA TECH FEB LTD</v>
          </cell>
          <cell r="B3597">
            <v>780015</v>
          </cell>
          <cell r="C3597" t="str">
            <v>Not Listed</v>
          </cell>
          <cell r="D3597" t="str">
            <v>Others</v>
          </cell>
        </row>
        <row r="3598">
          <cell r="A3598" t="str">
            <v>SANATHNAGAR ENTERPRISES LTD</v>
          </cell>
          <cell r="B3598">
            <v>509423</v>
          </cell>
          <cell r="C3598" t="str">
            <v>Not Listed</v>
          </cell>
          <cell r="D3598" t="str">
            <v>Commodity Chemicals</v>
          </cell>
        </row>
        <row r="3599">
          <cell r="A3599" t="str">
            <v>SANBLUE CORPORATION LTD</v>
          </cell>
          <cell r="B3599">
            <v>521222</v>
          </cell>
          <cell r="C3599" t="str">
            <v>Not Listed</v>
          </cell>
          <cell r="D3599" t="str">
            <v>Other Apparels &amp; Accessories</v>
          </cell>
        </row>
        <row r="3600">
          <cell r="A3600" t="str">
            <v>SANCO INDUSTRIES LTD</v>
          </cell>
          <cell r="B3600" t="str">
            <v>Not Listed</v>
          </cell>
          <cell r="C3600" t="str">
            <v>SANCO</v>
          </cell>
          <cell r="D3600" t="str">
            <v>Others</v>
          </cell>
        </row>
        <row r="3601">
          <cell r="A3601" t="str">
            <v>SANCO TRANS LTD</v>
          </cell>
          <cell r="B3601">
            <v>523116</v>
          </cell>
          <cell r="C3601" t="str">
            <v>Not Listed</v>
          </cell>
          <cell r="D3601" t="str">
            <v>Transport Related Services</v>
          </cell>
        </row>
        <row r="3602">
          <cell r="A3602" t="str">
            <v>SANDHAR TECHNOLOGIES LTD</v>
          </cell>
          <cell r="B3602">
            <v>541163</v>
          </cell>
          <cell r="C3602" t="str">
            <v>SANDHAR</v>
          </cell>
          <cell r="D3602" t="str">
            <v>Auto Parts &amp; Equipment</v>
          </cell>
        </row>
        <row r="3603">
          <cell r="A3603" t="str">
            <v>SANDU PHARMACEUTICALS LTD</v>
          </cell>
          <cell r="B3603">
            <v>524703</v>
          </cell>
          <cell r="C3603" t="str">
            <v>Not Listed</v>
          </cell>
          <cell r="D3603" t="str">
            <v>Pharmaceuticals</v>
          </cell>
        </row>
        <row r="3604">
          <cell r="A3604" t="str">
            <v>SANDUR MANGANESE &amp; IRON ORES LTD</v>
          </cell>
          <cell r="B3604">
            <v>504918</v>
          </cell>
          <cell r="C3604" t="str">
            <v>Not Listed</v>
          </cell>
          <cell r="D3604" t="str">
            <v>Mining</v>
          </cell>
        </row>
        <row r="3605">
          <cell r="A3605" t="str">
            <v>SANG FROID LABS (INDIA) LTD</v>
          </cell>
          <cell r="B3605">
            <v>539392</v>
          </cell>
          <cell r="C3605" t="str">
            <v>Not Listed</v>
          </cell>
          <cell r="D3605" t="str">
            <v>Comm.Trading  &amp; Distribution</v>
          </cell>
        </row>
        <row r="3606">
          <cell r="A3606" t="str">
            <v>SANG FROID LABS INDIA LTD</v>
          </cell>
          <cell r="B3606">
            <v>539392</v>
          </cell>
          <cell r="C3606" t="str">
            <v>Not Listed</v>
          </cell>
          <cell r="D3606" t="str">
            <v>Comm.Trading  &amp; Distribution</v>
          </cell>
        </row>
        <row r="3607">
          <cell r="A3607" t="str">
            <v>SANGAL PAPERS LTD</v>
          </cell>
          <cell r="B3607">
            <v>516096</v>
          </cell>
          <cell r="C3607" t="str">
            <v>Not Listed</v>
          </cell>
          <cell r="D3607" t="str">
            <v>Paper &amp; Paper Products</v>
          </cell>
        </row>
        <row r="3608">
          <cell r="A3608" t="str">
            <v>SANGAM (INDIA) LTD</v>
          </cell>
          <cell r="B3608">
            <v>514234</v>
          </cell>
          <cell r="C3608" t="str">
            <v>SANGAMIND</v>
          </cell>
          <cell r="D3608" t="str">
            <v>Textiles</v>
          </cell>
        </row>
        <row r="3609">
          <cell r="A3609" t="str">
            <v>SANGAM INDIA LTD</v>
          </cell>
          <cell r="B3609">
            <v>514234</v>
          </cell>
          <cell r="C3609" t="str">
            <v>SANGAMIND</v>
          </cell>
          <cell r="D3609" t="str">
            <v>Textiles</v>
          </cell>
        </row>
        <row r="3610">
          <cell r="A3610" t="str">
            <v>SANGAM RENEWABLES LTD</v>
          </cell>
          <cell r="B3610">
            <v>534618</v>
          </cell>
          <cell r="C3610" t="str">
            <v>Not Listed</v>
          </cell>
          <cell r="D3610" t="str">
            <v>Electric Utilities</v>
          </cell>
        </row>
        <row r="3611">
          <cell r="A3611" t="str">
            <v>SANGHI CORPORATE SERVICES LTD</v>
          </cell>
          <cell r="B3611">
            <v>511640</v>
          </cell>
          <cell r="C3611" t="str">
            <v>Not Listed</v>
          </cell>
          <cell r="D3611" t="str">
            <v>Finance (including NBFCs)</v>
          </cell>
        </row>
        <row r="3612">
          <cell r="A3612" t="str">
            <v>SANGHI INDUSTRIES LTD</v>
          </cell>
          <cell r="B3612">
            <v>526521</v>
          </cell>
          <cell r="C3612" t="str">
            <v>SANGHIIND</v>
          </cell>
          <cell r="D3612" t="str">
            <v>Cement &amp; Cement Products</v>
          </cell>
        </row>
        <row r="3613">
          <cell r="A3613" t="str">
            <v>SANGHVI BRANDS LTD</v>
          </cell>
          <cell r="B3613">
            <v>540782</v>
          </cell>
          <cell r="C3613" t="str">
            <v>Not Listed</v>
          </cell>
          <cell r="D3613" t="str">
            <v>Hotels</v>
          </cell>
        </row>
        <row r="3614">
          <cell r="A3614" t="str">
            <v>SANGHVI FORGING AND ENGINEERING LTD</v>
          </cell>
          <cell r="B3614">
            <v>533411</v>
          </cell>
          <cell r="C3614" t="str">
            <v>SANGHVIFOR</v>
          </cell>
          <cell r="D3614" t="str">
            <v>Other Industrial Products</v>
          </cell>
        </row>
        <row r="3615">
          <cell r="A3615" t="str">
            <v>SANGHVI MOVERS LTD</v>
          </cell>
          <cell r="B3615">
            <v>530073</v>
          </cell>
          <cell r="C3615" t="str">
            <v>SANGHVIMOV</v>
          </cell>
          <cell r="D3615" t="str">
            <v>Transport Related Services</v>
          </cell>
        </row>
        <row r="3616">
          <cell r="A3616" t="str">
            <v>SANGINITA CHEMICALS LTD</v>
          </cell>
          <cell r="B3616" t="str">
            <v>Not Listed</v>
          </cell>
          <cell r="C3616" t="str">
            <v>SANGINITA</v>
          </cell>
          <cell r="D3616" t="str">
            <v>SME</v>
          </cell>
        </row>
        <row r="3617">
          <cell r="A3617" t="str">
            <v>SANGUINE MEDIA LTD</v>
          </cell>
          <cell r="B3617">
            <v>531898</v>
          </cell>
          <cell r="C3617" t="str">
            <v>Not Listed</v>
          </cell>
          <cell r="D3617" t="str">
            <v>Movies &amp; Entertainment</v>
          </cell>
        </row>
        <row r="3618">
          <cell r="A3618" t="str">
            <v>SANJIVANI PARANTERAL LTD</v>
          </cell>
          <cell r="B3618">
            <v>531569</v>
          </cell>
          <cell r="C3618" t="str">
            <v>Not Listed</v>
          </cell>
          <cell r="D3618" t="str">
            <v>Pharmaceuticals</v>
          </cell>
        </row>
        <row r="3619">
          <cell r="A3619" t="str">
            <v>SANKHYA INFOTECH LTD</v>
          </cell>
          <cell r="B3619">
            <v>532972</v>
          </cell>
          <cell r="C3619" t="str">
            <v>Not Listed</v>
          </cell>
          <cell r="D3619" t="str">
            <v>IT Software Products</v>
          </cell>
        </row>
        <row r="3620">
          <cell r="A3620" t="str">
            <v>SANMIT INFRA LTD</v>
          </cell>
          <cell r="B3620">
            <v>532435</v>
          </cell>
          <cell r="C3620" t="str">
            <v>Not Listed</v>
          </cell>
          <cell r="D3620" t="str">
            <v>Realty</v>
          </cell>
        </row>
        <row r="3621">
          <cell r="A3621" t="str">
            <v>SANMITRA COMMERCIAL LTD</v>
          </cell>
          <cell r="B3621">
            <v>512062</v>
          </cell>
          <cell r="C3621" t="str">
            <v>Not Listed</v>
          </cell>
          <cell r="D3621" t="str">
            <v>Misc.Commercial Services</v>
          </cell>
        </row>
        <row r="3622">
          <cell r="A3622" t="str">
            <v>SANOFI (INDIA) LTD</v>
          </cell>
          <cell r="B3622">
            <v>500674</v>
          </cell>
          <cell r="C3622" t="str">
            <v>SANOFI</v>
          </cell>
          <cell r="D3622" t="str">
            <v>Pharmaceuticals</v>
          </cell>
        </row>
        <row r="3623">
          <cell r="A3623" t="str">
            <v>SANOFI INDIA LTD</v>
          </cell>
          <cell r="B3623">
            <v>500674</v>
          </cell>
          <cell r="C3623" t="str">
            <v>SANOFI</v>
          </cell>
          <cell r="D3623" t="str">
            <v>Pharmaceuticals</v>
          </cell>
        </row>
        <row r="3624">
          <cell r="A3624" t="str">
            <v>SANRHEA TECHNICAL TEXTILES LTD</v>
          </cell>
          <cell r="B3624">
            <v>514280</v>
          </cell>
          <cell r="C3624" t="str">
            <v>Not Listed</v>
          </cell>
          <cell r="D3624" t="str">
            <v>Textiles</v>
          </cell>
        </row>
        <row r="3625">
          <cell r="A3625" t="str">
            <v>SANTOSH FINE-FAB LTD</v>
          </cell>
          <cell r="B3625">
            <v>530035</v>
          </cell>
          <cell r="C3625" t="str">
            <v>Not Listed</v>
          </cell>
          <cell r="D3625" t="str">
            <v>Textiles</v>
          </cell>
        </row>
        <row r="3626">
          <cell r="A3626" t="str">
            <v>SANTOSH INDUSTRIES LTD</v>
          </cell>
          <cell r="B3626">
            <v>540822</v>
          </cell>
          <cell r="C3626" t="str">
            <v>Not Listed</v>
          </cell>
          <cell r="D3626" t="str">
            <v>Finance (including NBFCs)</v>
          </cell>
        </row>
        <row r="3627">
          <cell r="A3627" t="str">
            <v>SANWARIA CONSUMER LTD</v>
          </cell>
          <cell r="B3627">
            <v>519260</v>
          </cell>
          <cell r="C3627" t="str">
            <v>SANWARIA</v>
          </cell>
          <cell r="D3627" t="str">
            <v>Edible Oils</v>
          </cell>
        </row>
        <row r="3628">
          <cell r="A3628" t="str">
            <v>SAPTAK CHEM AND BUSINESS LTD</v>
          </cell>
          <cell r="B3628">
            <v>506906</v>
          </cell>
          <cell r="C3628" t="str">
            <v>Not Listed</v>
          </cell>
          <cell r="D3628" t="str">
            <v>Comm.Trading  &amp; Distribution</v>
          </cell>
        </row>
        <row r="3629">
          <cell r="A3629" t="str">
            <v>SAPTARISHI AGRO INDUSTRIES LTD</v>
          </cell>
          <cell r="B3629">
            <v>519238</v>
          </cell>
          <cell r="C3629" t="str">
            <v>Not Listed</v>
          </cell>
          <cell r="D3629" t="str">
            <v>Other Agricultural Products</v>
          </cell>
        </row>
        <row r="3630">
          <cell r="A3630" t="str">
            <v>SAR AUTO PRODUCTS LTD</v>
          </cell>
          <cell r="B3630">
            <v>538992</v>
          </cell>
          <cell r="C3630" t="str">
            <v>Not Listed</v>
          </cell>
          <cell r="D3630" t="str">
            <v>Auto Parts &amp; Equipment</v>
          </cell>
        </row>
        <row r="3631">
          <cell r="A3631" t="str">
            <v>SARASWATI COMMERCIAL (INDIA) LTD</v>
          </cell>
          <cell r="B3631">
            <v>512020</v>
          </cell>
          <cell r="C3631" t="str">
            <v>Not Listed</v>
          </cell>
          <cell r="D3631" t="str">
            <v>Finance (including NBFCs)</v>
          </cell>
        </row>
        <row r="3632">
          <cell r="A3632" t="str">
            <v>SARASWATI COMMERCIAL INDIA LTD</v>
          </cell>
          <cell r="B3632">
            <v>512020</v>
          </cell>
          <cell r="C3632" t="str">
            <v>Not Listed</v>
          </cell>
          <cell r="D3632" t="str">
            <v>Finance (including NBFCs)</v>
          </cell>
        </row>
        <row r="3633">
          <cell r="A3633" t="str">
            <v>SARDA ENERGY &amp; MINERALS LTD</v>
          </cell>
          <cell r="B3633">
            <v>504614</v>
          </cell>
          <cell r="C3633" t="str">
            <v>SARDAEN</v>
          </cell>
          <cell r="D3633" t="str">
            <v>Iron &amp; Steel/Interm.Products</v>
          </cell>
        </row>
        <row r="3634">
          <cell r="A3634" t="str">
            <v>SARDA PAPERS LTD</v>
          </cell>
          <cell r="B3634">
            <v>516032</v>
          </cell>
          <cell r="C3634" t="str">
            <v>Not Listed</v>
          </cell>
          <cell r="D3634" t="str">
            <v>Paper &amp; Paper Products</v>
          </cell>
        </row>
        <row r="3635">
          <cell r="A3635" t="str">
            <v>SARDA PLYWOOD INDUSTRIES LTD</v>
          </cell>
          <cell r="B3635">
            <v>516003</v>
          </cell>
          <cell r="C3635" t="str">
            <v>Not Listed</v>
          </cell>
          <cell r="D3635" t="str">
            <v>Forest Products</v>
          </cell>
        </row>
        <row r="3636">
          <cell r="A3636" t="str">
            <v>SARDA PROTEINS LTD</v>
          </cell>
          <cell r="B3636">
            <v>519242</v>
          </cell>
          <cell r="C3636" t="str">
            <v>Not Listed</v>
          </cell>
          <cell r="D3636" t="str">
            <v>Edible Oils</v>
          </cell>
        </row>
        <row r="3637">
          <cell r="A3637" t="str">
            <v>SAREGAMA (INDIA) LTD</v>
          </cell>
          <cell r="B3637">
            <v>532163</v>
          </cell>
          <cell r="C3637" t="str">
            <v>SAREGAMA</v>
          </cell>
          <cell r="D3637" t="str">
            <v>Movies &amp; Entertainment</v>
          </cell>
        </row>
        <row r="3638">
          <cell r="A3638" t="str">
            <v>SAREGAMA INDIA LTD</v>
          </cell>
          <cell r="B3638">
            <v>532163</v>
          </cell>
          <cell r="C3638" t="str">
            <v>SAREGAMA</v>
          </cell>
          <cell r="D3638" t="str">
            <v>Movies &amp; Entertainment</v>
          </cell>
        </row>
        <row r="3639">
          <cell r="A3639" t="str">
            <v>SARLA PERFORMANCE FIBERS LTD</v>
          </cell>
          <cell r="B3639">
            <v>526885</v>
          </cell>
          <cell r="C3639" t="str">
            <v>SARLAPOLY</v>
          </cell>
          <cell r="D3639" t="str">
            <v>Textiles</v>
          </cell>
        </row>
        <row r="3640">
          <cell r="A3640" t="str">
            <v>SARTHAK GLOBAL LTD</v>
          </cell>
          <cell r="B3640">
            <v>530993</v>
          </cell>
          <cell r="C3640" t="str">
            <v>Not Listed</v>
          </cell>
          <cell r="D3640" t="str">
            <v>Comm.Trading  &amp; Distribution</v>
          </cell>
        </row>
        <row r="3641">
          <cell r="A3641" t="str">
            <v>SARTHAK INDUSTRIES LTD</v>
          </cell>
          <cell r="B3641">
            <v>531930</v>
          </cell>
          <cell r="C3641" t="str">
            <v>Not Listed</v>
          </cell>
          <cell r="D3641" t="str">
            <v>Other Industrial Products</v>
          </cell>
        </row>
        <row r="3642">
          <cell r="A3642" t="str">
            <v>SARTHAK METALS LTD</v>
          </cell>
          <cell r="B3642">
            <v>540393</v>
          </cell>
          <cell r="C3642" t="str">
            <v>Not Listed</v>
          </cell>
          <cell r="D3642" t="str">
            <v>Iron &amp; Steel Products</v>
          </cell>
        </row>
        <row r="3643">
          <cell r="A3643" t="str">
            <v>SARUP INDUSTRIES LTD</v>
          </cell>
          <cell r="B3643">
            <v>514412</v>
          </cell>
          <cell r="C3643" t="str">
            <v>Not Listed</v>
          </cell>
          <cell r="D3643" t="str">
            <v>Other Apparels &amp; Accessories</v>
          </cell>
        </row>
        <row r="3644">
          <cell r="A3644" t="str">
            <v>SARVAMANGAL MERCANTILE CO LTD</v>
          </cell>
          <cell r="B3644">
            <v>506190</v>
          </cell>
          <cell r="C3644" t="str">
            <v>Not Listed</v>
          </cell>
          <cell r="D3644" t="str">
            <v>Misc.Commercial Services</v>
          </cell>
        </row>
        <row r="3645">
          <cell r="A3645" t="str">
            <v>SARVESHWAR FOODS LTD</v>
          </cell>
          <cell r="B3645" t="str">
            <v>Not Listed</v>
          </cell>
          <cell r="C3645" t="str">
            <v>SARVESHWAR</v>
          </cell>
          <cell r="D3645" t="str">
            <v>SME</v>
          </cell>
        </row>
        <row r="3646">
          <cell r="A3646" t="str">
            <v>SARVOTTAM FINVEST LTD</v>
          </cell>
          <cell r="B3646">
            <v>539124</v>
          </cell>
          <cell r="C3646" t="str">
            <v>Not Listed</v>
          </cell>
          <cell r="D3646" t="str">
            <v>Finance (including NBFCs)</v>
          </cell>
        </row>
        <row r="3647">
          <cell r="A3647" t="str">
            <v>SASHWAT TECHNOCRATS LTD</v>
          </cell>
          <cell r="B3647">
            <v>506313</v>
          </cell>
          <cell r="C3647" t="str">
            <v>Not Listed</v>
          </cell>
          <cell r="D3647" t="str">
            <v>Construction Materials</v>
          </cell>
        </row>
        <row r="3648">
          <cell r="A3648" t="str">
            <v>SASKEN TECHNOLOGIES LTD</v>
          </cell>
          <cell r="B3648">
            <v>532663</v>
          </cell>
          <cell r="C3648" t="str">
            <v>SASKEN</v>
          </cell>
          <cell r="D3648" t="str">
            <v>IT Consulting &amp; Software</v>
          </cell>
        </row>
        <row r="3649">
          <cell r="A3649" t="str">
            <v>SASTASUNDAR VENTURES LTD</v>
          </cell>
          <cell r="B3649">
            <v>533259</v>
          </cell>
          <cell r="C3649" t="str">
            <v>SASTASUNDR</v>
          </cell>
          <cell r="D3649" t="str">
            <v>Healthcare Services</v>
          </cell>
        </row>
        <row r="3650">
          <cell r="A3650" t="str">
            <v>SAT INDUSTRIES LTD</v>
          </cell>
          <cell r="B3650">
            <v>511076</v>
          </cell>
          <cell r="C3650" t="str">
            <v>Not Listed</v>
          </cell>
          <cell r="D3650" t="str">
            <v>Comm.Trading  &amp; Distribution</v>
          </cell>
        </row>
        <row r="3651">
          <cell r="A3651" t="str">
            <v>SATHAVAHANA ISPAT LTD</v>
          </cell>
          <cell r="B3651">
            <v>526093</v>
          </cell>
          <cell r="C3651" t="str">
            <v>SATHAISPAT</v>
          </cell>
          <cell r="D3651" t="str">
            <v>Iron &amp; Steel/Interm.Products</v>
          </cell>
        </row>
        <row r="3652">
          <cell r="A3652" t="str">
            <v>SATIA INDUSTRIES LTD</v>
          </cell>
          <cell r="B3652">
            <v>539201</v>
          </cell>
          <cell r="C3652" t="str">
            <v>Not Listed</v>
          </cell>
          <cell r="D3652" t="str">
            <v>Paper &amp; Paper Products</v>
          </cell>
        </row>
        <row r="3653">
          <cell r="A3653" t="str">
            <v>SATIN CREDITCARE NETWORK LTD</v>
          </cell>
          <cell r="B3653">
            <v>539404</v>
          </cell>
          <cell r="C3653" t="str">
            <v>SATIN</v>
          </cell>
          <cell r="D3653" t="str">
            <v>Finance (including NBFCs)</v>
          </cell>
        </row>
        <row r="3654">
          <cell r="A3654" t="str">
            <v>SATKAR FINLEASE LTD</v>
          </cell>
          <cell r="B3654">
            <v>536592</v>
          </cell>
          <cell r="C3654" t="str">
            <v>Not Listed</v>
          </cell>
          <cell r="D3654" t="str">
            <v>Finance (including NBFCs)</v>
          </cell>
        </row>
        <row r="3655">
          <cell r="A3655" t="str">
            <v>SATRA PROPERTIES (INDIA) LTD.</v>
          </cell>
          <cell r="B3655">
            <v>508996</v>
          </cell>
          <cell r="C3655" t="str">
            <v>SATRAPROP</v>
          </cell>
          <cell r="D3655" t="str">
            <v>Realty</v>
          </cell>
        </row>
        <row r="3656">
          <cell r="A3656" t="str">
            <v>SATYAM SILK MILLS LTD</v>
          </cell>
          <cell r="B3656">
            <v>503893</v>
          </cell>
          <cell r="C3656" t="str">
            <v>Not Listed</v>
          </cell>
          <cell r="D3656" t="str">
            <v>Other Financial Services</v>
          </cell>
        </row>
        <row r="3657">
          <cell r="A3657" t="str">
            <v>SAUMYA CONSULTANTS LTD</v>
          </cell>
          <cell r="B3657">
            <v>539218</v>
          </cell>
          <cell r="C3657" t="str">
            <v>Not Listed</v>
          </cell>
          <cell r="D3657" t="str">
            <v>Finance (including NBFCs)</v>
          </cell>
        </row>
        <row r="3658">
          <cell r="A3658" t="str">
            <v>SAURASHTRA CEMENT LTD</v>
          </cell>
          <cell r="B3658">
            <v>502175</v>
          </cell>
          <cell r="C3658" t="str">
            <v>Not Listed</v>
          </cell>
          <cell r="D3658" t="str">
            <v>Cement &amp; Cement Products</v>
          </cell>
        </row>
        <row r="3659">
          <cell r="A3659" t="str">
            <v>SAVANI FINANCIALS LTD</v>
          </cell>
          <cell r="B3659">
            <v>511577</v>
          </cell>
          <cell r="C3659" t="str">
            <v>Not Listed</v>
          </cell>
          <cell r="D3659" t="str">
            <v>Finance (including NBFCs)</v>
          </cell>
        </row>
        <row r="3660">
          <cell r="A3660" t="str">
            <v>SAVANT INFOCOMM LTD</v>
          </cell>
          <cell r="B3660">
            <v>517320</v>
          </cell>
          <cell r="C3660" t="str">
            <v>Not Listed</v>
          </cell>
          <cell r="D3660" t="str">
            <v>Other Elect.Equip./ Prod.</v>
          </cell>
        </row>
        <row r="3661">
          <cell r="A3661" t="str">
            <v>SAVEN TECHNOLOGIES LTD</v>
          </cell>
          <cell r="B3661">
            <v>532404</v>
          </cell>
          <cell r="C3661" t="str">
            <v>Not Listed</v>
          </cell>
          <cell r="D3661" t="str">
            <v>IT Software Products</v>
          </cell>
        </row>
        <row r="3662">
          <cell r="A3662" t="str">
            <v>SAVERA INDUSTRIES LTD</v>
          </cell>
          <cell r="B3662">
            <v>512634</v>
          </cell>
          <cell r="C3662" t="str">
            <v>Not Listed</v>
          </cell>
          <cell r="D3662" t="str">
            <v>Hotels</v>
          </cell>
        </row>
        <row r="3663">
          <cell r="A3663" t="str">
            <v>SAVITA OIL TECHNOLOGIES LTD</v>
          </cell>
          <cell r="B3663">
            <v>524667</v>
          </cell>
          <cell r="C3663" t="str">
            <v>SOTL</v>
          </cell>
          <cell r="D3663" t="str">
            <v>Refineries/ Petro-Products</v>
          </cell>
        </row>
        <row r="3664">
          <cell r="A3664" t="str">
            <v>SAWACA BUSINESS MACHINES LTD</v>
          </cell>
          <cell r="B3664">
            <v>531893</v>
          </cell>
          <cell r="C3664" t="str">
            <v>Not Listed</v>
          </cell>
          <cell r="D3664" t="str">
            <v>Misc.Commercial Services</v>
          </cell>
        </row>
        <row r="3665">
          <cell r="A3665" t="str">
            <v>SAYAJI HOTELS LTD</v>
          </cell>
          <cell r="B3665">
            <v>523710</v>
          </cell>
          <cell r="C3665" t="str">
            <v>Not Listed</v>
          </cell>
          <cell r="D3665" t="str">
            <v>Hotels</v>
          </cell>
        </row>
        <row r="3666">
          <cell r="A3666" t="str">
            <v>SAYAJI INDUSTRIES LTD</v>
          </cell>
          <cell r="B3666">
            <v>540728</v>
          </cell>
          <cell r="C3666" t="str">
            <v>Not Listed</v>
          </cell>
          <cell r="D3666" t="str">
            <v>Diversified</v>
          </cell>
        </row>
        <row r="3667">
          <cell r="A3667" t="str">
            <v>SBEC SUGAR LTD</v>
          </cell>
          <cell r="B3667">
            <v>532102</v>
          </cell>
          <cell r="C3667" t="str">
            <v>Not Listed</v>
          </cell>
          <cell r="D3667" t="str">
            <v>Sugar</v>
          </cell>
        </row>
        <row r="3668">
          <cell r="A3668" t="str">
            <v>SBI LIFE INSURANCE COMPANY LTD</v>
          </cell>
          <cell r="B3668">
            <v>540719</v>
          </cell>
          <cell r="C3668" t="str">
            <v>SBILIFE</v>
          </cell>
          <cell r="D3668" t="str">
            <v>Life Insurance</v>
          </cell>
        </row>
        <row r="3669">
          <cell r="A3669" t="str">
            <v>SBI MUTUAL FUND - SBI GOLD EXCHANGE TRADED SCHEME - GROWTH OPTION</v>
          </cell>
          <cell r="B3669">
            <v>590098</v>
          </cell>
          <cell r="C3669" t="str">
            <v>SBIGETS</v>
          </cell>
          <cell r="D3669" t="str">
            <v>Other Financial Services</v>
          </cell>
        </row>
        <row r="3670">
          <cell r="A3670" t="str">
            <v>SC Agrotech Ltd</v>
          </cell>
          <cell r="B3670">
            <v>526081</v>
          </cell>
          <cell r="C3670" t="str">
            <v>SCAGRO</v>
          </cell>
          <cell r="D3670" t="str">
            <v>Packaged Foods</v>
          </cell>
        </row>
        <row r="3671">
          <cell r="A3671" t="str">
            <v>SCAN PROJECTS LTD</v>
          </cell>
          <cell r="B3671">
            <v>531797</v>
          </cell>
          <cell r="C3671" t="str">
            <v>Not Listed</v>
          </cell>
          <cell r="D3671" t="str">
            <v>Cement &amp; Cement Products</v>
          </cell>
        </row>
        <row r="3672">
          <cell r="A3672" t="str">
            <v>SCAN STEELS LTD</v>
          </cell>
          <cell r="B3672">
            <v>511672</v>
          </cell>
          <cell r="C3672" t="str">
            <v>Not Listed</v>
          </cell>
          <cell r="D3672" t="str">
            <v>Iron &amp; Steel/Interm.Products</v>
          </cell>
        </row>
        <row r="3673">
          <cell r="A3673" t="str">
            <v>Scandent Imaging LTD</v>
          </cell>
          <cell r="B3673">
            <v>516110</v>
          </cell>
          <cell r="C3673" t="str">
            <v>SCANDENT</v>
          </cell>
          <cell r="D3673" t="str">
            <v>Healthcare Services</v>
          </cell>
        </row>
        <row r="3674">
          <cell r="A3674" t="str">
            <v>SCANPOINT GEOMATICS LTD</v>
          </cell>
          <cell r="B3674">
            <v>526544</v>
          </cell>
          <cell r="C3674" t="str">
            <v>Not Listed</v>
          </cell>
          <cell r="D3674" t="str">
            <v>Internet Software &amp; Services</v>
          </cell>
        </row>
        <row r="3675">
          <cell r="A3675" t="str">
            <v>SCHABLONA (INDIA) LTD</v>
          </cell>
          <cell r="B3675">
            <v>507894</v>
          </cell>
          <cell r="C3675" t="str">
            <v>Not Listed</v>
          </cell>
          <cell r="D3675" t="str">
            <v>Furniture-Furnishing-Paints</v>
          </cell>
        </row>
        <row r="3676">
          <cell r="A3676" t="str">
            <v>SCHABLONA INDIA LTD</v>
          </cell>
          <cell r="B3676">
            <v>507894</v>
          </cell>
          <cell r="C3676" t="str">
            <v>Not Listed</v>
          </cell>
          <cell r="D3676" t="str">
            <v>Furniture-Furnishing-Paints</v>
          </cell>
        </row>
        <row r="3677">
          <cell r="A3677" t="str">
            <v>SCHAEFFLER (INDIA) LTD</v>
          </cell>
          <cell r="B3677">
            <v>505790</v>
          </cell>
          <cell r="C3677" t="str">
            <v>SCHAEFFLER</v>
          </cell>
          <cell r="D3677" t="str">
            <v>Industrial Machinery</v>
          </cell>
        </row>
        <row r="3678">
          <cell r="A3678" t="str">
            <v>SCHAEFFLER INDIA LTD</v>
          </cell>
          <cell r="B3678">
            <v>505790</v>
          </cell>
          <cell r="C3678" t="str">
            <v>SCHAEFFLER</v>
          </cell>
          <cell r="D3678" t="str">
            <v>Industrial Machinery</v>
          </cell>
        </row>
        <row r="3679">
          <cell r="A3679" t="str">
            <v>SCHNEIDER ELECTRIC INFRASTRUCTURE LTD</v>
          </cell>
          <cell r="B3679">
            <v>534139</v>
          </cell>
          <cell r="C3679" t="str">
            <v>SCHNEIDER</v>
          </cell>
          <cell r="D3679" t="str">
            <v>Heavy Electrical Equipment</v>
          </cell>
        </row>
        <row r="3680">
          <cell r="A3680" t="str">
            <v>SCINTILLA COMMERCIAL &amp; CREDIT LTD</v>
          </cell>
          <cell r="B3680">
            <v>538857</v>
          </cell>
          <cell r="C3680" t="str">
            <v>Not Listed</v>
          </cell>
          <cell r="D3680" t="str">
            <v>Finance (including NBFCs)</v>
          </cell>
        </row>
        <row r="3681">
          <cell r="A3681" t="str">
            <v>SCOOTERS (INDIA) LTD</v>
          </cell>
          <cell r="B3681">
            <v>505141</v>
          </cell>
          <cell r="C3681" t="str">
            <v>Not Listed</v>
          </cell>
          <cell r="D3681" t="str">
            <v>2/3 Wheelers</v>
          </cell>
        </row>
        <row r="3682">
          <cell r="A3682" t="str">
            <v>SCOOTERS INDIA LTD</v>
          </cell>
          <cell r="B3682">
            <v>505141</v>
          </cell>
          <cell r="C3682" t="str">
            <v>Not Listed</v>
          </cell>
          <cell r="D3682" t="str">
            <v>2/3 Wheelers</v>
          </cell>
        </row>
        <row r="3683">
          <cell r="A3683" t="str">
            <v>SEA GOLD AQUA FARMS LTD</v>
          </cell>
          <cell r="B3683">
            <v>530361</v>
          </cell>
          <cell r="C3683" t="str">
            <v>Not Listed</v>
          </cell>
          <cell r="D3683" t="str">
            <v>Packaged Foods</v>
          </cell>
        </row>
        <row r="3684">
          <cell r="A3684" t="str">
            <v>SEA TV NETWORK LTD</v>
          </cell>
          <cell r="B3684">
            <v>533268</v>
          </cell>
          <cell r="C3684" t="str">
            <v>Not Listed</v>
          </cell>
          <cell r="D3684" t="str">
            <v>Broadcasting &amp; Cable TV</v>
          </cell>
        </row>
        <row r="3685">
          <cell r="A3685" t="str">
            <v>SEAMEC LTD</v>
          </cell>
          <cell r="B3685">
            <v>526807</v>
          </cell>
          <cell r="C3685" t="str">
            <v>SEAMECLTD</v>
          </cell>
          <cell r="D3685" t="str">
            <v>Shipping</v>
          </cell>
        </row>
        <row r="3686">
          <cell r="A3686" t="str">
            <v>SEASONS FURNISHINGS LTD</v>
          </cell>
          <cell r="B3686">
            <v>521182</v>
          </cell>
          <cell r="C3686" t="str">
            <v>Not Listed</v>
          </cell>
          <cell r="D3686" t="str">
            <v>Comm.Trading  &amp; Distribution</v>
          </cell>
        </row>
        <row r="3687">
          <cell r="A3687" t="str">
            <v>SEASONS TEXTILES LTD</v>
          </cell>
          <cell r="B3687">
            <v>514264</v>
          </cell>
          <cell r="C3687" t="str">
            <v>Not Listed</v>
          </cell>
          <cell r="D3687" t="str">
            <v>Textiles</v>
          </cell>
        </row>
        <row r="3688">
          <cell r="A3688" t="str">
            <v>SECUR CREDENTIALS LTD</v>
          </cell>
          <cell r="B3688" t="str">
            <v>Not Listed</v>
          </cell>
          <cell r="C3688" t="str">
            <v>SECURCRED</v>
          </cell>
          <cell r="D3688" t="str">
            <v>SME</v>
          </cell>
        </row>
        <row r="3689">
          <cell r="A3689" t="str">
            <v>SECURITY AND INTELLIGENCE SERVICES (INDIA) LTD</v>
          </cell>
          <cell r="B3689">
            <v>540673</v>
          </cell>
          <cell r="C3689" t="str">
            <v>SIS</v>
          </cell>
          <cell r="D3689" t="str">
            <v>Sp.Consumer Services</v>
          </cell>
        </row>
        <row r="3690">
          <cell r="A3690" t="str">
            <v>SECURITY AND INTELLIGENCE SERVICES INDIA LTD</v>
          </cell>
          <cell r="B3690">
            <v>540673</v>
          </cell>
          <cell r="C3690" t="str">
            <v>SIS</v>
          </cell>
          <cell r="D3690" t="str">
            <v>Sp.Consumer Services</v>
          </cell>
        </row>
        <row r="3691">
          <cell r="A3691" t="str">
            <v>SEL MANUFACTURING COMPANY LTD</v>
          </cell>
          <cell r="B3691">
            <v>532886</v>
          </cell>
          <cell r="C3691" t="str">
            <v>SELMCL</v>
          </cell>
          <cell r="D3691" t="str">
            <v>Textiles</v>
          </cell>
        </row>
        <row r="3692">
          <cell r="A3692" t="str">
            <v>SELAN EXPLORATION TECHNOLOGY LTD</v>
          </cell>
          <cell r="B3692">
            <v>530075</v>
          </cell>
          <cell r="C3692" t="str">
            <v>SELAN</v>
          </cell>
          <cell r="D3692" t="str">
            <v>Exploration &amp; Production</v>
          </cell>
        </row>
        <row r="3693">
          <cell r="A3693" t="str">
            <v>SELLWIN TRADERS LTD</v>
          </cell>
          <cell r="B3693">
            <v>538875</v>
          </cell>
          <cell r="C3693" t="str">
            <v>Not Listed</v>
          </cell>
          <cell r="D3693" t="str">
            <v>Misc.Commercial Services</v>
          </cell>
        </row>
        <row r="3694">
          <cell r="A3694" t="str">
            <v>SENBO INDUSTRIES LTD</v>
          </cell>
          <cell r="B3694">
            <v>532021</v>
          </cell>
          <cell r="C3694" t="str">
            <v>Not Listed</v>
          </cell>
          <cell r="D3694" t="str">
            <v>Pharmaceuticals</v>
          </cell>
        </row>
        <row r="3695">
          <cell r="A3695" t="str">
            <v>SENTHIL INFOTEK LTD</v>
          </cell>
          <cell r="B3695">
            <v>531980</v>
          </cell>
          <cell r="C3695" t="str">
            <v>Not Listed</v>
          </cell>
          <cell r="D3695" t="str">
            <v>IT Consulting &amp; Software</v>
          </cell>
        </row>
        <row r="3696">
          <cell r="A3696" t="str">
            <v>SEQUENT SCIENTIFIC LTD</v>
          </cell>
          <cell r="B3696">
            <v>512529</v>
          </cell>
          <cell r="C3696" t="str">
            <v>SEQUENT</v>
          </cell>
          <cell r="D3696" t="str">
            <v>Pharmaceuticals</v>
          </cell>
        </row>
        <row r="3697">
          <cell r="A3697" t="str">
            <v>SERVOTECH POWER SYSTEMS LTD</v>
          </cell>
          <cell r="B3697" t="str">
            <v>Not Listed</v>
          </cell>
          <cell r="C3697" t="str">
            <v>SERVOTECH</v>
          </cell>
          <cell r="D3697" t="str">
            <v>SME</v>
          </cell>
        </row>
        <row r="3698">
          <cell r="A3698" t="str">
            <v>SESHASAYEE PAPER AND BOARDS LTD</v>
          </cell>
          <cell r="B3698">
            <v>502450</v>
          </cell>
          <cell r="C3698" t="str">
            <v>SESHAPAPER</v>
          </cell>
          <cell r="D3698" t="str">
            <v>Paper &amp; Paper Products</v>
          </cell>
        </row>
        <row r="3699">
          <cell r="A3699" t="str">
            <v>SETCO AUTOMOTIVE LTD</v>
          </cell>
          <cell r="B3699">
            <v>505075</v>
          </cell>
          <cell r="C3699" t="str">
            <v>SETCO</v>
          </cell>
          <cell r="D3699" t="str">
            <v>Auto Parts &amp; Equipment</v>
          </cell>
        </row>
        <row r="3700">
          <cell r="A3700" t="str">
            <v>SEVEN HILL INDUSTRIES LTD</v>
          </cell>
          <cell r="B3700">
            <v>511760</v>
          </cell>
          <cell r="C3700" t="str">
            <v>Not Listed</v>
          </cell>
          <cell r="D3700" t="str">
            <v>Finance (including NBFCs)</v>
          </cell>
        </row>
        <row r="3701">
          <cell r="A3701" t="str">
            <v>SEYA INDUSTRIES LTD</v>
          </cell>
          <cell r="B3701">
            <v>524324</v>
          </cell>
          <cell r="C3701" t="str">
            <v>Not Listed</v>
          </cell>
          <cell r="D3701" t="str">
            <v>Specialty Chemicals</v>
          </cell>
        </row>
        <row r="3702">
          <cell r="A3702" t="str">
            <v>SEZAL GLASS LTD</v>
          </cell>
          <cell r="B3702">
            <v>532993</v>
          </cell>
          <cell r="C3702" t="str">
            <v>SEZAL</v>
          </cell>
          <cell r="D3702" t="str">
            <v>Construction Materials</v>
          </cell>
        </row>
        <row r="3703">
          <cell r="A3703" t="str">
            <v>SFL INTERNATIONAL LTD</v>
          </cell>
          <cell r="B3703">
            <v>530867</v>
          </cell>
          <cell r="C3703" t="str">
            <v>Not Listed</v>
          </cell>
          <cell r="D3703" t="str">
            <v>Other Financial Services</v>
          </cell>
        </row>
        <row r="3704">
          <cell r="A3704" t="str">
            <v>SHABA CHEMICALS LTD</v>
          </cell>
          <cell r="B3704">
            <v>524546</v>
          </cell>
          <cell r="C3704" t="str">
            <v>Not Listed</v>
          </cell>
          <cell r="D3704" t="str">
            <v>Pharmaceuticals</v>
          </cell>
        </row>
        <row r="3705">
          <cell r="A3705" t="str">
            <v>SHAH ALLOYS LTD</v>
          </cell>
          <cell r="B3705">
            <v>513436</v>
          </cell>
          <cell r="C3705" t="str">
            <v>SHAHALLOYS</v>
          </cell>
          <cell r="D3705" t="str">
            <v>Iron &amp; Steel/Interm.Products</v>
          </cell>
        </row>
        <row r="3706">
          <cell r="A3706" t="str">
            <v>SHAH CONSTRUCTION CO LTD</v>
          </cell>
          <cell r="B3706">
            <v>509870</v>
          </cell>
          <cell r="C3706" t="str">
            <v>Not Listed</v>
          </cell>
          <cell r="D3706" t="str">
            <v>Realty</v>
          </cell>
        </row>
        <row r="3707">
          <cell r="A3707" t="str">
            <v>SHAH FOODS LTD</v>
          </cell>
          <cell r="B3707">
            <v>519031</v>
          </cell>
          <cell r="C3707" t="str">
            <v>Not Listed</v>
          </cell>
          <cell r="D3707" t="str">
            <v>Packaged Foods</v>
          </cell>
        </row>
        <row r="3708">
          <cell r="A3708" t="str">
            <v>SHAHI SHIPPING LTD</v>
          </cell>
          <cell r="B3708">
            <v>526508</v>
          </cell>
          <cell r="C3708" t="str">
            <v>Not Listed</v>
          </cell>
          <cell r="D3708" t="str">
            <v>Shipping</v>
          </cell>
        </row>
        <row r="3709">
          <cell r="A3709" t="str">
            <v>SHAILJA COMMERCIAL TRADE FRENZY LTD</v>
          </cell>
          <cell r="B3709">
            <v>539520</v>
          </cell>
          <cell r="C3709" t="str">
            <v>Not Listed</v>
          </cell>
          <cell r="D3709" t="str">
            <v>Comm.Trading  &amp; Distribution</v>
          </cell>
        </row>
        <row r="3710">
          <cell r="A3710" t="str">
            <v>SHAILY ENGINEERING PLASTICS LTD</v>
          </cell>
          <cell r="B3710">
            <v>501423</v>
          </cell>
          <cell r="C3710" t="str">
            <v>Not Listed</v>
          </cell>
          <cell r="D3710" t="str">
            <v>Plastic Products</v>
          </cell>
        </row>
        <row r="3711">
          <cell r="A3711" t="str">
            <v>SHAIVAL REALITY LTD</v>
          </cell>
          <cell r="B3711" t="str">
            <v>Not Listed</v>
          </cell>
          <cell r="C3711" t="str">
            <v>SHAIVAL</v>
          </cell>
          <cell r="D3711" t="str">
            <v>SME</v>
          </cell>
        </row>
        <row r="3712">
          <cell r="A3712" t="str">
            <v>SHAKTI PUMPS (INDIA) LTD</v>
          </cell>
          <cell r="B3712">
            <v>531431</v>
          </cell>
          <cell r="C3712" t="str">
            <v>SHAKTIPUMP</v>
          </cell>
          <cell r="D3712" t="str">
            <v>Industrial Machinery</v>
          </cell>
        </row>
        <row r="3713">
          <cell r="A3713" t="str">
            <v>SHAKTI PUMPS INDIA LTD</v>
          </cell>
          <cell r="B3713">
            <v>531431</v>
          </cell>
          <cell r="C3713" t="str">
            <v>SHAKTIPUMP</v>
          </cell>
          <cell r="D3713" t="str">
            <v>Industrial Machinery</v>
          </cell>
        </row>
        <row r="3714">
          <cell r="A3714" t="str">
            <v>SHALBY LTD</v>
          </cell>
          <cell r="B3714">
            <v>540797</v>
          </cell>
          <cell r="C3714" t="str">
            <v>SHALBY</v>
          </cell>
          <cell r="D3714" t="str">
            <v>Healthcare Facilities</v>
          </cell>
        </row>
        <row r="3715">
          <cell r="A3715" t="str">
            <v>SHALIBHADRA FINANCE LTD</v>
          </cell>
          <cell r="B3715">
            <v>511754</v>
          </cell>
          <cell r="C3715" t="str">
            <v>Not Listed</v>
          </cell>
          <cell r="D3715" t="str">
            <v>Finance (including NBFCs)</v>
          </cell>
        </row>
        <row r="3716">
          <cell r="A3716" t="str">
            <v>SHALIMAR AGENCIES LTD</v>
          </cell>
          <cell r="B3716">
            <v>539895</v>
          </cell>
          <cell r="C3716" t="str">
            <v>Not Listed</v>
          </cell>
          <cell r="D3716" t="str">
            <v>Other Financial Services</v>
          </cell>
        </row>
        <row r="3717">
          <cell r="A3717" t="str">
            <v>SHALIMAR PAINTS LTD</v>
          </cell>
          <cell r="B3717">
            <v>509874</v>
          </cell>
          <cell r="C3717" t="str">
            <v>SHALPAINTS</v>
          </cell>
          <cell r="D3717" t="str">
            <v>Furniture-Furnishing-Paints</v>
          </cell>
        </row>
        <row r="3718">
          <cell r="A3718" t="str">
            <v>SHALIMAR PRODUCTIONS LTD</v>
          </cell>
          <cell r="B3718">
            <v>512499</v>
          </cell>
          <cell r="C3718" t="str">
            <v>Not Listed</v>
          </cell>
          <cell r="D3718" t="str">
            <v>Other Financial Services</v>
          </cell>
        </row>
        <row r="3719">
          <cell r="A3719" t="str">
            <v>SHALIMAR WIRES INDUSTRIES LTD</v>
          </cell>
          <cell r="B3719">
            <v>532455</v>
          </cell>
          <cell r="C3719" t="str">
            <v>Not Listed</v>
          </cell>
          <cell r="D3719" t="str">
            <v>Copper</v>
          </cell>
        </row>
        <row r="3720">
          <cell r="A3720" t="str">
            <v>SHANGAR DECOR LTD</v>
          </cell>
          <cell r="B3720">
            <v>540259</v>
          </cell>
          <cell r="C3720" t="str">
            <v>Not Listed</v>
          </cell>
          <cell r="D3720" t="str">
            <v>Sp.Consumer Services</v>
          </cell>
        </row>
        <row r="3721">
          <cell r="A3721" t="str">
            <v>Shankar Lal Rampal Dye-Chem Ltd</v>
          </cell>
          <cell r="B3721">
            <v>542232</v>
          </cell>
          <cell r="C3721" t="str">
            <v>SRD</v>
          </cell>
          <cell r="D3721" t="str">
            <v>Comm.Trading  &amp;amp; Distribution</v>
          </cell>
        </row>
        <row r="3722">
          <cell r="A3722" t="str">
            <v>SHANKARA BUILDING PRODUCTS LTD</v>
          </cell>
          <cell r="B3722">
            <v>540425</v>
          </cell>
          <cell r="C3722" t="str">
            <v>SHANKARA</v>
          </cell>
          <cell r="D3722" t="str">
            <v>Iron &amp; Steel Products</v>
          </cell>
        </row>
        <row r="3723">
          <cell r="A3723" t="str">
            <v>SHANTAI INDUSTRIES LTD</v>
          </cell>
          <cell r="B3723">
            <v>512297</v>
          </cell>
          <cell r="C3723" t="str">
            <v>Not Listed</v>
          </cell>
          <cell r="D3723" t="str">
            <v>Industrial Machinery</v>
          </cell>
        </row>
        <row r="3724">
          <cell r="A3724" t="str">
            <v>SHANTANU SHEOREY AQUAKULT LTD</v>
          </cell>
          <cell r="B3724">
            <v>531925</v>
          </cell>
          <cell r="C3724" t="str">
            <v>Not Listed</v>
          </cell>
          <cell r="D3724" t="str">
            <v>Packaged Foods</v>
          </cell>
        </row>
        <row r="3725">
          <cell r="A3725" t="str">
            <v>SHANTHI GEARS LTD</v>
          </cell>
          <cell r="B3725">
            <v>522034</v>
          </cell>
          <cell r="C3725" t="str">
            <v>SHANTIGEAR</v>
          </cell>
          <cell r="D3725" t="str">
            <v>Auto Parts &amp; Equipment</v>
          </cell>
        </row>
        <row r="3726">
          <cell r="A3726" t="str">
            <v>SHANTI EDUCATIONAL INITIATIVES LTD</v>
          </cell>
          <cell r="B3726">
            <v>539921</v>
          </cell>
          <cell r="C3726" t="str">
            <v>Not Listed</v>
          </cell>
          <cell r="D3726" t="str">
            <v>Education</v>
          </cell>
        </row>
        <row r="3727">
          <cell r="A3727" t="str">
            <v>SHANTI OVERSEAS (INDIA) LTD</v>
          </cell>
          <cell r="B3727" t="str">
            <v>Not Listed</v>
          </cell>
          <cell r="C3727" t="str">
            <v>SHANTI</v>
          </cell>
          <cell r="D3727" t="str">
            <v>SME</v>
          </cell>
        </row>
        <row r="3728">
          <cell r="A3728" t="str">
            <v>SHANTI OVERSEAS INDIA LTD</v>
          </cell>
          <cell r="B3728" t="str">
            <v>Not Listed</v>
          </cell>
          <cell r="C3728" t="str">
            <v>SHANTI</v>
          </cell>
          <cell r="D3728" t="str">
            <v>SME</v>
          </cell>
        </row>
        <row r="3729">
          <cell r="A3729" t="str">
            <v>SHARAD FIBRES &amp; YARN PROCESSORS LTD</v>
          </cell>
          <cell r="B3729">
            <v>514402</v>
          </cell>
          <cell r="C3729" t="str">
            <v>Not Listed</v>
          </cell>
          <cell r="D3729" t="str">
            <v>Textiles</v>
          </cell>
        </row>
        <row r="3730">
          <cell r="A3730" t="str">
            <v>SHARANAM INFRAPROJECT AND TRADING LTD</v>
          </cell>
          <cell r="B3730">
            <v>539584</v>
          </cell>
          <cell r="C3730" t="str">
            <v>Not Listed</v>
          </cell>
          <cell r="D3730" t="str">
            <v>Comm.Trading  &amp; Distribution</v>
          </cell>
        </row>
        <row r="3731">
          <cell r="A3731" t="str">
            <v>SHARDA CROPCHEM LTD</v>
          </cell>
          <cell r="B3731">
            <v>538666</v>
          </cell>
          <cell r="C3731" t="str">
            <v>SHARDACROP</v>
          </cell>
          <cell r="D3731" t="str">
            <v>Agrochemicals</v>
          </cell>
        </row>
        <row r="3732">
          <cell r="A3732" t="str">
            <v>SHARDA ISPAT LTD</v>
          </cell>
          <cell r="B3732">
            <v>513548</v>
          </cell>
          <cell r="C3732" t="str">
            <v>Not Listed</v>
          </cell>
          <cell r="D3732" t="str">
            <v>Iron &amp; Steel/Interm.Products</v>
          </cell>
        </row>
        <row r="3733">
          <cell r="A3733" t="str">
            <v>SHARDA MOTOR INDUSTRIES LTD</v>
          </cell>
          <cell r="B3733">
            <v>535602</v>
          </cell>
          <cell r="C3733" t="str">
            <v>SHARDAMOTR</v>
          </cell>
          <cell r="D3733" t="str">
            <v>Auto Parts &amp; Equipment</v>
          </cell>
        </row>
        <row r="3734">
          <cell r="A3734" t="str">
            <v>SHARDUL SECURITIES LTD</v>
          </cell>
          <cell r="B3734">
            <v>512393</v>
          </cell>
          <cell r="C3734" t="str">
            <v>Not Listed</v>
          </cell>
          <cell r="D3734" t="str">
            <v>Other Financial Services</v>
          </cell>
        </row>
        <row r="3735">
          <cell r="A3735" t="str">
            <v>SHARE INDIA SECURITIES LTD</v>
          </cell>
          <cell r="B3735">
            <v>540725</v>
          </cell>
          <cell r="C3735" t="str">
            <v>Not Listed</v>
          </cell>
          <cell r="D3735" t="str">
            <v>Other Financial Services</v>
          </cell>
        </row>
        <row r="3736">
          <cell r="A3736" t="str">
            <v>SHARIKA ENTERPRISES LTD</v>
          </cell>
          <cell r="B3736">
            <v>540786</v>
          </cell>
          <cell r="C3736" t="str">
            <v>Not Listed</v>
          </cell>
          <cell r="D3736" t="str">
            <v>Other Elect.Equip./ Prod.</v>
          </cell>
        </row>
        <row r="3737">
          <cell r="A3737" t="str">
            <v>SHARON BIO-MEDICINE LTD</v>
          </cell>
          <cell r="B3737">
            <v>532908</v>
          </cell>
          <cell r="C3737" t="str">
            <v>SHARONBIO</v>
          </cell>
          <cell r="D3737" t="str">
            <v>Pharmaceuticals</v>
          </cell>
        </row>
        <row r="3738">
          <cell r="A3738" t="str">
            <v>SHARP (INDIA) LTD</v>
          </cell>
          <cell r="B3738">
            <v>523449</v>
          </cell>
          <cell r="C3738" t="str">
            <v>Not Listed</v>
          </cell>
          <cell r="D3738" t="str">
            <v>Consumer Electronics</v>
          </cell>
        </row>
        <row r="3739">
          <cell r="A3739" t="str">
            <v>SHARP INDIA LTD</v>
          </cell>
          <cell r="B3739">
            <v>523449</v>
          </cell>
          <cell r="C3739" t="str">
            <v>Not Listed</v>
          </cell>
          <cell r="D3739" t="str">
            <v>Consumer Electronics</v>
          </cell>
        </row>
        <row r="3740">
          <cell r="A3740" t="str">
            <v>SHARP INVESTMENTS LTD</v>
          </cell>
          <cell r="B3740">
            <v>538212</v>
          </cell>
          <cell r="C3740" t="str">
            <v>Not Listed</v>
          </cell>
          <cell r="D3740" t="str">
            <v>Finance (including NBFCs)</v>
          </cell>
        </row>
        <row r="3741">
          <cell r="A3741" t="str">
            <v>SHASHANK TRADERS LTD</v>
          </cell>
          <cell r="B3741">
            <v>540221</v>
          </cell>
          <cell r="C3741" t="str">
            <v>Not Listed</v>
          </cell>
          <cell r="D3741" t="str">
            <v>Comm.Trading  &amp; Distribution</v>
          </cell>
        </row>
        <row r="3742">
          <cell r="A3742" t="str">
            <v>SHASHIJIT INFRAPROJECTS LTD</v>
          </cell>
          <cell r="B3742">
            <v>540147</v>
          </cell>
          <cell r="C3742" t="str">
            <v>Not Listed</v>
          </cell>
          <cell r="D3742" t="str">
            <v>Construction &amp; Engineering</v>
          </cell>
        </row>
        <row r="3743">
          <cell r="A3743" t="str">
            <v>SHEELA FOAM LTD</v>
          </cell>
          <cell r="B3743">
            <v>540203</v>
          </cell>
          <cell r="C3743" t="str">
            <v>SFL</v>
          </cell>
          <cell r="D3743" t="str">
            <v>Furniture-Furnishing-Paints</v>
          </cell>
        </row>
        <row r="3744">
          <cell r="A3744" t="str">
            <v>SHEETAL COOL PRODUCTS LTD</v>
          </cell>
          <cell r="B3744">
            <v>540757</v>
          </cell>
          <cell r="C3744" t="str">
            <v>Not Listed</v>
          </cell>
          <cell r="D3744" t="str">
            <v>Packaged Foods</v>
          </cell>
        </row>
        <row r="3745">
          <cell r="A3745" t="str">
            <v>SHEETAL DIAMONDS LTD</v>
          </cell>
          <cell r="B3745">
            <v>530525</v>
          </cell>
          <cell r="C3745" t="str">
            <v>Not Listed</v>
          </cell>
          <cell r="D3745" t="str">
            <v>Other Apparels &amp; Accessories</v>
          </cell>
        </row>
        <row r="3746">
          <cell r="A3746" t="str">
            <v>SHEKHAWATI POLY-YARN LTD</v>
          </cell>
          <cell r="B3746">
            <v>533301</v>
          </cell>
          <cell r="C3746" t="str">
            <v>SPYL</v>
          </cell>
          <cell r="D3746" t="str">
            <v>Textiles</v>
          </cell>
        </row>
        <row r="3747">
          <cell r="A3747" t="str">
            <v>SHELTER INFRA PROJECTS LTD</v>
          </cell>
          <cell r="B3747">
            <v>526839</v>
          </cell>
          <cell r="C3747" t="str">
            <v>Not Listed</v>
          </cell>
          <cell r="D3747" t="str">
            <v>Construction &amp; Engineering</v>
          </cell>
        </row>
        <row r="3748">
          <cell r="A3748" t="str">
            <v>SHEMAROO ENTERTAINMENT LTD</v>
          </cell>
          <cell r="B3748">
            <v>538685</v>
          </cell>
          <cell r="C3748" t="str">
            <v>SHEMAROO</v>
          </cell>
          <cell r="D3748" t="str">
            <v>Movies &amp; Entertainment</v>
          </cell>
        </row>
        <row r="3749">
          <cell r="A3749" t="str">
            <v>SHERATON PROPERTIES &amp; FINANCE LTD</v>
          </cell>
          <cell r="B3749">
            <v>512367</v>
          </cell>
          <cell r="C3749" t="str">
            <v>Not Listed</v>
          </cell>
          <cell r="D3749" t="str">
            <v>Other Financial Services</v>
          </cell>
        </row>
        <row r="3750">
          <cell r="A3750" t="str">
            <v>SHERVANI INDUSTRIAL SYNDICATE LTD</v>
          </cell>
          <cell r="B3750">
            <v>526117</v>
          </cell>
          <cell r="C3750" t="str">
            <v>Not Listed</v>
          </cell>
          <cell r="D3750" t="str">
            <v>Non-Durable Household Prod.</v>
          </cell>
        </row>
        <row r="3751">
          <cell r="A3751" t="str">
            <v>SHESHADRI INDUSTRIES LTD</v>
          </cell>
          <cell r="B3751">
            <v>539111</v>
          </cell>
          <cell r="C3751" t="str">
            <v>Not Listed</v>
          </cell>
          <cell r="D3751" t="str">
            <v>Textiles</v>
          </cell>
        </row>
        <row r="3752">
          <cell r="A3752" t="str">
            <v>SHETRON LTD</v>
          </cell>
          <cell r="B3752">
            <v>526137</v>
          </cell>
          <cell r="C3752" t="str">
            <v>Not Listed</v>
          </cell>
          <cell r="D3752" t="str">
            <v>Containers &amp; Packaging</v>
          </cell>
        </row>
        <row r="3753">
          <cell r="A3753" t="str">
            <v>SHIKHAR LEASING &amp; TRADING LTD</v>
          </cell>
          <cell r="B3753">
            <v>507952</v>
          </cell>
          <cell r="C3753" t="str">
            <v>Not Listed</v>
          </cell>
          <cell r="D3753" t="str">
            <v>Finance (including NBFCs)</v>
          </cell>
        </row>
        <row r="3754">
          <cell r="A3754" t="str">
            <v>SHILCHAR TECHNOLOGIES LTD</v>
          </cell>
          <cell r="B3754">
            <v>531201</v>
          </cell>
          <cell r="C3754" t="str">
            <v>Not Listed</v>
          </cell>
          <cell r="D3754" t="str">
            <v>Other Elect.Equip./ Prod.</v>
          </cell>
        </row>
        <row r="3755">
          <cell r="A3755" t="str">
            <v>SHILP GRAVURES LTD</v>
          </cell>
          <cell r="B3755">
            <v>513709</v>
          </cell>
          <cell r="C3755" t="str">
            <v>Not Listed</v>
          </cell>
          <cell r="D3755" t="str">
            <v>Industrial Machinery</v>
          </cell>
        </row>
        <row r="3756">
          <cell r="A3756" t="str">
            <v>SHILPA MEDICARE LTD</v>
          </cell>
          <cell r="B3756">
            <v>530549</v>
          </cell>
          <cell r="C3756" t="str">
            <v>SHILPAMED</v>
          </cell>
          <cell r="D3756" t="str">
            <v>Pharmaceuticals</v>
          </cell>
        </row>
        <row r="3757">
          <cell r="A3757" t="str">
            <v>SHILPI CABLE TECHNOLOGIES LTD</v>
          </cell>
          <cell r="B3757">
            <v>533389</v>
          </cell>
          <cell r="C3757" t="str">
            <v>SHILPI</v>
          </cell>
          <cell r="D3757" t="str">
            <v>Other Elect.Equip./ Prod.</v>
          </cell>
        </row>
        <row r="3758">
          <cell r="A3758" t="str">
            <v>SHIPPING CORPORATION OF (INDIA) LTD</v>
          </cell>
          <cell r="B3758">
            <v>523598</v>
          </cell>
          <cell r="C3758" t="str">
            <v>SCI</v>
          </cell>
          <cell r="D3758" t="str">
            <v>Shipping</v>
          </cell>
        </row>
        <row r="3759">
          <cell r="A3759" t="str">
            <v>SHIPPING CORPORATION OF INDIA LTD</v>
          </cell>
          <cell r="B3759">
            <v>523598</v>
          </cell>
          <cell r="C3759" t="str">
            <v>SCI</v>
          </cell>
          <cell r="D3759" t="str">
            <v>Shipping</v>
          </cell>
        </row>
        <row r="3760">
          <cell r="A3760" t="str">
            <v>SHIRPUR GOLD REFINERY LTD</v>
          </cell>
          <cell r="B3760">
            <v>512289</v>
          </cell>
          <cell r="C3760" t="str">
            <v>SHIRPUR-G</v>
          </cell>
          <cell r="D3760" t="str">
            <v>Other Non-Ferrous Metals</v>
          </cell>
        </row>
        <row r="3761">
          <cell r="A3761" t="str">
            <v>SHISH INDUSTRIES LTD</v>
          </cell>
          <cell r="B3761">
            <v>540693</v>
          </cell>
          <cell r="C3761" t="str">
            <v>Not Listed</v>
          </cell>
          <cell r="D3761" t="str">
            <v>Plastic Products</v>
          </cell>
        </row>
        <row r="3762">
          <cell r="A3762" t="str">
            <v>SHIVA CEMENT LTD</v>
          </cell>
          <cell r="B3762">
            <v>532323</v>
          </cell>
          <cell r="C3762" t="str">
            <v>Not Listed</v>
          </cell>
          <cell r="D3762" t="str">
            <v>Cement &amp; Cement Products</v>
          </cell>
        </row>
        <row r="3763">
          <cell r="A3763" t="str">
            <v>SHIVA GLOBAL AGRO INDUSTRIES LTD</v>
          </cell>
          <cell r="B3763">
            <v>530433</v>
          </cell>
          <cell r="C3763" t="str">
            <v>Not Listed</v>
          </cell>
          <cell r="D3763" t="str">
            <v>Fertilizers</v>
          </cell>
        </row>
        <row r="3764">
          <cell r="A3764" t="str">
            <v>SHIVA GRANITO EXPORT LTD</v>
          </cell>
          <cell r="B3764">
            <v>540072</v>
          </cell>
          <cell r="C3764" t="str">
            <v>Not Listed</v>
          </cell>
          <cell r="D3764" t="str">
            <v>Construction Materials</v>
          </cell>
        </row>
        <row r="3765">
          <cell r="A3765" t="str">
            <v>SHIVA MEDICARE LTD.</v>
          </cell>
          <cell r="B3765">
            <v>524602</v>
          </cell>
          <cell r="C3765" t="str">
            <v>SHIVMED</v>
          </cell>
          <cell r="D3765" t="str">
            <v>Healthcare Services</v>
          </cell>
        </row>
        <row r="3766">
          <cell r="A3766" t="str">
            <v>SHIVA MILLS LTD</v>
          </cell>
          <cell r="B3766">
            <v>540961</v>
          </cell>
          <cell r="C3766" t="str">
            <v>SHIVAMILLS</v>
          </cell>
          <cell r="D3766" t="str">
            <v>Textiles</v>
          </cell>
        </row>
        <row r="3767">
          <cell r="A3767" t="str">
            <v>SHIVA SUITINGS LTD</v>
          </cell>
          <cell r="B3767">
            <v>521003</v>
          </cell>
          <cell r="C3767" t="str">
            <v>Not Listed</v>
          </cell>
          <cell r="D3767" t="str">
            <v>Comm.Trading  &amp; Distribution</v>
          </cell>
        </row>
        <row r="3768">
          <cell r="A3768" t="str">
            <v>SHIVA TEXYARN LTD</v>
          </cell>
          <cell r="B3768">
            <v>511108</v>
          </cell>
          <cell r="C3768" t="str">
            <v>SHIVATEX</v>
          </cell>
          <cell r="D3768" t="str">
            <v>Textiles</v>
          </cell>
        </row>
        <row r="3769">
          <cell r="A3769" t="str">
            <v>SHIVAGRICO IMPLEMENTS LTD</v>
          </cell>
          <cell r="B3769">
            <v>522237</v>
          </cell>
          <cell r="C3769" t="str">
            <v>Not Listed</v>
          </cell>
          <cell r="D3769" t="str">
            <v>Industrial Machinery</v>
          </cell>
        </row>
        <row r="3770">
          <cell r="A3770" t="str">
            <v>SHIVALIK BIMETAL CONTROLS LTD</v>
          </cell>
          <cell r="B3770">
            <v>513097</v>
          </cell>
          <cell r="C3770" t="str">
            <v>Not Listed</v>
          </cell>
          <cell r="D3770" t="str">
            <v>Electronic Components</v>
          </cell>
        </row>
        <row r="3771">
          <cell r="A3771" t="str">
            <v>SHIVALIK RASAYAN LTD</v>
          </cell>
          <cell r="B3771">
            <v>539148</v>
          </cell>
          <cell r="C3771" t="str">
            <v>Not Listed</v>
          </cell>
          <cell r="D3771" t="str">
            <v>Agrochemicals</v>
          </cell>
        </row>
        <row r="3772">
          <cell r="A3772" t="str">
            <v>SHIVAM AUTOTECH LTD</v>
          </cell>
          <cell r="B3772">
            <v>532776</v>
          </cell>
          <cell r="C3772" t="str">
            <v>SHIVAMAUTO</v>
          </cell>
          <cell r="D3772" t="str">
            <v>Auto Parts &amp; Equipment</v>
          </cell>
        </row>
        <row r="3773">
          <cell r="A3773" t="str">
            <v>SHIVANSH FINSERVE LTD</v>
          </cell>
          <cell r="B3773">
            <v>539593</v>
          </cell>
          <cell r="C3773" t="str">
            <v>Not Listed</v>
          </cell>
          <cell r="D3773" t="str">
            <v>Other Financial Services</v>
          </cell>
        </row>
        <row r="3774">
          <cell r="A3774" t="str">
            <v>SHIVKAMAL IMPEX LTD</v>
          </cell>
          <cell r="B3774">
            <v>539683</v>
          </cell>
          <cell r="C3774" t="str">
            <v>Not Listed</v>
          </cell>
          <cell r="D3774" t="str">
            <v>Finance (including NBFCs)</v>
          </cell>
        </row>
        <row r="3775">
          <cell r="A3775" t="str">
            <v>SHIVOM INVESTMENT &amp; CONSULTANCY LTD</v>
          </cell>
          <cell r="B3775">
            <v>539833</v>
          </cell>
          <cell r="C3775" t="str">
            <v>Not Listed</v>
          </cell>
          <cell r="D3775" t="str">
            <v>Finance (including NBFCs)</v>
          </cell>
        </row>
        <row r="3776">
          <cell r="A3776" t="str">
            <v>SHOPPERS STOP LTD</v>
          </cell>
          <cell r="B3776">
            <v>532638</v>
          </cell>
          <cell r="C3776" t="str">
            <v>SHOPERSTOP</v>
          </cell>
          <cell r="D3776" t="str">
            <v>Department Stores</v>
          </cell>
        </row>
        <row r="3777">
          <cell r="A3777" t="str">
            <v>SHRADHA INFRAPROJECTS NAGPUR LTD</v>
          </cell>
          <cell r="B3777" t="str">
            <v>Not Listed</v>
          </cell>
          <cell r="C3777" t="str">
            <v>SHRADHA</v>
          </cell>
          <cell r="D3777" t="str">
            <v>SME</v>
          </cell>
        </row>
        <row r="3778">
          <cell r="A3778" t="str">
            <v>SHREE AJIT PULP AND PAPER LTD</v>
          </cell>
          <cell r="B3778">
            <v>538795</v>
          </cell>
          <cell r="C3778" t="str">
            <v>Not Listed</v>
          </cell>
          <cell r="D3778" t="str">
            <v>Paper &amp; Paper Products</v>
          </cell>
        </row>
        <row r="3779">
          <cell r="A3779" t="str">
            <v>SHREE BHAVYA FABRICS LTD</v>
          </cell>
          <cell r="B3779">
            <v>521131</v>
          </cell>
          <cell r="C3779" t="str">
            <v>Not Listed</v>
          </cell>
          <cell r="D3779" t="str">
            <v>Textiles</v>
          </cell>
        </row>
        <row r="3780">
          <cell r="A3780" t="str">
            <v>SHREE BHAWANI PAPER MILLS LTD</v>
          </cell>
          <cell r="B3780">
            <v>502563</v>
          </cell>
          <cell r="C3780" t="str">
            <v>Not Listed</v>
          </cell>
          <cell r="D3780" t="str">
            <v>Paper &amp; Paper Products</v>
          </cell>
        </row>
        <row r="3781">
          <cell r="A3781" t="str">
            <v>SHREE CEMENT LTD</v>
          </cell>
          <cell r="B3781">
            <v>500387</v>
          </cell>
          <cell r="C3781" t="str">
            <v>SHREECEM</v>
          </cell>
          <cell r="D3781" t="str">
            <v>Cement &amp; Cement Products</v>
          </cell>
        </row>
        <row r="3782">
          <cell r="A3782" t="str">
            <v>SHREE DIGVIJAY CEMENT CO LTD</v>
          </cell>
          <cell r="B3782">
            <v>502180</v>
          </cell>
          <cell r="C3782" t="str">
            <v>Not Listed</v>
          </cell>
          <cell r="D3782" t="str">
            <v>Cement &amp; Cement Products</v>
          </cell>
        </row>
        <row r="3783">
          <cell r="A3783" t="str">
            <v>SHREE GANESH BIOTECH (INDIA) LTD</v>
          </cell>
          <cell r="B3783">
            <v>539470</v>
          </cell>
          <cell r="C3783" t="str">
            <v>Not Listed</v>
          </cell>
          <cell r="D3783" t="str">
            <v>Biotechnology</v>
          </cell>
        </row>
        <row r="3784">
          <cell r="A3784" t="str">
            <v>SHREE GANESH BIOTECH INDIA LTD</v>
          </cell>
          <cell r="B3784">
            <v>539470</v>
          </cell>
          <cell r="C3784" t="str">
            <v>Not Listed</v>
          </cell>
          <cell r="D3784" t="str">
            <v>Biotechnology</v>
          </cell>
        </row>
        <row r="3785">
          <cell r="A3785" t="str">
            <v>SHREE GANESH ELASTOPLAST LTD</v>
          </cell>
          <cell r="B3785">
            <v>530797</v>
          </cell>
          <cell r="C3785" t="str">
            <v>Not Listed</v>
          </cell>
          <cell r="D3785" t="str">
            <v>Comm.Trading  &amp; Distribution</v>
          </cell>
        </row>
        <row r="3786">
          <cell r="A3786" t="str">
            <v>SHREE GANESH FORGINGS LTD</v>
          </cell>
          <cell r="B3786">
            <v>532643</v>
          </cell>
          <cell r="C3786" t="str">
            <v>SGFL</v>
          </cell>
          <cell r="D3786" t="str">
            <v>Other Industrial Products</v>
          </cell>
        </row>
        <row r="3787">
          <cell r="A3787" t="str">
            <v>SHREE GANESH REMEDIES LTD</v>
          </cell>
          <cell r="B3787">
            <v>540737</v>
          </cell>
          <cell r="C3787" t="str">
            <v>Not Listed</v>
          </cell>
          <cell r="D3787" t="str">
            <v>Pharmaceuticals</v>
          </cell>
        </row>
        <row r="3788">
          <cell r="A3788" t="str">
            <v>SHREE GLOBAL TRADEFIN LTD</v>
          </cell>
          <cell r="B3788">
            <v>512463</v>
          </cell>
          <cell r="C3788" t="str">
            <v>Not Listed</v>
          </cell>
          <cell r="D3788" t="str">
            <v>Finance (including NBFCs)</v>
          </cell>
        </row>
        <row r="3789">
          <cell r="A3789" t="str">
            <v>SHREE HARI CHEMICALS EXPORT LTD</v>
          </cell>
          <cell r="B3789">
            <v>524336</v>
          </cell>
          <cell r="C3789" t="str">
            <v>Not Listed</v>
          </cell>
          <cell r="D3789" t="str">
            <v>Commodity Chemicals</v>
          </cell>
        </row>
        <row r="3790">
          <cell r="A3790" t="str">
            <v>SHREE KARTHIK PAPERS LTD</v>
          </cell>
          <cell r="B3790">
            <v>516106</v>
          </cell>
          <cell r="C3790" t="str">
            <v>Not Listed</v>
          </cell>
          <cell r="D3790" t="str">
            <v>Paper &amp; Paper Products</v>
          </cell>
        </row>
        <row r="3791">
          <cell r="A3791" t="str">
            <v>SHREE KRISHNA INFRASTRUCTURE LTD</v>
          </cell>
          <cell r="B3791">
            <v>542146</v>
          </cell>
          <cell r="C3791" t="str">
            <v>Not Listed</v>
          </cell>
          <cell r="D3791" t="str">
            <v>Realty</v>
          </cell>
        </row>
        <row r="3792">
          <cell r="A3792" t="str">
            <v>SHREE KRISHNA PAPER MILLS &amp; INDUSTRIES LTD</v>
          </cell>
          <cell r="B3792">
            <v>500388</v>
          </cell>
          <cell r="C3792" t="str">
            <v>Not Listed</v>
          </cell>
          <cell r="D3792" t="str">
            <v>Paper &amp; Paper Products</v>
          </cell>
        </row>
        <row r="3793">
          <cell r="A3793" t="str">
            <v>SHREE MANUFACTURING CO LTD</v>
          </cell>
          <cell r="B3793">
            <v>503863</v>
          </cell>
          <cell r="C3793" t="str">
            <v>Not Listed</v>
          </cell>
          <cell r="D3793" t="str">
            <v>Textiles</v>
          </cell>
        </row>
        <row r="3794">
          <cell r="A3794" t="str">
            <v>SHREE METALLOYS LTD</v>
          </cell>
          <cell r="B3794">
            <v>531962</v>
          </cell>
          <cell r="C3794" t="str">
            <v>Not Listed</v>
          </cell>
          <cell r="D3794" t="str">
            <v>Finance (including NBFCs)</v>
          </cell>
        </row>
        <row r="3795">
          <cell r="A3795" t="str">
            <v>SHREE NIDHI TRADING CO  LTD</v>
          </cell>
          <cell r="B3795">
            <v>540253</v>
          </cell>
          <cell r="C3795" t="str">
            <v>Not Listed</v>
          </cell>
          <cell r="D3795" t="str">
            <v>Other Financial Services</v>
          </cell>
        </row>
        <row r="3796">
          <cell r="A3796" t="str">
            <v>SHREE OM TRADES LTD</v>
          </cell>
          <cell r="B3796">
            <v>506180</v>
          </cell>
          <cell r="C3796" t="str">
            <v>Not Listed</v>
          </cell>
          <cell r="D3796" t="str">
            <v>Comm.Trading  &amp; Distribution</v>
          </cell>
        </row>
        <row r="3797">
          <cell r="A3797" t="str">
            <v>SHREE PACETRONIX LTD</v>
          </cell>
          <cell r="B3797">
            <v>527005</v>
          </cell>
          <cell r="C3797" t="str">
            <v>Not Listed</v>
          </cell>
          <cell r="D3797" t="str">
            <v>Healthcare Supplies</v>
          </cell>
        </row>
        <row r="3798">
          <cell r="A3798" t="str">
            <v>SHREE PRECOATED STEELS LTD</v>
          </cell>
          <cell r="B3798">
            <v>533110</v>
          </cell>
          <cell r="C3798" t="str">
            <v>Not Listed</v>
          </cell>
          <cell r="D3798" t="str">
            <v>Iron &amp; Steel Products</v>
          </cell>
        </row>
        <row r="3799">
          <cell r="A3799" t="str">
            <v>SHREE PUSHKAR CHEMICALS &amp; FERTILISERS LTD</v>
          </cell>
          <cell r="B3799">
            <v>539334</v>
          </cell>
          <cell r="C3799" t="str">
            <v>SHREEPUSHK</v>
          </cell>
          <cell r="D3799" t="str">
            <v>Specialty Chemicals</v>
          </cell>
        </row>
        <row r="3800">
          <cell r="A3800" t="str">
            <v>SHREE RAJASTHAN SYNTEX LTD</v>
          </cell>
          <cell r="B3800">
            <v>503837</v>
          </cell>
          <cell r="C3800" t="str">
            <v>Not Listed</v>
          </cell>
          <cell r="D3800" t="str">
            <v>Textiles</v>
          </cell>
        </row>
        <row r="3801">
          <cell r="A3801" t="str">
            <v>SHREE RAJESHWARANAND PAPER MILLS LTD</v>
          </cell>
          <cell r="B3801">
            <v>516086</v>
          </cell>
          <cell r="C3801" t="str">
            <v>Not Listed</v>
          </cell>
          <cell r="D3801" t="str">
            <v>Paper &amp; Paper Products</v>
          </cell>
        </row>
        <row r="3802">
          <cell r="A3802" t="str">
            <v>SHREE RAM PROTEINS LTD</v>
          </cell>
          <cell r="B3802" t="str">
            <v>Not Listed</v>
          </cell>
          <cell r="C3802" t="str">
            <v>SRPL</v>
          </cell>
          <cell r="D3802" t="str">
            <v>SME</v>
          </cell>
        </row>
        <row r="3803">
          <cell r="A3803" t="str">
            <v>SHREE RAMA MULTI-TECH LTD</v>
          </cell>
          <cell r="B3803">
            <v>532310</v>
          </cell>
          <cell r="C3803" t="str">
            <v>SHREERAMA</v>
          </cell>
          <cell r="D3803" t="str">
            <v>Containers &amp; Packaging</v>
          </cell>
        </row>
        <row r="3804">
          <cell r="A3804" t="str">
            <v>SHREE RAMA NEWSPRINT LTD</v>
          </cell>
          <cell r="B3804">
            <v>500356</v>
          </cell>
          <cell r="C3804" t="str">
            <v>RAMANEWS</v>
          </cell>
          <cell r="D3804" t="str">
            <v>Paper &amp; Paper Products</v>
          </cell>
        </row>
        <row r="3805">
          <cell r="A3805" t="str">
            <v>SHREE RENUKA SUGARS LTD</v>
          </cell>
          <cell r="B3805">
            <v>532670</v>
          </cell>
          <cell r="C3805" t="str">
            <v>RENUKA</v>
          </cell>
          <cell r="D3805" t="str">
            <v>Sugar</v>
          </cell>
        </row>
        <row r="3806">
          <cell r="A3806" t="str">
            <v>SHREE SALASAR INVESTMENT LTD</v>
          </cell>
          <cell r="B3806">
            <v>503635</v>
          </cell>
          <cell r="C3806" t="str">
            <v>Not Listed</v>
          </cell>
          <cell r="D3806" t="str">
            <v>Other Financial Services</v>
          </cell>
        </row>
        <row r="3807">
          <cell r="A3807" t="str">
            <v>SHREE SECURITIES LTD</v>
          </cell>
          <cell r="B3807">
            <v>538975</v>
          </cell>
          <cell r="C3807" t="str">
            <v>Not Listed</v>
          </cell>
          <cell r="D3807" t="str">
            <v>Finance (including NBFCs)</v>
          </cell>
        </row>
        <row r="3808">
          <cell r="A3808" t="str">
            <v>SHREE STEEL WIRE ROPES LTD</v>
          </cell>
          <cell r="B3808">
            <v>513488</v>
          </cell>
          <cell r="C3808" t="str">
            <v>Not Listed</v>
          </cell>
          <cell r="D3808" t="str">
            <v>Iron &amp; Steel Products</v>
          </cell>
        </row>
        <row r="3809">
          <cell r="A3809" t="str">
            <v>SHREE SURGOVIND TRADELINK LTD</v>
          </cell>
          <cell r="B3809">
            <v>531667</v>
          </cell>
          <cell r="C3809" t="str">
            <v>Not Listed</v>
          </cell>
          <cell r="D3809" t="str">
            <v>Comm.Trading  &amp; Distribution</v>
          </cell>
        </row>
        <row r="3810">
          <cell r="A3810" t="str">
            <v>SHREE TIRUPATI BALAJEE FIBC LTD</v>
          </cell>
          <cell r="B3810" t="str">
            <v>Not Listed</v>
          </cell>
          <cell r="C3810" t="str">
            <v>TIRUPATI</v>
          </cell>
          <cell r="D3810" t="str">
            <v>SME</v>
          </cell>
        </row>
        <row r="3811">
          <cell r="A3811" t="str">
            <v>SHREE TULSI ONLINE COM LTD</v>
          </cell>
          <cell r="B3811">
            <v>590128</v>
          </cell>
          <cell r="C3811" t="str">
            <v>Not Listed</v>
          </cell>
          <cell r="D3811" t="str">
            <v>IT Consulting &amp; Software</v>
          </cell>
        </row>
        <row r="3812">
          <cell r="A3812" t="str">
            <v>SHREE VASU LOGISTICS LTD</v>
          </cell>
          <cell r="B3812" t="str">
            <v>Not Listed</v>
          </cell>
          <cell r="C3812" t="str">
            <v>SVLL</v>
          </cell>
          <cell r="D3812" t="str">
            <v>SME</v>
          </cell>
        </row>
        <row r="3813">
          <cell r="A3813" t="str">
            <v>SHREE WORSTEX LTD</v>
          </cell>
          <cell r="B3813">
            <v>541358</v>
          </cell>
          <cell r="C3813" t="str">
            <v>Not Listed</v>
          </cell>
          <cell r="D3813" t="str">
            <v>Finance (including NBFCs)</v>
          </cell>
        </row>
        <row r="3814">
          <cell r="A3814" t="str">
            <v>SHREEJI TRANSLOGISTICS LTD</v>
          </cell>
          <cell r="B3814">
            <v>540738</v>
          </cell>
          <cell r="C3814" t="str">
            <v>Not Listed</v>
          </cell>
          <cell r="D3814" t="str">
            <v>Transportation - Logistics</v>
          </cell>
        </row>
        <row r="3815">
          <cell r="A3815" t="str">
            <v>SHREENATH INVESTMENTS CO LTD</v>
          </cell>
          <cell r="B3815">
            <v>503696</v>
          </cell>
          <cell r="C3815" t="str">
            <v>Not Listed</v>
          </cell>
          <cell r="D3815" t="str">
            <v>Misc.Commercial Services</v>
          </cell>
        </row>
        <row r="3816">
          <cell r="A3816" t="str">
            <v>SHREEOSWAL SEEDS AND CHEMICALS LTD</v>
          </cell>
          <cell r="B3816" t="str">
            <v>Not Listed</v>
          </cell>
          <cell r="C3816" t="str">
            <v>OSWALSEEDS</v>
          </cell>
          <cell r="D3816" t="str">
            <v>SME</v>
          </cell>
        </row>
        <row r="3817">
          <cell r="A3817" t="str">
            <v>SHREESHAY ENGINEERS LTD</v>
          </cell>
          <cell r="B3817">
            <v>541112</v>
          </cell>
          <cell r="C3817" t="str">
            <v>Not Listed</v>
          </cell>
          <cell r="D3817" t="str">
            <v>Construction &amp; Engineering</v>
          </cell>
        </row>
        <row r="3818">
          <cell r="A3818" t="str">
            <v>SHREEVATSAA FINANCE &amp; LEASING LTD</v>
          </cell>
          <cell r="B3818">
            <v>532007</v>
          </cell>
          <cell r="C3818" t="str">
            <v>Not Listed</v>
          </cell>
          <cell r="D3818" t="str">
            <v>Misc.Commercial Services</v>
          </cell>
        </row>
        <row r="3819">
          <cell r="A3819" t="str">
            <v>SHRENIK LTD</v>
          </cell>
          <cell r="B3819" t="str">
            <v>Not Listed</v>
          </cell>
          <cell r="C3819" t="str">
            <v>SHRENIK</v>
          </cell>
          <cell r="D3819" t="str">
            <v>SME</v>
          </cell>
        </row>
        <row r="3820">
          <cell r="A3820" t="str">
            <v>SHREYANS INDUSTRIES LTD</v>
          </cell>
          <cell r="B3820">
            <v>516016</v>
          </cell>
          <cell r="C3820" t="str">
            <v>SHREYANIND</v>
          </cell>
          <cell r="D3820" t="str">
            <v>Paper &amp; Paper Products</v>
          </cell>
        </row>
        <row r="3821">
          <cell r="A3821" t="str">
            <v>SHREYAS INTERMEDIATES LTD</v>
          </cell>
          <cell r="B3821">
            <v>526335</v>
          </cell>
          <cell r="C3821" t="str">
            <v>Not Listed</v>
          </cell>
          <cell r="D3821" t="str">
            <v>Commodity Chemicals</v>
          </cell>
        </row>
        <row r="3822">
          <cell r="A3822" t="str">
            <v>SHREYAS SHIPPING &amp; LOGISTICS LTD</v>
          </cell>
          <cell r="B3822">
            <v>520151</v>
          </cell>
          <cell r="C3822" t="str">
            <v>SHREYAS</v>
          </cell>
          <cell r="D3822" t="str">
            <v>Shipping</v>
          </cell>
        </row>
        <row r="3823">
          <cell r="A3823" t="str">
            <v>SHRI BAJRANG ALLOYS LTD</v>
          </cell>
          <cell r="B3823">
            <v>526981</v>
          </cell>
          <cell r="C3823" t="str">
            <v>Not Listed</v>
          </cell>
          <cell r="D3823" t="str">
            <v>Iron &amp; Steel Products</v>
          </cell>
        </row>
        <row r="3824">
          <cell r="A3824" t="str">
            <v>SHRI BHOLANATH CARPETS LTD</v>
          </cell>
          <cell r="B3824">
            <v>530841</v>
          </cell>
          <cell r="C3824" t="str">
            <v>Not Listed</v>
          </cell>
          <cell r="D3824" t="str">
            <v>Furniture-Furnishing-Paints</v>
          </cell>
        </row>
        <row r="3825">
          <cell r="A3825" t="str">
            <v>SHRI DINESH MILLS LTD</v>
          </cell>
          <cell r="B3825">
            <v>503804</v>
          </cell>
          <cell r="C3825" t="str">
            <v>Not Listed</v>
          </cell>
          <cell r="D3825" t="str">
            <v>Textiles</v>
          </cell>
        </row>
        <row r="3826">
          <cell r="A3826" t="str">
            <v>SHRI JAGDAMBA POLYMERS LTD</v>
          </cell>
          <cell r="B3826">
            <v>512453</v>
          </cell>
          <cell r="C3826" t="str">
            <v>Not Listed</v>
          </cell>
          <cell r="D3826" t="str">
            <v>Containers &amp; Packaging</v>
          </cell>
        </row>
        <row r="3827">
          <cell r="A3827" t="str">
            <v>SHRI KALYAN HOLDINGS LTD</v>
          </cell>
          <cell r="B3827">
            <v>532083</v>
          </cell>
          <cell r="C3827" t="str">
            <v>Not Listed</v>
          </cell>
          <cell r="D3827" t="str">
            <v>Misc.Commercial Services</v>
          </cell>
        </row>
        <row r="3828">
          <cell r="A3828" t="str">
            <v>SHRI KESHAV CEMENTS AND INFRA LTD</v>
          </cell>
          <cell r="B3828">
            <v>530977</v>
          </cell>
          <cell r="C3828" t="str">
            <v>Not Listed</v>
          </cell>
          <cell r="D3828" t="str">
            <v>Cement &amp; Cement Products</v>
          </cell>
        </row>
        <row r="3829">
          <cell r="A3829" t="str">
            <v>SHRI KRISHNA DEVCON LTD</v>
          </cell>
          <cell r="B3829">
            <v>531080</v>
          </cell>
          <cell r="C3829" t="str">
            <v>Not Listed</v>
          </cell>
          <cell r="D3829" t="str">
            <v>Realty</v>
          </cell>
        </row>
        <row r="3830">
          <cell r="A3830" t="str">
            <v>SHRI NIWAS LEASING AND FINANCE LTD</v>
          </cell>
          <cell r="B3830">
            <v>538897</v>
          </cell>
          <cell r="C3830" t="str">
            <v>Not Listed</v>
          </cell>
          <cell r="D3830" t="str">
            <v>Finance (including NBFCs)</v>
          </cell>
        </row>
        <row r="3831">
          <cell r="A3831" t="str">
            <v>SHRI RAM SWITCHGEARS LTD</v>
          </cell>
          <cell r="B3831" t="str">
            <v>Not Listed</v>
          </cell>
          <cell r="C3831" t="str">
            <v>SRIRAM</v>
          </cell>
          <cell r="D3831" t="str">
            <v>SME</v>
          </cell>
        </row>
        <row r="3832">
          <cell r="A3832" t="str">
            <v>SHRICON INDUSTRIES LTD</v>
          </cell>
          <cell r="B3832">
            <v>508961</v>
          </cell>
          <cell r="C3832" t="str">
            <v>Not Listed</v>
          </cell>
          <cell r="D3832" t="str">
            <v>Finance (including NBFCs)</v>
          </cell>
        </row>
        <row r="3833">
          <cell r="A3833" t="str">
            <v>SHRIRAM ASSET MANAGEMENT CO LTD</v>
          </cell>
          <cell r="B3833">
            <v>531359</v>
          </cell>
          <cell r="C3833" t="str">
            <v>Not Listed</v>
          </cell>
          <cell r="D3833" t="str">
            <v>Asset Management Cos.</v>
          </cell>
        </row>
        <row r="3834">
          <cell r="A3834" t="str">
            <v>SHRIRAM CITY UNION FINANCE LTD</v>
          </cell>
          <cell r="B3834">
            <v>532498</v>
          </cell>
          <cell r="C3834" t="str">
            <v>SHRIRAMCIT</v>
          </cell>
          <cell r="D3834" t="str">
            <v>Finance (including NBFCs)</v>
          </cell>
        </row>
        <row r="3835">
          <cell r="A3835" t="str">
            <v>SHRIRAM EPC LTD</v>
          </cell>
          <cell r="B3835">
            <v>532945</v>
          </cell>
          <cell r="C3835" t="str">
            <v>SHRIRAMEPC</v>
          </cell>
          <cell r="D3835" t="str">
            <v>Construction &amp; Engineering</v>
          </cell>
        </row>
        <row r="3836">
          <cell r="A3836" t="str">
            <v>SHRIRAM PISTONS &amp; RINGS LTD</v>
          </cell>
          <cell r="B3836" t="str">
            <v>Not Listed</v>
          </cell>
          <cell r="C3836" t="str">
            <v>SHRIPISTON</v>
          </cell>
          <cell r="D3836" t="str">
            <v>Others</v>
          </cell>
        </row>
        <row r="3837">
          <cell r="A3837" t="str">
            <v>SHRIRAM TRANSPORT FINANCE COMPANY LTD</v>
          </cell>
          <cell r="B3837">
            <v>511218</v>
          </cell>
          <cell r="C3837" t="str">
            <v>SRTRANSFIN</v>
          </cell>
          <cell r="D3837" t="str">
            <v>Finance (including NBFCs)</v>
          </cell>
        </row>
        <row r="3838">
          <cell r="A3838" t="str">
            <v>SHRISTI INFRASTRUCTURE DEVELOPMENT CORPORATION LTD</v>
          </cell>
          <cell r="B3838">
            <v>511411</v>
          </cell>
          <cell r="C3838" t="str">
            <v>Not Listed</v>
          </cell>
          <cell r="D3838" t="str">
            <v>Construction &amp; Engineering</v>
          </cell>
        </row>
        <row r="3839">
          <cell r="A3839" t="str">
            <v>SHUBHAM POLYSPIN LTD</v>
          </cell>
          <cell r="B3839">
            <v>542019</v>
          </cell>
          <cell r="C3839" t="str">
            <v>Not Listed</v>
          </cell>
          <cell r="D3839" t="str">
            <v>Textiles</v>
          </cell>
        </row>
        <row r="3840">
          <cell r="A3840" t="str">
            <v>SHUBHLAXMI JEWEL ART LTD</v>
          </cell>
          <cell r="B3840" t="str">
            <v>Not Listed</v>
          </cell>
          <cell r="C3840" t="str">
            <v>SHUBHLAXMI</v>
          </cell>
          <cell r="D3840" t="str">
            <v>SME</v>
          </cell>
        </row>
        <row r="3841">
          <cell r="A3841" t="str">
            <v>SHUKRA BULLIONS LTD.</v>
          </cell>
          <cell r="B3841">
            <v>531506</v>
          </cell>
          <cell r="C3841" t="str">
            <v>SKRABUL</v>
          </cell>
          <cell r="D3841" t="str">
            <v>Misc.Commercial Services</v>
          </cell>
        </row>
        <row r="3842">
          <cell r="A3842" t="str">
            <v>SHUKRA JEWELLERS LTD</v>
          </cell>
          <cell r="B3842">
            <v>523790</v>
          </cell>
          <cell r="C3842" t="str">
            <v>Not Listed</v>
          </cell>
          <cell r="D3842" t="str">
            <v>Other Apparels &amp; Accessories</v>
          </cell>
        </row>
        <row r="3843">
          <cell r="A3843" t="str">
            <v>SHUKRA PHARMACEUTICALS LTD</v>
          </cell>
          <cell r="B3843">
            <v>524632</v>
          </cell>
          <cell r="C3843" t="str">
            <v>Not Listed</v>
          </cell>
          <cell r="D3843" t="str">
            <v>Pharmaceuticals</v>
          </cell>
        </row>
        <row r="3844">
          <cell r="A3844" t="str">
            <v>SHYAM CENTURY FERROUS LTD</v>
          </cell>
          <cell r="B3844">
            <v>539252</v>
          </cell>
          <cell r="C3844" t="str">
            <v>SHYAMCENT</v>
          </cell>
          <cell r="D3844" t="str">
            <v>Iron &amp; Steel/Interm.Products</v>
          </cell>
        </row>
        <row r="3845">
          <cell r="A3845" t="str">
            <v>SHYAM TELECOM LTD</v>
          </cell>
          <cell r="B3845">
            <v>517411</v>
          </cell>
          <cell r="C3845" t="str">
            <v>SHYAMTEL</v>
          </cell>
          <cell r="D3845" t="str">
            <v>Telecom Equipment</v>
          </cell>
        </row>
        <row r="3846">
          <cell r="A3846" t="str">
            <v>SHYAMA INFOSYS LTD</v>
          </cell>
          <cell r="B3846">
            <v>531219</v>
          </cell>
          <cell r="C3846" t="str">
            <v>Not Listed</v>
          </cell>
          <cell r="D3846" t="str">
            <v>Pharmaceuticals</v>
          </cell>
        </row>
        <row r="3847">
          <cell r="A3847" t="str">
            <v>SHYAMKAMAL INVESTMENTS LTD</v>
          </cell>
          <cell r="B3847">
            <v>505515</v>
          </cell>
          <cell r="C3847" t="str">
            <v>Not Listed</v>
          </cell>
          <cell r="D3847" t="str">
            <v>Other Financial Services</v>
          </cell>
        </row>
        <row r="3848">
          <cell r="A3848" t="str">
            <v>SI CAPITAL &amp; FINANCIAL SERVICES LTD</v>
          </cell>
          <cell r="B3848">
            <v>530907</v>
          </cell>
          <cell r="C3848" t="str">
            <v>Not Listed</v>
          </cell>
          <cell r="D3848" t="str">
            <v>Misc.Commercial Services</v>
          </cell>
        </row>
        <row r="3849">
          <cell r="A3849" t="str">
            <v>SIBAR AUTO PARTS LTD</v>
          </cell>
          <cell r="B3849">
            <v>520141</v>
          </cell>
          <cell r="C3849" t="str">
            <v>Not Listed</v>
          </cell>
          <cell r="D3849" t="str">
            <v>Auto Parts &amp; Equipment</v>
          </cell>
        </row>
        <row r="3850">
          <cell r="A3850" t="str">
            <v>SICAGEN (INDIA) LTD</v>
          </cell>
          <cell r="B3850">
            <v>533014</v>
          </cell>
          <cell r="C3850" t="str">
            <v>SICAGEN</v>
          </cell>
          <cell r="D3850" t="str">
            <v>Comm.Trading  &amp; Distribution</v>
          </cell>
        </row>
        <row r="3851">
          <cell r="A3851" t="str">
            <v>SICAGEN INDIA LTD</v>
          </cell>
          <cell r="B3851">
            <v>533014</v>
          </cell>
          <cell r="C3851" t="str">
            <v>SICAGEN</v>
          </cell>
          <cell r="D3851" t="str">
            <v>Comm.Trading  &amp; Distribution</v>
          </cell>
        </row>
        <row r="3852">
          <cell r="A3852" t="str">
            <v>SICAL LOGISTICS LTD</v>
          </cell>
          <cell r="B3852">
            <v>520086</v>
          </cell>
          <cell r="C3852" t="str">
            <v>SICAL</v>
          </cell>
          <cell r="D3852" t="str">
            <v>Transportation - Logistics</v>
          </cell>
        </row>
        <row r="3853">
          <cell r="A3853" t="str">
            <v>SIDDHARTH EDUCATION SERVICES LTD</v>
          </cell>
          <cell r="B3853">
            <v>540736</v>
          </cell>
          <cell r="C3853" t="str">
            <v>Not Listed</v>
          </cell>
          <cell r="D3853" t="str">
            <v>Education</v>
          </cell>
        </row>
        <row r="3854">
          <cell r="A3854" t="str">
            <v>SIDH AUTOMOBILES LTD</v>
          </cell>
          <cell r="B3854">
            <v>539983</v>
          </cell>
          <cell r="C3854" t="str">
            <v>Not Listed</v>
          </cell>
          <cell r="D3854" t="str">
            <v>Other Financial Services</v>
          </cell>
        </row>
        <row r="3855">
          <cell r="A3855" t="str">
            <v>SIEL FINANCIAL SERVICES LTD</v>
          </cell>
          <cell r="B3855">
            <v>532217</v>
          </cell>
          <cell r="C3855" t="str">
            <v>Not Listed</v>
          </cell>
          <cell r="D3855" t="str">
            <v>Other Financial Services</v>
          </cell>
        </row>
        <row r="3856">
          <cell r="A3856" t="str">
            <v>SIEMENS LTD</v>
          </cell>
          <cell r="B3856">
            <v>500550</v>
          </cell>
          <cell r="C3856" t="str">
            <v>SIEMENS</v>
          </cell>
          <cell r="D3856" t="str">
            <v>Heavy Electrical Equipment</v>
          </cell>
        </row>
        <row r="3857">
          <cell r="A3857" t="str">
            <v>SIGNET INDUSTRIES LTD</v>
          </cell>
          <cell r="B3857">
            <v>512131</v>
          </cell>
          <cell r="C3857" t="str">
            <v>SIGIND</v>
          </cell>
          <cell r="D3857" t="str">
            <v>Plastic Products</v>
          </cell>
        </row>
        <row r="3858">
          <cell r="A3858" t="str">
            <v>SIKA INTERPLANT SYSTEMS LTD</v>
          </cell>
          <cell r="B3858">
            <v>523606</v>
          </cell>
          <cell r="C3858" t="str">
            <v>Not Listed</v>
          </cell>
          <cell r="D3858" t="str">
            <v>Defence</v>
          </cell>
        </row>
        <row r="3859">
          <cell r="A3859" t="str">
            <v>SIKKO INDUSTRIES LTD</v>
          </cell>
          <cell r="B3859" t="str">
            <v>Not Listed</v>
          </cell>
          <cell r="C3859" t="str">
            <v>SIKKO</v>
          </cell>
          <cell r="D3859" t="str">
            <v>SME</v>
          </cell>
        </row>
        <row r="3860">
          <cell r="A3860" t="str">
            <v>SIKOZY REALTORS LTD</v>
          </cell>
          <cell r="B3860">
            <v>524642</v>
          </cell>
          <cell r="C3860" t="str">
            <v>Not Listed</v>
          </cell>
          <cell r="D3860" t="str">
            <v>Realty</v>
          </cell>
        </row>
        <row r="3861">
          <cell r="A3861" t="str">
            <v>SIL INVESTMENTS LTD</v>
          </cell>
          <cell r="B3861">
            <v>521194</v>
          </cell>
          <cell r="C3861" t="str">
            <v>SILINV</v>
          </cell>
          <cell r="D3861" t="str">
            <v>Other Financial Services</v>
          </cell>
        </row>
        <row r="3862">
          <cell r="A3862" t="str">
            <v>SILGO RETAIL LTD</v>
          </cell>
          <cell r="B3862" t="str">
            <v>Not Listed</v>
          </cell>
          <cell r="C3862" t="str">
            <v>SILGO</v>
          </cell>
          <cell r="D3862" t="str">
            <v>SME</v>
          </cell>
        </row>
        <row r="3863">
          <cell r="A3863" t="str">
            <v>SILLY MONKS ENTERTAINMENT LTD</v>
          </cell>
          <cell r="B3863" t="str">
            <v>Not Listed</v>
          </cell>
          <cell r="C3863" t="str">
            <v>SILLYMONKS</v>
          </cell>
          <cell r="D3863" t="str">
            <v>SME</v>
          </cell>
        </row>
        <row r="3864">
          <cell r="A3864" t="str">
            <v>SILVER OAK (INDIA) LTD</v>
          </cell>
          <cell r="B3864">
            <v>531635</v>
          </cell>
          <cell r="C3864" t="str">
            <v>Not Listed</v>
          </cell>
          <cell r="D3864" t="str">
            <v>Breweries &amp; Distilleries</v>
          </cell>
        </row>
        <row r="3865">
          <cell r="A3865" t="str">
            <v>SILVER OAK COMMERCIAL LTD</v>
          </cell>
          <cell r="B3865">
            <v>512197</v>
          </cell>
          <cell r="C3865" t="str">
            <v>Not Listed</v>
          </cell>
          <cell r="D3865" t="str">
            <v>Finance (including NBFCs)</v>
          </cell>
        </row>
        <row r="3866">
          <cell r="A3866" t="str">
            <v>SILVER OAK INDIA LTD</v>
          </cell>
          <cell r="B3866">
            <v>531635</v>
          </cell>
          <cell r="C3866" t="str">
            <v>Not Listed</v>
          </cell>
          <cell r="D3866" t="str">
            <v>Breweries &amp; Distilleries</v>
          </cell>
        </row>
        <row r="3867">
          <cell r="A3867" t="str">
            <v>SILVER TOUCH TECHNOLOGIES LTD</v>
          </cell>
          <cell r="B3867" t="str">
            <v>Not Listed</v>
          </cell>
          <cell r="C3867" t="str">
            <v>SILVERTUC</v>
          </cell>
          <cell r="D3867" t="str">
            <v>SME</v>
          </cell>
        </row>
        <row r="3868">
          <cell r="A3868" t="str">
            <v>SILVERPOINT INFRATECH LTD</v>
          </cell>
          <cell r="B3868">
            <v>536073</v>
          </cell>
          <cell r="C3868" t="str">
            <v>Not Listed</v>
          </cell>
          <cell r="D3868" t="str">
            <v>Construction &amp; Engineering</v>
          </cell>
        </row>
        <row r="3869">
          <cell r="A3869" t="str">
            <v>SIMBHAOLI SUGARS LTD</v>
          </cell>
          <cell r="B3869">
            <v>539742</v>
          </cell>
          <cell r="C3869" t="str">
            <v>SIMBHALS</v>
          </cell>
          <cell r="D3869" t="str">
            <v>Sugar</v>
          </cell>
        </row>
        <row r="3870">
          <cell r="A3870" t="str">
            <v>SIMMONDS MARSHALL LTD</v>
          </cell>
          <cell r="B3870">
            <v>507998</v>
          </cell>
          <cell r="C3870" t="str">
            <v>Not Listed</v>
          </cell>
          <cell r="D3870" t="str">
            <v>Auto Parts &amp; Equipment</v>
          </cell>
        </row>
        <row r="3871">
          <cell r="A3871" t="str">
            <v>SIMPLEX CASTINGS LTD</v>
          </cell>
          <cell r="B3871">
            <v>513472</v>
          </cell>
          <cell r="C3871" t="str">
            <v>Not Listed</v>
          </cell>
          <cell r="D3871" t="str">
            <v>Other Industrial Products</v>
          </cell>
        </row>
        <row r="3872">
          <cell r="A3872" t="str">
            <v>SIMPLEX INFRASTRUCTURES LTD</v>
          </cell>
          <cell r="B3872">
            <v>523838</v>
          </cell>
          <cell r="C3872" t="str">
            <v>SIMPLEXINF</v>
          </cell>
          <cell r="D3872" t="str">
            <v>Construction &amp; Engineering</v>
          </cell>
        </row>
        <row r="3873">
          <cell r="A3873" t="str">
            <v>SIMPLEX MILLS COMPANY LTD</v>
          </cell>
          <cell r="B3873">
            <v>533018</v>
          </cell>
          <cell r="C3873" t="str">
            <v>Not Listed</v>
          </cell>
          <cell r="D3873" t="str">
            <v>Textiles</v>
          </cell>
        </row>
        <row r="3874">
          <cell r="A3874" t="str">
            <v>SIMPLEX PAPERS LTD</v>
          </cell>
          <cell r="B3874">
            <v>533019</v>
          </cell>
          <cell r="C3874" t="str">
            <v>Not Listed</v>
          </cell>
          <cell r="D3874" t="str">
            <v>Paper &amp; Paper Products</v>
          </cell>
        </row>
        <row r="3875">
          <cell r="A3875" t="str">
            <v>SIMPLEX REALTY LTD</v>
          </cell>
          <cell r="B3875">
            <v>503229</v>
          </cell>
          <cell r="C3875" t="str">
            <v>Not Listed</v>
          </cell>
          <cell r="D3875" t="str">
            <v>Realty</v>
          </cell>
        </row>
        <row r="3876">
          <cell r="A3876" t="str">
            <v>SIMRAN FARMS LTD</v>
          </cell>
          <cell r="B3876">
            <v>519566</v>
          </cell>
          <cell r="C3876" t="str">
            <v>Not Listed</v>
          </cell>
          <cell r="D3876" t="str">
            <v>Packaged Foods</v>
          </cell>
        </row>
        <row r="3877">
          <cell r="A3877" t="str">
            <v>SINCLAIRS HOTELS LTD</v>
          </cell>
          <cell r="B3877">
            <v>523023</v>
          </cell>
          <cell r="C3877" t="str">
            <v>Not Listed</v>
          </cell>
          <cell r="D3877" t="str">
            <v>Hotels</v>
          </cell>
        </row>
        <row r="3878">
          <cell r="A3878" t="str">
            <v>SINDHU TRADE LINKS LTD</v>
          </cell>
          <cell r="B3878">
            <v>532029</v>
          </cell>
          <cell r="C3878" t="str">
            <v>Not Listed</v>
          </cell>
          <cell r="D3878" t="str">
            <v>Misc.Commercial Services</v>
          </cell>
        </row>
        <row r="3879">
          <cell r="A3879" t="str">
            <v>SINDU VALLEY TECHNOLOGIES LTD</v>
          </cell>
          <cell r="B3879">
            <v>505504</v>
          </cell>
          <cell r="C3879" t="str">
            <v>Not Listed</v>
          </cell>
          <cell r="D3879" t="str">
            <v>IT Consulting &amp; Software</v>
          </cell>
        </row>
        <row r="3880">
          <cell r="A3880" t="str">
            <v>SINGER (INDIA) LTD</v>
          </cell>
          <cell r="B3880">
            <v>505729</v>
          </cell>
          <cell r="C3880" t="str">
            <v>Not Listed</v>
          </cell>
          <cell r="D3880" t="str">
            <v>Industrial Machinery</v>
          </cell>
        </row>
        <row r="3881">
          <cell r="A3881" t="str">
            <v>SINGER INDIA LTD</v>
          </cell>
          <cell r="B3881">
            <v>505729</v>
          </cell>
          <cell r="C3881" t="str">
            <v>Not Listed</v>
          </cell>
          <cell r="D3881" t="str">
            <v>Industrial Machinery</v>
          </cell>
        </row>
        <row r="3882">
          <cell r="A3882" t="str">
            <v>SINNAR BIDI UDYOG LTD</v>
          </cell>
          <cell r="B3882">
            <v>509887</v>
          </cell>
          <cell r="C3882" t="str">
            <v>Not Listed</v>
          </cell>
          <cell r="D3882" t="str">
            <v>Cigarettes-Tobacco Products</v>
          </cell>
        </row>
        <row r="3883">
          <cell r="A3883" t="str">
            <v>SINNER ENERGY (INDIA) LTD</v>
          </cell>
          <cell r="B3883">
            <v>539410</v>
          </cell>
          <cell r="C3883" t="str">
            <v>Not Listed</v>
          </cell>
          <cell r="D3883" t="str">
            <v>Comm.Trading  &amp; Distribution</v>
          </cell>
        </row>
        <row r="3884">
          <cell r="A3884" t="str">
            <v>SINNER ENERGY INDIA LTD</v>
          </cell>
          <cell r="B3884">
            <v>539410</v>
          </cell>
          <cell r="C3884" t="str">
            <v>Not Listed</v>
          </cell>
          <cell r="D3884" t="str">
            <v>Comm.Trading  &amp; Distribution</v>
          </cell>
        </row>
        <row r="3885">
          <cell r="A3885" t="str">
            <v>SINTERCOM (INDIA) LTD</v>
          </cell>
          <cell r="B3885" t="str">
            <v>Not Listed</v>
          </cell>
          <cell r="C3885" t="str">
            <v>SINTERCOM</v>
          </cell>
          <cell r="D3885" t="str">
            <v>SME</v>
          </cell>
        </row>
        <row r="3886">
          <cell r="A3886" t="str">
            <v>SINTERCOM INDIA LTD</v>
          </cell>
          <cell r="B3886" t="str">
            <v>Not Listed</v>
          </cell>
          <cell r="C3886" t="str">
            <v>SINTERCOM</v>
          </cell>
          <cell r="D3886" t="str">
            <v>SME</v>
          </cell>
        </row>
        <row r="3887">
          <cell r="A3887" t="str">
            <v>SINTEX INDUSTRIES LTD</v>
          </cell>
          <cell r="B3887">
            <v>502742</v>
          </cell>
          <cell r="C3887" t="str">
            <v>SINTEX</v>
          </cell>
          <cell r="D3887" t="str">
            <v>Textiles</v>
          </cell>
        </row>
        <row r="3888">
          <cell r="A3888" t="str">
            <v>SINTEX PLASTICS TECHNOLOGY LTD</v>
          </cell>
          <cell r="B3888">
            <v>540653</v>
          </cell>
          <cell r="C3888" t="str">
            <v>SPTL</v>
          </cell>
          <cell r="D3888" t="str">
            <v>Plastic Products</v>
          </cell>
        </row>
        <row r="3889">
          <cell r="A3889" t="str">
            <v>SIP INDUSTRIES LTD</v>
          </cell>
          <cell r="B3889">
            <v>523164</v>
          </cell>
          <cell r="C3889" t="str">
            <v>Not Listed</v>
          </cell>
          <cell r="D3889" t="str">
            <v>Other Agricultural Products</v>
          </cell>
        </row>
        <row r="3890">
          <cell r="A3890" t="str">
            <v>SIR SHADI LAL ENTERPRISES LTD</v>
          </cell>
          <cell r="B3890">
            <v>532879</v>
          </cell>
          <cell r="C3890" t="str">
            <v>Not Listed</v>
          </cell>
          <cell r="D3890" t="str">
            <v>Sugar</v>
          </cell>
        </row>
        <row r="3891">
          <cell r="A3891" t="str">
            <v>SIRCA PAINTS (INDIA) LTD</v>
          </cell>
          <cell r="B3891" t="str">
            <v>Not Listed</v>
          </cell>
          <cell r="C3891" t="str">
            <v>SIRCA</v>
          </cell>
          <cell r="D3891" t="str">
            <v>SME</v>
          </cell>
        </row>
        <row r="3892">
          <cell r="A3892" t="str">
            <v>SIRCA PAINTS INDIA LTD</v>
          </cell>
          <cell r="B3892" t="str">
            <v>Not Listed</v>
          </cell>
          <cell r="C3892" t="str">
            <v>SIRCA</v>
          </cell>
          <cell r="D3892" t="str">
            <v>SME</v>
          </cell>
        </row>
        <row r="3893">
          <cell r="A3893" t="str">
            <v>SIROHIA &amp; SONS LTD</v>
          </cell>
          <cell r="B3893">
            <v>538667</v>
          </cell>
          <cell r="C3893" t="str">
            <v>Not Listed</v>
          </cell>
          <cell r="D3893" t="str">
            <v>Comm.Trading  &amp; Distribution</v>
          </cell>
        </row>
        <row r="3894">
          <cell r="A3894" t="str">
            <v>SITA ENTERPRISES LTD</v>
          </cell>
          <cell r="B3894">
            <v>512589</v>
          </cell>
          <cell r="C3894" t="str">
            <v>Not Listed</v>
          </cell>
          <cell r="D3894" t="str">
            <v>Comm.Trading  &amp; Distribution</v>
          </cell>
        </row>
        <row r="3895">
          <cell r="A3895" t="str">
            <v>SITA SHREE FOOD PRODUCTS LTD</v>
          </cell>
          <cell r="B3895">
            <v>532961</v>
          </cell>
          <cell r="C3895" t="str">
            <v>SITASHREE</v>
          </cell>
          <cell r="D3895" t="str">
            <v>Other Food Products</v>
          </cell>
        </row>
        <row r="3896">
          <cell r="A3896" t="str">
            <v>SITI NETWORKS LTD</v>
          </cell>
          <cell r="B3896">
            <v>532795</v>
          </cell>
          <cell r="C3896" t="str">
            <v>SITINET</v>
          </cell>
          <cell r="D3896" t="str">
            <v>Broadcasting &amp; Cable TV</v>
          </cell>
        </row>
        <row r="3897">
          <cell r="A3897" t="str">
            <v>SIYARAM SILK MILLS LTD</v>
          </cell>
          <cell r="B3897">
            <v>503811</v>
          </cell>
          <cell r="C3897" t="str">
            <v>SIYSIL</v>
          </cell>
          <cell r="D3897" t="str">
            <v>Textiles</v>
          </cell>
        </row>
        <row r="3898">
          <cell r="A3898" t="str">
            <v>SJ CORPORATION LTD</v>
          </cell>
          <cell r="B3898">
            <v>504398</v>
          </cell>
          <cell r="C3898" t="str">
            <v>Not Listed</v>
          </cell>
          <cell r="D3898" t="str">
            <v>Other Apparels &amp; Accessories</v>
          </cell>
        </row>
        <row r="3899">
          <cell r="A3899" t="str">
            <v>SJVN LTD</v>
          </cell>
          <cell r="B3899">
            <v>533206</v>
          </cell>
          <cell r="C3899" t="str">
            <v>SJVN</v>
          </cell>
          <cell r="D3899" t="str">
            <v>Electric Utilities</v>
          </cell>
        </row>
        <row r="3900">
          <cell r="A3900" t="str">
            <v>SKF (INDIA) LTD</v>
          </cell>
          <cell r="B3900">
            <v>500472</v>
          </cell>
          <cell r="C3900" t="str">
            <v>SKF(INDIA)</v>
          </cell>
          <cell r="D3900" t="str">
            <v>Other Industrial Goods</v>
          </cell>
        </row>
        <row r="3901">
          <cell r="A3901" t="str">
            <v>SKF INDIA LTD</v>
          </cell>
          <cell r="B3901">
            <v>500472</v>
          </cell>
          <cell r="C3901" t="str">
            <v>SKFINDIA</v>
          </cell>
          <cell r="D3901" t="str">
            <v>Other Industrial Goods</v>
          </cell>
        </row>
        <row r="3902">
          <cell r="A3902" t="str">
            <v>SKIL INFRASTRUCTURE LTD</v>
          </cell>
          <cell r="B3902">
            <v>539861</v>
          </cell>
          <cell r="C3902" t="str">
            <v>SKIL</v>
          </cell>
          <cell r="D3902" t="str">
            <v>Construction &amp; Engineering</v>
          </cell>
        </row>
        <row r="3903">
          <cell r="A3903" t="str">
            <v>SKIPPER LTD</v>
          </cell>
          <cell r="B3903">
            <v>538562</v>
          </cell>
          <cell r="C3903" t="str">
            <v>SKIPPER</v>
          </cell>
          <cell r="D3903" t="str">
            <v>Construction &amp; Engineering</v>
          </cell>
        </row>
        <row r="3904">
          <cell r="A3904" t="str">
            <v>SKM EGG PRODUCTS EXPORT (INDIA) LTD</v>
          </cell>
          <cell r="B3904">
            <v>532143</v>
          </cell>
          <cell r="C3904" t="str">
            <v>SKMEGGPROD</v>
          </cell>
          <cell r="D3904" t="str">
            <v>Other Food Products</v>
          </cell>
        </row>
        <row r="3905">
          <cell r="A3905" t="str">
            <v>SKM EGG PRODUCTS EXPORT INDIA LTD</v>
          </cell>
          <cell r="B3905">
            <v>532143</v>
          </cell>
          <cell r="C3905" t="str">
            <v>SKMEGGPROD</v>
          </cell>
          <cell r="D3905" t="str">
            <v>Other Food Products</v>
          </cell>
        </row>
        <row r="3906">
          <cell r="A3906" t="str">
            <v>SKP SECURITIES LTD</v>
          </cell>
          <cell r="B3906">
            <v>531169</v>
          </cell>
          <cell r="C3906" t="str">
            <v>Not Listed</v>
          </cell>
          <cell r="D3906" t="str">
            <v>Finance (including NBFCs)</v>
          </cell>
        </row>
        <row r="3907">
          <cell r="A3907" t="str">
            <v>SKS TEXTILES LTD</v>
          </cell>
          <cell r="B3907" t="str">
            <v>Not Listed</v>
          </cell>
          <cell r="C3907" t="str">
            <v>SKSTEXTILE</v>
          </cell>
          <cell r="D3907" t="str">
            <v>SME</v>
          </cell>
        </row>
        <row r="3908">
          <cell r="A3908" t="str">
            <v>SKY GOLD LTD</v>
          </cell>
          <cell r="B3908">
            <v>541967</v>
          </cell>
          <cell r="C3908" t="str">
            <v>Not Listed</v>
          </cell>
          <cell r="D3908" t="str">
            <v>Other Apparels &amp; Accessories</v>
          </cell>
        </row>
        <row r="3909">
          <cell r="A3909" t="str">
            <v>SKY INDUSTRIES LTD</v>
          </cell>
          <cell r="B3909">
            <v>526479</v>
          </cell>
          <cell r="C3909" t="str">
            <v>Not Listed</v>
          </cell>
          <cell r="D3909" t="str">
            <v>Textiles</v>
          </cell>
        </row>
        <row r="3910">
          <cell r="A3910" t="str">
            <v>SKYLINE MILLARS LTD</v>
          </cell>
          <cell r="B3910">
            <v>505650</v>
          </cell>
          <cell r="C3910" t="str">
            <v>Not Listed</v>
          </cell>
          <cell r="D3910" t="str">
            <v>Commercial Vehicles</v>
          </cell>
        </row>
        <row r="3911">
          <cell r="A3911" t="str">
            <v>SKYLINE VENTURES (INDIA) LTD</v>
          </cell>
          <cell r="B3911">
            <v>538919</v>
          </cell>
          <cell r="C3911" t="str">
            <v>Not Listed</v>
          </cell>
          <cell r="D3911" t="str">
            <v>Realty</v>
          </cell>
        </row>
        <row r="3912">
          <cell r="A3912" t="str">
            <v>SKYLINE VENTURES INDIA LTD</v>
          </cell>
          <cell r="B3912">
            <v>538919</v>
          </cell>
          <cell r="C3912" t="str">
            <v>Not Listed</v>
          </cell>
          <cell r="D3912" t="str">
            <v>Realty</v>
          </cell>
        </row>
        <row r="3913">
          <cell r="A3913" t="str">
            <v>SMART FINSEC LTD</v>
          </cell>
          <cell r="B3913">
            <v>539494</v>
          </cell>
          <cell r="C3913" t="str">
            <v>Not Listed</v>
          </cell>
          <cell r="D3913" t="str">
            <v>Finance (including NBFCs)</v>
          </cell>
        </row>
        <row r="3914">
          <cell r="A3914" t="str">
            <v>SMARTLINK HOLDINGS LTD</v>
          </cell>
          <cell r="B3914">
            <v>532419</v>
          </cell>
          <cell r="C3914" t="str">
            <v>SMARTLINK</v>
          </cell>
          <cell r="D3914" t="str">
            <v>IT Networking Equipment</v>
          </cell>
        </row>
        <row r="3915">
          <cell r="A3915" t="str">
            <v>SMIFS CAPITAL MARKETS LTD</v>
          </cell>
          <cell r="B3915">
            <v>508905</v>
          </cell>
          <cell r="C3915" t="str">
            <v>Not Listed</v>
          </cell>
          <cell r="D3915" t="str">
            <v>Other Financial Services</v>
          </cell>
        </row>
        <row r="3916">
          <cell r="A3916" t="str">
            <v>SML ISUZU LTD</v>
          </cell>
          <cell r="B3916">
            <v>505192</v>
          </cell>
          <cell r="C3916" t="str">
            <v>SMLISUZU</v>
          </cell>
          <cell r="D3916" t="str">
            <v>Commercial Vehicles</v>
          </cell>
        </row>
        <row r="3917">
          <cell r="A3917" t="str">
            <v>SMRUTHI ORGANICS LTD</v>
          </cell>
          <cell r="B3917">
            <v>540686</v>
          </cell>
          <cell r="C3917" t="str">
            <v>Not Listed</v>
          </cell>
          <cell r="D3917" t="str">
            <v>Pharmaceuticals</v>
          </cell>
        </row>
        <row r="3918">
          <cell r="A3918" t="str">
            <v>SMS LIFESCIENCES (INDIA) LTD</v>
          </cell>
          <cell r="B3918">
            <v>540679</v>
          </cell>
          <cell r="C3918" t="str">
            <v>SMSLIFE</v>
          </cell>
          <cell r="D3918" t="str">
            <v>Pharmaceuticals</v>
          </cell>
        </row>
        <row r="3919">
          <cell r="A3919" t="str">
            <v>SMS LIFESCIENCES INDIA LTD</v>
          </cell>
          <cell r="B3919">
            <v>540679</v>
          </cell>
          <cell r="C3919" t="str">
            <v>SMSLIFE</v>
          </cell>
          <cell r="D3919" t="str">
            <v>Pharmaceuticals</v>
          </cell>
        </row>
        <row r="3920">
          <cell r="A3920" t="str">
            <v>SMS PHARMACEUTICALS LTD</v>
          </cell>
          <cell r="B3920">
            <v>532815</v>
          </cell>
          <cell r="C3920" t="str">
            <v>SMSPHARMA</v>
          </cell>
          <cell r="D3920" t="str">
            <v>Pharmaceuticals</v>
          </cell>
        </row>
        <row r="3921">
          <cell r="A3921" t="str">
            <v>SMVD POLY PACK LTD</v>
          </cell>
          <cell r="B3921" t="str">
            <v>Not Listed</v>
          </cell>
          <cell r="C3921" t="str">
            <v>SMVD</v>
          </cell>
          <cell r="D3921" t="str">
            <v>SME</v>
          </cell>
        </row>
        <row r="3922">
          <cell r="A3922" t="str">
            <v>SNL BEARINGS LTD</v>
          </cell>
          <cell r="B3922">
            <v>505827</v>
          </cell>
          <cell r="C3922" t="str">
            <v>Not Listed</v>
          </cell>
          <cell r="D3922" t="str">
            <v>Other Industrial Goods</v>
          </cell>
        </row>
        <row r="3923">
          <cell r="A3923" t="str">
            <v>SNOWMAN LOGISTICS LTD</v>
          </cell>
          <cell r="B3923">
            <v>538635</v>
          </cell>
          <cell r="C3923" t="str">
            <v>SNOWMAN</v>
          </cell>
          <cell r="D3923" t="str">
            <v>Transportation - Logistics</v>
          </cell>
        </row>
        <row r="3924">
          <cell r="A3924" t="str">
            <v>SOBHA LTD</v>
          </cell>
          <cell r="B3924">
            <v>532784</v>
          </cell>
          <cell r="C3924" t="str">
            <v>SOBHA</v>
          </cell>
          <cell r="D3924" t="str">
            <v>Realty</v>
          </cell>
        </row>
        <row r="3925">
          <cell r="A3925" t="str">
            <v>SOBHAGYA MERCHANTILE LTD</v>
          </cell>
          <cell r="B3925">
            <v>512014</v>
          </cell>
          <cell r="C3925" t="str">
            <v>Not Listed</v>
          </cell>
          <cell r="D3925" t="str">
            <v>Misc.Commercial Services</v>
          </cell>
        </row>
        <row r="3926">
          <cell r="A3926" t="str">
            <v>SOFCOM SYSTEMS LTD</v>
          </cell>
          <cell r="B3926">
            <v>538923</v>
          </cell>
          <cell r="C3926" t="str">
            <v>Not Listed</v>
          </cell>
          <cell r="D3926" t="str">
            <v>IT Consulting &amp; Software</v>
          </cell>
        </row>
        <row r="3927">
          <cell r="A3927" t="str">
            <v>SOFTBPO GLOBAL SERVICES LTD</v>
          </cell>
          <cell r="B3927">
            <v>504375</v>
          </cell>
          <cell r="C3927" t="str">
            <v>Not Listed</v>
          </cell>
          <cell r="D3927" t="str">
            <v>IT Consulting &amp; Software</v>
          </cell>
        </row>
        <row r="3928">
          <cell r="A3928" t="str">
            <v>SOFTSOL (INDIA) LTD</v>
          </cell>
          <cell r="B3928">
            <v>532344</v>
          </cell>
          <cell r="C3928" t="str">
            <v>Not Listed</v>
          </cell>
          <cell r="D3928" t="str">
            <v>IT Software Products</v>
          </cell>
        </row>
        <row r="3929">
          <cell r="A3929" t="str">
            <v>SOFTSOL INDIA LTD</v>
          </cell>
          <cell r="B3929">
            <v>532344</v>
          </cell>
          <cell r="C3929" t="str">
            <v>Not Listed</v>
          </cell>
          <cell r="D3929" t="str">
            <v>IT Software Products</v>
          </cell>
        </row>
        <row r="3930">
          <cell r="A3930" t="str">
            <v>SOFTTECH ENGINEERS LTD</v>
          </cell>
          <cell r="B3930" t="str">
            <v>Not Listed</v>
          </cell>
          <cell r="C3930" t="str">
            <v>SOFTTECH</v>
          </cell>
          <cell r="D3930" t="str">
            <v>SME</v>
          </cell>
        </row>
        <row r="3931">
          <cell r="A3931" t="str">
            <v>SOLAR INDUSTRIES (INDIA) LTD</v>
          </cell>
          <cell r="B3931">
            <v>532725</v>
          </cell>
          <cell r="C3931" t="str">
            <v>SOLARINDS</v>
          </cell>
          <cell r="D3931" t="str">
            <v>Specialty Chemicals</v>
          </cell>
        </row>
        <row r="3932">
          <cell r="A3932" t="str">
            <v>SOLAR INDUSTRIES INDIA LTD</v>
          </cell>
          <cell r="B3932">
            <v>532725</v>
          </cell>
          <cell r="C3932" t="str">
            <v>SOLARINDS</v>
          </cell>
          <cell r="D3932" t="str">
            <v>Specialty Chemicals</v>
          </cell>
        </row>
        <row r="3933">
          <cell r="A3933" t="str">
            <v>SOLARA ACTIVE PHARMA SCIENCES LTD</v>
          </cell>
          <cell r="B3933">
            <v>541540</v>
          </cell>
          <cell r="C3933" t="str">
            <v>SOLARA</v>
          </cell>
          <cell r="D3933" t="str">
            <v>Pharmaceuticals</v>
          </cell>
        </row>
        <row r="3934">
          <cell r="A3934" t="str">
            <v>SOLEX ENERGY LTD</v>
          </cell>
          <cell r="B3934" t="str">
            <v>Not Listed</v>
          </cell>
          <cell r="C3934" t="str">
            <v>SOLEX</v>
          </cell>
          <cell r="D3934" t="str">
            <v>SME</v>
          </cell>
        </row>
        <row r="3935">
          <cell r="A3935" t="str">
            <v>SOLID CARBIDE TOOLS LTD</v>
          </cell>
          <cell r="B3935">
            <v>500394</v>
          </cell>
          <cell r="C3935" t="str">
            <v>Not Listed</v>
          </cell>
          <cell r="D3935" t="str">
            <v>Other Industrial Goods</v>
          </cell>
        </row>
        <row r="3936">
          <cell r="A3936" t="str">
            <v>SOLID CONTAINERS LTD</v>
          </cell>
          <cell r="B3936">
            <v>502460</v>
          </cell>
          <cell r="C3936" t="str">
            <v>Not Listed</v>
          </cell>
          <cell r="D3936" t="str">
            <v>Paper &amp; Paper Products</v>
          </cell>
        </row>
        <row r="3937">
          <cell r="A3937" t="str">
            <v>SOLID STONE COMPANY LTD</v>
          </cell>
          <cell r="B3937">
            <v>513699</v>
          </cell>
          <cell r="C3937" t="str">
            <v>Not Listed</v>
          </cell>
          <cell r="D3937" t="str">
            <v>Construction Materials</v>
          </cell>
        </row>
        <row r="3938">
          <cell r="A3938" t="str">
            <v>SOLIS MARKETING LTD</v>
          </cell>
          <cell r="B3938">
            <v>538575</v>
          </cell>
          <cell r="C3938" t="str">
            <v>Not Listed</v>
          </cell>
          <cell r="D3938" t="str">
            <v>Comm.Trading  &amp; Distribution</v>
          </cell>
        </row>
        <row r="3939">
          <cell r="A3939" t="str">
            <v>SOLITAIRE MACHINE TOOLS LTD</v>
          </cell>
          <cell r="B3939">
            <v>522152</v>
          </cell>
          <cell r="C3939" t="str">
            <v>Not Listed</v>
          </cell>
          <cell r="D3939" t="str">
            <v>Industrial Machinery</v>
          </cell>
        </row>
        <row r="3940">
          <cell r="A3940" t="str">
            <v>SOM DATT FINANCE CORPORATION LTD</v>
          </cell>
          <cell r="B3940">
            <v>511571</v>
          </cell>
          <cell r="C3940" t="str">
            <v>Not Listed</v>
          </cell>
          <cell r="D3940" t="str">
            <v>Finance (including NBFCs)</v>
          </cell>
        </row>
        <row r="3941">
          <cell r="A3941" t="str">
            <v>SOM DISTILLERIES &amp; BREWERIES LTD</v>
          </cell>
          <cell r="B3941">
            <v>507514</v>
          </cell>
          <cell r="C3941" t="str">
            <v>SDBL</v>
          </cell>
          <cell r="D3941" t="str">
            <v>Breweries &amp; Distilleries</v>
          </cell>
        </row>
        <row r="3942">
          <cell r="A3942" t="str">
            <v>SOMA TEXTILES &amp; INDUSTRIES LTD</v>
          </cell>
          <cell r="B3942">
            <v>521034</v>
          </cell>
          <cell r="C3942" t="str">
            <v>SOMATEX</v>
          </cell>
          <cell r="D3942" t="str">
            <v>Textiles</v>
          </cell>
        </row>
        <row r="3943">
          <cell r="A3943" t="str">
            <v>SOMANY CERAMICS LTD</v>
          </cell>
          <cell r="B3943">
            <v>531548</v>
          </cell>
          <cell r="C3943" t="str">
            <v>SOMANYCERA</v>
          </cell>
          <cell r="D3943" t="str">
            <v>Furniture-Furnishing-Paints</v>
          </cell>
        </row>
        <row r="3944">
          <cell r="A3944" t="str">
            <v>SOMI CONVEYOR BELTINGS LTD</v>
          </cell>
          <cell r="B3944">
            <v>533001</v>
          </cell>
          <cell r="C3944" t="str">
            <v>SOMICONVEY</v>
          </cell>
          <cell r="D3944" t="str">
            <v>Industrial Machinery</v>
          </cell>
        </row>
        <row r="3945">
          <cell r="A3945" t="str">
            <v>SONAL ADHESIVES LTD</v>
          </cell>
          <cell r="B3945">
            <v>526901</v>
          </cell>
          <cell r="C3945" t="str">
            <v>Not Listed</v>
          </cell>
          <cell r="D3945" t="str">
            <v>Commodity Chemicals</v>
          </cell>
        </row>
        <row r="3946">
          <cell r="A3946" t="str">
            <v>SONAL MERCANTILE LTD</v>
          </cell>
          <cell r="B3946">
            <v>538943</v>
          </cell>
          <cell r="C3946" t="str">
            <v>Not Listed</v>
          </cell>
          <cell r="D3946" t="str">
            <v>Finance (including NBFCs)</v>
          </cell>
        </row>
        <row r="3947">
          <cell r="A3947" t="str">
            <v>SONAM CLOCK LTD</v>
          </cell>
          <cell r="B3947" t="str">
            <v>Not Listed</v>
          </cell>
          <cell r="C3947" t="str">
            <v>SONAMCLOCK</v>
          </cell>
          <cell r="D3947" t="str">
            <v>SME</v>
          </cell>
        </row>
        <row r="3948">
          <cell r="A3948" t="str">
            <v>SONATA SOFTWARE LTD</v>
          </cell>
          <cell r="B3948">
            <v>532221</v>
          </cell>
          <cell r="C3948" t="str">
            <v>SONATSOFTW</v>
          </cell>
          <cell r="D3948" t="str">
            <v>IT Consulting &amp; Software</v>
          </cell>
        </row>
        <row r="3949">
          <cell r="A3949" t="str">
            <v>SONI MEDICARE LTD</v>
          </cell>
          <cell r="B3949">
            <v>539378</v>
          </cell>
          <cell r="C3949" t="str">
            <v>Not Listed</v>
          </cell>
          <cell r="D3949" t="str">
            <v>Healthcare Facilities</v>
          </cell>
        </row>
        <row r="3950">
          <cell r="A3950" t="str">
            <v>SONI SOYA PRODUCTS LTD</v>
          </cell>
          <cell r="B3950" t="str">
            <v>Not Listed</v>
          </cell>
          <cell r="C3950" t="str">
            <v>SONISOYA</v>
          </cell>
          <cell r="D3950" t="str">
            <v>SME</v>
          </cell>
        </row>
        <row r="3951">
          <cell r="A3951" t="str">
            <v>SOPHIA TRAEXPO LTD</v>
          </cell>
          <cell r="B3951">
            <v>541633</v>
          </cell>
          <cell r="C3951" t="str">
            <v>Not Listed</v>
          </cell>
          <cell r="D3951" t="str">
            <v>Paper &amp; Paper Products</v>
          </cell>
        </row>
        <row r="3952">
          <cell r="A3952" t="str">
            <v>SORIL INFRA RESOURCES LTD</v>
          </cell>
          <cell r="B3952">
            <v>532679</v>
          </cell>
          <cell r="C3952" t="str">
            <v>SORILINFRA</v>
          </cell>
          <cell r="D3952" t="str">
            <v>Diversified</v>
          </cell>
        </row>
        <row r="3953">
          <cell r="A3953" t="str">
            <v>SOURCE INDUSTRIES (INDIA) LTD</v>
          </cell>
          <cell r="B3953">
            <v>521036</v>
          </cell>
          <cell r="C3953" t="str">
            <v>Not Listed</v>
          </cell>
          <cell r="D3953" t="str">
            <v>Textiles</v>
          </cell>
        </row>
        <row r="3954">
          <cell r="A3954" t="str">
            <v>SOURCE INDUSTRIES INDIA LTD</v>
          </cell>
          <cell r="B3954">
            <v>521036</v>
          </cell>
          <cell r="C3954" t="str">
            <v>Not Listed</v>
          </cell>
          <cell r="D3954" t="str">
            <v>Textiles</v>
          </cell>
        </row>
        <row r="3955">
          <cell r="A3955" t="str">
            <v>SOURCE NATURAL FOODS &amp; HERBAL SUPPL LTD</v>
          </cell>
          <cell r="B3955">
            <v>531398</v>
          </cell>
          <cell r="C3955" t="str">
            <v>Not Listed</v>
          </cell>
          <cell r="D3955" t="str">
            <v>Pharmaceuticals</v>
          </cell>
        </row>
        <row r="3956">
          <cell r="A3956" t="str">
            <v>SOUTH ASIAN ENTERPRISES LTD</v>
          </cell>
          <cell r="B3956">
            <v>526477</v>
          </cell>
          <cell r="C3956" t="str">
            <v>Not Listed</v>
          </cell>
          <cell r="D3956" t="str">
            <v>Other Leisure Facilities</v>
          </cell>
        </row>
        <row r="3957">
          <cell r="A3957" t="str">
            <v>SOUTH INDIA PAPER MILLS LTD</v>
          </cell>
          <cell r="B3957">
            <v>516108</v>
          </cell>
          <cell r="C3957" t="str">
            <v>Not Listed</v>
          </cell>
          <cell r="D3957" t="str">
            <v>Paper &amp; Paper Products</v>
          </cell>
        </row>
        <row r="3958">
          <cell r="A3958" t="str">
            <v>SOUTH INDIA PROJECTS LTD</v>
          </cell>
          <cell r="B3958">
            <v>538891</v>
          </cell>
          <cell r="C3958" t="str">
            <v>Not Listed</v>
          </cell>
          <cell r="D3958" t="str">
            <v>Finance (including NBFCs)</v>
          </cell>
        </row>
        <row r="3959">
          <cell r="A3959" t="str">
            <v>SOUTH WEST PINNACLE EXPLORATION LTD</v>
          </cell>
          <cell r="B3959" t="str">
            <v>Not Listed</v>
          </cell>
          <cell r="C3959" t="str">
            <v>SOUTHWEST</v>
          </cell>
          <cell r="D3959" t="str">
            <v>SME</v>
          </cell>
        </row>
        <row r="3960">
          <cell r="A3960" t="str">
            <v>SOUTHERN GAS LTD</v>
          </cell>
          <cell r="B3960">
            <v>509910</v>
          </cell>
          <cell r="C3960" t="str">
            <v>Not Listed</v>
          </cell>
          <cell r="D3960" t="str">
            <v>Commodity Chemicals</v>
          </cell>
        </row>
        <row r="3961">
          <cell r="A3961" t="str">
            <v>SOUTHERN INFOSYS LTD</v>
          </cell>
          <cell r="B3961">
            <v>540174</v>
          </cell>
          <cell r="C3961" t="str">
            <v>Not Listed</v>
          </cell>
          <cell r="D3961" t="str">
            <v>IT Consulting &amp; Software</v>
          </cell>
        </row>
        <row r="3962">
          <cell r="A3962" t="str">
            <v>SOUTHERN LATEX LTD</v>
          </cell>
          <cell r="B3962">
            <v>514454</v>
          </cell>
          <cell r="C3962" t="str">
            <v>Not Listed</v>
          </cell>
          <cell r="D3962" t="str">
            <v>Textiles</v>
          </cell>
        </row>
        <row r="3963">
          <cell r="A3963" t="str">
            <v>SOUTHERN MAGNESIUM &amp; CHEMICALS LTD</v>
          </cell>
          <cell r="B3963">
            <v>513498</v>
          </cell>
          <cell r="C3963" t="str">
            <v>Not Listed</v>
          </cell>
          <cell r="D3963" t="str">
            <v>Mining</v>
          </cell>
        </row>
        <row r="3964">
          <cell r="A3964" t="str">
            <v>SOUTHERN ONLINE BIO TECHNOLOGIES LTD</v>
          </cell>
          <cell r="B3964">
            <v>532669</v>
          </cell>
          <cell r="C3964" t="str">
            <v>Not Listed</v>
          </cell>
          <cell r="D3964" t="str">
            <v>Commodity Chemicals</v>
          </cell>
        </row>
        <row r="3965">
          <cell r="A3965" t="str">
            <v>SOUTHERN PETROCHEMICALS INDUSTRIES CORPORATION LTD</v>
          </cell>
          <cell r="B3965">
            <v>590030</v>
          </cell>
          <cell r="C3965" t="str">
            <v>SPIC</v>
          </cell>
          <cell r="D3965" t="str">
            <v>Fertilizers</v>
          </cell>
        </row>
        <row r="3966">
          <cell r="A3966" t="str">
            <v>SOVEREIGN DIAMONDS LTD</v>
          </cell>
          <cell r="B3966">
            <v>523826</v>
          </cell>
          <cell r="C3966" t="str">
            <v>Not Listed</v>
          </cell>
          <cell r="D3966" t="str">
            <v>Other Apparels &amp; Accessories</v>
          </cell>
        </row>
        <row r="3967">
          <cell r="A3967" t="str">
            <v>SOWBHAGYA MEDIA LTD</v>
          </cell>
          <cell r="B3967">
            <v>532025</v>
          </cell>
          <cell r="C3967" t="str">
            <v>Not Listed</v>
          </cell>
          <cell r="D3967" t="str">
            <v>Movies &amp; Entertainment</v>
          </cell>
        </row>
        <row r="3968">
          <cell r="A3968" t="str">
            <v>SP CAPITAL FINANCING LTD</v>
          </cell>
          <cell r="B3968">
            <v>530289</v>
          </cell>
          <cell r="C3968" t="str">
            <v>Not Listed</v>
          </cell>
          <cell r="D3968" t="str">
            <v>Misc.Commercial Services</v>
          </cell>
        </row>
        <row r="3969">
          <cell r="A3969" t="str">
            <v>SPA Capital Services Ltd</v>
          </cell>
          <cell r="B3969">
            <v>542376</v>
          </cell>
          <cell r="C3969" t="str">
            <v>SPACAPS</v>
          </cell>
          <cell r="D3969" t="str">
            <v>Other Financial Services</v>
          </cell>
        </row>
        <row r="3970">
          <cell r="A3970" t="str">
            <v>SPACE INCUBATRICS TECHNOLOGIES LTD</v>
          </cell>
          <cell r="B3970">
            <v>541890</v>
          </cell>
          <cell r="C3970" t="str">
            <v>Not Listed</v>
          </cell>
          <cell r="D3970" t="str">
            <v>IT Consulting &amp; Software</v>
          </cell>
        </row>
        <row r="3971">
          <cell r="A3971" t="str">
            <v>SPACEAGE PRODUCTS LTD</v>
          </cell>
          <cell r="B3971">
            <v>538920</v>
          </cell>
          <cell r="C3971" t="str">
            <v>Not Listed</v>
          </cell>
          <cell r="D3971" t="str">
            <v>Comm.Trading  &amp; Distribution</v>
          </cell>
        </row>
        <row r="3972">
          <cell r="A3972" t="str">
            <v>SPACENET ENTERPRISES (INDIA) LTD</v>
          </cell>
          <cell r="B3972" t="str">
            <v>Not Listed</v>
          </cell>
          <cell r="C3972" t="str">
            <v>SPCENET</v>
          </cell>
          <cell r="D3972" t="str">
            <v>Others</v>
          </cell>
        </row>
        <row r="3973">
          <cell r="A3973" t="str">
            <v>SPACENET ENTERPRISES INDIA LTD</v>
          </cell>
          <cell r="B3973" t="str">
            <v>Not Listed</v>
          </cell>
          <cell r="C3973" t="str">
            <v>SPCENET</v>
          </cell>
          <cell r="D3973" t="str">
            <v>Others</v>
          </cell>
        </row>
        <row r="3974">
          <cell r="A3974" t="str">
            <v>SPAN DIVERGENT LTD</v>
          </cell>
          <cell r="B3974">
            <v>524727</v>
          </cell>
          <cell r="C3974" t="str">
            <v>Not Listed</v>
          </cell>
          <cell r="D3974" t="str">
            <v>Pharmaceuticals</v>
          </cell>
        </row>
        <row r="3975">
          <cell r="A3975" t="str">
            <v>SPARC SYSTEMS LTD</v>
          </cell>
          <cell r="B3975">
            <v>531370</v>
          </cell>
          <cell r="C3975" t="str">
            <v>Not Listed</v>
          </cell>
          <cell r="D3975" t="str">
            <v>IT Consulting &amp; Software</v>
          </cell>
        </row>
        <row r="3976">
          <cell r="A3976" t="str">
            <v>SPARKLING INDIA FINSHARES LTD</v>
          </cell>
          <cell r="B3976">
            <v>540211</v>
          </cell>
          <cell r="C3976" t="str">
            <v>Not Listed</v>
          </cell>
          <cell r="D3976" t="str">
            <v>Finance (including NBFCs)</v>
          </cell>
        </row>
        <row r="3977">
          <cell r="A3977" t="str">
            <v>SPECIALITY RESTAURANTS LTD</v>
          </cell>
          <cell r="B3977">
            <v>534425</v>
          </cell>
          <cell r="C3977" t="str">
            <v>SPECIALITY</v>
          </cell>
          <cell r="D3977" t="str">
            <v>Restaurants</v>
          </cell>
        </row>
        <row r="3978">
          <cell r="A3978" t="str">
            <v>SPECTRA INDUSTRIES LTD</v>
          </cell>
          <cell r="B3978">
            <v>513687</v>
          </cell>
          <cell r="C3978" t="str">
            <v>Not Listed</v>
          </cell>
          <cell r="D3978" t="str">
            <v>Auto Parts &amp; Equipment</v>
          </cell>
        </row>
        <row r="3979">
          <cell r="A3979" t="str">
            <v>SPECTRUM ELECTRICAL INDUSTRIES LTD</v>
          </cell>
          <cell r="B3979" t="str">
            <v>Not Listed</v>
          </cell>
          <cell r="C3979" t="str">
            <v>SPECTRUM</v>
          </cell>
          <cell r="D3979" t="str">
            <v>SME</v>
          </cell>
        </row>
        <row r="3980">
          <cell r="A3980" t="str">
            <v>SPECTRUM FOODS LTD</v>
          </cell>
          <cell r="B3980">
            <v>531982</v>
          </cell>
          <cell r="C3980" t="str">
            <v>Not Listed</v>
          </cell>
          <cell r="D3980" t="str">
            <v>Other Food Products</v>
          </cell>
        </row>
        <row r="3981">
          <cell r="A3981" t="str">
            <v>SPECULAR MARKETING &amp; FINANCING LTD</v>
          </cell>
          <cell r="B3981">
            <v>512153</v>
          </cell>
          <cell r="C3981" t="str">
            <v>Not Listed</v>
          </cell>
          <cell r="D3981" t="str">
            <v>Misc.Commercial Services</v>
          </cell>
        </row>
        <row r="3982">
          <cell r="A3982" t="str">
            <v>SPEEDAGE COMMERCIALS LTD</v>
          </cell>
          <cell r="B3982">
            <v>512291</v>
          </cell>
          <cell r="C3982" t="str">
            <v>Not Listed</v>
          </cell>
          <cell r="D3982" t="str">
            <v>Other Financial Services</v>
          </cell>
        </row>
        <row r="3983">
          <cell r="A3983" t="str">
            <v>SPEL SEMICONDUCTOR LTD</v>
          </cell>
          <cell r="B3983">
            <v>517166</v>
          </cell>
          <cell r="C3983" t="str">
            <v>Not Listed</v>
          </cell>
          <cell r="D3983" t="str">
            <v>Electronic Components</v>
          </cell>
        </row>
        <row r="3984">
          <cell r="A3984" t="str">
            <v>Spencers Retail Ltd</v>
          </cell>
          <cell r="B3984">
            <v>542337</v>
          </cell>
          <cell r="C3984" t="str">
            <v>SPENCER</v>
          </cell>
          <cell r="D3984" t="str">
            <v>Department Stores</v>
          </cell>
        </row>
        <row r="3985">
          <cell r="A3985" t="str">
            <v>Spencer's Retail LTD</v>
          </cell>
          <cell r="B3985" t="str">
            <v>Not Listed</v>
          </cell>
          <cell r="C3985" t="str">
            <v>SPENCERS</v>
          </cell>
          <cell r="D3985" t="str">
            <v>Department Stores</v>
          </cell>
        </row>
        <row r="3986">
          <cell r="A3986" t="str">
            <v>SPENTA INTERNATIONAL LTD</v>
          </cell>
          <cell r="B3986">
            <v>526161</v>
          </cell>
          <cell r="C3986" t="str">
            <v>Not Listed</v>
          </cell>
          <cell r="D3986" t="str">
            <v>Other Apparels &amp; Accessories</v>
          </cell>
        </row>
        <row r="3987">
          <cell r="A3987" t="str">
            <v>SPENTEX INDUSTRIES LTD</v>
          </cell>
          <cell r="B3987">
            <v>521082</v>
          </cell>
          <cell r="C3987" t="str">
            <v>SPENTEX</v>
          </cell>
          <cell r="D3987" t="str">
            <v>Textiles</v>
          </cell>
        </row>
        <row r="3988">
          <cell r="A3988" t="str">
            <v>SPICE ISLANDS APPARELS LTD</v>
          </cell>
          <cell r="B3988">
            <v>526827</v>
          </cell>
          <cell r="C3988" t="str">
            <v>Not Listed</v>
          </cell>
          <cell r="D3988" t="str">
            <v>Other Apparels &amp; Accessories</v>
          </cell>
        </row>
        <row r="3989">
          <cell r="A3989" t="str">
            <v>SPICE MOBILITY LTD</v>
          </cell>
          <cell r="B3989">
            <v>517214</v>
          </cell>
          <cell r="C3989" t="str">
            <v>SPICEMOBI</v>
          </cell>
          <cell r="D3989" t="str">
            <v>Telecom Equipment</v>
          </cell>
        </row>
        <row r="3990">
          <cell r="A3990" t="str">
            <v>SPICEJET LTD</v>
          </cell>
          <cell r="B3990">
            <v>500285</v>
          </cell>
          <cell r="C3990" t="str">
            <v>Not Listed</v>
          </cell>
          <cell r="D3990" t="str">
            <v>Airlines</v>
          </cell>
        </row>
        <row r="3991">
          <cell r="A3991" t="str">
            <v>SPICY ENTERTAINMENT AND MEDIA LTD</v>
          </cell>
          <cell r="B3991">
            <v>540084</v>
          </cell>
          <cell r="C3991" t="str">
            <v>Not Listed</v>
          </cell>
          <cell r="D3991" t="str">
            <v>Movies &amp; Entertainment</v>
          </cell>
        </row>
        <row r="3992">
          <cell r="A3992" t="str">
            <v>SPL INDUSTRIES LTD</v>
          </cell>
          <cell r="B3992">
            <v>532651</v>
          </cell>
          <cell r="C3992" t="str">
            <v>SPLIL</v>
          </cell>
          <cell r="D3992" t="str">
            <v>Other Apparels &amp; Accessories</v>
          </cell>
        </row>
        <row r="3993">
          <cell r="A3993" t="str">
            <v>SPLENDID METAL PRODUCTS LTD</v>
          </cell>
          <cell r="B3993">
            <v>513414</v>
          </cell>
          <cell r="C3993" t="str">
            <v>SMPL</v>
          </cell>
          <cell r="D3993" t="str">
            <v>Iron &amp; Steel/Interm.Products</v>
          </cell>
        </row>
        <row r="3994">
          <cell r="A3994" t="str">
            <v>SPML INFRA LTD</v>
          </cell>
          <cell r="B3994">
            <v>500402</v>
          </cell>
          <cell r="C3994" t="str">
            <v>SPMLINFRA</v>
          </cell>
          <cell r="D3994" t="str">
            <v>Construction &amp; Engineering</v>
          </cell>
        </row>
        <row r="3995">
          <cell r="A3995" t="str">
            <v>SPORTKING (INDIA) LTD</v>
          </cell>
          <cell r="B3995">
            <v>539221</v>
          </cell>
          <cell r="C3995" t="str">
            <v>Not Listed</v>
          </cell>
          <cell r="D3995" t="str">
            <v>Textiles</v>
          </cell>
        </row>
        <row r="3996">
          <cell r="A3996" t="str">
            <v>SPORTKING INDIA LTD</v>
          </cell>
          <cell r="B3996">
            <v>539221</v>
          </cell>
          <cell r="C3996" t="str">
            <v>Not Listed</v>
          </cell>
          <cell r="D3996" t="str">
            <v>Textiles</v>
          </cell>
        </row>
        <row r="3997">
          <cell r="A3997" t="str">
            <v>SPRAYKING AGRO EQUIPMENT LTD</v>
          </cell>
          <cell r="B3997">
            <v>540079</v>
          </cell>
          <cell r="C3997" t="str">
            <v>Not Listed</v>
          </cell>
          <cell r="D3997" t="str">
            <v>Other Industrial Products</v>
          </cell>
        </row>
        <row r="3998">
          <cell r="A3998" t="str">
            <v>Spring Fields Infraventure Ltd</v>
          </cell>
          <cell r="B3998">
            <v>540570</v>
          </cell>
          <cell r="C3998" t="str">
            <v>SFIVL</v>
          </cell>
          <cell r="D3998" t="str">
            <v>Construction &amp;amp; Engineering</v>
          </cell>
        </row>
        <row r="3999">
          <cell r="A3999" t="str">
            <v>SPS FINQUEST LTD</v>
          </cell>
          <cell r="B3999">
            <v>538402</v>
          </cell>
          <cell r="C3999" t="str">
            <v>Not Listed</v>
          </cell>
          <cell r="D3999" t="str">
            <v>Finance (including NBFCs)</v>
          </cell>
        </row>
        <row r="4000">
          <cell r="A4000" t="str">
            <v>SPS INTERNATIONAL LTD</v>
          </cell>
          <cell r="B4000">
            <v>530177</v>
          </cell>
          <cell r="C4000" t="str">
            <v>Not Listed</v>
          </cell>
          <cell r="D4000" t="str">
            <v>Comm.Trading  &amp; Distribution</v>
          </cell>
        </row>
        <row r="4001">
          <cell r="A4001" t="str">
            <v>SQS INDIA BFSI LTD</v>
          </cell>
          <cell r="B4001">
            <v>533121</v>
          </cell>
          <cell r="C4001" t="str">
            <v>SQSBFSI</v>
          </cell>
          <cell r="D4001" t="str">
            <v>IT Consulting &amp; Software</v>
          </cell>
        </row>
        <row r="4002">
          <cell r="A4002" t="str">
            <v>SQUARE FOUR PROJECTS (INDIA) LTD</v>
          </cell>
          <cell r="B4002">
            <v>526532</v>
          </cell>
          <cell r="C4002" t="str">
            <v>Not Listed</v>
          </cell>
          <cell r="D4002" t="str">
            <v>Commodity Chemicals</v>
          </cell>
        </row>
        <row r="4003">
          <cell r="A4003" t="str">
            <v>SQUARE FOUR PROJECTS INDIA LTD</v>
          </cell>
          <cell r="B4003">
            <v>526532</v>
          </cell>
          <cell r="C4003" t="str">
            <v>Not Listed</v>
          </cell>
          <cell r="D4003" t="str">
            <v>Commodity Chemicals</v>
          </cell>
        </row>
        <row r="4004">
          <cell r="A4004" t="str">
            <v>SREE JAYALAKSHMI AUTOSPIN LTD</v>
          </cell>
          <cell r="B4004">
            <v>530037</v>
          </cell>
          <cell r="C4004" t="str">
            <v>Not Listed</v>
          </cell>
          <cell r="D4004" t="str">
            <v>Textiles</v>
          </cell>
        </row>
        <row r="4005">
          <cell r="A4005" t="str">
            <v>SREE RAYALASEEMA HI-STRENGTH HYPO LTD</v>
          </cell>
          <cell r="B4005">
            <v>532842</v>
          </cell>
          <cell r="C4005" t="str">
            <v>SRHHYPOLTD</v>
          </cell>
          <cell r="D4005" t="str">
            <v>Commodity Chemicals</v>
          </cell>
        </row>
        <row r="4006">
          <cell r="A4006" t="str">
            <v>SREECHEM RESINS LTD</v>
          </cell>
          <cell r="B4006">
            <v>514248</v>
          </cell>
          <cell r="C4006" t="str">
            <v>Not Listed</v>
          </cell>
          <cell r="D4006" t="str">
            <v>Commodity Chemicals</v>
          </cell>
        </row>
        <row r="4007">
          <cell r="A4007" t="str">
            <v>SREELEATHERS LTD</v>
          </cell>
          <cell r="B4007">
            <v>535601</v>
          </cell>
          <cell r="C4007" t="str">
            <v>SREEL</v>
          </cell>
          <cell r="D4007" t="str">
            <v>Footwear</v>
          </cell>
        </row>
        <row r="4008">
          <cell r="A4008" t="str">
            <v>SREI INFRASTRUCTURE FINANCE LTD</v>
          </cell>
          <cell r="B4008">
            <v>523756</v>
          </cell>
          <cell r="C4008" t="str">
            <v>SREINFRA</v>
          </cell>
          <cell r="D4008" t="str">
            <v>Finance (including NBFCs)</v>
          </cell>
        </row>
        <row r="4009">
          <cell r="A4009" t="str">
            <v>SRESTHA FINVEST LTD</v>
          </cell>
          <cell r="B4009">
            <v>539217</v>
          </cell>
          <cell r="C4009" t="str">
            <v>Not Listed</v>
          </cell>
          <cell r="D4009" t="str">
            <v>Investment Companies</v>
          </cell>
        </row>
        <row r="4010">
          <cell r="A4010" t="str">
            <v>SRF LTD</v>
          </cell>
          <cell r="B4010">
            <v>503806</v>
          </cell>
          <cell r="C4010" t="str">
            <v>SRF</v>
          </cell>
          <cell r="D4010" t="str">
            <v>Textiles</v>
          </cell>
        </row>
        <row r="4011">
          <cell r="A4011" t="str">
            <v>SRG HOUSING FINANCE LTD</v>
          </cell>
          <cell r="B4011">
            <v>534680</v>
          </cell>
          <cell r="C4011" t="str">
            <v>Not Listed</v>
          </cell>
          <cell r="D4011" t="str">
            <v xml:space="preserve">Housing Finance </v>
          </cell>
        </row>
        <row r="4012">
          <cell r="A4012" t="str">
            <v>SRI ADHIKARI BROTHERS TELEVISION NETWORK LTD</v>
          </cell>
          <cell r="B4012">
            <v>530943</v>
          </cell>
          <cell r="C4012" t="str">
            <v>SABTN</v>
          </cell>
          <cell r="D4012" t="str">
            <v>Movies &amp; Entertainment</v>
          </cell>
        </row>
        <row r="4013">
          <cell r="A4013" t="str">
            <v>SRI AMARNATH FINANCE LTD</v>
          </cell>
          <cell r="B4013">
            <v>538863</v>
          </cell>
          <cell r="C4013" t="str">
            <v>Not Listed</v>
          </cell>
          <cell r="D4013" t="str">
            <v>Finance (including NBFCs)</v>
          </cell>
        </row>
        <row r="4014">
          <cell r="A4014" t="str">
            <v>SRI HAVISHA HOSPITALITY AND INFRASTRUCTURE LTD</v>
          </cell>
          <cell r="B4014">
            <v>531322</v>
          </cell>
          <cell r="C4014" t="str">
            <v>HAVISHA</v>
          </cell>
          <cell r="D4014" t="str">
            <v>Oil Marketing &amp; Distribution</v>
          </cell>
        </row>
        <row r="4015">
          <cell r="A4015" t="str">
            <v>SRI KPR INDUSTRIES LTD</v>
          </cell>
          <cell r="B4015">
            <v>514442</v>
          </cell>
          <cell r="C4015" t="str">
            <v>Not Listed</v>
          </cell>
          <cell r="D4015" t="str">
            <v>Plastic Products</v>
          </cell>
        </row>
        <row r="4016">
          <cell r="A4016" t="str">
            <v>SRI KRISHNA CONSTRUCTIONS (INDIA) LTD</v>
          </cell>
          <cell r="B4016">
            <v>539363</v>
          </cell>
          <cell r="C4016" t="str">
            <v>Not Listed</v>
          </cell>
          <cell r="D4016" t="str">
            <v>Realty</v>
          </cell>
        </row>
        <row r="4017">
          <cell r="A4017" t="str">
            <v>SRI KRISHNA CONSTRUCTIONS INDIA LTD</v>
          </cell>
          <cell r="B4017">
            <v>539363</v>
          </cell>
          <cell r="C4017" t="str">
            <v>Not Listed</v>
          </cell>
          <cell r="D4017" t="str">
            <v>Realty</v>
          </cell>
        </row>
        <row r="4018">
          <cell r="A4018" t="str">
            <v>SRI KRISHNA METCOM LTD</v>
          </cell>
          <cell r="B4018" t="str">
            <v>Not Listed</v>
          </cell>
          <cell r="C4018" t="str">
            <v>SKML</v>
          </cell>
          <cell r="D4018" t="str">
            <v>SME</v>
          </cell>
        </row>
        <row r="4019">
          <cell r="A4019" t="str">
            <v>SRI LAKSHMI SARASWATHI TEXTILES ARNI LTD</v>
          </cell>
          <cell r="B4019">
            <v>521161</v>
          </cell>
          <cell r="C4019" t="str">
            <v>Not Listed</v>
          </cell>
          <cell r="D4019" t="str">
            <v>Textiles</v>
          </cell>
        </row>
        <row r="4020">
          <cell r="A4020" t="str">
            <v>SRI NACHAMMAI COTTON MILLS LTD</v>
          </cell>
          <cell r="B4020">
            <v>521234</v>
          </cell>
          <cell r="C4020" t="str">
            <v>Not Listed</v>
          </cell>
          <cell r="D4020" t="str">
            <v>Textiles</v>
          </cell>
        </row>
        <row r="4021">
          <cell r="A4021" t="str">
            <v>SRI RAMAKRISHNA MILLS COIMBATORE LTD</v>
          </cell>
          <cell r="B4021">
            <v>521178</v>
          </cell>
          <cell r="C4021" t="str">
            <v>Not Listed</v>
          </cell>
          <cell r="D4021" t="str">
            <v>Textiles</v>
          </cell>
        </row>
        <row r="4022">
          <cell r="A4022" t="str">
            <v>SRI VAJRA GRANITES LTD</v>
          </cell>
          <cell r="B4022">
            <v>515081</v>
          </cell>
          <cell r="C4022" t="str">
            <v>Not Listed</v>
          </cell>
          <cell r="D4022" t="str">
            <v>Construction Materials</v>
          </cell>
        </row>
        <row r="4023">
          <cell r="A4023" t="str">
            <v>SRIKALAHASTHI PIPES LTD</v>
          </cell>
          <cell r="B4023">
            <v>513605</v>
          </cell>
          <cell r="C4023" t="str">
            <v>SRIPIPES</v>
          </cell>
          <cell r="D4023" t="str">
            <v>Iron &amp; Steel Products</v>
          </cell>
        </row>
        <row r="4024">
          <cell r="A4024" t="str">
            <v>SRM ENERGY LTD</v>
          </cell>
          <cell r="B4024">
            <v>523222</v>
          </cell>
          <cell r="C4024" t="str">
            <v>Not Listed</v>
          </cell>
          <cell r="D4024" t="str">
            <v>Electric Utilities</v>
          </cell>
        </row>
        <row r="4025">
          <cell r="A4025" t="str">
            <v>SRS FINANCE LTD</v>
          </cell>
          <cell r="B4025">
            <v>536799</v>
          </cell>
          <cell r="C4025" t="str">
            <v>Not Listed</v>
          </cell>
          <cell r="D4025" t="str">
            <v>Finance (including NBFCs)</v>
          </cell>
        </row>
        <row r="4026">
          <cell r="A4026" t="str">
            <v>SRS LTD</v>
          </cell>
          <cell r="B4026">
            <v>533569</v>
          </cell>
          <cell r="C4026" t="str">
            <v>SRSLTD</v>
          </cell>
          <cell r="D4026" t="str">
            <v>Other Apparels &amp; Accessories</v>
          </cell>
        </row>
        <row r="4027">
          <cell r="A4027" t="str">
            <v>SRU STEELS LTD</v>
          </cell>
          <cell r="B4027">
            <v>540914</v>
          </cell>
          <cell r="C4027" t="str">
            <v>Not Listed</v>
          </cell>
          <cell r="D4027" t="str">
            <v>Comm.Trading  &amp; Distribution</v>
          </cell>
        </row>
        <row r="4028">
          <cell r="A4028" t="str">
            <v>SS ORGANICS LTD</v>
          </cell>
          <cell r="B4028">
            <v>524636</v>
          </cell>
          <cell r="C4028" t="str">
            <v>Not Listed</v>
          </cell>
          <cell r="D4028" t="str">
            <v>Pharmaceuticals</v>
          </cell>
        </row>
        <row r="4029">
          <cell r="A4029" t="str">
            <v>SSPDL LTD</v>
          </cell>
          <cell r="B4029">
            <v>530821</v>
          </cell>
          <cell r="C4029" t="str">
            <v>Not Listed</v>
          </cell>
          <cell r="D4029" t="str">
            <v>Realty</v>
          </cell>
        </row>
        <row r="4030">
          <cell r="A4030" t="str">
            <v>SSPN FINANCE LTD</v>
          </cell>
          <cell r="B4030">
            <v>539026</v>
          </cell>
          <cell r="C4030" t="str">
            <v>Not Listed</v>
          </cell>
          <cell r="D4030" t="str">
            <v>Other Financial Services</v>
          </cell>
        </row>
        <row r="4031">
          <cell r="A4031" t="str">
            <v>STAMPEDE CAPITAL LTD</v>
          </cell>
          <cell r="B4031">
            <v>531723</v>
          </cell>
          <cell r="C4031" t="str">
            <v>STAMPEDE</v>
          </cell>
          <cell r="D4031" t="str">
            <v>Other Financial Services</v>
          </cell>
        </row>
        <row r="4032">
          <cell r="A4032" t="str">
            <v>STAMPEDE CAPITAL LTD</v>
          </cell>
          <cell r="B4032">
            <v>570005</v>
          </cell>
          <cell r="C4032" t="str">
            <v>SCAPDVR</v>
          </cell>
          <cell r="D4032" t="str">
            <v>Other Financial Services</v>
          </cell>
        </row>
        <row r="4033">
          <cell r="A4033" t="str">
            <v>STANDARD BATTERIES LTD</v>
          </cell>
          <cell r="B4033">
            <v>504180</v>
          </cell>
          <cell r="C4033" t="str">
            <v>Not Listed</v>
          </cell>
          <cell r="D4033" t="str">
            <v>Finance (including NBFCs)</v>
          </cell>
        </row>
        <row r="4034">
          <cell r="A4034" t="str">
            <v>STANDARD CAPITAL MARKETS LTD</v>
          </cell>
          <cell r="B4034">
            <v>511700</v>
          </cell>
          <cell r="C4034" t="str">
            <v>Not Listed</v>
          </cell>
          <cell r="D4034" t="str">
            <v>Finance (including NBFCs)</v>
          </cell>
        </row>
        <row r="4035">
          <cell r="A4035" t="str">
            <v>STANDARD CHARTERED PLC</v>
          </cell>
          <cell r="B4035">
            <v>580001</v>
          </cell>
          <cell r="C4035" t="str">
            <v>Not Listed</v>
          </cell>
          <cell r="D4035" t="str">
            <v>Banks</v>
          </cell>
        </row>
        <row r="4036">
          <cell r="A4036" t="str">
            <v>STANDARD INDUSTRIES LTD</v>
          </cell>
          <cell r="B4036">
            <v>530017</v>
          </cell>
          <cell r="C4036" t="str">
            <v>SIL</v>
          </cell>
          <cell r="D4036" t="str">
            <v>Commodity Chemicals</v>
          </cell>
        </row>
        <row r="4037">
          <cell r="A4037" t="str">
            <v>STANDARD SHOE SOLE AND MOULD (INDIA) LTD</v>
          </cell>
          <cell r="B4037">
            <v>523351</v>
          </cell>
          <cell r="C4037" t="str">
            <v>Not Listed</v>
          </cell>
          <cell r="D4037" t="str">
            <v>Specialty Chemicals</v>
          </cell>
        </row>
        <row r="4038">
          <cell r="A4038" t="str">
            <v>STANDARD SHOE SOLE AND MOULD INDIA LTD</v>
          </cell>
          <cell r="B4038">
            <v>523351</v>
          </cell>
          <cell r="C4038" t="str">
            <v>Not Listed</v>
          </cell>
          <cell r="D4038" t="str">
            <v>Specialty Chemicals</v>
          </cell>
        </row>
        <row r="4039">
          <cell r="A4039" t="str">
            <v>STANDARD SURFACTANTS LTD</v>
          </cell>
          <cell r="B4039">
            <v>526231</v>
          </cell>
          <cell r="C4039" t="str">
            <v>Not Listed</v>
          </cell>
          <cell r="D4039" t="str">
            <v>Commodity Chemicals</v>
          </cell>
        </row>
        <row r="4040">
          <cell r="A4040" t="str">
            <v>STANPACKS (INDIA) LTD</v>
          </cell>
          <cell r="B4040">
            <v>530931</v>
          </cell>
          <cell r="C4040" t="str">
            <v>Not Listed</v>
          </cell>
          <cell r="D4040" t="str">
            <v>Containers &amp; Packaging</v>
          </cell>
        </row>
        <row r="4041">
          <cell r="A4041" t="str">
            <v>STANPACKS INDIA LTD</v>
          </cell>
          <cell r="B4041">
            <v>530931</v>
          </cell>
          <cell r="C4041" t="str">
            <v>Not Listed</v>
          </cell>
          <cell r="D4041" t="str">
            <v>Containers &amp; Packaging</v>
          </cell>
        </row>
        <row r="4042">
          <cell r="A4042" t="str">
            <v>STANROSE MAFATLAL INVESTMENTS AND FINANCE LTD</v>
          </cell>
          <cell r="B4042">
            <v>506105</v>
          </cell>
          <cell r="C4042" t="str">
            <v>Not Listed</v>
          </cell>
          <cell r="D4042" t="str">
            <v>Investment Companies</v>
          </cell>
        </row>
        <row r="4043">
          <cell r="A4043" t="str">
            <v>STAR CEMENT LTD</v>
          </cell>
          <cell r="B4043">
            <v>540575</v>
          </cell>
          <cell r="C4043" t="str">
            <v>STARCEMENT</v>
          </cell>
          <cell r="D4043" t="str">
            <v>Cement &amp; Cement Products</v>
          </cell>
        </row>
        <row r="4044">
          <cell r="A4044" t="str">
            <v>STAR DELTA TRANSFORMERS LTD</v>
          </cell>
          <cell r="B4044">
            <v>539255</v>
          </cell>
          <cell r="C4044" t="str">
            <v>Not Listed</v>
          </cell>
          <cell r="D4044" t="str">
            <v>Heavy Electrical Equipment</v>
          </cell>
        </row>
        <row r="4045">
          <cell r="A4045" t="str">
            <v>STAR PAPER MILLS LTD</v>
          </cell>
          <cell r="B4045">
            <v>516022</v>
          </cell>
          <cell r="C4045" t="str">
            <v>STARPAPER</v>
          </cell>
          <cell r="D4045" t="str">
            <v>Paper &amp; Paper Products</v>
          </cell>
        </row>
        <row r="4046">
          <cell r="A4046" t="str">
            <v>STARCOM INFORMATION TECHNOLOGY LTD</v>
          </cell>
          <cell r="B4046">
            <v>531616</v>
          </cell>
          <cell r="C4046" t="str">
            <v>Not Listed</v>
          </cell>
          <cell r="D4046" t="str">
            <v>IT Consulting &amp; Software</v>
          </cell>
        </row>
        <row r="4047">
          <cell r="A4047" t="str">
            <v>STARLIT POWER SYSTEMS LTD</v>
          </cell>
          <cell r="B4047">
            <v>538733</v>
          </cell>
          <cell r="C4047" t="str">
            <v>Not Listed</v>
          </cell>
          <cell r="D4047" t="str">
            <v>Other Non-Ferrous Metals</v>
          </cell>
        </row>
        <row r="4048">
          <cell r="A4048" t="str">
            <v>STARLITE COMPONENTS LTD</v>
          </cell>
          <cell r="B4048">
            <v>517548</v>
          </cell>
          <cell r="C4048" t="str">
            <v>Not Listed</v>
          </cell>
          <cell r="D4048" t="str">
            <v>Comm.Trading  &amp; Distribution</v>
          </cell>
        </row>
        <row r="4049">
          <cell r="A4049" t="str">
            <v>STARLOG ENTERPRISES LTD</v>
          </cell>
          <cell r="B4049">
            <v>520155</v>
          </cell>
          <cell r="C4049" t="str">
            <v>Not Listed</v>
          </cell>
          <cell r="D4049" t="str">
            <v>Marine Port &amp; Services</v>
          </cell>
        </row>
        <row r="4050">
          <cell r="A4050" t="str">
            <v>STATE BANK OF INDIA</v>
          </cell>
          <cell r="B4050">
            <v>500112</v>
          </cell>
          <cell r="C4050" t="str">
            <v>SBIN</v>
          </cell>
          <cell r="D4050" t="str">
            <v>Banks</v>
          </cell>
        </row>
        <row r="4051">
          <cell r="A4051" t="str">
            <v>STEEL AUTHORITY OF (INDIA) LTD</v>
          </cell>
          <cell r="B4051">
            <v>500113</v>
          </cell>
          <cell r="C4051" t="str">
            <v>SAIL</v>
          </cell>
          <cell r="D4051" t="str">
            <v>Iron &amp; Steel/Interm.Products</v>
          </cell>
        </row>
        <row r="4052">
          <cell r="A4052" t="str">
            <v>STEEL AUTHORITY OF INDIA LTD</v>
          </cell>
          <cell r="B4052">
            <v>500113</v>
          </cell>
          <cell r="C4052" t="str">
            <v>SAIL</v>
          </cell>
          <cell r="D4052" t="str">
            <v>Iron &amp; Steel/Interm.Products</v>
          </cell>
        </row>
        <row r="4053">
          <cell r="A4053" t="str">
            <v>STEEL CITY SECURITIES LTD</v>
          </cell>
          <cell r="B4053" t="str">
            <v>Not Listed</v>
          </cell>
          <cell r="C4053" t="str">
            <v>STEELCITY</v>
          </cell>
          <cell r="D4053" t="str">
            <v>SME</v>
          </cell>
        </row>
        <row r="4054">
          <cell r="A4054" t="str">
            <v>STEEL EXCHANGE (INDIA) LTD</v>
          </cell>
          <cell r="B4054">
            <v>534748</v>
          </cell>
          <cell r="C4054" t="str">
            <v>STEELXIND</v>
          </cell>
          <cell r="D4054" t="str">
            <v>Iron &amp; Steel/Interm.Products</v>
          </cell>
        </row>
        <row r="4055">
          <cell r="A4055" t="str">
            <v>STEEL EXCHANGE INDIA LTD</v>
          </cell>
          <cell r="B4055">
            <v>534748</v>
          </cell>
          <cell r="C4055" t="str">
            <v>STEELXIND</v>
          </cell>
          <cell r="D4055" t="str">
            <v>Iron &amp; Steel/Interm.Products</v>
          </cell>
        </row>
        <row r="4056">
          <cell r="A4056" t="str">
            <v>STEEL STRIPS INFRASTRUCTURES LTD</v>
          </cell>
          <cell r="B4056">
            <v>513173</v>
          </cell>
          <cell r="C4056" t="str">
            <v>Not Listed</v>
          </cell>
          <cell r="D4056" t="str">
            <v>Realty</v>
          </cell>
        </row>
        <row r="4057">
          <cell r="A4057" t="str">
            <v>STEEL STRIPS LTD.</v>
          </cell>
          <cell r="B4057">
            <v>504717</v>
          </cell>
          <cell r="C4057" t="str">
            <v>STRIPMT</v>
          </cell>
          <cell r="D4057" t="str">
            <v>Iron &amp;amp; Steel/Interm.Products</v>
          </cell>
        </row>
        <row r="4058">
          <cell r="A4058" t="str">
            <v>STEEL STRIPS WHEELS LTD</v>
          </cell>
          <cell r="B4058">
            <v>513262</v>
          </cell>
          <cell r="C4058" t="str">
            <v>SSWL</v>
          </cell>
          <cell r="D4058" t="str">
            <v>Auto Parts &amp; Equipment</v>
          </cell>
        </row>
        <row r="4059">
          <cell r="A4059" t="str">
            <v>STEELCAST LTD</v>
          </cell>
          <cell r="B4059">
            <v>513517</v>
          </cell>
          <cell r="C4059" t="str">
            <v>Not Listed</v>
          </cell>
          <cell r="D4059" t="str">
            <v>Other Industrial Products</v>
          </cell>
        </row>
        <row r="4060">
          <cell r="A4060" t="str">
            <v>STEELCO GUJARAT LTD</v>
          </cell>
          <cell r="B4060">
            <v>500399</v>
          </cell>
          <cell r="C4060" t="str">
            <v>Not Listed</v>
          </cell>
          <cell r="D4060" t="str">
            <v>Iron &amp; Steel/Interm.Products</v>
          </cell>
        </row>
        <row r="4061">
          <cell r="A4061" t="str">
            <v>STEL HOLDINGS LTD</v>
          </cell>
          <cell r="B4061">
            <v>533316</v>
          </cell>
          <cell r="C4061" t="str">
            <v>STEL</v>
          </cell>
          <cell r="D4061" t="str">
            <v>Holding Companies</v>
          </cell>
        </row>
        <row r="4062">
          <cell r="A4062" t="str">
            <v>STELLANT SECURITIES (INDIA) LTD</v>
          </cell>
          <cell r="B4062">
            <v>526071</v>
          </cell>
          <cell r="C4062" t="str">
            <v>Not Listed</v>
          </cell>
          <cell r="D4062" t="str">
            <v>Other Financial Services</v>
          </cell>
        </row>
        <row r="4063">
          <cell r="A4063" t="str">
            <v>STELLANT SECURITIES INDIA LTD</v>
          </cell>
          <cell r="B4063">
            <v>526071</v>
          </cell>
          <cell r="C4063" t="str">
            <v>Not Listed</v>
          </cell>
          <cell r="D4063" t="str">
            <v>Other Financial Services</v>
          </cell>
        </row>
        <row r="4064">
          <cell r="A4064" t="str">
            <v>STELLAR CAPITAL SERVICES LTD</v>
          </cell>
          <cell r="B4064">
            <v>536738</v>
          </cell>
          <cell r="C4064" t="str">
            <v>Not Listed</v>
          </cell>
          <cell r="D4064" t="str">
            <v>Other Financial Services</v>
          </cell>
        </row>
        <row r="4065">
          <cell r="A4065" t="str">
            <v>STEP TWO CORPORATION LTD</v>
          </cell>
          <cell r="B4065">
            <v>531509</v>
          </cell>
          <cell r="C4065" t="str">
            <v>Not Listed</v>
          </cell>
          <cell r="D4065" t="str">
            <v>Other Financial Services</v>
          </cell>
        </row>
        <row r="4066">
          <cell r="A4066" t="str">
            <v>STERLING GREEN WOODS LTD</v>
          </cell>
          <cell r="B4066">
            <v>526500</v>
          </cell>
          <cell r="C4066" t="str">
            <v>Not Listed</v>
          </cell>
          <cell r="D4066" t="str">
            <v>Hotels</v>
          </cell>
        </row>
        <row r="4067">
          <cell r="A4067" t="str">
            <v>STERLING GUARANTY &amp;amp; FINANCE LTD.</v>
          </cell>
          <cell r="B4067">
            <v>508963</v>
          </cell>
          <cell r="C4067" t="str">
            <v>STRLGUA</v>
          </cell>
          <cell r="D4067" t="str">
            <v>Finance (including NBFCs)</v>
          </cell>
        </row>
        <row r="4068">
          <cell r="A4068" t="str">
            <v>STERLING SPINNERS LTD</v>
          </cell>
          <cell r="B4068">
            <v>531628</v>
          </cell>
          <cell r="C4068" t="str">
            <v>Not Listed</v>
          </cell>
          <cell r="D4068" t="str">
            <v>Textiles</v>
          </cell>
        </row>
        <row r="4069">
          <cell r="A4069" t="str">
            <v>STERLING TOOLS LTD</v>
          </cell>
          <cell r="B4069">
            <v>530759</v>
          </cell>
          <cell r="C4069" t="str">
            <v>STERTOOLS</v>
          </cell>
          <cell r="D4069" t="str">
            <v>Auto Parts &amp; Equipment</v>
          </cell>
        </row>
        <row r="4070">
          <cell r="A4070" t="str">
            <v>STERLITE TECHNOLOGIES LTD</v>
          </cell>
          <cell r="B4070">
            <v>532374</v>
          </cell>
          <cell r="C4070" t="str">
            <v>STRTECH</v>
          </cell>
          <cell r="D4070" t="str">
            <v>Other Telecom Services</v>
          </cell>
        </row>
        <row r="4071">
          <cell r="A4071" t="str">
            <v>STI (INDIA) LTD</v>
          </cell>
          <cell r="B4071">
            <v>513151</v>
          </cell>
          <cell r="C4071" t="str">
            <v>ST(INDIA)</v>
          </cell>
          <cell r="D4071" t="str">
            <v>Textiles</v>
          </cell>
        </row>
        <row r="4072">
          <cell r="A4072" t="str">
            <v>STI INDIA LTD</v>
          </cell>
          <cell r="B4072">
            <v>513151</v>
          </cell>
          <cell r="C4072" t="str">
            <v>STINDIA</v>
          </cell>
          <cell r="D4072" t="str">
            <v>Textiles</v>
          </cell>
        </row>
        <row r="4073">
          <cell r="A4073" t="str">
            <v>STL GLOBAL LTD</v>
          </cell>
          <cell r="B4073">
            <v>532730</v>
          </cell>
          <cell r="C4073" t="str">
            <v>SGL</v>
          </cell>
          <cell r="D4073" t="str">
            <v>Textiles</v>
          </cell>
        </row>
        <row r="4074">
          <cell r="A4074" t="str">
            <v>STOVEC INDUSTRIES LTD</v>
          </cell>
          <cell r="B4074">
            <v>504959</v>
          </cell>
          <cell r="C4074" t="str">
            <v>Not Listed</v>
          </cell>
          <cell r="D4074" t="str">
            <v>Industrial Machinery</v>
          </cell>
        </row>
        <row r="4075">
          <cell r="A4075" t="str">
            <v>STRATMONT INDUSTRIES LTD</v>
          </cell>
          <cell r="B4075">
            <v>530495</v>
          </cell>
          <cell r="C4075" t="str">
            <v>Not Listed</v>
          </cell>
          <cell r="D4075" t="str">
            <v>Comm.Trading  &amp; Distribution</v>
          </cell>
        </row>
        <row r="4076">
          <cell r="A4076" t="str">
            <v>STRIDES PHARMA SCIENCE LTD</v>
          </cell>
          <cell r="B4076">
            <v>532531</v>
          </cell>
          <cell r="C4076" t="str">
            <v>STAR</v>
          </cell>
          <cell r="D4076" t="str">
            <v>Pharmaceuticals</v>
          </cell>
        </row>
        <row r="4077">
          <cell r="A4077" t="str">
            <v>STURDY INDUSTRIES LTD</v>
          </cell>
          <cell r="B4077">
            <v>530611</v>
          </cell>
          <cell r="C4077" t="str">
            <v>Not Listed</v>
          </cell>
          <cell r="D4077" t="str">
            <v>Plastic Products</v>
          </cell>
        </row>
        <row r="4078">
          <cell r="A4078" t="str">
            <v>STYLAM INDUSTRIES LTD</v>
          </cell>
          <cell r="B4078">
            <v>526951</v>
          </cell>
          <cell r="C4078" t="str">
            <v>Not Listed</v>
          </cell>
          <cell r="D4078" t="str">
            <v>Forest Products</v>
          </cell>
        </row>
        <row r="4079">
          <cell r="A4079" t="str">
            <v>Subex LTD</v>
          </cell>
          <cell r="B4079" t="str">
            <v>Not Listed</v>
          </cell>
          <cell r="C4079" t="str">
            <v>SUBEX</v>
          </cell>
          <cell r="D4079" t="str">
            <v>Forest Products</v>
          </cell>
        </row>
        <row r="4080">
          <cell r="A4080" t="str">
            <v>SUBEX LTD</v>
          </cell>
          <cell r="B4080">
            <v>532348</v>
          </cell>
          <cell r="C4080" t="str">
            <v>Not Listed</v>
          </cell>
          <cell r="D4080" t="str">
            <v>IT Software Products</v>
          </cell>
        </row>
        <row r="4081">
          <cell r="A4081" t="str">
            <v>SUBHASH SILK MILLS LTD</v>
          </cell>
          <cell r="B4081">
            <v>530231</v>
          </cell>
          <cell r="C4081" t="str">
            <v>Not Listed</v>
          </cell>
          <cell r="D4081" t="str">
            <v>Textiles</v>
          </cell>
        </row>
        <row r="4082">
          <cell r="A4082" t="str">
            <v>SUBROS LTD</v>
          </cell>
          <cell r="B4082">
            <v>517168</v>
          </cell>
          <cell r="C4082" t="str">
            <v>SUBROS</v>
          </cell>
          <cell r="D4082" t="str">
            <v>Auto Parts &amp; Equipment</v>
          </cell>
        </row>
        <row r="4083">
          <cell r="A4083" t="str">
            <v>SUBWAY FINANCE &amp; INVESTMENT CO LTD</v>
          </cell>
          <cell r="B4083">
            <v>511024</v>
          </cell>
          <cell r="C4083" t="str">
            <v>Not Listed</v>
          </cell>
          <cell r="D4083" t="str">
            <v>Misc.Commercial Services</v>
          </cell>
        </row>
        <row r="4084">
          <cell r="A4084" t="str">
            <v>SUCHITRA FINANCE &amp; TRADING COMPANY LTD</v>
          </cell>
          <cell r="B4084">
            <v>538714</v>
          </cell>
          <cell r="C4084" t="str">
            <v>Not Listed</v>
          </cell>
          <cell r="D4084" t="str">
            <v>Finance (including NBFCs)</v>
          </cell>
        </row>
        <row r="4085">
          <cell r="A4085" t="str">
            <v>SUDAL INDUSTRIES LTD</v>
          </cell>
          <cell r="B4085">
            <v>506003</v>
          </cell>
          <cell r="C4085" t="str">
            <v>Not Listed</v>
          </cell>
          <cell r="D4085" t="str">
            <v>Aluminium</v>
          </cell>
        </row>
        <row r="4086">
          <cell r="A4086" t="str">
            <v>SUDARSHAN CHEMICAL INDUSTRIES LTD</v>
          </cell>
          <cell r="B4086">
            <v>506655</v>
          </cell>
          <cell r="C4086" t="str">
            <v>SUDARSCHEM</v>
          </cell>
          <cell r="D4086" t="str">
            <v>Specialty Chemicals</v>
          </cell>
        </row>
        <row r="4087">
          <cell r="A4087" t="str">
            <v>SUDITI INDUSTRIES LTD</v>
          </cell>
          <cell r="B4087">
            <v>521113</v>
          </cell>
          <cell r="C4087" t="str">
            <v>Not Listed</v>
          </cell>
          <cell r="D4087" t="str">
            <v>Textiles</v>
          </cell>
        </row>
        <row r="4088">
          <cell r="A4088" t="str">
            <v>SUERYAA KNITWEAR LTD</v>
          </cell>
          <cell r="B4088">
            <v>540318</v>
          </cell>
          <cell r="C4088" t="str">
            <v>Not Listed</v>
          </cell>
          <cell r="D4088" t="str">
            <v>Textiles</v>
          </cell>
        </row>
        <row r="4089">
          <cell r="A4089" t="str">
            <v>SUGAL &amp; DAMANI SHARE BROKERS LTD</v>
          </cell>
          <cell r="B4089">
            <v>511654</v>
          </cell>
          <cell r="C4089" t="str">
            <v>Not Listed</v>
          </cell>
          <cell r="D4089" t="str">
            <v>Finance (including NBFCs)</v>
          </cell>
        </row>
        <row r="4090">
          <cell r="A4090" t="str">
            <v>Suich Industries Ltd</v>
          </cell>
          <cell r="B4090">
            <v>542683</v>
          </cell>
          <cell r="C4090" t="str">
            <v>SUICH</v>
          </cell>
          <cell r="D4090" t="str">
            <v>Telecom Equipment</v>
          </cell>
        </row>
        <row r="4091">
          <cell r="A4091" t="str">
            <v>SUJALA TRADING &amp; HOLDINGS LTD</v>
          </cell>
          <cell r="B4091">
            <v>539117</v>
          </cell>
          <cell r="C4091" t="str">
            <v>Not Listed</v>
          </cell>
          <cell r="D4091" t="str">
            <v>Finance (including NBFCs)</v>
          </cell>
        </row>
        <row r="4092">
          <cell r="A4092" t="str">
            <v>SUJANA UNIVERSAL INDUSTRIES LTD</v>
          </cell>
          <cell r="B4092">
            <v>517224</v>
          </cell>
          <cell r="C4092" t="str">
            <v>SUJANAUNI</v>
          </cell>
          <cell r="D4092" t="str">
            <v>Other Industrial Products</v>
          </cell>
        </row>
        <row r="4093">
          <cell r="A4093" t="str">
            <v>SUKHJIT STARCH &amp; CHEMICALS LTD</v>
          </cell>
          <cell r="B4093">
            <v>524542</v>
          </cell>
          <cell r="C4093" t="str">
            <v>Not Listed</v>
          </cell>
          <cell r="D4093" t="str">
            <v>Other Agricultural Products</v>
          </cell>
        </row>
        <row r="4094">
          <cell r="A4094" t="str">
            <v>SULABH ENGINEERS &amp; SERVICES LTD</v>
          </cell>
          <cell r="B4094">
            <v>508969</v>
          </cell>
          <cell r="C4094" t="str">
            <v>Not Listed</v>
          </cell>
          <cell r="D4094" t="str">
            <v>Finance (including NBFCs)</v>
          </cell>
        </row>
        <row r="4095">
          <cell r="A4095" t="str">
            <v>SUMEDHA FISCAL SERVICES LTD</v>
          </cell>
          <cell r="B4095">
            <v>530419</v>
          </cell>
          <cell r="C4095" t="str">
            <v>Not Listed</v>
          </cell>
          <cell r="D4095" t="str">
            <v>Other Financial Services</v>
          </cell>
        </row>
        <row r="4096">
          <cell r="A4096" t="str">
            <v>SUMEET INDUSTRIES LTD</v>
          </cell>
          <cell r="B4096">
            <v>514211</v>
          </cell>
          <cell r="C4096" t="str">
            <v>SUMEETINDS</v>
          </cell>
          <cell r="D4096" t="str">
            <v>Textiles</v>
          </cell>
        </row>
        <row r="4097">
          <cell r="A4097" t="str">
            <v>SUMERU INDUSTRIES LTD</v>
          </cell>
          <cell r="B4097">
            <v>530445</v>
          </cell>
          <cell r="C4097" t="str">
            <v>Not Listed</v>
          </cell>
          <cell r="D4097" t="str">
            <v>Comm.Trading  &amp; Distribution</v>
          </cell>
        </row>
        <row r="4098">
          <cell r="A4098" t="str">
            <v>SUMIT WOODS LTD</v>
          </cell>
          <cell r="B4098" t="str">
            <v>Not Listed</v>
          </cell>
          <cell r="C4098" t="str">
            <v>SUMIT</v>
          </cell>
          <cell r="D4098" t="str">
            <v>SME</v>
          </cell>
        </row>
        <row r="4099">
          <cell r="A4099" t="str">
            <v>SUMMIT SECURITIES LTD</v>
          </cell>
          <cell r="B4099">
            <v>533306</v>
          </cell>
          <cell r="C4099" t="str">
            <v>SUMMITSEC</v>
          </cell>
          <cell r="D4099" t="str">
            <v>Investment Companies</v>
          </cell>
        </row>
        <row r="4100">
          <cell r="A4100" t="str">
            <v>SUN AND SHINE WORLDWIDE LTD</v>
          </cell>
          <cell r="B4100">
            <v>532154</v>
          </cell>
          <cell r="C4100" t="str">
            <v>Not Listed</v>
          </cell>
          <cell r="D4100" t="str">
            <v>Misc.Commercial Services</v>
          </cell>
        </row>
        <row r="4101">
          <cell r="A4101" t="str">
            <v>SUN PHARMA ADVANCED RESEARCH COMPANY LTD</v>
          </cell>
          <cell r="B4101">
            <v>532872</v>
          </cell>
          <cell r="C4101" t="str">
            <v>SPARC</v>
          </cell>
          <cell r="D4101" t="str">
            <v>Pharmaceuticals</v>
          </cell>
        </row>
        <row r="4102">
          <cell r="A4102" t="str">
            <v>SUN PHARMACEUTICAL INDUSTRIES LTD</v>
          </cell>
          <cell r="B4102">
            <v>524715</v>
          </cell>
          <cell r="C4102" t="str">
            <v>SUNPHARMA</v>
          </cell>
          <cell r="D4102" t="str">
            <v>Pharmaceuticals</v>
          </cell>
        </row>
        <row r="4103">
          <cell r="A4103" t="str">
            <v>SUN RETAIL LTD</v>
          </cell>
          <cell r="B4103">
            <v>542025</v>
          </cell>
          <cell r="C4103" t="str">
            <v>Not Listed</v>
          </cell>
          <cell r="D4103" t="str">
            <v>Comm.Trading  &amp; Distribution</v>
          </cell>
        </row>
        <row r="4104">
          <cell r="A4104" t="str">
            <v>SUN SOURCE (INDIA) LTD</v>
          </cell>
          <cell r="B4104">
            <v>517403</v>
          </cell>
          <cell r="C4104" t="str">
            <v>Not Listed</v>
          </cell>
          <cell r="D4104" t="str">
            <v>Electric Utilities</v>
          </cell>
        </row>
        <row r="4105">
          <cell r="A4105" t="str">
            <v>SUN SOURCE INDIA LTD</v>
          </cell>
          <cell r="B4105">
            <v>517403</v>
          </cell>
          <cell r="C4105" t="str">
            <v>Not Listed</v>
          </cell>
          <cell r="D4105" t="str">
            <v>Electric Utilities</v>
          </cell>
        </row>
        <row r="4106">
          <cell r="A4106" t="str">
            <v>SUN TECHNO OVERSEAS LTD</v>
          </cell>
          <cell r="B4106">
            <v>531752</v>
          </cell>
          <cell r="C4106" t="str">
            <v>Not Listed</v>
          </cell>
          <cell r="D4106" t="str">
            <v>Comm.Trading  &amp; Distribution</v>
          </cell>
        </row>
        <row r="4107">
          <cell r="A4107" t="str">
            <v>SUN TV NETWORK LTD</v>
          </cell>
          <cell r="B4107">
            <v>532733</v>
          </cell>
          <cell r="C4107" t="str">
            <v>SUNTV</v>
          </cell>
          <cell r="D4107" t="str">
            <v>Broadcasting &amp; Cable TV</v>
          </cell>
        </row>
        <row r="4108">
          <cell r="A4108" t="str">
            <v>SUNCARE TRADERS LTD</v>
          </cell>
          <cell r="B4108">
            <v>539526</v>
          </cell>
          <cell r="C4108" t="str">
            <v>Not Listed</v>
          </cell>
          <cell r="D4108" t="str">
            <v>Distributors</v>
          </cell>
        </row>
        <row r="4109">
          <cell r="A4109" t="str">
            <v>SUNCITY SYNTHETICS LTD</v>
          </cell>
          <cell r="B4109">
            <v>530795</v>
          </cell>
          <cell r="C4109" t="str">
            <v>Not Listed</v>
          </cell>
          <cell r="D4109" t="str">
            <v>Textiles</v>
          </cell>
        </row>
        <row r="4110">
          <cell r="A4110" t="str">
            <v>SUNDARAM BRAKE LININGS LTD</v>
          </cell>
          <cell r="B4110">
            <v>590072</v>
          </cell>
          <cell r="C4110" t="str">
            <v>SUNDRMBRAK</v>
          </cell>
          <cell r="D4110" t="str">
            <v>Auto Parts &amp; Equipment</v>
          </cell>
        </row>
        <row r="4111">
          <cell r="A4111" t="str">
            <v>SUNDARAM CLAYTON LTD</v>
          </cell>
          <cell r="B4111">
            <v>520056</v>
          </cell>
          <cell r="C4111" t="str">
            <v>SUNCLAYLTD</v>
          </cell>
          <cell r="D4111" t="str">
            <v>Auto Parts &amp; Equipment</v>
          </cell>
        </row>
        <row r="4112">
          <cell r="A4112" t="str">
            <v>SUNDARAM FINANCE HOLDINGS LTD</v>
          </cell>
          <cell r="B4112" t="str">
            <v>Not Listed</v>
          </cell>
          <cell r="C4112" t="str">
            <v>SUNDARMHLD</v>
          </cell>
          <cell r="D4112" t="str">
            <v>Others</v>
          </cell>
        </row>
        <row r="4113">
          <cell r="A4113" t="str">
            <v>SUNDARAM FINANCE LTD</v>
          </cell>
          <cell r="B4113">
            <v>590071</v>
          </cell>
          <cell r="C4113" t="str">
            <v>SUNDARMFIN</v>
          </cell>
          <cell r="D4113" t="str">
            <v>Finance (including NBFCs)</v>
          </cell>
        </row>
        <row r="4114">
          <cell r="A4114" t="str">
            <v>SUNDARAM MULTI PAP LTD</v>
          </cell>
          <cell r="B4114">
            <v>533166</v>
          </cell>
          <cell r="C4114" t="str">
            <v>SUNDARAM</v>
          </cell>
          <cell r="D4114" t="str">
            <v>Comm.Printing/Stationery</v>
          </cell>
        </row>
        <row r="4115">
          <cell r="A4115" t="str">
            <v>SUNDRAM FASTENERS LTD</v>
          </cell>
          <cell r="B4115">
            <v>500403</v>
          </cell>
          <cell r="C4115" t="str">
            <v>SUNDRMFAST</v>
          </cell>
          <cell r="D4115" t="str">
            <v>Auto Parts &amp; Equipment</v>
          </cell>
        </row>
        <row r="4116">
          <cell r="A4116" t="str">
            <v>SUNFLAG IRON AND STEEL COMPANY LTD</v>
          </cell>
          <cell r="B4116">
            <v>500404</v>
          </cell>
          <cell r="C4116" t="str">
            <v>SUNFLAG</v>
          </cell>
          <cell r="D4116" t="str">
            <v>Iron &amp; Steel/Interm.Products</v>
          </cell>
        </row>
        <row r="4117">
          <cell r="A4117" t="str">
            <v>SUNGOLD CAPITAL LTD</v>
          </cell>
          <cell r="B4117">
            <v>531433</v>
          </cell>
          <cell r="C4117" t="str">
            <v>Not Listed</v>
          </cell>
          <cell r="D4117" t="str">
            <v>Finance (including NBFCs)</v>
          </cell>
        </row>
        <row r="4118">
          <cell r="A4118" t="str">
            <v>SUNGOLD MEDIA AND ENTERTAINMENT LTD</v>
          </cell>
          <cell r="B4118">
            <v>541799</v>
          </cell>
          <cell r="C4118" t="str">
            <v>Not Listed</v>
          </cell>
          <cell r="D4118" t="str">
            <v>Advertising &amp; Media</v>
          </cell>
        </row>
        <row r="4119">
          <cell r="A4119" t="str">
            <v>SUNIL AGRO FOODS LTD</v>
          </cell>
          <cell r="B4119">
            <v>530953</v>
          </cell>
          <cell r="C4119" t="str">
            <v>Not Listed</v>
          </cell>
          <cell r="D4119" t="str">
            <v>Packaged Foods</v>
          </cell>
        </row>
        <row r="4120">
          <cell r="A4120" t="str">
            <v>SUNIL HEALTHCARE LTD</v>
          </cell>
          <cell r="B4120">
            <v>537253</v>
          </cell>
          <cell r="C4120" t="str">
            <v>Not Listed</v>
          </cell>
          <cell r="D4120" t="str">
            <v>Pharmaceuticals</v>
          </cell>
        </row>
        <row r="4121">
          <cell r="A4121" t="str">
            <v>SUNIL HITECH ENGINEERS LTD</v>
          </cell>
          <cell r="B4121">
            <v>532711</v>
          </cell>
          <cell r="C4121" t="str">
            <v>SUNILHITEC</v>
          </cell>
          <cell r="D4121" t="str">
            <v>Construction &amp; Engineering</v>
          </cell>
        </row>
        <row r="4122">
          <cell r="A4122" t="str">
            <v>SUNIL INDUSTRIES LTD</v>
          </cell>
          <cell r="B4122">
            <v>521232</v>
          </cell>
          <cell r="C4122" t="str">
            <v>Not Listed</v>
          </cell>
          <cell r="D4122" t="str">
            <v>Comm.Trading  &amp; Distribution</v>
          </cell>
        </row>
        <row r="4123">
          <cell r="A4123" t="str">
            <v>SUNRAJ DIAMOND EXPORTS LTD.</v>
          </cell>
          <cell r="B4123">
            <v>523425</v>
          </cell>
          <cell r="C4123" t="str">
            <v>SUNRAJDI</v>
          </cell>
          <cell r="D4123" t="str">
            <v>Other Apparels &amp;amp; Accessories</v>
          </cell>
        </row>
        <row r="4124">
          <cell r="A4124" t="str">
            <v>SUNRISE INDUSTRIAL TRADERS LTD</v>
          </cell>
          <cell r="B4124">
            <v>501110</v>
          </cell>
          <cell r="C4124" t="str">
            <v>Not Listed</v>
          </cell>
          <cell r="D4124" t="str">
            <v>Other Financial Services</v>
          </cell>
        </row>
        <row r="4125">
          <cell r="A4125" t="str">
            <v>SUNSHIELD CHEMICALS LTD</v>
          </cell>
          <cell r="B4125">
            <v>530845</v>
          </cell>
          <cell r="C4125" t="str">
            <v>Not Listed</v>
          </cell>
          <cell r="D4125" t="str">
            <v>Commodity Chemicals</v>
          </cell>
        </row>
        <row r="4126">
          <cell r="A4126" t="str">
            <v>SUNSHINE CAPITAL LTD</v>
          </cell>
          <cell r="B4126">
            <v>539574</v>
          </cell>
          <cell r="C4126" t="str">
            <v>Not Listed</v>
          </cell>
          <cell r="D4126" t="str">
            <v>Finance (including NBFCs)</v>
          </cell>
        </row>
        <row r="4127">
          <cell r="A4127" t="str">
            <v>SUNSTAR REALTY DEVELOPMENT LTD</v>
          </cell>
          <cell r="B4127">
            <v>535141</v>
          </cell>
          <cell r="C4127" t="str">
            <v>Not Listed</v>
          </cell>
          <cell r="D4127" t="str">
            <v>Realty</v>
          </cell>
        </row>
        <row r="4128">
          <cell r="A4128" t="str">
            <v>SUNTECK REALTY LTD</v>
          </cell>
          <cell r="B4128">
            <v>512179</v>
          </cell>
          <cell r="C4128" t="str">
            <v>SUNTECK</v>
          </cell>
          <cell r="D4128" t="str">
            <v>Realty</v>
          </cell>
        </row>
        <row r="4129">
          <cell r="A4129" t="str">
            <v>SUPER BAKERS (INDIA) LTD</v>
          </cell>
          <cell r="B4129">
            <v>530735</v>
          </cell>
          <cell r="C4129" t="str">
            <v>Not Listed</v>
          </cell>
          <cell r="D4129" t="str">
            <v>Packaged Foods</v>
          </cell>
        </row>
        <row r="4130">
          <cell r="A4130" t="str">
            <v>SUPER BAKERS INDIA LTD</v>
          </cell>
          <cell r="B4130">
            <v>530735</v>
          </cell>
          <cell r="C4130" t="str">
            <v>Not Listed</v>
          </cell>
          <cell r="D4130" t="str">
            <v>Packaged Foods</v>
          </cell>
        </row>
        <row r="4131">
          <cell r="A4131" t="str">
            <v>SUPER CROP SAFE LTD</v>
          </cell>
          <cell r="B4131">
            <v>530883</v>
          </cell>
          <cell r="C4131" t="str">
            <v>Not Listed</v>
          </cell>
          <cell r="D4131" t="str">
            <v>Agrochemicals</v>
          </cell>
        </row>
        <row r="4132">
          <cell r="A4132" t="str">
            <v>SUPER DOMESTIC MACHINES LTD</v>
          </cell>
          <cell r="B4132">
            <v>531699</v>
          </cell>
          <cell r="C4132" t="str">
            <v>Not Listed</v>
          </cell>
          <cell r="D4132" t="str">
            <v>Household Appliances</v>
          </cell>
        </row>
        <row r="4133">
          <cell r="A4133" t="str">
            <v>SUPER FINE KNITTERS LTD</v>
          </cell>
          <cell r="B4133">
            <v>540269</v>
          </cell>
          <cell r="C4133" t="str">
            <v>Not Listed</v>
          </cell>
          <cell r="D4133" t="str">
            <v>Other Apparels &amp; Accessories</v>
          </cell>
        </row>
        <row r="4134">
          <cell r="A4134" t="str">
            <v>SUPER SALES (INDIA) LTD</v>
          </cell>
          <cell r="B4134">
            <v>512527</v>
          </cell>
          <cell r="C4134" t="str">
            <v>Not Listed</v>
          </cell>
          <cell r="D4134" t="str">
            <v>Textiles</v>
          </cell>
        </row>
        <row r="4135">
          <cell r="A4135" t="str">
            <v>SUPER SALES INDIA LTD</v>
          </cell>
          <cell r="B4135">
            <v>512527</v>
          </cell>
          <cell r="C4135" t="str">
            <v>Not Listed</v>
          </cell>
          <cell r="D4135" t="str">
            <v>Textiles</v>
          </cell>
        </row>
        <row r="4136">
          <cell r="A4136" t="str">
            <v>SUPER SPINNING MILLS LTD</v>
          </cell>
          <cell r="B4136">
            <v>521180</v>
          </cell>
          <cell r="C4136" t="str">
            <v>SUPERSPIN</v>
          </cell>
          <cell r="D4136" t="str">
            <v>Textiles</v>
          </cell>
        </row>
        <row r="4137">
          <cell r="A4137" t="str">
            <v>SUPER TANNERY LTD</v>
          </cell>
          <cell r="B4137">
            <v>523842</v>
          </cell>
          <cell r="C4137" t="str">
            <v>Not Listed</v>
          </cell>
          <cell r="D4137" t="str">
            <v>Other Apparels &amp; Accessories</v>
          </cell>
        </row>
        <row r="4138">
          <cell r="A4138" t="str">
            <v>SUPERB PAPERS LTD</v>
          </cell>
          <cell r="B4138">
            <v>532070</v>
          </cell>
          <cell r="C4138" t="str">
            <v>Not Listed</v>
          </cell>
          <cell r="D4138" t="str">
            <v>Paper &amp; Paper Products</v>
          </cell>
        </row>
        <row r="4139">
          <cell r="A4139" t="str">
            <v>SUPERHOUSE LTD</v>
          </cell>
          <cell r="B4139">
            <v>523283</v>
          </cell>
          <cell r="C4139" t="str">
            <v>SUPERHOUSE</v>
          </cell>
          <cell r="D4139" t="str">
            <v>Footwear</v>
          </cell>
        </row>
        <row r="4140">
          <cell r="A4140" t="str">
            <v>SUPERIOR FINLEASE LTD</v>
          </cell>
          <cell r="B4140">
            <v>539835</v>
          </cell>
          <cell r="C4140" t="str">
            <v>Not Listed</v>
          </cell>
          <cell r="D4140" t="str">
            <v>Finance (including NBFCs)</v>
          </cell>
        </row>
        <row r="4141">
          <cell r="A4141" t="str">
            <v>Superior Industrial Enterprises LTD</v>
          </cell>
          <cell r="B4141">
            <v>519234</v>
          </cell>
          <cell r="C4141" t="str">
            <v>SIEL</v>
          </cell>
          <cell r="D4141" t="str">
            <v>Edible Oils</v>
          </cell>
        </row>
        <row r="4142">
          <cell r="A4142" t="str">
            <v>SUPERNOVA ADVERTISING LTD</v>
          </cell>
          <cell r="B4142">
            <v>780008</v>
          </cell>
          <cell r="C4142" t="str">
            <v>Not Listed</v>
          </cell>
          <cell r="D4142" t="str">
            <v>Others</v>
          </cell>
        </row>
        <row r="4143">
          <cell r="A4143" t="str">
            <v>SUPERSHAKTI METALIKS LTD</v>
          </cell>
          <cell r="B4143">
            <v>541701</v>
          </cell>
          <cell r="C4143" t="str">
            <v>Not Listed</v>
          </cell>
          <cell r="D4143" t="str">
            <v>Iron &amp; Steel Products</v>
          </cell>
        </row>
        <row r="4144">
          <cell r="A4144" t="str">
            <v>SUPERTEX INDUSTRIES LTD</v>
          </cell>
          <cell r="B4144">
            <v>526133</v>
          </cell>
          <cell r="C4144" t="str">
            <v>Not Listed</v>
          </cell>
          <cell r="D4144" t="str">
            <v>Textiles</v>
          </cell>
        </row>
        <row r="4145">
          <cell r="A4145" t="str">
            <v>SUPRA PACIFIC MANAGEMENT CONSULTANCY LTD</v>
          </cell>
          <cell r="B4145">
            <v>540168</v>
          </cell>
          <cell r="C4145" t="str">
            <v>Not Listed</v>
          </cell>
          <cell r="D4145" t="str">
            <v>Finance (including NBFCs)</v>
          </cell>
        </row>
        <row r="4146">
          <cell r="A4146" t="str">
            <v>SUPRA TRENDS LTD</v>
          </cell>
          <cell r="B4146">
            <v>511539</v>
          </cell>
          <cell r="C4146" t="str">
            <v>Not Listed</v>
          </cell>
          <cell r="D4146" t="str">
            <v>Other Financial Services</v>
          </cell>
        </row>
        <row r="4147">
          <cell r="A4147" t="str">
            <v>SUPRAJIT ENGINEERING LTD</v>
          </cell>
          <cell r="B4147">
            <v>532509</v>
          </cell>
          <cell r="C4147" t="str">
            <v>SUPRAJIT</v>
          </cell>
          <cell r="D4147" t="str">
            <v>Auto Parts &amp; Equipment</v>
          </cell>
        </row>
        <row r="4148">
          <cell r="A4148" t="str">
            <v>SUPREME ENGINEERING LTD</v>
          </cell>
          <cell r="B4148" t="str">
            <v>Not Listed</v>
          </cell>
          <cell r="C4148" t="str">
            <v>SUPREMEENG</v>
          </cell>
          <cell r="D4148" t="str">
            <v>SME</v>
          </cell>
        </row>
        <row r="4149">
          <cell r="A4149" t="str">
            <v>SUPREME HOLDINGS &amp; HOSPITALITY (INDIA) LTD</v>
          </cell>
          <cell r="B4149">
            <v>530677</v>
          </cell>
          <cell r="C4149" t="str">
            <v>Not Listed</v>
          </cell>
          <cell r="D4149" t="str">
            <v>Realty</v>
          </cell>
        </row>
        <row r="4150">
          <cell r="A4150" t="str">
            <v>SUPREME HOLDINGS &amp; HOSPITALITY INDIA LTD</v>
          </cell>
          <cell r="B4150">
            <v>530677</v>
          </cell>
          <cell r="C4150" t="str">
            <v>Not Listed</v>
          </cell>
          <cell r="D4150" t="str">
            <v>Realty</v>
          </cell>
        </row>
        <row r="4151">
          <cell r="A4151" t="str">
            <v>SUPREME INDIA IMPEX LTD</v>
          </cell>
          <cell r="B4151" t="str">
            <v>Not Listed</v>
          </cell>
          <cell r="C4151" t="str">
            <v>SIIL</v>
          </cell>
          <cell r="D4151" t="str">
            <v>SME</v>
          </cell>
        </row>
        <row r="4152">
          <cell r="A4152" t="str">
            <v>SUPREME INDUSTRIES LTD</v>
          </cell>
          <cell r="B4152">
            <v>509930</v>
          </cell>
          <cell r="C4152" t="str">
            <v>SUPREMEIND</v>
          </cell>
          <cell r="D4152" t="str">
            <v>Plastic Products</v>
          </cell>
        </row>
        <row r="4153">
          <cell r="A4153" t="str">
            <v>SUPREME INFRASTRUCTURE (INDIA) LTD</v>
          </cell>
          <cell r="B4153">
            <v>532904</v>
          </cell>
          <cell r="C4153" t="str">
            <v>SUPREMEINF</v>
          </cell>
          <cell r="D4153" t="str">
            <v>Construction &amp; Engineering</v>
          </cell>
        </row>
        <row r="4154">
          <cell r="A4154" t="str">
            <v>SUPREME INFRASTRUCTURE INDIA LTD</v>
          </cell>
          <cell r="B4154">
            <v>532904</v>
          </cell>
          <cell r="C4154" t="str">
            <v>SUPREMEINF</v>
          </cell>
          <cell r="D4154" t="str">
            <v>Construction &amp; Engineering</v>
          </cell>
        </row>
        <row r="4155">
          <cell r="A4155" t="str">
            <v>SUPREME PETROCHEM LTD</v>
          </cell>
          <cell r="B4155">
            <v>500405</v>
          </cell>
          <cell r="C4155" t="str">
            <v>SUPPETRO</v>
          </cell>
          <cell r="D4155" t="str">
            <v>Petrochemicals</v>
          </cell>
        </row>
        <row r="4156">
          <cell r="A4156" t="str">
            <v>SUPREMEX SHINE STEELS LTD</v>
          </cell>
          <cell r="B4156">
            <v>534733</v>
          </cell>
          <cell r="C4156" t="str">
            <v>Not Listed</v>
          </cell>
          <cell r="D4156" t="str">
            <v>Iron &amp; Steel/Interm.Products</v>
          </cell>
        </row>
        <row r="4157">
          <cell r="A4157" t="str">
            <v>SURAJ LTD</v>
          </cell>
          <cell r="B4157">
            <v>531638</v>
          </cell>
          <cell r="C4157" t="str">
            <v>Not Listed</v>
          </cell>
          <cell r="D4157" t="str">
            <v>Iron &amp; Steel Products</v>
          </cell>
        </row>
        <row r="4158">
          <cell r="A4158" t="str">
            <v>SURAJ PRODUCTS LTD</v>
          </cell>
          <cell r="B4158">
            <v>518075</v>
          </cell>
          <cell r="C4158" t="str">
            <v>Not Listed</v>
          </cell>
          <cell r="D4158" t="str">
            <v>Iron &amp; Steel/Interm.Products</v>
          </cell>
        </row>
        <row r="4159">
          <cell r="A4159" t="str">
            <v>SURANA SOLAR LTD</v>
          </cell>
          <cell r="B4159">
            <v>533298</v>
          </cell>
          <cell r="C4159" t="str">
            <v>SURANASOL</v>
          </cell>
          <cell r="D4159" t="str">
            <v>Electronic Components</v>
          </cell>
        </row>
        <row r="4160">
          <cell r="A4160" t="str">
            <v>SURANA TELECOM AND POWER LTD</v>
          </cell>
          <cell r="B4160">
            <v>517530</v>
          </cell>
          <cell r="C4160" t="str">
            <v>SURANAT&amp;P</v>
          </cell>
          <cell r="D4160" t="str">
            <v>Telecom Cables</v>
          </cell>
        </row>
        <row r="4161">
          <cell r="A4161" t="str">
            <v>SURAT TEXTILE MILLS LTD</v>
          </cell>
          <cell r="B4161">
            <v>530185</v>
          </cell>
          <cell r="C4161" t="str">
            <v>Not Listed</v>
          </cell>
          <cell r="D4161" t="str">
            <v>Textiles</v>
          </cell>
        </row>
        <row r="4162">
          <cell r="A4162" t="str">
            <v>SUREVIN BPO SERVICES LTD</v>
          </cell>
          <cell r="B4162" t="str">
            <v>Not Listed</v>
          </cell>
          <cell r="C4162" t="str">
            <v>SUREVIN</v>
          </cell>
          <cell r="D4162" t="str">
            <v>SME</v>
          </cell>
        </row>
        <row r="4163">
          <cell r="A4163" t="str">
            <v>SURYA (INDIA) LTD</v>
          </cell>
          <cell r="B4163">
            <v>539253</v>
          </cell>
          <cell r="C4163" t="str">
            <v>Not Listed</v>
          </cell>
          <cell r="D4163" t="str">
            <v>Finance (including NBFCs)</v>
          </cell>
        </row>
        <row r="4164">
          <cell r="A4164" t="str">
            <v>SURYA INDIA LTD</v>
          </cell>
          <cell r="B4164">
            <v>539253</v>
          </cell>
          <cell r="C4164" t="str">
            <v>Not Listed</v>
          </cell>
          <cell r="D4164" t="str">
            <v>Finance (including NBFCs)</v>
          </cell>
        </row>
        <row r="4165">
          <cell r="A4165" t="str">
            <v>SURYA ROSHNI LTD</v>
          </cell>
          <cell r="B4165">
            <v>500336</v>
          </cell>
          <cell r="C4165" t="str">
            <v>SURYAROSNI</v>
          </cell>
          <cell r="D4165" t="str">
            <v>Diversified</v>
          </cell>
        </row>
        <row r="4166">
          <cell r="A4166" t="str">
            <v>SURYAAMBA SPINNING MILLS LTD</v>
          </cell>
          <cell r="B4166">
            <v>533101</v>
          </cell>
          <cell r="C4166" t="str">
            <v>Not Listed</v>
          </cell>
          <cell r="D4166" t="str">
            <v>Textiles</v>
          </cell>
        </row>
        <row r="4167">
          <cell r="A4167" t="str">
            <v>SURYACHAKRA POWER CORPORATION LTD</v>
          </cell>
          <cell r="B4167">
            <v>532874</v>
          </cell>
          <cell r="C4167" t="str">
            <v>Not Listed</v>
          </cell>
          <cell r="D4167" t="str">
            <v>Electric Utilities</v>
          </cell>
        </row>
        <row r="4168">
          <cell r="A4168" t="str">
            <v>SURYAKRIPA FINANCE LTD</v>
          </cell>
          <cell r="B4168">
            <v>511185</v>
          </cell>
          <cell r="C4168" t="str">
            <v>Not Listed</v>
          </cell>
          <cell r="D4168" t="str">
            <v>Transportation - Logistics</v>
          </cell>
        </row>
        <row r="4169">
          <cell r="A4169" t="str">
            <v>SURYALAKSHMI COTTON MILLS LTD</v>
          </cell>
          <cell r="B4169">
            <v>521200</v>
          </cell>
          <cell r="C4169" t="str">
            <v>SURYALAXMI</v>
          </cell>
          <cell r="D4169" t="str">
            <v>Textiles</v>
          </cell>
        </row>
        <row r="4170">
          <cell r="A4170" t="str">
            <v>SURYALATA SPINNING MILLS LTD</v>
          </cell>
          <cell r="B4170">
            <v>514138</v>
          </cell>
          <cell r="C4170" t="str">
            <v>Not Listed</v>
          </cell>
          <cell r="D4170" t="str">
            <v>Textiles</v>
          </cell>
        </row>
        <row r="4171">
          <cell r="A4171" t="str">
            <v>SURYAVANSHI SPINNING MILLS LTD</v>
          </cell>
          <cell r="B4171">
            <v>514140</v>
          </cell>
          <cell r="C4171" t="str">
            <v>Not Listed</v>
          </cell>
          <cell r="D4171" t="str">
            <v>Textiles</v>
          </cell>
        </row>
        <row r="4172">
          <cell r="A4172" t="str">
            <v>SURYO FOODS &amp;amp; INDUSTRIES LTD.</v>
          </cell>
          <cell r="B4172">
            <v>519604</v>
          </cell>
          <cell r="C4172" t="str">
            <v>SURFI</v>
          </cell>
          <cell r="D4172" t="str">
            <v>Packaged Foods</v>
          </cell>
        </row>
        <row r="4173">
          <cell r="A4173" t="str">
            <v>SUTLEJ TEXTILES AND INDUSTRIES LTD</v>
          </cell>
          <cell r="B4173">
            <v>532782</v>
          </cell>
          <cell r="C4173" t="str">
            <v>SUTLEJTEX</v>
          </cell>
          <cell r="D4173" t="str">
            <v>Textiles</v>
          </cell>
        </row>
        <row r="4174">
          <cell r="A4174" t="str">
            <v>SUUMAYA LIFESTYLE LTD</v>
          </cell>
          <cell r="B4174" t="str">
            <v>Not Listed</v>
          </cell>
          <cell r="C4174" t="str">
            <v>SUULD</v>
          </cell>
          <cell r="D4174" t="str">
            <v>SME</v>
          </cell>
        </row>
        <row r="4175">
          <cell r="A4175" t="str">
            <v>SUVEN LIFE SCIENCES LTD</v>
          </cell>
          <cell r="B4175">
            <v>530239</v>
          </cell>
          <cell r="C4175" t="str">
            <v>SUVEN</v>
          </cell>
          <cell r="D4175" t="str">
            <v>Pharmaceuticals</v>
          </cell>
        </row>
        <row r="4176">
          <cell r="A4176" t="str">
            <v>SUVIDHA INFRAESTATE CORPORATION LTD</v>
          </cell>
          <cell r="B4176">
            <v>531640</v>
          </cell>
          <cell r="C4176" t="str">
            <v>Not Listed</v>
          </cell>
          <cell r="D4176" t="str">
            <v>Realty</v>
          </cell>
        </row>
        <row r="4177">
          <cell r="A4177" t="str">
            <v>SUYOG TELEMATICS LTD</v>
          </cell>
          <cell r="B4177">
            <v>537259</v>
          </cell>
          <cell r="C4177" t="str">
            <v>Not Listed</v>
          </cell>
          <cell r="D4177" t="str">
            <v>Other Telecom Services</v>
          </cell>
        </row>
        <row r="4178">
          <cell r="A4178" t="str">
            <v>SUZLON ENERGY LTD</v>
          </cell>
          <cell r="B4178">
            <v>532667</v>
          </cell>
          <cell r="C4178" t="str">
            <v>SUZLON</v>
          </cell>
          <cell r="D4178" t="str">
            <v>Heavy Electrical Equipment</v>
          </cell>
        </row>
        <row r="4179">
          <cell r="A4179" t="str">
            <v>SVA (INDIA) LTD</v>
          </cell>
          <cell r="B4179">
            <v>531885</v>
          </cell>
          <cell r="C4179" t="str">
            <v>Not Listed</v>
          </cell>
          <cell r="D4179" t="str">
            <v>Comm.Trading  &amp; Distribution</v>
          </cell>
        </row>
        <row r="4180">
          <cell r="A4180" t="str">
            <v>SVA INDIA LTD</v>
          </cell>
          <cell r="B4180">
            <v>531885</v>
          </cell>
          <cell r="C4180" t="str">
            <v>Not Listed</v>
          </cell>
          <cell r="D4180" t="str">
            <v>Comm.Trading  &amp; Distribution</v>
          </cell>
        </row>
        <row r="4181">
          <cell r="A4181" t="str">
            <v>SVAM SOFTWARE LTD</v>
          </cell>
          <cell r="B4181">
            <v>523722</v>
          </cell>
          <cell r="C4181" t="str">
            <v>Not Listed</v>
          </cell>
          <cell r="D4181" t="str">
            <v>IT Software Products</v>
          </cell>
        </row>
        <row r="4182">
          <cell r="A4182" t="str">
            <v>SVARAJ TRADING &amp; AGENCIES LTD</v>
          </cell>
          <cell r="B4182">
            <v>503624</v>
          </cell>
          <cell r="C4182" t="str">
            <v>Not Listed</v>
          </cell>
          <cell r="D4182" t="str">
            <v>Other Financial Services</v>
          </cell>
        </row>
        <row r="4183">
          <cell r="A4183" t="str">
            <v>SVARNIM TRADE UDYOG LTD</v>
          </cell>
          <cell r="B4183">
            <v>539911</v>
          </cell>
          <cell r="C4183" t="str">
            <v>Not Listed</v>
          </cell>
          <cell r="D4183" t="str">
            <v>Comm.Trading  &amp; Distribution</v>
          </cell>
        </row>
        <row r="4184">
          <cell r="A4184" t="str">
            <v>SVC INDUSTRIES Ltd</v>
          </cell>
          <cell r="B4184">
            <v>524488</v>
          </cell>
          <cell r="C4184" t="str">
            <v>SVCIND</v>
          </cell>
          <cell r="D4184" t="str">
            <v>Commodity Chemicals</v>
          </cell>
        </row>
        <row r="4185">
          <cell r="A4185" t="str">
            <v>SVC RESOURCES LTD</v>
          </cell>
          <cell r="B4185">
            <v>512449</v>
          </cell>
          <cell r="C4185" t="str">
            <v>Not Listed</v>
          </cell>
          <cell r="D4185" t="str">
            <v>Mining</v>
          </cell>
        </row>
        <row r="4186">
          <cell r="A4186" t="str">
            <v>SVP GLOBAL VENTURES LTD</v>
          </cell>
          <cell r="B4186">
            <v>505590</v>
          </cell>
          <cell r="C4186" t="str">
            <v>Not Listed</v>
          </cell>
          <cell r="D4186" t="str">
            <v>Textiles</v>
          </cell>
        </row>
        <row r="4187">
          <cell r="A4187" t="str">
            <v>SVP HOUSING LTD</v>
          </cell>
          <cell r="B4187">
            <v>539041</v>
          </cell>
          <cell r="C4187" t="str">
            <v>Not Listed</v>
          </cell>
          <cell r="D4187" t="str">
            <v>Comm.Trading  &amp; Distribution</v>
          </cell>
        </row>
        <row r="4188">
          <cell r="A4188" t="str">
            <v>SW INVESTMENTS LTD</v>
          </cell>
          <cell r="B4188">
            <v>503659</v>
          </cell>
          <cell r="C4188" t="str">
            <v>Not Listed</v>
          </cell>
          <cell r="D4188" t="str">
            <v>Misc.Commercial Services</v>
          </cell>
        </row>
        <row r="4189">
          <cell r="A4189" t="str">
            <v>SWADESHI INDUSTRIES LEASING CO LTD</v>
          </cell>
          <cell r="B4189">
            <v>506863</v>
          </cell>
          <cell r="C4189" t="str">
            <v>Not Listed</v>
          </cell>
          <cell r="D4189" t="str">
            <v>Containers &amp; Packaging</v>
          </cell>
        </row>
        <row r="4190">
          <cell r="A4190" t="str">
            <v>SWADESHI POLYTEX LTD</v>
          </cell>
          <cell r="B4190">
            <v>503816</v>
          </cell>
          <cell r="C4190" t="str">
            <v>Not Listed</v>
          </cell>
          <cell r="D4190" t="str">
            <v>Textiles</v>
          </cell>
        </row>
        <row r="4191">
          <cell r="A4191" t="str">
            <v>SWAGRUHA INFRASTRUCTURE LTD</v>
          </cell>
          <cell r="B4191">
            <v>531909</v>
          </cell>
          <cell r="C4191" t="str">
            <v>Not Listed</v>
          </cell>
          <cell r="D4191" t="str">
            <v>Realty</v>
          </cell>
        </row>
        <row r="4192">
          <cell r="A4192" t="str">
            <v>SWAGTAM TRADING &amp; SERVICES LTD</v>
          </cell>
          <cell r="B4192">
            <v>539406</v>
          </cell>
          <cell r="C4192" t="str">
            <v>Not Listed</v>
          </cell>
          <cell r="D4192" t="str">
            <v>Comm.Trading  &amp; Distribution</v>
          </cell>
        </row>
        <row r="4193">
          <cell r="A4193" t="str">
            <v>SWAN ENERGY LTD</v>
          </cell>
          <cell r="B4193">
            <v>503310</v>
          </cell>
          <cell r="C4193" t="str">
            <v>SWANENERGY</v>
          </cell>
          <cell r="D4193" t="str">
            <v>Textiles</v>
          </cell>
        </row>
        <row r="4194">
          <cell r="A4194" t="str">
            <v>SWARAJ AUTOMOTIVES LTD</v>
          </cell>
          <cell r="B4194">
            <v>539353</v>
          </cell>
          <cell r="C4194" t="str">
            <v>Not Listed</v>
          </cell>
          <cell r="D4194" t="str">
            <v>Auto Parts &amp; Equipment</v>
          </cell>
        </row>
        <row r="4195">
          <cell r="A4195" t="str">
            <v>SWARAJ ENGINES LTD</v>
          </cell>
          <cell r="B4195">
            <v>500407</v>
          </cell>
          <cell r="C4195" t="str">
            <v>SWARAJENG</v>
          </cell>
          <cell r="D4195" t="str">
            <v>Auto Parts &amp; Equipment</v>
          </cell>
        </row>
        <row r="4196">
          <cell r="A4196" t="str">
            <v>SWARNA SECURITIES LTD</v>
          </cell>
          <cell r="B4196">
            <v>531003</v>
          </cell>
          <cell r="C4196" t="str">
            <v>Not Listed</v>
          </cell>
          <cell r="D4196" t="str">
            <v>Finance (including NBFCs)</v>
          </cell>
        </row>
        <row r="4197">
          <cell r="A4197" t="str">
            <v>SWARNSARITA GEMS LTD</v>
          </cell>
          <cell r="B4197">
            <v>526365</v>
          </cell>
          <cell r="C4197" t="str">
            <v>Not Listed</v>
          </cell>
          <cell r="D4197" t="str">
            <v>Other Apparels &amp; Accessories</v>
          </cell>
        </row>
        <row r="4198">
          <cell r="A4198" t="str">
            <v>SWASTI VINAYAKA ART AND HERITAGE CORPORATION LTD</v>
          </cell>
          <cell r="B4198">
            <v>512257</v>
          </cell>
          <cell r="C4198" t="str">
            <v>Not Listed</v>
          </cell>
          <cell r="D4198" t="str">
            <v>Diversified</v>
          </cell>
        </row>
        <row r="4199">
          <cell r="A4199" t="str">
            <v>SWASTI VINAYAKA SYNTHETICS LTD</v>
          </cell>
          <cell r="B4199">
            <v>510245</v>
          </cell>
          <cell r="C4199" t="str">
            <v>Not Listed</v>
          </cell>
          <cell r="D4199" t="str">
            <v>Comm.Trading  &amp; Distribution</v>
          </cell>
        </row>
        <row r="4200">
          <cell r="A4200" t="str">
            <v>SWASTIK SAFE DEPOSIT &amp; INVESTMENTS LTD</v>
          </cell>
          <cell r="B4200">
            <v>501386</v>
          </cell>
          <cell r="C4200" t="str">
            <v>Not Listed</v>
          </cell>
          <cell r="D4200" t="str">
            <v>Other Financial Services</v>
          </cell>
        </row>
        <row r="4201">
          <cell r="A4201" t="str">
            <v>SWASTIKA INVESTMART LTD</v>
          </cell>
          <cell r="B4201">
            <v>530585</v>
          </cell>
          <cell r="C4201" t="str">
            <v>Not Listed</v>
          </cell>
          <cell r="D4201" t="str">
            <v>Other Financial Services</v>
          </cell>
        </row>
        <row r="4202">
          <cell r="A4202" t="str">
            <v>SWELECT ENERGY SYSTEMS LTD</v>
          </cell>
          <cell r="B4202">
            <v>532051</v>
          </cell>
          <cell r="C4202" t="str">
            <v>SWELECTES</v>
          </cell>
          <cell r="D4202" t="str">
            <v>Heavy Electrical Equipment</v>
          </cell>
        </row>
        <row r="4203">
          <cell r="A4203" t="str">
            <v>SWISS GLASCOAT EQUIPMENTS LTD</v>
          </cell>
          <cell r="B4203">
            <v>522215</v>
          </cell>
          <cell r="C4203" t="str">
            <v>Not Listed</v>
          </cell>
          <cell r="D4203" t="str">
            <v>Industrial Machinery</v>
          </cell>
        </row>
        <row r="4204">
          <cell r="A4204" t="str">
            <v>SWITCHING TECHNOLOGIES GUNTHER LTD</v>
          </cell>
          <cell r="B4204">
            <v>517201</v>
          </cell>
          <cell r="C4204" t="str">
            <v>Not Listed</v>
          </cell>
          <cell r="D4204" t="str">
            <v>Electronic Components</v>
          </cell>
        </row>
        <row r="4205">
          <cell r="A4205" t="str">
            <v>SWORD &amp; SHIELD PHARMA LTD</v>
          </cell>
          <cell r="B4205">
            <v>531637</v>
          </cell>
          <cell r="C4205" t="str">
            <v>Not Listed</v>
          </cell>
          <cell r="D4205" t="str">
            <v>Pharmaceuticals</v>
          </cell>
        </row>
        <row r="4206">
          <cell r="A4206" t="str">
            <v>SWORD-EDGE COMMERCIALS LTD</v>
          </cell>
          <cell r="B4206">
            <v>512359</v>
          </cell>
          <cell r="C4206" t="str">
            <v>Not Listed</v>
          </cell>
          <cell r="D4206" t="str">
            <v>Comm.Trading  &amp; Distribution</v>
          </cell>
        </row>
        <row r="4207">
          <cell r="A4207" t="str">
            <v>SYBLY INDUSTRIES LTD</v>
          </cell>
          <cell r="B4207">
            <v>531499</v>
          </cell>
          <cell r="C4207" t="str">
            <v>Not Listed</v>
          </cell>
          <cell r="D4207" t="str">
            <v>Textiles</v>
          </cell>
        </row>
        <row r="4208">
          <cell r="A4208" t="str">
            <v>SYLPH EDUCATION SOLUTIONS LTD</v>
          </cell>
          <cell r="B4208">
            <v>539682</v>
          </cell>
          <cell r="C4208" t="str">
            <v>Not Listed</v>
          </cell>
          <cell r="D4208" t="str">
            <v>Education</v>
          </cell>
        </row>
        <row r="4209">
          <cell r="A4209" t="str">
            <v>SYLPH TECHNOLOGIES LTD</v>
          </cell>
          <cell r="B4209">
            <v>511447</v>
          </cell>
          <cell r="C4209" t="str">
            <v>Not Listed</v>
          </cell>
          <cell r="D4209" t="str">
            <v>Internet Software &amp; Services</v>
          </cell>
        </row>
        <row r="4210">
          <cell r="A4210" t="str">
            <v>SYMBIOX INVESTMENT &amp; TRADING COMPANY LTD</v>
          </cell>
          <cell r="B4210">
            <v>539278</v>
          </cell>
          <cell r="C4210" t="str">
            <v>Not Listed</v>
          </cell>
          <cell r="D4210" t="str">
            <v>Other Financial Services</v>
          </cell>
        </row>
        <row r="4211">
          <cell r="A4211" t="str">
            <v>SYMPHONY LTD</v>
          </cell>
          <cell r="B4211">
            <v>517385</v>
          </cell>
          <cell r="C4211" t="str">
            <v>SYMPHONY</v>
          </cell>
          <cell r="D4211" t="str">
            <v>Consumer Electronics</v>
          </cell>
        </row>
        <row r="4212">
          <cell r="A4212" t="str">
            <v>SYNCOM FORMULATIONS (INDIA) LTD</v>
          </cell>
          <cell r="B4212">
            <v>524470</v>
          </cell>
          <cell r="C4212" t="str">
            <v>Not Listed</v>
          </cell>
          <cell r="D4212" t="str">
            <v>Pharmaceuticals</v>
          </cell>
        </row>
        <row r="4213">
          <cell r="A4213" t="str">
            <v>SYNCOM FORMULATIONS INDIA LTD</v>
          </cell>
          <cell r="B4213">
            <v>524470</v>
          </cell>
          <cell r="C4213" t="str">
            <v>Not Listed</v>
          </cell>
          <cell r="D4213" t="str">
            <v>Pharmaceuticals</v>
          </cell>
        </row>
        <row r="4214">
          <cell r="A4214" t="str">
            <v>SYNCOM HEALTHCARE LTD</v>
          </cell>
          <cell r="B4214">
            <v>533157</v>
          </cell>
          <cell r="C4214" t="str">
            <v>SYNCOM</v>
          </cell>
          <cell r="D4214" t="str">
            <v>Pharmaceuticals</v>
          </cell>
        </row>
        <row r="4215">
          <cell r="A4215" t="str">
            <v>SYNDICATE BANK</v>
          </cell>
          <cell r="B4215">
            <v>532276</v>
          </cell>
          <cell r="C4215" t="str">
            <v>SYNDIBANK</v>
          </cell>
          <cell r="D4215" t="str">
            <v>Banks</v>
          </cell>
        </row>
        <row r="4216">
          <cell r="A4216" t="str">
            <v>SYNERGY GREEN INDUSTRIES LTD</v>
          </cell>
          <cell r="B4216">
            <v>541929</v>
          </cell>
          <cell r="C4216" t="str">
            <v>Not Listed</v>
          </cell>
          <cell r="D4216" t="str">
            <v>Other Industrial Products</v>
          </cell>
        </row>
        <row r="4217">
          <cell r="A4217" t="str">
            <v>SYNGENE INTERNATIONAL LTD</v>
          </cell>
          <cell r="B4217">
            <v>539268</v>
          </cell>
          <cell r="C4217" t="str">
            <v>SYNGENE</v>
          </cell>
          <cell r="D4217" t="str">
            <v>Pharmaceuticals</v>
          </cell>
        </row>
        <row r="4218">
          <cell r="A4218" t="str">
            <v>SYNTHIKO FOILS LTD</v>
          </cell>
          <cell r="B4218">
            <v>513307</v>
          </cell>
          <cell r="C4218" t="str">
            <v>Not Listed</v>
          </cell>
          <cell r="D4218" t="str">
            <v>Aluminium</v>
          </cell>
        </row>
        <row r="4219">
          <cell r="A4219" t="str">
            <v>SYSCHEM (INDIA) LTD</v>
          </cell>
          <cell r="B4219">
            <v>531173</v>
          </cell>
          <cell r="C4219" t="str">
            <v>Not Listed</v>
          </cell>
          <cell r="D4219" t="str">
            <v>Pharmaceuticals</v>
          </cell>
        </row>
        <row r="4220">
          <cell r="A4220" t="str">
            <v>SYSCHEM INDIA LTD</v>
          </cell>
          <cell r="B4220">
            <v>531173</v>
          </cell>
          <cell r="C4220" t="str">
            <v>Not Listed</v>
          </cell>
          <cell r="D4220" t="str">
            <v>Pharmaceuticals</v>
          </cell>
        </row>
        <row r="4221">
          <cell r="A4221" t="str">
            <v>SYSCO INDUSTRIES LTD</v>
          </cell>
          <cell r="B4221">
            <v>539842</v>
          </cell>
          <cell r="C4221" t="str">
            <v>Not Listed</v>
          </cell>
          <cell r="D4221" t="str">
            <v>Containers &amp; Packaging</v>
          </cell>
        </row>
        <row r="4222">
          <cell r="A4222" t="str">
            <v>SYSTEMATIX CORPORATE SERVICES LTD</v>
          </cell>
          <cell r="B4222">
            <v>526506</v>
          </cell>
          <cell r="C4222" t="str">
            <v>Not Listed</v>
          </cell>
          <cell r="D4222" t="str">
            <v>Other Financial Services</v>
          </cell>
        </row>
        <row r="4223">
          <cell r="A4223" t="str">
            <v>SYSTEMATIX SECURITIES LTD</v>
          </cell>
          <cell r="B4223">
            <v>531432</v>
          </cell>
          <cell r="C4223" t="str">
            <v>Not Listed</v>
          </cell>
          <cell r="D4223" t="str">
            <v>Finance (including NBFCs)</v>
          </cell>
        </row>
        <row r="4224">
          <cell r="A4224" t="str">
            <v>T &amp; I GLOBAL LTD</v>
          </cell>
          <cell r="B4224">
            <v>522294</v>
          </cell>
          <cell r="C4224" t="str">
            <v>Not Listed</v>
          </cell>
          <cell r="D4224" t="str">
            <v>Industrial Machinery</v>
          </cell>
        </row>
        <row r="4225">
          <cell r="A4225" t="str">
            <v>T D POWER SYSTEMS LTD</v>
          </cell>
          <cell r="B4225">
            <v>533553</v>
          </cell>
          <cell r="C4225" t="str">
            <v>Not Listed</v>
          </cell>
          <cell r="D4225" t="str">
            <v>Heavy Electrical Equipment</v>
          </cell>
        </row>
        <row r="4226">
          <cell r="A4226" t="str">
            <v>T SPIRITUAL WORLD LTD</v>
          </cell>
          <cell r="B4226">
            <v>532444</v>
          </cell>
          <cell r="C4226" t="str">
            <v>Not Listed</v>
          </cell>
          <cell r="D4226" t="str">
            <v>IT Software Products</v>
          </cell>
        </row>
        <row r="4227">
          <cell r="A4227" t="str">
            <v>T T LTD</v>
          </cell>
          <cell r="B4227">
            <v>514142</v>
          </cell>
          <cell r="C4227" t="str">
            <v>TTL</v>
          </cell>
          <cell r="D4227" t="str">
            <v>Textiles</v>
          </cell>
        </row>
        <row r="4228">
          <cell r="A4228" t="str">
            <v>TAAL ENTERPRISES LTD</v>
          </cell>
          <cell r="B4228">
            <v>539956</v>
          </cell>
          <cell r="C4228" t="str">
            <v>Not Listed</v>
          </cell>
          <cell r="D4228" t="str">
            <v>Airlines</v>
          </cell>
        </row>
        <row r="4229">
          <cell r="A4229" t="str">
            <v>TAAZA INTERNATIONAL LTD</v>
          </cell>
          <cell r="B4229">
            <v>537392</v>
          </cell>
          <cell r="C4229" t="str">
            <v>Not Listed</v>
          </cell>
          <cell r="D4229" t="str">
            <v>Department Stores</v>
          </cell>
        </row>
        <row r="4230">
          <cell r="A4230" t="str">
            <v>TAI INDUSTRIES LTD</v>
          </cell>
          <cell r="B4230">
            <v>519483</v>
          </cell>
          <cell r="C4230" t="str">
            <v>Not Listed</v>
          </cell>
          <cell r="D4230" t="str">
            <v>Comm.Trading  &amp; Distribution</v>
          </cell>
        </row>
        <row r="4231">
          <cell r="A4231" t="str">
            <v>TAINWALA CHEMICAL AND PLASTIC I LTD</v>
          </cell>
          <cell r="B4231">
            <v>507785</v>
          </cell>
          <cell r="C4231" t="str">
            <v>TAINWALCHM</v>
          </cell>
          <cell r="D4231" t="str">
            <v>Plastic Products</v>
          </cell>
        </row>
        <row r="4232">
          <cell r="A4232" t="str">
            <v>TAJ GVK HOTELS &amp; RESORTS LTD</v>
          </cell>
          <cell r="B4232">
            <v>532390</v>
          </cell>
          <cell r="C4232" t="str">
            <v>TAJGVK</v>
          </cell>
          <cell r="D4232" t="str">
            <v>Hotels</v>
          </cell>
        </row>
        <row r="4233">
          <cell r="A4233" t="str">
            <v>TAKE SOLUTIONS LTD</v>
          </cell>
          <cell r="B4233">
            <v>532890</v>
          </cell>
          <cell r="C4233" t="str">
            <v>TAKE</v>
          </cell>
          <cell r="D4233" t="str">
            <v>IT Consulting &amp; Software</v>
          </cell>
        </row>
        <row r="4234">
          <cell r="A4234" t="str">
            <v>TALBROS AUTOMOTIVE COMPONENTS LTD</v>
          </cell>
          <cell r="B4234">
            <v>505160</v>
          </cell>
          <cell r="C4234" t="str">
            <v>TALBROAUTO</v>
          </cell>
          <cell r="D4234" t="str">
            <v>Auto Parts &amp; Equipment</v>
          </cell>
        </row>
        <row r="4235">
          <cell r="A4235" t="str">
            <v>TALBROS ENGINEERING LTD</v>
          </cell>
          <cell r="B4235">
            <v>538987</v>
          </cell>
          <cell r="C4235" t="str">
            <v>Not Listed</v>
          </cell>
          <cell r="D4235" t="str">
            <v>Auto Parts &amp; Equipment</v>
          </cell>
        </row>
        <row r="4236">
          <cell r="A4236" t="str">
            <v>TALWALKARS BETTER VALUE FITNESS LTD</v>
          </cell>
          <cell r="B4236">
            <v>533200</v>
          </cell>
          <cell r="C4236" t="str">
            <v>TALWALKARS</v>
          </cell>
          <cell r="D4236" t="str">
            <v>Other Leisure Facilities</v>
          </cell>
        </row>
        <row r="4237">
          <cell r="A4237" t="str">
            <v>TALWALKARS LIFESTYLES LTD</v>
          </cell>
          <cell r="B4237">
            <v>541545</v>
          </cell>
          <cell r="C4237" t="str">
            <v>TALWGYM</v>
          </cell>
          <cell r="D4237" t="str">
            <v>Other Leisure Facilities</v>
          </cell>
        </row>
        <row r="4238">
          <cell r="A4238" t="str">
            <v>TAMBOLI CAPITAL LTD</v>
          </cell>
          <cell r="B4238">
            <v>533170</v>
          </cell>
          <cell r="C4238" t="str">
            <v>Not Listed</v>
          </cell>
          <cell r="D4238" t="str">
            <v>Investment Companies</v>
          </cell>
        </row>
        <row r="4239">
          <cell r="A4239" t="str">
            <v>TAMIL NADU NEWSPRINT &amp; PAPERS LTD</v>
          </cell>
          <cell r="B4239">
            <v>531426</v>
          </cell>
          <cell r="C4239" t="str">
            <v>TNPL</v>
          </cell>
          <cell r="D4239" t="str">
            <v>Paper &amp; Paper Products</v>
          </cell>
        </row>
        <row r="4240">
          <cell r="A4240" t="str">
            <v>TAMILNADU JAIBHARAT MILLS LTD</v>
          </cell>
          <cell r="B4240">
            <v>521038</v>
          </cell>
          <cell r="C4240" t="str">
            <v>Not Listed</v>
          </cell>
          <cell r="D4240" t="str">
            <v>Textiles</v>
          </cell>
        </row>
        <row r="4241">
          <cell r="A4241" t="str">
            <v>TAMILNADU PETROPRODUCTS LTD</v>
          </cell>
          <cell r="B4241">
            <v>500777</v>
          </cell>
          <cell r="C4241" t="str">
            <v>TNPETRO</v>
          </cell>
          <cell r="D4241" t="str">
            <v>Commodity Chemicals</v>
          </cell>
        </row>
        <row r="4242">
          <cell r="A4242" t="str">
            <v>TAMILNADU STEEL TUBES LTD</v>
          </cell>
          <cell r="B4242">
            <v>513540</v>
          </cell>
          <cell r="C4242" t="str">
            <v>Not Listed</v>
          </cell>
          <cell r="D4242" t="str">
            <v>Iron &amp; Steel Products</v>
          </cell>
        </row>
        <row r="4243">
          <cell r="A4243" t="str">
            <v>TAMILNADU TELECOMMUNICATION LTD</v>
          </cell>
          <cell r="B4243">
            <v>523419</v>
          </cell>
          <cell r="C4243" t="str">
            <v>TNTELE</v>
          </cell>
          <cell r="D4243" t="str">
            <v>Telecom Cables</v>
          </cell>
        </row>
        <row r="4244">
          <cell r="A4244" t="str">
            <v>TANEJA AEROSPACE &amp; AVIATION LTD</v>
          </cell>
          <cell r="B4244">
            <v>522229</v>
          </cell>
          <cell r="C4244" t="str">
            <v>Not Listed</v>
          </cell>
          <cell r="D4244" t="str">
            <v>Aerospace</v>
          </cell>
        </row>
        <row r="4245">
          <cell r="A4245" t="str">
            <v>TANFAC INDUSTRIES LTD</v>
          </cell>
          <cell r="B4245">
            <v>506854</v>
          </cell>
          <cell r="C4245" t="str">
            <v>Not Listed</v>
          </cell>
          <cell r="D4245" t="str">
            <v>Commodity Chemicals</v>
          </cell>
        </row>
        <row r="4246">
          <cell r="A4246" t="str">
            <v>TANLA SOLUTIONS LTD</v>
          </cell>
          <cell r="B4246">
            <v>532790</v>
          </cell>
          <cell r="C4246" t="str">
            <v>TANLA</v>
          </cell>
          <cell r="D4246" t="str">
            <v>IT Software Products</v>
          </cell>
        </row>
        <row r="4247">
          <cell r="A4247" t="str">
            <v>TANTIA CONSTRUCTIONS LTD</v>
          </cell>
          <cell r="B4247">
            <v>532738</v>
          </cell>
          <cell r="C4247" t="str">
            <v>TANTIACONS</v>
          </cell>
          <cell r="D4247" t="str">
            <v>Construction &amp; Engineering</v>
          </cell>
        </row>
        <row r="4248">
          <cell r="A4248" t="str">
            <v>TANVI FOODS (INDIA) LTD</v>
          </cell>
          <cell r="B4248">
            <v>540332</v>
          </cell>
          <cell r="C4248" t="str">
            <v>Not Listed</v>
          </cell>
          <cell r="D4248" t="str">
            <v>Comm.Trading  &amp; Distribution</v>
          </cell>
        </row>
        <row r="4249">
          <cell r="A4249" t="str">
            <v>TANVI FOODS INDIA LTD</v>
          </cell>
          <cell r="B4249">
            <v>540332</v>
          </cell>
          <cell r="C4249" t="str">
            <v>Not Listed</v>
          </cell>
          <cell r="D4249" t="str">
            <v>Comm.Trading  &amp; Distribution</v>
          </cell>
        </row>
        <row r="4250">
          <cell r="A4250" t="str">
            <v>TAPARIA TOOLS LTD</v>
          </cell>
          <cell r="B4250">
            <v>505685</v>
          </cell>
          <cell r="C4250" t="str">
            <v>Not Listed</v>
          </cell>
          <cell r="D4250" t="str">
            <v>Iron &amp; Steel Products</v>
          </cell>
        </row>
        <row r="4251">
          <cell r="A4251" t="str">
            <v>TARA CHAND LOGISTIC SOLUTIONS LTD</v>
          </cell>
          <cell r="B4251" t="str">
            <v>Not Listed</v>
          </cell>
          <cell r="C4251" t="str">
            <v>TARACHAND</v>
          </cell>
          <cell r="D4251" t="str">
            <v>SME</v>
          </cell>
        </row>
        <row r="4252">
          <cell r="A4252" t="str">
            <v>TARA JEWELS LTD</v>
          </cell>
          <cell r="B4252">
            <v>534756</v>
          </cell>
          <cell r="C4252" t="str">
            <v>TARAJEWELS</v>
          </cell>
          <cell r="D4252" t="str">
            <v>Other Apparels &amp; Accessories</v>
          </cell>
        </row>
        <row r="4253">
          <cell r="A4253" t="str">
            <v>TARAI FOODS LTD</v>
          </cell>
          <cell r="B4253">
            <v>519285</v>
          </cell>
          <cell r="C4253" t="str">
            <v>Not Listed</v>
          </cell>
          <cell r="D4253" t="str">
            <v>Other Agricultural Products</v>
          </cell>
        </row>
        <row r="4254">
          <cell r="A4254" t="str">
            <v>TARAPUR TRANSFORMERS LTD</v>
          </cell>
          <cell r="B4254">
            <v>533203</v>
          </cell>
          <cell r="C4254" t="str">
            <v>TARAPUR</v>
          </cell>
          <cell r="D4254" t="str">
            <v>Heavy Electrical Equipment</v>
          </cell>
        </row>
        <row r="4255">
          <cell r="A4255" t="str">
            <v>TARINI INTERNATIONAL LTD</v>
          </cell>
          <cell r="B4255">
            <v>538496</v>
          </cell>
          <cell r="C4255" t="str">
            <v>Not Listed</v>
          </cell>
          <cell r="D4255" t="str">
            <v>Consulting Services</v>
          </cell>
        </row>
        <row r="4256">
          <cell r="A4256" t="str">
            <v>TARMAT LTD</v>
          </cell>
          <cell r="B4256">
            <v>532869</v>
          </cell>
          <cell r="C4256" t="str">
            <v>TARMAT</v>
          </cell>
          <cell r="D4256" t="str">
            <v>Construction &amp; Engineering</v>
          </cell>
        </row>
        <row r="4257">
          <cell r="A4257" t="str">
            <v>TASHI (INDIA) LTD</v>
          </cell>
          <cell r="B4257">
            <v>512271</v>
          </cell>
          <cell r="C4257" t="str">
            <v>Not Listed</v>
          </cell>
          <cell r="D4257" t="str">
            <v>Misc.Commercial Services</v>
          </cell>
        </row>
        <row r="4258">
          <cell r="A4258" t="str">
            <v>TASHI INDIA LTD</v>
          </cell>
          <cell r="B4258">
            <v>512271</v>
          </cell>
          <cell r="C4258" t="str">
            <v>Not Listed</v>
          </cell>
          <cell r="D4258" t="str">
            <v>Misc.Commercial Services</v>
          </cell>
        </row>
        <row r="4259">
          <cell r="A4259" t="str">
            <v>TASTY BITE EATABLES LTD</v>
          </cell>
          <cell r="B4259">
            <v>519091</v>
          </cell>
          <cell r="C4259" t="str">
            <v>TASTYBITE</v>
          </cell>
          <cell r="D4259" t="str">
            <v>Packaged Foods</v>
          </cell>
        </row>
        <row r="4260">
          <cell r="A4260" t="str">
            <v>TASTY DAIRY SPECIALITIES LTD</v>
          </cell>
          <cell r="B4260">
            <v>540955</v>
          </cell>
          <cell r="C4260" t="str">
            <v>Not Listed</v>
          </cell>
          <cell r="D4260" t="str">
            <v>Packaged Foods</v>
          </cell>
        </row>
        <row r="4261">
          <cell r="A4261" t="str">
            <v>TATA CHEMICALS LTD</v>
          </cell>
          <cell r="B4261">
            <v>500770</v>
          </cell>
          <cell r="C4261" t="str">
            <v>TATACHEM</v>
          </cell>
          <cell r="D4261" t="str">
            <v>Commodity Chemicals</v>
          </cell>
        </row>
        <row r="4262">
          <cell r="A4262" t="str">
            <v>TATA COFFEE LTD</v>
          </cell>
          <cell r="B4262">
            <v>532301</v>
          </cell>
          <cell r="C4262" t="str">
            <v>TATACOFFEE</v>
          </cell>
          <cell r="D4262" t="str">
            <v>Tea &amp; Coffee</v>
          </cell>
        </row>
        <row r="4263">
          <cell r="A4263" t="str">
            <v>TATA COMMUNICATIONS LTD</v>
          </cell>
          <cell r="B4263">
            <v>500483</v>
          </cell>
          <cell r="C4263" t="str">
            <v>TATACOMM</v>
          </cell>
          <cell r="D4263" t="str">
            <v>Telecom - Alternate Carriers</v>
          </cell>
        </row>
        <row r="4264">
          <cell r="A4264" t="str">
            <v>TATA CONSULTANCY SERVICES LTD</v>
          </cell>
          <cell r="B4264">
            <v>532540</v>
          </cell>
          <cell r="C4264" t="str">
            <v>TCS</v>
          </cell>
          <cell r="D4264" t="str">
            <v>IT Consulting &amp; Software</v>
          </cell>
        </row>
        <row r="4265">
          <cell r="A4265" t="str">
            <v>TATA ELXSI LTD</v>
          </cell>
          <cell r="B4265">
            <v>500408</v>
          </cell>
          <cell r="C4265" t="str">
            <v>TATAELXSI</v>
          </cell>
          <cell r="D4265" t="str">
            <v>IT Software Products</v>
          </cell>
        </row>
        <row r="4266">
          <cell r="A4266" t="str">
            <v>TATA GLOBAL BEVERAGES LTD</v>
          </cell>
          <cell r="B4266">
            <v>500800</v>
          </cell>
          <cell r="C4266" t="str">
            <v>TATAGLOBAL</v>
          </cell>
          <cell r="D4266" t="str">
            <v>Tea &amp; Coffee</v>
          </cell>
        </row>
        <row r="4267">
          <cell r="A4267" t="str">
            <v>TATA INVESTMENT CORPORATION LTD</v>
          </cell>
          <cell r="B4267">
            <v>501301</v>
          </cell>
          <cell r="C4267" t="str">
            <v>TATAINVEST</v>
          </cell>
          <cell r="D4267" t="str">
            <v>Holding Companies</v>
          </cell>
        </row>
        <row r="4268">
          <cell r="A4268" t="str">
            <v>TATA METALIKS LTD</v>
          </cell>
          <cell r="B4268">
            <v>513434</v>
          </cell>
          <cell r="C4268" t="str">
            <v>TATAMETALI</v>
          </cell>
          <cell r="D4268" t="str">
            <v>Iron &amp; Steel/Interm.Products</v>
          </cell>
        </row>
        <row r="4269">
          <cell r="A4269" t="str">
            <v>TATA MOTORS LTD</v>
          </cell>
          <cell r="B4269">
            <v>500570</v>
          </cell>
          <cell r="C4269" t="str">
            <v>TATAMOTORS</v>
          </cell>
          <cell r="D4269" t="str">
            <v>Commercial Vehicles</v>
          </cell>
        </row>
        <row r="4270">
          <cell r="A4270" t="str">
            <v>TATA MOTORS LTD</v>
          </cell>
          <cell r="B4270">
            <v>570001</v>
          </cell>
          <cell r="C4270" t="str">
            <v>TATAMTRDVR</v>
          </cell>
          <cell r="D4270" t="str">
            <v>Commercial Vehicles</v>
          </cell>
        </row>
        <row r="4271">
          <cell r="A4271" t="str">
            <v>TATA POWER COMPANY LTD</v>
          </cell>
          <cell r="B4271">
            <v>500400</v>
          </cell>
          <cell r="C4271" t="str">
            <v>TATAPOWER</v>
          </cell>
          <cell r="D4271" t="str">
            <v>Electric Utilities</v>
          </cell>
        </row>
        <row r="4272">
          <cell r="A4272" t="str">
            <v>TATA SPONGE IRON LTD</v>
          </cell>
          <cell r="B4272">
            <v>513010</v>
          </cell>
          <cell r="C4272" t="str">
            <v>TATASPONGE</v>
          </cell>
          <cell r="D4272" t="str">
            <v>Iron &amp; Steel/Interm.Products</v>
          </cell>
        </row>
        <row r="4273">
          <cell r="A4273" t="str">
            <v>Tata Steel Bsl LTD</v>
          </cell>
          <cell r="B4273" t="str">
            <v>Not Listed</v>
          </cell>
          <cell r="C4273" t="str">
            <v>TATASTLBSL</v>
          </cell>
          <cell r="D4273" t="str">
            <v>Iron &amp; Steel/Interm.Products</v>
          </cell>
        </row>
        <row r="4274">
          <cell r="A4274" t="str">
            <v>TATA STEEL LTD</v>
          </cell>
          <cell r="B4274">
            <v>500470</v>
          </cell>
          <cell r="C4274" t="str">
            <v>TATASTEEL</v>
          </cell>
          <cell r="D4274" t="str">
            <v>Iron &amp; Steel/Interm.Products</v>
          </cell>
        </row>
        <row r="4275">
          <cell r="A4275" t="str">
            <v>TATA TELESERVICES MAHARASHTRA LTD</v>
          </cell>
          <cell r="B4275">
            <v>532371</v>
          </cell>
          <cell r="C4275" t="str">
            <v>TTML</v>
          </cell>
          <cell r="D4275" t="str">
            <v>Telecom Services</v>
          </cell>
        </row>
        <row r="4276">
          <cell r="A4276" t="str">
            <v>TATIA GLOBAL VENNTURE LTD</v>
          </cell>
          <cell r="B4276">
            <v>521228</v>
          </cell>
          <cell r="C4276" t="str">
            <v>Not Listed</v>
          </cell>
          <cell r="D4276" t="str">
            <v>Other Apparels &amp; Accessories</v>
          </cell>
        </row>
        <row r="4277">
          <cell r="A4277" t="str">
            <v>TAVERNIER RESOURCES LTD</v>
          </cell>
          <cell r="B4277">
            <v>531190</v>
          </cell>
          <cell r="C4277" t="str">
            <v>Not Listed</v>
          </cell>
          <cell r="D4277" t="str">
            <v>Textiles</v>
          </cell>
        </row>
        <row r="4278">
          <cell r="A4278" t="str">
            <v>TAYLORMADE RENEWABLES LTD</v>
          </cell>
          <cell r="B4278">
            <v>541228</v>
          </cell>
          <cell r="C4278" t="str">
            <v>Not Listed</v>
          </cell>
          <cell r="D4278" t="str">
            <v>Industrial Machinery</v>
          </cell>
        </row>
        <row r="4279">
          <cell r="A4279" t="str">
            <v>TAYO ROLLS LTD</v>
          </cell>
          <cell r="B4279">
            <v>504961</v>
          </cell>
          <cell r="C4279" t="str">
            <v>Not Listed</v>
          </cell>
          <cell r="D4279" t="str">
            <v>Iron &amp; Steel/Interm.Products</v>
          </cell>
        </row>
        <row r="4280">
          <cell r="A4280" t="str">
            <v>TCFC FINANCE LTD</v>
          </cell>
          <cell r="B4280">
            <v>532284</v>
          </cell>
          <cell r="C4280" t="str">
            <v>Not Listed</v>
          </cell>
          <cell r="D4280" t="str">
            <v>Other Financial Services</v>
          </cell>
        </row>
        <row r="4281">
          <cell r="A4281" t="str">
            <v>TCI DEVELOPERS LTD</v>
          </cell>
          <cell r="B4281">
            <v>533393</v>
          </cell>
          <cell r="C4281" t="str">
            <v>TCIDEVELOP</v>
          </cell>
          <cell r="D4281" t="str">
            <v>Realty</v>
          </cell>
        </row>
        <row r="4282">
          <cell r="A4282" t="str">
            <v>TCI EXPRESS LTD</v>
          </cell>
          <cell r="B4282">
            <v>540212</v>
          </cell>
          <cell r="C4282" t="str">
            <v>TCIEXP</v>
          </cell>
          <cell r="D4282" t="str">
            <v>Transportation - Logistics</v>
          </cell>
        </row>
        <row r="4283">
          <cell r="A4283" t="str">
            <v>TCI FINANCE LTD</v>
          </cell>
          <cell r="B4283">
            <v>501242</v>
          </cell>
          <cell r="C4283" t="str">
            <v>TCIFINANCE</v>
          </cell>
          <cell r="D4283" t="str">
            <v>Finance (including NBFCs)</v>
          </cell>
        </row>
        <row r="4284">
          <cell r="A4284" t="str">
            <v>TCI INDUSTRIES LTD</v>
          </cell>
          <cell r="B4284">
            <v>532262</v>
          </cell>
          <cell r="C4284" t="str">
            <v>Not Listed</v>
          </cell>
          <cell r="D4284" t="str">
            <v>Transportation - Logistics</v>
          </cell>
        </row>
        <row r="4285">
          <cell r="A4285" t="str">
            <v>TCM LTD</v>
          </cell>
          <cell r="B4285">
            <v>524156</v>
          </cell>
          <cell r="C4285" t="str">
            <v>Not Listed</v>
          </cell>
          <cell r="D4285" t="str">
            <v>Commodity Chemicals</v>
          </cell>
        </row>
        <row r="4286">
          <cell r="A4286" t="str">
            <v>TCNS CLOTHING CO LTD</v>
          </cell>
          <cell r="B4286">
            <v>541700</v>
          </cell>
          <cell r="C4286" t="str">
            <v>TCNSBRANDS</v>
          </cell>
          <cell r="D4286" t="str">
            <v>Other Apparels &amp; Accessories</v>
          </cell>
        </row>
        <row r="4287">
          <cell r="A4287" t="str">
            <v>TCPL PACKAGING LTD</v>
          </cell>
          <cell r="B4287">
            <v>523301</v>
          </cell>
          <cell r="C4287" t="str">
            <v>TCPLPACK</v>
          </cell>
          <cell r="D4287" t="str">
            <v>Paper &amp; Paper Products</v>
          </cell>
        </row>
        <row r="4288">
          <cell r="A4288" t="str">
            <v>TD POWER SYSTEMS LTD</v>
          </cell>
          <cell r="B4288" t="str">
            <v>Not Listed</v>
          </cell>
          <cell r="C4288" t="str">
            <v>TDPOWERSYS</v>
          </cell>
          <cell r="D4288" t="str">
            <v>Others</v>
          </cell>
        </row>
        <row r="4289">
          <cell r="A4289" t="str">
            <v>TEA TIME LTD</v>
          </cell>
          <cell r="B4289">
            <v>512011</v>
          </cell>
          <cell r="C4289" t="str">
            <v>Not Listed</v>
          </cell>
          <cell r="D4289" t="str">
            <v>Comm.Trading  &amp; Distribution</v>
          </cell>
        </row>
        <row r="4290">
          <cell r="A4290" t="str">
            <v>TEAMLEASE SERVICES LTD</v>
          </cell>
          <cell r="B4290">
            <v>539658</v>
          </cell>
          <cell r="C4290" t="str">
            <v>TEAMLEASE</v>
          </cell>
          <cell r="D4290" t="str">
            <v>Sp.Consumer Services</v>
          </cell>
        </row>
        <row r="4291">
          <cell r="A4291" t="str">
            <v>TECH MAHINDRA LTD</v>
          </cell>
          <cell r="B4291">
            <v>532755</v>
          </cell>
          <cell r="C4291" t="str">
            <v>TECHM</v>
          </cell>
          <cell r="D4291" t="str">
            <v>IT Consulting &amp; Software</v>
          </cell>
        </row>
        <row r="4292">
          <cell r="A4292" t="str">
            <v>TECHINDIA NIRMAN LTD</v>
          </cell>
          <cell r="B4292">
            <v>526576</v>
          </cell>
          <cell r="C4292" t="str">
            <v>TECHIN</v>
          </cell>
          <cell r="D4292" t="str">
            <v>Other Agricultural Products</v>
          </cell>
        </row>
        <row r="4293">
          <cell r="A4293" t="str">
            <v>TECHNO ELECTRIC &amp; ENGINEERING COMPANY LTD</v>
          </cell>
          <cell r="B4293">
            <v>542141</v>
          </cell>
          <cell r="C4293" t="str">
            <v>TECHNOE</v>
          </cell>
          <cell r="D4293" t="str">
            <v>Construction &amp; Engineering</v>
          </cell>
        </row>
        <row r="4294">
          <cell r="A4294" t="str">
            <v>TECHNOCRAFT INDUSTRIES (INDIA) LTD</v>
          </cell>
          <cell r="B4294">
            <v>532804</v>
          </cell>
          <cell r="C4294" t="str">
            <v>TIIL</v>
          </cell>
          <cell r="D4294" t="str">
            <v>Iron &amp; Steel Products</v>
          </cell>
        </row>
        <row r="4295">
          <cell r="A4295" t="str">
            <v>TECHNOCRAFT INDUSTRIES INDIA LTD</v>
          </cell>
          <cell r="B4295">
            <v>532804</v>
          </cell>
          <cell r="C4295" t="str">
            <v>TIIL</v>
          </cell>
          <cell r="D4295" t="str">
            <v>Iron &amp; Steel Products</v>
          </cell>
        </row>
        <row r="4296">
          <cell r="A4296" t="str">
            <v>TECHNOFAB ENGINEERING LTD</v>
          </cell>
          <cell r="B4296">
            <v>533216</v>
          </cell>
          <cell r="C4296" t="str">
            <v>TECHNOFAB</v>
          </cell>
          <cell r="D4296" t="str">
            <v>Construction &amp; Engineering</v>
          </cell>
        </row>
        <row r="4297">
          <cell r="A4297" t="str">
            <v>TECHNOJET CONSULTANTS LTD</v>
          </cell>
          <cell r="B4297">
            <v>509917</v>
          </cell>
          <cell r="C4297" t="str">
            <v>Not Listed</v>
          </cell>
          <cell r="D4297" t="str">
            <v>Electronic Components</v>
          </cell>
        </row>
        <row r="4298">
          <cell r="A4298" t="str">
            <v>TECHNVISION VENTURES LTD</v>
          </cell>
          <cell r="B4298">
            <v>501421</v>
          </cell>
          <cell r="C4298" t="str">
            <v>Not Listed</v>
          </cell>
          <cell r="D4298" t="str">
            <v>IT Software Products</v>
          </cell>
        </row>
        <row r="4299">
          <cell r="A4299" t="str">
            <v>TEESTA AGRO INDUSTRIES LTD</v>
          </cell>
          <cell r="B4299">
            <v>524204</v>
          </cell>
          <cell r="C4299" t="str">
            <v>Not Listed</v>
          </cell>
          <cell r="D4299" t="str">
            <v>Fertilizers</v>
          </cell>
        </row>
        <row r="4300">
          <cell r="A4300" t="str">
            <v>TEJAS NETWORKS LTD</v>
          </cell>
          <cell r="B4300">
            <v>540595</v>
          </cell>
          <cell r="C4300" t="str">
            <v>TEJASNET</v>
          </cell>
          <cell r="D4300" t="str">
            <v>Other Telecom Services</v>
          </cell>
        </row>
        <row r="4301">
          <cell r="A4301" t="str">
            <v>TEJNAKSH HEALTHCARE LTD</v>
          </cell>
          <cell r="B4301">
            <v>539428</v>
          </cell>
          <cell r="C4301" t="str">
            <v>Not Listed</v>
          </cell>
          <cell r="D4301" t="str">
            <v>Healthcare Facilities</v>
          </cell>
        </row>
        <row r="4302">
          <cell r="A4302" t="str">
            <v>TELECANOR GLOBAL LTD</v>
          </cell>
          <cell r="B4302">
            <v>530595</v>
          </cell>
          <cell r="C4302" t="str">
            <v>Not Listed</v>
          </cell>
          <cell r="D4302" t="str">
            <v>IT Software Products</v>
          </cell>
        </row>
        <row r="4303">
          <cell r="A4303" t="str">
            <v>TERA SOFTWARE LTD</v>
          </cell>
          <cell r="B4303">
            <v>533982</v>
          </cell>
          <cell r="C4303" t="str">
            <v>TERASOFT</v>
          </cell>
          <cell r="D4303" t="str">
            <v>IT Consulting &amp; Software</v>
          </cell>
        </row>
        <row r="4304">
          <cell r="A4304" t="str">
            <v>TERAI TEA CO LTD</v>
          </cell>
          <cell r="B4304">
            <v>530533</v>
          </cell>
          <cell r="C4304" t="str">
            <v>Not Listed</v>
          </cell>
          <cell r="D4304" t="str">
            <v>Tea &amp; Coffee</v>
          </cell>
        </row>
        <row r="4305">
          <cell r="A4305" t="str">
            <v>TERRAFORM MAGNUM LTD</v>
          </cell>
          <cell r="B4305">
            <v>506162</v>
          </cell>
          <cell r="C4305" t="str">
            <v>Not Listed</v>
          </cell>
          <cell r="D4305" t="str">
            <v>Other Financial Services</v>
          </cell>
        </row>
        <row r="4306">
          <cell r="A4306" t="str">
            <v>TERRAFORM REALSTATE LTD</v>
          </cell>
          <cell r="B4306">
            <v>512157</v>
          </cell>
          <cell r="C4306" t="str">
            <v>Not Listed</v>
          </cell>
          <cell r="D4306" t="str">
            <v>Misc.Commercial Services</v>
          </cell>
        </row>
        <row r="4307">
          <cell r="A4307" t="str">
            <v>TEXMACO INFRASTRUCTURE &amp; HOLDINGS LTD</v>
          </cell>
          <cell r="B4307">
            <v>505400</v>
          </cell>
          <cell r="C4307" t="str">
            <v>TEXINFRA</v>
          </cell>
          <cell r="D4307" t="str">
            <v>Realty</v>
          </cell>
        </row>
        <row r="4308">
          <cell r="A4308" t="str">
            <v>TEXMACO RAIL &amp; ENGINEERING LTD</v>
          </cell>
          <cell r="B4308">
            <v>533326</v>
          </cell>
          <cell r="C4308" t="str">
            <v>TEXRAIL</v>
          </cell>
          <cell r="D4308" t="str">
            <v>Construction &amp; Engineering</v>
          </cell>
        </row>
        <row r="4309">
          <cell r="A4309" t="str">
            <v>TEXMO PIPES AND PRODUCTS LTD</v>
          </cell>
          <cell r="B4309">
            <v>533164</v>
          </cell>
          <cell r="C4309" t="str">
            <v>TEXMOPIPES</v>
          </cell>
          <cell r="D4309" t="str">
            <v>Plastic Products</v>
          </cell>
        </row>
        <row r="4310">
          <cell r="A4310" t="str">
            <v>TGB BANQUETS AND HOTELS LTD</v>
          </cell>
          <cell r="B4310">
            <v>532845</v>
          </cell>
          <cell r="C4310" t="str">
            <v>TGBHOTELS</v>
          </cell>
          <cell r="D4310" t="str">
            <v>Hotels</v>
          </cell>
        </row>
        <row r="4311">
          <cell r="A4311" t="str">
            <v>TGV SRAAC LTD</v>
          </cell>
          <cell r="B4311">
            <v>507753</v>
          </cell>
          <cell r="C4311" t="str">
            <v>Not Listed</v>
          </cell>
          <cell r="D4311" t="str">
            <v>Commodity Chemicals</v>
          </cell>
        </row>
        <row r="4312">
          <cell r="A4312" t="str">
            <v>THACKER &amp; CO LTD</v>
          </cell>
          <cell r="B4312">
            <v>509945</v>
          </cell>
          <cell r="C4312" t="str">
            <v>Not Listed</v>
          </cell>
          <cell r="D4312" t="str">
            <v>Other Financial Services</v>
          </cell>
        </row>
        <row r="4313">
          <cell r="A4313" t="str">
            <v>THAKKERS DEVELOPERS LTD</v>
          </cell>
          <cell r="B4313">
            <v>526654</v>
          </cell>
          <cell r="C4313" t="str">
            <v>Not Listed</v>
          </cell>
          <cell r="D4313" t="str">
            <v>Realty</v>
          </cell>
        </row>
        <row r="4314">
          <cell r="A4314" t="str">
            <v>THAKRAL SERVICES (INDIA) LTD</v>
          </cell>
          <cell r="B4314">
            <v>509015</v>
          </cell>
          <cell r="C4314" t="str">
            <v>Not Listed</v>
          </cell>
          <cell r="D4314" t="str">
            <v>Electronic Components</v>
          </cell>
        </row>
        <row r="4315">
          <cell r="A4315" t="str">
            <v>THAKRAL SERVICES INDIA LTD</v>
          </cell>
          <cell r="B4315">
            <v>509015</v>
          </cell>
          <cell r="C4315" t="str">
            <v>Not Listed</v>
          </cell>
          <cell r="D4315" t="str">
            <v>Electronic Components</v>
          </cell>
        </row>
        <row r="4316">
          <cell r="A4316" t="str">
            <v>THAMBBI MODERN SPINNING MILLS LTD</v>
          </cell>
          <cell r="B4316">
            <v>514484</v>
          </cell>
          <cell r="C4316" t="str">
            <v>Not Listed</v>
          </cell>
          <cell r="D4316" t="str">
            <v>Textiles</v>
          </cell>
        </row>
        <row r="4317">
          <cell r="A4317" t="str">
            <v>THANGAMAYIL JEWELLERY LTD</v>
          </cell>
          <cell r="B4317">
            <v>533158</v>
          </cell>
          <cell r="C4317" t="str">
            <v>THANGAMAYL</v>
          </cell>
          <cell r="D4317" t="str">
            <v>Other Apparels &amp; Accessories</v>
          </cell>
        </row>
        <row r="4318">
          <cell r="A4318" t="str">
            <v>THE ANDHRA SUGARS LTD</v>
          </cell>
          <cell r="B4318">
            <v>590062</v>
          </cell>
          <cell r="C4318" t="str">
            <v>ANDHRSUGAR</v>
          </cell>
          <cell r="D4318" t="str">
            <v>Commodity Chemicals</v>
          </cell>
        </row>
        <row r="4319">
          <cell r="A4319" t="str">
            <v>The Anup Engineering Ltd</v>
          </cell>
          <cell r="B4319">
            <v>542460</v>
          </cell>
          <cell r="C4319" t="str">
            <v>ANUP</v>
          </cell>
          <cell r="D4319" t="str">
            <v>Industrial Machinery</v>
          </cell>
        </row>
        <row r="4320">
          <cell r="A4320" t="str">
            <v>THE BYKE HOSPITALITY LTD</v>
          </cell>
          <cell r="B4320">
            <v>531373</v>
          </cell>
          <cell r="C4320" t="str">
            <v>BYKE</v>
          </cell>
          <cell r="D4320" t="str">
            <v>Hotels</v>
          </cell>
        </row>
        <row r="4321">
          <cell r="A4321" t="str">
            <v>THE FEDERAL BANK LTD</v>
          </cell>
          <cell r="B4321">
            <v>500469</v>
          </cell>
          <cell r="C4321" t="str">
            <v>FEDERALBNK</v>
          </cell>
          <cell r="D4321" t="str">
            <v>Banks</v>
          </cell>
        </row>
        <row r="4322">
          <cell r="A4322" t="str">
            <v>THE GREAT EASTERN SHIPPING COMPANY LTD</v>
          </cell>
          <cell r="B4322">
            <v>500620</v>
          </cell>
          <cell r="C4322" t="str">
            <v>GESHIP</v>
          </cell>
          <cell r="D4322" t="str">
            <v>Shipping</v>
          </cell>
        </row>
        <row r="4323">
          <cell r="A4323" t="str">
            <v>THE GROB TEA COMPANY LTD</v>
          </cell>
          <cell r="B4323" t="str">
            <v>Not Listed</v>
          </cell>
          <cell r="C4323" t="str">
            <v>GROBTEA</v>
          </cell>
          <cell r="D4323" t="str">
            <v>Others</v>
          </cell>
        </row>
        <row r="4324">
          <cell r="A4324" t="str">
            <v>THE HI-TECH GEARS LTD</v>
          </cell>
          <cell r="B4324">
            <v>522073</v>
          </cell>
          <cell r="C4324" t="str">
            <v>HITECHGEAR</v>
          </cell>
          <cell r="D4324" t="str">
            <v>Auto Parts &amp; Equipment</v>
          </cell>
        </row>
        <row r="4325">
          <cell r="A4325" t="str">
            <v>THE INDIA CEMENTS LTD</v>
          </cell>
          <cell r="B4325">
            <v>530005</v>
          </cell>
          <cell r="C4325" t="str">
            <v>INDIACEM</v>
          </cell>
          <cell r="D4325" t="str">
            <v>Cement &amp; Cement Products</v>
          </cell>
        </row>
        <row r="4326">
          <cell r="A4326" t="str">
            <v>THE INDIAN HOTELS COMPANY LTD</v>
          </cell>
          <cell r="B4326">
            <v>500850</v>
          </cell>
          <cell r="C4326" t="str">
            <v>INDHOTEL</v>
          </cell>
          <cell r="D4326" t="str">
            <v>Hotels</v>
          </cell>
        </row>
        <row r="4327">
          <cell r="A4327" t="str">
            <v>THE INDIAN WOOD PRODUCTS COMPANY LTD</v>
          </cell>
          <cell r="B4327">
            <v>540954</v>
          </cell>
          <cell r="C4327" t="str">
            <v>Not Listed</v>
          </cell>
          <cell r="D4327" t="str">
            <v>Forest Products</v>
          </cell>
        </row>
        <row r="4328">
          <cell r="A4328" t="str">
            <v>THE INVESTMENT TRUST OF (INDIA) LTD</v>
          </cell>
          <cell r="B4328">
            <v>530023</v>
          </cell>
          <cell r="C4328" t="str">
            <v>THEINVEST</v>
          </cell>
          <cell r="D4328" t="str">
            <v>Finance (including NBFCs)</v>
          </cell>
        </row>
        <row r="4329">
          <cell r="A4329" t="str">
            <v>THE INVESTMENT TRUST OF INDIA LTD</v>
          </cell>
          <cell r="B4329">
            <v>530023</v>
          </cell>
          <cell r="C4329" t="str">
            <v>THEINVEST</v>
          </cell>
          <cell r="D4329" t="str">
            <v>Finance (including NBFCs)</v>
          </cell>
        </row>
        <row r="4330">
          <cell r="A4330" t="str">
            <v>THE JAMMU &amp; KASHMIR BANK LTD</v>
          </cell>
          <cell r="B4330">
            <v>532209</v>
          </cell>
          <cell r="C4330" t="str">
            <v>J&amp;KBANK</v>
          </cell>
          <cell r="D4330" t="str">
            <v>Banks</v>
          </cell>
        </row>
        <row r="4331">
          <cell r="A4331" t="str">
            <v>THE KARNATAKA BANK LTD</v>
          </cell>
          <cell r="B4331">
            <v>532652</v>
          </cell>
          <cell r="C4331" t="str">
            <v>KTKBANK</v>
          </cell>
          <cell r="D4331" t="str">
            <v>Banks</v>
          </cell>
        </row>
        <row r="4332">
          <cell r="A4332" t="str">
            <v>THE MANDHANA RETAIL VENTURES LTD</v>
          </cell>
          <cell r="B4332">
            <v>540210</v>
          </cell>
          <cell r="C4332" t="str">
            <v>TMRVL</v>
          </cell>
          <cell r="D4332" t="str">
            <v>Specialty Retail</v>
          </cell>
        </row>
        <row r="4333">
          <cell r="A4333" t="str">
            <v>THE MOTOR &amp; GENERAL FINANCE LTD</v>
          </cell>
          <cell r="B4333">
            <v>501343</v>
          </cell>
          <cell r="C4333" t="str">
            <v>MOTOGENFIN</v>
          </cell>
          <cell r="D4333" t="str">
            <v>Finance (including NBFCs)</v>
          </cell>
        </row>
        <row r="4334">
          <cell r="A4334" t="str">
            <v>THE NEW INDIA ASSURANCE COMPANY LTD</v>
          </cell>
          <cell r="B4334">
            <v>540769</v>
          </cell>
          <cell r="C4334" t="str">
            <v>NIACL</v>
          </cell>
          <cell r="D4334" t="str">
            <v>General Insurance</v>
          </cell>
        </row>
        <row r="4335">
          <cell r="A4335" t="str">
            <v>THE ORISSA MINERALS DEVELOPMENT COMPANY LTD</v>
          </cell>
          <cell r="B4335">
            <v>590086</v>
          </cell>
          <cell r="C4335" t="str">
            <v>ORISSAMINE</v>
          </cell>
          <cell r="D4335" t="str">
            <v>Mining</v>
          </cell>
        </row>
        <row r="4336">
          <cell r="A4336" t="str">
            <v>THE PERIA KARAMALAI TEA &amp; PRODUCE COMPANY LTD</v>
          </cell>
          <cell r="B4336" t="str">
            <v>Not Listed</v>
          </cell>
          <cell r="C4336" t="str">
            <v>PKTEA</v>
          </cell>
          <cell r="D4336" t="str">
            <v>Others</v>
          </cell>
        </row>
        <row r="4337">
          <cell r="A4337" t="str">
            <v>THE PHOENIX MILLS LTD</v>
          </cell>
          <cell r="B4337">
            <v>503100</v>
          </cell>
          <cell r="C4337" t="str">
            <v>PHOENIXLTD</v>
          </cell>
          <cell r="D4337" t="str">
            <v>Realty</v>
          </cell>
        </row>
        <row r="4338">
          <cell r="A4338" t="str">
            <v>THE PHOSPHATE COMPANY LTD</v>
          </cell>
          <cell r="B4338">
            <v>542123</v>
          </cell>
          <cell r="C4338" t="str">
            <v>Not Listed</v>
          </cell>
          <cell r="D4338" t="str">
            <v>Fertilizers</v>
          </cell>
        </row>
        <row r="4339">
          <cell r="A4339" t="str">
            <v>THE RAMCO CEMENTS LTD</v>
          </cell>
          <cell r="B4339">
            <v>500260</v>
          </cell>
          <cell r="C4339" t="str">
            <v>RAMCOCEM</v>
          </cell>
          <cell r="D4339" t="str">
            <v>Cement &amp; Cement Products</v>
          </cell>
        </row>
        <row r="4340">
          <cell r="A4340" t="str">
            <v>THE RUBY MILLS LTD</v>
          </cell>
          <cell r="B4340">
            <v>503169</v>
          </cell>
          <cell r="C4340" t="str">
            <v>RUBYMILLS</v>
          </cell>
          <cell r="D4340" t="str">
            <v>Textiles</v>
          </cell>
        </row>
        <row r="4341">
          <cell r="A4341" t="str">
            <v>THE SANDESH LTD</v>
          </cell>
          <cell r="B4341">
            <v>526725</v>
          </cell>
          <cell r="C4341" t="str">
            <v>SANDESH</v>
          </cell>
          <cell r="D4341" t="str">
            <v>Publishing</v>
          </cell>
        </row>
        <row r="4342">
          <cell r="A4342" t="str">
            <v>THE SOUTH INDIAN BANK LTD</v>
          </cell>
          <cell r="B4342">
            <v>532218</v>
          </cell>
          <cell r="C4342" t="str">
            <v>SOUTHBANK</v>
          </cell>
          <cell r="D4342" t="str">
            <v>Banks</v>
          </cell>
        </row>
        <row r="4343">
          <cell r="A4343" t="str">
            <v>THE STATE TRADING CORPORATION OF (INDIA) LTD</v>
          </cell>
          <cell r="B4343">
            <v>512531</v>
          </cell>
          <cell r="C4343" t="str">
            <v>STC(INDIA)</v>
          </cell>
          <cell r="D4343" t="str">
            <v>Comm.Trading  &amp; Distribution</v>
          </cell>
        </row>
        <row r="4344">
          <cell r="A4344" t="str">
            <v>THE STATE TRADING CORPORATION OF INDIA LTD</v>
          </cell>
          <cell r="B4344">
            <v>512531</v>
          </cell>
          <cell r="C4344" t="str">
            <v>STCINDIA</v>
          </cell>
          <cell r="D4344" t="str">
            <v>Comm.Trading  &amp; Distribution</v>
          </cell>
        </row>
        <row r="4345">
          <cell r="A4345" t="str">
            <v>THE TINPLATE COMPANY OF (INDIA) LTD</v>
          </cell>
          <cell r="B4345">
            <v>504966</v>
          </cell>
          <cell r="C4345" t="str">
            <v>TINPLATE</v>
          </cell>
          <cell r="D4345" t="str">
            <v>Containers &amp; Packaging</v>
          </cell>
        </row>
        <row r="4346">
          <cell r="A4346" t="str">
            <v>THE TINPLATE COMPANY OF INDIA LTD</v>
          </cell>
          <cell r="B4346">
            <v>504966</v>
          </cell>
          <cell r="C4346" t="str">
            <v>TINPLATE</v>
          </cell>
          <cell r="D4346" t="str">
            <v>Containers &amp; Packaging</v>
          </cell>
        </row>
        <row r="4347">
          <cell r="A4347" t="str">
            <v>THE UGAR SUGAR WORKS LTD</v>
          </cell>
          <cell r="B4347">
            <v>530363</v>
          </cell>
          <cell r="C4347" t="str">
            <v>UGARSUGAR</v>
          </cell>
          <cell r="D4347" t="str">
            <v>Sugar</v>
          </cell>
        </row>
        <row r="4348">
          <cell r="A4348" t="str">
            <v>THE UNITED NILGIRI TEA ESTATES COMPANY LTD</v>
          </cell>
          <cell r="B4348" t="str">
            <v>Not Listed</v>
          </cell>
          <cell r="C4348" t="str">
            <v>UNITEDTEA</v>
          </cell>
          <cell r="D4348" t="str">
            <v>Others</v>
          </cell>
        </row>
        <row r="4349">
          <cell r="A4349" t="str">
            <v>THE WESTERN INDIA PLYWOODS LTD</v>
          </cell>
          <cell r="B4349" t="str">
            <v>Not Listed</v>
          </cell>
          <cell r="C4349" t="str">
            <v>WIPL</v>
          </cell>
          <cell r="D4349" t="str">
            <v>Others</v>
          </cell>
        </row>
        <row r="4350">
          <cell r="A4350" t="str">
            <v>THE YAMUNA SYNDICATE LTD</v>
          </cell>
          <cell r="B4350">
            <v>540980</v>
          </cell>
          <cell r="C4350" t="str">
            <v>Not Listed</v>
          </cell>
          <cell r="D4350" t="str">
            <v>Comm.Trading  &amp; Distribution</v>
          </cell>
        </row>
        <row r="4351">
          <cell r="A4351" t="str">
            <v>THEJO ENGINEERING LTD</v>
          </cell>
          <cell r="B4351" t="str">
            <v>Not Listed</v>
          </cell>
          <cell r="C4351" t="str">
            <v>THEJO</v>
          </cell>
          <cell r="D4351" t="str">
            <v>SME</v>
          </cell>
        </row>
        <row r="4352">
          <cell r="A4352" t="str">
            <v>THEMIS MEDICARE LTD</v>
          </cell>
          <cell r="B4352">
            <v>530199</v>
          </cell>
          <cell r="C4352" t="str">
            <v>THEMISMED</v>
          </cell>
          <cell r="D4352" t="str">
            <v>Pharmaceuticals</v>
          </cell>
        </row>
        <row r="4353">
          <cell r="A4353" t="str">
            <v>THERMAX LTD</v>
          </cell>
          <cell r="B4353">
            <v>500411</v>
          </cell>
          <cell r="C4353" t="str">
            <v>THERMAX</v>
          </cell>
          <cell r="D4353" t="str">
            <v>Heavy Electrical Equipment</v>
          </cell>
        </row>
        <row r="4354">
          <cell r="A4354" t="str">
            <v>THINK INK STUDIO LTD</v>
          </cell>
          <cell r="B4354">
            <v>539310</v>
          </cell>
          <cell r="C4354" t="str">
            <v>Not Listed</v>
          </cell>
          <cell r="D4354" t="str">
            <v>Advertising &amp; Media</v>
          </cell>
        </row>
        <row r="4355">
          <cell r="A4355" t="str">
            <v>THIRANI PROJECTS LTD</v>
          </cell>
          <cell r="B4355">
            <v>538464</v>
          </cell>
          <cell r="C4355" t="str">
            <v>Not Listed</v>
          </cell>
          <cell r="D4355" t="str">
            <v>Finance (including NBFCs)</v>
          </cell>
        </row>
        <row r="4356">
          <cell r="A4356" t="str">
            <v>THIRDWAVE FINANCIAL INTERMEDIARIES LTD</v>
          </cell>
          <cell r="B4356">
            <v>531652</v>
          </cell>
          <cell r="C4356" t="str">
            <v>Not Listed</v>
          </cell>
          <cell r="D4356" t="str">
            <v>Finance (including NBFCs)</v>
          </cell>
        </row>
        <row r="4357">
          <cell r="A4357" t="str">
            <v>THIRU AROORAN SUGARS LTD</v>
          </cell>
          <cell r="B4357">
            <v>507450</v>
          </cell>
          <cell r="C4357" t="str">
            <v>THIRUSUGAR</v>
          </cell>
          <cell r="D4357" t="str">
            <v>Sugar</v>
          </cell>
        </row>
        <row r="4358">
          <cell r="A4358" t="str">
            <v>THIRUMALAI CHEMICALS LTD</v>
          </cell>
          <cell r="B4358">
            <v>500412</v>
          </cell>
          <cell r="C4358" t="str">
            <v>TIRUMALCHM</v>
          </cell>
          <cell r="D4358" t="str">
            <v>Commodity Chemicals</v>
          </cell>
        </row>
        <row r="4359">
          <cell r="A4359" t="str">
            <v>THOMAS COOK (INDIA) LTD</v>
          </cell>
          <cell r="B4359">
            <v>500413</v>
          </cell>
          <cell r="C4359" t="str">
            <v>THOMASCOOK</v>
          </cell>
          <cell r="D4359" t="str">
            <v>Travel Support Services</v>
          </cell>
        </row>
        <row r="4360">
          <cell r="A4360" t="str">
            <v>THOMAS COOK INDIA LTD</v>
          </cell>
          <cell r="B4360">
            <v>500413</v>
          </cell>
          <cell r="C4360" t="str">
            <v>THOMASCOOK</v>
          </cell>
          <cell r="D4360" t="str">
            <v>Travel Support Services</v>
          </cell>
        </row>
        <row r="4361">
          <cell r="A4361" t="str">
            <v>THOMAS SCOTT (INDIA) LTD</v>
          </cell>
          <cell r="B4361">
            <v>533941</v>
          </cell>
          <cell r="C4361" t="str">
            <v>THOMASCOTT</v>
          </cell>
          <cell r="D4361" t="str">
            <v>Other Apparels &amp; Accessories</v>
          </cell>
        </row>
        <row r="4362">
          <cell r="A4362" t="str">
            <v>THOMAS SCOTT INDIA LTD</v>
          </cell>
          <cell r="B4362">
            <v>533941</v>
          </cell>
          <cell r="C4362" t="str">
            <v>THOMASCOTT</v>
          </cell>
          <cell r="D4362" t="str">
            <v>Other Apparels &amp; Accessories</v>
          </cell>
        </row>
        <row r="4363">
          <cell r="A4363" t="str">
            <v>THYROCARE TECHNOLOGIES LTD</v>
          </cell>
          <cell r="B4363">
            <v>539871</v>
          </cell>
          <cell r="C4363" t="str">
            <v>THYROCARE</v>
          </cell>
          <cell r="D4363" t="str">
            <v>Healthcare Services</v>
          </cell>
        </row>
        <row r="4364">
          <cell r="A4364" t="str">
            <v>TI FINANCIAL HOLDINGS LTD</v>
          </cell>
          <cell r="B4364">
            <v>504973</v>
          </cell>
          <cell r="C4364" t="str">
            <v>TIFIN</v>
          </cell>
          <cell r="D4364" t="str">
            <v>Auto Parts &amp; Equipment</v>
          </cell>
        </row>
        <row r="4365">
          <cell r="A4365" t="str">
            <v>TIAAN AYURVEDIC &amp; HERBS LTD</v>
          </cell>
          <cell r="B4365">
            <v>540108</v>
          </cell>
          <cell r="C4365" t="str">
            <v>Not Listed</v>
          </cell>
          <cell r="D4365" t="str">
            <v>Other Financial Services</v>
          </cell>
        </row>
        <row r="4366">
          <cell r="A4366" t="str">
            <v>TIDE WATER OIL COMPANY (INDIA) LTD</v>
          </cell>
          <cell r="B4366">
            <v>590005</v>
          </cell>
          <cell r="C4366" t="str">
            <v>TIDEWATER</v>
          </cell>
          <cell r="D4366" t="str">
            <v>Oil Marketing &amp; Distribution</v>
          </cell>
        </row>
        <row r="4367">
          <cell r="A4367" t="str">
            <v>TIDE WATER OIL COMPANY INDIA LTD</v>
          </cell>
          <cell r="B4367">
            <v>590005</v>
          </cell>
          <cell r="C4367" t="str">
            <v>TIDEWATER</v>
          </cell>
          <cell r="D4367" t="str">
            <v>Oil Marketing &amp; Distribution</v>
          </cell>
        </row>
        <row r="4368">
          <cell r="A4368" t="str">
            <v>TIGER LOGISTICS (INDIA) LTD</v>
          </cell>
          <cell r="B4368">
            <v>536264</v>
          </cell>
          <cell r="C4368" t="str">
            <v>Not Listed</v>
          </cell>
          <cell r="D4368" t="str">
            <v>Transportation - Logistics</v>
          </cell>
        </row>
        <row r="4369">
          <cell r="A4369" t="str">
            <v>TIGER LOGISTICS INDIA LTD</v>
          </cell>
          <cell r="B4369">
            <v>536264</v>
          </cell>
          <cell r="C4369" t="str">
            <v>Not Listed</v>
          </cell>
          <cell r="D4369" t="str">
            <v>Transportation - Logistics</v>
          </cell>
        </row>
        <row r="4370">
          <cell r="A4370" t="str">
            <v>TIJARIA POLYPIPES LTD</v>
          </cell>
          <cell r="B4370">
            <v>533629</v>
          </cell>
          <cell r="C4370" t="str">
            <v>TIJARIA</v>
          </cell>
          <cell r="D4370" t="str">
            <v>Plastic Products</v>
          </cell>
        </row>
        <row r="4371">
          <cell r="A4371" t="str">
            <v>TIL LTD</v>
          </cell>
          <cell r="B4371">
            <v>505196</v>
          </cell>
          <cell r="C4371" t="str">
            <v>TIL</v>
          </cell>
          <cell r="D4371" t="str">
            <v>Transport Related Services</v>
          </cell>
        </row>
        <row r="4372">
          <cell r="A4372" t="str">
            <v>Tilak Ventures Ltd</v>
          </cell>
          <cell r="B4372">
            <v>503663</v>
          </cell>
          <cell r="C4372" t="str">
            <v>TILAK</v>
          </cell>
          <cell r="D4372" t="str">
            <v>Investment Companies</v>
          </cell>
        </row>
        <row r="4373">
          <cell r="A4373" t="str">
            <v>TILAKNAGAR INDUSTRIES LTD</v>
          </cell>
          <cell r="B4373">
            <v>507205</v>
          </cell>
          <cell r="C4373" t="str">
            <v>TI</v>
          </cell>
          <cell r="D4373" t="str">
            <v>Breweries &amp; Distilleries</v>
          </cell>
        </row>
        <row r="4374">
          <cell r="A4374" t="str">
            <v>TIME TECHNOPLAST LTD</v>
          </cell>
          <cell r="B4374">
            <v>532856</v>
          </cell>
          <cell r="C4374" t="str">
            <v>TIMETECHNO</v>
          </cell>
          <cell r="D4374" t="str">
            <v>Plastic Products</v>
          </cell>
        </row>
        <row r="4375">
          <cell r="A4375" t="str">
            <v>TIMES GUARANTY LTD</v>
          </cell>
          <cell r="B4375">
            <v>511559</v>
          </cell>
          <cell r="C4375" t="str">
            <v>TIMESGTY</v>
          </cell>
          <cell r="D4375" t="str">
            <v>Finance (including NBFCs)</v>
          </cell>
        </row>
        <row r="4376">
          <cell r="A4376" t="str">
            <v>TIMEX GROUP (INDIA) LTD</v>
          </cell>
          <cell r="B4376">
            <v>500414</v>
          </cell>
          <cell r="C4376" t="str">
            <v>Not Listed</v>
          </cell>
          <cell r="D4376" t="str">
            <v>Other Apparels &amp; Accessories</v>
          </cell>
        </row>
        <row r="4377">
          <cell r="A4377" t="str">
            <v>TIMEX GROUP INDIA LTD</v>
          </cell>
          <cell r="B4377">
            <v>500414</v>
          </cell>
          <cell r="C4377" t="str">
            <v>Not Listed</v>
          </cell>
          <cell r="D4377" t="str">
            <v>Other Apparels &amp; Accessories</v>
          </cell>
        </row>
        <row r="4378">
          <cell r="A4378" t="str">
            <v>TIMKEN (INDIA) LTD</v>
          </cell>
          <cell r="B4378">
            <v>522113</v>
          </cell>
          <cell r="C4378" t="str">
            <v>TIMKEN</v>
          </cell>
          <cell r="D4378" t="str">
            <v>Industrial Machinery</v>
          </cell>
        </row>
        <row r="4379">
          <cell r="A4379" t="str">
            <v>TIMKEN INDIA LTD</v>
          </cell>
          <cell r="B4379">
            <v>522113</v>
          </cell>
          <cell r="C4379" t="str">
            <v>TIMKEN</v>
          </cell>
          <cell r="D4379" t="str">
            <v>Industrial Machinery</v>
          </cell>
        </row>
        <row r="4380">
          <cell r="A4380" t="str">
            <v>TINNA RUBBER AND INFRASTRUCTURE LTD</v>
          </cell>
          <cell r="B4380">
            <v>530475</v>
          </cell>
          <cell r="C4380" t="str">
            <v>Not Listed</v>
          </cell>
          <cell r="D4380" t="str">
            <v>Specialty Chemicals</v>
          </cell>
        </row>
        <row r="4381">
          <cell r="A4381" t="str">
            <v>TINNA TRADE LTD</v>
          </cell>
          <cell r="B4381">
            <v>541741</v>
          </cell>
          <cell r="C4381" t="str">
            <v>Not Listed</v>
          </cell>
          <cell r="D4381" t="str">
            <v>Comm.Trading  &amp; Distribution</v>
          </cell>
        </row>
        <row r="4382">
          <cell r="A4382" t="str">
            <v>TIPS INDUSTRIES LTD</v>
          </cell>
          <cell r="B4382">
            <v>532375</v>
          </cell>
          <cell r="C4382" t="str">
            <v>TIPSINDLTD</v>
          </cell>
          <cell r="D4382" t="str">
            <v>Movies &amp; Entertainment</v>
          </cell>
        </row>
        <row r="4383">
          <cell r="A4383" t="str">
            <v>TIRUPATI FINLEASE LTD</v>
          </cell>
          <cell r="B4383">
            <v>539488</v>
          </cell>
          <cell r="C4383" t="str">
            <v>Not Listed</v>
          </cell>
          <cell r="D4383" t="str">
            <v>Investment Companies</v>
          </cell>
        </row>
        <row r="4384">
          <cell r="A4384" t="str">
            <v>TIRUPATI FOAM LTD</v>
          </cell>
          <cell r="B4384">
            <v>540904</v>
          </cell>
          <cell r="C4384" t="str">
            <v>Not Listed</v>
          </cell>
          <cell r="D4384" t="str">
            <v>Furniture-Furnishing-Paints</v>
          </cell>
        </row>
        <row r="4385">
          <cell r="A4385" t="str">
            <v>TIRUPATI FORGE LTD</v>
          </cell>
          <cell r="B4385" t="str">
            <v>Not Listed</v>
          </cell>
          <cell r="C4385" t="str">
            <v>TIRUPATIFL</v>
          </cell>
          <cell r="D4385" t="str">
            <v>SME</v>
          </cell>
        </row>
        <row r="4386">
          <cell r="A4386" t="str">
            <v>TIRUPATI INDUSTRIES (INDIA) LTD</v>
          </cell>
          <cell r="B4386">
            <v>531547</v>
          </cell>
          <cell r="C4386" t="str">
            <v>Not Listed</v>
          </cell>
          <cell r="D4386" t="str">
            <v>Other Agricultural Products</v>
          </cell>
        </row>
        <row r="4387">
          <cell r="A4387" t="str">
            <v>TIRUPATI INDUSTRIES INDIA LTD</v>
          </cell>
          <cell r="B4387">
            <v>531547</v>
          </cell>
          <cell r="C4387" t="str">
            <v>Not Listed</v>
          </cell>
          <cell r="D4387" t="str">
            <v>Other Agricultural Products</v>
          </cell>
        </row>
        <row r="4388">
          <cell r="A4388" t="str">
            <v>TIRUPATI SARJAN LTD</v>
          </cell>
          <cell r="B4388">
            <v>531814</v>
          </cell>
          <cell r="C4388" t="str">
            <v>Not Listed</v>
          </cell>
          <cell r="D4388" t="str">
            <v>Realty</v>
          </cell>
        </row>
        <row r="4389">
          <cell r="A4389" t="str">
            <v>TIRUPATI STARCH &amp; CHEMICALS LTD</v>
          </cell>
          <cell r="B4389">
            <v>524582</v>
          </cell>
          <cell r="C4389" t="str">
            <v>Not Listed</v>
          </cell>
          <cell r="D4389" t="str">
            <v>Other Food Products</v>
          </cell>
        </row>
        <row r="4390">
          <cell r="A4390" t="str">
            <v>TIRUPATI TYRES LTD</v>
          </cell>
          <cell r="B4390">
            <v>539040</v>
          </cell>
          <cell r="C4390" t="str">
            <v>Not Listed</v>
          </cell>
          <cell r="D4390" t="str">
            <v>Auto Tyres &amp; Rubber Products</v>
          </cell>
        </row>
        <row r="4391">
          <cell r="A4391" t="str">
            <v>TITAANIUM TEN ENTERPRISE LTD</v>
          </cell>
          <cell r="B4391">
            <v>539985</v>
          </cell>
          <cell r="C4391" t="str">
            <v>Not Listed</v>
          </cell>
          <cell r="D4391" t="str">
            <v>Textiles</v>
          </cell>
        </row>
        <row r="4392">
          <cell r="A4392" t="str">
            <v>TITAGARH WAGONS LTD</v>
          </cell>
          <cell r="B4392">
            <v>532966</v>
          </cell>
          <cell r="C4392" t="str">
            <v>TWL</v>
          </cell>
          <cell r="D4392" t="str">
            <v>Commercial Vehicles</v>
          </cell>
        </row>
        <row r="4393">
          <cell r="A4393" t="str">
            <v>TITAN BIOTECH LTD</v>
          </cell>
          <cell r="B4393">
            <v>524717</v>
          </cell>
          <cell r="C4393" t="str">
            <v>Not Listed</v>
          </cell>
          <cell r="D4393" t="str">
            <v>Specialty Chemicals</v>
          </cell>
        </row>
        <row r="4394">
          <cell r="A4394" t="str">
            <v>TITAN COMPANY LTD</v>
          </cell>
          <cell r="B4394">
            <v>500114</v>
          </cell>
          <cell r="C4394" t="str">
            <v>TITAN</v>
          </cell>
          <cell r="D4394" t="str">
            <v>Other Apparels &amp; Accessories</v>
          </cell>
        </row>
        <row r="4395">
          <cell r="A4395" t="str">
            <v>TITAN SECURITIES LTD</v>
          </cell>
          <cell r="B4395">
            <v>530045</v>
          </cell>
          <cell r="C4395" t="str">
            <v>Not Listed</v>
          </cell>
          <cell r="D4395" t="str">
            <v>Finance (including NBFCs)</v>
          </cell>
        </row>
        <row r="4396">
          <cell r="A4396" t="str">
            <v>TIVOLI CONSTRUCTION LTD</v>
          </cell>
          <cell r="B4396">
            <v>511096</v>
          </cell>
          <cell r="C4396" t="str">
            <v>Not Listed</v>
          </cell>
          <cell r="D4396" t="str">
            <v>Realty</v>
          </cell>
        </row>
        <row r="4397">
          <cell r="A4397" t="str">
            <v>TODAYS WRITING INSTRUMENTS LTD</v>
          </cell>
          <cell r="B4397">
            <v>531830</v>
          </cell>
          <cell r="C4397" t="str">
            <v>TODAYS</v>
          </cell>
          <cell r="D4397" t="str">
            <v>Non-Durable Household Prod.</v>
          </cell>
        </row>
        <row r="4398">
          <cell r="A4398" t="str">
            <v>TOKYO FINANCE LTD</v>
          </cell>
          <cell r="B4398">
            <v>531644</v>
          </cell>
          <cell r="C4398" t="str">
            <v>Not Listed</v>
          </cell>
          <cell r="D4398" t="str">
            <v>Finance (including NBFCs)</v>
          </cell>
        </row>
        <row r="4399">
          <cell r="A4399" t="str">
            <v>TOKYO PLAST INTERNATIONAL LTD</v>
          </cell>
          <cell r="B4399">
            <v>500418</v>
          </cell>
          <cell r="C4399" t="str">
            <v>TOKYOPLAST</v>
          </cell>
          <cell r="D4399" t="str">
            <v>Plastic Products</v>
          </cell>
        </row>
        <row r="4400">
          <cell r="A4400" t="str">
            <v>TORRENT PHARMACEUTICALS LTD</v>
          </cell>
          <cell r="B4400">
            <v>500420</v>
          </cell>
          <cell r="C4400" t="str">
            <v>TORNTPHARM</v>
          </cell>
          <cell r="D4400" t="str">
            <v>Pharmaceuticals</v>
          </cell>
        </row>
        <row r="4401">
          <cell r="A4401" t="str">
            <v>TORRENT POWER LTD</v>
          </cell>
          <cell r="B4401">
            <v>532779</v>
          </cell>
          <cell r="C4401" t="str">
            <v>TORNTPOWER</v>
          </cell>
          <cell r="D4401" t="str">
            <v>Electric Utilities</v>
          </cell>
        </row>
        <row r="4402">
          <cell r="A4402" t="str">
            <v>TOTAL EXPORTS LTD</v>
          </cell>
          <cell r="B4402">
            <v>523878</v>
          </cell>
          <cell r="C4402" t="str">
            <v>Not Listed</v>
          </cell>
          <cell r="D4402" t="str">
            <v>Computer Hardware</v>
          </cell>
        </row>
        <row r="4403">
          <cell r="A4403" t="str">
            <v>TOTAL TRANSPORT SYSTEMS LTD</v>
          </cell>
          <cell r="B4403" t="str">
            <v>Not Listed</v>
          </cell>
          <cell r="C4403" t="str">
            <v>TOTAL</v>
          </cell>
          <cell r="D4403" t="str">
            <v>SME</v>
          </cell>
        </row>
        <row r="4404">
          <cell r="A4404" t="str">
            <v>TOUCHWOOD ENTERTAINMENT LTD</v>
          </cell>
          <cell r="B4404" t="str">
            <v>Not Listed</v>
          </cell>
          <cell r="C4404" t="str">
            <v>TOUCHWOOD</v>
          </cell>
          <cell r="D4404" t="str">
            <v>SME</v>
          </cell>
        </row>
        <row r="4405">
          <cell r="A4405" t="str">
            <v>TOURISM FINANCE CORPORATION OF (INDIA) LTD</v>
          </cell>
          <cell r="B4405">
            <v>526650</v>
          </cell>
          <cell r="C4405" t="str">
            <v>TFCILTD</v>
          </cell>
          <cell r="D4405" t="str">
            <v>Financial Institutions</v>
          </cell>
        </row>
        <row r="4406">
          <cell r="A4406" t="str">
            <v>TOURISM FINANCE CORPORATION OF INDIA LTD</v>
          </cell>
          <cell r="B4406">
            <v>526650</v>
          </cell>
          <cell r="C4406" t="str">
            <v>TFCILTD</v>
          </cell>
          <cell r="D4406" t="str">
            <v>Financial Institutions</v>
          </cell>
        </row>
        <row r="4407">
          <cell r="A4407" t="str">
            <v>TOWA SOKKI LTD</v>
          </cell>
          <cell r="B4407">
            <v>531771</v>
          </cell>
          <cell r="C4407" t="str">
            <v>Not Listed</v>
          </cell>
          <cell r="D4407" t="str">
            <v>Other Elect.Equip./ Prod.</v>
          </cell>
        </row>
        <row r="4408">
          <cell r="A4408" t="str">
            <v>TOYAM INDUSTRIES LTD</v>
          </cell>
          <cell r="B4408">
            <v>538607</v>
          </cell>
          <cell r="C4408" t="str">
            <v>Not Listed</v>
          </cell>
          <cell r="D4408" t="str">
            <v>Other Financial Services</v>
          </cell>
        </row>
        <row r="4409">
          <cell r="A4409" t="str">
            <v>TPI (INDIA) LTD</v>
          </cell>
          <cell r="B4409">
            <v>500421</v>
          </cell>
          <cell r="C4409" t="str">
            <v>Not Listed</v>
          </cell>
          <cell r="D4409" t="str">
            <v>Containers &amp; Packaging</v>
          </cell>
        </row>
        <row r="4410">
          <cell r="A4410" t="str">
            <v>TPI INDIA LTD</v>
          </cell>
          <cell r="B4410">
            <v>500421</v>
          </cell>
          <cell r="C4410" t="str">
            <v>Not Listed</v>
          </cell>
          <cell r="D4410" t="str">
            <v>Containers &amp; Packaging</v>
          </cell>
        </row>
        <row r="4411">
          <cell r="A4411" t="str">
            <v>TPL PLASTECH LTD</v>
          </cell>
          <cell r="B4411">
            <v>526582</v>
          </cell>
          <cell r="C4411" t="str">
            <v>TPLPLASTEH</v>
          </cell>
          <cell r="D4411" t="str">
            <v>Plastic Products</v>
          </cell>
        </row>
        <row r="4412">
          <cell r="A4412" t="str">
            <v>TRADE WINGS LTD</v>
          </cell>
          <cell r="B4412">
            <v>509953</v>
          </cell>
          <cell r="C4412" t="str">
            <v>Not Listed</v>
          </cell>
          <cell r="D4412" t="str">
            <v>Travel Support Services</v>
          </cell>
        </row>
        <row r="4413">
          <cell r="A4413" t="str">
            <v>TRANS ASIA CORPORATION LTD</v>
          </cell>
          <cell r="B4413">
            <v>530783</v>
          </cell>
          <cell r="C4413" t="str">
            <v>Not Listed</v>
          </cell>
          <cell r="D4413" t="str">
            <v>Pharmaceuticals</v>
          </cell>
        </row>
        <row r="4414">
          <cell r="A4414" t="str">
            <v>TRANS FINANCIAL RESOURCES LTD.</v>
          </cell>
          <cell r="B4414">
            <v>526961</v>
          </cell>
          <cell r="C4414" t="str">
            <v>TRANSFIN</v>
          </cell>
          <cell r="D4414" t="str">
            <v>Finance (including NBFCs)</v>
          </cell>
        </row>
        <row r="4415">
          <cell r="A4415" t="str">
            <v>TRANSCHEM LTD</v>
          </cell>
          <cell r="B4415">
            <v>500422</v>
          </cell>
          <cell r="C4415" t="str">
            <v>Not Listed</v>
          </cell>
          <cell r="D4415" t="str">
            <v>Pharmaceuticals</v>
          </cell>
        </row>
        <row r="4416">
          <cell r="A4416" t="str">
            <v>TRANSCORP INTERNATIONAL LTD</v>
          </cell>
          <cell r="B4416">
            <v>532410</v>
          </cell>
          <cell r="C4416" t="str">
            <v>Not Listed</v>
          </cell>
          <cell r="D4416" t="str">
            <v>Other Financial Services</v>
          </cell>
        </row>
        <row r="4417">
          <cell r="A4417" t="str">
            <v>TRANSFORMERS AND RECTIFIERS (INDIA) LTD</v>
          </cell>
          <cell r="B4417">
            <v>532928</v>
          </cell>
          <cell r="C4417" t="str">
            <v>TRIL</v>
          </cell>
          <cell r="D4417" t="str">
            <v>Heavy Electrical Equipment</v>
          </cell>
        </row>
        <row r="4418">
          <cell r="A4418" t="str">
            <v>TRANSFORMERS AND RECTIFIERS INDIA LTD</v>
          </cell>
          <cell r="B4418">
            <v>532928</v>
          </cell>
          <cell r="C4418" t="str">
            <v>TRIL</v>
          </cell>
          <cell r="D4418" t="str">
            <v>Heavy Electrical Equipment</v>
          </cell>
        </row>
        <row r="4419">
          <cell r="A4419" t="str">
            <v>TRANS-FREIGHT CONTAINERS LTD</v>
          </cell>
          <cell r="B4419">
            <v>513063</v>
          </cell>
          <cell r="C4419" t="str">
            <v>Not Listed</v>
          </cell>
          <cell r="D4419" t="str">
            <v>Iron &amp; Steel Products</v>
          </cell>
        </row>
        <row r="4420">
          <cell r="A4420" t="str">
            <v>TRANSGENE BIOTEK LTD</v>
          </cell>
          <cell r="B4420">
            <v>526139</v>
          </cell>
          <cell r="C4420" t="str">
            <v>Not Listed</v>
          </cell>
          <cell r="D4420" t="str">
            <v>Healthcare Services</v>
          </cell>
        </row>
        <row r="4421">
          <cell r="A4421" t="str">
            <v>TRANSGLOBE FOODS LTD</v>
          </cell>
          <cell r="B4421">
            <v>519367</v>
          </cell>
          <cell r="C4421" t="str">
            <v>Not Listed</v>
          </cell>
          <cell r="D4421" t="str">
            <v>Non-alcoholic Beverages</v>
          </cell>
        </row>
        <row r="4422">
          <cell r="A4422" t="str">
            <v>TRANSOCEANIC PROPERTIES LTD</v>
          </cell>
          <cell r="B4422">
            <v>509003</v>
          </cell>
          <cell r="C4422" t="str">
            <v>Not Listed</v>
          </cell>
          <cell r="D4422" t="str">
            <v>Misc.Commercial Services</v>
          </cell>
        </row>
        <row r="4423">
          <cell r="A4423" t="str">
            <v>TRANSPEK INDUSTRY LTD</v>
          </cell>
          <cell r="B4423">
            <v>506687</v>
          </cell>
          <cell r="C4423" t="str">
            <v>Not Listed</v>
          </cell>
          <cell r="D4423" t="str">
            <v>Commodity Chemicals</v>
          </cell>
        </row>
        <row r="4424">
          <cell r="A4424" t="str">
            <v>TRANSPORT CORPORATION OF (INDIA) LTD</v>
          </cell>
          <cell r="B4424">
            <v>532349</v>
          </cell>
          <cell r="C4424" t="str">
            <v>TCI</v>
          </cell>
          <cell r="D4424" t="str">
            <v>Surface Transportation</v>
          </cell>
        </row>
        <row r="4425">
          <cell r="A4425" t="str">
            <v>TRANSPORT CORPORATION OF INDIA LTD</v>
          </cell>
          <cell r="B4425">
            <v>532349</v>
          </cell>
          <cell r="C4425" t="str">
            <v>TCI</v>
          </cell>
          <cell r="D4425" t="str">
            <v>Surface Transportation</v>
          </cell>
        </row>
        <row r="4426">
          <cell r="A4426" t="str">
            <v>TRANSWARRANTY FINANCE LTD</v>
          </cell>
          <cell r="B4426">
            <v>532812</v>
          </cell>
          <cell r="C4426" t="str">
            <v>TFL</v>
          </cell>
          <cell r="D4426" t="str">
            <v>Finance (including NBFCs)</v>
          </cell>
        </row>
        <row r="4427">
          <cell r="A4427" t="str">
            <v>TRANSWIND INFRASTRUCTURES LTD</v>
          </cell>
          <cell r="B4427" t="str">
            <v>Not Listed</v>
          </cell>
          <cell r="C4427" t="str">
            <v>TRANSWIND</v>
          </cell>
          <cell r="D4427" t="str">
            <v>SME</v>
          </cell>
        </row>
        <row r="4428">
          <cell r="A4428" t="str">
            <v>TREE HOUSE EDUCATION &amp; ACCESSORIES LTD</v>
          </cell>
          <cell r="B4428">
            <v>533540</v>
          </cell>
          <cell r="C4428" t="str">
            <v>TREEHOUSE</v>
          </cell>
          <cell r="D4428" t="str">
            <v>Education</v>
          </cell>
        </row>
        <row r="4429">
          <cell r="A4429" t="str">
            <v>Trejhara Solutions Ltd</v>
          </cell>
          <cell r="B4429">
            <v>542233</v>
          </cell>
          <cell r="C4429" t="str">
            <v>TREJHARA</v>
          </cell>
          <cell r="D4429" t="str">
            <v>IT Consulting &amp;amp; Software</v>
          </cell>
        </row>
        <row r="4430">
          <cell r="A4430" t="str">
            <v>TRENT LTD</v>
          </cell>
          <cell r="B4430">
            <v>500251</v>
          </cell>
          <cell r="C4430" t="str">
            <v>TRENT</v>
          </cell>
          <cell r="D4430" t="str">
            <v>Specialty Retail</v>
          </cell>
        </row>
        <row r="4431">
          <cell r="A4431" t="str">
            <v>TRESCON LTD</v>
          </cell>
          <cell r="B4431">
            <v>532159</v>
          </cell>
          <cell r="C4431" t="str">
            <v>Not Listed</v>
          </cell>
          <cell r="D4431" t="str">
            <v>Other Financial Services</v>
          </cell>
        </row>
        <row r="4432">
          <cell r="A4432" t="str">
            <v>TRF LTD</v>
          </cell>
          <cell r="B4432">
            <v>505854</v>
          </cell>
          <cell r="C4432" t="str">
            <v>TRF</v>
          </cell>
          <cell r="D4432" t="str">
            <v>Industrial Machinery</v>
          </cell>
        </row>
        <row r="4433">
          <cell r="A4433" t="str">
            <v>TRIBHOVANDAS BHIMJI ZAVERI LTD</v>
          </cell>
          <cell r="B4433">
            <v>534369</v>
          </cell>
          <cell r="C4433" t="str">
            <v>TBZ</v>
          </cell>
          <cell r="D4433" t="str">
            <v>Other Apparels &amp; Accessories</v>
          </cell>
        </row>
        <row r="4434">
          <cell r="A4434" t="str">
            <v>TRICOM FRUIT PRODUCTS LTD</v>
          </cell>
          <cell r="B4434">
            <v>531716</v>
          </cell>
          <cell r="C4434" t="str">
            <v>Not Listed</v>
          </cell>
          <cell r="D4434" t="str">
            <v>Other Food Products</v>
          </cell>
        </row>
        <row r="4435">
          <cell r="A4435" t="str">
            <v>TRIDENT LTD</v>
          </cell>
          <cell r="B4435">
            <v>521064</v>
          </cell>
          <cell r="C4435" t="str">
            <v>TRIDENT</v>
          </cell>
          <cell r="D4435" t="str">
            <v>Textiles</v>
          </cell>
        </row>
        <row r="4436">
          <cell r="A4436" t="str">
            <v>TRIDENT TEXOFAB LTD</v>
          </cell>
          <cell r="B4436">
            <v>540726</v>
          </cell>
          <cell r="C4436" t="str">
            <v>Not Listed</v>
          </cell>
          <cell r="D4436" t="str">
            <v>Comm.Trading  &amp; Distribution</v>
          </cell>
        </row>
        <row r="4437">
          <cell r="A4437" t="str">
            <v>TRIDENT TOOLS LTD</v>
          </cell>
          <cell r="B4437">
            <v>531972</v>
          </cell>
          <cell r="C4437" t="str">
            <v>Not Listed</v>
          </cell>
          <cell r="D4437" t="str">
            <v>Other Industrial Goods</v>
          </cell>
        </row>
        <row r="4438">
          <cell r="A4438" t="str">
            <v>TRIGYN TECHNOLOGIES LTD</v>
          </cell>
          <cell r="B4438">
            <v>517562</v>
          </cell>
          <cell r="C4438" t="str">
            <v>TRIGYN</v>
          </cell>
          <cell r="D4438" t="str">
            <v>IT Consulting &amp; Software</v>
          </cell>
        </row>
        <row r="4439">
          <cell r="A4439" t="str">
            <v>TRIJAL INDUSTRIES LTD</v>
          </cell>
          <cell r="B4439">
            <v>531658</v>
          </cell>
          <cell r="C4439" t="str">
            <v>Not Listed</v>
          </cell>
          <cell r="D4439" t="str">
            <v>Finance (including NBFCs)</v>
          </cell>
        </row>
        <row r="4440">
          <cell r="A4440" t="str">
            <v>TRIMURTHI LTD</v>
          </cell>
          <cell r="B4440">
            <v>536565</v>
          </cell>
          <cell r="C4440" t="str">
            <v>Not Listed</v>
          </cell>
          <cell r="D4440" t="str">
            <v>Food &amp; Drugs Retailing</v>
          </cell>
        </row>
        <row r="4441">
          <cell r="A4441" t="str">
            <v>TRINITY LEAGUE (INDIA) LTD</v>
          </cell>
          <cell r="B4441">
            <v>531846</v>
          </cell>
          <cell r="C4441" t="str">
            <v>Not Listed</v>
          </cell>
          <cell r="D4441" t="str">
            <v>Other Financial Services</v>
          </cell>
        </row>
        <row r="4442">
          <cell r="A4442" t="str">
            <v>TRINITY LEAGUE INDIA LTD</v>
          </cell>
          <cell r="B4442">
            <v>531846</v>
          </cell>
          <cell r="C4442" t="str">
            <v>Not Listed</v>
          </cell>
          <cell r="D4442" t="str">
            <v>Other Financial Services</v>
          </cell>
        </row>
        <row r="4443">
          <cell r="A4443" t="str">
            <v>TRIO MERCANTILE &amp;amp; TRADING LTD.</v>
          </cell>
          <cell r="B4443">
            <v>534755</v>
          </cell>
          <cell r="C4443" t="str">
            <v>TRIOMERC</v>
          </cell>
          <cell r="D4443" t="str">
            <v>Other Financial Services</v>
          </cell>
        </row>
        <row r="4444">
          <cell r="A4444" t="str">
            <v>TRIOCHEM PRODUCTS LTD</v>
          </cell>
          <cell r="B4444">
            <v>512101</v>
          </cell>
          <cell r="C4444" t="str">
            <v>Not Listed</v>
          </cell>
          <cell r="D4444" t="str">
            <v>Pharmaceuticals</v>
          </cell>
        </row>
        <row r="4445">
          <cell r="A4445" t="str">
            <v>TRISHAKTI ELECTRONICS &amp; INDUSTRIES LTD</v>
          </cell>
          <cell r="B4445">
            <v>531279</v>
          </cell>
          <cell r="C4445" t="str">
            <v>Not Listed</v>
          </cell>
          <cell r="D4445" t="str">
            <v>Finance (including NBFCs)</v>
          </cell>
        </row>
        <row r="4446">
          <cell r="A4446" t="str">
            <v>TRITON CORP LTD</v>
          </cell>
          <cell r="B4446">
            <v>523387</v>
          </cell>
          <cell r="C4446" t="str">
            <v>Not Listed</v>
          </cell>
          <cell r="D4446" t="str">
            <v>Other Apparels &amp; Accessories</v>
          </cell>
        </row>
        <row r="4447">
          <cell r="A4447" t="str">
            <v>TRITON VALVES LTD</v>
          </cell>
          <cell r="B4447">
            <v>505978</v>
          </cell>
          <cell r="C4447" t="str">
            <v>Not Listed</v>
          </cell>
          <cell r="D4447" t="str">
            <v>Auto Parts &amp; Equipment</v>
          </cell>
        </row>
        <row r="4448">
          <cell r="A4448" t="str">
            <v>TRIVENI ENGINEERING &amp; INDUSTRIES LTD</v>
          </cell>
          <cell r="B4448">
            <v>532356</v>
          </cell>
          <cell r="C4448" t="str">
            <v>TRIVENI</v>
          </cell>
          <cell r="D4448" t="str">
            <v>Sugar</v>
          </cell>
        </row>
        <row r="4449">
          <cell r="A4449" t="str">
            <v>Triveni Enterprises Ltd</v>
          </cell>
          <cell r="B4449">
            <v>538569</v>
          </cell>
          <cell r="C4449" t="str">
            <v>TRIVENIENT</v>
          </cell>
          <cell r="D4449" t="str">
            <v>Comm.Trading  &amp;amp; Distribution</v>
          </cell>
        </row>
        <row r="4450">
          <cell r="A4450" t="str">
            <v>TRIVENI GLASS LTD</v>
          </cell>
          <cell r="B4450">
            <v>502281</v>
          </cell>
          <cell r="C4450" t="str">
            <v>Not Listed</v>
          </cell>
          <cell r="D4450" t="str">
            <v>Construction Materials</v>
          </cell>
        </row>
        <row r="4451">
          <cell r="A4451" t="str">
            <v>TRIVENI TURBINE LTD</v>
          </cell>
          <cell r="B4451">
            <v>533655</v>
          </cell>
          <cell r="C4451" t="str">
            <v>TRITURBINE</v>
          </cell>
          <cell r="D4451" t="str">
            <v>Heavy Electrical Equipment</v>
          </cell>
        </row>
        <row r="4452">
          <cell r="A4452" t="str">
            <v>TRIVIKRAMA INDUSTRIES LTD</v>
          </cell>
          <cell r="B4452">
            <v>538579</v>
          </cell>
          <cell r="C4452" t="str">
            <v>Not Listed</v>
          </cell>
          <cell r="D4452" t="str">
            <v>Comm.Trading  &amp; Distribution</v>
          </cell>
        </row>
        <row r="4453">
          <cell r="A4453" t="str">
            <v>TROMBO EXTRACTIONS LTD</v>
          </cell>
          <cell r="B4453">
            <v>519303</v>
          </cell>
          <cell r="C4453" t="str">
            <v>Not Listed</v>
          </cell>
          <cell r="D4453" t="str">
            <v>Edible Oils</v>
          </cell>
        </row>
        <row r="4454">
          <cell r="A4454" t="str">
            <v>TTI ENTERPRISE LTD</v>
          </cell>
          <cell r="B4454">
            <v>538597</v>
          </cell>
          <cell r="C4454" t="str">
            <v>Not Listed</v>
          </cell>
          <cell r="D4454" t="str">
            <v>Finance (including NBFCs)</v>
          </cell>
        </row>
        <row r="4455">
          <cell r="A4455" t="str">
            <v>TTK HEALTHCARE LTD</v>
          </cell>
          <cell r="B4455">
            <v>507747</v>
          </cell>
          <cell r="C4455" t="str">
            <v>TTKHLTCARE</v>
          </cell>
          <cell r="D4455" t="str">
            <v>Pharmaceuticals</v>
          </cell>
        </row>
        <row r="4456">
          <cell r="A4456" t="str">
            <v>TTK PRESTIGE LTD</v>
          </cell>
          <cell r="B4456">
            <v>517506</v>
          </cell>
          <cell r="C4456" t="str">
            <v>TTKPRESTIG</v>
          </cell>
          <cell r="D4456" t="str">
            <v>Houseware</v>
          </cell>
        </row>
        <row r="4457">
          <cell r="A4457" t="str">
            <v>TTL Enterprises Ltd</v>
          </cell>
          <cell r="B4457">
            <v>514236</v>
          </cell>
          <cell r="C4457" t="str">
            <v>TTLEL</v>
          </cell>
          <cell r="D4457" t="str">
            <v>Comm.Trading  &amp;amp; Distribution</v>
          </cell>
        </row>
        <row r="4458">
          <cell r="A4458" t="str">
            <v>TUBE INVESTMENTS OF (INDIA) LTD</v>
          </cell>
          <cell r="B4458">
            <v>540762</v>
          </cell>
          <cell r="C4458" t="str">
            <v>TI(INDIA)</v>
          </cell>
          <cell r="D4458" t="str">
            <v>Auto Parts &amp; Equipment</v>
          </cell>
        </row>
        <row r="4459">
          <cell r="A4459" t="str">
            <v>TUBE INVESTMENTS OF INDIA LTD</v>
          </cell>
          <cell r="B4459">
            <v>540762</v>
          </cell>
          <cell r="C4459" t="str">
            <v>TIINDIA</v>
          </cell>
          <cell r="D4459" t="str">
            <v>Auto Parts &amp; Equipment</v>
          </cell>
        </row>
        <row r="4460">
          <cell r="A4460" t="str">
            <v>TULASEE BIO-ETHANOL LTD</v>
          </cell>
          <cell r="B4460">
            <v>524514</v>
          </cell>
          <cell r="C4460" t="str">
            <v>Not Listed</v>
          </cell>
          <cell r="D4460" t="str">
            <v>Commodity Chemicals</v>
          </cell>
        </row>
        <row r="4461">
          <cell r="A4461" t="str">
            <v>TULIP STAR HOTELS LTD</v>
          </cell>
          <cell r="B4461">
            <v>531088</v>
          </cell>
          <cell r="C4461" t="str">
            <v>Not Listed</v>
          </cell>
          <cell r="D4461" t="str">
            <v>Finance (including NBFCs)</v>
          </cell>
        </row>
        <row r="4462">
          <cell r="A4462" t="str">
            <v>TULIVE DEVELOPERS LTD</v>
          </cell>
          <cell r="B4462">
            <v>505285</v>
          </cell>
          <cell r="C4462" t="str">
            <v>Not Listed</v>
          </cell>
          <cell r="D4462" t="str">
            <v>Other Industrial Goods</v>
          </cell>
        </row>
        <row r="4463">
          <cell r="A4463" t="str">
            <v>TULSI EXTRUSIONS LTD</v>
          </cell>
          <cell r="B4463">
            <v>532948</v>
          </cell>
          <cell r="C4463" t="str">
            <v>TULSI</v>
          </cell>
          <cell r="D4463" t="str">
            <v>Plastic Products</v>
          </cell>
        </row>
        <row r="4464">
          <cell r="A4464" t="str">
            <v>TUMUS ELECTRIC CORPORATION LTD</v>
          </cell>
          <cell r="B4464">
            <v>504273</v>
          </cell>
          <cell r="C4464" t="str">
            <v>Not Listed</v>
          </cell>
          <cell r="D4464" t="str">
            <v>Other Elect.Equip./ Prod.</v>
          </cell>
        </row>
        <row r="4465">
          <cell r="A4465" t="str">
            <v>TUNI TEXTILE MILLS LTD</v>
          </cell>
          <cell r="B4465">
            <v>531411</v>
          </cell>
          <cell r="C4465" t="str">
            <v>Not Listed</v>
          </cell>
          <cell r="D4465" t="str">
            <v>Textiles</v>
          </cell>
        </row>
        <row r="4466">
          <cell r="A4466" t="str">
            <v>TUTICORIN ALKALI CHEMICALS &amp; FERTILISERS LTD</v>
          </cell>
          <cell r="B4466">
            <v>506808</v>
          </cell>
          <cell r="C4466" t="str">
            <v>Not Listed</v>
          </cell>
          <cell r="D4466" t="str">
            <v>Commodity Chemicals</v>
          </cell>
        </row>
        <row r="4467">
          <cell r="A4467" t="str">
            <v>TV TODAY NETWORK LTD</v>
          </cell>
          <cell r="B4467">
            <v>532515</v>
          </cell>
          <cell r="C4467" t="str">
            <v>TVTODAY</v>
          </cell>
          <cell r="D4467" t="str">
            <v>Broadcasting &amp; Cable TV</v>
          </cell>
        </row>
        <row r="4468">
          <cell r="A4468" t="str">
            <v>TV VISION LTD</v>
          </cell>
          <cell r="B4468">
            <v>540083</v>
          </cell>
          <cell r="C4468" t="str">
            <v>TVVISION</v>
          </cell>
          <cell r="D4468" t="str">
            <v>Broadcasting &amp; Cable TV</v>
          </cell>
        </row>
        <row r="4469">
          <cell r="A4469" t="str">
            <v>TV18 BROADCAST LTD</v>
          </cell>
          <cell r="B4469">
            <v>532800</v>
          </cell>
          <cell r="C4469" t="str">
            <v>TV18BRDCST</v>
          </cell>
          <cell r="D4469" t="str">
            <v>Broadcasting &amp; Cable TV</v>
          </cell>
        </row>
        <row r="4470">
          <cell r="A4470" t="str">
            <v>TVS ELECTRONICS LTD</v>
          </cell>
          <cell r="B4470">
            <v>532513</v>
          </cell>
          <cell r="C4470" t="str">
            <v>TVSELECT</v>
          </cell>
          <cell r="D4470" t="str">
            <v>Storage Media &amp; Peripherals</v>
          </cell>
        </row>
        <row r="4471">
          <cell r="A4471" t="str">
            <v>TVS MOTOR COMPANY LTD</v>
          </cell>
          <cell r="B4471">
            <v>532343</v>
          </cell>
          <cell r="C4471" t="str">
            <v>TVSMOTOR</v>
          </cell>
          <cell r="D4471" t="str">
            <v>2/3 Wheelers</v>
          </cell>
        </row>
        <row r="4472">
          <cell r="A4472" t="str">
            <v>TVS SRICHAKRA LTD</v>
          </cell>
          <cell r="B4472">
            <v>509243</v>
          </cell>
          <cell r="C4472" t="str">
            <v>TVSSRICHAK</v>
          </cell>
          <cell r="D4472" t="str">
            <v>Auto Tyres &amp; Rubber Products</v>
          </cell>
        </row>
        <row r="4473">
          <cell r="A4473" t="str">
            <v>TWIN ROSES TRADES &amp; AGENCIES LTD</v>
          </cell>
          <cell r="B4473">
            <v>512117</v>
          </cell>
          <cell r="C4473" t="str">
            <v>Not Listed</v>
          </cell>
          <cell r="D4473" t="str">
            <v>Misc.Commercial Services</v>
          </cell>
        </row>
        <row r="4474">
          <cell r="A4474" t="str">
            <v>TWINSTAR INDUSTRIES LTD</v>
          </cell>
          <cell r="B4474">
            <v>531917</v>
          </cell>
          <cell r="C4474" t="str">
            <v>Not Listed</v>
          </cell>
          <cell r="D4474" t="str">
            <v>IT Software Products</v>
          </cell>
        </row>
        <row r="4475">
          <cell r="A4475" t="str">
            <v>TYCHE INDUSTRIES LTD</v>
          </cell>
          <cell r="B4475">
            <v>532384</v>
          </cell>
          <cell r="C4475" t="str">
            <v>Not Listed</v>
          </cell>
          <cell r="D4475" t="str">
            <v>Pharmaceuticals</v>
          </cell>
        </row>
        <row r="4476">
          <cell r="A4476" t="str">
            <v>TYPHOON FINANCIAL SERVICES LTD</v>
          </cell>
          <cell r="B4476">
            <v>539468</v>
          </cell>
          <cell r="C4476" t="str">
            <v>Not Listed</v>
          </cell>
          <cell r="D4476" t="str">
            <v>Finance (including NBFCs)</v>
          </cell>
        </row>
        <row r="4477">
          <cell r="A4477" t="str">
            <v>TYPHOON HOLDINGS LTD</v>
          </cell>
          <cell r="B4477">
            <v>512307</v>
          </cell>
          <cell r="C4477" t="str">
            <v>Not Listed</v>
          </cell>
          <cell r="D4477" t="str">
            <v>Textiles</v>
          </cell>
        </row>
        <row r="4478">
          <cell r="A4478" t="str">
            <v>TYROON TEA CO LTD</v>
          </cell>
          <cell r="B4478">
            <v>526945</v>
          </cell>
          <cell r="C4478" t="str">
            <v>Not Listed</v>
          </cell>
          <cell r="D4478" t="str">
            <v>Tea &amp; Coffee</v>
          </cell>
        </row>
        <row r="4479">
          <cell r="A4479" t="str">
            <v>U  H  ZAVERI LTD</v>
          </cell>
          <cell r="B4479">
            <v>541338</v>
          </cell>
          <cell r="C4479" t="str">
            <v>Not Listed</v>
          </cell>
          <cell r="D4479" t="str">
            <v>Other Apparels &amp; Accessories</v>
          </cell>
        </row>
        <row r="4480">
          <cell r="A4480" t="str">
            <v>UCAL FUEL SYSTEMS LTD</v>
          </cell>
          <cell r="B4480">
            <v>500464</v>
          </cell>
          <cell r="C4480" t="str">
            <v>UCALFUEL</v>
          </cell>
          <cell r="D4480" t="str">
            <v>Auto Parts &amp; Equipment</v>
          </cell>
        </row>
        <row r="4481">
          <cell r="A4481" t="str">
            <v>UCO BANK</v>
          </cell>
          <cell r="B4481">
            <v>532505</v>
          </cell>
          <cell r="C4481" t="str">
            <v>UCOBANK</v>
          </cell>
          <cell r="D4481" t="str">
            <v>Banks</v>
          </cell>
        </row>
        <row r="4482">
          <cell r="A4482" t="str">
            <v>UDAIPUR CEMENT WORKS LTD</v>
          </cell>
          <cell r="B4482">
            <v>530131</v>
          </cell>
          <cell r="C4482" t="str">
            <v>Not Listed</v>
          </cell>
          <cell r="D4482" t="str">
            <v>Cement &amp; Cement Products</v>
          </cell>
        </row>
        <row r="4483">
          <cell r="A4483" t="str">
            <v>UDAY JEWELLERY INDUSTRIES LTD</v>
          </cell>
          <cell r="B4483">
            <v>539518</v>
          </cell>
          <cell r="C4483" t="str">
            <v>Not Listed</v>
          </cell>
          <cell r="D4483" t="str">
            <v>Distributors</v>
          </cell>
        </row>
        <row r="4484">
          <cell r="A4484" t="str">
            <v>UFLEX LTD</v>
          </cell>
          <cell r="B4484">
            <v>500148</v>
          </cell>
          <cell r="C4484" t="str">
            <v>UFLEX</v>
          </cell>
          <cell r="D4484" t="str">
            <v>Containers &amp; Packaging</v>
          </cell>
        </row>
        <row r="4485">
          <cell r="A4485" t="str">
            <v>UFO MOVIEZ (INDIA) LTD</v>
          </cell>
          <cell r="B4485">
            <v>539141</v>
          </cell>
          <cell r="C4485" t="str">
            <v>UFO</v>
          </cell>
          <cell r="D4485" t="str">
            <v>Broadcasting &amp; Cable TV</v>
          </cell>
        </row>
        <row r="4486">
          <cell r="A4486" t="str">
            <v>UFO MOVIEZ INDIA LTD</v>
          </cell>
          <cell r="B4486">
            <v>539141</v>
          </cell>
          <cell r="C4486" t="str">
            <v>UFO</v>
          </cell>
          <cell r="D4486" t="str">
            <v>Broadcasting &amp; Cable TV</v>
          </cell>
        </row>
        <row r="4487">
          <cell r="A4487" t="str">
            <v>UGRO CAPITAL LTD</v>
          </cell>
          <cell r="B4487">
            <v>511742</v>
          </cell>
          <cell r="C4487" t="str">
            <v>Not Listed</v>
          </cell>
          <cell r="D4487" t="str">
            <v>Finance (including NBFCs)</v>
          </cell>
        </row>
        <row r="4488">
          <cell r="A4488" t="str">
            <v>UJAAS ENERGY LTD</v>
          </cell>
          <cell r="B4488">
            <v>533644</v>
          </cell>
          <cell r="C4488" t="str">
            <v>UJAAS</v>
          </cell>
          <cell r="D4488" t="str">
            <v>Heavy Electrical Equipment</v>
          </cell>
        </row>
        <row r="4489">
          <cell r="A4489" t="str">
            <v>UJJIVAN FINANCIAL SERVICES LTD</v>
          </cell>
          <cell r="B4489">
            <v>539874</v>
          </cell>
          <cell r="C4489" t="str">
            <v>UJJIVAN</v>
          </cell>
          <cell r="D4489" t="str">
            <v>Finance (including NBFCs)</v>
          </cell>
        </row>
        <row r="4490">
          <cell r="A4490" t="str">
            <v>ULTRA WIRING CONNECTIVITY SYSTEM LTD</v>
          </cell>
          <cell r="B4490" t="str">
            <v>Not Listed</v>
          </cell>
          <cell r="C4490" t="str">
            <v>UWCSL</v>
          </cell>
          <cell r="D4490" t="str">
            <v>SME</v>
          </cell>
        </row>
        <row r="4491">
          <cell r="A4491" t="str">
            <v>ULTRACAB (INDIA) LTD</v>
          </cell>
          <cell r="B4491">
            <v>538706</v>
          </cell>
          <cell r="C4491" t="str">
            <v>Not Listed</v>
          </cell>
          <cell r="D4491" t="str">
            <v>Other Elect.Equip./ Prod.</v>
          </cell>
        </row>
        <row r="4492">
          <cell r="A4492" t="str">
            <v>ULTRACAB INDIA LTD</v>
          </cell>
          <cell r="B4492">
            <v>538706</v>
          </cell>
          <cell r="C4492" t="str">
            <v>Not Listed</v>
          </cell>
          <cell r="D4492" t="str">
            <v>Other Elect.Equip./ Prod.</v>
          </cell>
        </row>
        <row r="4493">
          <cell r="A4493" t="str">
            <v>ULTRAMARINE &amp; PIGMENTS LTD</v>
          </cell>
          <cell r="B4493">
            <v>506685</v>
          </cell>
          <cell r="C4493" t="str">
            <v>Not Listed</v>
          </cell>
          <cell r="D4493" t="str">
            <v>Specialty Chemicals</v>
          </cell>
        </row>
        <row r="4494">
          <cell r="A4494" t="str">
            <v>ULTRATECH CEMENT LTD</v>
          </cell>
          <cell r="B4494">
            <v>532538</v>
          </cell>
          <cell r="C4494" t="str">
            <v>ULTRACEMCO</v>
          </cell>
          <cell r="D4494" t="str">
            <v>Cement &amp; Cement Products</v>
          </cell>
        </row>
        <row r="4495">
          <cell r="A4495" t="str">
            <v>UMANG DAIRIES LTD</v>
          </cell>
          <cell r="B4495">
            <v>500231</v>
          </cell>
          <cell r="C4495" t="str">
            <v>UMANGDAIRY</v>
          </cell>
          <cell r="D4495" t="str">
            <v>Packaged Foods</v>
          </cell>
        </row>
        <row r="4496">
          <cell r="A4496" t="str">
            <v>UMIYA TUBES LTD</v>
          </cell>
          <cell r="B4496">
            <v>539798</v>
          </cell>
          <cell r="C4496" t="str">
            <v>Not Listed</v>
          </cell>
          <cell r="D4496" t="str">
            <v>Iron &amp; Steel Products</v>
          </cell>
        </row>
        <row r="4497">
          <cell r="A4497" t="str">
            <v>UNI ABEX ALLOY PRODUCTS LTD</v>
          </cell>
          <cell r="B4497">
            <v>504605</v>
          </cell>
          <cell r="C4497" t="str">
            <v>Not Listed</v>
          </cell>
          <cell r="D4497" t="str">
            <v>Iron &amp; Steel Products</v>
          </cell>
        </row>
        <row r="4498">
          <cell r="A4498" t="str">
            <v>UNICHEM LABORATORIES LTD</v>
          </cell>
          <cell r="B4498">
            <v>506690</v>
          </cell>
          <cell r="C4498" t="str">
            <v>UNICHEMLAB</v>
          </cell>
          <cell r="D4498" t="str">
            <v>Pharmaceuticals</v>
          </cell>
        </row>
        <row r="4499">
          <cell r="A4499" t="str">
            <v>UNICK FIX-A-FORM AND PRINTERS LTD</v>
          </cell>
          <cell r="B4499">
            <v>541503</v>
          </cell>
          <cell r="C4499" t="str">
            <v>Not Listed</v>
          </cell>
          <cell r="D4499" t="str">
            <v>Comm.Printing/Stationery</v>
          </cell>
        </row>
        <row r="4500">
          <cell r="A4500" t="str">
            <v>UNIINFO TELECOM SERVICES LTD</v>
          </cell>
          <cell r="B4500" t="str">
            <v>Not Listed</v>
          </cell>
          <cell r="C4500" t="str">
            <v>UNIINFO</v>
          </cell>
          <cell r="D4500" t="str">
            <v>SME</v>
          </cell>
        </row>
        <row r="4501">
          <cell r="A4501" t="str">
            <v>UNIJOLLY INVESTMENTS CO LTD</v>
          </cell>
          <cell r="B4501">
            <v>503671</v>
          </cell>
          <cell r="C4501" t="str">
            <v>Not Listed</v>
          </cell>
          <cell r="D4501" t="str">
            <v>Other Financial Services</v>
          </cell>
        </row>
        <row r="4502">
          <cell r="A4502" t="str">
            <v>UNIMODE OVERSEAS LTD.</v>
          </cell>
          <cell r="B4502">
            <v>512595</v>
          </cell>
          <cell r="C4502" t="str">
            <v>UNIMOVR</v>
          </cell>
          <cell r="D4502" t="str">
            <v>Other Apparels &amp;amp; Accessories</v>
          </cell>
        </row>
        <row r="4503">
          <cell r="A4503" t="str">
            <v>UNION BANK OF INDIA</v>
          </cell>
          <cell r="B4503">
            <v>532477</v>
          </cell>
          <cell r="C4503" t="str">
            <v>UNIONBANK</v>
          </cell>
          <cell r="D4503" t="str">
            <v>Banks</v>
          </cell>
        </row>
        <row r="4504">
          <cell r="A4504" t="str">
            <v>UNION QUALITY PLASTICS LTD</v>
          </cell>
          <cell r="B4504">
            <v>526799</v>
          </cell>
          <cell r="C4504" t="str">
            <v>Not Listed</v>
          </cell>
          <cell r="D4504" t="str">
            <v>Containers &amp; Packaging</v>
          </cell>
        </row>
        <row r="4505">
          <cell r="A4505" t="str">
            <v>UNIPHOS ENTERPRISES LTD</v>
          </cell>
          <cell r="B4505">
            <v>500429</v>
          </cell>
          <cell r="C4505" t="str">
            <v>UNIENTER</v>
          </cell>
          <cell r="D4505" t="str">
            <v>Comm.Trading  &amp; Distribution</v>
          </cell>
        </row>
        <row r="4506">
          <cell r="A4506" t="str">
            <v>UNIPLY DECOR LTD</v>
          </cell>
          <cell r="B4506">
            <v>526957</v>
          </cell>
          <cell r="C4506" t="str">
            <v>Not Listed</v>
          </cell>
          <cell r="D4506" t="str">
            <v>Forest Products</v>
          </cell>
        </row>
        <row r="4507">
          <cell r="A4507" t="str">
            <v>UNIPLY INDUSTRIES LTD</v>
          </cell>
          <cell r="B4507">
            <v>532646</v>
          </cell>
          <cell r="C4507" t="str">
            <v>UNIPLY</v>
          </cell>
          <cell r="D4507" t="str">
            <v>Forest Products</v>
          </cell>
        </row>
        <row r="4508">
          <cell r="A4508" t="str">
            <v>UNIQUE ORGANICS LTD</v>
          </cell>
          <cell r="B4508">
            <v>530997</v>
          </cell>
          <cell r="C4508" t="str">
            <v>Not Listed</v>
          </cell>
          <cell r="D4508" t="str">
            <v>Other Agricultural Products</v>
          </cell>
        </row>
        <row r="4509">
          <cell r="A4509" t="str">
            <v>UNIROYAL INDUSTRIES LTD</v>
          </cell>
          <cell r="B4509">
            <v>521226</v>
          </cell>
          <cell r="C4509" t="str">
            <v>Not Listed</v>
          </cell>
          <cell r="D4509" t="str">
            <v>Textiles</v>
          </cell>
        </row>
        <row r="4510">
          <cell r="A4510" t="str">
            <v>UNIROYAL MARINE EXPORTS LTD</v>
          </cell>
          <cell r="B4510">
            <v>526113</v>
          </cell>
          <cell r="C4510" t="str">
            <v>Not Listed</v>
          </cell>
          <cell r="D4510" t="str">
            <v>Packaged Foods</v>
          </cell>
        </row>
        <row r="4511">
          <cell r="A4511" t="str">
            <v>UNISHIRE URBAN INFRA LTD</v>
          </cell>
          <cell r="B4511">
            <v>537582</v>
          </cell>
          <cell r="C4511" t="str">
            <v>Not Listed</v>
          </cell>
          <cell r="D4511" t="str">
            <v>Realty</v>
          </cell>
        </row>
        <row r="4512">
          <cell r="A4512" t="str">
            <v>UNISON METALS LTD</v>
          </cell>
          <cell r="B4512">
            <v>538610</v>
          </cell>
          <cell r="C4512" t="str">
            <v>Not Listed</v>
          </cell>
          <cell r="D4512" t="str">
            <v>Iron &amp; Steel Products</v>
          </cell>
        </row>
        <row r="4513">
          <cell r="A4513" t="str">
            <v>UNISTAR MULTIMEDIA LTD</v>
          </cell>
          <cell r="B4513">
            <v>532035</v>
          </cell>
          <cell r="C4513" t="str">
            <v>Not Listed</v>
          </cell>
          <cell r="D4513" t="str">
            <v>Finance (including NBFCs)</v>
          </cell>
        </row>
        <row r="4514">
          <cell r="A4514" t="str">
            <v>UNISYS SOFTWARES &amp; HOLDING INDUSTRIES LTD</v>
          </cell>
          <cell r="B4514">
            <v>531831</v>
          </cell>
          <cell r="C4514" t="str">
            <v>Not Listed</v>
          </cell>
          <cell r="D4514" t="str">
            <v xml:space="preserve">Housing Finance </v>
          </cell>
        </row>
        <row r="4515">
          <cell r="A4515" t="str">
            <v>UNITECH INTERNATIONAL LTD</v>
          </cell>
          <cell r="B4515">
            <v>531867</v>
          </cell>
          <cell r="C4515" t="str">
            <v>Not Listed</v>
          </cell>
          <cell r="D4515" t="str">
            <v>Comm.Trading  &amp; Distribution</v>
          </cell>
        </row>
        <row r="4516">
          <cell r="A4516" t="str">
            <v>UNITECH LTD</v>
          </cell>
          <cell r="B4516">
            <v>507878</v>
          </cell>
          <cell r="C4516" t="str">
            <v>UNITECH</v>
          </cell>
          <cell r="D4516" t="str">
            <v>Realty</v>
          </cell>
        </row>
        <row r="4517">
          <cell r="A4517" t="str">
            <v>UNITED BANK OF INDIA</v>
          </cell>
          <cell r="B4517">
            <v>533171</v>
          </cell>
          <cell r="C4517" t="str">
            <v>UNITEDBNK</v>
          </cell>
          <cell r="D4517" t="str">
            <v>Banks</v>
          </cell>
        </row>
        <row r="4518">
          <cell r="A4518" t="str">
            <v>UNITED BREWERIES LTD</v>
          </cell>
          <cell r="B4518">
            <v>532478</v>
          </cell>
          <cell r="C4518" t="str">
            <v>UBL</v>
          </cell>
          <cell r="D4518" t="str">
            <v>Breweries &amp; Distilleries</v>
          </cell>
        </row>
        <row r="4519">
          <cell r="A4519" t="str">
            <v>UNITED CREDIT LTD</v>
          </cell>
          <cell r="B4519">
            <v>531091</v>
          </cell>
          <cell r="C4519" t="str">
            <v>Not Listed</v>
          </cell>
          <cell r="D4519" t="str">
            <v>Finance (including NBFCs)</v>
          </cell>
        </row>
        <row r="4520">
          <cell r="A4520" t="str">
            <v>UNITED DRILLING TOOLS LTD</v>
          </cell>
          <cell r="B4520">
            <v>522014</v>
          </cell>
          <cell r="C4520" t="str">
            <v>Not Listed</v>
          </cell>
          <cell r="D4520" t="str">
            <v>Other Industrial Goods</v>
          </cell>
        </row>
        <row r="4521">
          <cell r="A4521" t="str">
            <v>UNITED INTERACTIVE LTD</v>
          </cell>
          <cell r="B4521">
            <v>502893</v>
          </cell>
          <cell r="C4521" t="str">
            <v>Not Listed</v>
          </cell>
          <cell r="D4521" t="str">
            <v>Internet Software &amp; Services</v>
          </cell>
        </row>
        <row r="4522">
          <cell r="A4522" t="str">
            <v>UNITED LEASING &amp; INDUSTRIES LTD</v>
          </cell>
          <cell r="B4522">
            <v>507808</v>
          </cell>
          <cell r="C4522" t="str">
            <v>Not Listed</v>
          </cell>
          <cell r="D4522" t="str">
            <v>Finance (including NBFCs)</v>
          </cell>
        </row>
        <row r="4523">
          <cell r="A4523" t="str">
            <v>UNITED POLYFAB GUJARAT LTD</v>
          </cell>
          <cell r="B4523" t="str">
            <v>Not Listed</v>
          </cell>
          <cell r="C4523" t="str">
            <v>UNITEDPOLY</v>
          </cell>
          <cell r="D4523" t="str">
            <v>SME</v>
          </cell>
        </row>
        <row r="4524">
          <cell r="A4524" t="str">
            <v>UNITED SPIRITS LTD</v>
          </cell>
          <cell r="B4524">
            <v>532432</v>
          </cell>
          <cell r="C4524" t="str">
            <v>MCDOWELL-N</v>
          </cell>
          <cell r="D4524" t="str">
            <v>Breweries &amp; Distilleries</v>
          </cell>
        </row>
        <row r="4525">
          <cell r="A4525" t="str">
            <v>UNITED TEXTILES LTD</v>
          </cell>
          <cell r="B4525">
            <v>521188</v>
          </cell>
          <cell r="C4525" t="str">
            <v>Not Listed</v>
          </cell>
          <cell r="D4525" t="str">
            <v>Textiles</v>
          </cell>
        </row>
        <row r="4526">
          <cell r="A4526" t="str">
            <v>UNITED VAN DER HORST LTD</v>
          </cell>
          <cell r="B4526">
            <v>522091</v>
          </cell>
          <cell r="C4526" t="str">
            <v>Not Listed</v>
          </cell>
          <cell r="D4526" t="str">
            <v>Heavy Electrical Equipment</v>
          </cell>
        </row>
        <row r="4527">
          <cell r="A4527" t="str">
            <v>UNITY INFRAPROJECTS LTD</v>
          </cell>
          <cell r="B4527">
            <v>532746</v>
          </cell>
          <cell r="C4527" t="str">
            <v>UNITY</v>
          </cell>
          <cell r="D4527" t="str">
            <v>Construction &amp; Engineering</v>
          </cell>
        </row>
        <row r="4528">
          <cell r="A4528" t="str">
            <v>UNIVASTU (INDIA) LTD</v>
          </cell>
          <cell r="B4528" t="str">
            <v>Not Listed</v>
          </cell>
          <cell r="C4528" t="str">
            <v>UNIVASTU</v>
          </cell>
          <cell r="D4528" t="str">
            <v>SME</v>
          </cell>
        </row>
        <row r="4529">
          <cell r="A4529" t="str">
            <v>UNIVASTU INDIA LTD</v>
          </cell>
          <cell r="B4529" t="str">
            <v>Not Listed</v>
          </cell>
          <cell r="C4529" t="str">
            <v>UNIVASTU</v>
          </cell>
          <cell r="D4529" t="str">
            <v>SME</v>
          </cell>
        </row>
        <row r="4530">
          <cell r="A4530" t="str">
            <v>UNIVERSAL ARTS LTD</v>
          </cell>
          <cell r="B4530">
            <v>532378</v>
          </cell>
          <cell r="C4530" t="str">
            <v>Not Listed</v>
          </cell>
          <cell r="D4530" t="str">
            <v>Movies &amp; Entertainment</v>
          </cell>
        </row>
        <row r="4531">
          <cell r="A4531" t="str">
            <v>UNIVERSAL AUTOFOUNDRY LTD</v>
          </cell>
          <cell r="B4531">
            <v>539314</v>
          </cell>
          <cell r="C4531" t="str">
            <v>Not Listed</v>
          </cell>
          <cell r="D4531" t="str">
            <v>Auto Parts &amp; Equipment</v>
          </cell>
        </row>
        <row r="4532">
          <cell r="A4532" t="str">
            <v>UNIVERSAL CABLES LTD</v>
          </cell>
          <cell r="B4532">
            <v>504212</v>
          </cell>
          <cell r="C4532" t="str">
            <v>UNIVCABLES</v>
          </cell>
          <cell r="D4532" t="str">
            <v>Other Elect.Equip./ Prod.</v>
          </cell>
        </row>
        <row r="4533">
          <cell r="A4533" t="str">
            <v>UNIVERSAL CREDIT &amp; SECURITIES LTD</v>
          </cell>
          <cell r="B4533">
            <v>531963</v>
          </cell>
          <cell r="C4533" t="str">
            <v>Not Listed</v>
          </cell>
          <cell r="D4533" t="str">
            <v>Misc.Commercial Services</v>
          </cell>
        </row>
        <row r="4534">
          <cell r="A4534" t="str">
            <v>UNIVERSAL OFFICE AUTOMATION LTD</v>
          </cell>
          <cell r="B4534">
            <v>523519</v>
          </cell>
          <cell r="C4534" t="str">
            <v>Not Listed</v>
          </cell>
          <cell r="D4534" t="str">
            <v>Comm.Trading  &amp; Distribution</v>
          </cell>
        </row>
        <row r="4535">
          <cell r="A4535" t="str">
            <v>UNIVERSAL PRIME ALUMINIUM LTD</v>
          </cell>
          <cell r="B4535">
            <v>504673</v>
          </cell>
          <cell r="C4535" t="str">
            <v>Not Listed</v>
          </cell>
          <cell r="D4535" t="str">
            <v>Aluminium</v>
          </cell>
        </row>
        <row r="4536">
          <cell r="A4536" t="str">
            <v>UNIVERSAL STARCH-CHEM ALLIED LTD</v>
          </cell>
          <cell r="B4536">
            <v>524408</v>
          </cell>
          <cell r="C4536" t="str">
            <v>Not Listed</v>
          </cell>
          <cell r="D4536" t="str">
            <v>Commodity Chemicals</v>
          </cell>
        </row>
        <row r="4537">
          <cell r="A4537" t="str">
            <v>UNIWORTH LTD</v>
          </cell>
          <cell r="B4537">
            <v>514144</v>
          </cell>
          <cell r="C4537" t="str">
            <v>Not Listed</v>
          </cell>
          <cell r="D4537" t="str">
            <v>Textiles</v>
          </cell>
        </row>
        <row r="4538">
          <cell r="A4538" t="str">
            <v>UNIWORTH SECURITIES LTD</v>
          </cell>
          <cell r="B4538">
            <v>512408</v>
          </cell>
          <cell r="C4538" t="str">
            <v>Not Listed</v>
          </cell>
          <cell r="D4538" t="str">
            <v>Textiles</v>
          </cell>
        </row>
        <row r="4539">
          <cell r="A4539" t="str">
            <v>UNJHA FORMULATIONS LTD</v>
          </cell>
          <cell r="B4539">
            <v>531762</v>
          </cell>
          <cell r="C4539" t="str">
            <v>Not Listed</v>
          </cell>
          <cell r="D4539" t="str">
            <v>Pharmaceuticals</v>
          </cell>
        </row>
        <row r="4540">
          <cell r="A4540" t="str">
            <v>UPASANA FINANCE LTD</v>
          </cell>
          <cell r="B4540">
            <v>511764</v>
          </cell>
          <cell r="C4540" t="str">
            <v>Not Listed</v>
          </cell>
          <cell r="D4540" t="str">
            <v>Finance (including NBFCs)</v>
          </cell>
        </row>
        <row r="4541">
          <cell r="A4541" t="str">
            <v>UPL LTD</v>
          </cell>
          <cell r="B4541">
            <v>512070</v>
          </cell>
          <cell r="C4541" t="str">
            <v>UPL</v>
          </cell>
          <cell r="D4541" t="str">
            <v>Agrochemicals</v>
          </cell>
        </row>
        <row r="4542">
          <cell r="A4542" t="str">
            <v>UPSURGE INVESTMENT &amp; FINANCE LTD</v>
          </cell>
          <cell r="B4542">
            <v>531390</v>
          </cell>
          <cell r="C4542" t="str">
            <v>Not Listed</v>
          </cell>
          <cell r="D4542" t="str">
            <v>Finance (including NBFCs)</v>
          </cell>
        </row>
        <row r="4543">
          <cell r="A4543" t="str">
            <v>URAVI T AND WEDGE LAMPS LTD</v>
          </cell>
          <cell r="B4543" t="str">
            <v>Not Listed</v>
          </cell>
          <cell r="C4543" t="str">
            <v>URAVI</v>
          </cell>
          <cell r="D4543" t="str">
            <v>SME</v>
          </cell>
        </row>
        <row r="4544">
          <cell r="A4544" t="str">
            <v>URJA GLOBAL LTD</v>
          </cell>
          <cell r="B4544">
            <v>526987</v>
          </cell>
          <cell r="C4544" t="str">
            <v>URJA</v>
          </cell>
          <cell r="D4544" t="str">
            <v>Comm.Trading  &amp; Distribution</v>
          </cell>
        </row>
        <row r="4545">
          <cell r="A4545" t="str">
            <v>USG TECH SOLUTIONS LTD</v>
          </cell>
          <cell r="B4545">
            <v>532402</v>
          </cell>
          <cell r="C4545" t="str">
            <v>Not Listed</v>
          </cell>
          <cell r="D4545" t="str">
            <v>IT Software Products</v>
          </cell>
        </row>
        <row r="4546">
          <cell r="A4546" t="str">
            <v>USHA MARTIN EDUCATION &amp; SOLUTIONS LTD</v>
          </cell>
          <cell r="B4546">
            <v>532398</v>
          </cell>
          <cell r="C4546" t="str">
            <v>UMESLTD</v>
          </cell>
          <cell r="D4546" t="str">
            <v>IT Software Products</v>
          </cell>
        </row>
        <row r="4547">
          <cell r="A4547" t="str">
            <v>USHA MARTIN LTD</v>
          </cell>
          <cell r="B4547">
            <v>517146</v>
          </cell>
          <cell r="C4547" t="str">
            <v>USHAMART</v>
          </cell>
          <cell r="D4547" t="str">
            <v>Iron &amp; Steel Products</v>
          </cell>
        </row>
        <row r="4548">
          <cell r="A4548" t="str">
            <v>USHAKIRAN FINANCE LTD</v>
          </cell>
          <cell r="B4548">
            <v>511507</v>
          </cell>
          <cell r="C4548" t="str">
            <v>Not Listed</v>
          </cell>
          <cell r="D4548" t="str">
            <v>Finance (including NBFCs)</v>
          </cell>
        </row>
        <row r="4549">
          <cell r="A4549" t="str">
            <v>USHANTI COLOUR CHEM LTD</v>
          </cell>
          <cell r="B4549" t="str">
            <v>Not Listed</v>
          </cell>
          <cell r="C4549" t="str">
            <v>UCL</v>
          </cell>
          <cell r="D4549" t="str">
            <v>SME</v>
          </cell>
        </row>
        <row r="4550">
          <cell r="A4550" t="str">
            <v>USHDEV INTERNATIONAL LTD</v>
          </cell>
          <cell r="B4550">
            <v>511736</v>
          </cell>
          <cell r="C4550" t="str">
            <v>Not Listed</v>
          </cell>
          <cell r="D4550" t="str">
            <v>Comm.Trading  &amp; Distribution</v>
          </cell>
        </row>
        <row r="4551">
          <cell r="A4551" t="str">
            <v>USHER AGRO LTD</v>
          </cell>
          <cell r="B4551">
            <v>532765</v>
          </cell>
          <cell r="C4551" t="str">
            <v>USHERAGRO</v>
          </cell>
          <cell r="D4551" t="str">
            <v>Other Agricultural Products</v>
          </cell>
        </row>
        <row r="4552">
          <cell r="A4552" t="str">
            <v>UTI MUTUAL FUND - UTI GOLD EXCHANGE TRADED FUND</v>
          </cell>
          <cell r="B4552">
            <v>590101</v>
          </cell>
          <cell r="C4552" t="str">
            <v>GOLDSHARE</v>
          </cell>
          <cell r="D4552" t="str">
            <v>Other Financial Services</v>
          </cell>
        </row>
        <row r="4553">
          <cell r="A4553" t="str">
            <v>UTL INDUSTRIES LTD</v>
          </cell>
          <cell r="B4553">
            <v>500426</v>
          </cell>
          <cell r="C4553" t="str">
            <v>Not Listed</v>
          </cell>
          <cell r="D4553" t="str">
            <v>Realty</v>
          </cell>
        </row>
        <row r="4554">
          <cell r="A4554" t="str">
            <v>UTTAM GALVA STEELS LTD</v>
          </cell>
          <cell r="B4554">
            <v>513216</v>
          </cell>
          <cell r="C4554" t="str">
            <v>UTTAMSTL</v>
          </cell>
          <cell r="D4554" t="str">
            <v>Iron &amp; Steel/Interm.Products</v>
          </cell>
        </row>
        <row r="4555">
          <cell r="A4555" t="str">
            <v>UTTAM SUGAR MILLS LTD</v>
          </cell>
          <cell r="B4555">
            <v>532729</v>
          </cell>
          <cell r="C4555" t="str">
            <v>UTTAMSUGAR</v>
          </cell>
          <cell r="D4555" t="str">
            <v>Sugar</v>
          </cell>
        </row>
        <row r="4556">
          <cell r="A4556" t="str">
            <v>UTTAM VALUE STEELS LTD</v>
          </cell>
          <cell r="B4556">
            <v>500254</v>
          </cell>
          <cell r="C4556" t="str">
            <v>UVSL</v>
          </cell>
          <cell r="D4556" t="str">
            <v>Iron &amp; Steel/Interm.Products</v>
          </cell>
        </row>
        <row r="4557">
          <cell r="A4557" t="str">
            <v>V B DESAI FINANCIAL SERVICES LTD</v>
          </cell>
          <cell r="B4557">
            <v>511110</v>
          </cell>
          <cell r="C4557" t="str">
            <v>Not Listed</v>
          </cell>
          <cell r="D4557" t="str">
            <v>Other Financial Services</v>
          </cell>
        </row>
        <row r="4558">
          <cell r="A4558" t="str">
            <v>V B INDUSTRIES LTD</v>
          </cell>
          <cell r="B4558">
            <v>539123</v>
          </cell>
          <cell r="C4558" t="str">
            <v>Not Listed</v>
          </cell>
          <cell r="D4558" t="str">
            <v>Investment Companies</v>
          </cell>
        </row>
        <row r="4559">
          <cell r="A4559" t="str">
            <v>V R Films &amp;amp; Studios Ltd</v>
          </cell>
          <cell r="B4559">
            <v>542654</v>
          </cell>
          <cell r="C4559" t="str">
            <v>VRFILMS</v>
          </cell>
          <cell r="D4559" t="str">
            <v>Specialty Retail</v>
          </cell>
        </row>
        <row r="4560">
          <cell r="A4560" t="str">
            <v>V R WOODART LTD</v>
          </cell>
          <cell r="B4560">
            <v>523888</v>
          </cell>
          <cell r="C4560" t="str">
            <v>Not Listed</v>
          </cell>
          <cell r="D4560" t="str">
            <v>Auto Tyres &amp; Rubber Products</v>
          </cell>
        </row>
        <row r="4561">
          <cell r="A4561" t="str">
            <v>V S T TILLERS TRACTORS LTD</v>
          </cell>
          <cell r="B4561">
            <v>531266</v>
          </cell>
          <cell r="C4561" t="str">
            <v>VSTTILLERS</v>
          </cell>
          <cell r="D4561" t="str">
            <v>Commercial Vehicles</v>
          </cell>
        </row>
        <row r="4562">
          <cell r="A4562" t="str">
            <v>V2 RETAIL LTD</v>
          </cell>
          <cell r="B4562">
            <v>532867</v>
          </cell>
          <cell r="C4562" t="str">
            <v>V2RETAIL</v>
          </cell>
          <cell r="D4562" t="str">
            <v>Department Stores</v>
          </cell>
        </row>
        <row r="4563">
          <cell r="A4563" t="str">
            <v>VA TECH WABAG LTD</v>
          </cell>
          <cell r="B4563">
            <v>533269</v>
          </cell>
          <cell r="C4563" t="str">
            <v>WABAG</v>
          </cell>
          <cell r="D4563" t="str">
            <v>Utilities:Non-Elec.</v>
          </cell>
        </row>
        <row r="4564">
          <cell r="A4564" t="str">
            <v>VAARAD VENTURES LTD</v>
          </cell>
          <cell r="B4564">
            <v>532320</v>
          </cell>
          <cell r="C4564" t="str">
            <v>Not Listed</v>
          </cell>
          <cell r="D4564" t="str">
            <v>Finance (including NBFCs)</v>
          </cell>
        </row>
        <row r="4565">
          <cell r="A4565" t="str">
            <v>VADILAL ENTERPRISES LTD</v>
          </cell>
          <cell r="B4565">
            <v>519152</v>
          </cell>
          <cell r="C4565" t="str">
            <v>Not Listed</v>
          </cell>
          <cell r="D4565" t="str">
            <v>Comm.Trading  &amp; Distribution</v>
          </cell>
        </row>
        <row r="4566">
          <cell r="A4566" t="str">
            <v>VADILAL INDUSTRIES LTD</v>
          </cell>
          <cell r="B4566">
            <v>519156</v>
          </cell>
          <cell r="C4566" t="str">
            <v>VADILALIND</v>
          </cell>
          <cell r="D4566" t="str">
            <v>Packaged Foods</v>
          </cell>
        </row>
        <row r="4567">
          <cell r="A4567" t="str">
            <v>VADIVARHE SPECIALITY CHEMICALS LTD</v>
          </cell>
          <cell r="B4567" t="str">
            <v>Not Listed</v>
          </cell>
          <cell r="C4567" t="str">
            <v>VSCL</v>
          </cell>
          <cell r="D4567" t="str">
            <v>SME</v>
          </cell>
        </row>
        <row r="4568">
          <cell r="A4568" t="str">
            <v>VAGHANI TECHNO-BUILD LTD</v>
          </cell>
          <cell r="B4568">
            <v>531676</v>
          </cell>
          <cell r="C4568" t="str">
            <v>Not Listed</v>
          </cell>
          <cell r="D4568" t="str">
            <v>Packaged Foods</v>
          </cell>
        </row>
        <row r="4569">
          <cell r="A4569" t="str">
            <v>VAIBHAV GLOBAL LTD</v>
          </cell>
          <cell r="B4569">
            <v>532156</v>
          </cell>
          <cell r="C4569" t="str">
            <v>VAIBHAVGBL</v>
          </cell>
          <cell r="D4569" t="str">
            <v>Other Apparels &amp; Accessories</v>
          </cell>
        </row>
        <row r="4570">
          <cell r="A4570" t="str">
            <v>VAISHALI PHARMA LTD</v>
          </cell>
          <cell r="B4570" t="str">
            <v>Not Listed</v>
          </cell>
          <cell r="C4570" t="str">
            <v>VAISHALI</v>
          </cell>
          <cell r="D4570" t="str">
            <v>SME</v>
          </cell>
        </row>
        <row r="4571">
          <cell r="A4571" t="str">
            <v>VAKRANGEE LTD</v>
          </cell>
          <cell r="B4571">
            <v>511431</v>
          </cell>
          <cell r="C4571" t="str">
            <v>VAKRANGEE</v>
          </cell>
          <cell r="D4571" t="str">
            <v>Specialty Retail</v>
          </cell>
        </row>
        <row r="4572">
          <cell r="A4572" t="str">
            <v>VAKSONS AUTOMOBILES LTD</v>
          </cell>
          <cell r="B4572">
            <v>539402</v>
          </cell>
          <cell r="C4572" t="str">
            <v>Not Listed</v>
          </cell>
          <cell r="D4572" t="str">
            <v>Other Agricultural Products</v>
          </cell>
        </row>
        <row r="4573">
          <cell r="A4573" t="str">
            <v>VALIANT COMMUNICATIONS LTD</v>
          </cell>
          <cell r="B4573">
            <v>526775</v>
          </cell>
          <cell r="C4573" t="str">
            <v>Not Listed</v>
          </cell>
          <cell r="D4573" t="str">
            <v>Telecom Equipment</v>
          </cell>
        </row>
        <row r="4574">
          <cell r="A4574" t="str">
            <v>VALIANT ORGANICS LTD</v>
          </cell>
          <cell r="B4574">
            <v>540145</v>
          </cell>
          <cell r="C4574" t="str">
            <v>Not Listed</v>
          </cell>
          <cell r="D4574" t="str">
            <v>Pharmaceuticals</v>
          </cell>
        </row>
        <row r="4575">
          <cell r="A4575" t="str">
            <v>VALLABH POLY-PLAST INTERNATIONAL LTD</v>
          </cell>
          <cell r="B4575">
            <v>530403</v>
          </cell>
          <cell r="C4575" t="str">
            <v>Not Listed</v>
          </cell>
          <cell r="D4575" t="str">
            <v>Containers &amp; Packaging</v>
          </cell>
        </row>
        <row r="4576">
          <cell r="A4576" t="str">
            <v>VALLABH STEELS LTD</v>
          </cell>
          <cell r="B4576">
            <v>513397</v>
          </cell>
          <cell r="C4576" t="str">
            <v>Not Listed</v>
          </cell>
          <cell r="D4576" t="str">
            <v>Iron &amp; Steel Products</v>
          </cell>
        </row>
        <row r="4577">
          <cell r="A4577" t="str">
            <v>VALLEY MAGNESITE COMPANY LTD</v>
          </cell>
          <cell r="B4577">
            <v>539543</v>
          </cell>
          <cell r="C4577" t="str">
            <v>Not Listed</v>
          </cell>
          <cell r="D4577" t="str">
            <v>Investment Companies</v>
          </cell>
        </row>
        <row r="4578">
          <cell r="A4578" t="str">
            <v>VALSON INDUSTRIES LTD</v>
          </cell>
          <cell r="B4578">
            <v>530459</v>
          </cell>
          <cell r="C4578" t="str">
            <v>Not Listed</v>
          </cell>
          <cell r="D4578" t="str">
            <v>Textiles</v>
          </cell>
        </row>
        <row r="4579">
          <cell r="A4579" t="str">
            <v>VAMA INDUSTRIES LTD</v>
          </cell>
          <cell r="B4579">
            <v>512175</v>
          </cell>
          <cell r="C4579" t="str">
            <v>Not Listed</v>
          </cell>
          <cell r="D4579" t="str">
            <v>IT Consulting &amp; Software</v>
          </cell>
        </row>
        <row r="4580">
          <cell r="A4580" t="str">
            <v>VAMSHI RUBBER LTD</v>
          </cell>
          <cell r="B4580">
            <v>530369</v>
          </cell>
          <cell r="C4580" t="str">
            <v>Not Listed</v>
          </cell>
          <cell r="D4580" t="str">
            <v>Auto Tyres &amp; Rubber Products</v>
          </cell>
        </row>
        <row r="4581">
          <cell r="A4581" t="str">
            <v>VANDANA KNITWEAR LTD</v>
          </cell>
          <cell r="B4581">
            <v>532090</v>
          </cell>
          <cell r="C4581" t="str">
            <v>Not Listed</v>
          </cell>
          <cell r="D4581" t="str">
            <v>Textiles</v>
          </cell>
        </row>
        <row r="4582">
          <cell r="A4582" t="str">
            <v>VANI COMMERCIALS LTD</v>
          </cell>
          <cell r="B4582">
            <v>538918</v>
          </cell>
          <cell r="C4582" t="str">
            <v>Not Listed</v>
          </cell>
          <cell r="D4582" t="str">
            <v>Finance (including NBFCs)</v>
          </cell>
        </row>
        <row r="4583">
          <cell r="A4583" t="str">
            <v>VANTA BIOSCIENCE LTD</v>
          </cell>
          <cell r="B4583">
            <v>540729</v>
          </cell>
          <cell r="C4583" t="str">
            <v>Not Listed</v>
          </cell>
          <cell r="D4583" t="str">
            <v>Pharmaceuticals</v>
          </cell>
        </row>
        <row r="4584">
          <cell r="A4584" t="str">
            <v>VANTAGE KNOWLEDGE ACADEMY LTD</v>
          </cell>
          <cell r="B4584">
            <v>539761</v>
          </cell>
          <cell r="C4584" t="str">
            <v>Not Listed</v>
          </cell>
          <cell r="D4584" t="str">
            <v>Education</v>
          </cell>
        </row>
        <row r="4585">
          <cell r="A4585" t="str">
            <v>VAPI PAPER MILLS LTD</v>
          </cell>
          <cell r="B4585">
            <v>502589</v>
          </cell>
          <cell r="C4585" t="str">
            <v>Not Listed</v>
          </cell>
          <cell r="D4585" t="str">
            <v>Paper &amp; Paper Products</v>
          </cell>
        </row>
        <row r="4586">
          <cell r="A4586" t="str">
            <v>VARDHAMAN LABORATORIES LTD</v>
          </cell>
          <cell r="B4586">
            <v>524796</v>
          </cell>
          <cell r="C4586" t="str">
            <v>Not Listed</v>
          </cell>
          <cell r="D4586" t="str">
            <v>Pharmaceuticals</v>
          </cell>
        </row>
        <row r="4587">
          <cell r="A4587" t="str">
            <v>VARDHMAN ACRYLICS LTD</v>
          </cell>
          <cell r="B4587" t="str">
            <v>Not Listed</v>
          </cell>
          <cell r="C4587" t="str">
            <v>VARDHACRLC</v>
          </cell>
          <cell r="D4587" t="str">
            <v>Others</v>
          </cell>
        </row>
        <row r="4588">
          <cell r="A4588" t="str">
            <v>VARDHMAN CONCRETE LTD</v>
          </cell>
          <cell r="B4588">
            <v>531444</v>
          </cell>
          <cell r="C4588" t="str">
            <v>Not Listed</v>
          </cell>
          <cell r="D4588" t="str">
            <v>Cement &amp; Cement Products</v>
          </cell>
        </row>
        <row r="4589">
          <cell r="A4589" t="str">
            <v>VARDHMAN HOLDINGS LTD</v>
          </cell>
          <cell r="B4589">
            <v>500439</v>
          </cell>
          <cell r="C4589" t="str">
            <v>VHL</v>
          </cell>
          <cell r="D4589" t="str">
            <v>Finance (including NBFCs)</v>
          </cell>
        </row>
        <row r="4590">
          <cell r="A4590" t="str">
            <v>VARDHMAN INDUSTRIES LTD</v>
          </cell>
          <cell r="B4590">
            <v>513534</v>
          </cell>
          <cell r="C4590" t="str">
            <v>Not Listed</v>
          </cell>
          <cell r="D4590" t="str">
            <v>Iron &amp; Steel/Interm.Products</v>
          </cell>
        </row>
        <row r="4591">
          <cell r="A4591" t="str">
            <v>VARDHMAN POLYTEX LTD</v>
          </cell>
          <cell r="B4591">
            <v>514175</v>
          </cell>
          <cell r="C4591" t="str">
            <v>VARDMNPOLY</v>
          </cell>
          <cell r="D4591" t="str">
            <v>Textiles</v>
          </cell>
        </row>
        <row r="4592">
          <cell r="A4592" t="str">
            <v>VARDHMAN SPECIAL STEELS LTD</v>
          </cell>
          <cell r="B4592">
            <v>534392</v>
          </cell>
          <cell r="C4592" t="str">
            <v>VSSL</v>
          </cell>
          <cell r="D4592" t="str">
            <v>Iron &amp; Steel Products</v>
          </cell>
        </row>
        <row r="4593">
          <cell r="A4593" t="str">
            <v>VARDHMAN TEXTILES LTD</v>
          </cell>
          <cell r="B4593">
            <v>502986</v>
          </cell>
          <cell r="C4593" t="str">
            <v>VTL</v>
          </cell>
          <cell r="D4593" t="str">
            <v>Textiles</v>
          </cell>
        </row>
        <row r="4594">
          <cell r="A4594" t="str">
            <v>VARROC ENGINEERING LTD</v>
          </cell>
          <cell r="B4594">
            <v>541578</v>
          </cell>
          <cell r="C4594" t="str">
            <v>VARROC</v>
          </cell>
          <cell r="D4594" t="str">
            <v>Auto Parts &amp; Equipment</v>
          </cell>
        </row>
        <row r="4595">
          <cell r="A4595" t="str">
            <v>VARUN BEVERAGES LTD</v>
          </cell>
          <cell r="B4595">
            <v>540180</v>
          </cell>
          <cell r="C4595" t="str">
            <v>VBL</v>
          </cell>
          <cell r="D4595" t="str">
            <v>Containers &amp; Packaging</v>
          </cell>
        </row>
        <row r="4596">
          <cell r="A4596" t="str">
            <v>VARUN MERCANTILE LTD</v>
          </cell>
          <cell r="B4596">
            <v>512511</v>
          </cell>
          <cell r="C4596" t="str">
            <v>Not Listed</v>
          </cell>
          <cell r="D4596" t="str">
            <v>Misc.Commercial Services</v>
          </cell>
        </row>
        <row r="4597">
          <cell r="A4597" t="str">
            <v>VAS INFRASTRUCTURE LTD</v>
          </cell>
          <cell r="B4597">
            <v>531574</v>
          </cell>
          <cell r="C4597" t="str">
            <v>Not Listed</v>
          </cell>
          <cell r="D4597" t="str">
            <v>Realty</v>
          </cell>
        </row>
        <row r="4598">
          <cell r="A4598" t="str">
            <v>VASA RETAIL AND OVERSEAS LTD</v>
          </cell>
          <cell r="B4598" t="str">
            <v>Not Listed</v>
          </cell>
          <cell r="C4598" t="str">
            <v>VASA</v>
          </cell>
          <cell r="D4598" t="str">
            <v>SME</v>
          </cell>
        </row>
        <row r="4599">
          <cell r="A4599" t="str">
            <v>VASCON ENGINEERS LTD</v>
          </cell>
          <cell r="B4599">
            <v>533156</v>
          </cell>
          <cell r="C4599" t="str">
            <v>VASCONEQ</v>
          </cell>
          <cell r="D4599" t="str">
            <v>Realty</v>
          </cell>
        </row>
        <row r="4600">
          <cell r="A4600" t="str">
            <v>VASUNDHARA RASAYANS LTD</v>
          </cell>
          <cell r="B4600">
            <v>538634</v>
          </cell>
          <cell r="C4600" t="str">
            <v>Not Listed</v>
          </cell>
          <cell r="D4600" t="str">
            <v>Pharmaceuticals</v>
          </cell>
        </row>
        <row r="4601">
          <cell r="A4601" t="str">
            <v>VASWANI INDUSTRIES LTD</v>
          </cell>
          <cell r="B4601">
            <v>533576</v>
          </cell>
          <cell r="C4601" t="str">
            <v>VASWANI</v>
          </cell>
          <cell r="D4601" t="str">
            <v>Iron &amp; Steel/Interm.Products</v>
          </cell>
        </row>
        <row r="4602">
          <cell r="A4602" t="str">
            <v>VAX HOUSING FINANCE CORPORATION LTD</v>
          </cell>
          <cell r="B4602">
            <v>531650</v>
          </cell>
          <cell r="C4602" t="str">
            <v>Not Listed</v>
          </cell>
          <cell r="D4602" t="str">
            <v>Misc.Commercial Services</v>
          </cell>
        </row>
        <row r="4603">
          <cell r="A4603" t="str">
            <v>VBC FERRO ALLOYS LTD</v>
          </cell>
          <cell r="B4603">
            <v>513005</v>
          </cell>
          <cell r="C4603" t="str">
            <v>Not Listed</v>
          </cell>
          <cell r="D4603" t="str">
            <v>Iron &amp; Steel/Interm.Products</v>
          </cell>
        </row>
        <row r="4604">
          <cell r="A4604" t="str">
            <v>VCK CAPITAL MARKET SERVICES LTD</v>
          </cell>
          <cell r="B4604">
            <v>511493</v>
          </cell>
          <cell r="C4604" t="str">
            <v>Not Listed</v>
          </cell>
          <cell r="D4604" t="str">
            <v>Finance (including NBFCs)</v>
          </cell>
        </row>
        <row r="4605">
          <cell r="A4605" t="str">
            <v>VCU DATA MANAGEMENT LTD</v>
          </cell>
          <cell r="B4605">
            <v>536672</v>
          </cell>
          <cell r="C4605" t="str">
            <v>Not Listed</v>
          </cell>
          <cell r="D4605" t="str">
            <v>IT Networking Equipment</v>
          </cell>
        </row>
        <row r="4606">
          <cell r="A4606" t="str">
            <v>VEDANTA LTD</v>
          </cell>
          <cell r="B4606">
            <v>500295</v>
          </cell>
          <cell r="C4606" t="str">
            <v>VEDL</v>
          </cell>
          <cell r="D4606" t="str">
            <v>Zinc</v>
          </cell>
        </row>
        <row r="4607">
          <cell r="A4607" t="str">
            <v>VEDAVAAG SYSTEMS LTD</v>
          </cell>
          <cell r="B4607">
            <v>533056</v>
          </cell>
          <cell r="C4607" t="str">
            <v>Not Listed</v>
          </cell>
          <cell r="D4607" t="str">
            <v>Internet Software &amp; Services</v>
          </cell>
        </row>
        <row r="4608">
          <cell r="A4608" t="str">
            <v>VEEJAY LAKSHMI ENGINEERING WORKS LTD</v>
          </cell>
          <cell r="B4608">
            <v>522267</v>
          </cell>
          <cell r="C4608" t="str">
            <v>Not Listed</v>
          </cell>
          <cell r="D4608" t="str">
            <v>Industrial Machinery</v>
          </cell>
        </row>
        <row r="4609">
          <cell r="A4609" t="str">
            <v>VEER ENERGY &amp; INFRASTRUCTURE LTD</v>
          </cell>
          <cell r="B4609">
            <v>503657</v>
          </cell>
          <cell r="C4609" t="str">
            <v>Not Listed</v>
          </cell>
          <cell r="D4609" t="str">
            <v>Electric Utilities</v>
          </cell>
        </row>
        <row r="4610">
          <cell r="A4610" t="str">
            <v>VEERAM INFRA ENGINEERING LTD</v>
          </cell>
          <cell r="B4610">
            <v>542046</v>
          </cell>
          <cell r="C4610" t="str">
            <v>Not Listed</v>
          </cell>
          <cell r="D4610" t="str">
            <v>Realty</v>
          </cell>
        </row>
        <row r="4611">
          <cell r="A4611" t="str">
            <v>VEERAM ORNAMENTS LTD</v>
          </cell>
          <cell r="B4611">
            <v>540252</v>
          </cell>
          <cell r="C4611" t="str">
            <v>Not Listed</v>
          </cell>
          <cell r="D4611" t="str">
            <v>Other Apparels &amp; Accessories</v>
          </cell>
        </row>
        <row r="4612">
          <cell r="A4612" t="str">
            <v>VEERHEALTH CARE LTD</v>
          </cell>
          <cell r="B4612">
            <v>511523</v>
          </cell>
          <cell r="C4612" t="str">
            <v>Not Listed</v>
          </cell>
          <cell r="D4612" t="str">
            <v>Pharmaceuticals</v>
          </cell>
        </row>
        <row r="4613">
          <cell r="A4613" t="str">
            <v>VEGETABLE PRODUCTS LTD</v>
          </cell>
          <cell r="B4613">
            <v>539132</v>
          </cell>
          <cell r="C4613" t="str">
            <v>Not Listed</v>
          </cell>
          <cell r="D4613" t="str">
            <v>Edible Oils</v>
          </cell>
        </row>
        <row r="4614">
          <cell r="A4614" t="str">
            <v>VELAN HOTELS LTD</v>
          </cell>
          <cell r="B4614">
            <v>526755</v>
          </cell>
          <cell r="C4614" t="str">
            <v>Not Listed</v>
          </cell>
          <cell r="D4614" t="str">
            <v>Hotels</v>
          </cell>
        </row>
        <row r="4615">
          <cell r="A4615" t="str">
            <v>VELJAN DENISON LTD</v>
          </cell>
          <cell r="B4615">
            <v>505232</v>
          </cell>
          <cell r="C4615" t="str">
            <v>Not Listed</v>
          </cell>
          <cell r="D4615" t="str">
            <v>Auto Parts &amp; Equipment</v>
          </cell>
        </row>
        <row r="4616">
          <cell r="A4616" t="str">
            <v>VENKY'S (INDIA) LTD</v>
          </cell>
          <cell r="B4616">
            <v>523261</v>
          </cell>
          <cell r="C4616" t="str">
            <v>VENKEYS</v>
          </cell>
          <cell r="D4616" t="str">
            <v>Packaged Foods</v>
          </cell>
        </row>
        <row r="4617">
          <cell r="A4617" t="str">
            <v>VENKY'S INDIA LTD</v>
          </cell>
          <cell r="B4617">
            <v>523261</v>
          </cell>
          <cell r="C4617" t="str">
            <v>VENKEYS</v>
          </cell>
          <cell r="D4617" t="str">
            <v>Packaged Foods</v>
          </cell>
        </row>
        <row r="4618">
          <cell r="A4618" t="str">
            <v>VENLON ENTERPRISES LTD</v>
          </cell>
          <cell r="B4618">
            <v>524038</v>
          </cell>
          <cell r="C4618" t="str">
            <v>Not Listed</v>
          </cell>
          <cell r="D4618" t="str">
            <v>Commodity Chemicals</v>
          </cell>
        </row>
        <row r="4619">
          <cell r="A4619" t="str">
            <v>VENTURA GUARANTY LTD.</v>
          </cell>
          <cell r="B4619">
            <v>512060</v>
          </cell>
          <cell r="C4619" t="str">
            <v>SHYAM</v>
          </cell>
          <cell r="D4619" t="str">
            <v>Misc.Commercial Services</v>
          </cell>
        </row>
        <row r="4620">
          <cell r="A4620" t="str">
            <v>VENTURA TEXTILES LTD</v>
          </cell>
          <cell r="B4620">
            <v>516098</v>
          </cell>
          <cell r="C4620" t="str">
            <v>Not Listed</v>
          </cell>
          <cell r="D4620" t="str">
            <v>Textiles</v>
          </cell>
        </row>
        <row r="4621">
          <cell r="A4621" t="str">
            <v>VENUS REMEDIES LTD</v>
          </cell>
          <cell r="B4621">
            <v>526953</v>
          </cell>
          <cell r="C4621" t="str">
            <v>VENUSREM</v>
          </cell>
          <cell r="D4621" t="str">
            <v>Pharmaceuticals</v>
          </cell>
        </row>
        <row r="4622">
          <cell r="A4622" t="str">
            <v>VERA SYNTHETIC LTD</v>
          </cell>
          <cell r="B4622" t="str">
            <v>Not Listed</v>
          </cell>
          <cell r="C4622" t="str">
            <v>VERA</v>
          </cell>
          <cell r="D4622" t="str">
            <v>SME</v>
          </cell>
        </row>
        <row r="4623">
          <cell r="A4623" t="str">
            <v>VERITAS (INDIA) LTD</v>
          </cell>
          <cell r="B4623">
            <v>512229</v>
          </cell>
          <cell r="C4623" t="str">
            <v>Not Listed</v>
          </cell>
          <cell r="D4623" t="str">
            <v>Comm.Trading  &amp; Distribution</v>
          </cell>
        </row>
        <row r="4624">
          <cell r="A4624" t="str">
            <v>VERITAS INDIA LTD</v>
          </cell>
          <cell r="B4624">
            <v>512229</v>
          </cell>
          <cell r="C4624" t="str">
            <v>Not Listed</v>
          </cell>
          <cell r="D4624" t="str">
            <v>Comm.Trading  &amp; Distribution</v>
          </cell>
        </row>
        <row r="4625">
          <cell r="A4625" t="str">
            <v>VERONICA PRODUCTION LTD</v>
          </cell>
          <cell r="B4625">
            <v>531695</v>
          </cell>
          <cell r="C4625" t="str">
            <v>Not Listed</v>
          </cell>
          <cell r="D4625" t="str">
            <v>Movies &amp; Entertainment</v>
          </cell>
        </row>
        <row r="4626">
          <cell r="A4626" t="str">
            <v>VERTEX SECURITIES LTD</v>
          </cell>
          <cell r="B4626">
            <v>531950</v>
          </cell>
          <cell r="C4626" t="str">
            <v>Not Listed</v>
          </cell>
          <cell r="D4626" t="str">
            <v>Other Financial Services</v>
          </cell>
        </row>
        <row r="4627">
          <cell r="A4627" t="str">
            <v>VERTICAL INDUSTRIES LTD</v>
          </cell>
          <cell r="B4627">
            <v>515099</v>
          </cell>
          <cell r="C4627" t="str">
            <v>Not Listed</v>
          </cell>
          <cell r="D4627" t="str">
            <v>Construction Materials</v>
          </cell>
        </row>
        <row r="4628">
          <cell r="A4628" t="str">
            <v>VERTOZ ADVERTISING LTD</v>
          </cell>
          <cell r="B4628" t="str">
            <v>Not Listed</v>
          </cell>
          <cell r="C4628" t="str">
            <v>VERTOZ</v>
          </cell>
          <cell r="D4628" t="str">
            <v>SME</v>
          </cell>
        </row>
        <row r="4629">
          <cell r="A4629" t="str">
            <v>VESUVIUS (INDIA) LTD</v>
          </cell>
          <cell r="B4629">
            <v>520113</v>
          </cell>
          <cell r="C4629" t="str">
            <v>VESUVIUS</v>
          </cell>
          <cell r="D4629" t="str">
            <v>Other Industrial Goods</v>
          </cell>
        </row>
        <row r="4630">
          <cell r="A4630" t="str">
            <v>VESUVIUS INDIA LTD</v>
          </cell>
          <cell r="B4630">
            <v>520113</v>
          </cell>
          <cell r="C4630" t="str">
            <v>VESUVIUS</v>
          </cell>
          <cell r="D4630" t="str">
            <v>Other Industrial Goods</v>
          </cell>
        </row>
        <row r="4631">
          <cell r="A4631" t="str">
            <v>VETO SWITCHGEARS AND CABLES LTD</v>
          </cell>
          <cell r="B4631">
            <v>539331</v>
          </cell>
          <cell r="C4631" t="str">
            <v>VETO</v>
          </cell>
          <cell r="D4631" t="str">
            <v>Other Elect.Equip./ Prod.</v>
          </cell>
        </row>
        <row r="4632">
          <cell r="A4632" t="str">
            <v>V-GUARD INDUSTRIES LTD</v>
          </cell>
          <cell r="B4632">
            <v>532953</v>
          </cell>
          <cell r="C4632" t="str">
            <v>VGUARD</v>
          </cell>
          <cell r="D4632" t="str">
            <v>Other Elect.Equip./ Prod.</v>
          </cell>
        </row>
        <row r="4633">
          <cell r="A4633" t="str">
            <v>VIAAN INDUSTRIES LTD</v>
          </cell>
          <cell r="B4633">
            <v>537524</v>
          </cell>
          <cell r="C4633" t="str">
            <v>Not Listed</v>
          </cell>
          <cell r="D4633" t="str">
            <v>Houseware</v>
          </cell>
        </row>
        <row r="4634">
          <cell r="A4634" t="str">
            <v>VIBRANT GLOBAL CAPITAL LTD</v>
          </cell>
          <cell r="B4634">
            <v>538732</v>
          </cell>
          <cell r="C4634" t="str">
            <v>Not Listed</v>
          </cell>
          <cell r="D4634" t="str">
            <v>Finance (including NBFCs)</v>
          </cell>
        </row>
        <row r="4635">
          <cell r="A4635" t="str">
            <v>VICEROY HOTELS LTD</v>
          </cell>
          <cell r="B4635">
            <v>523796</v>
          </cell>
          <cell r="C4635" t="str">
            <v>VICEROY</v>
          </cell>
          <cell r="D4635" t="str">
            <v>Hotels</v>
          </cell>
        </row>
        <row r="4636">
          <cell r="A4636" t="str">
            <v>VICTORIA MILLS LTD</v>
          </cell>
          <cell r="B4636">
            <v>503349</v>
          </cell>
          <cell r="C4636" t="str">
            <v>Not Listed</v>
          </cell>
          <cell r="D4636" t="str">
            <v>Textiles</v>
          </cell>
        </row>
        <row r="4637">
          <cell r="A4637" t="str">
            <v>VICTORY PAPER &amp; BOARDS (INDIA) LTD</v>
          </cell>
          <cell r="B4637">
            <v>531234</v>
          </cell>
          <cell r="C4637" t="str">
            <v>Not Listed</v>
          </cell>
          <cell r="D4637" t="str">
            <v>Paper &amp; Paper Products</v>
          </cell>
        </row>
        <row r="4638">
          <cell r="A4638" t="str">
            <v>VICTORY PAPER &amp; BOARDS INDIA LTD</v>
          </cell>
          <cell r="B4638">
            <v>531234</v>
          </cell>
          <cell r="C4638" t="str">
            <v>Not Listed</v>
          </cell>
          <cell r="D4638" t="str">
            <v>Paper &amp; Paper Products</v>
          </cell>
        </row>
        <row r="4639">
          <cell r="A4639" t="str">
            <v>VIDEOCON INDUSTRIES LTD</v>
          </cell>
          <cell r="B4639">
            <v>511389</v>
          </cell>
          <cell r="C4639" t="str">
            <v>VIDEOIND</v>
          </cell>
          <cell r="D4639" t="str">
            <v>Consumer Electronics</v>
          </cell>
        </row>
        <row r="4640">
          <cell r="A4640" t="str">
            <v>VIDHI SPECIALTY FOOD INGREDIENTS LTD</v>
          </cell>
          <cell r="B4640">
            <v>531717</v>
          </cell>
          <cell r="C4640" t="str">
            <v>VIDHIING</v>
          </cell>
          <cell r="D4640" t="str">
            <v>Specialty Chemicals</v>
          </cell>
        </row>
        <row r="4641">
          <cell r="A4641" t="str">
            <v>VIDLI RESTAURANTS LTD</v>
          </cell>
          <cell r="B4641">
            <v>539659</v>
          </cell>
          <cell r="C4641" t="str">
            <v>Not Listed</v>
          </cell>
          <cell r="D4641" t="str">
            <v>Restaurants</v>
          </cell>
        </row>
        <row r="4642">
          <cell r="A4642" t="str">
            <v>VIJAY SHANTHI BUILDERS LTD</v>
          </cell>
          <cell r="B4642">
            <v>523724</v>
          </cell>
          <cell r="C4642" t="str">
            <v>VIJSHAN</v>
          </cell>
          <cell r="D4642" t="str">
            <v>Realty</v>
          </cell>
        </row>
        <row r="4643">
          <cell r="A4643" t="str">
            <v>VIJAY SOLVEX LTD</v>
          </cell>
          <cell r="B4643">
            <v>531069</v>
          </cell>
          <cell r="C4643" t="str">
            <v>Not Listed</v>
          </cell>
          <cell r="D4643" t="str">
            <v>Edible Oils</v>
          </cell>
        </row>
        <row r="4644">
          <cell r="A4644" t="str">
            <v>VIJAY TEXTILES LTD</v>
          </cell>
          <cell r="B4644">
            <v>530151</v>
          </cell>
          <cell r="C4644" t="str">
            <v>Not Listed</v>
          </cell>
          <cell r="D4644" t="str">
            <v>Comm.Trading  &amp; Distribution</v>
          </cell>
        </row>
        <row r="4645">
          <cell r="A4645" t="str">
            <v>VIJAYA BANK</v>
          </cell>
          <cell r="B4645">
            <v>532401</v>
          </cell>
          <cell r="C4645" t="str">
            <v>VIJAYABANK</v>
          </cell>
          <cell r="D4645" t="str">
            <v>Banks</v>
          </cell>
        </row>
        <row r="4646">
          <cell r="A4646" t="str">
            <v>VIJI FINANCE LTD</v>
          </cell>
          <cell r="B4646">
            <v>537820</v>
          </cell>
          <cell r="C4646" t="str">
            <v>VIJIFIN</v>
          </cell>
          <cell r="D4646" t="str">
            <v>Finance (including NBFCs)</v>
          </cell>
        </row>
        <row r="4647">
          <cell r="A4647" t="str">
            <v>VIKALP SECURITIES LTD</v>
          </cell>
          <cell r="B4647">
            <v>531334</v>
          </cell>
          <cell r="C4647" t="str">
            <v>Not Listed</v>
          </cell>
          <cell r="D4647" t="str">
            <v>Misc.Commercial Services</v>
          </cell>
        </row>
        <row r="4648">
          <cell r="A4648" t="str">
            <v>VIKAS ECOTECH LTD</v>
          </cell>
          <cell r="B4648">
            <v>530961</v>
          </cell>
          <cell r="C4648" t="str">
            <v>VIKASECO</v>
          </cell>
          <cell r="D4648" t="str">
            <v>Specialty Chemicals</v>
          </cell>
        </row>
        <row r="4649">
          <cell r="A4649" t="str">
            <v>Vikas Multicorp Ltd</v>
          </cell>
          <cell r="B4649">
            <v>542655</v>
          </cell>
          <cell r="C4649" t="str">
            <v>VIKASMCORP</v>
          </cell>
          <cell r="D4649" t="str">
            <v>Comm.Trading  &amp;amp; Distribution</v>
          </cell>
        </row>
        <row r="4650">
          <cell r="A4650" t="str">
            <v>VIKAS PROPPANT &amp; GRANITE LTD</v>
          </cell>
          <cell r="B4650">
            <v>531518</v>
          </cell>
          <cell r="C4650" t="str">
            <v>Not Listed</v>
          </cell>
          <cell r="D4650" t="str">
            <v>Other Agricultural Products</v>
          </cell>
        </row>
        <row r="4651">
          <cell r="A4651" t="str">
            <v>VIKAS WSP LTD</v>
          </cell>
          <cell r="B4651">
            <v>519307</v>
          </cell>
          <cell r="C4651" t="str">
            <v>Not Listed</v>
          </cell>
          <cell r="D4651" t="str">
            <v>Specialty Chemicals</v>
          </cell>
        </row>
        <row r="4652">
          <cell r="A4652" t="str">
            <v>VIKRAM THERMO (INDIA) LTD</v>
          </cell>
          <cell r="B4652">
            <v>530477</v>
          </cell>
          <cell r="C4652" t="str">
            <v>Not Listed</v>
          </cell>
          <cell r="D4652" t="str">
            <v>Pharmaceuticals</v>
          </cell>
        </row>
        <row r="4653">
          <cell r="A4653" t="str">
            <v>VIKRAM THERMO INDIA LTD</v>
          </cell>
          <cell r="B4653">
            <v>530477</v>
          </cell>
          <cell r="C4653" t="str">
            <v>Not Listed</v>
          </cell>
          <cell r="D4653" t="str">
            <v>Pharmaceuticals</v>
          </cell>
        </row>
        <row r="4654">
          <cell r="A4654" t="str">
            <v>VIKSIT ENGINEERING LTD</v>
          </cell>
          <cell r="B4654">
            <v>506196</v>
          </cell>
          <cell r="C4654" t="str">
            <v>Not Listed</v>
          </cell>
          <cell r="D4654" t="str">
            <v>Comm.Trading  &amp; Distribution</v>
          </cell>
        </row>
        <row r="4655">
          <cell r="A4655" t="str">
            <v>VIMAL OIL &amp; FOODS LTD</v>
          </cell>
          <cell r="B4655">
            <v>519373</v>
          </cell>
          <cell r="C4655" t="str">
            <v>VIMALOIL</v>
          </cell>
          <cell r="D4655" t="str">
            <v>Edible Oils</v>
          </cell>
        </row>
        <row r="4656">
          <cell r="A4656" t="str">
            <v>VIMTA LABS LTD</v>
          </cell>
          <cell r="B4656">
            <v>524394</v>
          </cell>
          <cell r="C4656" t="str">
            <v>VIMTALABS</v>
          </cell>
          <cell r="D4656" t="str">
            <v>Healthcare Services</v>
          </cell>
        </row>
        <row r="4657">
          <cell r="A4657" t="str">
            <v>VINADITYA TRADING CO LTD</v>
          </cell>
          <cell r="B4657">
            <v>504380</v>
          </cell>
          <cell r="C4657" t="str">
            <v>Not Listed</v>
          </cell>
          <cell r="D4657" t="str">
            <v>Comm.Trading  &amp; Distribution</v>
          </cell>
        </row>
        <row r="4658">
          <cell r="A4658" t="str">
            <v>VINATI ORGANICS LTD</v>
          </cell>
          <cell r="B4658">
            <v>524200</v>
          </cell>
          <cell r="C4658" t="str">
            <v>VINATIORGA</v>
          </cell>
          <cell r="D4658" t="str">
            <v>Commodity Chemicals</v>
          </cell>
        </row>
        <row r="4659">
          <cell r="A4659" t="str">
            <v>VINAYAK POLYCON INTERNATIONAL LTD</v>
          </cell>
          <cell r="B4659">
            <v>534639</v>
          </cell>
          <cell r="C4659" t="str">
            <v>Not Listed</v>
          </cell>
          <cell r="D4659" t="str">
            <v>Containers &amp; Packaging</v>
          </cell>
        </row>
        <row r="4660">
          <cell r="A4660" t="str">
            <v>VINDHYA TELELINKS LTD</v>
          </cell>
          <cell r="B4660">
            <v>517015</v>
          </cell>
          <cell r="C4660" t="str">
            <v>VINDHYATEL</v>
          </cell>
          <cell r="D4660" t="str">
            <v>Telecom Cables</v>
          </cell>
        </row>
        <row r="4661">
          <cell r="A4661" t="str">
            <v>VINNY OVERSEAS LTD</v>
          </cell>
          <cell r="B4661" t="str">
            <v>Not Listed</v>
          </cell>
          <cell r="C4661" t="str">
            <v>VINNY</v>
          </cell>
          <cell r="D4661" t="str">
            <v>SME</v>
          </cell>
        </row>
        <row r="4662">
          <cell r="A4662" t="str">
            <v>VINTAGE SECURITIES LTD</v>
          </cell>
          <cell r="B4662">
            <v>531051</v>
          </cell>
          <cell r="C4662" t="str">
            <v>Not Listed</v>
          </cell>
          <cell r="D4662" t="str">
            <v>Finance (including NBFCs)</v>
          </cell>
        </row>
        <row r="4663">
          <cell r="A4663" t="str">
            <v>VINYL CHEMICALS (INDIA) LTD</v>
          </cell>
          <cell r="B4663">
            <v>524129</v>
          </cell>
          <cell r="C4663" t="str">
            <v>VINYL(INDIA)</v>
          </cell>
          <cell r="D4663" t="str">
            <v>Fibres &amp; Plastics</v>
          </cell>
        </row>
        <row r="4664">
          <cell r="A4664" t="str">
            <v>VINYL CHEMICALS INDIA LTD</v>
          </cell>
          <cell r="B4664">
            <v>524129</v>
          </cell>
          <cell r="C4664" t="str">
            <v>VINYLINDIA</v>
          </cell>
          <cell r="D4664" t="str">
            <v>Fibres &amp; Plastics</v>
          </cell>
        </row>
        <row r="4665">
          <cell r="A4665" t="str">
            <v>VINYOFLEX LTD</v>
          </cell>
          <cell r="B4665">
            <v>530401</v>
          </cell>
          <cell r="C4665" t="str">
            <v>Not Listed</v>
          </cell>
          <cell r="D4665" t="str">
            <v>Commodity Chemicals</v>
          </cell>
        </row>
        <row r="4666">
          <cell r="A4666" t="str">
            <v>VIP CLOTHING LTD</v>
          </cell>
          <cell r="B4666">
            <v>532613</v>
          </cell>
          <cell r="C4666" t="str">
            <v>VIPCLOTHNG</v>
          </cell>
          <cell r="D4666" t="str">
            <v>Comm.Trading  &amp; Distribution</v>
          </cell>
        </row>
        <row r="4667">
          <cell r="A4667" t="str">
            <v>VIP INDUSTRIES LTD</v>
          </cell>
          <cell r="B4667">
            <v>507880</v>
          </cell>
          <cell r="C4667" t="str">
            <v>VIPIND</v>
          </cell>
          <cell r="D4667" t="str">
            <v>Other Apparels &amp; Accessories</v>
          </cell>
        </row>
        <row r="4668">
          <cell r="A4668" t="str">
            <v>VIPPY SPINPRO LTD</v>
          </cell>
          <cell r="B4668">
            <v>514302</v>
          </cell>
          <cell r="C4668" t="str">
            <v>Not Listed</v>
          </cell>
          <cell r="D4668" t="str">
            <v>Textiles</v>
          </cell>
        </row>
        <row r="4669">
          <cell r="A4669" t="str">
            <v>VIPUL LTD</v>
          </cell>
          <cell r="B4669">
            <v>511726</v>
          </cell>
          <cell r="C4669" t="str">
            <v>VIPULLTD</v>
          </cell>
          <cell r="D4669" t="str">
            <v>Realty</v>
          </cell>
        </row>
        <row r="4670">
          <cell r="A4670" t="str">
            <v>VIPUL ORGANICS LTD</v>
          </cell>
          <cell r="B4670">
            <v>530627</v>
          </cell>
          <cell r="C4670" t="str">
            <v>Not Listed</v>
          </cell>
          <cell r="D4670" t="str">
            <v>Specialty Chemicals</v>
          </cell>
        </row>
        <row r="4671">
          <cell r="A4671" t="str">
            <v>VIRAT CRANE INDUSTRIES LTD</v>
          </cell>
          <cell r="B4671">
            <v>519457</v>
          </cell>
          <cell r="C4671" t="str">
            <v>Not Listed</v>
          </cell>
          <cell r="D4671" t="str">
            <v>Packaged Foods</v>
          </cell>
        </row>
        <row r="4672">
          <cell r="A4672" t="str">
            <v>VIRAT INDUSTRIES LTD</v>
          </cell>
          <cell r="B4672">
            <v>530521</v>
          </cell>
          <cell r="C4672" t="str">
            <v>Not Listed</v>
          </cell>
          <cell r="D4672" t="str">
            <v>Other Apparels &amp; Accessories</v>
          </cell>
        </row>
        <row r="4673">
          <cell r="A4673" t="str">
            <v>VIRAT LEASING LTD</v>
          </cell>
          <cell r="B4673">
            <v>539167</v>
          </cell>
          <cell r="C4673" t="str">
            <v>Not Listed</v>
          </cell>
          <cell r="D4673" t="str">
            <v>Finance (including NBFCs)</v>
          </cell>
        </row>
        <row r="4674">
          <cell r="A4674" t="str">
            <v>VIRGO GLOBAL LTD</v>
          </cell>
          <cell r="B4674">
            <v>532354</v>
          </cell>
          <cell r="C4674" t="str">
            <v>Not Listed</v>
          </cell>
          <cell r="D4674" t="str">
            <v>IT Software Products</v>
          </cell>
        </row>
        <row r="4675">
          <cell r="A4675" t="str">
            <v>VIRINCHI LTD</v>
          </cell>
          <cell r="B4675">
            <v>532372</v>
          </cell>
          <cell r="C4675" t="str">
            <v>Not Listed</v>
          </cell>
          <cell r="D4675" t="str">
            <v>IT Software Products</v>
          </cell>
        </row>
        <row r="4676">
          <cell r="A4676" t="str">
            <v>VIRTUAL GLOBAL EDUCATION LTD</v>
          </cell>
          <cell r="B4676">
            <v>534741</v>
          </cell>
          <cell r="C4676" t="str">
            <v>Not Listed</v>
          </cell>
          <cell r="D4676" t="str">
            <v>Education</v>
          </cell>
        </row>
        <row r="4677">
          <cell r="A4677" t="str">
            <v>VIRTUALSOFT SYSTEMS LTD</v>
          </cell>
          <cell r="B4677">
            <v>531126</v>
          </cell>
          <cell r="C4677" t="str">
            <v>Not Listed</v>
          </cell>
          <cell r="D4677" t="str">
            <v>IT Software Products</v>
          </cell>
        </row>
        <row r="4678">
          <cell r="A4678" t="str">
            <v>VISA STEEL LTD</v>
          </cell>
          <cell r="B4678">
            <v>532721</v>
          </cell>
          <cell r="C4678" t="str">
            <v>VISASTEEL</v>
          </cell>
          <cell r="D4678" t="str">
            <v>Iron &amp; Steel/Interm.Products</v>
          </cell>
        </row>
        <row r="4679">
          <cell r="A4679" t="str">
            <v>VISAGAR FINANCIAL SERVICES LTD</v>
          </cell>
          <cell r="B4679">
            <v>531025</v>
          </cell>
          <cell r="C4679" t="str">
            <v>Not Listed</v>
          </cell>
          <cell r="D4679" t="str">
            <v>Other Financial Services</v>
          </cell>
        </row>
        <row r="4680">
          <cell r="A4680" t="str">
            <v>VISAGAR POLYTEX LTD</v>
          </cell>
          <cell r="B4680">
            <v>506146</v>
          </cell>
          <cell r="C4680" t="str">
            <v>VIVIDHA</v>
          </cell>
          <cell r="D4680" t="str">
            <v>Textiles</v>
          </cell>
        </row>
        <row r="4681">
          <cell r="A4681" t="str">
            <v>VISAKA INDUSTRIES LTD</v>
          </cell>
          <cell r="B4681">
            <v>509055</v>
          </cell>
          <cell r="C4681" t="str">
            <v>VISAKAIND</v>
          </cell>
          <cell r="D4681" t="str">
            <v>Cement &amp; Cement Products</v>
          </cell>
        </row>
        <row r="4682">
          <cell r="A4682" t="str">
            <v>VISCO TRADE ASSOCIATES LTD</v>
          </cell>
          <cell r="B4682">
            <v>540097</v>
          </cell>
          <cell r="C4682" t="str">
            <v>Not Listed</v>
          </cell>
          <cell r="D4682" t="str">
            <v>Other Financial Services</v>
          </cell>
        </row>
        <row r="4683">
          <cell r="A4683" t="str">
            <v>VISESH INFOTECNICS LTD</v>
          </cell>
          <cell r="B4683">
            <v>532411</v>
          </cell>
          <cell r="C4683" t="str">
            <v>VISESHINFO</v>
          </cell>
          <cell r="D4683" t="str">
            <v>IT Software Products</v>
          </cell>
        </row>
        <row r="4684">
          <cell r="A4684" t="str">
            <v>VISHAL BEARINGS LTD</v>
          </cell>
          <cell r="B4684">
            <v>539398</v>
          </cell>
          <cell r="C4684" t="str">
            <v>Not Listed</v>
          </cell>
          <cell r="D4684" t="str">
            <v>Industrial Machinery</v>
          </cell>
        </row>
        <row r="4685">
          <cell r="A4685" t="str">
            <v>VISHAL FABRICS LTD</v>
          </cell>
          <cell r="B4685">
            <v>538598</v>
          </cell>
          <cell r="C4685" t="str">
            <v>Not Listed</v>
          </cell>
          <cell r="D4685" t="str">
            <v>Textiles</v>
          </cell>
        </row>
        <row r="4686">
          <cell r="A4686" t="str">
            <v>VISHNU CHEMICALS LTD</v>
          </cell>
          <cell r="B4686">
            <v>516072</v>
          </cell>
          <cell r="C4686" t="str">
            <v>VISHNU</v>
          </cell>
          <cell r="D4686" t="str">
            <v>Commodity Chemicals</v>
          </cell>
        </row>
        <row r="4687">
          <cell r="A4687" t="str">
            <v>Vishvprabha Ventures Ltd</v>
          </cell>
          <cell r="B4687">
            <v>512064</v>
          </cell>
          <cell r="C4687" t="str">
            <v>VISVEN</v>
          </cell>
          <cell r="D4687" t="str">
            <v>Misc.Commercial Services</v>
          </cell>
        </row>
        <row r="4688">
          <cell r="A4688" t="str">
            <v>VISION CINEMAS LTD</v>
          </cell>
          <cell r="B4688">
            <v>526441</v>
          </cell>
          <cell r="C4688" t="str">
            <v>Not Listed</v>
          </cell>
          <cell r="D4688" t="str">
            <v>Advertising &amp; Media</v>
          </cell>
        </row>
        <row r="4689">
          <cell r="A4689" t="str">
            <v>VISION CORPORATION LTD</v>
          </cell>
          <cell r="B4689">
            <v>531668</v>
          </cell>
          <cell r="C4689" t="str">
            <v>Not Listed</v>
          </cell>
          <cell r="D4689" t="str">
            <v>Movies &amp; Entertainment</v>
          </cell>
        </row>
        <row r="4690">
          <cell r="A4690" t="str">
            <v>VISTA PHARMACEUTICALS LTD</v>
          </cell>
          <cell r="B4690">
            <v>524711</v>
          </cell>
          <cell r="C4690" t="str">
            <v>Not Listed</v>
          </cell>
          <cell r="D4690" t="str">
            <v>Pharmaceuticals</v>
          </cell>
        </row>
        <row r="4691">
          <cell r="A4691" t="str">
            <v>VISTAR AMAR LTD</v>
          </cell>
          <cell r="B4691">
            <v>538565</v>
          </cell>
          <cell r="C4691" t="str">
            <v>Not Listed</v>
          </cell>
          <cell r="D4691" t="str">
            <v>Finance (including NBFCs)</v>
          </cell>
        </row>
        <row r="4692">
          <cell r="A4692" t="str">
            <v>VITESSE AGRO LTD</v>
          </cell>
          <cell r="B4692">
            <v>540823</v>
          </cell>
          <cell r="C4692" t="str">
            <v>Not Listed</v>
          </cell>
          <cell r="D4692" t="str">
            <v>Comm.Trading  &amp; Distribution</v>
          </cell>
        </row>
        <row r="4693">
          <cell r="A4693" t="str">
            <v>VIVANTA INDUSTRIES LTD</v>
          </cell>
          <cell r="B4693">
            <v>541735</v>
          </cell>
          <cell r="C4693" t="str">
            <v>Not Listed</v>
          </cell>
          <cell r="D4693" t="str">
            <v>Construction &amp; Engineering</v>
          </cell>
        </row>
        <row r="4694">
          <cell r="A4694" t="str">
            <v>VIVANZA BIOSCIENCES LTD</v>
          </cell>
          <cell r="B4694">
            <v>530057</v>
          </cell>
          <cell r="C4694" t="str">
            <v>Not Listed</v>
          </cell>
          <cell r="D4694" t="str">
            <v>Pharmaceuticals</v>
          </cell>
        </row>
        <row r="4695">
          <cell r="A4695" t="str">
            <v>VIVID GLOBAL INDUSTRIES LTD</v>
          </cell>
          <cell r="B4695">
            <v>524576</v>
          </cell>
          <cell r="C4695" t="str">
            <v>Not Listed</v>
          </cell>
          <cell r="D4695" t="str">
            <v>Commodity Chemicals</v>
          </cell>
        </row>
        <row r="4696">
          <cell r="A4696" t="str">
            <v>VIVIMED LABS LTD</v>
          </cell>
          <cell r="B4696">
            <v>532660</v>
          </cell>
          <cell r="C4696" t="str">
            <v>VIVIMEDLAB</v>
          </cell>
          <cell r="D4696" t="str">
            <v>Pharmaceuticals</v>
          </cell>
        </row>
        <row r="4697">
          <cell r="A4697" t="str">
            <v>VIVO BIO TECH LTD</v>
          </cell>
          <cell r="B4697">
            <v>511509</v>
          </cell>
          <cell r="C4697" t="str">
            <v>Not Listed</v>
          </cell>
          <cell r="D4697" t="str">
            <v>Biotechnology</v>
          </cell>
        </row>
        <row r="4698">
          <cell r="A4698" t="str">
            <v>VJTF EDUSERVICES LTD</v>
          </cell>
          <cell r="B4698">
            <v>509026</v>
          </cell>
          <cell r="C4698" t="str">
            <v>Not Listed</v>
          </cell>
          <cell r="D4698" t="str">
            <v>Education</v>
          </cell>
        </row>
        <row r="4699">
          <cell r="A4699" t="str">
            <v>VKJ INFRADEVELOPERS LTD</v>
          </cell>
          <cell r="B4699">
            <v>536128</v>
          </cell>
          <cell r="C4699" t="str">
            <v>Not Listed</v>
          </cell>
          <cell r="D4699" t="str">
            <v>Construction &amp; Engineering</v>
          </cell>
        </row>
        <row r="4700">
          <cell r="A4700" t="str">
            <v>VLS FINANCE LTD</v>
          </cell>
          <cell r="B4700">
            <v>511333</v>
          </cell>
          <cell r="C4700" t="str">
            <v>VLSFINANCE</v>
          </cell>
          <cell r="D4700" t="str">
            <v>Other Financial Services</v>
          </cell>
        </row>
        <row r="4701">
          <cell r="A4701" t="str">
            <v>V-MART RETAIL LTD</v>
          </cell>
          <cell r="B4701">
            <v>534976</v>
          </cell>
          <cell r="C4701" t="str">
            <v>VMART</v>
          </cell>
          <cell r="D4701" t="str">
            <v>Department Stores</v>
          </cell>
        </row>
        <row r="4702">
          <cell r="A4702" t="str">
            <v>VMS INDUSTRIES LTD</v>
          </cell>
          <cell r="B4702">
            <v>533427</v>
          </cell>
          <cell r="C4702" t="str">
            <v>Not Listed</v>
          </cell>
          <cell r="D4702" t="str">
            <v>Marine Port &amp; Services</v>
          </cell>
        </row>
        <row r="4703">
          <cell r="A4703" t="str">
            <v>VMV HOLIDAYS LTD</v>
          </cell>
          <cell r="B4703">
            <v>539222</v>
          </cell>
          <cell r="C4703" t="str">
            <v>Not Listed</v>
          </cell>
          <cell r="D4703" t="str">
            <v>Travel Support Services</v>
          </cell>
        </row>
        <row r="4704">
          <cell r="A4704" t="str">
            <v>VODAFONE IDEA LTD</v>
          </cell>
          <cell r="B4704">
            <v>532822</v>
          </cell>
          <cell r="C4704" t="str">
            <v>IDEA</v>
          </cell>
          <cell r="D4704" t="str">
            <v>Telecom Services</v>
          </cell>
        </row>
        <row r="4705">
          <cell r="A4705" t="str">
            <v>VOITH PAPER FABRICS (INDIA) LTD</v>
          </cell>
          <cell r="B4705">
            <v>522122</v>
          </cell>
          <cell r="C4705" t="str">
            <v>Not Listed</v>
          </cell>
          <cell r="D4705" t="str">
            <v>Textiles</v>
          </cell>
        </row>
        <row r="4706">
          <cell r="A4706" t="str">
            <v>VOITH PAPER FABRICS INDIA LTD</v>
          </cell>
          <cell r="B4706">
            <v>522122</v>
          </cell>
          <cell r="C4706" t="str">
            <v>Not Listed</v>
          </cell>
          <cell r="D4706" t="str">
            <v>Textiles</v>
          </cell>
        </row>
        <row r="4707">
          <cell r="A4707" t="str">
            <v>VOLTAIRE LEASING &amp; FINANCE LTD</v>
          </cell>
          <cell r="B4707">
            <v>509038</v>
          </cell>
          <cell r="C4707" t="str">
            <v>Not Listed</v>
          </cell>
          <cell r="D4707" t="str">
            <v>Finance (including NBFCs)</v>
          </cell>
        </row>
        <row r="4708">
          <cell r="A4708" t="str">
            <v>VOLTAMP TRANSFORMERS LTD</v>
          </cell>
          <cell r="B4708">
            <v>532757</v>
          </cell>
          <cell r="C4708" t="str">
            <v>VOLTAMP</v>
          </cell>
          <cell r="D4708" t="str">
            <v>Heavy Electrical Equipment</v>
          </cell>
        </row>
        <row r="4709">
          <cell r="A4709" t="str">
            <v>VOLTAS LTD</v>
          </cell>
          <cell r="B4709">
            <v>500575</v>
          </cell>
          <cell r="C4709" t="str">
            <v>VOLTAS</v>
          </cell>
          <cell r="D4709" t="str">
            <v>Consumer Electronics</v>
          </cell>
        </row>
        <row r="4710">
          <cell r="A4710" t="str">
            <v>VORA CONSTRUCTIONS LTD</v>
          </cell>
          <cell r="B4710">
            <v>512215</v>
          </cell>
          <cell r="C4710" t="str">
            <v>Not Listed</v>
          </cell>
          <cell r="D4710" t="str">
            <v>Other Financial Services</v>
          </cell>
        </row>
        <row r="4711">
          <cell r="A4711" t="str">
            <v>VRL LOGISTICS LTD</v>
          </cell>
          <cell r="B4711">
            <v>539118</v>
          </cell>
          <cell r="C4711" t="str">
            <v>VRLLOG</v>
          </cell>
          <cell r="D4711" t="str">
            <v>Transportation - Logistics</v>
          </cell>
        </row>
        <row r="4712">
          <cell r="A4712" t="str">
            <v>VSF PROJECTS LTD</v>
          </cell>
          <cell r="B4712">
            <v>519331</v>
          </cell>
          <cell r="C4712" t="str">
            <v>Not Listed</v>
          </cell>
          <cell r="D4712" t="str">
            <v>Construction &amp; Engineering</v>
          </cell>
        </row>
        <row r="4713">
          <cell r="A4713" t="str">
            <v>VST INDUSTRIES LTD</v>
          </cell>
          <cell r="B4713">
            <v>509966</v>
          </cell>
          <cell r="C4713" t="str">
            <v>VSTIND</v>
          </cell>
          <cell r="D4713" t="str">
            <v>Cigarettes-Tobacco Products</v>
          </cell>
        </row>
        <row r="4714">
          <cell r="A4714" t="str">
            <v>VTM LTD</v>
          </cell>
          <cell r="B4714">
            <v>532893</v>
          </cell>
          <cell r="C4714" t="str">
            <v>Not Listed</v>
          </cell>
          <cell r="D4714" t="str">
            <v>Textiles</v>
          </cell>
        </row>
        <row r="4715">
          <cell r="A4715" t="str">
            <v>VXL INSTRUMENTS LTD.</v>
          </cell>
          <cell r="B4715">
            <v>517399</v>
          </cell>
          <cell r="C4715" t="str">
            <v>VXLINSTR</v>
          </cell>
          <cell r="D4715" t="str">
            <v>Consumer Electronics</v>
          </cell>
        </row>
        <row r="4716">
          <cell r="A4716" t="str">
            <v>VYAPAR INDUSTRIES LTD</v>
          </cell>
          <cell r="B4716">
            <v>506142</v>
          </cell>
          <cell r="C4716" t="str">
            <v>Not Listed</v>
          </cell>
          <cell r="D4716" t="str">
            <v>Other Financial Services</v>
          </cell>
        </row>
        <row r="4717">
          <cell r="A4717" t="str">
            <v>W H BRADY &amp; CO LTD</v>
          </cell>
          <cell r="B4717">
            <v>501391</v>
          </cell>
          <cell r="C4717" t="str">
            <v>Not Listed</v>
          </cell>
          <cell r="D4717" t="str">
            <v>Comm.Trading  &amp; Distribution</v>
          </cell>
        </row>
        <row r="4718">
          <cell r="A4718" t="str">
            <v>W S INDUSTRIES (INDIA) LTD</v>
          </cell>
          <cell r="B4718">
            <v>504220</v>
          </cell>
          <cell r="C4718" t="str">
            <v>Not Listed</v>
          </cell>
          <cell r="D4718" t="str">
            <v>Industrial Machinery</v>
          </cell>
        </row>
        <row r="4719">
          <cell r="A4719" t="str">
            <v>W S INDUSTRIES I LTD</v>
          </cell>
          <cell r="B4719" t="str">
            <v>Not Listed</v>
          </cell>
          <cell r="C4719" t="str">
            <v>WSI</v>
          </cell>
          <cell r="D4719" t="str">
            <v>Others</v>
          </cell>
        </row>
        <row r="4720">
          <cell r="A4720" t="str">
            <v>W S INDUSTRIES INDIA LTD</v>
          </cell>
          <cell r="B4720">
            <v>504220</v>
          </cell>
          <cell r="C4720" t="str">
            <v>Not Listed</v>
          </cell>
          <cell r="D4720" t="str">
            <v>Industrial Machinery</v>
          </cell>
        </row>
        <row r="4721">
          <cell r="A4721" t="str">
            <v>W W TECHNOLOGY HOLDINGS LTD</v>
          </cell>
          <cell r="B4721">
            <v>505583</v>
          </cell>
          <cell r="C4721" t="str">
            <v>Not Listed</v>
          </cell>
          <cell r="D4721" t="str">
            <v>Realty</v>
          </cell>
        </row>
        <row r="4722">
          <cell r="A4722" t="str">
            <v>WAA SOLAR LTD</v>
          </cell>
          <cell r="B4722">
            <v>541445</v>
          </cell>
          <cell r="C4722" t="str">
            <v>Not Listed</v>
          </cell>
          <cell r="D4722" t="str">
            <v>Other Elect.Equip./ Prod.</v>
          </cell>
        </row>
        <row r="4723">
          <cell r="A4723" t="str">
            <v>WABCO (INDIA) LTD</v>
          </cell>
          <cell r="B4723">
            <v>533023</v>
          </cell>
          <cell r="C4723" t="str">
            <v>WABCO(INDIA)</v>
          </cell>
          <cell r="D4723" t="str">
            <v>Auto Parts &amp; Equipment</v>
          </cell>
        </row>
        <row r="4724">
          <cell r="A4724" t="str">
            <v>WABCO INDIA LTD</v>
          </cell>
          <cell r="B4724">
            <v>533023</v>
          </cell>
          <cell r="C4724" t="str">
            <v>WABCOINDIA</v>
          </cell>
          <cell r="D4724" t="str">
            <v>Auto Parts &amp; Equipment</v>
          </cell>
        </row>
        <row r="4725">
          <cell r="A4725" t="str">
            <v>WAGEND INFRA VENTURE LTD</v>
          </cell>
          <cell r="B4725">
            <v>503675</v>
          </cell>
          <cell r="C4725" t="str">
            <v>Not Listed</v>
          </cell>
          <cell r="D4725" t="str">
            <v>Misc.Commercial Services</v>
          </cell>
        </row>
        <row r="4726">
          <cell r="A4726" t="str">
            <v>WALCHAND PEOPLEFIRST LTD</v>
          </cell>
          <cell r="B4726">
            <v>501370</v>
          </cell>
          <cell r="C4726" t="str">
            <v>Not Listed</v>
          </cell>
          <cell r="D4726" t="str">
            <v>Consulting Services</v>
          </cell>
        </row>
        <row r="4727">
          <cell r="A4727" t="str">
            <v>WALCHANDNAGAR INDUSTRIES LTD</v>
          </cell>
          <cell r="B4727">
            <v>507410</v>
          </cell>
          <cell r="C4727" t="str">
            <v>WALCHANNAG</v>
          </cell>
          <cell r="D4727" t="str">
            <v>Diversified</v>
          </cell>
        </row>
        <row r="4728">
          <cell r="A4728" t="str">
            <v>WALL STREET FINANCE LTD</v>
          </cell>
          <cell r="B4728">
            <v>511147</v>
          </cell>
          <cell r="C4728" t="str">
            <v>Not Listed</v>
          </cell>
          <cell r="D4728" t="str">
            <v>Finance (including NBFCs)</v>
          </cell>
        </row>
        <row r="4729">
          <cell r="A4729" t="str">
            <v>WALLFORT FINANCIAL SERVICES LTD</v>
          </cell>
          <cell r="B4729">
            <v>532053</v>
          </cell>
          <cell r="C4729" t="str">
            <v>Not Listed</v>
          </cell>
          <cell r="D4729" t="str">
            <v>Other Financial Services</v>
          </cell>
        </row>
        <row r="4730">
          <cell r="A4730" t="str">
            <v>WANBURY LTD</v>
          </cell>
          <cell r="B4730">
            <v>524212</v>
          </cell>
          <cell r="C4730" t="str">
            <v>WANBURY</v>
          </cell>
          <cell r="D4730" t="str">
            <v>Pharmaceuticals</v>
          </cell>
        </row>
        <row r="4731">
          <cell r="A4731" t="str">
            <v>WARNER MULTIMEDIA LTD</v>
          </cell>
          <cell r="B4731">
            <v>511690</v>
          </cell>
          <cell r="C4731" t="str">
            <v>Not Listed</v>
          </cell>
          <cell r="D4731" t="str">
            <v>Finance (including NBFCs)</v>
          </cell>
        </row>
        <row r="4732">
          <cell r="A4732" t="str">
            <v>WARREN TEA LTD</v>
          </cell>
          <cell r="B4732">
            <v>508494</v>
          </cell>
          <cell r="C4732" t="str">
            <v>Not Listed</v>
          </cell>
          <cell r="D4732" t="str">
            <v>Tea &amp; Coffee</v>
          </cell>
        </row>
        <row r="4733">
          <cell r="A4733" t="str">
            <v>WATERBASE LTD</v>
          </cell>
          <cell r="B4733">
            <v>523660</v>
          </cell>
          <cell r="C4733" t="str">
            <v>Not Listed</v>
          </cell>
          <cell r="D4733" t="str">
            <v>Other Food Products</v>
          </cell>
        </row>
        <row r="4734">
          <cell r="A4734" t="str">
            <v>WEALTH FIRST PORTFOLIO MANAGERS LTD</v>
          </cell>
          <cell r="B4734" t="str">
            <v>Not Listed</v>
          </cell>
          <cell r="C4734" t="str">
            <v>WEALTH</v>
          </cell>
          <cell r="D4734" t="str">
            <v>SME</v>
          </cell>
        </row>
        <row r="4735">
          <cell r="A4735" t="str">
            <v>WEB ELEMENT SOLUTIONS LTD</v>
          </cell>
          <cell r="B4735">
            <v>780016</v>
          </cell>
          <cell r="C4735" t="str">
            <v>Not Listed</v>
          </cell>
          <cell r="D4735" t="str">
            <v>Others</v>
          </cell>
        </row>
        <row r="4736">
          <cell r="A4736" t="str">
            <v>WEBSOL ENERGY SYSTEM LTD</v>
          </cell>
          <cell r="B4736">
            <v>517498</v>
          </cell>
          <cell r="C4736" t="str">
            <v>WEBELSOLAR</v>
          </cell>
          <cell r="D4736" t="str">
            <v>Other Elect.Equip./ Prod.</v>
          </cell>
        </row>
        <row r="4737">
          <cell r="A4737" t="str">
            <v>WEIZMANN FINCORP LTD</v>
          </cell>
          <cell r="B4737">
            <v>511074</v>
          </cell>
          <cell r="C4737" t="str">
            <v>Not Listed</v>
          </cell>
          <cell r="D4737" t="str">
            <v>Finance (including NBFCs)</v>
          </cell>
        </row>
        <row r="4738">
          <cell r="A4738" t="str">
            <v>WEIZMANN FOREX LTD</v>
          </cell>
          <cell r="B4738">
            <v>533452</v>
          </cell>
          <cell r="C4738" t="str">
            <v>WEIZFOREX</v>
          </cell>
          <cell r="D4738" t="str">
            <v>Other Financial Services</v>
          </cell>
        </row>
        <row r="4739">
          <cell r="A4739" t="str">
            <v>WEIZMANN LTD</v>
          </cell>
          <cell r="B4739">
            <v>523011</v>
          </cell>
          <cell r="C4739" t="str">
            <v>WEIZMANIND</v>
          </cell>
          <cell r="D4739" t="str">
            <v>Comm.Trading  &amp; Distribution</v>
          </cell>
        </row>
        <row r="4740">
          <cell r="A4740" t="str">
            <v>WELCAST STEELS LTD</v>
          </cell>
          <cell r="B4740">
            <v>504988</v>
          </cell>
          <cell r="C4740" t="str">
            <v>Not Listed</v>
          </cell>
          <cell r="D4740" t="str">
            <v>Other Industrial Products</v>
          </cell>
        </row>
        <row r="4741">
          <cell r="A4741" t="str">
            <v>WELCURE DRUGS &amp; PHARMACEUTICALS LTD</v>
          </cell>
          <cell r="B4741">
            <v>524661</v>
          </cell>
          <cell r="C4741" t="str">
            <v>Not Listed</v>
          </cell>
          <cell r="D4741" t="str">
            <v>Pharmaceuticals</v>
          </cell>
        </row>
        <row r="4742">
          <cell r="A4742" t="str">
            <v>WELLESLEY CORPORATION LTD</v>
          </cell>
          <cell r="B4742">
            <v>532016</v>
          </cell>
          <cell r="C4742" t="str">
            <v>Not Listed</v>
          </cell>
          <cell r="D4742" t="str">
            <v>Realty</v>
          </cell>
        </row>
        <row r="4743">
          <cell r="A4743" t="str">
            <v>WELLNESS NONI LTD</v>
          </cell>
          <cell r="B4743">
            <v>531211</v>
          </cell>
          <cell r="C4743" t="str">
            <v>Not Listed</v>
          </cell>
          <cell r="D4743" t="str">
            <v>Other Financial Services</v>
          </cell>
        </row>
        <row r="4744">
          <cell r="A4744" t="str">
            <v>WELSPUN (INDIA) LTD</v>
          </cell>
          <cell r="B4744">
            <v>514162</v>
          </cell>
          <cell r="C4744" t="str">
            <v>WELSPUNIND</v>
          </cell>
          <cell r="D4744" t="str">
            <v>Textiles</v>
          </cell>
        </row>
        <row r="4745">
          <cell r="A4745" t="str">
            <v>WELSPUN CORP LTD</v>
          </cell>
          <cell r="B4745">
            <v>532144</v>
          </cell>
          <cell r="C4745" t="str">
            <v>WELCORP</v>
          </cell>
          <cell r="D4745" t="str">
            <v>Construction &amp; Engineering</v>
          </cell>
        </row>
        <row r="4746">
          <cell r="A4746" t="str">
            <v>WELSPUN ENTERPRISES LTD</v>
          </cell>
          <cell r="B4746">
            <v>532553</v>
          </cell>
          <cell r="C4746" t="str">
            <v>WELENT</v>
          </cell>
          <cell r="D4746" t="str">
            <v>Construction &amp; Engineering</v>
          </cell>
        </row>
        <row r="4747">
          <cell r="A4747" t="str">
            <v>WELSPUN INDIA LTD</v>
          </cell>
          <cell r="B4747">
            <v>514162</v>
          </cell>
          <cell r="C4747" t="str">
            <v>WELSPUNIND</v>
          </cell>
          <cell r="D4747" t="str">
            <v>Textiles</v>
          </cell>
        </row>
        <row r="4748">
          <cell r="A4748" t="str">
            <v>WELSPUN INVESTMENTS AND COMMERCIALS LTD</v>
          </cell>
          <cell r="B4748">
            <v>533252</v>
          </cell>
          <cell r="C4748" t="str">
            <v>WELINV</v>
          </cell>
          <cell r="D4748" t="str">
            <v>Other Financial Services</v>
          </cell>
        </row>
        <row r="4749">
          <cell r="A4749" t="str">
            <v>WELTERMAN INTERNATIONAL LTD</v>
          </cell>
          <cell r="B4749">
            <v>526431</v>
          </cell>
          <cell r="C4749" t="str">
            <v>Not Listed</v>
          </cell>
          <cell r="D4749" t="str">
            <v>Footwear</v>
          </cell>
        </row>
        <row r="4750">
          <cell r="A4750" t="str">
            <v>WENDT (INDIA) LTD</v>
          </cell>
          <cell r="B4750">
            <v>505412</v>
          </cell>
          <cell r="C4750" t="str">
            <v>WENDT</v>
          </cell>
          <cell r="D4750" t="str">
            <v>Industrial Machinery</v>
          </cell>
        </row>
        <row r="4751">
          <cell r="A4751" t="str">
            <v>WENDT INDIA LTD</v>
          </cell>
          <cell r="B4751">
            <v>505412</v>
          </cell>
          <cell r="C4751" t="str">
            <v>WENDT</v>
          </cell>
          <cell r="D4751" t="str">
            <v>Industrial Machinery</v>
          </cell>
        </row>
        <row r="4752">
          <cell r="A4752" t="str">
            <v>WEP SOLUTIONS LTD</v>
          </cell>
          <cell r="B4752">
            <v>532373</v>
          </cell>
          <cell r="C4752" t="str">
            <v>Not Listed</v>
          </cell>
          <cell r="D4752" t="str">
            <v>Comm.Trading  &amp; Distribution</v>
          </cell>
        </row>
        <row r="4753">
          <cell r="A4753" t="str">
            <v>WEST COAST PAPER MILLS LTD</v>
          </cell>
          <cell r="B4753">
            <v>500444</v>
          </cell>
          <cell r="C4753" t="str">
            <v>WSTCSTPAPR</v>
          </cell>
          <cell r="D4753" t="str">
            <v>Paper &amp; Paper Products</v>
          </cell>
        </row>
        <row r="4754">
          <cell r="A4754" t="str">
            <v>WEST LEISURE RESORTS LTD</v>
          </cell>
          <cell r="B4754">
            <v>538382</v>
          </cell>
          <cell r="C4754" t="str">
            <v>Not Listed</v>
          </cell>
          <cell r="D4754" t="str">
            <v>Comm.Trading  &amp; Distribution</v>
          </cell>
        </row>
        <row r="4755">
          <cell r="A4755" t="str">
            <v>WESTERN MINISTIL LTD</v>
          </cell>
          <cell r="B4755">
            <v>504998</v>
          </cell>
          <cell r="C4755" t="str">
            <v>Not Listed</v>
          </cell>
          <cell r="D4755" t="str">
            <v>Iron &amp; Steel/Interm.Products</v>
          </cell>
        </row>
        <row r="4756">
          <cell r="A4756" t="str">
            <v>WESTLIFE DEVELOPMENT LTD</v>
          </cell>
          <cell r="B4756">
            <v>505533</v>
          </cell>
          <cell r="C4756" t="str">
            <v>Not Listed</v>
          </cell>
          <cell r="D4756" t="str">
            <v>Restaurants</v>
          </cell>
        </row>
        <row r="4757">
          <cell r="A4757" t="str">
            <v>WHEELS (INDIA) LTD</v>
          </cell>
          <cell r="B4757">
            <v>590073</v>
          </cell>
          <cell r="C4757" t="str">
            <v>WHEELS</v>
          </cell>
          <cell r="D4757" t="str">
            <v>Auto Parts &amp; Equipment</v>
          </cell>
        </row>
        <row r="4758">
          <cell r="A4758" t="str">
            <v>WHEELS INDIA LTD</v>
          </cell>
          <cell r="B4758">
            <v>590073</v>
          </cell>
          <cell r="C4758" t="str">
            <v>WHEELS</v>
          </cell>
          <cell r="D4758" t="str">
            <v>Auto Parts &amp; Equipment</v>
          </cell>
        </row>
        <row r="4759">
          <cell r="A4759" t="str">
            <v>WHIRLPOOL OF (INDIA) LTD</v>
          </cell>
          <cell r="B4759">
            <v>500238</v>
          </cell>
          <cell r="C4759" t="str">
            <v>WHIRLPOOL</v>
          </cell>
          <cell r="D4759" t="str">
            <v>Consumer Electronics</v>
          </cell>
        </row>
        <row r="4760">
          <cell r="A4760" t="str">
            <v>WHIRLPOOL OF INDIA LTD</v>
          </cell>
          <cell r="B4760">
            <v>500238</v>
          </cell>
          <cell r="C4760" t="str">
            <v>WHIRLPOOL</v>
          </cell>
          <cell r="D4760" t="str">
            <v>Consumer Electronics</v>
          </cell>
        </row>
        <row r="4761">
          <cell r="A4761" t="str">
            <v>WHITE ORGANIC AGRO LTD</v>
          </cell>
          <cell r="B4761">
            <v>513713</v>
          </cell>
          <cell r="C4761" t="str">
            <v>Not Listed</v>
          </cell>
          <cell r="D4761" t="str">
            <v>Other Apparels &amp; Accessories</v>
          </cell>
        </row>
        <row r="4762">
          <cell r="A4762" t="str">
            <v>White Organic Retail Ltd</v>
          </cell>
          <cell r="B4762">
            <v>542667</v>
          </cell>
          <cell r="C4762" t="str">
            <v>WORL</v>
          </cell>
          <cell r="D4762" t="str">
            <v>Comm.Trading  &amp;amp; Distribution</v>
          </cell>
        </row>
        <row r="4763">
          <cell r="A4763" t="str">
            <v>WILLIAMSON FINANCIAL SERVICES LTD</v>
          </cell>
          <cell r="B4763">
            <v>519214</v>
          </cell>
          <cell r="C4763" t="str">
            <v>Not Listed</v>
          </cell>
          <cell r="D4763" t="str">
            <v>Finance (including NBFCs)</v>
          </cell>
        </row>
        <row r="4764">
          <cell r="A4764" t="str">
            <v>WILLIAMSON MAGOR &amp; COMPANY LTD</v>
          </cell>
          <cell r="B4764">
            <v>519224</v>
          </cell>
          <cell r="C4764" t="str">
            <v>WILLAMAGOR</v>
          </cell>
          <cell r="D4764" t="str">
            <v>Comm.Trading  &amp; Distribution</v>
          </cell>
        </row>
        <row r="4765">
          <cell r="A4765" t="str">
            <v>WIM PLAST LTD</v>
          </cell>
          <cell r="B4765">
            <v>526586</v>
          </cell>
          <cell r="C4765" t="str">
            <v>Not Listed</v>
          </cell>
          <cell r="D4765" t="str">
            <v>Plastic Products</v>
          </cell>
        </row>
        <row r="4766">
          <cell r="A4766" t="str">
            <v>WINDSOR MACHINES LTD</v>
          </cell>
          <cell r="B4766">
            <v>522029</v>
          </cell>
          <cell r="C4766" t="str">
            <v>WINDMACHIN</v>
          </cell>
          <cell r="D4766" t="str">
            <v>Industrial Machinery</v>
          </cell>
        </row>
        <row r="4767">
          <cell r="A4767" t="str">
            <v>WINRO COMMERCIAL (INDIA) LTD</v>
          </cell>
          <cell r="B4767">
            <v>512022</v>
          </cell>
          <cell r="C4767" t="str">
            <v>Not Listed</v>
          </cell>
          <cell r="D4767" t="str">
            <v>Other Financial Services</v>
          </cell>
        </row>
        <row r="4768">
          <cell r="A4768" t="str">
            <v>WINRO COMMERCIAL INDIA LTD</v>
          </cell>
          <cell r="B4768">
            <v>512022</v>
          </cell>
          <cell r="C4768" t="str">
            <v>Not Listed</v>
          </cell>
          <cell r="D4768" t="str">
            <v>Other Financial Services</v>
          </cell>
        </row>
        <row r="4769">
          <cell r="A4769" t="str">
            <v>WINSOME BREWERIES LTD</v>
          </cell>
          <cell r="B4769">
            <v>526471</v>
          </cell>
          <cell r="C4769" t="str">
            <v>Not Listed</v>
          </cell>
          <cell r="D4769" t="str">
            <v>Breweries &amp; Distilleries</v>
          </cell>
        </row>
        <row r="4770">
          <cell r="A4770" t="str">
            <v>WINSOME TEXTILE INDUSTRIES LTD</v>
          </cell>
          <cell r="B4770">
            <v>514470</v>
          </cell>
          <cell r="C4770" t="str">
            <v>Not Listed</v>
          </cell>
          <cell r="D4770" t="str">
            <v>Textiles</v>
          </cell>
        </row>
        <row r="4771">
          <cell r="A4771" t="str">
            <v>WINSOME YARNS LTD</v>
          </cell>
          <cell r="B4771">
            <v>514348</v>
          </cell>
          <cell r="C4771" t="str">
            <v>WINSOME</v>
          </cell>
          <cell r="D4771" t="str">
            <v>Textiles</v>
          </cell>
        </row>
        <row r="4772">
          <cell r="A4772" t="str">
            <v>WINTAC LTD</v>
          </cell>
          <cell r="B4772">
            <v>524758</v>
          </cell>
          <cell r="C4772" t="str">
            <v>Not Listed</v>
          </cell>
          <cell r="D4772" t="str">
            <v>Pharmaceuticals</v>
          </cell>
        </row>
        <row r="4773">
          <cell r="A4773" t="str">
            <v>WINY COMMERCIAL &amp; FISCAL SERVICES LTD</v>
          </cell>
          <cell r="B4773">
            <v>538873</v>
          </cell>
          <cell r="C4773" t="str">
            <v>Not Listed</v>
          </cell>
          <cell r="D4773" t="str">
            <v>Finance (including NBFCs)</v>
          </cell>
        </row>
        <row r="4774">
          <cell r="A4774" t="str">
            <v>WIPRO LTD</v>
          </cell>
          <cell r="B4774">
            <v>507685</v>
          </cell>
          <cell r="C4774" t="str">
            <v>WIPRO</v>
          </cell>
          <cell r="D4774" t="str">
            <v>IT Consulting &amp; Software</v>
          </cell>
        </row>
        <row r="4775">
          <cell r="A4775" t="str">
            <v>WIRES &amp; FABRIKS SA LTD</v>
          </cell>
          <cell r="B4775">
            <v>507817</v>
          </cell>
          <cell r="C4775" t="str">
            <v>Not Listed</v>
          </cell>
          <cell r="D4775" t="str">
            <v>Textiles</v>
          </cell>
        </row>
        <row r="4776">
          <cell r="A4776" t="str">
            <v>WISEC GLOBAL LTD</v>
          </cell>
          <cell r="B4776">
            <v>511642</v>
          </cell>
          <cell r="C4776" t="str">
            <v>Not Listed</v>
          </cell>
          <cell r="D4776" t="str">
            <v>Finance (including NBFCs)</v>
          </cell>
        </row>
        <row r="4777">
          <cell r="A4777" t="str">
            <v>WOCKHARDT LTD</v>
          </cell>
          <cell r="B4777">
            <v>532300</v>
          </cell>
          <cell r="C4777" t="str">
            <v>WOCKPHARMA</v>
          </cell>
          <cell r="D4777" t="str">
            <v>Pharmaceuticals</v>
          </cell>
        </row>
        <row r="4778">
          <cell r="A4778" t="str">
            <v>WOMEN NETWORKS LTD</v>
          </cell>
          <cell r="B4778">
            <v>531396</v>
          </cell>
          <cell r="C4778" t="str">
            <v>Not Listed</v>
          </cell>
          <cell r="D4778" t="str">
            <v>IT Software Products</v>
          </cell>
        </row>
        <row r="4779">
          <cell r="A4779" t="str">
            <v>WOMENS NEXT LOUNGERIES LTD</v>
          </cell>
          <cell r="B4779">
            <v>538128</v>
          </cell>
          <cell r="C4779" t="str">
            <v>Not Listed</v>
          </cell>
          <cell r="D4779" t="str">
            <v>Other Apparels &amp; Accessories</v>
          </cell>
        </row>
        <row r="4780">
          <cell r="A4780" t="str">
            <v>WONDERLA HOLIDAYS LTD</v>
          </cell>
          <cell r="B4780">
            <v>538268</v>
          </cell>
          <cell r="C4780" t="str">
            <v>WONDERLA</v>
          </cell>
          <cell r="D4780" t="str">
            <v>Other Leisure Facilities</v>
          </cell>
        </row>
        <row r="4781">
          <cell r="A4781" t="str">
            <v>WOODSVILLA LTD</v>
          </cell>
          <cell r="B4781">
            <v>526959</v>
          </cell>
          <cell r="C4781" t="str">
            <v>Not Listed</v>
          </cell>
          <cell r="D4781" t="str">
            <v>Hotels</v>
          </cell>
        </row>
        <row r="4782">
          <cell r="A4782" t="str">
            <v>WORLDWIDE LEATHER EXPORTS LTD</v>
          </cell>
          <cell r="B4782">
            <v>526525</v>
          </cell>
          <cell r="C4782" t="str">
            <v>Not Listed</v>
          </cell>
          <cell r="D4782" t="str">
            <v>Other Apparels &amp; Accessories</v>
          </cell>
        </row>
        <row r="4783">
          <cell r="A4783" t="str">
            <v>WORTH INVESTMENT &amp; TRADING CO LTD</v>
          </cell>
          <cell r="B4783">
            <v>538451</v>
          </cell>
          <cell r="C4783" t="str">
            <v>Not Listed</v>
          </cell>
          <cell r="D4783" t="str">
            <v>Investment Companies</v>
          </cell>
        </row>
        <row r="4784">
          <cell r="A4784" t="str">
            <v>WORTH PERIPHERALS LTD</v>
          </cell>
          <cell r="B4784" t="str">
            <v>Not Listed</v>
          </cell>
          <cell r="C4784" t="str">
            <v>WORTH</v>
          </cell>
          <cell r="D4784" t="str">
            <v>SME</v>
          </cell>
        </row>
        <row r="4785">
          <cell r="A4785" t="str">
            <v>WPIL LTD</v>
          </cell>
          <cell r="B4785">
            <v>505872</v>
          </cell>
          <cell r="C4785" t="str">
            <v>Not Listed</v>
          </cell>
          <cell r="D4785" t="str">
            <v>Industrial Machinery</v>
          </cell>
        </row>
        <row r="4786">
          <cell r="A4786" t="str">
            <v>XCHANGING SOLUTIONS LTD</v>
          </cell>
          <cell r="B4786">
            <v>532616</v>
          </cell>
          <cell r="C4786" t="str">
            <v>XCHANGING</v>
          </cell>
          <cell r="D4786" t="str">
            <v>BPO/KPO</v>
          </cell>
        </row>
        <row r="4787">
          <cell r="A4787" t="str">
            <v>Xelpmoc Design and Tech Ltd</v>
          </cell>
          <cell r="B4787">
            <v>542367</v>
          </cell>
          <cell r="C4787" t="str">
            <v>XELPMOC</v>
          </cell>
          <cell r="D4787" t="str">
            <v>Internet Software &amp;amp; Services</v>
          </cell>
        </row>
        <row r="4788">
          <cell r="A4788" t="str">
            <v>XL ENERGY LTD</v>
          </cell>
          <cell r="B4788">
            <v>532788</v>
          </cell>
          <cell r="C4788" t="str">
            <v>XLENERGY</v>
          </cell>
          <cell r="D4788" t="str">
            <v>Telecom Equipment</v>
          </cell>
        </row>
        <row r="4789">
          <cell r="A4789" t="str">
            <v>XPRO (INDIA) LTD</v>
          </cell>
          <cell r="B4789">
            <v>590013</v>
          </cell>
          <cell r="C4789" t="str">
            <v>XPRO(INDIA)</v>
          </cell>
          <cell r="D4789" t="str">
            <v>Commodity Chemicals</v>
          </cell>
        </row>
        <row r="4790">
          <cell r="A4790" t="str">
            <v>XPRO INDIA LTD</v>
          </cell>
          <cell r="B4790">
            <v>590013</v>
          </cell>
          <cell r="C4790" t="str">
            <v>XPROINDIA</v>
          </cell>
          <cell r="D4790" t="str">
            <v>Commodity Chemicals</v>
          </cell>
        </row>
        <row r="4791">
          <cell r="A4791" t="str">
            <v>YAMINI INVESTMENTS COMPANY LTD</v>
          </cell>
          <cell r="B4791">
            <v>511012</v>
          </cell>
          <cell r="C4791" t="str">
            <v>Not Listed</v>
          </cell>
          <cell r="D4791" t="str">
            <v>Investment Companies</v>
          </cell>
        </row>
        <row r="4792">
          <cell r="A4792" t="str">
            <v>YARN SYNDICATE LTD</v>
          </cell>
          <cell r="B4792">
            <v>514378</v>
          </cell>
          <cell r="C4792" t="str">
            <v>Not Listed</v>
          </cell>
          <cell r="D4792" t="str">
            <v>Comm.Trading  &amp; Distribution</v>
          </cell>
        </row>
        <row r="4793">
          <cell r="A4793" t="str">
            <v>YASH CHEMEX LTD</v>
          </cell>
          <cell r="B4793">
            <v>539939</v>
          </cell>
          <cell r="C4793" t="str">
            <v>Not Listed</v>
          </cell>
          <cell r="D4793" t="str">
            <v>Specialty Chemicals</v>
          </cell>
        </row>
        <row r="4794">
          <cell r="A4794" t="str">
            <v>YASH MANAGEMENT &amp; SATELLITE LTD</v>
          </cell>
          <cell r="B4794">
            <v>511601</v>
          </cell>
          <cell r="C4794" t="str">
            <v>Not Listed</v>
          </cell>
          <cell r="D4794" t="str">
            <v>Comm.Trading  &amp; Distribution</v>
          </cell>
        </row>
        <row r="4795">
          <cell r="A4795" t="str">
            <v>YASH PAPERS LTD</v>
          </cell>
          <cell r="B4795">
            <v>516030</v>
          </cell>
          <cell r="C4795" t="str">
            <v>Not Listed</v>
          </cell>
          <cell r="D4795" t="str">
            <v>Paper &amp; Paper Products</v>
          </cell>
        </row>
        <row r="4796">
          <cell r="A4796" t="str">
            <v>YASHO INDUSTRIES LTD</v>
          </cell>
          <cell r="B4796">
            <v>541167</v>
          </cell>
          <cell r="C4796" t="str">
            <v>Not Listed</v>
          </cell>
          <cell r="D4796" t="str">
            <v>Specialty Chemicals</v>
          </cell>
        </row>
        <row r="4797">
          <cell r="A4797" t="str">
            <v>YASHRAJ CONTAINEURS LTD</v>
          </cell>
          <cell r="B4797">
            <v>530063</v>
          </cell>
          <cell r="C4797" t="str">
            <v>Not Listed</v>
          </cell>
          <cell r="D4797" t="str">
            <v>Containers &amp; Packaging</v>
          </cell>
        </row>
        <row r="4798">
          <cell r="A4798" t="str">
            <v>YES BANK LTD</v>
          </cell>
          <cell r="B4798">
            <v>532648</v>
          </cell>
          <cell r="C4798" t="str">
            <v>YESBANK</v>
          </cell>
          <cell r="D4798" t="str">
            <v>Banks</v>
          </cell>
        </row>
        <row r="4799">
          <cell r="A4799" t="str">
            <v>YKM INDUSTRIES LTD</v>
          </cell>
          <cell r="B4799">
            <v>531260</v>
          </cell>
          <cell r="C4799" t="str">
            <v>Not Listed</v>
          </cell>
          <cell r="D4799" t="str">
            <v>Packaged Foods</v>
          </cell>
        </row>
        <row r="4800">
          <cell r="A4800" t="str">
            <v>YOGI SUNG-WON (INDIA) LTD</v>
          </cell>
          <cell r="B4800">
            <v>522209</v>
          </cell>
          <cell r="C4800" t="str">
            <v>Not Listed</v>
          </cell>
          <cell r="D4800" t="str">
            <v>Other Financial Services</v>
          </cell>
        </row>
        <row r="4801">
          <cell r="A4801" t="str">
            <v>YOGI SUNG-WON INDIA LTD</v>
          </cell>
          <cell r="B4801">
            <v>522209</v>
          </cell>
          <cell r="C4801" t="str">
            <v>Not Listed</v>
          </cell>
          <cell r="D4801" t="str">
            <v>Other Financial Services</v>
          </cell>
        </row>
        <row r="4802">
          <cell r="A4802" t="str">
            <v>YOGYA ENTERPRISES LTD</v>
          </cell>
          <cell r="B4802">
            <v>539097</v>
          </cell>
          <cell r="C4802" t="str">
            <v>Not Listed</v>
          </cell>
          <cell r="D4802" t="str">
            <v>Comm.Trading  &amp; Distribution</v>
          </cell>
        </row>
        <row r="4803">
          <cell r="A4803" t="str">
            <v>YORK EXPORTS LTD</v>
          </cell>
          <cell r="B4803">
            <v>530675</v>
          </cell>
          <cell r="C4803" t="str">
            <v>Not Listed</v>
          </cell>
          <cell r="D4803" t="str">
            <v>Other Apparels &amp; Accessories</v>
          </cell>
        </row>
        <row r="4804">
          <cell r="A4804" t="str">
            <v>YUG DECOR LTD</v>
          </cell>
          <cell r="B4804">
            <v>540550</v>
          </cell>
          <cell r="C4804" t="str">
            <v>Not Listed</v>
          </cell>
          <cell r="D4804" t="str">
            <v>Specialty Chemicals</v>
          </cell>
        </row>
        <row r="4805">
          <cell r="A4805" t="str">
            <v>YUKEN (INDIA) LTD</v>
          </cell>
          <cell r="B4805">
            <v>522108</v>
          </cell>
          <cell r="C4805" t="str">
            <v>Not Listed</v>
          </cell>
          <cell r="D4805" t="str">
            <v>Auto Parts &amp; Equipment</v>
          </cell>
        </row>
        <row r="4806">
          <cell r="A4806" t="str">
            <v>YUKEN INDIA LTD</v>
          </cell>
          <cell r="B4806">
            <v>522108</v>
          </cell>
          <cell r="C4806" t="str">
            <v>Not Listed</v>
          </cell>
          <cell r="D4806" t="str">
            <v>Auto Parts &amp; Equipment</v>
          </cell>
        </row>
        <row r="4807">
          <cell r="A4807" t="str">
            <v>YURANUS INFRASTRUCTURE LTD</v>
          </cell>
          <cell r="B4807">
            <v>536846</v>
          </cell>
          <cell r="C4807" t="str">
            <v>Not Listed</v>
          </cell>
          <cell r="D4807" t="str">
            <v>Construction &amp; Engineering</v>
          </cell>
        </row>
        <row r="4808">
          <cell r="A4808" t="str">
            <v>YUVRAAJ HYGIENE PRODUCTS LTD.</v>
          </cell>
          <cell r="B4808">
            <v>531663</v>
          </cell>
          <cell r="C4808" t="str">
            <v>YUVRAAJHPL</v>
          </cell>
          <cell r="D4808" t="str">
            <v>Household Products</v>
          </cell>
        </row>
        <row r="4809">
          <cell r="A4809" t="str">
            <v>Z F STEERING GEAR (INDIA) LTD</v>
          </cell>
          <cell r="B4809">
            <v>505163</v>
          </cell>
          <cell r="C4809" t="str">
            <v>Not Listed</v>
          </cell>
          <cell r="D4809" t="str">
            <v>Auto Parts &amp; Equipment</v>
          </cell>
        </row>
        <row r="4810">
          <cell r="A4810" t="str">
            <v>Z F STEERING GEAR INDIA LTD</v>
          </cell>
          <cell r="B4810">
            <v>505163</v>
          </cell>
          <cell r="C4810" t="str">
            <v>Not Listed</v>
          </cell>
          <cell r="D4810" t="str">
            <v>Auto Parts &amp; Equipment</v>
          </cell>
        </row>
        <row r="4811">
          <cell r="A4811" t="str">
            <v>ZEAL AQUA LTD</v>
          </cell>
          <cell r="B4811">
            <v>539963</v>
          </cell>
          <cell r="C4811" t="str">
            <v>Not Listed</v>
          </cell>
          <cell r="D4811" t="str">
            <v>Other Food Products</v>
          </cell>
        </row>
        <row r="4812">
          <cell r="A4812" t="str">
            <v>ZEE ENTERTAINMENT ENTERPRISES LTD</v>
          </cell>
          <cell r="B4812">
            <v>505537</v>
          </cell>
          <cell r="C4812" t="str">
            <v>ZEEL</v>
          </cell>
          <cell r="D4812" t="str">
            <v>Broadcasting &amp; Cable TV</v>
          </cell>
        </row>
        <row r="4813">
          <cell r="A4813" t="str">
            <v>ZEE LEARN LTD</v>
          </cell>
          <cell r="B4813">
            <v>533287</v>
          </cell>
          <cell r="C4813" t="str">
            <v>ZEELEARN</v>
          </cell>
          <cell r="D4813" t="str">
            <v>Education</v>
          </cell>
        </row>
        <row r="4814">
          <cell r="A4814" t="str">
            <v>ZEE MEDIA CORPORATION LTD</v>
          </cell>
          <cell r="B4814">
            <v>532794</v>
          </cell>
          <cell r="C4814" t="str">
            <v>ZEEMEDIA</v>
          </cell>
          <cell r="D4814" t="str">
            <v>Broadcasting &amp; Cable TV</v>
          </cell>
        </row>
        <row r="4815">
          <cell r="A4815" t="str">
            <v>ZEN TECHNOLOGIES LTD</v>
          </cell>
          <cell r="B4815">
            <v>533339</v>
          </cell>
          <cell r="C4815" t="str">
            <v>ZENTEC</v>
          </cell>
          <cell r="D4815" t="str">
            <v>IT Software Products</v>
          </cell>
        </row>
        <row r="4816">
          <cell r="A4816" t="str">
            <v>ZENITH BIRLA (INDIA) LTD</v>
          </cell>
          <cell r="B4816">
            <v>531845</v>
          </cell>
          <cell r="C4816" t="str">
            <v>ZENITHBIR</v>
          </cell>
          <cell r="D4816" t="str">
            <v>Construction &amp; Engineering</v>
          </cell>
        </row>
        <row r="4817">
          <cell r="A4817" t="str">
            <v>ZENITH BIRLA INDIA LTD</v>
          </cell>
          <cell r="B4817">
            <v>531845</v>
          </cell>
          <cell r="C4817" t="str">
            <v>ZENITHBIR</v>
          </cell>
          <cell r="D4817" t="str">
            <v>Construction &amp; Engineering</v>
          </cell>
        </row>
        <row r="4818">
          <cell r="A4818" t="str">
            <v>ZENITH EXPORTS LTD</v>
          </cell>
          <cell r="B4818">
            <v>512553</v>
          </cell>
          <cell r="C4818" t="str">
            <v>ZENITHEXPO</v>
          </cell>
          <cell r="D4818" t="str">
            <v>Textiles</v>
          </cell>
        </row>
        <row r="4819">
          <cell r="A4819" t="str">
            <v>ZENITH FIBRES LTD</v>
          </cell>
          <cell r="B4819">
            <v>514266</v>
          </cell>
          <cell r="C4819" t="str">
            <v>Not Listed</v>
          </cell>
          <cell r="D4819" t="str">
            <v>Textiles</v>
          </cell>
        </row>
        <row r="4820">
          <cell r="A4820" t="str">
            <v>ZENITH HEALTH CARE LTD</v>
          </cell>
          <cell r="B4820">
            <v>530665</v>
          </cell>
          <cell r="C4820" t="str">
            <v>Not Listed</v>
          </cell>
          <cell r="D4820" t="str">
            <v>Pharmaceuticals</v>
          </cell>
        </row>
        <row r="4821">
          <cell r="A4821" t="str">
            <v>ZENLABS ETHICA LTD</v>
          </cell>
          <cell r="B4821">
            <v>530697</v>
          </cell>
          <cell r="C4821" t="str">
            <v>Not Listed</v>
          </cell>
          <cell r="D4821" t="str">
            <v>Misc.Commercial Services</v>
          </cell>
        </row>
        <row r="4822">
          <cell r="A4822" t="str">
            <v>ZENOTECH LABORATORIES LTD</v>
          </cell>
          <cell r="B4822">
            <v>532039</v>
          </cell>
          <cell r="C4822" t="str">
            <v>Not Listed</v>
          </cell>
          <cell r="D4822" t="str">
            <v>Pharmaceuticals</v>
          </cell>
        </row>
        <row r="4823">
          <cell r="A4823" t="str">
            <v>ZENSAR TECHNOLOGIES LTD</v>
          </cell>
          <cell r="B4823">
            <v>504067</v>
          </cell>
          <cell r="C4823" t="str">
            <v>ZENSARTECH</v>
          </cell>
          <cell r="D4823" t="str">
            <v>IT Consulting &amp; Software</v>
          </cell>
        </row>
        <row r="4824">
          <cell r="A4824" t="str">
            <v>ZICOM ELECTRONIC SECURITY SYSTEMS LTD</v>
          </cell>
          <cell r="B4824">
            <v>531404</v>
          </cell>
          <cell r="C4824" t="str">
            <v>ZICOM</v>
          </cell>
          <cell r="D4824" t="str">
            <v>Electronic Components</v>
          </cell>
        </row>
        <row r="4825">
          <cell r="A4825" t="str">
            <v>ZIM LABORATORIES LTD</v>
          </cell>
          <cell r="B4825">
            <v>541400</v>
          </cell>
          <cell r="C4825" t="str">
            <v>Not Listed</v>
          </cell>
          <cell r="D4825" t="str">
            <v>Pharmaceuticals</v>
          </cell>
        </row>
        <row r="4826">
          <cell r="A4826" t="str">
            <v>ZODIAC CLOTHING COMPANY LTD</v>
          </cell>
          <cell r="B4826">
            <v>521163</v>
          </cell>
          <cell r="C4826" t="str">
            <v>ZODIACLOTH</v>
          </cell>
          <cell r="D4826" t="str">
            <v>Other Apparels &amp; Accessories</v>
          </cell>
        </row>
        <row r="4827">
          <cell r="A4827" t="str">
            <v>ZODIAC ENERGY LTD</v>
          </cell>
          <cell r="B4827" t="str">
            <v>Not Listed</v>
          </cell>
          <cell r="C4827" t="str">
            <v>ZODIAC</v>
          </cell>
          <cell r="D4827" t="str">
            <v>SME</v>
          </cell>
        </row>
        <row r="4828">
          <cell r="A4828" t="str">
            <v>ZODIAC JRD- MKJ LTD</v>
          </cell>
          <cell r="B4828">
            <v>512587</v>
          </cell>
          <cell r="C4828" t="str">
            <v>ZODJRDMKJ</v>
          </cell>
          <cell r="D4828" t="str">
            <v>Other Apparels &amp; Accessories</v>
          </cell>
        </row>
        <row r="4829">
          <cell r="A4829" t="str">
            <v>Zodiac Ventures LTD</v>
          </cell>
          <cell r="B4829">
            <v>503641</v>
          </cell>
          <cell r="C4829" t="str">
            <v>ZODIACVEN</v>
          </cell>
          <cell r="D4829" t="str">
            <v>Consulting Services</v>
          </cell>
        </row>
        <row r="4830">
          <cell r="A4830" t="str">
            <v>ZOTA HEALTH CARE LTD</v>
          </cell>
          <cell r="B4830" t="str">
            <v>Not Listed</v>
          </cell>
          <cell r="C4830" t="str">
            <v>ZOTA</v>
          </cell>
          <cell r="D4830" t="str">
            <v>SME</v>
          </cell>
        </row>
        <row r="4831">
          <cell r="A4831" t="str">
            <v>ZUARI AGRO CHEMICALS LTD</v>
          </cell>
          <cell r="B4831">
            <v>534742</v>
          </cell>
          <cell r="C4831" t="str">
            <v>ZUARI</v>
          </cell>
          <cell r="D4831" t="str">
            <v>Fertilizers</v>
          </cell>
        </row>
        <row r="4832">
          <cell r="A4832" t="str">
            <v>ZUARI GLOBAL LTD</v>
          </cell>
          <cell r="B4832">
            <v>500780</v>
          </cell>
          <cell r="C4832" t="str">
            <v>ZUARIGLOB</v>
          </cell>
          <cell r="D4832" t="str">
            <v>Fertilizers</v>
          </cell>
        </row>
        <row r="4833">
          <cell r="A4833" t="str">
            <v>ZYDUS WELLNESS LTD</v>
          </cell>
          <cell r="B4833">
            <v>531335</v>
          </cell>
          <cell r="C4833" t="str">
            <v>ZYDUSWELL</v>
          </cell>
          <cell r="D4833" t="str">
            <v>Packaged Foods</v>
          </cell>
        </row>
        <row r="4834">
          <cell r="A4834" t="str">
            <v>ZYLOG SYSTEMS LTD</v>
          </cell>
          <cell r="B4834">
            <v>532883</v>
          </cell>
          <cell r="C4834" t="str">
            <v>ZYLOG</v>
          </cell>
          <cell r="D4834" t="str">
            <v>IT Software Products</v>
          </cell>
        </row>
        <row r="4835">
          <cell r="A4835" t="str">
            <v>INDIA LEASE DEVELOPMENT Ltd</v>
          </cell>
          <cell r="B4835">
            <v>500202</v>
          </cell>
          <cell r="C4835" t="str">
            <v>INDLEASE</v>
          </cell>
          <cell r="D4835" t="str">
            <v>Finance (including NBFCs)</v>
          </cell>
        </row>
        <row r="4836">
          <cell r="A4836" t="str">
            <v>Kore Foods Ltd</v>
          </cell>
          <cell r="B4836">
            <v>500458</v>
          </cell>
          <cell r="C4836" t="str">
            <v>KORE</v>
          </cell>
          <cell r="D4836" t="str">
            <v>Other Food Products</v>
          </cell>
        </row>
        <row r="4837">
          <cell r="A4837" t="str">
            <v>GOLD ROCK INVESTMENTS Ltd</v>
          </cell>
          <cell r="B4837">
            <v>501111</v>
          </cell>
          <cell r="C4837" t="str">
            <v>ZGOLDINV</v>
          </cell>
          <cell r="D4837" t="str">
            <v>Comm.Trading  &amp; Distribution</v>
          </cell>
        </row>
        <row r="4838">
          <cell r="A4838" t="str">
            <v>KARTIK INVESTMENTS TRUST Ltd</v>
          </cell>
          <cell r="B4838">
            <v>501151</v>
          </cell>
          <cell r="C4838" t="str">
            <v>KARTKIN</v>
          </cell>
          <cell r="D4838" t="str">
            <v>Other Financial Services</v>
          </cell>
        </row>
        <row r="4839">
          <cell r="A4839" t="str">
            <v>JAYABHARAT CREDIT Ltd</v>
          </cell>
          <cell r="B4839">
            <v>501311</v>
          </cell>
          <cell r="C4839" t="str">
            <v>JAYBHCR</v>
          </cell>
          <cell r="D4839" t="str">
            <v>Finance (including NBFCs)</v>
          </cell>
        </row>
        <row r="4840">
          <cell r="A4840" t="str">
            <v>AMALGAMATED ELECTRICITY CO.Ltd</v>
          </cell>
          <cell r="B4840">
            <v>501622</v>
          </cell>
          <cell r="C4840" t="str">
            <v>AMALGAM</v>
          </cell>
          <cell r="D4840" t="str">
            <v>Diversified Commercial Services</v>
          </cell>
        </row>
        <row r="4841">
          <cell r="A4841" t="str">
            <v>GAEKWAR MILLS Ltd</v>
          </cell>
          <cell r="B4841">
            <v>502850</v>
          </cell>
          <cell r="C4841" t="str">
            <v>ZGAEKWAR</v>
          </cell>
          <cell r="D4841" t="str">
            <v>Textiles</v>
          </cell>
        </row>
        <row r="4842">
          <cell r="A4842" t="str">
            <v>K K Fincorp Limited</v>
          </cell>
          <cell r="B4842">
            <v>503669</v>
          </cell>
          <cell r="C4842" t="str">
            <v>KKFIN</v>
          </cell>
          <cell r="D4842" t="str">
            <v>Diversified Commercial Services</v>
          </cell>
        </row>
        <row r="4843">
          <cell r="A4843" t="str">
            <v>RAJASTHAN PETRO SYNTHETICS Ltd</v>
          </cell>
          <cell r="B4843">
            <v>506975</v>
          </cell>
          <cell r="C4843" t="str">
            <v>RAJSPTR</v>
          </cell>
          <cell r="D4843" t="str">
            <v>Textiles</v>
          </cell>
        </row>
        <row r="4844">
          <cell r="A4844" t="str">
            <v>NORTHERN PROJECTS Ltd</v>
          </cell>
          <cell r="B4844">
            <v>508924</v>
          </cell>
          <cell r="C4844" t="str">
            <v>NORTHPR</v>
          </cell>
          <cell r="D4844" t="str">
            <v>Diversified Commercial Services</v>
          </cell>
        </row>
        <row r="4845">
          <cell r="A4845" t="str">
            <v>ID Info Business Services Ltd</v>
          </cell>
          <cell r="B4845">
            <v>511260</v>
          </cell>
          <cell r="C4845" t="str">
            <v>IDINFO</v>
          </cell>
          <cell r="D4845" t="str">
            <v>Other Financial Services</v>
          </cell>
        </row>
        <row r="4846">
          <cell r="A4846" t="str">
            <v>TRC FINANCIAL SERVICES Ltd</v>
          </cell>
          <cell r="B4846">
            <v>511730</v>
          </cell>
          <cell r="C4846" t="str">
            <v>TRCFIN</v>
          </cell>
          <cell r="D4846" t="str">
            <v>Finance (including NBFCs)</v>
          </cell>
        </row>
        <row r="4847">
          <cell r="A4847" t="str">
            <v>SPV Global Trading Ltd</v>
          </cell>
          <cell r="B4847">
            <v>512221</v>
          </cell>
          <cell r="C4847" t="str">
            <v>SPVGLOBAL</v>
          </cell>
          <cell r="D4847" t="str">
            <v>Finance (including NBFCs)</v>
          </cell>
        </row>
        <row r="4848">
          <cell r="A4848" t="str">
            <v>ARAVALI SECURITIES &amp; FINANCE Ltd</v>
          </cell>
          <cell r="B4848">
            <v>512344</v>
          </cell>
          <cell r="C4848" t="str">
            <v>ARAVALIS</v>
          </cell>
          <cell r="D4848" t="str">
            <v>Comm.Trading  &amp; Distribution</v>
          </cell>
        </row>
        <row r="4849">
          <cell r="A4849" t="str">
            <v>YASH TRADING &amp; FINANCE Ltd</v>
          </cell>
          <cell r="B4849">
            <v>512345</v>
          </cell>
          <cell r="C4849" t="str">
            <v>YASTF</v>
          </cell>
          <cell r="D4849" t="str">
            <v>Other Financial Services</v>
          </cell>
        </row>
        <row r="4850">
          <cell r="A4850" t="str">
            <v>GAYATRI TISSUE &amp; PAPERS Ltd</v>
          </cell>
          <cell r="B4850">
            <v>512479</v>
          </cell>
          <cell r="C4850" t="str">
            <v>GYTRIPA</v>
          </cell>
          <cell r="D4850" t="str">
            <v>Realty</v>
          </cell>
        </row>
        <row r="4851">
          <cell r="A4851" t="str">
            <v>GRAND FOUNDRY Ltd</v>
          </cell>
          <cell r="B4851">
            <v>513343</v>
          </cell>
          <cell r="C4851" t="str">
            <v>GRANDFONRY</v>
          </cell>
          <cell r="D4851" t="str">
            <v>Iron &amp; Steel Products</v>
          </cell>
        </row>
        <row r="4852">
          <cell r="A4852" t="str">
            <v>Smiths &amp; Founders (India) Limited</v>
          </cell>
          <cell r="B4852">
            <v>513418</v>
          </cell>
          <cell r="C4852" t="str">
            <v>SMFIL</v>
          </cell>
          <cell r="D4852" t="str">
            <v>Other Industrial Products</v>
          </cell>
        </row>
        <row r="4853">
          <cell r="A4853" t="str">
            <v>MODERN INSULATORS Ltd</v>
          </cell>
          <cell r="B4853">
            <v>515008</v>
          </cell>
          <cell r="C4853" t="str">
            <v>MODINSU</v>
          </cell>
          <cell r="D4853" t="str">
            <v>Other Elect.Equip./ Prod.</v>
          </cell>
        </row>
        <row r="4854">
          <cell r="A4854" t="str">
            <v>S&amp;S POWER SWITCHGEAR Ltd</v>
          </cell>
          <cell r="B4854">
            <v>517273</v>
          </cell>
          <cell r="C4854" t="str">
            <v>S&amp;SPOWER</v>
          </cell>
          <cell r="D4854" t="str">
            <v>Other Elect.Equip./ Prod.</v>
          </cell>
        </row>
        <row r="4855">
          <cell r="A4855" t="str">
            <v>SBEC SYSTEMS (INDIA) Ltd</v>
          </cell>
          <cell r="B4855">
            <v>517360</v>
          </cell>
          <cell r="C4855" t="str">
            <v>SBECSYS</v>
          </cell>
          <cell r="D4855" t="str">
            <v>Comm.Trading  &amp; Distribution</v>
          </cell>
        </row>
        <row r="4856">
          <cell r="A4856" t="str">
            <v>VINTRON INFORMATICS Ltd</v>
          </cell>
          <cell r="B4856">
            <v>517393</v>
          </cell>
          <cell r="C4856" t="str">
            <v>VINTRON</v>
          </cell>
          <cell r="D4856" t="str">
            <v>Computer Hardware</v>
          </cell>
        </row>
        <row r="4857">
          <cell r="A4857" t="str">
            <v>SHARAT INDUSTRIES Ltd</v>
          </cell>
          <cell r="B4857">
            <v>519397</v>
          </cell>
          <cell r="C4857" t="str">
            <v>SHINDL</v>
          </cell>
          <cell r="D4857" t="str">
            <v>Packaged Foods</v>
          </cell>
        </row>
        <row r="4858">
          <cell r="A4858" t="str">
            <v>BKV INDUSTRIES Ltd</v>
          </cell>
          <cell r="B4858">
            <v>519500</v>
          </cell>
          <cell r="C4858" t="str">
            <v>BKV</v>
          </cell>
          <cell r="D4858" t="str">
            <v>Packaged Foods</v>
          </cell>
        </row>
        <row r="4859">
          <cell r="A4859" t="str">
            <v>TMT (INDIA) Ltd</v>
          </cell>
          <cell r="B4859">
            <v>522171</v>
          </cell>
          <cell r="C4859" t="str">
            <v>TMTIND-B1</v>
          </cell>
          <cell r="D4859" t="str">
            <v>Industrial Machinery</v>
          </cell>
        </row>
        <row r="4860">
          <cell r="A4860" t="str">
            <v>PHARMAIDS PHARMACEUTICALS Ltd</v>
          </cell>
          <cell r="B4860">
            <v>524572</v>
          </cell>
          <cell r="C4860" t="str">
            <v>PHARMAID</v>
          </cell>
          <cell r="D4860" t="str">
            <v>Pharmaceuticals</v>
          </cell>
        </row>
        <row r="4861">
          <cell r="A4861" t="str">
            <v>SURAJ INDUSTRIES Ltd</v>
          </cell>
          <cell r="B4861">
            <v>526211</v>
          </cell>
          <cell r="C4861" t="str">
            <v>SURJIND</v>
          </cell>
          <cell r="D4861" t="str">
            <v>Edible Oils</v>
          </cell>
        </row>
        <row r="4862">
          <cell r="A4862" t="str">
            <v>TEXEL INDUSTRIES Ltd</v>
          </cell>
          <cell r="B4862">
            <v>526638</v>
          </cell>
          <cell r="C4862" t="str">
            <v>TEXELIN</v>
          </cell>
          <cell r="D4862" t="str">
            <v>Plastic Products</v>
          </cell>
        </row>
        <row r="4863">
          <cell r="A4863" t="str">
            <v>Paos Industries Ltd</v>
          </cell>
          <cell r="B4863">
            <v>530291</v>
          </cell>
          <cell r="C4863" t="str">
            <v>PAOS</v>
          </cell>
          <cell r="D4863" t="str">
            <v>Edible Oils</v>
          </cell>
        </row>
        <row r="4864">
          <cell r="A4864" t="str">
            <v>SIDDHA VENTURES Ltd</v>
          </cell>
          <cell r="B4864">
            <v>530439</v>
          </cell>
          <cell r="C4864" t="str">
            <v>SIDDHA</v>
          </cell>
          <cell r="D4864" t="str">
            <v>Finance (including NBFCs)</v>
          </cell>
        </row>
        <row r="4865">
          <cell r="A4865" t="str">
            <v>KIRAN SYNTEX Ltd</v>
          </cell>
          <cell r="B4865">
            <v>530443</v>
          </cell>
          <cell r="C4865" t="str">
            <v>KIRANSY-B</v>
          </cell>
          <cell r="D4865" t="str">
            <v>Textiles</v>
          </cell>
        </row>
        <row r="4866">
          <cell r="A4866" t="str">
            <v>KANSAL FIBRES Ltd</v>
          </cell>
          <cell r="B4866">
            <v>531205</v>
          </cell>
          <cell r="C4866" t="str">
            <v>KANSAFB</v>
          </cell>
          <cell r="D4866" t="str">
            <v>Comm.Trading  &amp; Distribution</v>
          </cell>
        </row>
        <row r="4867">
          <cell r="A4867" t="str">
            <v>Xtglobal Infotech Ltd</v>
          </cell>
          <cell r="B4867">
            <v>531225</v>
          </cell>
          <cell r="C4867" t="str">
            <v>XTGLOBAL</v>
          </cell>
          <cell r="D4867" t="str">
            <v>IT Software Products</v>
          </cell>
        </row>
        <row r="4868">
          <cell r="A4868" t="str">
            <v>Saffron Industries Limited</v>
          </cell>
          <cell r="B4868">
            <v>531436</v>
          </cell>
          <cell r="C4868" t="str">
            <v>SAFFRON</v>
          </cell>
          <cell r="D4868" t="str">
            <v>Paper &amp; Paper Products</v>
          </cell>
        </row>
        <row r="4869">
          <cell r="A4869" t="str">
            <v>CENTERAC TECHNOLOGIES Ltd</v>
          </cell>
          <cell r="B4869">
            <v>531621</v>
          </cell>
          <cell r="C4869" t="str">
            <v>CENTERAC</v>
          </cell>
          <cell r="D4869" t="str">
            <v>Internet Software &amp; Services</v>
          </cell>
        </row>
        <row r="4870">
          <cell r="A4870" t="str">
            <v>Servoteach Industries Ltd</v>
          </cell>
          <cell r="B4870">
            <v>531944</v>
          </cell>
          <cell r="C4870" t="str">
            <v>SERVOTEACH</v>
          </cell>
          <cell r="D4870" t="str">
            <v>Industrial Machinery</v>
          </cell>
        </row>
        <row r="4871">
          <cell r="A4871" t="str">
            <v>SMC CREDITS Ltd</v>
          </cell>
          <cell r="B4871">
            <v>532138</v>
          </cell>
          <cell r="C4871" t="str">
            <v>SMCREDT</v>
          </cell>
          <cell r="D4871" t="str">
            <v>Finance (including NBFCs)</v>
          </cell>
        </row>
        <row r="4872">
          <cell r="A4872" t="str">
            <v>RAJ OIL MILLS Ltd</v>
          </cell>
          <cell r="B4872">
            <v>533093</v>
          </cell>
          <cell r="C4872" t="str">
            <v>RAJOIL</v>
          </cell>
          <cell r="D4872" t="str">
            <v>Edible Oils</v>
          </cell>
        </row>
        <row r="4873">
          <cell r="A4873" t="str">
            <v>Axis Mutual Fund - Axis Gold Exchange Traded Fund</v>
          </cell>
          <cell r="B4873">
            <v>533570</v>
          </cell>
          <cell r="C4873" t="str">
            <v>AXISGOLD</v>
          </cell>
          <cell r="D4873" t="str">
            <v xml:space="preserve"> </v>
          </cell>
        </row>
        <row r="4874">
          <cell r="A4874" t="str">
            <v>IDBI Mutual Fund - IDBI Gold ETF</v>
          </cell>
          <cell r="B4874">
            <v>533719</v>
          </cell>
          <cell r="C4874" t="str">
            <v>IDBIGOLD</v>
          </cell>
          <cell r="D4874" t="str">
            <v xml:space="preserve"> </v>
          </cell>
        </row>
        <row r="4875">
          <cell r="A4875" t="str">
            <v>SBI Mutual Fund - SBI Sensex ETF</v>
          </cell>
          <cell r="B4875">
            <v>535276</v>
          </cell>
          <cell r="C4875" t="str">
            <v>SBISENSEX</v>
          </cell>
          <cell r="D4875" t="str">
            <v xml:space="preserve"> </v>
          </cell>
        </row>
        <row r="4876">
          <cell r="A4876" t="str">
            <v>Motilal Oswal Mutual Fund - Motilal Oswal MOSt Shares Midcap 100 ETF- Growth option</v>
          </cell>
          <cell r="B4876">
            <v>536960</v>
          </cell>
          <cell r="C4876" t="str">
            <v>M100</v>
          </cell>
          <cell r="D4876" t="str">
            <v xml:space="preserve"> </v>
          </cell>
        </row>
        <row r="4877">
          <cell r="A4877" t="str">
            <v>ICICI Prudential Nifty ETF</v>
          </cell>
          <cell r="B4877">
            <v>537007</v>
          </cell>
          <cell r="C4877" t="str">
            <v>ICICINIFTY</v>
          </cell>
          <cell r="D4877" t="str">
            <v xml:space="preserve"> </v>
          </cell>
        </row>
        <row r="4878">
          <cell r="A4878" t="str">
            <v>ICICI Prudential Nifty 100 ETF</v>
          </cell>
          <cell r="B4878">
            <v>537008</v>
          </cell>
          <cell r="C4878" t="str">
            <v>ICICINF100</v>
          </cell>
          <cell r="D4878" t="str">
            <v xml:space="preserve"> </v>
          </cell>
        </row>
        <row r="4879">
          <cell r="A4879" t="str">
            <v>NIPPON INDIA ETF NIFTY 100</v>
          </cell>
          <cell r="B4879">
            <v>537483</v>
          </cell>
          <cell r="C4879" t="str">
            <v>NETFNIF100</v>
          </cell>
          <cell r="D4879" t="str">
            <v xml:space="preserve"> </v>
          </cell>
        </row>
        <row r="4880">
          <cell r="A4880" t="str">
            <v>Kotak Mahindra Mutual Fund - Kotak Nifty ETF</v>
          </cell>
          <cell r="B4880">
            <v>537708</v>
          </cell>
          <cell r="C4880" t="str">
            <v>KOTAKNIFTY</v>
          </cell>
          <cell r="D4880" t="str">
            <v xml:space="preserve"> </v>
          </cell>
        </row>
        <row r="4881">
          <cell r="A4881" t="str">
            <v>CPSE ETF</v>
          </cell>
          <cell r="B4881">
            <v>538057</v>
          </cell>
          <cell r="C4881" t="str">
            <v>CPSEETF</v>
          </cell>
          <cell r="D4881" t="str">
            <v xml:space="preserve"> </v>
          </cell>
        </row>
        <row r="4882">
          <cell r="A4882" t="str">
            <v>Response Informatics Ltd</v>
          </cell>
          <cell r="B4882">
            <v>538273</v>
          </cell>
          <cell r="C4882" t="str">
            <v>RESPONSINF</v>
          </cell>
          <cell r="D4882" t="str">
            <v>IT Software Products</v>
          </cell>
        </row>
        <row r="4883">
          <cell r="A4883" t="str">
            <v>Quasar India Ltd</v>
          </cell>
          <cell r="B4883">
            <v>538452</v>
          </cell>
          <cell r="C4883" t="str">
            <v>QUASAR</v>
          </cell>
          <cell r="D4883" t="str">
            <v>Comm.Trading  &amp; Distribution</v>
          </cell>
        </row>
        <row r="4884">
          <cell r="A4884" t="str">
            <v>ICICI Prudential Growth Fund Series 1 (Regular Dividend Payout)</v>
          </cell>
          <cell r="B4884">
            <v>538501</v>
          </cell>
          <cell r="C4884" t="str">
            <v>IPRU2401</v>
          </cell>
          <cell r="D4884" t="str">
            <v xml:space="preserve"> </v>
          </cell>
        </row>
        <row r="4885">
          <cell r="A4885" t="str">
            <v>ICICI Prudential Growth Fund Series 1 (Direct Dividend Option)</v>
          </cell>
          <cell r="B4885">
            <v>538502</v>
          </cell>
          <cell r="C4885" t="str">
            <v>IPRU8601</v>
          </cell>
          <cell r="D4885" t="str">
            <v xml:space="preserve"> </v>
          </cell>
        </row>
        <row r="4886">
          <cell r="A4886" t="str">
            <v>ICICI Prudential Growth Fund Series 2 (Regular Plan - Dividend Payout Option)</v>
          </cell>
          <cell r="B4886">
            <v>538577</v>
          </cell>
          <cell r="C4886" t="str">
            <v>IPRU2428</v>
          </cell>
          <cell r="D4886" t="str">
            <v xml:space="preserve"> </v>
          </cell>
        </row>
        <row r="4887">
          <cell r="A4887" t="str">
            <v>ICICI Prudential Growth Fund Series 2 (Direct Plan - Dividend Payout Option)</v>
          </cell>
          <cell r="B4887">
            <v>538578</v>
          </cell>
          <cell r="C4887" t="str">
            <v>IPRU8628</v>
          </cell>
          <cell r="D4887" t="str">
            <v xml:space="preserve"> </v>
          </cell>
        </row>
        <row r="4888">
          <cell r="A4888" t="str">
            <v>QGO Finance Ltd</v>
          </cell>
          <cell r="B4888">
            <v>538646</v>
          </cell>
          <cell r="C4888" t="str">
            <v>QGO</v>
          </cell>
          <cell r="D4888" t="str">
            <v>Finance (including NBFCs)</v>
          </cell>
        </row>
        <row r="4889">
          <cell r="A4889" t="str">
            <v>NIPPON INDIA ETF SENSEX</v>
          </cell>
          <cell r="B4889">
            <v>538683</v>
          </cell>
          <cell r="C4889" t="str">
            <v>NETFSENSEX</v>
          </cell>
          <cell r="D4889" t="str">
            <v xml:space="preserve"> </v>
          </cell>
        </row>
        <row r="4890">
          <cell r="A4890" t="str">
            <v>ICICI Prudential Growth Fund Series 3 (Regular Plan - Dividend Payout Option)</v>
          </cell>
          <cell r="B4890">
            <v>538728</v>
          </cell>
          <cell r="C4890" t="str">
            <v>IPRU2511</v>
          </cell>
          <cell r="D4890" t="str">
            <v xml:space="preserve"> </v>
          </cell>
        </row>
        <row r="4891">
          <cell r="A4891" t="str">
            <v>ICICI Prudential Growth Fund Series 3 (Direct Plan - Dividend Payout Option)</v>
          </cell>
          <cell r="B4891">
            <v>538729</v>
          </cell>
          <cell r="C4891" t="str">
            <v>IPRU8711</v>
          </cell>
          <cell r="D4891" t="str">
            <v xml:space="preserve"> </v>
          </cell>
        </row>
        <row r="4892">
          <cell r="A4892" t="str">
            <v>DSP BlackRock 3 Years Close Ended Equity Fund-Regular- Growth</v>
          </cell>
          <cell r="B4892">
            <v>538808</v>
          </cell>
          <cell r="C4892" t="str">
            <v>D3YRCEERG</v>
          </cell>
          <cell r="D4892" t="str">
            <v xml:space="preserve"> </v>
          </cell>
        </row>
        <row r="4893">
          <cell r="A4893" t="str">
            <v>DSP BlackRock 3 Years Close Ended Equity Fund-Regular- Dividend Payout</v>
          </cell>
          <cell r="B4893">
            <v>538809</v>
          </cell>
          <cell r="C4893" t="str">
            <v>D3YRCEERDP</v>
          </cell>
          <cell r="D4893" t="str">
            <v xml:space="preserve"> </v>
          </cell>
        </row>
        <row r="4894">
          <cell r="A4894" t="str">
            <v>DSP BlackRock 3 Years Close Ended Equity Fund- Direct Plan - Growth</v>
          </cell>
          <cell r="B4894">
            <v>538810</v>
          </cell>
          <cell r="C4894" t="str">
            <v>D3YRCEEDG</v>
          </cell>
          <cell r="D4894" t="str">
            <v xml:space="preserve"> </v>
          </cell>
        </row>
        <row r="4895">
          <cell r="A4895" t="str">
            <v>DSP BlackRock 3 Years Close Ended Equity Fund-Direct Plan - Dividend Payout</v>
          </cell>
          <cell r="B4895">
            <v>538811</v>
          </cell>
          <cell r="C4895" t="str">
            <v>D3YRCEEDDP</v>
          </cell>
          <cell r="D4895" t="str">
            <v xml:space="preserve"> </v>
          </cell>
        </row>
        <row r="4896">
          <cell r="A4896" t="str">
            <v>SBI Mutual Fund - SBI - ETF BSE 100</v>
          </cell>
          <cell r="B4896">
            <v>539031</v>
          </cell>
          <cell r="C4896" t="str">
            <v>SETFBSE100</v>
          </cell>
          <cell r="D4896" t="str">
            <v xml:space="preserve"> </v>
          </cell>
        </row>
        <row r="4897">
          <cell r="A4897" t="str">
            <v>Rajputana Investment and Finance Ltd</v>
          </cell>
          <cell r="B4897">
            <v>539090</v>
          </cell>
          <cell r="C4897" t="str">
            <v>RAJPUTANA</v>
          </cell>
          <cell r="D4897" t="str">
            <v>Finance (including NBFCs)</v>
          </cell>
        </row>
        <row r="4898">
          <cell r="A4898" t="str">
            <v>Edelweiss Mutual Fund - Edelweiss Exchange Traded Scheme - Nifty ( Nifty EES )</v>
          </cell>
          <cell r="B4898">
            <v>539142</v>
          </cell>
          <cell r="C4898" t="str">
            <v>NIFTYEES</v>
          </cell>
          <cell r="D4898" t="str">
            <v xml:space="preserve"> </v>
          </cell>
        </row>
        <row r="4899">
          <cell r="A4899" t="str">
            <v>Boston Leasing and Finance Ltd</v>
          </cell>
          <cell r="B4899">
            <v>539274</v>
          </cell>
          <cell r="C4899" t="str">
            <v>BLFL</v>
          </cell>
          <cell r="D4899" t="str">
            <v>Finance (including NBFCs)</v>
          </cell>
        </row>
        <row r="4900">
          <cell r="A4900" t="str">
            <v>UTI- SENSEX ETF</v>
          </cell>
          <cell r="B4900">
            <v>539312</v>
          </cell>
          <cell r="C4900" t="str">
            <v>UTISENSETF</v>
          </cell>
          <cell r="D4900" t="str">
            <v xml:space="preserve"> </v>
          </cell>
        </row>
        <row r="4901">
          <cell r="A4901" t="str">
            <v>UTI NIFTY ETF</v>
          </cell>
          <cell r="B4901">
            <v>539313</v>
          </cell>
          <cell r="C4901" t="str">
            <v>UTINIFTETF</v>
          </cell>
          <cell r="D4901" t="str">
            <v xml:space="preserve"> </v>
          </cell>
        </row>
        <row r="4902">
          <cell r="A4902" t="str">
            <v>LIC MF EXCHANGE TRADED FUND- NIFTY 50</v>
          </cell>
          <cell r="B4902">
            <v>539480</v>
          </cell>
          <cell r="C4902" t="str">
            <v>LICNETFN50</v>
          </cell>
          <cell r="D4902" t="str">
            <v xml:space="preserve"> </v>
          </cell>
        </row>
        <row r="4903">
          <cell r="A4903" t="str">
            <v>LIC MF EXCHANGE TRADED FUND- SENSEX</v>
          </cell>
          <cell r="B4903">
            <v>539487</v>
          </cell>
          <cell r="C4903" t="str">
            <v>LICNETFSEN</v>
          </cell>
          <cell r="D4903" t="str">
            <v xml:space="preserve"> </v>
          </cell>
        </row>
        <row r="4904">
          <cell r="A4904" t="str">
            <v>HDFC Nifty ETF</v>
          </cell>
          <cell r="B4904">
            <v>539516</v>
          </cell>
          <cell r="C4904" t="str">
            <v>HDFCNIFETF</v>
          </cell>
          <cell r="D4904" t="str">
            <v xml:space="preserve"> </v>
          </cell>
        </row>
        <row r="4905">
          <cell r="A4905" t="str">
            <v>HDFC Sensex ETF - Open Ended Traded Fund</v>
          </cell>
          <cell r="B4905">
            <v>539517</v>
          </cell>
          <cell r="C4905" t="str">
            <v>SXETF</v>
          </cell>
          <cell r="D4905" t="str">
            <v xml:space="preserve"> </v>
          </cell>
        </row>
        <row r="4906">
          <cell r="A4906" t="str">
            <v>Roxy Exports Ltd</v>
          </cell>
          <cell r="B4906">
            <v>539561</v>
          </cell>
          <cell r="C4906" t="str">
            <v>ROXY</v>
          </cell>
          <cell r="D4906" t="str">
            <v>Comm.Trading  &amp; Distribution</v>
          </cell>
        </row>
        <row r="4907">
          <cell r="A4907" t="str">
            <v>LIC MF Exchange Traded Fund- NIFTY 100</v>
          </cell>
          <cell r="B4907">
            <v>539784</v>
          </cell>
          <cell r="C4907" t="str">
            <v>LICNFNHGP</v>
          </cell>
          <cell r="D4907" t="str">
            <v xml:space="preserve"> </v>
          </cell>
        </row>
        <row r="4908">
          <cell r="A4908" t="str">
            <v>ICICI Prudential NV20 ETF</v>
          </cell>
          <cell r="B4908">
            <v>539945</v>
          </cell>
          <cell r="C4908" t="str">
            <v>ICICINV20</v>
          </cell>
          <cell r="D4908" t="str">
            <v xml:space="preserve"> </v>
          </cell>
        </row>
        <row r="4909">
          <cell r="A4909" t="str">
            <v>ICICI Prudential Midcap Select ETF</v>
          </cell>
          <cell r="B4909">
            <v>539980</v>
          </cell>
          <cell r="C4909" t="str">
            <v>ICICIMCAP</v>
          </cell>
          <cell r="D4909" t="str">
            <v xml:space="preserve"> </v>
          </cell>
        </row>
        <row r="4910">
          <cell r="A4910" t="str">
            <v>BIRLA SUN LIFE SENSEX ETF</v>
          </cell>
          <cell r="B4910">
            <v>540008</v>
          </cell>
          <cell r="C4910" t="str">
            <v>BSLSENETFG</v>
          </cell>
          <cell r="D4910" t="str">
            <v xml:space="preserve"> </v>
          </cell>
        </row>
        <row r="4911">
          <cell r="A4911" t="str">
            <v>IDFC SENSEX ETF</v>
          </cell>
          <cell r="B4911">
            <v>540154</v>
          </cell>
          <cell r="C4911" t="str">
            <v>IDFSENSEXE</v>
          </cell>
          <cell r="D4911" t="str">
            <v xml:space="preserve"> </v>
          </cell>
        </row>
        <row r="4912">
          <cell r="A4912" t="str">
            <v>Axis Emerging Opportunities Fund-SR 2 (1400 D)-Direct Plan-Dividend Payout</v>
          </cell>
          <cell r="B4912">
            <v>540333</v>
          </cell>
          <cell r="C4912" t="str">
            <v>AXISE2D1D</v>
          </cell>
          <cell r="D4912" t="str">
            <v xml:space="preserve"> </v>
          </cell>
        </row>
        <row r="4913">
          <cell r="A4913" t="str">
            <v>Axis Emerging Opportunities Fund-SR 2 (1400 D)-Direct Plan-Growth</v>
          </cell>
          <cell r="B4913">
            <v>540334</v>
          </cell>
          <cell r="C4913" t="str">
            <v>AXISE2DGG</v>
          </cell>
          <cell r="D4913" t="str">
            <v xml:space="preserve"> </v>
          </cell>
        </row>
        <row r="4914">
          <cell r="A4914" t="str">
            <v>Axis Emerging Opportunities Fund-SR 2 (1400 D)-Regular Plan-Dividend Payout</v>
          </cell>
          <cell r="B4914">
            <v>540335</v>
          </cell>
          <cell r="C4914" t="str">
            <v>AXISE2DPD</v>
          </cell>
          <cell r="D4914" t="str">
            <v xml:space="preserve"> </v>
          </cell>
        </row>
        <row r="4915">
          <cell r="A4915" t="str">
            <v>Axis Emerging Opportunities Fund-SR 2 (1400 D)-Regular Plan-Growth</v>
          </cell>
          <cell r="B4915">
            <v>540336</v>
          </cell>
          <cell r="C4915" t="str">
            <v>AXISE2GPG</v>
          </cell>
          <cell r="D4915" t="str">
            <v xml:space="preserve"> </v>
          </cell>
        </row>
        <row r="4916">
          <cell r="A4916" t="str">
            <v>ICICI Prudential Value Fund Series 12 - Dividend Payout Option</v>
          </cell>
          <cell r="B4916">
            <v>540469</v>
          </cell>
          <cell r="C4916" t="str">
            <v>IPRU2933</v>
          </cell>
          <cell r="D4916" t="str">
            <v xml:space="preserve"> </v>
          </cell>
        </row>
        <row r="4917">
          <cell r="A4917" t="str">
            <v>ICICI Prudential Value Fund Series 12 - Direct Plan Dividend Payout Option</v>
          </cell>
          <cell r="B4917">
            <v>540470</v>
          </cell>
          <cell r="C4917" t="str">
            <v>IPRU9135</v>
          </cell>
          <cell r="D4917" t="str">
            <v xml:space="preserve"> </v>
          </cell>
        </row>
        <row r="4918">
          <cell r="A4918" t="str">
            <v>ICICI Prudential Value Fund- Series 13- Dividend Payout Option</v>
          </cell>
          <cell r="B4918">
            <v>540538</v>
          </cell>
          <cell r="C4918" t="str">
            <v>IPRU2955</v>
          </cell>
          <cell r="D4918" t="str">
            <v xml:space="preserve"> </v>
          </cell>
        </row>
        <row r="4919">
          <cell r="A4919" t="str">
            <v>ICICI Prudential Value Fund Series- 13- Direct Plan Dividend Payout Option</v>
          </cell>
          <cell r="B4919">
            <v>540539</v>
          </cell>
          <cell r="C4919" t="str">
            <v>IPRU9157</v>
          </cell>
          <cell r="D4919" t="str">
            <v xml:space="preserve"> </v>
          </cell>
        </row>
        <row r="4920">
          <cell r="A4920" t="str">
            <v>Axis Equity Advantage Fund- Series 1 Direct Plan- Growth</v>
          </cell>
          <cell r="B4920">
            <v>540551</v>
          </cell>
          <cell r="C4920" t="str">
            <v>AXISAEDGG</v>
          </cell>
          <cell r="D4920" t="str">
            <v xml:space="preserve"> </v>
          </cell>
        </row>
        <row r="4921">
          <cell r="A4921" t="str">
            <v>Axis Equity Advantage Fund- Series 1 Regular Plan- Growth</v>
          </cell>
          <cell r="B4921">
            <v>540552</v>
          </cell>
          <cell r="C4921" t="str">
            <v>AXISAEGPG</v>
          </cell>
          <cell r="D4921" t="str">
            <v xml:space="preserve"> </v>
          </cell>
        </row>
        <row r="4922">
          <cell r="A4922" t="str">
            <v>ICICI Prudential Value Fund Series 14 - Cumulative</v>
          </cell>
          <cell r="B4922">
            <v>540586</v>
          </cell>
          <cell r="C4922" t="str">
            <v>IPRU2969</v>
          </cell>
          <cell r="D4922" t="str">
            <v xml:space="preserve"> </v>
          </cell>
        </row>
        <row r="4923">
          <cell r="A4923" t="str">
            <v>ICICI Prudential Value Fund Series 14 - Dividend Payout</v>
          </cell>
          <cell r="B4923">
            <v>540587</v>
          </cell>
          <cell r="C4923" t="str">
            <v>IPRU2970</v>
          </cell>
          <cell r="D4923" t="str">
            <v xml:space="preserve"> </v>
          </cell>
        </row>
        <row r="4924">
          <cell r="A4924" t="str">
            <v>ICICI Prudential Value Fund Series 14 - Direct Plan Cumulative</v>
          </cell>
          <cell r="B4924">
            <v>540588</v>
          </cell>
          <cell r="C4924" t="str">
            <v>IPRU9171</v>
          </cell>
          <cell r="D4924" t="str">
            <v xml:space="preserve"> </v>
          </cell>
        </row>
        <row r="4925">
          <cell r="A4925" t="str">
            <v>ICICI Prudential Value Fund Series 14 - Direct Plan Dividend Payout</v>
          </cell>
          <cell r="B4925">
            <v>540589</v>
          </cell>
          <cell r="C4925" t="str">
            <v>IPRU9172</v>
          </cell>
          <cell r="D4925" t="str">
            <v xml:space="preserve"> </v>
          </cell>
        </row>
        <row r="4926">
          <cell r="A4926" t="str">
            <v>HDFC EOF- II- 1126D May 2017(1)  plan under HDFC Equity Opportunities Fund- Series 2- Direct</v>
          </cell>
          <cell r="B4926">
            <v>540591</v>
          </cell>
          <cell r="C4926" t="str">
            <v>HEOFDG1126</v>
          </cell>
          <cell r="D4926" t="str">
            <v xml:space="preserve"> </v>
          </cell>
        </row>
        <row r="4927">
          <cell r="A4927" t="str">
            <v>HDFC EOF - II - 1126D May 2017(1)  plan under HDFC Equity Opportunities Fund - Series 2 - Direct</v>
          </cell>
          <cell r="B4927">
            <v>540592</v>
          </cell>
          <cell r="C4927" t="str">
            <v>HEOFDD1126</v>
          </cell>
          <cell r="D4927" t="str">
            <v xml:space="preserve"> </v>
          </cell>
        </row>
        <row r="4928">
          <cell r="A4928" t="str">
            <v>HDFC EOF- II - 1126D May 2017(1) plan under HDFC Equity Opportunities Fund - Series2 - Regular</v>
          </cell>
          <cell r="B4928">
            <v>540593</v>
          </cell>
          <cell r="C4928" t="str">
            <v>HEOFRG1126</v>
          </cell>
          <cell r="D4928" t="str">
            <v xml:space="preserve"> </v>
          </cell>
        </row>
        <row r="4929">
          <cell r="A4929" t="str">
            <v>HDFC EOF - II - 1126D May 2017(1)  plan under HDFC Equity Opportunities Fund - Series 2 - Regular</v>
          </cell>
          <cell r="B4929">
            <v>540594</v>
          </cell>
          <cell r="C4929" t="str">
            <v>HEOFRD1126</v>
          </cell>
          <cell r="D4929" t="str">
            <v xml:space="preserve"> </v>
          </cell>
        </row>
        <row r="4930">
          <cell r="A4930" t="str">
            <v>ICICI Prudential Nifty Low Vol 30 ETF</v>
          </cell>
          <cell r="B4930">
            <v>540612</v>
          </cell>
          <cell r="C4930" t="str">
            <v>ICICILOVOL</v>
          </cell>
          <cell r="D4930" t="str">
            <v xml:space="preserve"> </v>
          </cell>
        </row>
        <row r="4931">
          <cell r="A4931" t="str">
            <v>Aditya Birla Sun Life RESURGENT INDIA FUND â€“ SERIES 4 REGULAR GROWTH</v>
          </cell>
          <cell r="B4931">
            <v>540617</v>
          </cell>
          <cell r="C4931" t="str">
            <v>BSLRIFS4RG</v>
          </cell>
          <cell r="D4931" t="str">
            <v xml:space="preserve"> </v>
          </cell>
        </row>
        <row r="4932">
          <cell r="A4932" t="str">
            <v>Aditya Birla Sun Life RESURGENT INDIA FUND â€“ SERIES 4 REGULAR DIVIDEND</v>
          </cell>
          <cell r="B4932">
            <v>540618</v>
          </cell>
          <cell r="C4932" t="str">
            <v>BSLRIFS4RD</v>
          </cell>
          <cell r="D4932" t="str">
            <v xml:space="preserve"> </v>
          </cell>
        </row>
        <row r="4933">
          <cell r="A4933" t="str">
            <v>Aditya Birla Sun Life RESURGENT INDIA FUND â€“ SERIES 4 DIRECT GROWTH</v>
          </cell>
          <cell r="B4933">
            <v>540619</v>
          </cell>
          <cell r="C4933" t="str">
            <v>BSLRIFS4DG</v>
          </cell>
          <cell r="D4933" t="str">
            <v xml:space="preserve"> </v>
          </cell>
        </row>
        <row r="4934">
          <cell r="A4934" t="str">
            <v>Aditya Birla Sun Life RESURGENT INDIA FUND â€“ SERIES 4 DIRECT DIVIDEND</v>
          </cell>
          <cell r="B4934">
            <v>540620</v>
          </cell>
          <cell r="C4934" t="str">
            <v>BSLRIFS4DD</v>
          </cell>
          <cell r="D4934" t="str">
            <v xml:space="preserve"> </v>
          </cell>
        </row>
        <row r="4935">
          <cell r="A4935" t="str">
            <v>ICICI PRUDENTIAL VALUE FUND-SERIES 15-CUMULATIVE</v>
          </cell>
          <cell r="B4935">
            <v>540626</v>
          </cell>
          <cell r="C4935" t="str">
            <v>IPRU2987</v>
          </cell>
          <cell r="D4935" t="str">
            <v xml:space="preserve"> </v>
          </cell>
        </row>
        <row r="4936">
          <cell r="A4936" t="str">
            <v>ICICI PRUDENTIAL VALUE FUND-SERIES 15-DIVIDEND PAYOUT</v>
          </cell>
          <cell r="B4936">
            <v>540627</v>
          </cell>
          <cell r="C4936" t="str">
            <v>IPRU2988</v>
          </cell>
          <cell r="D4936" t="str">
            <v xml:space="preserve"> </v>
          </cell>
        </row>
        <row r="4937">
          <cell r="A4937" t="str">
            <v>ICICI PRUDENTIAL VALUE FUND-SERIES 15-DIRECT PLAN CUMULATIVE</v>
          </cell>
          <cell r="B4937">
            <v>540629</v>
          </cell>
          <cell r="C4937" t="str">
            <v>IPRU9189</v>
          </cell>
          <cell r="D4937" t="str">
            <v xml:space="preserve"> </v>
          </cell>
        </row>
        <row r="4938">
          <cell r="A4938" t="str">
            <v>ICICI PRUDENTIAL VALUE FUND-SERIES 15-DIRECT PLAN DIVIDEND PAYOUT</v>
          </cell>
          <cell r="B4938">
            <v>540631</v>
          </cell>
          <cell r="C4938" t="str">
            <v>IPRU9190</v>
          </cell>
          <cell r="D4938" t="str">
            <v xml:space="preserve"> </v>
          </cell>
        </row>
        <row r="4939">
          <cell r="A4939" t="str">
            <v>HDFC EQUITY OPPORTUNITIES FUND-II-1100D JUNE 2017(1) SERIES 2-DIRECT OPTION-GROWTH OPTION</v>
          </cell>
          <cell r="B4939">
            <v>540634</v>
          </cell>
          <cell r="C4939" t="str">
            <v>HEOFDG1100</v>
          </cell>
          <cell r="D4939" t="str">
            <v xml:space="preserve"> </v>
          </cell>
        </row>
        <row r="4940">
          <cell r="A4940" t="str">
            <v>HDFC EQUITY OPPORTUNITIES FUND-II-1100D JUNE 2017(1) SERIES 2-DIRECT OPTION-DIVIDEND PAYOUT OPTION</v>
          </cell>
          <cell r="B4940">
            <v>540635</v>
          </cell>
          <cell r="C4940" t="str">
            <v>HEOFDD1100</v>
          </cell>
          <cell r="D4940" t="str">
            <v xml:space="preserve"> </v>
          </cell>
        </row>
        <row r="4941">
          <cell r="A4941" t="str">
            <v>HDFC EQUITY OPPORTUNITIES FUND-II-1100D JUNE 2017(1) SERIES 2-REGULAR OPTION-GROWTH OPTION</v>
          </cell>
          <cell r="B4941">
            <v>540636</v>
          </cell>
          <cell r="C4941" t="str">
            <v>HEOFRG1100</v>
          </cell>
          <cell r="D4941" t="str">
            <v xml:space="preserve"> </v>
          </cell>
        </row>
        <row r="4942">
          <cell r="A4942" t="str">
            <v>HDFC EQUITY OPPORTUNITIES FUND-II-1100D JUNE 2017(1) SERIES 2-REGULAR OPTION-DIVIDEND PAYOUT OPTION</v>
          </cell>
          <cell r="B4942">
            <v>540637</v>
          </cell>
          <cell r="C4942" t="str">
            <v>HEOFRD1100</v>
          </cell>
          <cell r="D4942" t="str">
            <v xml:space="preserve"> </v>
          </cell>
        </row>
        <row r="4943">
          <cell r="A4943" t="str">
            <v>UTI Nifty Next 50 ETF</v>
          </cell>
          <cell r="B4943">
            <v>540669</v>
          </cell>
          <cell r="C4943" t="str">
            <v>UTINEXT50</v>
          </cell>
          <cell r="D4943" t="str">
            <v xml:space="preserve"> </v>
          </cell>
        </row>
        <row r="4944">
          <cell r="A4944" t="str">
            <v>Axis Equity Advantage Fund - Series 2 Direct Plan - Growth</v>
          </cell>
          <cell r="B4944">
            <v>540671</v>
          </cell>
          <cell r="C4944" t="str">
            <v>AXISAHDGG</v>
          </cell>
          <cell r="D4944" t="str">
            <v xml:space="preserve"> </v>
          </cell>
        </row>
        <row r="4945">
          <cell r="A4945" t="str">
            <v>Axis Equity Advantage Fund - Series 2 Regular Plan - Growth</v>
          </cell>
          <cell r="B4945">
            <v>540672</v>
          </cell>
          <cell r="C4945" t="str">
            <v>AXISAHGPG</v>
          </cell>
          <cell r="D4945" t="str">
            <v xml:space="preserve"> </v>
          </cell>
        </row>
        <row r="4946">
          <cell r="A4946" t="str">
            <v>ICICI Prudential Value Fund - Series 16 - Cumulative Option</v>
          </cell>
          <cell r="B4946">
            <v>540682</v>
          </cell>
          <cell r="C4946" t="str">
            <v>IPRU2991</v>
          </cell>
          <cell r="D4946" t="str">
            <v xml:space="preserve"> </v>
          </cell>
        </row>
        <row r="4947">
          <cell r="A4947" t="str">
            <v>ICICI Prudential Value Fund - Series 16 - Dividend Payout Option</v>
          </cell>
          <cell r="B4947">
            <v>540683</v>
          </cell>
          <cell r="C4947" t="str">
            <v>IPRU2992</v>
          </cell>
          <cell r="D4947" t="str">
            <v xml:space="preserve"> </v>
          </cell>
        </row>
        <row r="4948">
          <cell r="A4948" t="str">
            <v>ICICI Prudential Value Fund - Series 16 - Direct Plan Cumulative Option</v>
          </cell>
          <cell r="B4948">
            <v>540684</v>
          </cell>
          <cell r="C4948" t="str">
            <v>IPRU9193</v>
          </cell>
          <cell r="D4948" t="str">
            <v xml:space="preserve"> </v>
          </cell>
        </row>
        <row r="4949">
          <cell r="A4949" t="str">
            <v>ICICI Prudential Value Fund - Series 16 - Direct Plan Dividend Payout Option</v>
          </cell>
          <cell r="B4949">
            <v>540685</v>
          </cell>
          <cell r="C4949" t="str">
            <v>IPRU9194</v>
          </cell>
          <cell r="D4949" t="str">
            <v xml:space="preserve"> </v>
          </cell>
        </row>
        <row r="4950">
          <cell r="A4950" t="str">
            <v>ICICI PRUDENTIAL VALUE FUND SERIES 17 - CUMULATIVE OPTION</v>
          </cell>
          <cell r="B4950">
            <v>540711</v>
          </cell>
          <cell r="C4950" t="str">
            <v>IPRU3003</v>
          </cell>
          <cell r="D4950" t="str">
            <v xml:space="preserve"> </v>
          </cell>
        </row>
        <row r="4951">
          <cell r="A4951" t="str">
            <v>ICICI PRUDENTIAL VALUE FUND SERIES 17 - DIVIDEND OPTION</v>
          </cell>
          <cell r="B4951">
            <v>540712</v>
          </cell>
          <cell r="C4951" t="str">
            <v>IPRU3004</v>
          </cell>
          <cell r="D4951" t="str">
            <v xml:space="preserve"> </v>
          </cell>
        </row>
        <row r="4952">
          <cell r="A4952" t="str">
            <v>ICICI PRUDENTIAL VALUE FUND SERIES 17 - DIRECT PLAN CUMULATIVE OPTION</v>
          </cell>
          <cell r="B4952">
            <v>540713</v>
          </cell>
          <cell r="C4952" t="str">
            <v>IPRU9205</v>
          </cell>
          <cell r="D4952" t="str">
            <v xml:space="preserve"> </v>
          </cell>
        </row>
        <row r="4953">
          <cell r="A4953" t="str">
            <v>ICICI PRUDENTIAL VALUE FUND SERIES 17 - DIRECT PLAN DIVIDEND OPTION</v>
          </cell>
          <cell r="B4953">
            <v>540714</v>
          </cell>
          <cell r="C4953" t="str">
            <v>IPRU9206</v>
          </cell>
          <cell r="D4953" t="str">
            <v xml:space="preserve"> </v>
          </cell>
        </row>
        <row r="4954">
          <cell r="A4954" t="str">
            <v>Aditya Birla Sun Life Resurgent India Fund - Series 5 - Regular Plan Growth</v>
          </cell>
          <cell r="B4954">
            <v>540739</v>
          </cell>
          <cell r="C4954" t="str">
            <v>ABSLRIF5RG</v>
          </cell>
          <cell r="D4954" t="str">
            <v xml:space="preserve"> </v>
          </cell>
        </row>
        <row r="4955">
          <cell r="A4955" t="str">
            <v>Aditya Birla Sun Life Resurgent India Fund - Series 5 - Regular Plan Dividend Payout</v>
          </cell>
          <cell r="B4955">
            <v>540740</v>
          </cell>
          <cell r="C4955" t="str">
            <v>ABSLRIF5RD</v>
          </cell>
          <cell r="D4955" t="str">
            <v xml:space="preserve"> </v>
          </cell>
        </row>
        <row r="4956">
          <cell r="A4956" t="str">
            <v>Aditya Birla Sun Life Resurgent India Fund - Series 5 - Direct Plan Growth</v>
          </cell>
          <cell r="B4956">
            <v>540741</v>
          </cell>
          <cell r="C4956" t="str">
            <v>ABSLRIF5DG</v>
          </cell>
          <cell r="D4956" t="str">
            <v xml:space="preserve"> </v>
          </cell>
        </row>
        <row r="4957">
          <cell r="A4957" t="str">
            <v>Aditya Birla Sun Life Resurgent India Fund - Series 5 - Direct Plan Dividend Payout</v>
          </cell>
          <cell r="B4957">
            <v>540742</v>
          </cell>
          <cell r="C4957" t="str">
            <v>ABSLRIF5DD</v>
          </cell>
          <cell r="D4957" t="str">
            <v xml:space="preserve"> </v>
          </cell>
        </row>
        <row r="4958">
          <cell r="A4958" t="str">
            <v>ICICI Prudential Value Fund Series 18 - Cumulative Option</v>
          </cell>
          <cell r="B4958">
            <v>540763</v>
          </cell>
          <cell r="C4958" t="str">
            <v>IPRU3013</v>
          </cell>
          <cell r="D4958" t="str">
            <v xml:space="preserve"> </v>
          </cell>
        </row>
        <row r="4959">
          <cell r="A4959" t="str">
            <v>ICICI Prudential Value Fund Series 18 - Dividend Payout Option</v>
          </cell>
          <cell r="B4959">
            <v>540764</v>
          </cell>
          <cell r="C4959" t="str">
            <v>IPRU3014</v>
          </cell>
          <cell r="D4959" t="str">
            <v xml:space="preserve"> </v>
          </cell>
        </row>
        <row r="4960">
          <cell r="A4960" t="str">
            <v>ICICI Prudential Value Fund Series 18 - Direct Plan Cumulative Option</v>
          </cell>
          <cell r="B4960">
            <v>540765</v>
          </cell>
          <cell r="C4960" t="str">
            <v>IPRU9215</v>
          </cell>
          <cell r="D4960" t="str">
            <v xml:space="preserve"> </v>
          </cell>
        </row>
        <row r="4961">
          <cell r="A4961" t="str">
            <v>ICICI Prudential Value Fund Series 18 - Direct Plan Dividend Payout Option</v>
          </cell>
          <cell r="B4961">
            <v>540766</v>
          </cell>
          <cell r="C4961" t="str">
            <v>IPRU9216</v>
          </cell>
          <cell r="D4961" t="str">
            <v xml:space="preserve"> </v>
          </cell>
        </row>
        <row r="4962">
          <cell r="A4962" t="str">
            <v>NIPPON INDIA MUTUAL FUND  CAPITAL BUILDER FD SR B DR DVP 06JN21</v>
          </cell>
          <cell r="B4962">
            <v>540778</v>
          </cell>
          <cell r="C4962" t="str">
            <v>NCBFIVBDD</v>
          </cell>
          <cell r="D4962" t="str">
            <v xml:space="preserve"> </v>
          </cell>
        </row>
        <row r="4963">
          <cell r="A4963" t="str">
            <v>NIPPON INDIA MUTUAL FUND  CAPITAL BUILDER FD SR B DR GWTH 06JN21</v>
          </cell>
          <cell r="B4963">
            <v>540779</v>
          </cell>
          <cell r="C4963" t="str">
            <v>NCBFIVBDG</v>
          </cell>
          <cell r="D4963" t="str">
            <v xml:space="preserve"> </v>
          </cell>
        </row>
        <row r="4964">
          <cell r="A4964" t="str">
            <v>NIPPON INDIA MUTUAL FUND  CAPITAL BUILDER FD SR B RG DVP 06JN21</v>
          </cell>
          <cell r="B4964">
            <v>540780</v>
          </cell>
          <cell r="C4964" t="str">
            <v>NCBFIVBD</v>
          </cell>
          <cell r="D4964" t="str">
            <v xml:space="preserve"> </v>
          </cell>
        </row>
        <row r="4965">
          <cell r="A4965" t="str">
            <v>NIPPON INDIA MUTUAL FUND  CAPITAL BUILDER FD SR B RG GWTH 06JN21</v>
          </cell>
          <cell r="B4965">
            <v>540781</v>
          </cell>
          <cell r="C4965" t="str">
            <v>NCBFIVBG</v>
          </cell>
          <cell r="D4965" t="str">
            <v xml:space="preserve"> </v>
          </cell>
        </row>
        <row r="4966">
          <cell r="A4966" t="str">
            <v>BHARAT 22 ETF - ICICI Prudential AMC</v>
          </cell>
          <cell r="B4966">
            <v>540787</v>
          </cell>
          <cell r="C4966" t="str">
            <v>ICICIB22</v>
          </cell>
          <cell r="D4966" t="str">
            <v xml:space="preserve"> </v>
          </cell>
        </row>
        <row r="4967">
          <cell r="A4967" t="str">
            <v>HDFC HOF-I-1140D November 2017(1) - Direct Option - Growth Option</v>
          </cell>
          <cell r="B4967">
            <v>540791</v>
          </cell>
          <cell r="C4967" t="str">
            <v>HHOF1140DG</v>
          </cell>
          <cell r="D4967" t="str">
            <v xml:space="preserve"> </v>
          </cell>
        </row>
        <row r="4968">
          <cell r="A4968" t="str">
            <v>HDFC HOF-I-1140D November 2017(1) - Direct Option - Dividend Payout Option</v>
          </cell>
          <cell r="B4968">
            <v>540792</v>
          </cell>
          <cell r="C4968" t="str">
            <v>HHOF1140DD</v>
          </cell>
          <cell r="D4968" t="str">
            <v xml:space="preserve"> </v>
          </cell>
        </row>
        <row r="4969">
          <cell r="A4969" t="str">
            <v>HDFC HOF-I-1140D November 2017(1) - Regular Option - Growth Option</v>
          </cell>
          <cell r="B4969">
            <v>540793</v>
          </cell>
          <cell r="C4969" t="str">
            <v>HHOF1140RG</v>
          </cell>
          <cell r="D4969" t="str">
            <v xml:space="preserve"> </v>
          </cell>
        </row>
        <row r="4970">
          <cell r="A4970" t="str">
            <v>HDFC HOF-I-1140D November 2017(1) - Regular  Option - Dividend Payout Option</v>
          </cell>
          <cell r="B4970">
            <v>540794</v>
          </cell>
          <cell r="C4970" t="str">
            <v>HHOF1140RD</v>
          </cell>
          <cell r="D4970" t="str">
            <v xml:space="preserve"> </v>
          </cell>
        </row>
        <row r="4971">
          <cell r="A4971" t="str">
            <v>DSP BLACKROCK A.C.E. Fund Series 1 - Regular Growth</v>
          </cell>
          <cell r="B4971">
            <v>540799</v>
          </cell>
          <cell r="C4971" t="str">
            <v>DACEFRG</v>
          </cell>
          <cell r="D4971" t="str">
            <v xml:space="preserve"> </v>
          </cell>
        </row>
        <row r="4972">
          <cell r="A4972" t="str">
            <v>DSP BLACKROCK A.C.E. Fund Series 1 - Regular-Dividend Payout</v>
          </cell>
          <cell r="B4972">
            <v>540800</v>
          </cell>
          <cell r="C4972" t="str">
            <v>DACEFRDP</v>
          </cell>
          <cell r="D4972" t="str">
            <v xml:space="preserve"> </v>
          </cell>
        </row>
        <row r="4973">
          <cell r="A4973" t="str">
            <v>DSP BLACKROCK A.C.E. Fund Series 1 - Direct Growth</v>
          </cell>
          <cell r="B4973">
            <v>540801</v>
          </cell>
          <cell r="C4973" t="str">
            <v>DACEFDG</v>
          </cell>
          <cell r="D4973" t="str">
            <v xml:space="preserve"> </v>
          </cell>
        </row>
        <row r="4974">
          <cell r="A4974" t="str">
            <v>DSP BLACKROCK A.C.E. Fund Series 1 - Direct - Dividend Payout</v>
          </cell>
          <cell r="B4974">
            <v>540802</v>
          </cell>
          <cell r="C4974" t="str">
            <v>DACEFDDP</v>
          </cell>
          <cell r="D4974" t="str">
            <v xml:space="preserve"> </v>
          </cell>
        </row>
        <row r="4975">
          <cell r="A4975" t="str">
            <v>NIPPON INDIA MUTUAL FUND  CAPITAL BUILDER FD IV SR C DR DVP 20MR21</v>
          </cell>
          <cell r="B4975">
            <v>540825</v>
          </cell>
          <cell r="C4975" t="str">
            <v>NCBFIVBCD</v>
          </cell>
          <cell r="D4975" t="str">
            <v xml:space="preserve"> </v>
          </cell>
        </row>
        <row r="4976">
          <cell r="A4976" t="str">
            <v>NIPPON INDIA MUTUAL FUND  CAPITAL BUILDER FD IV SR C RG GWTH 20MR21</v>
          </cell>
          <cell r="B4976">
            <v>540826</v>
          </cell>
          <cell r="C4976" t="str">
            <v>NCBFIVCG</v>
          </cell>
          <cell r="D4976" t="str">
            <v xml:space="preserve"> </v>
          </cell>
        </row>
        <row r="4977">
          <cell r="A4977" t="str">
            <v>NIPPON INDIA MUTUAL FUND  CAPITAL BUILDER FD IV SR C DR GWTH 20MR21</v>
          </cell>
          <cell r="B4977">
            <v>540827</v>
          </cell>
          <cell r="C4977" t="str">
            <v>NCBFIVBCG</v>
          </cell>
          <cell r="D4977" t="str">
            <v xml:space="preserve"> </v>
          </cell>
        </row>
        <row r="4978">
          <cell r="A4978" t="str">
            <v>NIPPON INDIA MUTUAL FUND  CAPITAL BUILDER FD IV SR C RG DVP 20MR21</v>
          </cell>
          <cell r="B4978">
            <v>540828</v>
          </cell>
          <cell r="C4978" t="str">
            <v>NCBFIVCD</v>
          </cell>
          <cell r="D4978" t="str">
            <v xml:space="preserve"> </v>
          </cell>
        </row>
        <row r="4979">
          <cell r="A4979" t="str">
            <v>ICICI PRUDENTIAL VALUE FUND - SERIES 19 - CUMULATIVE OPTION</v>
          </cell>
          <cell r="B4979">
            <v>540861</v>
          </cell>
          <cell r="C4979" t="str">
            <v>IPRU3018</v>
          </cell>
          <cell r="D4979" t="str">
            <v xml:space="preserve"> </v>
          </cell>
        </row>
        <row r="4980">
          <cell r="A4980" t="str">
            <v>ICICI PRUDENTIAL VALUE FUND - SERIES 19  - DIVIDEND PAYOUT OPTION</v>
          </cell>
          <cell r="B4980">
            <v>540862</v>
          </cell>
          <cell r="C4980" t="str">
            <v>IPRU3019</v>
          </cell>
          <cell r="D4980" t="str">
            <v xml:space="preserve"> </v>
          </cell>
        </row>
        <row r="4981">
          <cell r="A4981" t="str">
            <v>ICICI PRUDENTIAL VALUE FUND - SERIES 19  - DIRECT PLAN CUMULATIVE OPTION</v>
          </cell>
          <cell r="B4981">
            <v>540863</v>
          </cell>
          <cell r="C4981" t="str">
            <v>IPRU9220</v>
          </cell>
          <cell r="D4981" t="str">
            <v xml:space="preserve"> </v>
          </cell>
        </row>
        <row r="4982">
          <cell r="A4982" t="str">
            <v>ICICI PRUDENTIAL VALUE FUND - SERIES 19  -DIRECT PLAN DIVIDEND PAYOUT OPTION</v>
          </cell>
          <cell r="B4982">
            <v>540864</v>
          </cell>
          <cell r="C4982" t="str">
            <v>IPRU9221</v>
          </cell>
          <cell r="D4982" t="str">
            <v xml:space="preserve"> </v>
          </cell>
        </row>
        <row r="4983">
          <cell r="A4983" t="str">
            <v>NIPPON INDIA MUTUAL FUND  CAPITAL BUILDER FD IV SRD DR DVP 18JN21</v>
          </cell>
          <cell r="B4983">
            <v>540896</v>
          </cell>
          <cell r="C4983" t="str">
            <v>NCBFIVDDD</v>
          </cell>
          <cell r="D4983" t="str">
            <v xml:space="preserve"> </v>
          </cell>
        </row>
        <row r="4984">
          <cell r="A4984" t="str">
            <v>NIPPON INDIA MUTUAL FUND  CAPITAL BUILDER FD IV SRD RG GWTH 18JN21</v>
          </cell>
          <cell r="B4984">
            <v>540897</v>
          </cell>
          <cell r="C4984" t="str">
            <v>NCBFIVDG</v>
          </cell>
          <cell r="D4984" t="str">
            <v xml:space="preserve"> </v>
          </cell>
        </row>
        <row r="4985">
          <cell r="A4985" t="str">
            <v>NIPPON INDIA MUTUAL FUND  CAPITAL BUILDER FD IV SRD DR GWTH 18JN21</v>
          </cell>
          <cell r="B4985">
            <v>540898</v>
          </cell>
          <cell r="C4985" t="str">
            <v>NCBFIVDDG</v>
          </cell>
          <cell r="D4985" t="str">
            <v xml:space="preserve"> </v>
          </cell>
        </row>
        <row r="4986">
          <cell r="A4986" t="str">
            <v>NIPPON INDIA MUTUAL FUND  CAPITAL BUILDER FD IV SRD RG DVP 18JN21</v>
          </cell>
          <cell r="B4986">
            <v>540899</v>
          </cell>
          <cell r="C4986" t="str">
            <v>NCBFIVDD</v>
          </cell>
          <cell r="D4986" t="str">
            <v xml:space="preserve"> </v>
          </cell>
        </row>
        <row r="4987">
          <cell r="A4987" t="str">
            <v>ICICI Prudential Value Fund - Series 20 - Cumulative Option</v>
          </cell>
          <cell r="B4987">
            <v>540947</v>
          </cell>
          <cell r="C4987" t="str">
            <v>IPRU3034</v>
          </cell>
          <cell r="D4987" t="str">
            <v xml:space="preserve"> </v>
          </cell>
        </row>
        <row r="4988">
          <cell r="A4988" t="str">
            <v>ICICI Prudential Value Fund - Series 20 - Dividend Option</v>
          </cell>
          <cell r="B4988">
            <v>540949</v>
          </cell>
          <cell r="C4988" t="str">
            <v>IPRU3035</v>
          </cell>
          <cell r="D4988" t="str">
            <v xml:space="preserve"> </v>
          </cell>
        </row>
        <row r="4989">
          <cell r="A4989" t="str">
            <v>ICICI Prudential Value Fund - Series 20 - Direct Plan Cumulative Option</v>
          </cell>
          <cell r="B4989">
            <v>540950</v>
          </cell>
          <cell r="C4989" t="str">
            <v>IPRU9236</v>
          </cell>
          <cell r="D4989" t="str">
            <v xml:space="preserve"> </v>
          </cell>
        </row>
        <row r="4990">
          <cell r="A4990" t="str">
            <v>ICICI Prudential Value Fund - Series 20 - Direct Plan Dividend Option</v>
          </cell>
          <cell r="B4990">
            <v>540951</v>
          </cell>
          <cell r="C4990" t="str">
            <v>IPRU9237</v>
          </cell>
          <cell r="D4990" t="str">
            <v xml:space="preserve"> </v>
          </cell>
        </row>
        <row r="4991">
          <cell r="A4991" t="str">
            <v>Kotak India Growth Fund   Series 4 - Regular Plan Growth Option</v>
          </cell>
          <cell r="B4991">
            <v>540981</v>
          </cell>
          <cell r="C4991" t="str">
            <v>KTKIND4RG</v>
          </cell>
          <cell r="D4991" t="str">
            <v xml:space="preserve"> </v>
          </cell>
        </row>
        <row r="4992">
          <cell r="A4992" t="str">
            <v>Kotak India Growth Fund   Series 4 - Regular Plan Dividend Option</v>
          </cell>
          <cell r="B4992">
            <v>540982</v>
          </cell>
          <cell r="C4992" t="str">
            <v>KTKIND4RD</v>
          </cell>
          <cell r="D4992" t="str">
            <v xml:space="preserve"> </v>
          </cell>
        </row>
        <row r="4993">
          <cell r="A4993" t="str">
            <v>KOTAK INDIA GROWTH FUND SERIES 4 DIRECT PLAN DIVIDEND OPTION</v>
          </cell>
          <cell r="B4993">
            <v>540983</v>
          </cell>
          <cell r="C4993" t="str">
            <v>KTKIND4DD</v>
          </cell>
          <cell r="D4993" t="str">
            <v xml:space="preserve"> </v>
          </cell>
        </row>
        <row r="4994">
          <cell r="A4994" t="str">
            <v>Kotak India Growth Fund   Series 4 - Direct Plan Growth Option</v>
          </cell>
          <cell r="B4994">
            <v>540984</v>
          </cell>
          <cell r="C4994" t="str">
            <v>KTKIND4DG</v>
          </cell>
          <cell r="D4994" t="str">
            <v xml:space="preserve"> </v>
          </cell>
        </row>
        <row r="4995">
          <cell r="A4995" t="str">
            <v>Axis Capital Builder Fund - Series 1 (1540 Days) - Direct Plan  - Dividend Payout</v>
          </cell>
          <cell r="B4995">
            <v>541068</v>
          </cell>
          <cell r="C4995" t="str">
            <v>AXISCBD1D</v>
          </cell>
          <cell r="D4995" t="str">
            <v xml:space="preserve"> </v>
          </cell>
        </row>
        <row r="4996">
          <cell r="A4996" t="str">
            <v>Axis Capital Builder Fund - Series 1 (1540 Days) - Direct Plan  - Growth</v>
          </cell>
          <cell r="B4996">
            <v>541069</v>
          </cell>
          <cell r="C4996" t="str">
            <v>AXISCBDGG</v>
          </cell>
          <cell r="D4996" t="str">
            <v xml:space="preserve"> </v>
          </cell>
        </row>
        <row r="4997">
          <cell r="A4997" t="str">
            <v>Axis Capital Builder Fund - Series 1 (1540 Days) - Regular Plan  - Dividend Payout</v>
          </cell>
          <cell r="B4997">
            <v>541070</v>
          </cell>
          <cell r="C4997" t="str">
            <v>AXISCBDPD</v>
          </cell>
          <cell r="D4997" t="str">
            <v xml:space="preserve"> </v>
          </cell>
        </row>
        <row r="4998">
          <cell r="A4998" t="str">
            <v>Axis Capital Builder Fund - Series 1 (1540 Days) - Regular Plan  - Growth</v>
          </cell>
          <cell r="B4998">
            <v>541071</v>
          </cell>
          <cell r="C4998" t="str">
            <v>AXISCBGPG</v>
          </cell>
          <cell r="D4998" t="str">
            <v xml:space="preserve"> </v>
          </cell>
        </row>
        <row r="4999">
          <cell r="A4999" t="str">
            <v>DSP BlackRock A C E Fund - Series 2 - Regular Plan - Growth Option</v>
          </cell>
          <cell r="B4999">
            <v>541084</v>
          </cell>
          <cell r="C4999" t="str">
            <v>DACE2RG</v>
          </cell>
          <cell r="D4999" t="str">
            <v xml:space="preserve"> </v>
          </cell>
        </row>
        <row r="5000">
          <cell r="A5000" t="str">
            <v>DSP BlackRock A C E Fund - Series 2 - Regular Plan - Dividend Payout Option</v>
          </cell>
          <cell r="B5000">
            <v>541085</v>
          </cell>
          <cell r="C5000" t="str">
            <v>DACE2RDP</v>
          </cell>
          <cell r="D5000" t="str">
            <v xml:space="preserve"> </v>
          </cell>
        </row>
        <row r="5001">
          <cell r="A5001" t="str">
            <v>DSP BlackRock A C E Fund - Series 2 - Direct Plan - Growth Option</v>
          </cell>
          <cell r="B5001">
            <v>541086</v>
          </cell>
          <cell r="C5001" t="str">
            <v>DACE2DG</v>
          </cell>
          <cell r="D5001" t="str">
            <v xml:space="preserve"> </v>
          </cell>
        </row>
        <row r="5002">
          <cell r="A5002" t="str">
            <v>DSP BlackRock A C E Fund - Series 2 - Direct Plan - Dividend Payout  Option</v>
          </cell>
          <cell r="B5002">
            <v>541087</v>
          </cell>
          <cell r="C5002" t="str">
            <v>DACE2DDP</v>
          </cell>
          <cell r="D5002" t="str">
            <v xml:space="preserve"> </v>
          </cell>
        </row>
        <row r="5003">
          <cell r="A5003" t="str">
            <v>ADITYA BIRLA SUN LIFE RESURGENT INDIA FUND - SERIES 6- REGULAR PLAN- GROWTH</v>
          </cell>
          <cell r="B5003">
            <v>541092</v>
          </cell>
          <cell r="C5003" t="str">
            <v>ABSLRIF6RG</v>
          </cell>
          <cell r="D5003" t="str">
            <v xml:space="preserve"> </v>
          </cell>
        </row>
        <row r="5004">
          <cell r="A5004" t="str">
            <v>ADITYA BIRLA SUN LIFE RESURGENT INDIA FUND - SERIES 6- REGULAR PLAN- DIVIDEND PAYOUT</v>
          </cell>
          <cell r="B5004">
            <v>541093</v>
          </cell>
          <cell r="C5004" t="str">
            <v>ABSLRIF6RD</v>
          </cell>
          <cell r="D5004" t="str">
            <v xml:space="preserve"> </v>
          </cell>
        </row>
        <row r="5005">
          <cell r="A5005" t="str">
            <v>ADITYA BIRLA SUN LIFE RESURGENT INDIA FUND - SERIES 6- DIRECT PLAN- GROWTH</v>
          </cell>
          <cell r="B5005">
            <v>541094</v>
          </cell>
          <cell r="C5005" t="str">
            <v>ABSLRIF6DG</v>
          </cell>
          <cell r="D5005" t="str">
            <v xml:space="preserve"> </v>
          </cell>
        </row>
        <row r="5006">
          <cell r="A5006" t="str">
            <v>ADITYA BIRLA SUN LIFE RESURGENT INDIA FUND - SERIES 6- DIRECT PLAN- DIVIDEND PAYOUT</v>
          </cell>
          <cell r="B5006">
            <v>541095</v>
          </cell>
          <cell r="C5006" t="str">
            <v>ABSLRIF6DD</v>
          </cell>
          <cell r="D5006" t="str">
            <v xml:space="preserve"> </v>
          </cell>
        </row>
        <row r="5007">
          <cell r="A5007" t="str">
            <v>Aditya Birla Sun Life Resurgent India Fund - Series 7 - Regular Plan - Growth Option</v>
          </cell>
          <cell r="B5007">
            <v>541252</v>
          </cell>
          <cell r="C5007" t="str">
            <v>ABSLRIF7RG</v>
          </cell>
          <cell r="D5007" t="str">
            <v xml:space="preserve"> </v>
          </cell>
        </row>
        <row r="5008">
          <cell r="A5008" t="str">
            <v>Aditya Birla Sun Life Resurgent India Fund - Series 7 - Regular Plan - Dividend Payout</v>
          </cell>
          <cell r="B5008">
            <v>541253</v>
          </cell>
          <cell r="C5008" t="str">
            <v>ABSLRIF7RD</v>
          </cell>
          <cell r="D5008" t="str">
            <v xml:space="preserve"> </v>
          </cell>
        </row>
        <row r="5009">
          <cell r="A5009" t="str">
            <v>Aditya Birla Sun Life Resurgent India Fund - Series 7 - Direct Plan - Growth Option</v>
          </cell>
          <cell r="B5009">
            <v>541254</v>
          </cell>
          <cell r="C5009" t="str">
            <v>ABSLRIF7DG</v>
          </cell>
          <cell r="D5009" t="str">
            <v xml:space="preserve"> </v>
          </cell>
        </row>
        <row r="5010">
          <cell r="A5010" t="str">
            <v>Aditya Birla Sun Life Resurgent India Fund - Series 7 - Direct Plan - Dividend Payout</v>
          </cell>
          <cell r="B5010">
            <v>541255</v>
          </cell>
          <cell r="C5010" t="str">
            <v>ABSLRIF7DD</v>
          </cell>
          <cell r="D5010" t="str">
            <v xml:space="preserve"> </v>
          </cell>
        </row>
        <row r="5011">
          <cell r="A5011" t="str">
            <v>IndInfravit Trust</v>
          </cell>
          <cell r="B5011">
            <v>541300</v>
          </cell>
          <cell r="C5011" t="str">
            <v>INDINFR</v>
          </cell>
          <cell r="D5011" t="str">
            <v xml:space="preserve"> </v>
          </cell>
        </row>
        <row r="5012">
          <cell r="A5012" t="str">
            <v>ICICI Prudential Bharat Consumption Fund - Series 2 - Cumulative Option</v>
          </cell>
          <cell r="B5012">
            <v>541309</v>
          </cell>
          <cell r="C5012" t="str">
            <v>IPRU3095</v>
          </cell>
          <cell r="D5012" t="str">
            <v xml:space="preserve"> </v>
          </cell>
        </row>
        <row r="5013">
          <cell r="A5013" t="str">
            <v>ICICI Prudential Bharat Consumption Fund - Series 2 - Dividend Option</v>
          </cell>
          <cell r="B5013">
            <v>541310</v>
          </cell>
          <cell r="C5013" t="str">
            <v>IPRU3096</v>
          </cell>
          <cell r="D5013" t="str">
            <v xml:space="preserve"> </v>
          </cell>
        </row>
        <row r="5014">
          <cell r="A5014" t="str">
            <v>ICICI Prudential Bharat Consumption Fund - Series 2 - Direct Plan Cumulative Option</v>
          </cell>
          <cell r="B5014">
            <v>541311</v>
          </cell>
          <cell r="C5014" t="str">
            <v>IPRU9297</v>
          </cell>
          <cell r="D5014" t="str">
            <v xml:space="preserve"> </v>
          </cell>
        </row>
        <row r="5015">
          <cell r="A5015" t="str">
            <v>ICICI Prudential Bharat Consumption Fund - Series 2 - Direct Plan Dividend Option</v>
          </cell>
          <cell r="B5015">
            <v>541312</v>
          </cell>
          <cell r="C5015" t="str">
            <v>IPRU9298</v>
          </cell>
          <cell r="D5015" t="str">
            <v xml:space="preserve"> </v>
          </cell>
        </row>
        <row r="5016">
          <cell r="A5016" t="str">
            <v>ICICI Prudential S&amp;P BSE 500 ETF</v>
          </cell>
          <cell r="B5016">
            <v>541313</v>
          </cell>
          <cell r="C5016" t="str">
            <v>ICICI500</v>
          </cell>
          <cell r="D5016" t="str">
            <v xml:space="preserve"> </v>
          </cell>
        </row>
        <row r="5017">
          <cell r="A5017" t="str">
            <v>Kotak India Growth Fund Series 5 - Regular Plan - Growth Option</v>
          </cell>
          <cell r="B5017">
            <v>541341</v>
          </cell>
          <cell r="C5017" t="str">
            <v>KTKIND5RG</v>
          </cell>
          <cell r="D5017" t="str">
            <v xml:space="preserve"> </v>
          </cell>
        </row>
        <row r="5018">
          <cell r="A5018" t="str">
            <v>Kotak India Growth Fund Series 5 - Regular Plan - Dividend Option</v>
          </cell>
          <cell r="B5018">
            <v>541343</v>
          </cell>
          <cell r="C5018" t="str">
            <v>KTKIND5RD</v>
          </cell>
          <cell r="D5018" t="str">
            <v xml:space="preserve"> </v>
          </cell>
        </row>
        <row r="5019">
          <cell r="A5019" t="str">
            <v>Kotak India Growth Fund Series 5 - Direct Plan - Growth Option</v>
          </cell>
          <cell r="B5019">
            <v>541345</v>
          </cell>
          <cell r="C5019" t="str">
            <v>KTKIND5DG</v>
          </cell>
          <cell r="D5019" t="str">
            <v xml:space="preserve"> </v>
          </cell>
        </row>
        <row r="5020">
          <cell r="A5020" t="str">
            <v>Kotak India Growth Fund Series 5 - Direct Plan - Dividend Option</v>
          </cell>
          <cell r="B5020">
            <v>541346</v>
          </cell>
          <cell r="C5020" t="str">
            <v>KTKIND5DD</v>
          </cell>
          <cell r="D5020" t="str">
            <v xml:space="preserve"> </v>
          </cell>
        </row>
        <row r="5021">
          <cell r="A5021" t="str">
            <v>ICICI Prudential Bharat Consumption Fund  - Series 3 - Cumulative Option</v>
          </cell>
          <cell r="B5021">
            <v>541672</v>
          </cell>
          <cell r="C5021" t="str">
            <v>IPRU3143</v>
          </cell>
          <cell r="D5021" t="str">
            <v xml:space="preserve"> </v>
          </cell>
        </row>
        <row r="5022">
          <cell r="A5022" t="str">
            <v>ICICI Prudential Bharat Consumption Fund  - Series 3 - Dividend Payout Option</v>
          </cell>
          <cell r="B5022">
            <v>541673</v>
          </cell>
          <cell r="C5022" t="str">
            <v>IPRU3144</v>
          </cell>
          <cell r="D5022" t="str">
            <v xml:space="preserve"> </v>
          </cell>
        </row>
        <row r="5023">
          <cell r="A5023" t="str">
            <v>ICICI Prudential Bharat Consumption Fund  - Series 3 -  Direct Plan - Cumulative Option</v>
          </cell>
          <cell r="B5023">
            <v>541674</v>
          </cell>
          <cell r="C5023" t="str">
            <v>IPRU9345</v>
          </cell>
          <cell r="D5023" t="str">
            <v xml:space="preserve"> </v>
          </cell>
        </row>
        <row r="5024">
          <cell r="A5024" t="str">
            <v>ICICI Prudential Bharat Consumption Fund  - Series 3 - Direct Plan - Dividend Payout Option</v>
          </cell>
          <cell r="B5024">
            <v>541675</v>
          </cell>
          <cell r="C5024" t="str">
            <v>IPRU9346</v>
          </cell>
          <cell r="D5024" t="str">
            <v xml:space="preserve"> </v>
          </cell>
        </row>
        <row r="5025">
          <cell r="A5025" t="str">
            <v>Tata Vaue Fund Series 1 - Regular Plan - Dividend Payout Option</v>
          </cell>
          <cell r="B5025">
            <v>541676</v>
          </cell>
          <cell r="C5025" t="str">
            <v>TVF1D</v>
          </cell>
          <cell r="D5025" t="str">
            <v xml:space="preserve"> </v>
          </cell>
        </row>
        <row r="5026">
          <cell r="A5026" t="str">
            <v>Tata Vaue Fund Series 1 - Direct Plan - Dividend Payout Option</v>
          </cell>
          <cell r="B5026">
            <v>541677</v>
          </cell>
          <cell r="C5026" t="str">
            <v>TVF1DZ</v>
          </cell>
          <cell r="D5026" t="str">
            <v xml:space="preserve"> </v>
          </cell>
        </row>
        <row r="5027">
          <cell r="A5027" t="str">
            <v>Tata Vaue Fund Series 1 - Regular Plan - Growth Option</v>
          </cell>
          <cell r="B5027">
            <v>541678</v>
          </cell>
          <cell r="C5027" t="str">
            <v>TVF1G</v>
          </cell>
          <cell r="D5027" t="str">
            <v xml:space="preserve"> </v>
          </cell>
        </row>
        <row r="5028">
          <cell r="A5028" t="str">
            <v>Tata Vaue Fund Series 1 - Direct Plan - Growth Option</v>
          </cell>
          <cell r="B5028">
            <v>541679</v>
          </cell>
          <cell r="C5028" t="str">
            <v>TVF1GZ</v>
          </cell>
          <cell r="D5028" t="str">
            <v xml:space="preserve"> </v>
          </cell>
        </row>
        <row r="5029">
          <cell r="A5029" t="str">
            <v>IDFC Equity Opportunity - Series 6 - Regular Plan - Growth Option</v>
          </cell>
          <cell r="B5029">
            <v>541725</v>
          </cell>
          <cell r="C5029" t="str">
            <v>IDFCEOS6RG</v>
          </cell>
          <cell r="D5029" t="str">
            <v xml:space="preserve"> </v>
          </cell>
        </row>
        <row r="5030">
          <cell r="A5030" t="str">
            <v>IDFC Equity Opportunity - Series 6 - Regular Plan - Dividend Payout  Option</v>
          </cell>
          <cell r="B5030">
            <v>541726</v>
          </cell>
          <cell r="C5030" t="str">
            <v>IDFCEOS6RD</v>
          </cell>
          <cell r="D5030" t="str">
            <v xml:space="preserve"> </v>
          </cell>
        </row>
        <row r="5031">
          <cell r="A5031" t="str">
            <v>IDFC Equity Opportunity - Series 6 - Direct Plan - Growth Option</v>
          </cell>
          <cell r="B5031">
            <v>541727</v>
          </cell>
          <cell r="C5031" t="str">
            <v>IDFCEOS6DG</v>
          </cell>
          <cell r="D5031" t="str">
            <v xml:space="preserve"> </v>
          </cell>
        </row>
        <row r="5032">
          <cell r="A5032" t="str">
            <v>IDFC Equity Opportunity - Series 6 - Direct Plan - Dividend Payout Option</v>
          </cell>
          <cell r="B5032">
            <v>541728</v>
          </cell>
          <cell r="C5032" t="str">
            <v>IDFCEOS6DD</v>
          </cell>
          <cell r="D5032" t="str">
            <v xml:space="preserve"> </v>
          </cell>
        </row>
        <row r="5033">
          <cell r="A5033" t="str">
            <v>TATA Value Fund Series  2 - Regular Plan  - Dividend Payout Option</v>
          </cell>
          <cell r="B5033">
            <v>541742</v>
          </cell>
          <cell r="C5033" t="str">
            <v>TVF2D</v>
          </cell>
          <cell r="D5033" t="str">
            <v xml:space="preserve"> </v>
          </cell>
        </row>
        <row r="5034">
          <cell r="A5034" t="str">
            <v>TATA Value Fund Series  2 - Direct Plan  - Dividend Payout Option</v>
          </cell>
          <cell r="B5034">
            <v>541743</v>
          </cell>
          <cell r="C5034" t="str">
            <v>TVF2DZ</v>
          </cell>
          <cell r="D5034" t="str">
            <v xml:space="preserve"> </v>
          </cell>
        </row>
        <row r="5035">
          <cell r="A5035" t="str">
            <v>TATA Value Fund Series  2 - Regular  Plan  - Growth Option</v>
          </cell>
          <cell r="B5035">
            <v>541744</v>
          </cell>
          <cell r="C5035" t="str">
            <v>TVF2G</v>
          </cell>
          <cell r="D5035" t="str">
            <v xml:space="preserve"> </v>
          </cell>
        </row>
        <row r="5036">
          <cell r="A5036" t="str">
            <v>TATA Value Fund Series  2 - Direct Plan  - Growth Option</v>
          </cell>
          <cell r="B5036">
            <v>541745</v>
          </cell>
          <cell r="C5036" t="str">
            <v>TVF2GZ</v>
          </cell>
          <cell r="D5036" t="str">
            <v xml:space="preserve"> </v>
          </cell>
        </row>
        <row r="5037">
          <cell r="A5037" t="str">
            <v>ICICI PRU Bharat Consumption Fund - Sr 4 - Cumulative</v>
          </cell>
          <cell r="B5037">
            <v>541804</v>
          </cell>
          <cell r="C5037" t="str">
            <v>IPRU3168</v>
          </cell>
          <cell r="D5037" t="str">
            <v xml:space="preserve"> </v>
          </cell>
        </row>
        <row r="5038">
          <cell r="A5038" t="str">
            <v>ICICI PRU Bharat Consumption Fund - Sr 4 - Dividend Payout Option</v>
          </cell>
          <cell r="B5038">
            <v>541805</v>
          </cell>
          <cell r="C5038" t="str">
            <v>IPRU3169</v>
          </cell>
          <cell r="D5038" t="str">
            <v xml:space="preserve"> </v>
          </cell>
        </row>
        <row r="5039">
          <cell r="A5039" t="str">
            <v>ICICI PRU Bharat Consumption Fund - Sr 4 - Direct Plan Cumulative</v>
          </cell>
          <cell r="B5039">
            <v>541806</v>
          </cell>
          <cell r="C5039" t="str">
            <v>IPRU9370</v>
          </cell>
          <cell r="D5039" t="str">
            <v xml:space="preserve"> </v>
          </cell>
        </row>
        <row r="5040">
          <cell r="A5040" t="str">
            <v>ICICI PRU Bharat Consumption Fund - Sr 4 - Direct Plan Dividend Payout</v>
          </cell>
          <cell r="B5040">
            <v>541807</v>
          </cell>
          <cell r="C5040" t="str">
            <v>IPRU9371</v>
          </cell>
          <cell r="D5040" t="str">
            <v xml:space="preserve"> </v>
          </cell>
        </row>
        <row r="5041">
          <cell r="A5041" t="str">
            <v>ICICI Prudential Nifty Next 50 ETF</v>
          </cell>
          <cell r="B5041">
            <v>541809</v>
          </cell>
          <cell r="C5041" t="str">
            <v>ICICINXT50</v>
          </cell>
          <cell r="D5041" t="str">
            <v xml:space="preserve"> </v>
          </cell>
        </row>
        <row r="5042">
          <cell r="A5042" t="str">
            <v>Kotak India Growth Fund Series 7 - Regular Plan - Growth Option</v>
          </cell>
          <cell r="B5042">
            <v>541879</v>
          </cell>
          <cell r="C5042" t="str">
            <v>KTKIND7RG</v>
          </cell>
          <cell r="D5042" t="str">
            <v xml:space="preserve"> </v>
          </cell>
        </row>
        <row r="5043">
          <cell r="A5043" t="str">
            <v>Kotak India Growth Fund Series 7 - Regular Plan - Dividend Option</v>
          </cell>
          <cell r="B5043">
            <v>541881</v>
          </cell>
          <cell r="C5043" t="str">
            <v>KTKIND7RD</v>
          </cell>
          <cell r="D5043" t="str">
            <v xml:space="preserve"> </v>
          </cell>
        </row>
        <row r="5044">
          <cell r="A5044" t="str">
            <v>Kotak India Growth Fund Series 7 - Direct Plan - Growth Option</v>
          </cell>
          <cell r="B5044">
            <v>541882</v>
          </cell>
          <cell r="C5044" t="str">
            <v>KTKIND7DG</v>
          </cell>
          <cell r="D5044" t="str">
            <v xml:space="preserve"> </v>
          </cell>
        </row>
        <row r="5045">
          <cell r="A5045" t="str">
            <v>Kotak India Growth Fund Series 7 - Direct Plan - Dividend Option</v>
          </cell>
          <cell r="B5045">
            <v>541884</v>
          </cell>
          <cell r="C5045" t="str">
            <v>KTKIND7DD</v>
          </cell>
          <cell r="D5045" t="str">
            <v xml:space="preserve"> </v>
          </cell>
        </row>
        <row r="5046">
          <cell r="A5046" t="str">
            <v>SBI - ETF - SENSEX NEXT 50</v>
          </cell>
          <cell r="B5046">
            <v>541972</v>
          </cell>
          <cell r="C5046" t="str">
            <v>SETFSN50</v>
          </cell>
          <cell r="D5046" t="str">
            <v xml:space="preserve"> </v>
          </cell>
        </row>
        <row r="5047">
          <cell r="A5047" t="str">
            <v>NIPPON INDIA MUTUAL FUND  INDIA OPPT FD  SR A RG GWTH31JN22</v>
          </cell>
          <cell r="B5047">
            <v>541984</v>
          </cell>
          <cell r="C5047" t="str">
            <v>NIOSAG</v>
          </cell>
          <cell r="D5047" t="str">
            <v xml:space="preserve"> </v>
          </cell>
        </row>
        <row r="5048">
          <cell r="A5048" t="str">
            <v>NIPPON INDIA MUTUAL FUND  INDIA OPPT FD  SR A RG DVP31JN22</v>
          </cell>
          <cell r="B5048">
            <v>541985</v>
          </cell>
          <cell r="C5048" t="str">
            <v>NIOSAD</v>
          </cell>
          <cell r="D5048" t="str">
            <v xml:space="preserve"> </v>
          </cell>
        </row>
        <row r="5049">
          <cell r="A5049" t="str">
            <v>NIPPON INDIA MUTUAL FUND  INDIA OPPT FD  SR A DR GWTH31JN22</v>
          </cell>
          <cell r="B5049">
            <v>541986</v>
          </cell>
          <cell r="C5049" t="str">
            <v>NIOSADG</v>
          </cell>
          <cell r="D5049" t="str">
            <v xml:space="preserve"> </v>
          </cell>
        </row>
        <row r="5050">
          <cell r="A5050" t="str">
            <v>NIPPON INDIA MUTUAL FUND  INDIA OPPT FD  SR A DR DVP31JN22</v>
          </cell>
          <cell r="B5050">
            <v>541987</v>
          </cell>
          <cell r="C5050" t="str">
            <v>NIOSADD</v>
          </cell>
          <cell r="D5050" t="str">
            <v xml:space="preserve"> </v>
          </cell>
        </row>
        <row r="5051">
          <cell r="A5051" t="str">
            <v>MIRAE ASSET NIFTY 50 ETF (MAN50ETF)</v>
          </cell>
          <cell r="B5051">
            <v>542131</v>
          </cell>
          <cell r="C5051" t="str">
            <v>MAN50ETF</v>
          </cell>
          <cell r="D5051" t="str">
            <v xml:space="preserve"> </v>
          </cell>
        </row>
        <row r="5052">
          <cell r="A5052" t="str">
            <v>ICICI Prudential Bharat Consumption Fund - Series 5 - Cumulative Option</v>
          </cell>
          <cell r="B5052">
            <v>542156</v>
          </cell>
          <cell r="C5052" t="str">
            <v>IPRU3218</v>
          </cell>
          <cell r="D5052" t="str">
            <v xml:space="preserve"> </v>
          </cell>
        </row>
        <row r="5053">
          <cell r="A5053" t="str">
            <v>ICICI Prudential Bharat Consumption Fund - Series 5 - Dividend Payout Option</v>
          </cell>
          <cell r="B5053">
            <v>542158</v>
          </cell>
          <cell r="C5053" t="str">
            <v>IPRU3219</v>
          </cell>
          <cell r="D5053" t="str">
            <v xml:space="preserve"> </v>
          </cell>
        </row>
        <row r="5054">
          <cell r="A5054" t="str">
            <v>ICICI Prudential Bharat Consumption Fund - Series 5 -  Direct Plan - Cumulative Option</v>
          </cell>
          <cell r="B5054">
            <v>542160</v>
          </cell>
          <cell r="C5054" t="str">
            <v>IPRU9420</v>
          </cell>
          <cell r="D5054" t="str">
            <v xml:space="preserve"> </v>
          </cell>
        </row>
        <row r="5055">
          <cell r="A5055" t="str">
            <v>ICICI Prudential Bharat Consumption Fund - Series 5 -  Direct Plan - Dividend Payout  Option</v>
          </cell>
          <cell r="B5055">
            <v>542163</v>
          </cell>
          <cell r="C5055" t="str">
            <v>IPRU9421</v>
          </cell>
          <cell r="D5055" t="str">
            <v xml:space="preserve"> </v>
          </cell>
        </row>
        <row r="5056">
          <cell r="A5056" t="str">
            <v>Aditya Birla Sun Life Nifty Next 50 ETF</v>
          </cell>
          <cell r="B5056">
            <v>542230</v>
          </cell>
          <cell r="C5056" t="str">
            <v>ABSLNN50ET</v>
          </cell>
          <cell r="D5056" t="str">
            <v xml:space="preserve"> </v>
          </cell>
        </row>
        <row r="5057">
          <cell r="A5057" t="str">
            <v>Axis&amp;#160;Capital&amp;#160;Builder&amp;#160;Fund&amp;#160;-&amp;#160;Series&amp;#160;4&amp;#160;(1582&amp;#160;days)&amp;#160;-</v>
          </cell>
          <cell r="B5057">
            <v>542244</v>
          </cell>
          <cell r="C5057" t="str">
            <v>AXISCCDID</v>
          </cell>
          <cell r="D5057" t="str">
            <v xml:space="preserve"> </v>
          </cell>
        </row>
        <row r="5058">
          <cell r="A5058" t="str">
            <v>Axis&amp;#160;Capital&amp;#160;Builder&amp;#160;Fund&amp;#160;-&amp;#160;Series&amp;#160;4&amp;#160;(1582&amp;#160;days)&amp;#160;-Direct&amp;#160;Plan&amp;#160;-&amp;#160;Growth&amp;#160;Option</v>
          </cell>
          <cell r="B5058">
            <v>542245</v>
          </cell>
          <cell r="C5058" t="str">
            <v>AXISCCDGG</v>
          </cell>
          <cell r="D5058" t="str">
            <v xml:space="preserve"> </v>
          </cell>
        </row>
        <row r="5059">
          <cell r="A5059" t="str">
            <v>Axis&amp;#160;Capital&amp;#160;Builder&amp;#160;Fund&amp;#160;-&amp;#160;Series&amp;#160;4&amp;#160;(1582&amp;#160;days)&amp;#160;-Regular&amp;#160;Plan&amp;#160;-&amp;#160;Dividend&amp;#160;Payout&amp;#160;Option</v>
          </cell>
          <cell r="B5059">
            <v>542246</v>
          </cell>
          <cell r="C5059" t="str">
            <v>AXISCCDPD</v>
          </cell>
          <cell r="D5059" t="str">
            <v xml:space="preserve"> </v>
          </cell>
        </row>
        <row r="5060">
          <cell r="A5060" t="str">
            <v>Axis&amp;#160;Capital&amp;#160;Builder&amp;#160;Fund&amp;#160;-&amp;#160;Series&amp;#160;4&amp;#160;(1582&amp;#160;days)&amp;#160;- Regular&amp;#160;Plan&amp;#160;-&amp;#160;Growth&amp;#160;Option</v>
          </cell>
          <cell r="B5060">
            <v>542247</v>
          </cell>
          <cell r="C5060" t="str">
            <v>AXISCCGPG</v>
          </cell>
          <cell r="D5060" t="str">
            <v xml:space="preserve"> </v>
          </cell>
        </row>
        <row r="5061">
          <cell r="A5061" t="str">
            <v>UTI S&amp;P BSE Sensex Next 50 ETF</v>
          </cell>
          <cell r="B5061">
            <v>542513</v>
          </cell>
          <cell r="C5061" t="str">
            <v>UTISXN50</v>
          </cell>
          <cell r="D5061" t="str">
            <v xml:space="preserve"> </v>
          </cell>
        </row>
        <row r="5062">
          <cell r="A5062" t="str">
            <v>India Infrastructure Trust</v>
          </cell>
          <cell r="B5062">
            <v>542543</v>
          </cell>
          <cell r="C5062" t="str">
            <v>INFRATRUST</v>
          </cell>
          <cell r="D5062" t="str">
            <v xml:space="preserve"> </v>
          </cell>
        </row>
        <row r="5063">
          <cell r="A5063" t="str">
            <v>Parshva Enterprises Ltd</v>
          </cell>
          <cell r="B5063">
            <v>542694</v>
          </cell>
          <cell r="C5063" t="str">
            <v>PARSHVA</v>
          </cell>
          <cell r="D5063" t="str">
            <v>Comm.Trading  &amp; Distribution</v>
          </cell>
        </row>
        <row r="5064">
          <cell r="A5064" t="str">
            <v>Anand Rayons Ltd</v>
          </cell>
          <cell r="B5064">
            <v>542721</v>
          </cell>
          <cell r="C5064" t="str">
            <v>ARL</v>
          </cell>
          <cell r="D5064" t="str">
            <v>Comm.Trading  &amp; Distribution</v>
          </cell>
        </row>
        <row r="5065">
          <cell r="A5065" t="str">
            <v>Earum Pharmaceuticals Ltd</v>
          </cell>
          <cell r="B5065">
            <v>542724</v>
          </cell>
          <cell r="C5065" t="str">
            <v>EARUM</v>
          </cell>
          <cell r="D5065" t="str">
            <v>Pharmaceuticals</v>
          </cell>
        </row>
        <row r="5066">
          <cell r="A5066" t="str">
            <v>SBC Exports Ltd</v>
          </cell>
          <cell r="B5066">
            <v>542725</v>
          </cell>
          <cell r="C5066" t="str">
            <v>SBC</v>
          </cell>
          <cell r="D5066" t="str">
            <v>Other Apparels &amp; Accessories</v>
          </cell>
        </row>
        <row r="5067">
          <cell r="A5067" t="str">
            <v>IndiaMART InterMESH Ltd</v>
          </cell>
          <cell r="B5067">
            <v>542726</v>
          </cell>
          <cell r="C5067" t="str">
            <v>INDIAMART</v>
          </cell>
          <cell r="D5067" t="str">
            <v>Internet Software &amp; Services</v>
          </cell>
        </row>
        <row r="5068">
          <cell r="A5068" t="str">
            <v>City Pulse Multiplex Ltd</v>
          </cell>
          <cell r="B5068">
            <v>542727</v>
          </cell>
          <cell r="C5068" t="str">
            <v>CPML</v>
          </cell>
          <cell r="D5068" t="str">
            <v>Specialty Retail</v>
          </cell>
        </row>
        <row r="5069">
          <cell r="A5069" t="str">
            <v>SK International Export Ltd</v>
          </cell>
          <cell r="B5069">
            <v>542728</v>
          </cell>
          <cell r="C5069" t="str">
            <v>SKIEL</v>
          </cell>
          <cell r="D5069" t="str">
            <v>Other Apparels &amp; Accessories</v>
          </cell>
        </row>
        <row r="5070">
          <cell r="A5070" t="str">
            <v>DCM Nouvelle Ltd</v>
          </cell>
          <cell r="B5070">
            <v>542729</v>
          </cell>
          <cell r="C5070" t="str">
            <v>DCMNVL</v>
          </cell>
          <cell r="D5070" t="str">
            <v>Textiles</v>
          </cell>
        </row>
        <row r="5071">
          <cell r="A5071" t="str">
            <v>ICICI Prudential Bank ETF</v>
          </cell>
          <cell r="B5071">
            <v>542730</v>
          </cell>
          <cell r="C5071" t="str">
            <v>ICICIBANKN</v>
          </cell>
          <cell r="D5071" t="str">
            <v xml:space="preserve"> </v>
          </cell>
        </row>
        <row r="5072">
          <cell r="A5072" t="str">
            <v>NIPPON INDIA ETF SENSEX NEXT 50</v>
          </cell>
          <cell r="B5072">
            <v>542747</v>
          </cell>
          <cell r="C5072" t="str">
            <v>NETFSNX150</v>
          </cell>
          <cell r="D5072" t="str">
            <v xml:space="preserve"> </v>
          </cell>
        </row>
        <row r="5073">
          <cell r="A5073" t="str">
            <v>Affle (India) Ltd</v>
          </cell>
          <cell r="B5073">
            <v>542752</v>
          </cell>
          <cell r="C5073" t="str">
            <v>AFFLE</v>
          </cell>
          <cell r="D5073" t="str">
            <v>Advertising &amp; Media</v>
          </cell>
        </row>
        <row r="5074">
          <cell r="A5074" t="str">
            <v>Seacoast Shipping Services Ltd</v>
          </cell>
          <cell r="B5074">
            <v>542753</v>
          </cell>
          <cell r="C5074" t="str">
            <v>SEACOAST</v>
          </cell>
          <cell r="D5074" t="str">
            <v>Distributors</v>
          </cell>
        </row>
        <row r="5075">
          <cell r="A5075" t="str">
            <v>ICICI Prudential Private Banks ETF</v>
          </cell>
          <cell r="B5075">
            <v>542758</v>
          </cell>
          <cell r="C5075" t="str">
            <v>ICICIBANKP</v>
          </cell>
          <cell r="D5075" t="str">
            <v xml:space="preserve"> </v>
          </cell>
        </row>
        <row r="5076">
          <cell r="A5076" t="str">
            <v>Spandana Sphoorty Financial Ltd</v>
          </cell>
          <cell r="B5076">
            <v>542759</v>
          </cell>
          <cell r="C5076" t="str">
            <v>SPANDANA</v>
          </cell>
          <cell r="D5076" t="str">
            <v>Finance (including NBFCs)</v>
          </cell>
        </row>
        <row r="5077">
          <cell r="A5077" t="str">
            <v>Sterling and Wilson Solar Ltd</v>
          </cell>
          <cell r="B5077">
            <v>542760</v>
          </cell>
          <cell r="C5077" t="str">
            <v>SWSOLAR</v>
          </cell>
          <cell r="D5077" t="str">
            <v>Heavy Electrical Equipment</v>
          </cell>
        </row>
        <row r="5078">
          <cell r="A5078" t="str">
            <v>Transpact Enterprises Ltd</v>
          </cell>
          <cell r="B5078">
            <v>542765</v>
          </cell>
          <cell r="C5078" t="str">
            <v>TRANSPACT</v>
          </cell>
          <cell r="D5078" t="str">
            <v>Medical Equipment</v>
          </cell>
        </row>
        <row r="5079">
          <cell r="A5079" t="str">
            <v>Alphalogic Techsys Ltd</v>
          </cell>
          <cell r="B5079">
            <v>542770</v>
          </cell>
          <cell r="C5079" t="str">
            <v>ALPHALOGIC</v>
          </cell>
          <cell r="D5079" t="str">
            <v>IT Consulting &amp; Software</v>
          </cell>
        </row>
        <row r="5080">
          <cell r="A5080" t="str">
            <v>Novateor Research Laboratories Ltd</v>
          </cell>
          <cell r="B5080">
            <v>542771</v>
          </cell>
          <cell r="C5080" t="str">
            <v>NOVATEOR</v>
          </cell>
          <cell r="D5080" t="str">
            <v>Personal Products</v>
          </cell>
        </row>
        <row r="5081">
          <cell r="A5081" t="str">
            <v>IIFL Wealth Management Ltd</v>
          </cell>
          <cell r="B5081">
            <v>542772</v>
          </cell>
          <cell r="C5081" t="str">
            <v>IIFLWAM</v>
          </cell>
          <cell r="D5081" t="str">
            <v>Other Financial Services</v>
          </cell>
        </row>
        <row r="5082">
          <cell r="A5082" t="str">
            <v>IIFL Securities Ltd</v>
          </cell>
          <cell r="B5082">
            <v>542773</v>
          </cell>
          <cell r="C5082" t="str">
            <v>IIFLSEC</v>
          </cell>
          <cell r="D5082" t="str">
            <v>Other Financial Services</v>
          </cell>
        </row>
        <row r="5083">
          <cell r="A5083" t="str">
            <v>APM Finvest Ltd</v>
          </cell>
          <cell r="B5083">
            <v>542774</v>
          </cell>
          <cell r="C5083" t="str">
            <v>APMFINVEST</v>
          </cell>
          <cell r="D5083" t="str">
            <v>Finance (including NBFCs)</v>
          </cell>
        </row>
        <row r="5084">
          <cell r="A5084" t="str">
            <v>Misquita Engineering Ltd</v>
          </cell>
          <cell r="B5084">
            <v>542801</v>
          </cell>
          <cell r="C5084" t="str">
            <v>MISQUITA</v>
          </cell>
          <cell r="D5084" t="str">
            <v>Industrial Machinery</v>
          </cell>
        </row>
        <row r="5085">
          <cell r="A5085" t="str">
            <v>Galactico Corporate Services Ltd</v>
          </cell>
          <cell r="B5085">
            <v>542802</v>
          </cell>
          <cell r="C5085" t="str">
            <v>GALACTICO</v>
          </cell>
          <cell r="D5085" t="str">
            <v>Other Financial Services</v>
          </cell>
        </row>
        <row r="5086">
          <cell r="A5086" t="str">
            <v>Ellora Trading Ltd</v>
          </cell>
          <cell r="B5086">
            <v>542803</v>
          </cell>
          <cell r="C5086" t="str">
            <v>ELLORATRAD</v>
          </cell>
          <cell r="D5086" t="str">
            <v>Comm.Trading  &amp; Distribution</v>
          </cell>
        </row>
        <row r="5087">
          <cell r="A5087" t="str">
            <v>NIPPON INDIA EQUITY SAVINGS FUND - SEGREGATED PORTFOLIO 1 - DIVIDEND PLANDIVIDEND PAYOUT</v>
          </cell>
          <cell r="B5087">
            <v>542804</v>
          </cell>
          <cell r="C5087" t="str">
            <v>NIESSPJ</v>
          </cell>
          <cell r="D5087" t="str">
            <v xml:space="preserve"> </v>
          </cell>
        </row>
        <row r="5088">
          <cell r="A5088" t="str">
            <v>NIPPON INDIA EQUITY SAVINGS FUND - SEGREGATED PORTFOLIO 1 - DIRECT QUARTERLY DIVIDEND PLAN REINVESTMENT</v>
          </cell>
          <cell r="B5088">
            <v>542805</v>
          </cell>
          <cell r="C5088" t="str">
            <v>NIESSPI</v>
          </cell>
          <cell r="D5088" t="str">
            <v xml:space="preserve"> </v>
          </cell>
        </row>
        <row r="5089">
          <cell r="A5089" t="str">
            <v>NIPPON INDIA EQUITY SAVINGS FUND - SEGREGATED PORTFOLIO 1 - DIRECT BONUS PLAN BONUS</v>
          </cell>
          <cell r="B5089">
            <v>542806</v>
          </cell>
          <cell r="C5089" t="str">
            <v>NIESSPB</v>
          </cell>
          <cell r="D5089" t="str">
            <v xml:space="preserve"> </v>
          </cell>
        </row>
        <row r="5090">
          <cell r="A5090" t="str">
            <v>NIPPON INDIA EQUITY SAVINGS FUND - SEGREGATED PORTFOLIO 1 - QUARTERLY DIVIDEND PLANDIVIDEND PAYOUT</v>
          </cell>
          <cell r="B5090">
            <v>542807</v>
          </cell>
          <cell r="C5090" t="str">
            <v>NIESSPO</v>
          </cell>
          <cell r="D5090" t="str">
            <v xml:space="preserve"> </v>
          </cell>
        </row>
        <row r="5091">
          <cell r="A5091" t="str">
            <v>NIPPON INDIA EQUITY SAVINGS FUND - SEGREGATED PORTFOLIO 1 - DIRECT DIVIDEND PLAN DIVIDEND PAYOUT</v>
          </cell>
          <cell r="B5091">
            <v>542808</v>
          </cell>
          <cell r="C5091" t="str">
            <v>NIESSPC</v>
          </cell>
          <cell r="D5091" t="str">
            <v xml:space="preserve"> </v>
          </cell>
        </row>
        <row r="5092">
          <cell r="A5092" t="str">
            <v>NIPPON INDIA EQUITY SAVINGS FUND - SEGREGATED PORTFOLIO 1 - QUARTERLY DIVIDEND PLAN REINVESTMENT</v>
          </cell>
          <cell r="B5092">
            <v>542809</v>
          </cell>
          <cell r="C5092" t="str">
            <v>NIESSPP</v>
          </cell>
          <cell r="D5092" t="str">
            <v xml:space="preserve"> </v>
          </cell>
        </row>
        <row r="5093">
          <cell r="A5093" t="str">
            <v>NIPPON INDIA EQUITY SAVINGS FUND - SEGREGATED PORTFOLIO 1 - BONUS PLANBONUS</v>
          </cell>
          <cell r="B5093">
            <v>542810</v>
          </cell>
          <cell r="C5093" t="str">
            <v>NIESSPA</v>
          </cell>
          <cell r="D5093" t="str">
            <v xml:space="preserve"> </v>
          </cell>
        </row>
        <row r="5094">
          <cell r="A5094" t="str">
            <v>NIPPON INDIA EQUITY SAVINGS FUND - SEGREGATED PORTFOLIO 1 - DIRECT MONTHLY DIVIDEND PLAN REINVESTMENT</v>
          </cell>
          <cell r="B5094">
            <v>542811</v>
          </cell>
          <cell r="C5094" t="str">
            <v>NIESSPG</v>
          </cell>
          <cell r="D5094" t="str">
            <v xml:space="preserve"> </v>
          </cell>
        </row>
        <row r="5095">
          <cell r="A5095" t="str">
            <v>Gujarat Fluorochemicals Ltd</v>
          </cell>
          <cell r="B5095">
            <v>542812</v>
          </cell>
          <cell r="C5095" t="str">
            <v>FLUOROCHEM</v>
          </cell>
          <cell r="D5095" t="str">
            <v>Specialty Chemicals</v>
          </cell>
        </row>
        <row r="5096">
          <cell r="A5096" t="str">
            <v>NIPPON INDIA EQUITY HYBRID FUND -&amp;#160;SEGREGATED PORTFOLIO 1- DIRECT DIVIDEND PLAN REINVESTMENT</v>
          </cell>
          <cell r="B5096">
            <v>542813</v>
          </cell>
          <cell r="C5096" t="str">
            <v>NIEHSPA</v>
          </cell>
          <cell r="D5096" t="str">
            <v xml:space="preserve"> </v>
          </cell>
        </row>
        <row r="5097">
          <cell r="A5097" t="str">
            <v>NIPPON INDIA EQUITY HYBRID FUND -&amp;#160;SEGREGATED PORTFOLIO 1 - DIRECT MONTHLY DIVIDEND PLAN DIVIDEND PAYOUT</v>
          </cell>
          <cell r="B5097">
            <v>542814</v>
          </cell>
          <cell r="C5097" t="str">
            <v>NIEHSPB</v>
          </cell>
          <cell r="D5097" t="str">
            <v xml:space="preserve"> </v>
          </cell>
        </row>
        <row r="5098">
          <cell r="A5098" t="str">
            <v>NIPPON INDIA EQUITY HYBRID FUND -&amp;#160;SEGREGATED PORTFOLIO 1 - DIRECT MONTHLY DIVIDEND PLAN REINVESTMENT</v>
          </cell>
          <cell r="B5098">
            <v>542815</v>
          </cell>
          <cell r="C5098" t="str">
            <v>NIEHSPC</v>
          </cell>
          <cell r="D5098" t="str">
            <v xml:space="preserve"> </v>
          </cell>
        </row>
        <row r="5099">
          <cell r="A5099" t="str">
            <v>NIPPON INDIA EQUITY HYBRID FUND -&amp;#160;SEGREGATED PORTFOLIO 1 - QUARTERLY DIVIDEND PLAN REINVESTMENT</v>
          </cell>
          <cell r="B5099">
            <v>542816</v>
          </cell>
          <cell r="C5099" t="str">
            <v>NIEHSPF</v>
          </cell>
          <cell r="D5099" t="str">
            <v xml:space="preserve"> </v>
          </cell>
        </row>
        <row r="5100">
          <cell r="A5100" t="str">
            <v>NIPPON INDIA EQUITY HYBRID FUND -&amp;#160;SEGREGATED PORTFOLIO 1 - DIRECT QUARTERLY DIVIDEND PLAN DIVIDEND PAYOUT</v>
          </cell>
          <cell r="B5100">
            <v>542817</v>
          </cell>
          <cell r="C5100" t="str">
            <v>NIEHSPI</v>
          </cell>
          <cell r="D5100" t="str">
            <v xml:space="preserve"> </v>
          </cell>
        </row>
        <row r="5101">
          <cell r="A5101" t="str">
            <v>NIPPON INDIA EQUITY HYBRID FUND -&amp;#160;SEGREGATED PORTFOLIO 1 - DIRECT QUARTERLY DIVIDEND PLAN REINVESTMENT</v>
          </cell>
          <cell r="B5101">
            <v>542818</v>
          </cell>
          <cell r="C5101" t="str">
            <v>NIEHSPK</v>
          </cell>
          <cell r="D5101" t="str">
            <v xml:space="preserve"> </v>
          </cell>
        </row>
        <row r="5102">
          <cell r="A5102" t="str">
            <v>NIPPON INDIA EQUITY HYBRID FUND -&amp;#160;SEGREGATED PORTFOLIO 1 - DIRECT DIVIDEND PLAN DIVIDEND PAYOUT</v>
          </cell>
          <cell r="B5102">
            <v>542819</v>
          </cell>
          <cell r="C5102" t="str">
            <v>NIEHSPM</v>
          </cell>
          <cell r="D5102" t="str">
            <v xml:space="preserve"> </v>
          </cell>
        </row>
        <row r="5103">
          <cell r="A5103" t="str">
            <v>NIPPON INDIA EQUITY HYBRID FUND -&amp;#160;SEGREGATED PORTFOLIO 1 - MONTHLY DIVIDEND PLAN REINVESTMENT</v>
          </cell>
          <cell r="B5103">
            <v>542820</v>
          </cell>
          <cell r="C5103" t="str">
            <v>NIEHSPN</v>
          </cell>
          <cell r="D5103" t="str">
            <v xml:space="preserve"> </v>
          </cell>
        </row>
        <row r="5104">
          <cell r="A5104" t="str">
            <v>Indian Railway Catering and Tourism Corporation Ltd</v>
          </cell>
          <cell r="B5104">
            <v>542830</v>
          </cell>
          <cell r="C5104" t="str">
            <v>IRCTC</v>
          </cell>
          <cell r="D5104" t="str">
            <v>Travel Support Services</v>
          </cell>
        </row>
        <row r="5105">
          <cell r="A5105" t="str">
            <v>NIPPON INDIA EQUITY SAVINGS FUND - SEGREGATED PORTFOLIO 1 - DIRECT DIVIDEND PLAN REINVESTMENT</v>
          </cell>
          <cell r="B5105">
            <v>542836</v>
          </cell>
          <cell r="C5105" t="str">
            <v>NIESSPD</v>
          </cell>
          <cell r="D5105" t="str">
            <v xml:space="preserve"> </v>
          </cell>
        </row>
        <row r="5106">
          <cell r="A5106" t="str">
            <v>NIPPON INDIA EQUITY SAVINGS FUND - SEGREGATED PORTFOLIO 1 - DIRECT GROWTH PLAN GROWTH</v>
          </cell>
          <cell r="B5106">
            <v>542837</v>
          </cell>
          <cell r="C5106" t="str">
            <v>NIESSPE</v>
          </cell>
          <cell r="D5106" t="str">
            <v xml:space="preserve"> </v>
          </cell>
        </row>
        <row r="5107">
          <cell r="A5107" t="str">
            <v>NIPPON INDIA EQUITY SAVINGS FUND - SEGREGATED PORTFOLIO 1 - DIRECT MONTHLY DIVIDEND PLAN DIVIDEND PAYOUT</v>
          </cell>
          <cell r="B5107">
            <v>542838</v>
          </cell>
          <cell r="C5107" t="str">
            <v>NIESSPF</v>
          </cell>
          <cell r="D5107" t="str">
            <v xml:space="preserve"> </v>
          </cell>
        </row>
        <row r="5108">
          <cell r="A5108" t="str">
            <v>NIPPON INDIA EQUITY HYBRID FUND -&amp;#160;SEGREGATED PORTFOLIO 1 - GROWTH PLAN GROWTH</v>
          </cell>
          <cell r="B5108">
            <v>542839</v>
          </cell>
          <cell r="C5108" t="str">
            <v>NIEHSPD</v>
          </cell>
          <cell r="D5108" t="str">
            <v xml:space="preserve"> </v>
          </cell>
        </row>
        <row r="5109">
          <cell r="A5109" t="str">
            <v>NIPPON INDIA EQUITY SAVINGS FUND - SEGREGATED PORTFOLIO 1 - DIRECT QUARTERLY DIVIDEND PLAN DIVIDEND PAYOUT</v>
          </cell>
          <cell r="B5109">
            <v>542840</v>
          </cell>
          <cell r="C5109" t="str">
            <v>NIESSPH</v>
          </cell>
          <cell r="D5109" t="str">
            <v xml:space="preserve"> </v>
          </cell>
        </row>
        <row r="5110">
          <cell r="A5110" t="str">
            <v>NIPPON INDIA EQUITY HYBRID FUND -&amp;#160;SEGREGATED PORTFOLIO 1 - QUARTERLY DIVIDEND PLAN DIVIDEND PAYOUT</v>
          </cell>
          <cell r="B5110">
            <v>542841</v>
          </cell>
          <cell r="C5110" t="str">
            <v>NIEHSPE</v>
          </cell>
          <cell r="D5110" t="str">
            <v xml:space="preserve"> </v>
          </cell>
        </row>
        <row r="5111">
          <cell r="A5111" t="str">
            <v>NIPPON INDIA EQUITY SAVINGS FUND - SEGREGATED PORTFOLIO 1 - DIVIDEND PLAN REINVESTMENT</v>
          </cell>
          <cell r="B5111">
            <v>542842</v>
          </cell>
          <cell r="C5111" t="str">
            <v>NIESSPK</v>
          </cell>
          <cell r="D5111" t="str">
            <v xml:space="preserve"> </v>
          </cell>
        </row>
        <row r="5112">
          <cell r="A5112" t="str">
            <v>NIPPON INDIA EQUITY HYBRID FUND -&amp;#160;SEGREGATED PORTFOLIO 1 - DIRECT GROWTH PLAN GROWTH</v>
          </cell>
          <cell r="B5112">
            <v>542843</v>
          </cell>
          <cell r="C5112" t="str">
            <v>NIEHSPG</v>
          </cell>
          <cell r="D5112" t="str">
            <v xml:space="preserve"> </v>
          </cell>
        </row>
        <row r="5113">
          <cell r="A5113" t="str">
            <v>NIPPON INDIA EQUITY HYBRID FUND -&amp;#160;SEGREGATED PORTFOLIO 1 - DIVIDEND PLAN DIVIDEND PAYOUT</v>
          </cell>
          <cell r="B5113">
            <v>542844</v>
          </cell>
          <cell r="C5113" t="str">
            <v>NIEHSPH</v>
          </cell>
          <cell r="D5113" t="str">
            <v xml:space="preserve"> </v>
          </cell>
        </row>
        <row r="5114">
          <cell r="A5114" t="str">
            <v>NIPPON INDIA EQUITY HYBRID FUND -&amp;#160;SEGREGATED PORTFOLIO 1 - DIVIDEND PLAN REINVESTMENT</v>
          </cell>
          <cell r="B5114">
            <v>542845</v>
          </cell>
          <cell r="C5114" t="str">
            <v>NIEHSPJ</v>
          </cell>
          <cell r="D5114" t="str">
            <v xml:space="preserve"> </v>
          </cell>
        </row>
        <row r="5115">
          <cell r="A5115" t="str">
            <v>NIPPON INDIA EQUITY HYBRID FUND -&amp;#160;SEGREGATED PORTFOLIO 1 - MONTHLY DIVIDEND PLAN DIVIDEND PAYOUT</v>
          </cell>
          <cell r="B5115">
            <v>542846</v>
          </cell>
          <cell r="C5115" t="str">
            <v>NIEHSPL</v>
          </cell>
          <cell r="D5115" t="str">
            <v xml:space="preserve"> </v>
          </cell>
        </row>
        <row r="5116">
          <cell r="A5116" t="str">
            <v>NIPPON INDIA EQUITY SAVINGS FUND - SEGREGATED PORTFOLIO 1 - GROWTH PLAN GROWTH</v>
          </cell>
          <cell r="B5116">
            <v>542847</v>
          </cell>
          <cell r="C5116" t="str">
            <v>NIESSPL</v>
          </cell>
          <cell r="D5116" t="str">
            <v xml:space="preserve"> </v>
          </cell>
        </row>
        <row r="5117">
          <cell r="A5117" t="str">
            <v>NIPPON INDIA EQUITY SAVINGS FUND - SEGREGATED PORTFOLIO 1 - MONTHLY DIVIDEND PLANDIVIDEND PAYOUT</v>
          </cell>
          <cell r="B5117">
            <v>542848</v>
          </cell>
          <cell r="C5117" t="str">
            <v>NIESSPM</v>
          </cell>
          <cell r="D5117" t="str">
            <v xml:space="preserve"> </v>
          </cell>
        </row>
        <row r="5118">
          <cell r="A5118" t="str">
            <v>NIPPON INDIA EQUITY SAVINGS FUND - SEGREGATED PORTFOLIO 1 - MONTHLY DIVIDEND PLAN REINVESTMENT</v>
          </cell>
          <cell r="B5118">
            <v>542849</v>
          </cell>
          <cell r="C5118" t="str">
            <v>NIESSPN</v>
          </cell>
          <cell r="D5118" t="str">
            <v xml:space="preserve"> </v>
          </cell>
        </row>
        <row r="5119">
          <cell r="A5119" t="str">
            <v>Goblin India Ltd</v>
          </cell>
          <cell r="B5119">
            <v>542850</v>
          </cell>
          <cell r="C5119" t="str">
            <v>GOBLIN</v>
          </cell>
          <cell r="D5119" t="str">
            <v>Other Apparels &amp; Accessories</v>
          </cell>
        </row>
        <row r="5120">
          <cell r="A5120" t="str">
            <v>Gensol Engineering Ltd</v>
          </cell>
          <cell r="B5120">
            <v>542851</v>
          </cell>
          <cell r="C5120" t="str">
            <v>GENSOL</v>
          </cell>
          <cell r="D5120" t="str">
            <v>Consulting Services</v>
          </cell>
        </row>
        <row r="5121">
          <cell r="A5121" t="str">
            <v>Vishwaraj Sugar Industries Ltd</v>
          </cell>
          <cell r="B5121">
            <v>542852</v>
          </cell>
          <cell r="C5121" t="str">
            <v>VISHWARAJ</v>
          </cell>
          <cell r="D5121" t="str">
            <v>Sugar</v>
          </cell>
        </row>
        <row r="5122">
          <cell r="A5122" t="str">
            <v>Greenpanel Industries Ltd</v>
          </cell>
          <cell r="B5122">
            <v>542857</v>
          </cell>
          <cell r="C5122" t="str">
            <v>GREENPANEL</v>
          </cell>
          <cell r="D5122" t="str">
            <v>Forest Products</v>
          </cell>
        </row>
        <row r="5123">
          <cell r="A5123" t="str">
            <v>Shahlon Silk Industries Ltd</v>
          </cell>
          <cell r="B5123">
            <v>542862</v>
          </cell>
          <cell r="C5123" t="str">
            <v>SHAHLON</v>
          </cell>
          <cell r="D5123" t="str">
            <v>Textiles</v>
          </cell>
        </row>
        <row r="5124">
          <cell r="A5124" t="str">
            <v>ADITYA BIRLA SUN LIFE BANKING ETF</v>
          </cell>
          <cell r="B5124">
            <v>542863</v>
          </cell>
          <cell r="C5124" t="str">
            <v>ABSLBANETF</v>
          </cell>
          <cell r="D5124" t="str">
            <v xml:space="preserve"> </v>
          </cell>
        </row>
        <row r="5125">
          <cell r="A5125" t="str">
            <v>Mount Housing and Infrastructure Ltd</v>
          </cell>
          <cell r="B5125">
            <v>542864</v>
          </cell>
          <cell r="C5125" t="str">
            <v>MOUNT</v>
          </cell>
          <cell r="D5125" t="str">
            <v>Realty</v>
          </cell>
        </row>
        <row r="5126">
          <cell r="A5126" t="str">
            <v>Anuroop Packaging Ltd</v>
          </cell>
          <cell r="B5126">
            <v>542865</v>
          </cell>
          <cell r="C5126" t="str">
            <v>ANUROOP</v>
          </cell>
          <cell r="D5126" t="str">
            <v>Containers &amp; Packaging</v>
          </cell>
        </row>
        <row r="5127">
          <cell r="A5127" t="str">
            <v>JSG Leasing Ltd</v>
          </cell>
          <cell r="B5127">
            <v>542866</v>
          </cell>
          <cell r="C5127" t="str">
            <v>JSGLEASING</v>
          </cell>
          <cell r="D5127" t="str">
            <v>Other Financial Services</v>
          </cell>
        </row>
        <row r="5128">
          <cell r="A5128" t="str">
            <v>CSB Bank Ltd</v>
          </cell>
          <cell r="B5128">
            <v>542867</v>
          </cell>
          <cell r="C5128" t="str">
            <v>CSBBANK</v>
          </cell>
          <cell r="D5128" t="str">
            <v>Banks</v>
          </cell>
        </row>
        <row r="5129">
          <cell r="A5129" t="str">
            <v>Ujjivan Small Finance Bank Ltd</v>
          </cell>
          <cell r="B5129">
            <v>542904</v>
          </cell>
          <cell r="C5129" t="str">
            <v>UJJIVANSFB</v>
          </cell>
          <cell r="D5129" t="str">
            <v>Banks</v>
          </cell>
        </row>
        <row r="5130">
          <cell r="A5130" t="str">
            <v>Somany Home Innovation Ltd</v>
          </cell>
          <cell r="B5130">
            <v>542905</v>
          </cell>
          <cell r="C5130" t="str">
            <v>SHIL</v>
          </cell>
          <cell r="D5130" t="str">
            <v>Other Elect.Equip./ Prod.</v>
          </cell>
        </row>
        <row r="5131">
          <cell r="A5131" t="str">
            <v>Easun Capital Markets Ltd</v>
          </cell>
          <cell r="B5131">
            <v>542906</v>
          </cell>
          <cell r="C5131" t="str">
            <v>EASUN</v>
          </cell>
          <cell r="D5131" t="str">
            <v>Finance (including NBFCs)</v>
          </cell>
        </row>
        <row r="5132">
          <cell r="A5132" t="str">
            <v>Prince Pipes and Fittings Ltd</v>
          </cell>
          <cell r="B5132">
            <v>542907</v>
          </cell>
          <cell r="C5132" t="str">
            <v>PRINCEPIPE</v>
          </cell>
          <cell r="D5132" t="str">
            <v>Plastic Products</v>
          </cell>
        </row>
        <row r="5133">
          <cell r="A5133" t="str">
            <v>Valencia Nutrition Ltd</v>
          </cell>
          <cell r="B5133">
            <v>542910</v>
          </cell>
          <cell r="C5133" t="str">
            <v>VALENCIA</v>
          </cell>
          <cell r="D5133" t="str">
            <v>Non-alcoholic Beverages</v>
          </cell>
        </row>
        <row r="5134">
          <cell r="A5134" t="str">
            <v>Assam Entrade Ltd</v>
          </cell>
          <cell r="B5134">
            <v>542911</v>
          </cell>
          <cell r="C5134" t="str">
            <v>ASSAMENT</v>
          </cell>
          <cell r="D5134" t="str">
            <v>Finance (including NBFCs)</v>
          </cell>
        </row>
        <row r="5135">
          <cell r="A5135" t="str">
            <v>Gian Life Care Ltd</v>
          </cell>
          <cell r="B5135">
            <v>542918</v>
          </cell>
          <cell r="C5135" t="str">
            <v>GIANLIFE</v>
          </cell>
          <cell r="D5135" t="str">
            <v>Healthcare Services</v>
          </cell>
        </row>
        <row r="5136">
          <cell r="A5136" t="str">
            <v>Artemis Medicare Services Ltd</v>
          </cell>
          <cell r="B5136">
            <v>542919</v>
          </cell>
          <cell r="C5136" t="str">
            <v>ARTEMISMED</v>
          </cell>
          <cell r="D5136" t="str">
            <v>Healthcare Services</v>
          </cell>
        </row>
        <row r="5137">
          <cell r="A5137" t="str">
            <v>Sumitomo Chemical India Ltd</v>
          </cell>
          <cell r="B5137">
            <v>542920</v>
          </cell>
          <cell r="C5137" t="str">
            <v>SUMICHEM</v>
          </cell>
          <cell r="D5137" t="str">
            <v>Agrochemicals</v>
          </cell>
        </row>
        <row r="5138">
          <cell r="A5138" t="str">
            <v>ICICI Prudential Midcap 150 ETF</v>
          </cell>
          <cell r="B5138">
            <v>542921</v>
          </cell>
          <cell r="C5138" t="str">
            <v>ICICIM150</v>
          </cell>
          <cell r="D5138" t="str">
            <v xml:space="preserve"> </v>
          </cell>
        </row>
        <row r="5139">
          <cell r="A5139" t="str">
            <v>Mirae Asset Nifty Next 50 ETF (MANXT50ETF)</v>
          </cell>
          <cell r="B5139">
            <v>542922</v>
          </cell>
          <cell r="C5139" t="str">
            <v>MANXT50ETF</v>
          </cell>
          <cell r="D5139" t="str">
            <v xml:space="preserve"> </v>
          </cell>
        </row>
        <row r="5140">
          <cell r="A5140" t="str">
            <v>Tranway Technologies Ltd</v>
          </cell>
          <cell r="B5140">
            <v>542923</v>
          </cell>
          <cell r="C5140" t="str">
            <v>TRANWAY</v>
          </cell>
          <cell r="D5140" t="str">
            <v>IT Consulting &amp; Software</v>
          </cell>
        </row>
        <row r="5141">
          <cell r="A5141" t="str">
            <v>Janus Corporation Ltd</v>
          </cell>
          <cell r="B5141">
            <v>542924</v>
          </cell>
          <cell r="C5141" t="str">
            <v>JANUSCORP</v>
          </cell>
          <cell r="D5141" t="str">
            <v>Diversified</v>
          </cell>
        </row>
        <row r="5142">
          <cell r="A5142" t="str">
            <v>Vardhan Capital &amp; Finance Ltd</v>
          </cell>
          <cell r="B5142">
            <v>542931</v>
          </cell>
          <cell r="C5142" t="str">
            <v>VARDHANCFL</v>
          </cell>
          <cell r="D5142" t="str">
            <v>Finance (including NBFCs)</v>
          </cell>
        </row>
        <row r="5143">
          <cell r="A5143" t="str">
            <v>Birla Tyres Ltd</v>
          </cell>
          <cell r="B5143">
            <v>542932</v>
          </cell>
          <cell r="C5143" t="str">
            <v>BIRLATYRES</v>
          </cell>
          <cell r="D5143" t="str">
            <v>Auto Tyres &amp; Rubber Products</v>
          </cell>
        </row>
        <row r="5144">
          <cell r="A5144" t="str">
            <v>Universus Photo Imagings Ltd</v>
          </cell>
          <cell r="B5144">
            <v>542933</v>
          </cell>
          <cell r="C5144" t="str">
            <v>UNIVPHOTO</v>
          </cell>
          <cell r="D5144" t="str">
            <v>Photographic Products</v>
          </cell>
        </row>
        <row r="5145">
          <cell r="A5145" t="str">
            <v>Chandra Bhagat Pharma Ltd</v>
          </cell>
          <cell r="B5145">
            <v>542934</v>
          </cell>
          <cell r="C5145" t="str">
            <v>CBPL</v>
          </cell>
          <cell r="D5145" t="str">
            <v>Pharmaceuticals</v>
          </cell>
        </row>
        <row r="5146">
          <cell r="A5146" t="str">
            <v>ICL Organic Dairy Products Ltd</v>
          </cell>
          <cell r="B5146">
            <v>542935</v>
          </cell>
          <cell r="C5146" t="str">
            <v>ICLORGANIC</v>
          </cell>
          <cell r="D5146" t="str">
            <v>Packaged Foods</v>
          </cell>
        </row>
        <row r="5147">
          <cell r="A5147" t="str">
            <v>Octavius Plantations Ltd</v>
          </cell>
          <cell r="B5147">
            <v>542938</v>
          </cell>
          <cell r="C5147" t="str">
            <v>OCTAVIUSPL</v>
          </cell>
          <cell r="D5147" t="str">
            <v>Tea &amp; Coffee</v>
          </cell>
        </row>
        <row r="5148">
          <cell r="A5148" t="str">
            <v>Suven Pharmaceuticals Ltd</v>
          </cell>
          <cell r="B5148">
            <v>543064</v>
          </cell>
          <cell r="C5148" t="str">
            <v>SUVENPHAR</v>
          </cell>
          <cell r="D5148" t="str">
            <v>Pharmaceuticals</v>
          </cell>
        </row>
        <row r="5149">
          <cell r="A5149" t="str">
            <v>SM Auto Stamping Ltd</v>
          </cell>
          <cell r="B5149">
            <v>543065</v>
          </cell>
          <cell r="C5149" t="str">
            <v>SMAUTO</v>
          </cell>
          <cell r="D5149" t="str">
            <v>Other Industrial Goods</v>
          </cell>
        </row>
        <row r="5150">
          <cell r="A5150" t="str">
            <v>SBI Cards and Payment Services Ltd</v>
          </cell>
          <cell r="B5150">
            <v>543066</v>
          </cell>
          <cell r="C5150" t="str">
            <v>SBICARD</v>
          </cell>
          <cell r="D5150" t="str">
            <v>Finance (including NBFCs)</v>
          </cell>
        </row>
        <row r="5151">
          <cell r="A5151" t="str">
            <v>NIPPON INDIA EQUITY SAVINGS FUND -  SEGREGATED PORTFOLIO 2 - MONTHLY DIVIDEND PLAN(Issue Price: 0.01)</v>
          </cell>
          <cell r="B5151">
            <v>543144</v>
          </cell>
          <cell r="C5151" t="str">
            <v>08MPD</v>
          </cell>
          <cell r="D5151" t="str">
            <v xml:space="preserve"> </v>
          </cell>
        </row>
        <row r="5152">
          <cell r="A5152" t="str">
            <v>NIPPON INDIA EQUITY SAVINGS FUND -  SEGREGATED PORTFOLIO 2 - DIRECT DIVIDEND PLAN(Issue Price: 0.01)</v>
          </cell>
          <cell r="B5152">
            <v>543145</v>
          </cell>
          <cell r="C5152" t="str">
            <v>08ADR</v>
          </cell>
          <cell r="D5152" t="str">
            <v xml:space="preserve"> </v>
          </cell>
        </row>
        <row r="5153">
          <cell r="A5153" t="str">
            <v>NIPPON INDIA EQUITY SAVINGS FUND -  SEGREGATED PORTFOLIO 2 - MONTHLY DIVIDEND PLAN(Issue Price: 0.01)</v>
          </cell>
          <cell r="B5153">
            <v>543146</v>
          </cell>
          <cell r="C5153" t="str">
            <v>08MPR</v>
          </cell>
          <cell r="D5153" t="str">
            <v xml:space="preserve"> </v>
          </cell>
        </row>
        <row r="5154">
          <cell r="A5154" t="str">
            <v>NIPPON INDIA EQUITY SAVINGS FUND -  SEGREGATED PORTFOLIO 2 - DIRECT MONTHLY DIVIDEND PLAN(Issue Price: 0.01)</v>
          </cell>
          <cell r="B5154">
            <v>543147</v>
          </cell>
          <cell r="C5154" t="str">
            <v>08AMD</v>
          </cell>
          <cell r="D5154" t="str">
            <v xml:space="preserve"> </v>
          </cell>
        </row>
        <row r="5155">
          <cell r="A5155" t="str">
            <v>NIPPON INDIA EQUITY SAVINGS FUND -  SEGREGATED PORTFOLIO 2 - DIRECT MONTHLY DIVIDEND PLAN(Issue Price: 0.01)</v>
          </cell>
          <cell r="B5155">
            <v>543148</v>
          </cell>
          <cell r="C5155" t="str">
            <v>08AMR</v>
          </cell>
          <cell r="D5155" t="str">
            <v xml:space="preserve"> </v>
          </cell>
        </row>
        <row r="5156">
          <cell r="A5156" t="str">
            <v>NIPPON INDIA EQUITY SAVINGS FUND -  SEGREGATED PORTFOLIO 2 - BONUS PLAN(Issue Price: 0.01)</v>
          </cell>
          <cell r="B5156">
            <v>543149</v>
          </cell>
          <cell r="C5156" t="str">
            <v>08BPB</v>
          </cell>
          <cell r="D5156" t="str">
            <v xml:space="preserve"> </v>
          </cell>
        </row>
        <row r="5157">
          <cell r="A5157" t="str">
            <v>NIPPON INDIA EQUITY SAVINGS FUND -  SEGREGATED PORTFOLIO 2 - GROWTH PLAN(Issue Price: 0.01)</v>
          </cell>
          <cell r="B5157">
            <v>543150</v>
          </cell>
          <cell r="C5157" t="str">
            <v>08GPG</v>
          </cell>
          <cell r="D5157" t="str">
            <v xml:space="preserve"> </v>
          </cell>
        </row>
        <row r="5158">
          <cell r="A5158" t="str">
            <v>NIPPON INDIA EQUITY SAVINGS FUND -  SEGREGATED PORTFOLIO 2 - DIRECT BONUS PLAN(Issue Price: 0.01)</v>
          </cell>
          <cell r="B5158">
            <v>543151</v>
          </cell>
          <cell r="C5158" t="str">
            <v>08ABB</v>
          </cell>
          <cell r="D5158" t="str">
            <v xml:space="preserve"> </v>
          </cell>
        </row>
        <row r="5159">
          <cell r="A5159" t="str">
            <v>NIPPON INDIA EQUITY SAVINGS FUND -  SEGREGATED PORTFOLIO 2 - QUARTERLY DIVIDEND PLAN(Issue Price: 0.01)</v>
          </cell>
          <cell r="B5159">
            <v>543152</v>
          </cell>
          <cell r="C5159" t="str">
            <v>08QPD</v>
          </cell>
          <cell r="D5159" t="str">
            <v xml:space="preserve"> </v>
          </cell>
        </row>
        <row r="5160">
          <cell r="A5160" t="str">
            <v>NIPPON INDIA EQUITY SAVINGS FUND -  SEGREGATED PORTFOLIO 2 - DIRECT GROWTH PLAN(Issue Price: 0.01)</v>
          </cell>
          <cell r="B5160">
            <v>543153</v>
          </cell>
          <cell r="C5160" t="str">
            <v>08AGG</v>
          </cell>
          <cell r="D5160" t="str">
            <v xml:space="preserve"> </v>
          </cell>
        </row>
        <row r="5161">
          <cell r="A5161" t="str">
            <v>NIPPON INDIA EQUITY SAVINGS FUND -  SEGREGATED PORTFOLIO 2 - QUARTERLY DIVIDEND PLAN(Issue Price: 0.01)</v>
          </cell>
          <cell r="B5161">
            <v>543154</v>
          </cell>
          <cell r="C5161" t="str">
            <v>08QPR</v>
          </cell>
          <cell r="D5161" t="str">
            <v xml:space="preserve"> </v>
          </cell>
        </row>
        <row r="5162">
          <cell r="A5162" t="str">
            <v>NIPPON INDIA EQUITY SAVINGS FUND -  SEGREGATED PORTFOLIO 2 - DIRECT QUARTERLY DIVIDEND PLAN(Issue Price: 0.01)</v>
          </cell>
          <cell r="B5162">
            <v>543155</v>
          </cell>
          <cell r="C5162" t="str">
            <v>08AQD</v>
          </cell>
          <cell r="D5162" t="str">
            <v xml:space="preserve"> </v>
          </cell>
        </row>
        <row r="5163">
          <cell r="A5163" t="str">
            <v>NIPPON INDIA EQUITY SAVINGS FUND -  SEGREGATED PORTFOLIO 2 - DIVIDEND PLAN(Issue Price: 0.01)</v>
          </cell>
          <cell r="B5163">
            <v>543156</v>
          </cell>
          <cell r="C5163" t="str">
            <v>08DPD</v>
          </cell>
          <cell r="D5163" t="str">
            <v xml:space="preserve"> </v>
          </cell>
        </row>
        <row r="5164">
          <cell r="A5164" t="str">
            <v>NIPPON INDIA EQUITY SAVINGS FUND -  SEGREGATED PORTFOLIO 2 - DIRECT QUARTERLY DIVIDEND PLAN(Issue Price: 0.01)</v>
          </cell>
          <cell r="B5164">
            <v>543168</v>
          </cell>
          <cell r="C5164" t="str">
            <v>08AQR</v>
          </cell>
          <cell r="D5164" t="str">
            <v xml:space="preserve"> </v>
          </cell>
        </row>
        <row r="5165">
          <cell r="A5165" t="str">
            <v>NIPPON INDIA EQUITY SAVINGS FUND -  SEGREGATED PORTFOLIO 2 - DIVIDEND PLAN(Issue Price: 0.01)</v>
          </cell>
          <cell r="B5165">
            <v>543169</v>
          </cell>
          <cell r="C5165" t="str">
            <v>08DPR</v>
          </cell>
          <cell r="D5165" t="str">
            <v xml:space="preserve"> </v>
          </cell>
        </row>
        <row r="5166">
          <cell r="A5166" t="str">
            <v>NIPPON INDIA EQUITY SAVINGS FUND -  SEGREGATED PORTFOLIO 2 - DIRECT DIVIDEND PLAN(Issue Price: 0.01)</v>
          </cell>
          <cell r="B5166">
            <v>543170</v>
          </cell>
          <cell r="C5166" t="str">
            <v>08ADD</v>
          </cell>
          <cell r="D5166" t="str">
            <v xml:space="preserve"> </v>
          </cell>
        </row>
        <row r="5167">
          <cell r="A5167" t="str">
            <v>RO Jewels Ltd</v>
          </cell>
          <cell r="B5167">
            <v>543171</v>
          </cell>
          <cell r="C5167" t="str">
            <v>ROJL</v>
          </cell>
          <cell r="D5167" t="str">
            <v>Other Apparels &amp; Accessories</v>
          </cell>
        </row>
        <row r="5168">
          <cell r="A5168" t="str">
            <v>Cospower Engineering Ltd</v>
          </cell>
          <cell r="B5168">
            <v>543172</v>
          </cell>
          <cell r="C5168" t="str">
            <v>COSPOWER</v>
          </cell>
          <cell r="D5168" t="str">
            <v>Industrial Machinery</v>
          </cell>
        </row>
        <row r="5169">
          <cell r="A5169" t="str">
            <v>NIPPON INDIA EQUITY HYBRID FUND -  SEGREGATED PORTFOLIO 2DIVIDEND PLANDIVIDEND REINVESTMENT</v>
          </cell>
          <cell r="B5169">
            <v>543173</v>
          </cell>
          <cell r="C5169" t="str">
            <v>11DPR</v>
          </cell>
          <cell r="D5169" t="str">
            <v xml:space="preserve"> </v>
          </cell>
        </row>
        <row r="5170">
          <cell r="A5170" t="str">
            <v>NIPPON INDIA EQUITY HYBRID FUND -  SEGREGATED PORTFOLIO 2GROWTH PLAN GROWTH OPTIONGROWTH</v>
          </cell>
          <cell r="B5170">
            <v>543174</v>
          </cell>
          <cell r="C5170" t="str">
            <v>11GPG</v>
          </cell>
          <cell r="D5170" t="str">
            <v xml:space="preserve"> </v>
          </cell>
        </row>
        <row r="5171">
          <cell r="A5171" t="str">
            <v>NIPPON INDIA EQUITY HYBRID FUND -  SEGREGATED PORTFOLIO 2MONTHLY DIVIDEND PLANDIVIDEND PAYOUT</v>
          </cell>
          <cell r="B5171">
            <v>543175</v>
          </cell>
          <cell r="C5171" t="str">
            <v>11MPD</v>
          </cell>
          <cell r="D5171" t="str">
            <v xml:space="preserve"> </v>
          </cell>
        </row>
        <row r="5172">
          <cell r="A5172" t="str">
            <v>NIPPON INDIA EQUITY HYBRID FUND -  SEGREGATED PORTFOLIO 2MONTHLY DIVIDEND PLANREINVESTMENT</v>
          </cell>
          <cell r="B5172">
            <v>543176</v>
          </cell>
          <cell r="C5172" t="str">
            <v>11MPR</v>
          </cell>
          <cell r="D5172" t="str">
            <v xml:space="preserve"> </v>
          </cell>
        </row>
        <row r="5173">
          <cell r="A5173" t="str">
            <v>NIPPON INDIA EQUITY HYBRID FUND -  SEGREGATED PORTFOLIO 2QUARTERLY DIVIDEND PLANDIVIDEND PAYOUT</v>
          </cell>
          <cell r="B5173">
            <v>543177</v>
          </cell>
          <cell r="C5173" t="str">
            <v>11QPD</v>
          </cell>
          <cell r="D5173" t="str">
            <v xml:space="preserve"> </v>
          </cell>
        </row>
        <row r="5174">
          <cell r="A5174" t="str">
            <v>NIPPON INDIA EQUITY HYBRID FUND -  SEGREGATED PORTFOLIO 2QUARTERLY DIVIDEND PLANREINVESTMENT</v>
          </cell>
          <cell r="B5174">
            <v>543178</v>
          </cell>
          <cell r="C5174" t="str">
            <v>11QPR</v>
          </cell>
          <cell r="D5174" t="str">
            <v xml:space="preserve"> </v>
          </cell>
        </row>
        <row r="5175">
          <cell r="A5175" t="str">
            <v>NIPPON INDIA EQUITY HYBRID FUND -  SEGREGATED PORTFOLIO 2DIRECT PLAN DIVIDEND PLANDIVIDEND PAYOUT</v>
          </cell>
          <cell r="B5175">
            <v>543179</v>
          </cell>
          <cell r="C5175" t="str">
            <v>11ADD</v>
          </cell>
          <cell r="D5175" t="str">
            <v xml:space="preserve"> </v>
          </cell>
        </row>
        <row r="5176">
          <cell r="A5176" t="str">
            <v>NIPPON INDIA EQUITY HYBRID FUND -  SEGREGATED PORTFOLIO 2DIRECT PLAN DIVIDEND PLANDIVIDEND REINVESTMENT</v>
          </cell>
          <cell r="B5176">
            <v>543180</v>
          </cell>
          <cell r="C5176" t="str">
            <v>11ADR</v>
          </cell>
          <cell r="D5176" t="str">
            <v xml:space="preserve"> </v>
          </cell>
        </row>
        <row r="5177">
          <cell r="A5177" t="str">
            <v>NIPPON INDIA EQUITY HYBRID FUND -  SEGREGATED PORTFOLIO 2DIRECT GROWTH PLAN GROWTH OPTIONGROWTH</v>
          </cell>
          <cell r="B5177">
            <v>543181</v>
          </cell>
          <cell r="C5177" t="str">
            <v>11AGG</v>
          </cell>
          <cell r="D5177" t="str">
            <v xml:space="preserve"> </v>
          </cell>
        </row>
        <row r="5178">
          <cell r="A5178" t="str">
            <v>NIPPON INDIA EQUITY HYBRID FUND -  SEGREGATED PORTFOLIO 2DIRECT MONTHLY DIVIDEND PLANDIVIDEND PAYOUT</v>
          </cell>
          <cell r="B5178">
            <v>543182</v>
          </cell>
          <cell r="C5178" t="str">
            <v>11AMD</v>
          </cell>
          <cell r="D5178" t="str">
            <v xml:space="preserve"> </v>
          </cell>
        </row>
        <row r="5179">
          <cell r="A5179" t="str">
            <v>NIPPON INDIA EQUITY HYBRID FUND -  SEGREGATED PORTFOLIO 2DIRECT MONTHLY DIVIDEND PLANREINVESTMENT</v>
          </cell>
          <cell r="B5179">
            <v>543183</v>
          </cell>
          <cell r="C5179" t="str">
            <v>11AMR</v>
          </cell>
          <cell r="D5179" t="str">
            <v xml:space="preserve"> </v>
          </cell>
        </row>
        <row r="5180">
          <cell r="A5180" t="str">
            <v>NIPPON INDIA EQUITY HYBRID FUND -  SEGREGATED PORTFOLIO 2DIRECT QUARTERLY DIVIDEND PLANDIVIDEND PAYOUT</v>
          </cell>
          <cell r="B5180">
            <v>543184</v>
          </cell>
          <cell r="C5180" t="str">
            <v>11AQD</v>
          </cell>
          <cell r="D5180" t="str">
            <v xml:space="preserve"> </v>
          </cell>
        </row>
        <row r="5181">
          <cell r="A5181" t="str">
            <v>NIPPON INDIA EQUITY HYBRID FUND -  SEGREGATED PORTFOLIO 2DIRECT QUARTERLY DIVIDEND PLANREINVESTMENT</v>
          </cell>
          <cell r="B5181">
            <v>543185</v>
          </cell>
          <cell r="C5181" t="str">
            <v>11AQR</v>
          </cell>
          <cell r="D5181" t="str">
            <v xml:space="preserve"> </v>
          </cell>
        </row>
        <row r="5182">
          <cell r="A5182" t="str">
            <v>NIPPON INDIA EQUITY HYBRID FUND -  SEGREGATED PORTFOLIO 2DIVIDEND PLANDIVIDEND PAYOUT</v>
          </cell>
          <cell r="B5182">
            <v>543186</v>
          </cell>
          <cell r="C5182" t="str">
            <v>11DPD</v>
          </cell>
          <cell r="D5182" t="str">
            <v xml:space="preserve"> </v>
          </cell>
        </row>
        <row r="5183">
          <cell r="A5183" t="str">
            <v>ABB Power Products and Systems India Ltd</v>
          </cell>
          <cell r="B5183">
            <v>543187</v>
          </cell>
          <cell r="C5183" t="str">
            <v>POWERINDIA</v>
          </cell>
          <cell r="D5183" t="str">
            <v>Heavy Electrical Equipment</v>
          </cell>
        </row>
        <row r="5184">
          <cell r="A5184" t="str">
            <v>DJ Mediaprint &amp; Logistics Ltd</v>
          </cell>
          <cell r="B5184">
            <v>543193</v>
          </cell>
          <cell r="C5184" t="str">
            <v>DJML</v>
          </cell>
          <cell r="D5184" t="str">
            <v>Transportation - Logistics</v>
          </cell>
        </row>
        <row r="5185">
          <cell r="A5185" t="str">
            <v>Nirmitee Robotics India Ltd</v>
          </cell>
          <cell r="B5185">
            <v>543194</v>
          </cell>
          <cell r="C5185" t="str">
            <v>NIRMITEE</v>
          </cell>
          <cell r="D5185" t="str">
            <v>Diversified Commercial Services</v>
          </cell>
        </row>
        <row r="5186">
          <cell r="A5186" t="str">
            <v>Natural Biocon (India) Ltd</v>
          </cell>
          <cell r="B5186">
            <v>543207</v>
          </cell>
          <cell r="C5186" t="str">
            <v>NATURAL</v>
          </cell>
          <cell r="D5186" t="str">
            <v>Agrochemicals</v>
          </cell>
        </row>
        <row r="5187">
          <cell r="A5187" t="str">
            <v>Bhartia Bachat Ltd</v>
          </cell>
          <cell r="B5187">
            <v>543208</v>
          </cell>
          <cell r="C5187" t="str">
            <v>BHARTIA</v>
          </cell>
          <cell r="D5187" t="str">
            <v>Finance (including NBFCs)</v>
          </cell>
        </row>
        <row r="5188">
          <cell r="A5188" t="str">
            <v>Billwin Industries Ltd</v>
          </cell>
          <cell r="B5188">
            <v>543209</v>
          </cell>
          <cell r="C5188" t="str">
            <v>BILLWIN</v>
          </cell>
          <cell r="D5188" t="str">
            <v>Diversified</v>
          </cell>
        </row>
        <row r="5189">
          <cell r="A5189" t="str">
            <v>Aarti Surfactants Ltd</v>
          </cell>
          <cell r="B5189">
            <v>543210</v>
          </cell>
          <cell r="C5189" t="str">
            <v>AARTISURF</v>
          </cell>
          <cell r="D5189" t="str">
            <v>Specialty Chemicals</v>
          </cell>
        </row>
        <row r="5190">
          <cell r="A5190" t="str">
            <v>Bonlon Industries Ltd</v>
          </cell>
          <cell r="B5190">
            <v>543211</v>
          </cell>
          <cell r="C5190" t="str">
            <v>BONLON</v>
          </cell>
          <cell r="D5190" t="str">
            <v>Other Industrial Products</v>
          </cell>
        </row>
        <row r="5191">
          <cell r="A5191" t="str">
            <v>Borosil Ltd</v>
          </cell>
          <cell r="B5191">
            <v>543212</v>
          </cell>
          <cell r="C5191" t="str">
            <v>BOROLTD</v>
          </cell>
          <cell r="D5191" t="str">
            <v>Houseware</v>
          </cell>
        </row>
        <row r="5192">
          <cell r="A5192" t="str">
            <v>Rossari Biotech Ltd</v>
          </cell>
          <cell r="B5192">
            <v>543213</v>
          </cell>
          <cell r="C5192" t="str">
            <v>ROSSARI</v>
          </cell>
          <cell r="D5192" t="str">
            <v>Specialty Chemicals</v>
          </cell>
        </row>
        <row r="5193">
          <cell r="A5193" t="str">
            <v>NDR Auto Components Ltd</v>
          </cell>
          <cell r="B5193">
            <v>543214</v>
          </cell>
          <cell r="C5193" t="str">
            <v>NDRAUTO</v>
          </cell>
          <cell r="D5193" t="str">
            <v>Auto Parts &amp; Equipment</v>
          </cell>
        </row>
        <row r="5194">
          <cell r="A5194" t="str">
            <v>Mindspace Business Parks REIT</v>
          </cell>
          <cell r="B5194">
            <v>543217</v>
          </cell>
          <cell r="C5194" t="str">
            <v>MINDSPACE</v>
          </cell>
          <cell r="D5194" t="str">
            <v xml:space="preserve"> </v>
          </cell>
        </row>
        <row r="5195">
          <cell r="A5195" t="str">
            <v>Suratwwala Business Group Ltd</v>
          </cell>
          <cell r="B5195">
            <v>543218</v>
          </cell>
          <cell r="C5195" t="str">
            <v>SBGLP</v>
          </cell>
          <cell r="D5195" t="str">
            <v>Realty</v>
          </cell>
        </row>
        <row r="5196">
          <cell r="A5196" t="str">
            <v>&amp;#160;ICICI Prudential Alpha Low Vol 30 ETF&amp;#160;</v>
          </cell>
          <cell r="B5196">
            <v>543219</v>
          </cell>
          <cell r="C5196" t="str">
            <v>ICICIALPLV</v>
          </cell>
          <cell r="D5196" t="str">
            <v xml:space="preserve"> </v>
          </cell>
        </row>
        <row r="5197">
          <cell r="A5197" t="str">
            <v>Max Healthcare Institute Ltd</v>
          </cell>
          <cell r="B5197">
            <v>543220</v>
          </cell>
          <cell r="C5197" t="str">
            <v>MAXHEALTH</v>
          </cell>
          <cell r="D5197" t="str">
            <v>Healthcare Facilities</v>
          </cell>
        </row>
        <row r="5198">
          <cell r="A5198" t="str">
            <v>ICICI Prudential IT ETF</v>
          </cell>
          <cell r="B5198">
            <v>543221</v>
          </cell>
          <cell r="C5198" t="str">
            <v>ICICITECH</v>
          </cell>
          <cell r="D5198" t="str">
            <v xml:space="preserve"> </v>
          </cell>
        </row>
        <row r="5199">
          <cell r="A5199" t="str">
            <v>Trekkingtoes.com Ltd</v>
          </cell>
          <cell r="B5199">
            <v>543222</v>
          </cell>
          <cell r="C5199" t="str">
            <v>HIPPOCABS</v>
          </cell>
          <cell r="D5199" t="str">
            <v>Transport Related Services</v>
          </cell>
        </row>
        <row r="5200">
          <cell r="A5200" t="str">
            <v>Max India Ltd</v>
          </cell>
          <cell r="B5200">
            <v>543223</v>
          </cell>
          <cell r="C5200" t="str">
            <v>MAXINDIA</v>
          </cell>
          <cell r="D5200" t="str">
            <v>Holding Companies</v>
          </cell>
        </row>
        <row r="5201">
          <cell r="A5201" t="str">
            <v>HDFC Banking ETF</v>
          </cell>
          <cell r="B5201">
            <v>543224</v>
          </cell>
          <cell r="C5201" t="str">
            <v>HBANKETF</v>
          </cell>
          <cell r="D5201" t="str">
            <v xml:space="preserve"> </v>
          </cell>
        </row>
        <row r="5202">
          <cell r="A5202" t="str">
            <v>Tower Infrastructure Trust</v>
          </cell>
          <cell r="B5202">
            <v>543225</v>
          </cell>
          <cell r="C5202" t="str">
            <v>TOWERINFRA</v>
          </cell>
          <cell r="D5202" t="str">
            <v xml:space="preserve"> </v>
          </cell>
        </row>
        <row r="5203">
          <cell r="A5203" t="str">
            <v>UTI Bank Exchange Traded Fund (UTI Bank ETF)</v>
          </cell>
          <cell r="B5203">
            <v>543226</v>
          </cell>
          <cell r="C5203" t="str">
            <v>UTIBANKETF</v>
          </cell>
          <cell r="D5203" t="str">
            <v xml:space="preserve"> </v>
          </cell>
        </row>
        <row r="5204">
          <cell r="A5204" t="str">
            <v>Happiest Minds Technologies Ltd</v>
          </cell>
          <cell r="B5204">
            <v>543227</v>
          </cell>
          <cell r="C5204" t="str">
            <v>HAPPSTMNDS</v>
          </cell>
          <cell r="D5204" t="str">
            <v>IT Consulting &amp; Software</v>
          </cell>
        </row>
        <row r="5205">
          <cell r="A5205" t="str">
            <v>Route Mobile Ltd</v>
          </cell>
          <cell r="B5205">
            <v>543228</v>
          </cell>
          <cell r="C5205" t="str">
            <v>ROUTE</v>
          </cell>
          <cell r="D5205" t="str">
            <v>Internet Software &amp; Services</v>
          </cell>
        </row>
        <row r="5206">
          <cell r="A5206" t="str">
            <v>Advait Infratech Ltd</v>
          </cell>
          <cell r="B5206">
            <v>543230</v>
          </cell>
          <cell r="C5206" t="str">
            <v>ADVAIT</v>
          </cell>
          <cell r="D5206" t="str">
            <v>Other Elect.Equip./ Prod.</v>
          </cell>
        </row>
        <row r="5207">
          <cell r="A5207" t="str">
            <v>Archidply Decor Ltd</v>
          </cell>
          <cell r="B5207">
            <v>543231</v>
          </cell>
          <cell r="C5207" t="str">
            <v>ADL</v>
          </cell>
          <cell r="D5207" t="str">
            <v>Forest Products</v>
          </cell>
        </row>
        <row r="5208">
          <cell r="A5208" t="str">
            <v>Computer Age Management Services Ltd</v>
          </cell>
          <cell r="B5208">
            <v>543232</v>
          </cell>
          <cell r="C5208" t="str">
            <v>CAMS</v>
          </cell>
          <cell r="D5208" t="str">
            <v>Other Financial Services</v>
          </cell>
        </row>
        <row r="5209">
          <cell r="A5209" t="str">
            <v>Chemcon Speciality Chemicals Ltd</v>
          </cell>
          <cell r="B5209">
            <v>543233</v>
          </cell>
          <cell r="C5209" t="str">
            <v>CHEMCON</v>
          </cell>
          <cell r="D5209" t="str">
            <v>Specialty Chemicals</v>
          </cell>
        </row>
        <row r="5210">
          <cell r="A5210" t="str">
            <v>SecMark Consultancy Ltd</v>
          </cell>
          <cell r="B5210">
            <v>543234</v>
          </cell>
          <cell r="C5210" t="str">
            <v>SECMARK</v>
          </cell>
          <cell r="D5210" t="str">
            <v>IT Consulting &amp; Software</v>
          </cell>
        </row>
        <row r="5211">
          <cell r="A5211" t="str">
            <v>Angel Broking Ltd</v>
          </cell>
          <cell r="B5211">
            <v>543235</v>
          </cell>
          <cell r="C5211" t="str">
            <v>ANGELBRKG</v>
          </cell>
          <cell r="D5211" t="str">
            <v>Other Financial Services</v>
          </cell>
        </row>
        <row r="5212">
          <cell r="A5212" t="str">
            <v>Atam Valves Ltd</v>
          </cell>
          <cell r="B5212">
            <v>543236</v>
          </cell>
          <cell r="C5212" t="str">
            <v>ATAM</v>
          </cell>
          <cell r="D5212" t="str">
            <v>Industrial Machinery</v>
          </cell>
        </row>
        <row r="5213">
          <cell r="A5213" t="str">
            <v>Mazagon Dock Shipbuilders Ltd</v>
          </cell>
          <cell r="B5213">
            <v>543237</v>
          </cell>
          <cell r="C5213" t="str">
            <v>MAZDOCK</v>
          </cell>
          <cell r="D5213" t="str">
            <v>Defence</v>
          </cell>
        </row>
        <row r="5214">
          <cell r="A5214" t="str">
            <v>UTI Asset Management Company Ltd</v>
          </cell>
          <cell r="B5214">
            <v>543238</v>
          </cell>
          <cell r="C5214" t="str">
            <v>UTIAMC</v>
          </cell>
          <cell r="D5214" t="str">
            <v>Asset Management Cos.</v>
          </cell>
        </row>
        <row r="5215">
          <cell r="A5215" t="str">
            <v>G M Polyplast Ltd</v>
          </cell>
          <cell r="B5215">
            <v>543239</v>
          </cell>
          <cell r="C5215" t="str">
            <v>GMPL</v>
          </cell>
          <cell r="D5215" t="str">
            <v>Plastic Products</v>
          </cell>
        </row>
        <row r="5216">
          <cell r="A5216" t="str">
            <v>Likhitha Infrastructure Ltd</v>
          </cell>
          <cell r="B5216">
            <v>543240</v>
          </cell>
          <cell r="C5216" t="str">
            <v>LIKHITHA</v>
          </cell>
          <cell r="D5216" t="str">
            <v>Construction &amp; Engineering</v>
          </cell>
        </row>
        <row r="5217">
          <cell r="A5217" t="str">
            <v>Veer Global Infraconstruction Ltd</v>
          </cell>
          <cell r="B5217">
            <v>543241</v>
          </cell>
          <cell r="C5217" t="str">
            <v>VGIL</v>
          </cell>
          <cell r="D5217" t="str">
            <v>Realty</v>
          </cell>
        </row>
        <row r="5218">
          <cell r="A5218" t="str">
            <v>Hemisphere Properties India Ltd</v>
          </cell>
          <cell r="B5218">
            <v>543242</v>
          </cell>
          <cell r="C5218" t="str">
            <v>HEMIPROP</v>
          </cell>
          <cell r="D5218" t="str">
            <v>Realty</v>
          </cell>
        </row>
        <row r="5219">
          <cell r="A5219" t="str">
            <v>Equitas Small Finance Bank Ltd</v>
          </cell>
          <cell r="B5219">
            <v>543243</v>
          </cell>
          <cell r="C5219" t="str">
            <v>EQUITASBNK</v>
          </cell>
          <cell r="D5219" t="str">
            <v>Banks</v>
          </cell>
        </row>
        <row r="5220">
          <cell r="A5220" t="str">
            <v>Shine Fashions (India) Ltd</v>
          </cell>
          <cell r="B5220">
            <v>543244</v>
          </cell>
          <cell r="C5220" t="str">
            <v>SHINEFASH</v>
          </cell>
          <cell r="D5220" t="str">
            <v>Textiles</v>
          </cell>
        </row>
        <row r="5221">
          <cell r="A5221" t="str">
            <v>BARODA RAYON CORPORATION LTD</v>
          </cell>
          <cell r="B5221">
            <v>500270</v>
          </cell>
          <cell r="C5221" t="str">
            <v>BARODARY</v>
          </cell>
          <cell r="D5221" t="str">
            <v>Other Textile Products</v>
          </cell>
        </row>
        <row r="5222">
          <cell r="A5222" t="str">
            <v>MEDIAONE GLOBAL ENTERTAINMENT LTD</v>
          </cell>
          <cell r="B5222">
            <v>503685</v>
          </cell>
          <cell r="C5222" t="str">
            <v>MEDIAONE</v>
          </cell>
          <cell r="D5222" t="str">
            <v>Film Production- Distribution &amp; Exhibition</v>
          </cell>
        </row>
        <row r="5223">
          <cell r="A5223" t="str">
            <v>INDIA RADIATORS LTD</v>
          </cell>
          <cell r="B5223">
            <v>505100</v>
          </cell>
          <cell r="C5223" t="str">
            <v>INRADIA</v>
          </cell>
          <cell r="D5223" t="str">
            <v>Auto Components &amp; Equipments</v>
          </cell>
        </row>
        <row r="5224">
          <cell r="A5224" t="str">
            <v>PB Global Ltd</v>
          </cell>
          <cell r="B5224">
            <v>506580</v>
          </cell>
          <cell r="C5224" t="str">
            <v>PBGLOBAL</v>
          </cell>
          <cell r="D5224" t="str">
            <v>Pesticides &amp; Agrochemicals</v>
          </cell>
        </row>
        <row r="5225">
          <cell r="A5225" t="str">
            <v>INFOMEDIA PRESS LTD</v>
          </cell>
          <cell r="B5225">
            <v>509069</v>
          </cell>
          <cell r="C5225" t="str">
            <v>INFOMEDIA</v>
          </cell>
          <cell r="D5225" t="str">
            <v>Printing &amp; Publication</v>
          </cell>
        </row>
        <row r="5226">
          <cell r="A5226" t="str">
            <v>U.P.HOTELS LTD</v>
          </cell>
          <cell r="B5226">
            <v>509960</v>
          </cell>
          <cell r="C5226" t="str">
            <v>UPHOT</v>
          </cell>
          <cell r="D5226" t="str">
            <v>Hotels &amp; Resorts</v>
          </cell>
        </row>
        <row r="5227">
          <cell r="A5227" t="str">
            <v>PREMIER CAPITAL SERVICES LTD</v>
          </cell>
          <cell r="B5227">
            <v>511016</v>
          </cell>
          <cell r="C5227" t="str">
            <v>PREMCAP</v>
          </cell>
          <cell r="D5227" t="str">
            <v>Other Electrical Equipment</v>
          </cell>
        </row>
        <row r="5228">
          <cell r="A5228" t="str">
            <v>ICDS LTD</v>
          </cell>
          <cell r="B5228">
            <v>511194</v>
          </cell>
          <cell r="C5228" t="str">
            <v>ICDSLTD</v>
          </cell>
          <cell r="D5228" t="str">
            <v>Diversified Commercial Services</v>
          </cell>
        </row>
        <row r="5229">
          <cell r="A5229" t="str">
            <v>Saianand Commercial Limited</v>
          </cell>
          <cell r="B5229">
            <v>512097</v>
          </cell>
          <cell r="C5229" t="str">
            <v>SAICOM</v>
          </cell>
          <cell r="D5229" t="str">
            <v>Trading &amp; Distributors</v>
          </cell>
        </row>
        <row r="5230">
          <cell r="A5230" t="str">
            <v>ROSE MERC.LTD</v>
          </cell>
          <cell r="B5230">
            <v>512115</v>
          </cell>
          <cell r="C5230" t="str">
            <v>ROSEMER</v>
          </cell>
          <cell r="D5230" t="str">
            <v>Trading &amp; Distributors</v>
          </cell>
        </row>
        <row r="5231">
          <cell r="A5231" t="str">
            <v>SURBHI INDUSTRIES LTD</v>
          </cell>
          <cell r="B5231">
            <v>514260</v>
          </cell>
          <cell r="C5231" t="str">
            <v>SURBHIN</v>
          </cell>
          <cell r="D5231" t="str">
            <v>Other Textile Products</v>
          </cell>
        </row>
        <row r="5232">
          <cell r="A5232" t="str">
            <v>SHRI GANG INDUSTRIES AND ALLIED PRODUCTS LTD</v>
          </cell>
          <cell r="B5232">
            <v>523309</v>
          </cell>
          <cell r="C5232" t="str">
            <v>SHRIGANG</v>
          </cell>
          <cell r="D5232" t="str">
            <v>Edible Oil</v>
          </cell>
        </row>
        <row r="5233">
          <cell r="A5233" t="str">
            <v>UBE INDUSTRIES LTD</v>
          </cell>
          <cell r="B5233">
            <v>523868</v>
          </cell>
          <cell r="C5233" t="str">
            <v>UBEINDL</v>
          </cell>
          <cell r="D5233" t="str">
            <v>Industrial Machinery</v>
          </cell>
        </row>
        <row r="5234">
          <cell r="A5234" t="str">
            <v>PET PLASTICS LTD</v>
          </cell>
          <cell r="B5234">
            <v>524046</v>
          </cell>
          <cell r="C5234" t="str">
            <v>PETPLST</v>
          </cell>
          <cell r="D5234" t="str">
            <v>Plastic Products - Industrial</v>
          </cell>
        </row>
        <row r="5235">
          <cell r="A5235" t="str">
            <v>PANJON LTD</v>
          </cell>
          <cell r="B5235">
            <v>526345</v>
          </cell>
          <cell r="C5235" t="str">
            <v>PANJON</v>
          </cell>
          <cell r="D5235" t="str">
            <v>Packaged Foods</v>
          </cell>
        </row>
        <row r="5236">
          <cell r="A5236" t="str">
            <v>EURO LEDER FASHION LTD</v>
          </cell>
          <cell r="B5236">
            <v>526468</v>
          </cell>
          <cell r="C5236" t="str">
            <v>EUROLED</v>
          </cell>
          <cell r="D5236" t="str">
            <v>Gems- Jewellery And Watches</v>
          </cell>
        </row>
        <row r="5237">
          <cell r="A5237" t="str">
            <v>DSJ keep Learning Ltd</v>
          </cell>
          <cell r="B5237">
            <v>526677</v>
          </cell>
          <cell r="C5237" t="str">
            <v>KEEPLEARN</v>
          </cell>
          <cell r="D5237" t="str">
            <v>Education</v>
          </cell>
        </row>
        <row r="5238">
          <cell r="A5238" t="str">
            <v>SIDDHESWARI GARMENTS LTD</v>
          </cell>
          <cell r="B5238">
            <v>526877</v>
          </cell>
          <cell r="C5238" t="str">
            <v>SIDDHEGA</v>
          </cell>
          <cell r="D5238" t="str">
            <v>Trading &amp; Distributors</v>
          </cell>
        </row>
        <row r="5239">
          <cell r="A5239" t="str">
            <v>AADI INDUSTRIES LTD</v>
          </cell>
          <cell r="B5239">
            <v>530027</v>
          </cell>
          <cell r="C5239" t="str">
            <v>AADIIND</v>
          </cell>
          <cell r="D5239" t="str">
            <v>Petrochemicals</v>
          </cell>
        </row>
        <row r="5240">
          <cell r="A5240" t="str">
            <v>SHAMROCK INDUSTRIAL CO.LTD</v>
          </cell>
          <cell r="B5240">
            <v>531240</v>
          </cell>
          <cell r="C5240" t="str">
            <v>SHAMROIN</v>
          </cell>
          <cell r="D5240" t="str">
            <v>Trading &amp; Distributors</v>
          </cell>
        </row>
        <row r="5241">
          <cell r="A5241" t="str">
            <v>G.G.AUTOMOTIVE GEARS LTD</v>
          </cell>
          <cell r="B5241">
            <v>531399</v>
          </cell>
          <cell r="C5241" t="str">
            <v>GGAUTO</v>
          </cell>
          <cell r="D5241" t="str">
            <v>Auto Components &amp; Equipments</v>
          </cell>
        </row>
        <row r="5242">
          <cell r="A5242" t="str">
            <v>SGN TELECOMS LTD</v>
          </cell>
          <cell r="B5242">
            <v>531812</v>
          </cell>
          <cell r="C5242" t="str">
            <v>SGNTE</v>
          </cell>
          <cell r="D5242" t="str">
            <v>Other Electrical Equipment</v>
          </cell>
        </row>
        <row r="5243">
          <cell r="A5243" t="str">
            <v>LCC INFOTECH LTD</v>
          </cell>
          <cell r="B5243">
            <v>532019</v>
          </cell>
          <cell r="C5243" t="str">
            <v>LCCINFOTEC</v>
          </cell>
          <cell r="D5243" t="str">
            <v>E-Learning</v>
          </cell>
        </row>
        <row r="5244">
          <cell r="A5244" t="str">
            <v>AMBICA AGARBATHIES &amp; AROMA INDUSTRIES LTD</v>
          </cell>
          <cell r="B5244">
            <v>532335</v>
          </cell>
          <cell r="C5244" t="str">
            <v>AMBICAAGAR</v>
          </cell>
          <cell r="D5244" t="str">
            <v>Household Products</v>
          </cell>
        </row>
        <row r="5245">
          <cell r="A5245" t="str">
            <v>Shree Hanuman Sugar &amp; Industries Ltd</v>
          </cell>
          <cell r="B5245">
            <v>537709</v>
          </cell>
          <cell r="C5245" t="str">
            <v>HANSUGAR</v>
          </cell>
          <cell r="D5245" t="str">
            <v>Sugar</v>
          </cell>
        </row>
        <row r="5246">
          <cell r="A5246" t="str">
            <v>Samrat Forgings Ltd</v>
          </cell>
          <cell r="B5246">
            <v>543229</v>
          </cell>
          <cell r="C5246" t="str">
            <v>SAMRATFORG</v>
          </cell>
          <cell r="D5246" t="str">
            <v>Castings &amp; Forgings</v>
          </cell>
        </row>
        <row r="5247">
          <cell r="A5247" t="str">
            <v>Gland Pharma Ltd</v>
          </cell>
          <cell r="B5247">
            <v>543245</v>
          </cell>
          <cell r="C5247" t="str">
            <v>GLAND</v>
          </cell>
          <cell r="D5247" t="str">
            <v>Pharmaceuticals</v>
          </cell>
        </row>
        <row r="5248">
          <cell r="A5248" t="str">
            <v>Mirae Asset ESG Sector Leaders ETF</v>
          </cell>
          <cell r="B5248">
            <v>543246</v>
          </cell>
          <cell r="C5248" t="str">
            <v>MAESGETF</v>
          </cell>
          <cell r="D5248" t="str">
            <v xml:space="preserve"> </v>
          </cell>
        </row>
        <row r="5249">
          <cell r="A5249" t="str">
            <v>Net Pix Shorts Digital Media Ltd</v>
          </cell>
          <cell r="B5249">
            <v>543247</v>
          </cell>
          <cell r="C5249" t="str">
            <v>NETPIX</v>
          </cell>
          <cell r="D5249" t="str">
            <v>Film Production- Distribution &amp; Exhibition</v>
          </cell>
        </row>
        <row r="5250">
          <cell r="A5250" t="str">
            <v>Restaurant Brands Asia Ltd</v>
          </cell>
          <cell r="B5250">
            <v>543248</v>
          </cell>
          <cell r="C5250" t="str">
            <v>RBA</v>
          </cell>
          <cell r="D5250" t="str">
            <v>Restaurants</v>
          </cell>
        </row>
        <row r="5251">
          <cell r="A5251" t="str">
            <v>Tarc Ltd</v>
          </cell>
          <cell r="B5251">
            <v>543249</v>
          </cell>
          <cell r="C5251" t="str">
            <v>TARC</v>
          </cell>
          <cell r="D5251" t="str">
            <v>Residential- Commercial Projects</v>
          </cell>
        </row>
        <row r="5252">
          <cell r="A5252" t="str">
            <v>Ravinder Heights Ltd</v>
          </cell>
          <cell r="B5252">
            <v>543251</v>
          </cell>
          <cell r="C5252" t="str">
            <v>RVHL</v>
          </cell>
          <cell r="D5252" t="str">
            <v>Residential- Commercial Projects</v>
          </cell>
        </row>
        <row r="5253">
          <cell r="A5253" t="str">
            <v>Fairchem Organics Ltd</v>
          </cell>
          <cell r="B5253">
            <v>543252</v>
          </cell>
          <cell r="C5253" t="str">
            <v>FAIRCHEMOR</v>
          </cell>
          <cell r="D5253" t="str">
            <v>Specialty Chemicals</v>
          </cell>
        </row>
        <row r="5254">
          <cell r="A5254" t="str">
            <v>Mrs. Bectors Food Specialities Ltd</v>
          </cell>
          <cell r="B5254">
            <v>543253</v>
          </cell>
          <cell r="C5254" t="str">
            <v>BECTORFOOD</v>
          </cell>
          <cell r="D5254" t="str">
            <v>Packaged Foods</v>
          </cell>
        </row>
        <row r="5255">
          <cell r="A5255" t="str">
            <v>Antony Waste Handling Cell Ltd</v>
          </cell>
          <cell r="B5255">
            <v>543254</v>
          </cell>
          <cell r="C5255" t="str">
            <v>AWHCL</v>
          </cell>
          <cell r="D5255" t="str">
            <v>Waste Management</v>
          </cell>
        </row>
        <row r="5256">
          <cell r="A5256" t="str">
            <v>NIPPON INDIA ETF INFRA BeES</v>
          </cell>
          <cell r="B5256">
            <v>543255</v>
          </cell>
          <cell r="C5256" t="str">
            <v>INFRABEES</v>
          </cell>
          <cell r="D5256" t="str">
            <v xml:space="preserve"> </v>
          </cell>
        </row>
        <row r="5257">
          <cell r="A5257" t="str">
            <v>Rita Finance and Leasing Ltd</v>
          </cell>
          <cell r="B5257">
            <v>543256</v>
          </cell>
          <cell r="C5257" t="str">
            <v>RFLL</v>
          </cell>
          <cell r="D5257" t="str">
            <v>Non Banking Financial Company (NBFC)</v>
          </cell>
        </row>
        <row r="5258">
          <cell r="A5258" t="str">
            <v>Indian Railway Finance Corporation Ltd</v>
          </cell>
          <cell r="B5258">
            <v>543257</v>
          </cell>
          <cell r="C5258" t="str">
            <v>IRFC</v>
          </cell>
          <cell r="D5258" t="str">
            <v>Financial Institution</v>
          </cell>
        </row>
        <row r="5259">
          <cell r="A5259" t="str">
            <v>Indigo Paints Ltd</v>
          </cell>
          <cell r="B5259">
            <v>543258</v>
          </cell>
          <cell r="C5259" t="str">
            <v>INDIGOPNTS</v>
          </cell>
          <cell r="D5259" t="str">
            <v>Paints</v>
          </cell>
        </row>
        <row r="5260">
          <cell r="A5260" t="str">
            <v>Home First Finance Company India Ltd</v>
          </cell>
          <cell r="B5260">
            <v>543259</v>
          </cell>
          <cell r="C5260" t="str">
            <v>HOMEFIRST</v>
          </cell>
          <cell r="D5260" t="str">
            <v>Housing Finance Company</v>
          </cell>
        </row>
        <row r="5261">
          <cell r="A5261" t="str">
            <v>Stove Kraft Ltd</v>
          </cell>
          <cell r="B5261">
            <v>543260</v>
          </cell>
          <cell r="C5261" t="str">
            <v>STOVEKRAFT</v>
          </cell>
          <cell r="D5261" t="str">
            <v>Household Appliances</v>
          </cell>
        </row>
        <row r="5262">
          <cell r="A5262" t="str">
            <v>Brookfield India Real Estate Trust REIT</v>
          </cell>
          <cell r="B5262">
            <v>543261</v>
          </cell>
          <cell r="C5262" t="str">
            <v>BIRET</v>
          </cell>
          <cell r="D5262" t="str">
            <v>Real Estate Investment Trusts (REITs)</v>
          </cell>
        </row>
        <row r="5263">
          <cell r="A5263" t="str">
            <v>MRP Agro Ltd</v>
          </cell>
          <cell r="B5263">
            <v>543262</v>
          </cell>
          <cell r="C5263" t="str">
            <v>MRP</v>
          </cell>
          <cell r="D5263" t="str">
            <v>Distributors</v>
          </cell>
        </row>
        <row r="5264">
          <cell r="A5264" t="str">
            <v>SMC Global Securities Ltd</v>
          </cell>
          <cell r="B5264">
            <v>543263</v>
          </cell>
          <cell r="C5264" t="str">
            <v>SMCGLOBAL*</v>
          </cell>
          <cell r="D5264" t="str">
            <v>Stockbroking &amp; Allied</v>
          </cell>
        </row>
        <row r="5265">
          <cell r="A5265" t="str">
            <v>Nureca Ltd</v>
          </cell>
          <cell r="B5265">
            <v>543264</v>
          </cell>
          <cell r="C5265" t="str">
            <v>NURECA</v>
          </cell>
          <cell r="D5265" t="str">
            <v>Medical Equipment &amp; Supplies</v>
          </cell>
        </row>
        <row r="5266">
          <cell r="A5266" t="str">
            <v>RailTel Corporation of India Ltd</v>
          </cell>
          <cell r="B5266">
            <v>543265</v>
          </cell>
          <cell r="C5266" t="str">
            <v>RAILTEL</v>
          </cell>
          <cell r="D5266" t="str">
            <v>Other Telecom Services</v>
          </cell>
        </row>
        <row r="5267">
          <cell r="A5267" t="str">
            <v>Heranba Industries Ltd</v>
          </cell>
          <cell r="B5267">
            <v>543266</v>
          </cell>
          <cell r="C5267" t="str">
            <v>HERANBA</v>
          </cell>
          <cell r="D5267" t="str">
            <v>Pesticides &amp; Agrochemicals</v>
          </cell>
        </row>
        <row r="5268">
          <cell r="A5268" t="str">
            <v>Davangere Sugar Company Ltd</v>
          </cell>
          <cell r="B5268">
            <v>543267</v>
          </cell>
          <cell r="C5268" t="str">
            <v>DAVANGERE</v>
          </cell>
          <cell r="D5268" t="str">
            <v>Sugar</v>
          </cell>
        </row>
        <row r="5269">
          <cell r="A5269" t="str">
            <v>Adjia Technologies Ltd</v>
          </cell>
          <cell r="B5269">
            <v>543269</v>
          </cell>
          <cell r="C5269" t="str">
            <v>ADJIA</v>
          </cell>
          <cell r="D5269" t="str">
            <v>Computers - Software &amp; Consulting</v>
          </cell>
        </row>
        <row r="5270">
          <cell r="A5270" t="str">
            <v>MTAR Technologies Ltd</v>
          </cell>
          <cell r="B5270">
            <v>543270</v>
          </cell>
          <cell r="C5270" t="str">
            <v>MTARTECH</v>
          </cell>
          <cell r="D5270" t="str">
            <v>Aerospace &amp; Defense</v>
          </cell>
        </row>
        <row r="5271">
          <cell r="A5271" t="str">
            <v>Jubilant Ingrevia Ltd</v>
          </cell>
          <cell r="B5271">
            <v>543271</v>
          </cell>
          <cell r="C5271" t="str">
            <v>JUBLINGREA</v>
          </cell>
          <cell r="D5271" t="str">
            <v>Specialty Chemicals</v>
          </cell>
        </row>
        <row r="5272">
          <cell r="A5272" t="str">
            <v>Easy Trip Planners Ltd</v>
          </cell>
          <cell r="B5272">
            <v>543272</v>
          </cell>
          <cell r="C5272" t="str">
            <v>EASEMYTRIP</v>
          </cell>
          <cell r="D5272" t="str">
            <v>Tour- Travel Related Services</v>
          </cell>
        </row>
        <row r="5273">
          <cell r="A5273" t="str">
            <v>Knowledge Marine &amp; Engineering Works Ltd</v>
          </cell>
          <cell r="B5273">
            <v>543273</v>
          </cell>
          <cell r="C5273" t="str">
            <v>KMEW</v>
          </cell>
          <cell r="D5273" t="str">
            <v>Shipping</v>
          </cell>
        </row>
        <row r="5274">
          <cell r="A5274" t="str">
            <v>Suumaya Corporation Ltd</v>
          </cell>
          <cell r="B5274">
            <v>543274</v>
          </cell>
          <cell r="C5274" t="str">
            <v>SUUMAYA</v>
          </cell>
          <cell r="D5274" t="str">
            <v>Other Textile Products</v>
          </cell>
        </row>
        <row r="5275">
          <cell r="A5275" t="str">
            <v>Anupam Rasayan India Ltd</v>
          </cell>
          <cell r="B5275">
            <v>543275</v>
          </cell>
          <cell r="C5275" t="str">
            <v>ANURAS</v>
          </cell>
          <cell r="D5275" t="str">
            <v>Specialty Chemicals</v>
          </cell>
        </row>
        <row r="5276">
          <cell r="A5276" t="str">
            <v>Craftsman Automation Ltd</v>
          </cell>
          <cell r="B5276">
            <v>543276</v>
          </cell>
          <cell r="C5276" t="str">
            <v>CRAFTSMAN</v>
          </cell>
          <cell r="D5276" t="str">
            <v>Auto Components &amp; Equipments</v>
          </cell>
        </row>
        <row r="5277">
          <cell r="A5277" t="str">
            <v>Laxmi Organic Industries Ltd</v>
          </cell>
          <cell r="B5277">
            <v>543277</v>
          </cell>
          <cell r="C5277" t="str">
            <v>LXCHEM</v>
          </cell>
          <cell r="D5277" t="str">
            <v>Specialty Chemicals</v>
          </cell>
        </row>
        <row r="5278">
          <cell r="A5278" t="str">
            <v>Kalyan Jewellers India Ltd</v>
          </cell>
          <cell r="B5278">
            <v>543278</v>
          </cell>
          <cell r="C5278" t="str">
            <v>KALYANKJIL</v>
          </cell>
          <cell r="D5278" t="str">
            <v>Gems- Jewellery And Watches</v>
          </cell>
        </row>
        <row r="5279">
          <cell r="A5279" t="str">
            <v>Suryoday Small Finance Bank Ltd</v>
          </cell>
          <cell r="B5279">
            <v>543279</v>
          </cell>
          <cell r="C5279" t="str">
            <v>SURYODAY</v>
          </cell>
          <cell r="D5279" t="str">
            <v>Other Bank</v>
          </cell>
        </row>
        <row r="5280">
          <cell r="A5280" t="str">
            <v>Nazara Technologies Ltd</v>
          </cell>
          <cell r="B5280">
            <v>543280</v>
          </cell>
          <cell r="C5280" t="str">
            <v>NAZARA</v>
          </cell>
          <cell r="D5280" t="str">
            <v>Digital Entertainment</v>
          </cell>
        </row>
        <row r="5281">
          <cell r="A5281" t="str">
            <v>Suvidhaa Infoserve Ltd</v>
          </cell>
          <cell r="B5281">
            <v>543281</v>
          </cell>
          <cell r="C5281" t="str">
            <v>SUVIDHAA</v>
          </cell>
          <cell r="D5281" t="str">
            <v>Financial Technology (Fintech)</v>
          </cell>
        </row>
        <row r="5282">
          <cell r="A5282" t="str">
            <v>Niks Technology Ltd</v>
          </cell>
          <cell r="B5282">
            <v>543282</v>
          </cell>
          <cell r="C5282" t="str">
            <v>NIKSTECH</v>
          </cell>
          <cell r="D5282" t="str">
            <v>Computers - Software &amp; Consulting</v>
          </cell>
        </row>
        <row r="5283">
          <cell r="A5283" t="str">
            <v>Barbeque-Nation Hospitality Ltd</v>
          </cell>
          <cell r="B5283">
            <v>543283</v>
          </cell>
          <cell r="C5283" t="str">
            <v>BARBEQUE</v>
          </cell>
          <cell r="D5283" t="str">
            <v>Restaurants</v>
          </cell>
        </row>
        <row r="5284">
          <cell r="A5284" t="str">
            <v>EKI Energy Services Ltd</v>
          </cell>
          <cell r="B5284">
            <v>543284</v>
          </cell>
          <cell r="C5284" t="str">
            <v>EKI</v>
          </cell>
          <cell r="D5284" t="str">
            <v>Consulting Services</v>
          </cell>
        </row>
        <row r="5285">
          <cell r="A5285" t="str">
            <v>Rajeshwari Cans Ltd</v>
          </cell>
          <cell r="B5285">
            <v>543285</v>
          </cell>
          <cell r="C5285" t="str">
            <v>RCAN</v>
          </cell>
          <cell r="D5285" t="str">
            <v>Packaging</v>
          </cell>
        </row>
        <row r="5286">
          <cell r="A5286" t="str">
            <v>Jetmall Spices and Masala Ltd</v>
          </cell>
          <cell r="B5286">
            <v>543286</v>
          </cell>
          <cell r="C5286" t="str">
            <v>JETMALL</v>
          </cell>
          <cell r="D5286" t="str">
            <v>Other Food Products</v>
          </cell>
        </row>
        <row r="5287">
          <cell r="A5287" t="str">
            <v>Macrotech Developers Ltd</v>
          </cell>
          <cell r="B5287">
            <v>543287</v>
          </cell>
          <cell r="C5287" t="str">
            <v>LODHA</v>
          </cell>
          <cell r="D5287" t="str">
            <v>Residential- Commercial Projects</v>
          </cell>
        </row>
        <row r="5288">
          <cell r="A5288" t="str">
            <v>Deep Industries Ltd</v>
          </cell>
          <cell r="B5288">
            <v>543288</v>
          </cell>
          <cell r="C5288" t="str">
            <v>DEEPIND</v>
          </cell>
          <cell r="D5288" t="str">
            <v>Offshore Support Solution Drilling</v>
          </cell>
        </row>
        <row r="5289">
          <cell r="A5289" t="str">
            <v>Kuberan Global Edu Solutions Ltd</v>
          </cell>
          <cell r="B5289">
            <v>543289</v>
          </cell>
          <cell r="C5289" t="str">
            <v>KGES</v>
          </cell>
          <cell r="D5289" t="str">
            <v>Education</v>
          </cell>
        </row>
        <row r="5290">
          <cell r="A5290" t="str">
            <v>POWERGRID Infrastructure Investment Trust</v>
          </cell>
          <cell r="B5290">
            <v>543290</v>
          </cell>
          <cell r="C5290" t="str">
            <v>PGINVIT</v>
          </cell>
          <cell r="D5290" t="str">
            <v>Power - Transmission</v>
          </cell>
        </row>
        <row r="5291">
          <cell r="A5291" t="str">
            <v>Mirae Asset NYSE FANG+ ETF</v>
          </cell>
          <cell r="B5291">
            <v>543291</v>
          </cell>
          <cell r="C5291" t="str">
            <v>MAFANG</v>
          </cell>
          <cell r="D5291" t="str">
            <v xml:space="preserve"> </v>
          </cell>
        </row>
        <row r="5292">
          <cell r="A5292" t="str">
            <v>ICICI Prudential Healthcare ETF</v>
          </cell>
          <cell r="B5292">
            <v>543292</v>
          </cell>
          <cell r="C5292" t="str">
            <v>ICICIPHARM</v>
          </cell>
          <cell r="D5292" t="str">
            <v xml:space="preserve"> </v>
          </cell>
        </row>
        <row r="5293">
          <cell r="A5293" t="str">
            <v>Inox Wind Energy Ltd</v>
          </cell>
          <cell r="B5293">
            <v>543297</v>
          </cell>
          <cell r="C5293" t="str">
            <v>IWEL</v>
          </cell>
          <cell r="D5293" t="str">
            <v>Heavy Electrical Equipment</v>
          </cell>
        </row>
        <row r="5294">
          <cell r="A5294" t="str">
            <v>Vineet Laboratories Ltd</v>
          </cell>
          <cell r="B5294">
            <v>543298</v>
          </cell>
          <cell r="C5294" t="str">
            <v>VINEETLAB</v>
          </cell>
          <cell r="D5294" t="str">
            <v>Pharmaceuticals</v>
          </cell>
        </row>
        <row r="5295">
          <cell r="A5295" t="str">
            <v>Shyam Metalics and Energy Ltd</v>
          </cell>
          <cell r="B5295">
            <v>543299</v>
          </cell>
          <cell r="C5295" t="str">
            <v>SHYAMMETL</v>
          </cell>
          <cell r="D5295" t="str">
            <v>Iron &amp; Steel</v>
          </cell>
        </row>
        <row r="5296">
          <cell r="A5296" t="str">
            <v>Sona BLW Precision Forgings Ltd</v>
          </cell>
          <cell r="B5296">
            <v>543300</v>
          </cell>
          <cell r="C5296" t="str">
            <v>SONACOMS</v>
          </cell>
          <cell r="D5296" t="str">
            <v>Auto Components &amp; Equipments</v>
          </cell>
        </row>
        <row r="5297">
          <cell r="A5297" t="str">
            <v>Navoday Enterprises Ltd</v>
          </cell>
          <cell r="B5297">
            <v>543305</v>
          </cell>
          <cell r="C5297" t="str">
            <v>NAVODAYENT</v>
          </cell>
          <cell r="D5297" t="str">
            <v>Consulting Services</v>
          </cell>
        </row>
        <row r="5298">
          <cell r="A5298" t="str">
            <v>Dodla Dairy Ltd</v>
          </cell>
          <cell r="B5298">
            <v>543306</v>
          </cell>
          <cell r="C5298" t="str">
            <v>DODLA</v>
          </cell>
          <cell r="D5298" t="str">
            <v>Dairy Products</v>
          </cell>
        </row>
        <row r="5299">
          <cell r="A5299" t="str">
            <v>Krishna Institute of Medical Sciences Ltd</v>
          </cell>
          <cell r="B5299">
            <v>543308</v>
          </cell>
          <cell r="C5299" t="str">
            <v>KIMS</v>
          </cell>
          <cell r="D5299" t="str">
            <v>Hospital</v>
          </cell>
        </row>
        <row r="5300">
          <cell r="A5300" t="str">
            <v>Adeshwar Meditex Ltd</v>
          </cell>
          <cell r="B5300">
            <v>543309</v>
          </cell>
          <cell r="C5300" t="str">
            <v>ADESHWAR</v>
          </cell>
          <cell r="D5300" t="str">
            <v>Healthcare Research- Analytics &amp; Technology</v>
          </cell>
        </row>
        <row r="5301">
          <cell r="A5301" t="str">
            <v>Times Green Energy (India) Ltd</v>
          </cell>
          <cell r="B5301">
            <v>543310</v>
          </cell>
          <cell r="C5301" t="str">
            <v>TIMESGREEN</v>
          </cell>
          <cell r="D5301" t="str">
            <v>Other Agricultural Products</v>
          </cell>
        </row>
        <row r="5302">
          <cell r="A5302" t="str">
            <v>India Pesticides Ltd</v>
          </cell>
          <cell r="B5302">
            <v>543311</v>
          </cell>
          <cell r="C5302" t="str">
            <v>IPL</v>
          </cell>
          <cell r="D5302" t="str">
            <v>Pesticides &amp; Agrochemicals</v>
          </cell>
        </row>
        <row r="5303">
          <cell r="A5303" t="str">
            <v>Focus Business Solution Ltd</v>
          </cell>
          <cell r="B5303">
            <v>543312</v>
          </cell>
          <cell r="C5303" t="str">
            <v>FOCUS</v>
          </cell>
          <cell r="D5303" t="str">
            <v>Computers - Software &amp; Consulting</v>
          </cell>
        </row>
        <row r="5304">
          <cell r="A5304" t="str">
            <v>G R Infraprojects Ltd</v>
          </cell>
          <cell r="B5304">
            <v>543317</v>
          </cell>
          <cell r="C5304" t="str">
            <v>GRINFRA</v>
          </cell>
          <cell r="D5304" t="str">
            <v>Civil Construction</v>
          </cell>
        </row>
        <row r="5305">
          <cell r="A5305" t="str">
            <v>Clean Science and Technology Ltd</v>
          </cell>
          <cell r="B5305">
            <v>543318</v>
          </cell>
          <cell r="C5305" t="str">
            <v>CLEAN</v>
          </cell>
          <cell r="D5305" t="str">
            <v>Commodity Chemicals</v>
          </cell>
        </row>
        <row r="5306">
          <cell r="A5306" t="str">
            <v>AA Plus Tradelink Ltd</v>
          </cell>
          <cell r="B5306">
            <v>543319</v>
          </cell>
          <cell r="C5306" t="str">
            <v>AAPLUSTRAD</v>
          </cell>
          <cell r="D5306" t="str">
            <v>Trading &amp; Distributors</v>
          </cell>
        </row>
        <row r="5307">
          <cell r="A5307" t="str">
            <v>Zomato Ltd</v>
          </cell>
          <cell r="B5307">
            <v>543320</v>
          </cell>
          <cell r="C5307" t="str">
            <v>ZOMATO</v>
          </cell>
          <cell r="D5307" t="str">
            <v>E-Retail/ E-Commerce</v>
          </cell>
        </row>
        <row r="5308">
          <cell r="A5308" t="str">
            <v>Tatva Chintan Pharma Chem Ltd</v>
          </cell>
          <cell r="B5308">
            <v>543321</v>
          </cell>
          <cell r="C5308" t="str">
            <v>TATVA</v>
          </cell>
          <cell r="D5308" t="str">
            <v>Specialty Chemicals</v>
          </cell>
        </row>
        <row r="5309">
          <cell r="A5309" t="str">
            <v>Glenmark Life Sciences Ltd</v>
          </cell>
          <cell r="B5309">
            <v>543322</v>
          </cell>
          <cell r="C5309" t="str">
            <v>GLS</v>
          </cell>
          <cell r="D5309" t="str">
            <v>Pharmaceuticals</v>
          </cell>
        </row>
        <row r="5310">
          <cell r="A5310" t="str">
            <v>Mirae Asset Nifty Financial Services ETF</v>
          </cell>
          <cell r="B5310">
            <v>543323</v>
          </cell>
          <cell r="C5310" t="str">
            <v>MAFSETF</v>
          </cell>
          <cell r="D5310" t="str">
            <v xml:space="preserve"> </v>
          </cell>
        </row>
        <row r="5311">
          <cell r="A5311" t="str">
            <v>Gretex Corporate Services Ltd</v>
          </cell>
          <cell r="B5311">
            <v>543324</v>
          </cell>
          <cell r="C5311" t="str">
            <v>GCSL</v>
          </cell>
          <cell r="D5311" t="str">
            <v>Other Capital Market related Services</v>
          </cell>
        </row>
        <row r="5312">
          <cell r="A5312" t="str">
            <v>Rolex Rings Ltd</v>
          </cell>
          <cell r="B5312">
            <v>543325</v>
          </cell>
          <cell r="C5312" t="str">
            <v>ROLEXRINGS</v>
          </cell>
          <cell r="D5312" t="str">
            <v>Auto Components &amp; Equipments</v>
          </cell>
        </row>
        <row r="5313">
          <cell r="A5313" t="str">
            <v>ICICI Prudential FMCG ETF</v>
          </cell>
          <cell r="B5313">
            <v>543326</v>
          </cell>
          <cell r="C5313" t="str">
            <v>ICICIFMCG</v>
          </cell>
          <cell r="D5313" t="str">
            <v xml:space="preserve"> </v>
          </cell>
        </row>
        <row r="5314">
          <cell r="A5314" t="str">
            <v>Exxaro Tiles Ltd</v>
          </cell>
          <cell r="B5314">
            <v>543327</v>
          </cell>
          <cell r="C5314" t="str">
            <v>EXXARO</v>
          </cell>
          <cell r="D5314" t="str">
            <v>Furniture- Home Furnishing- Flooring</v>
          </cell>
        </row>
        <row r="5315">
          <cell r="A5315" t="str">
            <v>Krsnaa Diagnostics Ltd</v>
          </cell>
          <cell r="B5315">
            <v>543328</v>
          </cell>
          <cell r="C5315" t="str">
            <v>KRSNAA</v>
          </cell>
          <cell r="D5315" t="str">
            <v>Healthcare Service Provider</v>
          </cell>
        </row>
        <row r="5316">
          <cell r="A5316" t="str">
            <v>Windlas Biotech Ltd</v>
          </cell>
          <cell r="B5316">
            <v>543329</v>
          </cell>
          <cell r="C5316" t="str">
            <v>WINDLAS</v>
          </cell>
          <cell r="D5316" t="str">
            <v>Pharmaceuticals</v>
          </cell>
        </row>
        <row r="5317">
          <cell r="A5317" t="str">
            <v>Devyani International Ltd</v>
          </cell>
          <cell r="B5317">
            <v>543330</v>
          </cell>
          <cell r="C5317" t="str">
            <v>DEVYANI</v>
          </cell>
          <cell r="D5317" t="str">
            <v>Restaurants</v>
          </cell>
        </row>
        <row r="5318">
          <cell r="A5318" t="str">
            <v>Meghmani Organics Ltd</v>
          </cell>
          <cell r="B5318">
            <v>543331</v>
          </cell>
          <cell r="C5318" t="str">
            <v>MOL</v>
          </cell>
          <cell r="D5318" t="str">
            <v>Pesticides &amp; Agrochemicals</v>
          </cell>
        </row>
        <row r="5319">
          <cell r="A5319" t="str">
            <v>Meghmani Finechem Ltd</v>
          </cell>
          <cell r="B5319">
            <v>543332</v>
          </cell>
          <cell r="C5319" t="str">
            <v>MFL</v>
          </cell>
          <cell r="D5319" t="str">
            <v>Specialty Chemicals</v>
          </cell>
        </row>
        <row r="5320">
          <cell r="A5320" t="str">
            <v>CarTrade Tech Ltd</v>
          </cell>
          <cell r="B5320">
            <v>543333</v>
          </cell>
          <cell r="C5320" t="str">
            <v>CARTRADE</v>
          </cell>
          <cell r="D5320" t="str">
            <v>E-Retail/ E-Commerce</v>
          </cell>
        </row>
        <row r="5321">
          <cell r="A5321" t="str">
            <v>Nuvoco Vistas Corporation Ltd</v>
          </cell>
          <cell r="B5321">
            <v>543334</v>
          </cell>
          <cell r="C5321" t="str">
            <v>NUVOCO</v>
          </cell>
          <cell r="D5321" t="str">
            <v>Cement &amp; Cement Products</v>
          </cell>
        </row>
        <row r="5322">
          <cell r="A5322" t="str">
            <v>Aptus Value Housing Finance India Ltd</v>
          </cell>
          <cell r="B5322">
            <v>543335</v>
          </cell>
          <cell r="C5322" t="str">
            <v>APTUS</v>
          </cell>
          <cell r="D5322" t="str">
            <v>Housing Finance Company</v>
          </cell>
        </row>
        <row r="5323">
          <cell r="A5323" t="str">
            <v>Chemplast Sanmar Ltd</v>
          </cell>
          <cell r="B5323">
            <v>543336</v>
          </cell>
          <cell r="C5323" t="str">
            <v>CHEMPLASTS</v>
          </cell>
          <cell r="D5323" t="str">
            <v>Commodity Chemicals</v>
          </cell>
        </row>
        <row r="5324">
          <cell r="A5324" t="str">
            <v>Sharpline Broadcast Ltd</v>
          </cell>
          <cell r="B5324">
            <v>543341</v>
          </cell>
          <cell r="C5324" t="str">
            <v>SHARPLINE</v>
          </cell>
          <cell r="D5324" t="str">
            <v>Advertising &amp; Media Agencies</v>
          </cell>
        </row>
        <row r="5325">
          <cell r="A5325" t="str">
            <v>Aashka Hospitals Ltd</v>
          </cell>
          <cell r="B5325">
            <v>543346</v>
          </cell>
          <cell r="C5325" t="str">
            <v>AASHKA</v>
          </cell>
          <cell r="D5325" t="str">
            <v>Hospital</v>
          </cell>
        </row>
        <row r="5326">
          <cell r="A5326" t="str">
            <v>AXIS TECHNOLOGY ETF</v>
          </cell>
          <cell r="B5326">
            <v>543347</v>
          </cell>
          <cell r="C5326" t="str">
            <v>AXISTECETF</v>
          </cell>
          <cell r="D5326" t="str">
            <v xml:space="preserve"> </v>
          </cell>
        </row>
        <row r="5327">
          <cell r="A5327" t="str">
            <v>AXIS HEALTHCARE ETF</v>
          </cell>
          <cell r="B5327">
            <v>543348</v>
          </cell>
          <cell r="C5327" t="str">
            <v>AXISHETF</v>
          </cell>
          <cell r="D5327" t="str">
            <v xml:space="preserve"> </v>
          </cell>
        </row>
        <row r="5328">
          <cell r="A5328" t="str">
            <v>Ami Organics Ltd</v>
          </cell>
          <cell r="B5328">
            <v>543349</v>
          </cell>
          <cell r="C5328" t="str">
            <v>AMIORG</v>
          </cell>
          <cell r="D5328" t="str">
            <v>Pharmaceuticals</v>
          </cell>
        </row>
        <row r="5329">
          <cell r="A5329" t="str">
            <v>Vijaya Diagnostic Centre Ltd</v>
          </cell>
          <cell r="B5329">
            <v>543350</v>
          </cell>
          <cell r="C5329" t="str">
            <v>VIJAYA</v>
          </cell>
          <cell r="D5329" t="str">
            <v>Healthcare Service Provider</v>
          </cell>
        </row>
        <row r="5330">
          <cell r="A5330" t="str">
            <v>Naapbooks Ltd</v>
          </cell>
          <cell r="B5330">
            <v>543351</v>
          </cell>
          <cell r="C5330" t="str">
            <v>NBL</v>
          </cell>
          <cell r="D5330" t="str">
            <v>Computers - Software &amp; Consulting</v>
          </cell>
        </row>
        <row r="5331">
          <cell r="A5331" t="str">
            <v>PlatinumOne Business Services Ltd</v>
          </cell>
          <cell r="B5331">
            <v>543352</v>
          </cell>
          <cell r="C5331" t="str">
            <v>POBS</v>
          </cell>
          <cell r="D5331" t="str">
            <v>Business Process Outsourcing (BPO)/ Knowledge Process Outsourcing (KPO)</v>
          </cell>
        </row>
        <row r="5332">
          <cell r="A5332" t="str">
            <v>AXIS CONSUMPTION ETF</v>
          </cell>
          <cell r="B5332">
            <v>543357</v>
          </cell>
          <cell r="C5332" t="str">
            <v>AXISCETF</v>
          </cell>
          <cell r="D5332" t="str">
            <v xml:space="preserve"> </v>
          </cell>
        </row>
        <row r="5333">
          <cell r="A5333" t="str">
            <v>Sansera Engineering Ltd</v>
          </cell>
          <cell r="B5333">
            <v>543358</v>
          </cell>
          <cell r="C5333" t="str">
            <v>SANSERA</v>
          </cell>
          <cell r="D5333" t="str">
            <v>Auto Components &amp; Equipments</v>
          </cell>
        </row>
        <row r="5334">
          <cell r="A5334" t="str">
            <v>Prevest Denpro Ltd</v>
          </cell>
          <cell r="B5334">
            <v>543363</v>
          </cell>
          <cell r="C5334" t="str">
            <v>PREVEST</v>
          </cell>
          <cell r="D5334" t="str">
            <v>Medical Equipment &amp; Supplies</v>
          </cell>
        </row>
        <row r="5335">
          <cell r="A5335" t="str">
            <v>Markolines Traffic Controls Ltd</v>
          </cell>
          <cell r="B5335">
            <v>543364</v>
          </cell>
          <cell r="C5335" t="str">
            <v>MTCL</v>
          </cell>
          <cell r="D5335" t="str">
            <v>Civil Construction</v>
          </cell>
        </row>
        <row r="5336">
          <cell r="A5336" t="str">
            <v>Mirae Asset S&amp;P 500 Top 50 ETF</v>
          </cell>
          <cell r="B5336">
            <v>543365</v>
          </cell>
          <cell r="C5336" t="str">
            <v>MASPTOP50</v>
          </cell>
          <cell r="D5336" t="str">
            <v xml:space="preserve"> </v>
          </cell>
        </row>
        <row r="5337">
          <cell r="A5337" t="str">
            <v>SBL Infratech Ltd</v>
          </cell>
          <cell r="B5337">
            <v>543366</v>
          </cell>
          <cell r="C5337" t="str">
            <v>SBLI</v>
          </cell>
          <cell r="D5337" t="str">
            <v>Residential- Commercial Projects</v>
          </cell>
        </row>
        <row r="5338">
          <cell r="A5338" t="str">
            <v>Paras Defence and Space Technologies Ltd</v>
          </cell>
          <cell r="B5338">
            <v>543367</v>
          </cell>
          <cell r="C5338" t="str">
            <v>PARAS</v>
          </cell>
          <cell r="D5338" t="str">
            <v>Aerospace &amp; Defense</v>
          </cell>
        </row>
        <row r="5339">
          <cell r="A5339" t="str">
            <v>Getalong Enterprise Ltd</v>
          </cell>
          <cell r="B5339">
            <v>543372</v>
          </cell>
          <cell r="C5339" t="str">
            <v>GETALONG</v>
          </cell>
          <cell r="D5339" t="str">
            <v>Trading - Textile Products</v>
          </cell>
        </row>
        <row r="5340">
          <cell r="A5340" t="str">
            <v>Shri Venkatesh Refineries Ltd</v>
          </cell>
          <cell r="B5340">
            <v>543373</v>
          </cell>
          <cell r="C5340" t="str">
            <v>SVRL</v>
          </cell>
          <cell r="D5340" t="str">
            <v>Edible Oil</v>
          </cell>
        </row>
        <row r="5341">
          <cell r="A5341" t="str">
            <v>Aditya Birla Sun Life AMC Ltd</v>
          </cell>
          <cell r="B5341">
            <v>543374</v>
          </cell>
          <cell r="C5341" t="str">
            <v>ABSLAMC</v>
          </cell>
          <cell r="D5341" t="str">
            <v>Asset Management Company</v>
          </cell>
        </row>
        <row r="5342">
          <cell r="A5342" t="str">
            <v>Promax Power Ltd</v>
          </cell>
          <cell r="B5342">
            <v>543375</v>
          </cell>
          <cell r="C5342" t="str">
            <v>PROMAX</v>
          </cell>
          <cell r="D5342" t="str">
            <v>Engineering- Designing &amp; Construction</v>
          </cell>
        </row>
        <row r="5343">
          <cell r="A5343" t="str">
            <v>Samor Reality Ltd</v>
          </cell>
          <cell r="B5343">
            <v>543376</v>
          </cell>
          <cell r="C5343" t="str">
            <v>SAMOR</v>
          </cell>
          <cell r="D5343" t="str">
            <v>Residential- Commercial Projects</v>
          </cell>
        </row>
        <row r="5344">
          <cell r="A5344" t="str">
            <v>Adishakti Loha and Ispat Ltd</v>
          </cell>
          <cell r="B5344">
            <v>543377</v>
          </cell>
          <cell r="C5344" t="str">
            <v>ADISHAKTI</v>
          </cell>
          <cell r="D5344" t="str">
            <v>Iron &amp; Steel Products</v>
          </cell>
        </row>
        <row r="5345">
          <cell r="A5345" t="str">
            <v>CWD Ltd</v>
          </cell>
          <cell r="B5345">
            <v>543378</v>
          </cell>
          <cell r="C5345" t="str">
            <v>CWD</v>
          </cell>
          <cell r="D5345" t="str">
            <v>Consumer Electronics</v>
          </cell>
        </row>
        <row r="5346">
          <cell r="A5346" t="str">
            <v>ICICI Prudential Consumption ETF</v>
          </cell>
          <cell r="B5346">
            <v>543383</v>
          </cell>
          <cell r="C5346" t="str">
            <v>ICICICONSU</v>
          </cell>
          <cell r="D5346" t="str">
            <v xml:space="preserve"> </v>
          </cell>
        </row>
        <row r="5347">
          <cell r="A5347" t="str">
            <v>FSN E-Commerce Ventures Ltd</v>
          </cell>
          <cell r="B5347">
            <v>543384</v>
          </cell>
          <cell r="C5347" t="str">
            <v>NYKAA</v>
          </cell>
          <cell r="D5347" t="str">
            <v>E-Retail/ E-Commerce</v>
          </cell>
        </row>
        <row r="5348">
          <cell r="A5348" t="str">
            <v>National Highways Infra Trust</v>
          </cell>
          <cell r="B5348">
            <v>543385</v>
          </cell>
          <cell r="C5348" t="str">
            <v>NHIT</v>
          </cell>
          <cell r="D5348" t="str">
            <v>Civil Construction</v>
          </cell>
        </row>
        <row r="5349">
          <cell r="A5349" t="str">
            <v>Fino Payments Bank Ltd</v>
          </cell>
          <cell r="B5349">
            <v>543386</v>
          </cell>
          <cell r="C5349" t="str">
            <v>FINOPB</v>
          </cell>
          <cell r="D5349" t="str">
            <v>Other Bank</v>
          </cell>
        </row>
        <row r="5350">
          <cell r="A5350" t="str">
            <v>S.J.S. Enterprises Ltd</v>
          </cell>
          <cell r="B5350">
            <v>543387</v>
          </cell>
          <cell r="C5350" t="str">
            <v>SJS</v>
          </cell>
          <cell r="D5350" t="str">
            <v>Auto Components &amp; Equipments</v>
          </cell>
        </row>
        <row r="5351">
          <cell r="A5351" t="str">
            <v>DSP Nifty 50 Equal Weight ETF</v>
          </cell>
          <cell r="B5351">
            <v>543388</v>
          </cell>
          <cell r="C5351" t="str">
            <v>DSPNEWETF</v>
          </cell>
          <cell r="D5351" t="str">
            <v xml:space="preserve"> </v>
          </cell>
        </row>
        <row r="5352">
          <cell r="A5352" t="str">
            <v>Sigachi Industries Ltd</v>
          </cell>
          <cell r="B5352">
            <v>543389</v>
          </cell>
          <cell r="C5352" t="str">
            <v>SIGACHI</v>
          </cell>
          <cell r="D5352" t="str">
            <v>Pharmaceuticals</v>
          </cell>
        </row>
        <row r="5353">
          <cell r="A5353" t="str">
            <v>PB Fintech Ltd</v>
          </cell>
          <cell r="B5353">
            <v>543390</v>
          </cell>
          <cell r="C5353" t="str">
            <v>POLICYBZR</v>
          </cell>
          <cell r="D5353" t="str">
            <v>Financial Technology (Fintech)</v>
          </cell>
        </row>
        <row r="5354">
          <cell r="A5354" t="str">
            <v>Suyog Gurbaxani Funicular Ropeways Ltd</v>
          </cell>
          <cell r="B5354">
            <v>543391</v>
          </cell>
          <cell r="C5354" t="str">
            <v>SGFRL</v>
          </cell>
          <cell r="D5354" t="str">
            <v>Civil Construction</v>
          </cell>
        </row>
        <row r="5355">
          <cell r="A5355" t="str">
            <v>One 97 Communications Ltd</v>
          </cell>
          <cell r="B5355">
            <v>543396</v>
          </cell>
          <cell r="C5355" t="str">
            <v>PAYTM</v>
          </cell>
          <cell r="D5355" t="str">
            <v>Financial Technology (Fintech)</v>
          </cell>
        </row>
        <row r="5356">
          <cell r="A5356" t="str">
            <v>Sapphire Foods India Ltd</v>
          </cell>
          <cell r="B5356">
            <v>543397</v>
          </cell>
          <cell r="C5356" t="str">
            <v>SAPPHIRE</v>
          </cell>
          <cell r="D5356" t="str">
            <v>Restaurants</v>
          </cell>
        </row>
        <row r="5357">
          <cell r="A5357" t="str">
            <v>Latent View Analytics Ltd</v>
          </cell>
          <cell r="B5357">
            <v>543398</v>
          </cell>
          <cell r="C5357" t="str">
            <v>LATENTVIEW</v>
          </cell>
          <cell r="D5357" t="str">
            <v>Computers - Software &amp; Consulting</v>
          </cell>
        </row>
        <row r="5358">
          <cell r="A5358" t="str">
            <v>Tarsons Products Ltd</v>
          </cell>
          <cell r="B5358">
            <v>543399</v>
          </cell>
          <cell r="C5358" t="str">
            <v>TARSONS</v>
          </cell>
          <cell r="D5358" t="str">
            <v>Medical Equipment &amp; Supplies</v>
          </cell>
        </row>
        <row r="5359">
          <cell r="A5359" t="str">
            <v>Omnipotent Industries Ltd</v>
          </cell>
          <cell r="B5359">
            <v>543400</v>
          </cell>
          <cell r="C5359" t="str">
            <v>OMNIPOTENT</v>
          </cell>
          <cell r="D5359" t="str">
            <v>Refineries &amp; Marketing</v>
          </cell>
        </row>
        <row r="5360">
          <cell r="A5360" t="str">
            <v>Go Fashion (India) Ltd</v>
          </cell>
          <cell r="B5360">
            <v>543401</v>
          </cell>
          <cell r="C5360" t="str">
            <v>GOCOLORS</v>
          </cell>
          <cell r="D5360" t="str">
            <v>Speciality Retail</v>
          </cell>
        </row>
        <row r="5361">
          <cell r="A5361" t="str">
            <v>DMR Hydroengineering &amp; Infrastructures Ltd</v>
          </cell>
          <cell r="B5361">
            <v>543410</v>
          </cell>
          <cell r="C5361" t="str">
            <v>DMR</v>
          </cell>
          <cell r="D5361" t="str">
            <v>Consulting Services</v>
          </cell>
        </row>
        <row r="5362">
          <cell r="A5362" t="str">
            <v>Hi-Tech Pipes Ltd</v>
          </cell>
          <cell r="B5362">
            <v>543411</v>
          </cell>
          <cell r="C5362" t="str">
            <v>HITECH</v>
          </cell>
          <cell r="D5362" t="str">
            <v>Iron &amp; Steel Products</v>
          </cell>
        </row>
        <row r="5363">
          <cell r="A5363" t="str">
            <v>Star Health and Allied Insurance Company Ltd</v>
          </cell>
          <cell r="B5363">
            <v>543412</v>
          </cell>
          <cell r="C5363" t="str">
            <v>STARHEALTH</v>
          </cell>
          <cell r="D5363" t="str">
            <v>General Insurance</v>
          </cell>
        </row>
        <row r="5364">
          <cell r="A5364" t="str">
            <v>Tega Industries Ltd</v>
          </cell>
          <cell r="B5364">
            <v>543413</v>
          </cell>
          <cell r="C5364" t="str">
            <v>TEGA</v>
          </cell>
          <cell r="D5364" t="str">
            <v>Industrial Equipments</v>
          </cell>
        </row>
        <row r="5365">
          <cell r="A5365" t="str">
            <v>Mirae Asset Hang Seng TECH ETF</v>
          </cell>
          <cell r="B5365">
            <v>543414</v>
          </cell>
          <cell r="C5365" t="str">
            <v>MAHKTECH</v>
          </cell>
          <cell r="D5365" t="str">
            <v xml:space="preserve"> </v>
          </cell>
        </row>
        <row r="5366">
          <cell r="A5366" t="str">
            <v>Anand Rathi Wealth Ltd</v>
          </cell>
          <cell r="B5366">
            <v>543415</v>
          </cell>
          <cell r="C5366" t="str">
            <v>ANANDRATHI</v>
          </cell>
          <cell r="D5366" t="str">
            <v>Financial Products Distributor</v>
          </cell>
        </row>
        <row r="5367">
          <cell r="A5367" t="str">
            <v>Zodiac Energy Ltd</v>
          </cell>
          <cell r="B5367">
            <v>543416</v>
          </cell>
          <cell r="C5367" t="str">
            <v>ZODIAC</v>
          </cell>
          <cell r="D5367" t="str">
            <v>Engineering- Designing &amp; Construction</v>
          </cell>
        </row>
        <row r="5368">
          <cell r="A5368" t="str">
            <v>RateGain Travel Technologies Ltd</v>
          </cell>
          <cell r="B5368">
            <v>543417</v>
          </cell>
          <cell r="C5368" t="str">
            <v>RATEGAIN</v>
          </cell>
          <cell r="D5368" t="str">
            <v>Computers - Software &amp; Consulting</v>
          </cell>
        </row>
        <row r="5369">
          <cell r="A5369" t="str">
            <v>Shriram Properties Ltd</v>
          </cell>
          <cell r="B5369">
            <v>543419</v>
          </cell>
          <cell r="C5369" t="str">
            <v>SHRIRAMPPS</v>
          </cell>
          <cell r="D5369" t="str">
            <v>Residential- Commercial Projects</v>
          </cell>
        </row>
        <row r="5370">
          <cell r="A5370" t="str">
            <v>Jet Freight Logistics Ltd</v>
          </cell>
          <cell r="B5370">
            <v>543420</v>
          </cell>
          <cell r="C5370" t="str">
            <v>JETFREIGHT</v>
          </cell>
          <cell r="D5370" t="str">
            <v>Logistics Solution Provider</v>
          </cell>
        </row>
        <row r="5371">
          <cell r="A5371" t="str">
            <v>C.E. Info Systems Ltd</v>
          </cell>
          <cell r="B5371">
            <v>543425</v>
          </cell>
          <cell r="C5371" t="str">
            <v>MAPMYINDIA</v>
          </cell>
          <cell r="D5371" t="str">
            <v>Software Products</v>
          </cell>
        </row>
        <row r="5372">
          <cell r="A5372" t="str">
            <v>Metro Brands Ltd</v>
          </cell>
          <cell r="B5372">
            <v>543426</v>
          </cell>
          <cell r="C5372" t="str">
            <v>METROBRAND</v>
          </cell>
          <cell r="D5372" t="str">
            <v>Footwear</v>
          </cell>
        </row>
        <row r="5373">
          <cell r="A5373" t="str">
            <v>Medplus Health Services Ltd</v>
          </cell>
          <cell r="B5373">
            <v>543427</v>
          </cell>
          <cell r="C5373" t="str">
            <v>MEDPLUS</v>
          </cell>
          <cell r="D5373" t="str">
            <v>Pharmacy Retail</v>
          </cell>
        </row>
        <row r="5374">
          <cell r="A5374" t="str">
            <v>Data Patterns (India) Ltd</v>
          </cell>
          <cell r="B5374">
            <v>543428</v>
          </cell>
          <cell r="C5374" t="str">
            <v>DATAPATTNS</v>
          </cell>
          <cell r="D5374" t="str">
            <v>Aerospace &amp; Defense</v>
          </cell>
        </row>
        <row r="5375">
          <cell r="A5375" t="str">
            <v>HP Adhesives Ltd</v>
          </cell>
          <cell r="B5375">
            <v>543433</v>
          </cell>
          <cell r="C5375" t="str">
            <v>HPAL</v>
          </cell>
          <cell r="D5375" t="str">
            <v>Specialty Chemicals</v>
          </cell>
        </row>
        <row r="5376">
          <cell r="A5376" t="str">
            <v>Supriya Lifescience Ltd</v>
          </cell>
          <cell r="B5376">
            <v>543434</v>
          </cell>
          <cell r="C5376" t="str">
            <v>SUPRIYA</v>
          </cell>
          <cell r="D5376" t="str">
            <v>Pharmaceuticals</v>
          </cell>
        </row>
        <row r="5377">
          <cell r="A5377" t="str">
            <v>Clara Industries Ltd</v>
          </cell>
          <cell r="B5377">
            <v>543435</v>
          </cell>
          <cell r="C5377" t="str">
            <v>CLARA</v>
          </cell>
          <cell r="D5377" t="str">
            <v>Packaging</v>
          </cell>
        </row>
        <row r="5378">
          <cell r="A5378" t="str">
            <v>Wherrelz IT Solutions Ltd</v>
          </cell>
          <cell r="B5378">
            <v>543436</v>
          </cell>
          <cell r="C5378" t="str">
            <v>WITS</v>
          </cell>
          <cell r="D5378" t="str">
            <v>Computers - Software &amp; Consulting</v>
          </cell>
        </row>
        <row r="5379">
          <cell r="A5379" t="str">
            <v>Motilal Oswal Nasdaq Q 50 ETF</v>
          </cell>
          <cell r="B5379">
            <v>543437</v>
          </cell>
          <cell r="C5379" t="str">
            <v>MONQ50</v>
          </cell>
          <cell r="D5379" t="str">
            <v xml:space="preserve"> </v>
          </cell>
        </row>
        <row r="5380">
          <cell r="A5380" t="str">
            <v>DSP Nifty Midcap 150 Quality 50 ETF</v>
          </cell>
          <cell r="B5380">
            <v>543438</v>
          </cell>
          <cell r="C5380" t="str">
            <v>DSPQ50ETF</v>
          </cell>
          <cell r="D5380" t="str">
            <v xml:space="preserve"> </v>
          </cell>
        </row>
        <row r="5381">
          <cell r="A5381" t="str">
            <v>Brandbucket Media &amp; Technology Ltd</v>
          </cell>
          <cell r="B5381">
            <v>543439</v>
          </cell>
          <cell r="C5381" t="str">
            <v>BRANDBUCKT</v>
          </cell>
          <cell r="D5381" t="str">
            <v>Advertising &amp; Media Agencies</v>
          </cell>
        </row>
        <row r="5382">
          <cell r="A5382" t="str">
            <v>DSP Nifty 50 ETF</v>
          </cell>
          <cell r="B5382">
            <v>543440</v>
          </cell>
          <cell r="C5382" t="str">
            <v>DSPN50ETF</v>
          </cell>
          <cell r="D5382" t="str">
            <v xml:space="preserve"> </v>
          </cell>
        </row>
        <row r="5383">
          <cell r="A5383" t="str">
            <v>CMS Info Systems Ltd</v>
          </cell>
          <cell r="B5383">
            <v>543441</v>
          </cell>
          <cell r="C5383" t="str">
            <v>CMSINFO</v>
          </cell>
          <cell r="D5383" t="str">
            <v>Diversified Commercial Services</v>
          </cell>
        </row>
        <row r="5384">
          <cell r="A5384" t="str">
            <v>Brand Concepts Ltd</v>
          </cell>
          <cell r="B5384">
            <v>543442</v>
          </cell>
          <cell r="C5384" t="str">
            <v>BCONCEPTS</v>
          </cell>
          <cell r="D5384" t="str">
            <v>Speciality Retail</v>
          </cell>
        </row>
        <row r="5385">
          <cell r="A5385" t="str">
            <v>Ascensive Educare Ltd</v>
          </cell>
          <cell r="B5385">
            <v>543443</v>
          </cell>
          <cell r="C5385" t="str">
            <v>ASCENSIVE</v>
          </cell>
          <cell r="D5385" t="str">
            <v>Education</v>
          </cell>
        </row>
        <row r="5386">
          <cell r="A5386" t="str">
            <v>Fabino Life Sciences Ltd</v>
          </cell>
          <cell r="B5386">
            <v>543444</v>
          </cell>
          <cell r="C5386" t="str">
            <v>FABINO</v>
          </cell>
          <cell r="D5386" t="str">
            <v>Pharmaceuticals</v>
          </cell>
        </row>
        <row r="5387">
          <cell r="A5387" t="str">
            <v>Wonder Fibromats Ltd</v>
          </cell>
          <cell r="B5387">
            <v>543449</v>
          </cell>
          <cell r="C5387" t="str">
            <v>WFL</v>
          </cell>
          <cell r="D5387" t="str">
            <v>Household Appliances</v>
          </cell>
        </row>
        <row r="5388">
          <cell r="A5388" t="str">
            <v>ICICI Prudential Nifty Auto ETF</v>
          </cell>
          <cell r="B5388">
            <v>543450</v>
          </cell>
          <cell r="C5388" t="str">
            <v>ICICIAUTO</v>
          </cell>
          <cell r="D5388" t="str">
            <v xml:space="preserve"> </v>
          </cell>
        </row>
        <row r="5389">
          <cell r="A5389" t="str">
            <v>AGS Transact Technologies Ltd</v>
          </cell>
          <cell r="B5389">
            <v>543451</v>
          </cell>
          <cell r="C5389" t="str">
            <v>AGSTRA</v>
          </cell>
          <cell r="D5389" t="str">
            <v>Diversified Commercial Services</v>
          </cell>
        </row>
        <row r="5390">
          <cell r="A5390" t="str">
            <v>ICICI Prudential Silver ETF</v>
          </cell>
          <cell r="B5390">
            <v>543452</v>
          </cell>
          <cell r="C5390" t="str">
            <v>ICICISILVE</v>
          </cell>
          <cell r="D5390" t="str">
            <v xml:space="preserve"> </v>
          </cell>
        </row>
        <row r="5391">
          <cell r="A5391" t="str">
            <v>Alkosign Ltd</v>
          </cell>
          <cell r="B5391">
            <v>543453</v>
          </cell>
          <cell r="C5391" t="str">
            <v>ALKOSIGN</v>
          </cell>
          <cell r="D5391" t="str">
            <v>Stationary</v>
          </cell>
        </row>
        <row r="5392">
          <cell r="A5392" t="str">
            <v>Mirae Asset Nifty India Manufacturing ETF</v>
          </cell>
          <cell r="B5392">
            <v>543454</v>
          </cell>
          <cell r="C5392" t="str">
            <v>MAMFGETF</v>
          </cell>
          <cell r="D5392" t="str">
            <v xml:space="preserve"> </v>
          </cell>
        </row>
        <row r="5393">
          <cell r="A5393" t="str">
            <v>Adani Wilmar Ltd</v>
          </cell>
          <cell r="B5393">
            <v>543458</v>
          </cell>
          <cell r="C5393" t="str">
            <v>AWL</v>
          </cell>
          <cell r="D5393" t="str">
            <v>Edible Oil</v>
          </cell>
        </row>
        <row r="5394">
          <cell r="A5394" t="str">
            <v>Quality RO Industries Ltd</v>
          </cell>
          <cell r="B5394">
            <v>543460</v>
          </cell>
          <cell r="C5394" t="str">
            <v>QRIL</v>
          </cell>
          <cell r="D5394" t="str">
            <v>Industrial Machinery</v>
          </cell>
        </row>
        <row r="5395">
          <cell r="A5395" t="str">
            <v>Safa Systems &amp; Technologies Ltd</v>
          </cell>
          <cell r="B5395">
            <v>543461</v>
          </cell>
          <cell r="C5395" t="str">
            <v>SSTL</v>
          </cell>
          <cell r="D5395" t="str">
            <v>Trading &amp; Distributors</v>
          </cell>
        </row>
        <row r="5396">
          <cell r="A5396" t="str">
            <v>Dev Information Technology Ltd</v>
          </cell>
          <cell r="B5396">
            <v>543462</v>
          </cell>
          <cell r="C5396" t="str">
            <v>DEVIT</v>
          </cell>
          <cell r="D5396" t="str">
            <v>IT Enabled Services</v>
          </cell>
        </row>
        <row r="5397">
          <cell r="A5397" t="str">
            <v>Vedant Fashions Ltd</v>
          </cell>
          <cell r="B5397">
            <v>543463</v>
          </cell>
          <cell r="C5397" t="str">
            <v>MANYAVAR</v>
          </cell>
          <cell r="D5397" t="str">
            <v>Speciality Retail</v>
          </cell>
        </row>
        <row r="5398">
          <cell r="A5398" t="str">
            <v>Maruti Interior Products Ltd</v>
          </cell>
          <cell r="B5398">
            <v>543464</v>
          </cell>
          <cell r="C5398" t="str">
            <v>MARUTIIPL</v>
          </cell>
          <cell r="D5398" t="str">
            <v>Houseware</v>
          </cell>
        </row>
        <row r="5399">
          <cell r="A5399" t="str">
            <v>Motilal Oswal Nifty 200 Momentum 30 ETF</v>
          </cell>
          <cell r="B5399">
            <v>543465</v>
          </cell>
          <cell r="C5399" t="str">
            <v>MOMOMENTUM</v>
          </cell>
          <cell r="D5399" t="str">
            <v xml:space="preserve"> </v>
          </cell>
        </row>
        <row r="5400">
          <cell r="A5400" t="str">
            <v>Softtech Engineers Ltd</v>
          </cell>
          <cell r="B5400">
            <v>543470</v>
          </cell>
          <cell r="C5400" t="str">
            <v>SOFTTECH</v>
          </cell>
          <cell r="D5400" t="str">
            <v>Computers - Software &amp; Consulting</v>
          </cell>
        </row>
        <row r="5401">
          <cell r="A5401" t="str">
            <v>Aditya Birla Sun Life Silver ETF</v>
          </cell>
          <cell r="B5401">
            <v>543471</v>
          </cell>
          <cell r="C5401" t="str">
            <v>SILVER</v>
          </cell>
          <cell r="D5401" t="str">
            <v xml:space="preserve"> </v>
          </cell>
        </row>
        <row r="5402">
          <cell r="A5402" t="str">
            <v>Aditya Birla Sunlife Nifty IT ETF</v>
          </cell>
          <cell r="B5402">
            <v>543472</v>
          </cell>
          <cell r="C5402" t="str">
            <v>TECH</v>
          </cell>
          <cell r="D5402" t="str">
            <v xml:space="preserve"> </v>
          </cell>
        </row>
        <row r="5403">
          <cell r="A5403" t="str">
            <v>Aditya Birla Sun Life Nifty Healthcare ETF</v>
          </cell>
          <cell r="B5403">
            <v>543473</v>
          </cell>
          <cell r="C5403" t="str">
            <v>HEALTHY</v>
          </cell>
          <cell r="D5403" t="str">
            <v xml:space="preserve"> </v>
          </cell>
        </row>
        <row r="5404">
          <cell r="A5404" t="str">
            <v>Aditya Birla Sun Life Nifty ETF</v>
          </cell>
          <cell r="B5404">
            <v>543474</v>
          </cell>
          <cell r="C5404" t="str">
            <v>BSLNIFTY</v>
          </cell>
          <cell r="D5404" t="str">
            <v xml:space="preserve"> </v>
          </cell>
        </row>
        <row r="5405">
          <cell r="A5405" t="str">
            <v>Ekennis Software Service Ltd</v>
          </cell>
          <cell r="B5405">
            <v>543475</v>
          </cell>
          <cell r="C5405" t="str">
            <v>EKENNIS</v>
          </cell>
          <cell r="D5405" t="str">
            <v>IT Enabled Services</v>
          </cell>
        </row>
        <row r="5406">
          <cell r="A5406" t="str">
            <v>Mirae Asset Nifty Midcap 150 ETF</v>
          </cell>
          <cell r="B5406">
            <v>543481</v>
          </cell>
          <cell r="C5406" t="str">
            <v>MAM150ETF</v>
          </cell>
          <cell r="D5406" t="str">
            <v xml:space="preserve"> </v>
          </cell>
        </row>
        <row r="5407">
          <cell r="A5407" t="str">
            <v>Eureka Forbes Ltd</v>
          </cell>
          <cell r="B5407">
            <v>543482</v>
          </cell>
          <cell r="C5407" t="str">
            <v>EUREKAFORBE</v>
          </cell>
          <cell r="D5407" t="str">
            <v>Household Appliances</v>
          </cell>
        </row>
        <row r="5408">
          <cell r="A5408" t="str">
            <v>Gateway Distriparks Ltd</v>
          </cell>
          <cell r="B5408">
            <v>543489</v>
          </cell>
          <cell r="C5408" t="str">
            <v>GATEWAY</v>
          </cell>
          <cell r="D5408" t="str">
            <v>Logistics Solution Provider</v>
          </cell>
        </row>
        <row r="5409">
          <cell r="A5409" t="str">
            <v>GMR Power and Urban Infra Ltd</v>
          </cell>
          <cell r="B5409">
            <v>543490</v>
          </cell>
          <cell r="C5409" t="str">
            <v>GMRP&amp;UI</v>
          </cell>
          <cell r="D5409" t="str">
            <v>Engineering- Designing &amp; Construction</v>
          </cell>
        </row>
        <row r="5410">
          <cell r="A5410" t="str">
            <v>Bhatia Colour Chem Ltd</v>
          </cell>
          <cell r="B5410">
            <v>543497</v>
          </cell>
          <cell r="C5410" t="str">
            <v>BCCL</v>
          </cell>
          <cell r="D5410" t="str">
            <v>Specialty Chemicals</v>
          </cell>
        </row>
        <row r="5411">
          <cell r="A5411" t="str">
            <v>Motherson Sumi Wiring India Ltd</v>
          </cell>
          <cell r="B5411">
            <v>543498</v>
          </cell>
          <cell r="C5411" t="str">
            <v>MSUMI</v>
          </cell>
          <cell r="D5411" t="str">
            <v>Auto Components &amp; Equipments</v>
          </cell>
        </row>
        <row r="5412">
          <cell r="A5412" t="str">
            <v>Achyut Healthcare Ltd</v>
          </cell>
          <cell r="B5412">
            <v>543499</v>
          </cell>
          <cell r="C5412" t="str">
            <v>ACHYUT</v>
          </cell>
          <cell r="D5412" t="str">
            <v>Pharmaceuticals</v>
          </cell>
        </row>
        <row r="5413">
          <cell r="A5413" t="str">
            <v>Evoq Remedies Ltd</v>
          </cell>
          <cell r="B5413">
            <v>543500</v>
          </cell>
          <cell r="C5413" t="str">
            <v>EVOQ</v>
          </cell>
          <cell r="D5413" t="str">
            <v>Trading &amp; Distributors</v>
          </cell>
        </row>
        <row r="5414">
          <cell r="A5414" t="str">
            <v>Motilal Oswal S&amp;P BSE Low Volatility ETF</v>
          </cell>
          <cell r="B5414">
            <v>543501</v>
          </cell>
          <cell r="C5414" t="str">
            <v>MOLOWVOL</v>
          </cell>
          <cell r="D5414" t="str">
            <v xml:space="preserve"> </v>
          </cell>
        </row>
        <row r="5415">
          <cell r="A5415" t="str">
            <v>Avro India Ltd</v>
          </cell>
          <cell r="B5415">
            <v>543512</v>
          </cell>
          <cell r="C5415" t="str">
            <v>AVROIND</v>
          </cell>
          <cell r="D5415" t="str">
            <v>Plastic Products - Consumer</v>
          </cell>
        </row>
        <row r="5416">
          <cell r="A5416" t="str">
            <v>Uma Exports Ltd</v>
          </cell>
          <cell r="B5416">
            <v>543513</v>
          </cell>
          <cell r="C5416" t="str">
            <v>UMAEXPORTS</v>
          </cell>
          <cell r="D5416" t="str">
            <v>Trading &amp; Distributors</v>
          </cell>
        </row>
        <row r="5417">
          <cell r="A5417" t="str">
            <v>Veranda Learning Solutions Ltd</v>
          </cell>
          <cell r="B5417">
            <v>543514</v>
          </cell>
          <cell r="C5417" t="str">
            <v>VERANDA</v>
          </cell>
          <cell r="D5417" t="str">
            <v>E-Learning</v>
          </cell>
        </row>
        <row r="5418">
          <cell r="A5418" t="str">
            <v>Sunrise Efficient Marketing Ltd</v>
          </cell>
          <cell r="B5418">
            <v>543515</v>
          </cell>
          <cell r="C5418" t="str">
            <v>SEML</v>
          </cell>
          <cell r="D5418" t="str">
            <v>Trading &amp; Distributors</v>
          </cell>
        </row>
        <row r="5419">
          <cell r="A5419" t="str">
            <v>Dhyaani Tile and Marblez Ltd</v>
          </cell>
          <cell r="B5419">
            <v>543516</v>
          </cell>
          <cell r="C5419" t="str">
            <v>DHYAANI</v>
          </cell>
          <cell r="D5419" t="str">
            <v>Trading &amp; Distributors</v>
          </cell>
        </row>
        <row r="5420">
          <cell r="A5420" t="str">
            <v>Hariom Pipe Industries Ltd</v>
          </cell>
          <cell r="B5420">
            <v>543517</v>
          </cell>
          <cell r="C5420" t="str">
            <v>HARIOMPIPE</v>
          </cell>
          <cell r="D5420" t="str">
            <v>Iron &amp; Steel Products</v>
          </cell>
        </row>
        <row r="5421">
          <cell r="A5421" t="str">
            <v>Eighty Jewellers Ltd</v>
          </cell>
          <cell r="B5421">
            <v>543518</v>
          </cell>
          <cell r="C5421" t="str">
            <v>EIGHTY</v>
          </cell>
          <cell r="D5421" t="str">
            <v>Gems- Jewellery And Watches</v>
          </cell>
        </row>
        <row r="5422">
          <cell r="A5422" t="str">
            <v>Shashwat Furnishing Solutions Ltd</v>
          </cell>
          <cell r="B5422">
            <v>543519</v>
          </cell>
          <cell r="C5422" t="str">
            <v>SFSL</v>
          </cell>
          <cell r="D5422" t="str">
            <v>Furniture- Home Furnishing- Flooring</v>
          </cell>
        </row>
        <row r="5423">
          <cell r="A5423" t="str">
            <v>Global Longlife Hospital and Research Ltd</v>
          </cell>
          <cell r="B5423">
            <v>543520</v>
          </cell>
          <cell r="C5423" t="str">
            <v>GLHRL</v>
          </cell>
          <cell r="D5423" t="str">
            <v>Hospital</v>
          </cell>
        </row>
        <row r="5424">
          <cell r="A5424" t="str">
            <v>Fone4 Communications (India) Ltd</v>
          </cell>
          <cell r="B5424">
            <v>543521</v>
          </cell>
          <cell r="C5424" t="str">
            <v>FONE4</v>
          </cell>
          <cell r="D5424" t="str">
            <v>E-Retail/ E-Commerce</v>
          </cell>
        </row>
        <row r="5425">
          <cell r="A5425" t="str">
            <v>Nanavati Ventures Ltd</v>
          </cell>
          <cell r="B5425">
            <v>543522</v>
          </cell>
          <cell r="C5425" t="str">
            <v>NVENTURES</v>
          </cell>
          <cell r="D5425" t="str">
            <v>Precious Metals</v>
          </cell>
        </row>
        <row r="5426">
          <cell r="A5426" t="str">
            <v>Campus Activewear Ltd</v>
          </cell>
          <cell r="B5426">
            <v>543523</v>
          </cell>
          <cell r="C5426" t="str">
            <v>CAMPUS</v>
          </cell>
          <cell r="D5426" t="str">
            <v>Footwear</v>
          </cell>
        </row>
        <row r="5427">
          <cell r="A5427" t="str">
            <v>Rainbow Children's Medicare Ltd</v>
          </cell>
          <cell r="B5427">
            <v>543524</v>
          </cell>
          <cell r="C5427" t="str">
            <v>RAINBOW</v>
          </cell>
          <cell r="D5427" t="str">
            <v>Hospital</v>
          </cell>
        </row>
        <row r="5428">
          <cell r="A5428" t="str">
            <v>Silver Touch Technologies Ltd</v>
          </cell>
          <cell r="B5428">
            <v>543525</v>
          </cell>
          <cell r="C5428" t="str">
            <v>SILVERTUC</v>
          </cell>
          <cell r="D5428" t="str">
            <v>IT Enabled Services</v>
          </cell>
        </row>
        <row r="5429">
          <cell r="A5429" t="str">
            <v>Life Insurance Corporation of India</v>
          </cell>
          <cell r="B5429">
            <v>543526</v>
          </cell>
          <cell r="C5429" t="str">
            <v>LICI</v>
          </cell>
          <cell r="D5429" t="str">
            <v>Life Insurance</v>
          </cell>
        </row>
        <row r="5430">
          <cell r="A5430" t="str">
            <v>Prudent Corporate Advisory Services Ltd</v>
          </cell>
          <cell r="B5430">
            <v>543527</v>
          </cell>
          <cell r="C5430" t="str">
            <v>PRUDENT</v>
          </cell>
          <cell r="D5430" t="str">
            <v>Financial Products Distributor</v>
          </cell>
        </row>
        <row r="5431">
          <cell r="A5431" t="str">
            <v>Venus Pipes &amp; Tubes Ltd</v>
          </cell>
          <cell r="B5431">
            <v>543528</v>
          </cell>
          <cell r="C5431" t="str">
            <v>VENUSPIPES</v>
          </cell>
          <cell r="D5431" t="str">
            <v>Iron &amp; Steel Products</v>
          </cell>
        </row>
        <row r="5432">
          <cell r="A5432" t="str">
            <v>Delhivery Ltd</v>
          </cell>
          <cell r="B5432">
            <v>543529</v>
          </cell>
          <cell r="C5432" t="str">
            <v>DELHIVERY</v>
          </cell>
          <cell r="D5432" t="str">
            <v>Logistics Solution Provider</v>
          </cell>
        </row>
        <row r="5433">
          <cell r="A5433" t="str">
            <v>Paradeep Phosphates Ltd</v>
          </cell>
          <cell r="B5433">
            <v>543530</v>
          </cell>
          <cell r="C5433" t="str">
            <v>PARADEEP</v>
          </cell>
          <cell r="D5433" t="str">
            <v>Fertilizers</v>
          </cell>
        </row>
        <row r="5434">
          <cell r="A5434" t="str">
            <v>Tierra Agrotech Ltd</v>
          </cell>
          <cell r="B5434">
            <v>543531</v>
          </cell>
          <cell r="C5434" t="str">
            <v>TIERRA</v>
          </cell>
          <cell r="D5434" t="str">
            <v>Other Agricultural Products</v>
          </cell>
        </row>
        <row r="5435">
          <cell r="A5435" t="str">
            <v>Ethos Ltd</v>
          </cell>
          <cell r="B5435">
            <v>543532</v>
          </cell>
          <cell r="C5435" t="str">
            <v>ETHOSLTD</v>
          </cell>
          <cell r="D5435" t="str">
            <v>Gems- Jewellery And Watches</v>
          </cell>
        </row>
        <row r="5436">
          <cell r="A5436" t="str">
            <v>eMudhra Ltd</v>
          </cell>
          <cell r="B5436">
            <v>543533</v>
          </cell>
          <cell r="C5436" t="str">
            <v>EMUDHRA</v>
          </cell>
          <cell r="D5436" t="str">
            <v>IT Enabled Services</v>
          </cell>
        </row>
        <row r="5437">
          <cell r="A5437" t="str">
            <v>Aether Industries Ltd</v>
          </cell>
          <cell r="B5437">
            <v>543534</v>
          </cell>
          <cell r="C5437" t="str">
            <v>AETHER</v>
          </cell>
          <cell r="D5437" t="str">
            <v>Specialty Chemicals</v>
          </cell>
        </row>
        <row r="5438">
          <cell r="A5438" t="str">
            <v>We Win Ltd</v>
          </cell>
          <cell r="B5438">
            <v>543535</v>
          </cell>
          <cell r="C5438" t="str">
            <v>WEWIN</v>
          </cell>
          <cell r="D5438" t="str">
            <v>Business Process Outsourcing (BPO)/ Knowledge Process Outsourcing (KPO)</v>
          </cell>
        </row>
        <row r="5439">
          <cell r="A5439" t="str">
            <v>Silver Pearl Hospitality &amp; Luxury Spaces Ltd</v>
          </cell>
          <cell r="B5439">
            <v>543536</v>
          </cell>
          <cell r="C5439" t="str">
            <v>SILVERPRL</v>
          </cell>
          <cell r="D5439" t="str">
            <v>Hotels &amp; Resorts</v>
          </cell>
        </row>
        <row r="5440">
          <cell r="A5440" t="str">
            <v>Kotak Banking ETF - Dividend Payout Option</v>
          </cell>
          <cell r="B5440">
            <v>590136</v>
          </cell>
          <cell r="C5440" t="str">
            <v>KOTAKBKETF</v>
          </cell>
          <cell r="D5440" t="str">
            <v xml:space="preserve"> </v>
          </cell>
        </row>
        <row r="5441">
          <cell r="A5441" t="str">
            <v>SBI-ETF NIFTY BANK</v>
          </cell>
          <cell r="B5441">
            <v>590137</v>
          </cell>
          <cell r="C5441" t="str">
            <v>SETFNIFBK</v>
          </cell>
          <cell r="D5441" t="str">
            <v xml:space="preserve"> </v>
          </cell>
        </row>
        <row r="5442">
          <cell r="A5442" t="str">
            <v>SBI-ETF NIFTY 50</v>
          </cell>
          <cell r="B5442">
            <v>590138</v>
          </cell>
          <cell r="C5442" t="str">
            <v>SETFNIF50</v>
          </cell>
          <cell r="D5442" t="str">
            <v xml:space="preserve"> </v>
          </cell>
        </row>
      </sheetData>
      <sheetData sheetId="15" refreshError="1"/>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C6592-C2CB-43EF-B243-B1C570370FD1}" name="Table2" displayName="Table2" ref="F25:J28" totalsRowShown="0">
  <autoFilter ref="F25:J28" xr:uid="{0DEC6592-C2CB-43EF-B243-B1C570370FD1}"/>
  <tableColumns count="5">
    <tableColumn id="1" xr3:uid="{DED52100-BA89-41CC-BE32-CFAB8974CF0D}" name="Name of Director Designation"/>
    <tableColumn id="2" xr3:uid="{BEC09F93-437C-4328-B324-884A3DF3C66B}" name="Designation"/>
    <tableColumn id="3" xr3:uid="{D0DD66AB-47D2-4DC7-9914-75A5C7A6DFA9}" name=" Remuneration" dataDxfId="1"/>
    <tableColumn id="4" xr3:uid="{E8500A0F-EC90-4C1A-9FA2-097C877CD0FD}" name="Column1"/>
    <tableColumn id="5" xr3:uid="{41B0A040-7F96-439C-A567-EE0D017831F8}" name="%Increase/(Decrease) in remuneration" dataDxfId="0"/>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mailto:AbhishekKumar.V2002@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mailto:AbhishekKumar.V2002@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mailto:AbhishekKumar.V2002@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mailto:AbhishekKumar.V2002@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mailto:AbhishekKumar.V2002@gmail.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mailto:AbhishekKumar.V2002@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hyperlink" Target="mailto:AbhishekKumar.V2002@gmail.com"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mailto:AbhishekKumar.V2002@gmail.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screener.in/exce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screener.in/"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screener.in/excel/"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AbhishekKumar.V2002@gmail.com"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www.equitymaster.com/india-markets/fiis/?utm_source=shareholding-patterns" TargetMode="External"/><Relationship Id="rId2" Type="http://schemas.openxmlformats.org/officeDocument/2006/relationships/hyperlink" Target="https://www.equitymaster.com/stockquotes/adr.asp?utm_source=shareholding-patterns" TargetMode="External"/><Relationship Id="rId1" Type="http://schemas.openxmlformats.org/officeDocument/2006/relationships/hyperlink" Target="https://www.equitymaster.com/india-markets/fiis/?utm_source=shareholding-patterns" TargetMode="External"/><Relationship Id="rId6" Type="http://schemas.openxmlformats.org/officeDocument/2006/relationships/table" Target="../tables/table1.xml"/><Relationship Id="rId5" Type="http://schemas.openxmlformats.org/officeDocument/2006/relationships/drawing" Target="../drawings/drawing22.xml"/><Relationship Id="rId4"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A3B18-FB3B-4CD5-8C3D-F8843C498AE6}">
  <sheetPr codeName="Sheet1">
    <tabColor rgb="FF0070C0"/>
  </sheetPr>
  <dimension ref="A1"/>
  <sheetViews>
    <sheetView showGridLines="0" workbookViewId="0">
      <selection activeCell="V10" sqref="V10"/>
    </sheetView>
  </sheetViews>
  <sheetFormatPr defaultRowHeight="14.4"/>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6AAB2-702D-41DF-B1AD-0BBF880CB0D0}">
  <sheetPr codeName="Sheet2"/>
  <dimension ref="A2:AD111"/>
  <sheetViews>
    <sheetView showGridLines="0" view="pageLayout" zoomScale="85" zoomScaleNormal="100" zoomScalePageLayoutView="85" workbookViewId="0">
      <selection activeCell="C6" sqref="C6"/>
    </sheetView>
  </sheetViews>
  <sheetFormatPr defaultRowHeight="14.4"/>
  <cols>
    <col min="1" max="1" width="1.88671875" customWidth="1"/>
    <col min="2" max="2" width="22.44140625" style="21" customWidth="1"/>
    <col min="3" max="3" width="10.109375" customWidth="1"/>
    <col min="4" max="4" width="10" bestFit="1" customWidth="1"/>
    <col min="5" max="5" width="10.88671875" customWidth="1"/>
    <col min="6" max="12" width="11.88671875" bestFit="1" customWidth="1"/>
  </cols>
  <sheetData>
    <row r="2" spans="2:17" ht="31.2">
      <c r="B2" s="505" t="str">
        <f>"Historical Financial Statement -"&amp;'Data Sheet'!B1</f>
        <v>Historical Financial Statement -HCL TECHNOLOGIES LTD</v>
      </c>
      <c r="C2" s="505"/>
      <c r="D2" s="505"/>
      <c r="E2" s="505"/>
      <c r="F2" s="505"/>
      <c r="G2" s="505"/>
      <c r="H2" s="505"/>
      <c r="I2" s="505"/>
      <c r="J2" s="505"/>
      <c r="K2" s="505"/>
      <c r="L2" s="505"/>
    </row>
    <row r="3" spans="2:17">
      <c r="B3" s="291" t="s">
        <v>70</v>
      </c>
      <c r="C3" s="292">
        <f>'Data Sheet'!B16</f>
        <v>42185</v>
      </c>
      <c r="D3" s="292">
        <f>'Data Sheet'!C16</f>
        <v>42460</v>
      </c>
      <c r="E3" s="292">
        <f>'Data Sheet'!D16</f>
        <v>42825</v>
      </c>
      <c r="F3" s="292">
        <f>'Data Sheet'!E16</f>
        <v>43190</v>
      </c>
      <c r="G3" s="292">
        <f>'Data Sheet'!F16</f>
        <v>43555</v>
      </c>
      <c r="H3" s="292">
        <f>'Data Sheet'!G16</f>
        <v>43921</v>
      </c>
      <c r="I3" s="292">
        <f>'Data Sheet'!H16</f>
        <v>44286</v>
      </c>
      <c r="J3" s="292">
        <f>'Data Sheet'!I16</f>
        <v>44651</v>
      </c>
      <c r="K3" s="292">
        <f>'Data Sheet'!J16</f>
        <v>45016</v>
      </c>
      <c r="L3" s="292">
        <f>'Data Sheet'!K16</f>
        <v>45382</v>
      </c>
    </row>
    <row r="4" spans="2:17" s="19" customFormat="1">
      <c r="B4" s="20"/>
      <c r="C4" s="25"/>
      <c r="D4" s="25"/>
      <c r="E4" s="25"/>
      <c r="F4" s="25"/>
      <c r="G4" s="25"/>
      <c r="H4" s="25"/>
      <c r="I4" s="25"/>
      <c r="J4" s="25"/>
      <c r="K4" s="25"/>
      <c r="L4" s="25"/>
      <c r="N4"/>
    </row>
    <row r="5" spans="2:17">
      <c r="B5" s="293" t="s">
        <v>72</v>
      </c>
      <c r="C5" s="294"/>
      <c r="D5" s="294"/>
      <c r="E5" s="294"/>
      <c r="F5" s="294"/>
      <c r="G5" s="294"/>
      <c r="H5" s="294"/>
      <c r="I5" s="294"/>
      <c r="J5" s="294"/>
      <c r="K5" s="294"/>
      <c r="L5" s="294"/>
      <c r="O5" s="55"/>
      <c r="Q5" s="55"/>
    </row>
    <row r="6" spans="2:17">
      <c r="B6" s="21" t="s">
        <v>73</v>
      </c>
      <c r="C6" s="26">
        <f>IFERROR('Data Sheet'!B17,0)</f>
        <v>36701.22</v>
      </c>
      <c r="D6" s="26">
        <f>IFERROR('Data Sheet'!C17,0)</f>
        <v>31135.94</v>
      </c>
      <c r="E6" s="26">
        <f>IFERROR('Data Sheet'!D17,0)</f>
        <v>47568</v>
      </c>
      <c r="F6" s="26">
        <f>IFERROR('Data Sheet'!E17,0)</f>
        <v>50569</v>
      </c>
      <c r="G6" s="26">
        <f>IFERROR('Data Sheet'!F17,0)</f>
        <v>60427</v>
      </c>
      <c r="H6" s="26">
        <f>IFERROR('Data Sheet'!G17,0)</f>
        <v>70676</v>
      </c>
      <c r="I6" s="26">
        <f>IFERROR('Data Sheet'!H17,0)</f>
        <v>75379</v>
      </c>
      <c r="J6" s="26">
        <f>IFERROR('Data Sheet'!I17,0)</f>
        <v>85651</v>
      </c>
      <c r="K6" s="26">
        <f>IFERROR('Data Sheet'!J17,0)</f>
        <v>101456</v>
      </c>
      <c r="L6" s="26">
        <f>IFERROR('Data Sheet'!K17,0)</f>
        <v>109913</v>
      </c>
      <c r="N6" s="19"/>
      <c r="O6" s="55"/>
      <c r="P6" s="55"/>
      <c r="Q6" s="55"/>
    </row>
    <row r="7" spans="2:17">
      <c r="B7" s="22" t="s">
        <v>74</v>
      </c>
      <c r="C7" s="27"/>
      <c r="D7" s="27">
        <f>D6/C6-1</f>
        <v>-0.15163746600249262</v>
      </c>
      <c r="E7" s="27">
        <f>E6/D6-1</f>
        <v>0.52775217321205026</v>
      </c>
      <c r="F7" s="27">
        <f t="shared" ref="F7:K7" si="0">F6/E6-1</f>
        <v>6.308863101244544E-2</v>
      </c>
      <c r="G7" s="27">
        <f t="shared" si="0"/>
        <v>0.19494156499040916</v>
      </c>
      <c r="H7" s="27">
        <f t="shared" si="0"/>
        <v>0.16960961159746479</v>
      </c>
      <c r="I7" s="27">
        <f t="shared" si="0"/>
        <v>6.6543098081385477E-2</v>
      </c>
      <c r="J7" s="27">
        <f t="shared" si="0"/>
        <v>0.13627137531673283</v>
      </c>
      <c r="K7" s="27">
        <f t="shared" si="0"/>
        <v>0.18452790977338274</v>
      </c>
      <c r="L7" s="27">
        <f>L6/K6-1</f>
        <v>8.3356331808863038E-2</v>
      </c>
      <c r="N7" s="19"/>
      <c r="O7" s="55"/>
      <c r="P7" s="55"/>
      <c r="Q7" s="55"/>
    </row>
    <row r="8" spans="2:17">
      <c r="C8" s="21"/>
      <c r="D8" s="21"/>
      <c r="E8" s="21"/>
      <c r="F8" s="21"/>
      <c r="G8" s="21"/>
      <c r="H8" s="21"/>
      <c r="I8" s="21"/>
      <c r="J8" s="21"/>
      <c r="K8" s="21"/>
      <c r="L8" s="21"/>
      <c r="N8" s="19"/>
      <c r="O8" s="55"/>
      <c r="P8" s="55"/>
    </row>
    <row r="9" spans="2:17">
      <c r="B9" s="21" t="s">
        <v>75</v>
      </c>
      <c r="C9" s="26">
        <f>IFERROR(SUM('Data Sheet'!B18,'Data Sheet'!B20:B22)-1*'Data Sheet'!B19,0)</f>
        <v>25122.829999999998</v>
      </c>
      <c r="D9" s="26">
        <f>IFERROR(SUM('Data Sheet'!C18,'Data Sheet'!C20:C22)-1*'Data Sheet'!C19,0)</f>
        <v>21750.720000000001</v>
      </c>
      <c r="E9" s="26">
        <f>IFERROR(SUM('Data Sheet'!D18,'Data Sheet'!D20:D22)-1*'Data Sheet'!D19,0)</f>
        <v>33274</v>
      </c>
      <c r="F9" s="26">
        <f>IFERROR(SUM('Data Sheet'!E18,'Data Sheet'!E20:E22)-1*'Data Sheet'!E19,0)</f>
        <v>35785</v>
      </c>
      <c r="G9" s="26">
        <f>IFERROR(SUM('Data Sheet'!F18,'Data Sheet'!F20:F22)-1*'Data Sheet'!F19,0)</f>
        <v>42177</v>
      </c>
      <c r="H9" s="26">
        <f>IFERROR(SUM('Data Sheet'!G18,'Data Sheet'!G20:G22)-1*'Data Sheet'!G19,0)</f>
        <v>49095</v>
      </c>
      <c r="I9" s="26">
        <f>IFERROR(SUM('Data Sheet'!H18,'Data Sheet'!H20:H22)-1*'Data Sheet'!H19,0)</f>
        <v>52907</v>
      </c>
      <c r="J9" s="26">
        <f>IFERROR(SUM('Data Sheet'!I18,'Data Sheet'!I20:I22)-1*'Data Sheet'!I19,0)</f>
        <v>62401</v>
      </c>
      <c r="K9" s="26">
        <f>IFERROR(SUM('Data Sheet'!J18,'Data Sheet'!J20:J22)-1*'Data Sheet'!J19,0)</f>
        <v>74916</v>
      </c>
      <c r="L9" s="26">
        <f>IFERROR(SUM('Data Sheet'!K18,'Data Sheet'!K20:K22)-1*'Data Sheet'!K19,0)</f>
        <v>64277</v>
      </c>
      <c r="N9" s="55"/>
      <c r="O9" s="55"/>
      <c r="P9" s="55"/>
      <c r="Q9" s="55"/>
    </row>
    <row r="10" spans="2:17">
      <c r="B10" s="22" t="s">
        <v>76</v>
      </c>
      <c r="C10" s="27">
        <f>C9/C6</f>
        <v>0.68452302130555875</v>
      </c>
      <c r="D10" s="27">
        <f t="shared" ref="D10:L10" si="1">D9/D6</f>
        <v>0.69857277474198631</v>
      </c>
      <c r="E10" s="27">
        <f t="shared" si="1"/>
        <v>0.69950386814665322</v>
      </c>
      <c r="F10" s="27">
        <f t="shared" si="1"/>
        <v>0.7076469773972196</v>
      </c>
      <c r="G10" s="27">
        <f t="shared" si="1"/>
        <v>0.69798268985718304</v>
      </c>
      <c r="H10" s="27">
        <f t="shared" si="1"/>
        <v>0.69464881996717409</v>
      </c>
      <c r="I10" s="27">
        <f t="shared" si="1"/>
        <v>0.70187983390599507</v>
      </c>
      <c r="J10" s="27">
        <f t="shared" si="1"/>
        <v>0.72854957910590656</v>
      </c>
      <c r="K10" s="27">
        <f t="shared" si="1"/>
        <v>0.73840876833307045</v>
      </c>
      <c r="L10" s="27">
        <f t="shared" si="1"/>
        <v>0.58479888639196453</v>
      </c>
      <c r="N10" s="55"/>
      <c r="O10" s="55"/>
      <c r="P10" s="55"/>
      <c r="Q10" s="55"/>
    </row>
    <row r="11" spans="2:17">
      <c r="C11" s="21"/>
      <c r="D11" s="21"/>
      <c r="E11" s="21"/>
      <c r="F11" s="21"/>
      <c r="G11" s="21"/>
      <c r="H11" s="21"/>
      <c r="I11" s="21"/>
      <c r="J11" s="21"/>
      <c r="K11" s="21"/>
      <c r="L11" s="21"/>
      <c r="N11" s="55"/>
      <c r="O11" s="55"/>
      <c r="P11" s="55"/>
      <c r="Q11" s="55"/>
    </row>
    <row r="12" spans="2:17">
      <c r="B12" s="311" t="s">
        <v>77</v>
      </c>
      <c r="C12" s="312">
        <f>C6-C9</f>
        <v>11578.390000000003</v>
      </c>
      <c r="D12" s="312">
        <f t="shared" ref="D12:L12" si="2">D6-D9</f>
        <v>9385.2199999999975</v>
      </c>
      <c r="E12" s="312">
        <f t="shared" si="2"/>
        <v>14294</v>
      </c>
      <c r="F12" s="312">
        <f t="shared" si="2"/>
        <v>14784</v>
      </c>
      <c r="G12" s="312">
        <f t="shared" si="2"/>
        <v>18250</v>
      </c>
      <c r="H12" s="312">
        <f t="shared" si="2"/>
        <v>21581</v>
      </c>
      <c r="I12" s="312">
        <f t="shared" si="2"/>
        <v>22472</v>
      </c>
      <c r="J12" s="312">
        <f t="shared" si="2"/>
        <v>23250</v>
      </c>
      <c r="K12" s="312">
        <f t="shared" si="2"/>
        <v>26540</v>
      </c>
      <c r="L12" s="312">
        <f t="shared" si="2"/>
        <v>45636</v>
      </c>
      <c r="N12" s="156"/>
      <c r="O12" s="55"/>
      <c r="P12" s="55"/>
      <c r="Q12" s="55"/>
    </row>
    <row r="13" spans="2:17">
      <c r="B13" s="22" t="s">
        <v>88</v>
      </c>
      <c r="C13" s="27">
        <f>C12/C6</f>
        <v>0.3154769786944413</v>
      </c>
      <c r="D13" s="27">
        <f t="shared" ref="D13:L13" si="3">D12/D6</f>
        <v>0.30142722525801369</v>
      </c>
      <c r="E13" s="27">
        <f t="shared" si="3"/>
        <v>0.30049613185334678</v>
      </c>
      <c r="F13" s="27">
        <f t="shared" si="3"/>
        <v>0.29235302260278034</v>
      </c>
      <c r="G13" s="27">
        <f t="shared" si="3"/>
        <v>0.30201731014281696</v>
      </c>
      <c r="H13" s="27">
        <f t="shared" si="3"/>
        <v>0.30535118003282585</v>
      </c>
      <c r="I13" s="27">
        <f t="shared" si="3"/>
        <v>0.29812016609400493</v>
      </c>
      <c r="J13" s="27">
        <f t="shared" si="3"/>
        <v>0.27145042089409349</v>
      </c>
      <c r="K13" s="27">
        <f t="shared" si="3"/>
        <v>0.26159123166692949</v>
      </c>
      <c r="L13" s="27">
        <f t="shared" si="3"/>
        <v>0.41520111360803547</v>
      </c>
      <c r="N13" s="55"/>
      <c r="O13" s="55"/>
      <c r="P13" s="55"/>
      <c r="Q13" s="55"/>
    </row>
    <row r="14" spans="2:17">
      <c r="C14" s="21"/>
      <c r="D14" s="21"/>
      <c r="E14" s="21"/>
      <c r="F14" s="21"/>
      <c r="G14" s="21"/>
      <c r="H14" s="21"/>
      <c r="I14" s="21"/>
      <c r="J14" s="21"/>
      <c r="K14" s="21"/>
      <c r="L14" s="21"/>
      <c r="N14" s="55"/>
      <c r="O14" s="55"/>
      <c r="P14" s="55"/>
      <c r="Q14" s="55"/>
    </row>
    <row r="15" spans="2:17">
      <c r="B15" s="21" t="s">
        <v>78</v>
      </c>
      <c r="C15" s="26">
        <f>IFERROR(SUM('Data Sheet'!B23:B24),0)</f>
        <v>3092.32</v>
      </c>
      <c r="D15" s="26">
        <f>IFERROR(SUM('Data Sheet'!C23:C24),0)</f>
        <v>2731.67</v>
      </c>
      <c r="E15" s="26">
        <f>IFERROR(SUM('Data Sheet'!D23:D24),0)</f>
        <v>3904</v>
      </c>
      <c r="F15" s="26">
        <f>IFERROR(SUM('Data Sheet'!E23:E24),0)</f>
        <v>3538</v>
      </c>
      <c r="G15" s="26">
        <f>IFERROR(SUM('Data Sheet'!F23:F24),0)</f>
        <v>4324</v>
      </c>
      <c r="H15" s="26">
        <f>IFERROR(SUM('Data Sheet'!G23:G24),0)</f>
        <v>4265</v>
      </c>
      <c r="I15" s="26">
        <f>IFERROR(SUM('Data Sheet'!H23:H24),0)</f>
        <v>2424</v>
      </c>
      <c r="J15" s="26">
        <f>IFERROR(SUM('Data Sheet'!I23:I24),0)</f>
        <v>2721</v>
      </c>
      <c r="K15" s="26">
        <f>IFERROR(SUM('Data Sheet'!J23:J24),0)</f>
        <v>3912</v>
      </c>
      <c r="L15" s="26">
        <f>IFERROR(SUM('Data Sheet'!K23:K24),0)</f>
        <v>21438</v>
      </c>
      <c r="N15" s="55"/>
      <c r="O15" s="55"/>
      <c r="P15" s="55"/>
      <c r="Q15" s="55"/>
    </row>
    <row r="16" spans="2:17">
      <c r="B16" s="22" t="s">
        <v>79</v>
      </c>
      <c r="C16" s="27">
        <f>C15/C6</f>
        <v>8.4256599644371502E-2</v>
      </c>
      <c r="D16" s="27">
        <f t="shared" ref="D16:L16" si="4">D15/D6</f>
        <v>8.7733660843385491E-2</v>
      </c>
      <c r="E16" s="27">
        <f t="shared" si="4"/>
        <v>8.2071981163807609E-2</v>
      </c>
      <c r="F16" s="27">
        <f t="shared" si="4"/>
        <v>6.9963811821471655E-2</v>
      </c>
      <c r="G16" s="27">
        <f t="shared" si="4"/>
        <v>7.1557416386714548E-2</v>
      </c>
      <c r="H16" s="27">
        <f t="shared" si="4"/>
        <v>6.0345803384458656E-2</v>
      </c>
      <c r="I16" s="27">
        <f t="shared" si="4"/>
        <v>3.2157497446238345E-2</v>
      </c>
      <c r="J16" s="27">
        <f t="shared" si="4"/>
        <v>3.1768455709799068E-2</v>
      </c>
      <c r="K16" s="27">
        <f t="shared" si="4"/>
        <v>3.8558586973663461E-2</v>
      </c>
      <c r="L16" s="27">
        <f t="shared" si="4"/>
        <v>0.19504517209065353</v>
      </c>
      <c r="N16" s="55"/>
      <c r="O16" s="55"/>
      <c r="P16" s="55"/>
      <c r="Q16" s="55"/>
    </row>
    <row r="17" spans="2:17">
      <c r="C17" s="21"/>
      <c r="D17" s="21"/>
      <c r="E17" s="21"/>
      <c r="F17" s="21"/>
      <c r="G17" s="21"/>
      <c r="H17" s="21"/>
      <c r="I17" s="21"/>
      <c r="J17" s="21"/>
      <c r="K17" s="21"/>
      <c r="L17" s="21"/>
      <c r="N17" s="264"/>
      <c r="O17" s="55"/>
      <c r="P17" s="55"/>
      <c r="Q17" s="55"/>
    </row>
    <row r="18" spans="2:17">
      <c r="B18" s="311" t="s">
        <v>80</v>
      </c>
      <c r="C18" s="312">
        <f>C12-C15</f>
        <v>8486.0700000000033</v>
      </c>
      <c r="D18" s="312">
        <f t="shared" ref="D18:L18" si="5">D12-D15</f>
        <v>6653.5499999999975</v>
      </c>
      <c r="E18" s="312">
        <f t="shared" si="5"/>
        <v>10390</v>
      </c>
      <c r="F18" s="312">
        <f t="shared" si="5"/>
        <v>11246</v>
      </c>
      <c r="G18" s="312">
        <f t="shared" si="5"/>
        <v>13926</v>
      </c>
      <c r="H18" s="312">
        <f t="shared" si="5"/>
        <v>17316</v>
      </c>
      <c r="I18" s="312">
        <f t="shared" si="5"/>
        <v>20048</v>
      </c>
      <c r="J18" s="312">
        <f t="shared" si="5"/>
        <v>20529</v>
      </c>
      <c r="K18" s="312">
        <f t="shared" si="5"/>
        <v>22628</v>
      </c>
      <c r="L18" s="312">
        <f t="shared" si="5"/>
        <v>24198</v>
      </c>
      <c r="N18" s="264"/>
      <c r="O18" s="55"/>
      <c r="P18" s="55"/>
      <c r="Q18" s="55"/>
    </row>
    <row r="19" spans="2:17">
      <c r="B19" s="23" t="s">
        <v>87</v>
      </c>
      <c r="C19" s="27">
        <f>C18/C6</f>
        <v>0.23122037905006981</v>
      </c>
      <c r="D19" s="27">
        <f t="shared" ref="D19:L19" si="6">D18/D6</f>
        <v>0.21369356441462817</v>
      </c>
      <c r="E19" s="27">
        <f t="shared" si="6"/>
        <v>0.21842415068953919</v>
      </c>
      <c r="F19" s="27">
        <f t="shared" si="6"/>
        <v>0.22238921078130872</v>
      </c>
      <c r="G19" s="27">
        <f t="shared" si="6"/>
        <v>0.2304598937561024</v>
      </c>
      <c r="H19" s="27">
        <f t="shared" si="6"/>
        <v>0.24500537664836719</v>
      </c>
      <c r="I19" s="27">
        <f t="shared" si="6"/>
        <v>0.26596266864776663</v>
      </c>
      <c r="J19" s="27">
        <f t="shared" si="6"/>
        <v>0.23968196518429441</v>
      </c>
      <c r="K19" s="27">
        <f t="shared" si="6"/>
        <v>0.22303264469326606</v>
      </c>
      <c r="L19" s="27">
        <f t="shared" si="6"/>
        <v>0.22015594151738194</v>
      </c>
      <c r="M19" s="182"/>
      <c r="N19" s="55"/>
      <c r="O19" s="55"/>
      <c r="P19" s="55"/>
      <c r="Q19" s="55"/>
    </row>
    <row r="20" spans="2:17">
      <c r="C20" s="21"/>
      <c r="D20" s="21"/>
      <c r="E20" s="21"/>
      <c r="F20" s="21"/>
      <c r="G20" s="21"/>
      <c r="H20" s="21"/>
      <c r="I20" s="21"/>
      <c r="J20" s="21"/>
      <c r="K20" s="21"/>
      <c r="L20" s="21"/>
      <c r="M20" s="8"/>
    </row>
    <row r="21" spans="2:17">
      <c r="B21" s="21" t="s">
        <v>8</v>
      </c>
      <c r="C21" s="26">
        <f>IFERROR('Data Sheet'!B27,0)</f>
        <v>91.23</v>
      </c>
      <c r="D21" s="26">
        <f>IFERROR('Data Sheet'!C27,0)</f>
        <v>73.900000000000006</v>
      </c>
      <c r="E21" s="26">
        <f>IFERROR('Data Sheet'!D27,0)</f>
        <v>89</v>
      </c>
      <c r="F21" s="26">
        <f>IFERROR('Data Sheet'!E27,0)</f>
        <v>69</v>
      </c>
      <c r="G21" s="26">
        <f>IFERROR('Data Sheet'!F27,0)</f>
        <v>174</v>
      </c>
      <c r="H21" s="26">
        <f>IFERROR('Data Sheet'!G27,0)</f>
        <v>505</v>
      </c>
      <c r="I21" s="26">
        <f>IFERROR('Data Sheet'!H27,0)</f>
        <v>511</v>
      </c>
      <c r="J21" s="26">
        <f>IFERROR('Data Sheet'!I27,0)</f>
        <v>319</v>
      </c>
      <c r="K21" s="26">
        <f>IFERROR('Data Sheet'!J27,0)</f>
        <v>353</v>
      </c>
      <c r="L21" s="26">
        <f>IFERROR('Data Sheet'!K27,0)</f>
        <v>553</v>
      </c>
      <c r="M21" s="8"/>
    </row>
    <row r="22" spans="2:17">
      <c r="B22" s="23" t="s">
        <v>81</v>
      </c>
      <c r="C22" s="27">
        <f>C21/C6</f>
        <v>2.4857484301611774E-3</v>
      </c>
      <c r="D22" s="27">
        <f t="shared" ref="D22:L22" si="7">D21/D6</f>
        <v>2.3734629498900631E-3</v>
      </c>
      <c r="E22" s="27">
        <f t="shared" si="7"/>
        <v>1.8710057181298351E-3</v>
      </c>
      <c r="F22" s="27">
        <f t="shared" si="7"/>
        <v>1.3644723051671973E-3</v>
      </c>
      <c r="G22" s="27">
        <f t="shared" si="7"/>
        <v>2.8795075049232958E-3</v>
      </c>
      <c r="H22" s="27">
        <f t="shared" si="7"/>
        <v>7.1452826985115171E-3</v>
      </c>
      <c r="I22" s="27">
        <f t="shared" si="7"/>
        <v>6.7790764005890231E-3</v>
      </c>
      <c r="J22" s="27">
        <f t="shared" si="7"/>
        <v>3.7244165275361644E-3</v>
      </c>
      <c r="K22" s="27">
        <f t="shared" si="7"/>
        <v>3.4793407979813911E-3</v>
      </c>
      <c r="L22" s="27">
        <f t="shared" si="7"/>
        <v>5.0312519902104393E-3</v>
      </c>
    </row>
    <row r="23" spans="2:17">
      <c r="C23" s="21"/>
      <c r="D23" s="21"/>
      <c r="E23" s="21"/>
      <c r="F23" s="21"/>
      <c r="G23" s="21"/>
      <c r="H23" s="21"/>
      <c r="I23" s="21"/>
      <c r="J23" s="21"/>
      <c r="K23" s="21"/>
      <c r="L23" s="21"/>
    </row>
    <row r="24" spans="2:17">
      <c r="B24" s="21" t="s">
        <v>82</v>
      </c>
      <c r="C24" s="26">
        <f>IFERROR('Data Sheet'!B26,0)</f>
        <v>403.75</v>
      </c>
      <c r="D24" s="26">
        <f>IFERROR('Data Sheet'!C26,0)</f>
        <v>409.86</v>
      </c>
      <c r="E24" s="26">
        <f>IFERROR('Data Sheet'!D26,0)</f>
        <v>828</v>
      </c>
      <c r="F24" s="26">
        <f>IFERROR('Data Sheet'!E26,0)</f>
        <v>1383</v>
      </c>
      <c r="G24" s="26">
        <f>IFERROR('Data Sheet'!F26,0)</f>
        <v>2073</v>
      </c>
      <c r="H24" s="26">
        <f>IFERROR('Data Sheet'!G26,0)</f>
        <v>3420</v>
      </c>
      <c r="I24" s="26">
        <f>IFERROR('Data Sheet'!H26,0)</f>
        <v>4611</v>
      </c>
      <c r="J24" s="26">
        <f>IFERROR('Data Sheet'!I26,0)</f>
        <v>4326</v>
      </c>
      <c r="K24" s="26">
        <f>IFERROR('Data Sheet'!J26,0)</f>
        <v>4145</v>
      </c>
      <c r="L24" s="26">
        <f>IFERROR('Data Sheet'!K26,0)</f>
        <v>4173</v>
      </c>
    </row>
    <row r="25" spans="2:17">
      <c r="B25" s="23" t="s">
        <v>83</v>
      </c>
      <c r="C25" s="27">
        <f>C24/C6</f>
        <v>1.1000996697112521E-2</v>
      </c>
      <c r="D25" s="27">
        <f t="shared" ref="D25:L25" si="8">D24/D6</f>
        <v>1.31635659626785E-2</v>
      </c>
      <c r="E25" s="27">
        <f t="shared" si="8"/>
        <v>1.7406659939455095E-2</v>
      </c>
      <c r="F25" s="27">
        <f t="shared" si="8"/>
        <v>2.7348770986177301E-2</v>
      </c>
      <c r="G25" s="27">
        <f t="shared" si="8"/>
        <v>3.4305856653482715E-2</v>
      </c>
      <c r="H25" s="27">
        <f t="shared" si="8"/>
        <v>4.8389835304771069E-2</v>
      </c>
      <c r="I25" s="27">
        <f t="shared" si="8"/>
        <v>6.1170883137213285E-2</v>
      </c>
      <c r="J25" s="27">
        <f t="shared" si="8"/>
        <v>5.0507291216681648E-2</v>
      </c>
      <c r="K25" s="27">
        <f t="shared" si="8"/>
        <v>4.0855149030121433E-2</v>
      </c>
      <c r="L25" s="27">
        <f t="shared" si="8"/>
        <v>3.796639160062959E-2</v>
      </c>
    </row>
    <row r="26" spans="2:17">
      <c r="C26" s="21"/>
      <c r="D26" s="21"/>
      <c r="E26" s="21"/>
      <c r="F26" s="21"/>
      <c r="G26" s="21"/>
      <c r="H26" s="21"/>
      <c r="I26" s="21"/>
      <c r="J26" s="21"/>
      <c r="K26" s="21"/>
      <c r="L26" s="21"/>
    </row>
    <row r="27" spans="2:17">
      <c r="B27" s="311" t="s">
        <v>84</v>
      </c>
      <c r="C27" s="312">
        <f>IFERROR(C18-SUM(C24,C21),0)</f>
        <v>7991.0900000000038</v>
      </c>
      <c r="D27" s="312">
        <f t="shared" ref="D27:L27" si="9">IFERROR(D18-SUM(D24,D21),0)</f>
        <v>6169.7899999999972</v>
      </c>
      <c r="E27" s="312">
        <f t="shared" si="9"/>
        <v>9473</v>
      </c>
      <c r="F27" s="312">
        <f t="shared" si="9"/>
        <v>9794</v>
      </c>
      <c r="G27" s="312">
        <f t="shared" si="9"/>
        <v>11679</v>
      </c>
      <c r="H27" s="312">
        <f t="shared" si="9"/>
        <v>13391</v>
      </c>
      <c r="I27" s="312">
        <f t="shared" si="9"/>
        <v>14926</v>
      </c>
      <c r="J27" s="312">
        <f t="shared" si="9"/>
        <v>15884</v>
      </c>
      <c r="K27" s="312">
        <f t="shared" si="9"/>
        <v>18130</v>
      </c>
      <c r="L27" s="312">
        <f t="shared" si="9"/>
        <v>19472</v>
      </c>
    </row>
    <row r="28" spans="2:17">
      <c r="B28" s="23" t="s">
        <v>85</v>
      </c>
      <c r="C28" s="27">
        <f>C27/C6</f>
        <v>0.21773363392279613</v>
      </c>
      <c r="D28" s="27">
        <f t="shared" ref="D28:L28" si="10">D27/D6</f>
        <v>0.19815653550205961</v>
      </c>
      <c r="E28" s="27">
        <f t="shared" si="10"/>
        <v>0.19914648503195426</v>
      </c>
      <c r="F28" s="27">
        <f t="shared" si="10"/>
        <v>0.19367596748996421</v>
      </c>
      <c r="G28" s="27">
        <f t="shared" si="10"/>
        <v>0.19327452959769639</v>
      </c>
      <c r="H28" s="27">
        <f t="shared" si="10"/>
        <v>0.1894702586450846</v>
      </c>
      <c r="I28" s="27">
        <f t="shared" si="10"/>
        <v>0.19801270910996432</v>
      </c>
      <c r="J28" s="27">
        <f t="shared" si="10"/>
        <v>0.18545025744007659</v>
      </c>
      <c r="K28" s="27">
        <f t="shared" si="10"/>
        <v>0.17869815486516322</v>
      </c>
      <c r="L28" s="27">
        <f t="shared" si="10"/>
        <v>0.17715829792654189</v>
      </c>
    </row>
    <row r="29" spans="2:17">
      <c r="C29" s="21"/>
      <c r="D29" s="21"/>
      <c r="E29" s="21"/>
      <c r="F29" s="21"/>
      <c r="G29" s="21"/>
      <c r="H29" s="21"/>
      <c r="I29" s="21"/>
      <c r="J29" s="21"/>
      <c r="K29" s="21"/>
      <c r="L29" s="21"/>
    </row>
    <row r="30" spans="2:17">
      <c r="B30" s="21" t="s">
        <v>10</v>
      </c>
      <c r="C30" s="26">
        <f>IFERROR('Data Sheet'!B29,0)</f>
        <v>1815.11</v>
      </c>
      <c r="D30" s="26">
        <f>IFERROR('Data Sheet'!C29,0)</f>
        <v>1439</v>
      </c>
      <c r="E30" s="26">
        <f>IFERROR('Data Sheet'!D29,0)</f>
        <v>1936</v>
      </c>
      <c r="F30" s="26">
        <f>IFERROR('Data Sheet'!E29,0)</f>
        <v>2302</v>
      </c>
      <c r="G30" s="26">
        <f>IFERROR('Data Sheet'!F29,0)</f>
        <v>2502</v>
      </c>
      <c r="H30" s="26">
        <f>IFERROR('Data Sheet'!G29,0)</f>
        <v>2923</v>
      </c>
      <c r="I30" s="26">
        <f>IFERROR('Data Sheet'!H29,0)</f>
        <v>4684</v>
      </c>
      <c r="J30" s="26">
        <f>IFERROR('Data Sheet'!I29,0)</f>
        <v>3428</v>
      </c>
      <c r="K30" s="26">
        <f>IFERROR('Data Sheet'!J29,0)</f>
        <v>4643</v>
      </c>
      <c r="L30" s="26">
        <f>IFERROR('Data Sheet'!K29,0)</f>
        <v>5257</v>
      </c>
    </row>
    <row r="31" spans="2:17">
      <c r="B31" s="23" t="s">
        <v>86</v>
      </c>
      <c r="C31" s="27">
        <f>C30/C27</f>
        <v>0.22714172910078589</v>
      </c>
      <c r="D31" s="27">
        <f t="shared" ref="D31:L31" si="11">D30/D27</f>
        <v>0.23323322187627141</v>
      </c>
      <c r="E31" s="27">
        <f t="shared" si="11"/>
        <v>0.2043703156339069</v>
      </c>
      <c r="F31" s="27">
        <f t="shared" si="11"/>
        <v>0.23504186236471308</v>
      </c>
      <c r="G31" s="27">
        <f t="shared" si="11"/>
        <v>0.21423067043411251</v>
      </c>
      <c r="H31" s="27">
        <f t="shared" si="11"/>
        <v>0.21828093495631395</v>
      </c>
      <c r="I31" s="27">
        <f t="shared" si="11"/>
        <v>0.31381481977756936</v>
      </c>
      <c r="J31" s="27">
        <f t="shared" si="11"/>
        <v>0.21581465625786955</v>
      </c>
      <c r="K31" s="27">
        <f t="shared" si="11"/>
        <v>0.25609487038058465</v>
      </c>
      <c r="L31" s="27">
        <f t="shared" si="11"/>
        <v>0.26997740345110927</v>
      </c>
    </row>
    <row r="32" spans="2:17">
      <c r="C32" s="21"/>
      <c r="D32" s="21"/>
      <c r="E32" s="21"/>
      <c r="F32" s="21"/>
      <c r="G32" s="21"/>
      <c r="H32" s="21"/>
      <c r="I32" s="21"/>
      <c r="J32" s="21"/>
      <c r="K32" s="21"/>
      <c r="L32" s="21"/>
    </row>
    <row r="33" spans="2:14">
      <c r="B33" s="311" t="s">
        <v>89</v>
      </c>
      <c r="C33" s="312">
        <f>C27-C30</f>
        <v>6175.9800000000041</v>
      </c>
      <c r="D33" s="312">
        <f t="shared" ref="D33:L33" si="12">D27-D30</f>
        <v>4730.7899999999972</v>
      </c>
      <c r="E33" s="312">
        <f t="shared" si="12"/>
        <v>7537</v>
      </c>
      <c r="F33" s="312">
        <f t="shared" si="12"/>
        <v>7492</v>
      </c>
      <c r="G33" s="312">
        <f t="shared" si="12"/>
        <v>9177</v>
      </c>
      <c r="H33" s="312">
        <f t="shared" si="12"/>
        <v>10468</v>
      </c>
      <c r="I33" s="312">
        <f t="shared" si="12"/>
        <v>10242</v>
      </c>
      <c r="J33" s="312">
        <f t="shared" si="12"/>
        <v>12456</v>
      </c>
      <c r="K33" s="312">
        <f t="shared" si="12"/>
        <v>13487</v>
      </c>
      <c r="L33" s="312">
        <f t="shared" si="12"/>
        <v>14215</v>
      </c>
    </row>
    <row r="34" spans="2:14">
      <c r="B34" s="23" t="s">
        <v>90</v>
      </c>
      <c r="C34" s="27">
        <f>C33/C6</f>
        <v>0.1682772398301747</v>
      </c>
      <c r="D34" s="27">
        <f t="shared" ref="D34:L34" si="13">D33/D6</f>
        <v>0.15193984829107449</v>
      </c>
      <c r="E34" s="27">
        <f t="shared" si="13"/>
        <v>0.15844685502859066</v>
      </c>
      <c r="F34" s="27">
        <f t="shared" si="13"/>
        <v>0.1481540073958354</v>
      </c>
      <c r="G34" s="27">
        <f t="shared" si="13"/>
        <v>0.15186919754414419</v>
      </c>
      <c r="H34" s="27">
        <f t="shared" si="13"/>
        <v>0.14811251344162091</v>
      </c>
      <c r="I34" s="27">
        <f t="shared" si="13"/>
        <v>0.1358733864869526</v>
      </c>
      <c r="J34" s="27">
        <f t="shared" si="13"/>
        <v>0.14542737387771304</v>
      </c>
      <c r="K34" s="27">
        <f t="shared" si="13"/>
        <v>0.1329344740577196</v>
      </c>
      <c r="L34" s="27">
        <f t="shared" si="13"/>
        <v>0.12932956065251608</v>
      </c>
    </row>
    <row r="35" spans="2:14">
      <c r="C35" s="21"/>
      <c r="D35" s="21"/>
      <c r="E35" s="21"/>
      <c r="F35" s="21"/>
      <c r="G35" s="21"/>
      <c r="H35" s="21"/>
      <c r="I35" s="21"/>
      <c r="J35" s="21"/>
      <c r="K35" s="21"/>
      <c r="L35" s="21"/>
    </row>
    <row r="36" spans="2:14">
      <c r="B36" s="36" t="s">
        <v>91</v>
      </c>
      <c r="C36" s="199">
        <f>IFERROR('Data Sheet'!B93,0)</f>
        <v>281.2</v>
      </c>
      <c r="D36" s="199">
        <f>IFERROR('Data Sheet'!C93,0)</f>
        <v>282.08</v>
      </c>
      <c r="E36" s="199">
        <f>IFERROR('Data Sheet'!D93,0)</f>
        <v>285.36</v>
      </c>
      <c r="F36" s="199">
        <f>IFERROR('Data Sheet'!E93,0)</f>
        <v>278.45</v>
      </c>
      <c r="G36" s="199">
        <f>IFERROR('Data Sheet'!F93,0)</f>
        <v>271.26</v>
      </c>
      <c r="H36" s="199">
        <f>IFERROR('Data Sheet'!G93,0)</f>
        <v>271.37</v>
      </c>
      <c r="I36" s="199">
        <f>IFERROR('Data Sheet'!H93,0)</f>
        <v>271.37</v>
      </c>
      <c r="J36" s="199">
        <f>IFERROR('Data Sheet'!I93,0)</f>
        <v>271.37</v>
      </c>
      <c r="K36" s="199">
        <f>IFERROR('Data Sheet'!J93,0)</f>
        <v>271.37</v>
      </c>
      <c r="L36" s="199">
        <f>IFERROR('Data Sheet'!K93,0)</f>
        <v>271.37</v>
      </c>
    </row>
    <row r="37" spans="2:14">
      <c r="C37" s="21"/>
      <c r="D37" s="21"/>
      <c r="E37" s="21"/>
      <c r="F37" s="21"/>
      <c r="G37" s="21"/>
      <c r="H37" s="21"/>
      <c r="I37" s="21"/>
      <c r="J37" s="21"/>
      <c r="K37" s="21"/>
      <c r="L37" s="21"/>
    </row>
    <row r="38" spans="2:14">
      <c r="B38" s="313" t="s">
        <v>92</v>
      </c>
      <c r="C38" s="314">
        <f>IFERROR(C33/C36,0)</f>
        <v>21.962944523470856</v>
      </c>
      <c r="D38" s="314">
        <f t="shared" ref="D38:L38" si="14">IFERROR(D33/D36,0)</f>
        <v>16.771093306863293</v>
      </c>
      <c r="E38" s="314">
        <f t="shared" si="14"/>
        <v>26.412251191477431</v>
      </c>
      <c r="F38" s="314">
        <f t="shared" si="14"/>
        <v>26.906087268809483</v>
      </c>
      <c r="G38" s="314">
        <f t="shared" si="14"/>
        <v>33.831010838310107</v>
      </c>
      <c r="H38" s="314">
        <f t="shared" si="14"/>
        <v>38.574639790691677</v>
      </c>
      <c r="I38" s="314">
        <f t="shared" si="14"/>
        <v>37.741828499834178</v>
      </c>
      <c r="J38" s="314">
        <f t="shared" si="14"/>
        <v>45.900431145668279</v>
      </c>
      <c r="K38" s="314">
        <f t="shared" si="14"/>
        <v>49.699672034491655</v>
      </c>
      <c r="L38" s="314">
        <f t="shared" si="14"/>
        <v>52.382356192652097</v>
      </c>
    </row>
    <row r="39" spans="2:14">
      <c r="B39" s="200" t="s">
        <v>94</v>
      </c>
      <c r="C39" s="201"/>
      <c r="D39" s="201">
        <f>IFERROR(D38/C38-1,0)</f>
        <v>-0.236391400572872</v>
      </c>
      <c r="E39" s="201">
        <f>IFERROR(E38/D38-1,0)</f>
        <v>0.57486758365768886</v>
      </c>
      <c r="F39" s="201">
        <f t="shared" ref="F39:L39" si="15">IFERROR(F38/E38-1,0)</f>
        <v>1.8697235375809251E-2</v>
      </c>
      <c r="G39" s="201">
        <f t="shared" si="15"/>
        <v>0.25737386117558048</v>
      </c>
      <c r="H39" s="201">
        <f t="shared" si="15"/>
        <v>0.14021540695467194</v>
      </c>
      <c r="I39" s="201">
        <f t="shared" si="15"/>
        <v>-2.1589606419564311E-2</v>
      </c>
      <c r="J39" s="201">
        <f t="shared" si="15"/>
        <v>0.21616871704745155</v>
      </c>
      <c r="K39" s="201">
        <f t="shared" si="15"/>
        <v>8.2771355170199179E-2</v>
      </c>
      <c r="L39" s="201">
        <f t="shared" si="15"/>
        <v>5.3977904648921049E-2</v>
      </c>
    </row>
    <row r="40" spans="2:14">
      <c r="C40" s="21"/>
      <c r="D40" s="21"/>
      <c r="E40" s="21"/>
      <c r="F40" s="21"/>
      <c r="G40" s="21"/>
      <c r="H40" s="21"/>
      <c r="I40" s="21"/>
      <c r="J40" s="21"/>
      <c r="K40" s="21"/>
      <c r="L40" s="21"/>
      <c r="N40" s="8"/>
    </row>
    <row r="41" spans="2:14">
      <c r="B41" s="313" t="s">
        <v>93</v>
      </c>
      <c r="C41" s="314">
        <f>IFERROR('Data Sheet'!B31/HistoricalFS!C36,0)</f>
        <v>15</v>
      </c>
      <c r="D41" s="314">
        <f>IFERROR('Data Sheet'!C31/HistoricalFS!D36,0)</f>
        <v>8</v>
      </c>
      <c r="E41" s="314">
        <f>IFERROR('Data Sheet'!D31/HistoricalFS!E36,0)</f>
        <v>11.984861227922623</v>
      </c>
      <c r="F41" s="314">
        <f>IFERROR('Data Sheet'!E31/HistoricalFS!F36,0)</f>
        <v>5.9903034656132164</v>
      </c>
      <c r="G41" s="314">
        <f>IFERROR('Data Sheet'!F31/HistoricalFS!G36,0)</f>
        <v>3.9961660399616608</v>
      </c>
      <c r="H41" s="314">
        <f>IFERROR('Data Sheet'!G31/HistoricalFS!H36,0)</f>
        <v>10.004790507425286</v>
      </c>
      <c r="I41" s="314">
        <f>IFERROR('Data Sheet'!H31/HistoricalFS!I36,0)</f>
        <v>10.004790507425286</v>
      </c>
      <c r="J41" s="314">
        <f>IFERROR('Data Sheet'!I31/HistoricalFS!J36,0)</f>
        <v>42.020120131186204</v>
      </c>
      <c r="K41" s="314">
        <f>IFERROR('Data Sheet'!J31/HistoricalFS!K36,0)</f>
        <v>48.022994435641372</v>
      </c>
      <c r="L41" s="314">
        <f>IFERROR('Data Sheet'!K31/HistoricalFS!L36,0)</f>
        <v>52.024910638611487</v>
      </c>
    </row>
    <row r="42" spans="2:14">
      <c r="B42" s="200" t="s">
        <v>95</v>
      </c>
      <c r="C42" s="201">
        <f>IFERROR(C41/C38,0)</f>
        <v>0.68296853292918647</v>
      </c>
      <c r="D42" s="201">
        <f t="shared" ref="D42:L42" si="16">IFERROR(D41/D38,0)</f>
        <v>0.47701123913764953</v>
      </c>
      <c r="E42" s="201">
        <f t="shared" si="16"/>
        <v>0.45376144354517711</v>
      </c>
      <c r="F42" s="201">
        <f t="shared" si="16"/>
        <v>0.22263747997864389</v>
      </c>
      <c r="G42" s="201">
        <f t="shared" si="16"/>
        <v>0.11812139043260327</v>
      </c>
      <c r="H42" s="201">
        <f t="shared" si="16"/>
        <v>0.25936186473060752</v>
      </c>
      <c r="I42" s="201">
        <f t="shared" si="16"/>
        <v>0.26508494434680724</v>
      </c>
      <c r="J42" s="201">
        <f t="shared" si="16"/>
        <v>0.91546242774566466</v>
      </c>
      <c r="K42" s="201">
        <f t="shared" si="16"/>
        <v>0.96626380959442415</v>
      </c>
      <c r="L42" s="201">
        <f t="shared" si="16"/>
        <v>0.99317622230038693</v>
      </c>
    </row>
    <row r="43" spans="2:14">
      <c r="C43" s="21"/>
      <c r="D43" s="21"/>
      <c r="E43" s="21"/>
      <c r="F43" s="21"/>
      <c r="G43" s="21"/>
      <c r="H43" s="21"/>
      <c r="I43" s="21"/>
      <c r="J43" s="21"/>
      <c r="K43" s="21"/>
      <c r="L43" s="21"/>
    </row>
    <row r="44" spans="2:14">
      <c r="B44" s="313" t="s">
        <v>96</v>
      </c>
      <c r="C44" s="315">
        <f>IFERROR(IF(C38&gt;C41,1-C42,0),0)</f>
        <v>0.31703146707081353</v>
      </c>
      <c r="D44" s="315">
        <f t="shared" ref="D44:L44" si="17">IFERROR(IF(D38&gt;D41,1-D42,0),0)</f>
        <v>0.52298876086235047</v>
      </c>
      <c r="E44" s="315">
        <f t="shared" si="17"/>
        <v>0.54623855645482289</v>
      </c>
      <c r="F44" s="315">
        <f t="shared" si="17"/>
        <v>0.77736252002135608</v>
      </c>
      <c r="G44" s="315">
        <f t="shared" si="17"/>
        <v>0.88187860956739672</v>
      </c>
      <c r="H44" s="315">
        <f>IFERROR(IF(H38&gt;H41,1-H42,0),0)</f>
        <v>0.74063813526939248</v>
      </c>
      <c r="I44" s="315">
        <f t="shared" si="17"/>
        <v>0.73491505565319271</v>
      </c>
      <c r="J44" s="315">
        <f t="shared" si="17"/>
        <v>8.4537572254335336E-2</v>
      </c>
      <c r="K44" s="315">
        <f>IFERROR(IF(K38&gt;K41,1-K42,0),0)</f>
        <v>3.373619040557585E-2</v>
      </c>
      <c r="L44" s="315">
        <f t="shared" si="17"/>
        <v>6.823777699613065E-3</v>
      </c>
    </row>
    <row r="45" spans="2:14">
      <c r="C45" s="21"/>
      <c r="D45" s="21"/>
      <c r="E45" s="21"/>
      <c r="F45" s="21"/>
      <c r="G45" s="21"/>
      <c r="H45" s="21"/>
      <c r="I45" s="21"/>
      <c r="J45" s="21"/>
      <c r="K45" s="21"/>
      <c r="L45" s="21"/>
    </row>
    <row r="46" spans="2:14">
      <c r="B46" s="293" t="s">
        <v>97</v>
      </c>
      <c r="C46" s="295"/>
      <c r="D46" s="295"/>
      <c r="E46" s="295"/>
      <c r="F46" s="295"/>
      <c r="G46" s="295"/>
      <c r="H46" s="295"/>
      <c r="I46" s="295"/>
      <c r="J46" s="295"/>
      <c r="K46" s="295"/>
      <c r="L46" s="295"/>
    </row>
    <row r="47" spans="2:14">
      <c r="B47" s="21" t="s">
        <v>13</v>
      </c>
      <c r="C47" s="26">
        <f>IFERROR('Data Sheet'!B57,0)</f>
        <v>281.2</v>
      </c>
      <c r="D47" s="26">
        <f>IFERROR('Data Sheet'!C57,0)</f>
        <v>282.08</v>
      </c>
      <c r="E47" s="26">
        <f>IFERROR('Data Sheet'!D57,0)</f>
        <v>285</v>
      </c>
      <c r="F47" s="26">
        <f>IFERROR('Data Sheet'!E57,0)</f>
        <v>278</v>
      </c>
      <c r="G47" s="26">
        <f>IFERROR('Data Sheet'!F57,0)</f>
        <v>271</v>
      </c>
      <c r="H47" s="26">
        <f>IFERROR('Data Sheet'!G57,0)</f>
        <v>543</v>
      </c>
      <c r="I47" s="26">
        <f>IFERROR('Data Sheet'!H57,0)</f>
        <v>543</v>
      </c>
      <c r="J47" s="26">
        <f>IFERROR('Data Sheet'!I57,0)</f>
        <v>543</v>
      </c>
      <c r="K47" s="26">
        <f>IFERROR('Data Sheet'!J57,0)</f>
        <v>543</v>
      </c>
      <c r="L47" s="26">
        <f>IFERROR('Data Sheet'!K57,0)</f>
        <v>543</v>
      </c>
    </row>
    <row r="48" spans="2:14">
      <c r="B48" s="21" t="s">
        <v>14</v>
      </c>
      <c r="C48" s="26">
        <f>IFERROR('Data Sheet'!B58,0)</f>
        <v>23943.21</v>
      </c>
      <c r="D48" s="26">
        <f>IFERROR('Data Sheet'!C58,0)</f>
        <v>27108.69</v>
      </c>
      <c r="E48" s="26">
        <f>IFERROR('Data Sheet'!D58,0)</f>
        <v>32664</v>
      </c>
      <c r="F48" s="26">
        <f>IFERROR('Data Sheet'!E58,0)</f>
        <v>36108</v>
      </c>
      <c r="G48" s="26">
        <f>IFERROR('Data Sheet'!F58,0)</f>
        <v>41095</v>
      </c>
      <c r="H48" s="26">
        <f>IFERROR('Data Sheet'!G58,0)</f>
        <v>50724</v>
      </c>
      <c r="I48" s="26">
        <f>IFERROR('Data Sheet'!H58,0)</f>
        <v>59370</v>
      </c>
      <c r="J48" s="26">
        <f>IFERROR('Data Sheet'!I58,0)</f>
        <v>61371</v>
      </c>
      <c r="K48" s="26">
        <f>IFERROR('Data Sheet'!J58,0)</f>
        <v>64862</v>
      </c>
      <c r="L48" s="26">
        <f>IFERROR('Data Sheet'!K58,0)</f>
        <v>67720</v>
      </c>
    </row>
    <row r="49" spans="2:15">
      <c r="B49" s="21" t="s">
        <v>49</v>
      </c>
      <c r="C49" s="26">
        <f>IFERROR('Data Sheet'!B59,0)</f>
        <v>647.76</v>
      </c>
      <c r="D49" s="26">
        <f>IFERROR('Data Sheet'!C59,0)</f>
        <v>1090.3599999999999</v>
      </c>
      <c r="E49" s="26">
        <f>IFERROR('Data Sheet'!D59,0)</f>
        <v>582</v>
      </c>
      <c r="F49" s="26">
        <f>IFERROR('Data Sheet'!E59,0)</f>
        <v>557</v>
      </c>
      <c r="G49" s="26">
        <f>IFERROR('Data Sheet'!F59,0)</f>
        <v>4195</v>
      </c>
      <c r="H49" s="26">
        <f>IFERROR('Data Sheet'!G59,0)</f>
        <v>7986</v>
      </c>
      <c r="I49" s="26">
        <f>IFERROR('Data Sheet'!H59,0)</f>
        <v>6864</v>
      </c>
      <c r="J49" s="26">
        <f>IFERROR('Data Sheet'!I59,0)</f>
        <v>6343</v>
      </c>
      <c r="K49" s="26">
        <f>IFERROR('Data Sheet'!J59,0)</f>
        <v>4794</v>
      </c>
      <c r="L49" s="26">
        <f>IFERROR('Data Sheet'!K59,0)</f>
        <v>5756</v>
      </c>
    </row>
    <row r="50" spans="2:15">
      <c r="B50" s="21" t="s">
        <v>50</v>
      </c>
      <c r="C50" s="26">
        <f>IFERROR('Data Sheet'!B60,0)</f>
        <v>10372.5</v>
      </c>
      <c r="D50" s="26">
        <f>IFERROR('Data Sheet'!C60,0)</f>
        <v>10859.47</v>
      </c>
      <c r="E50" s="26">
        <f>IFERROR('Data Sheet'!D60,0)</f>
        <v>12231</v>
      </c>
      <c r="F50" s="26">
        <f>IFERROR('Data Sheet'!E60,0)</f>
        <v>11046</v>
      </c>
      <c r="G50" s="26">
        <f>IFERROR('Data Sheet'!F60,0)</f>
        <v>12788</v>
      </c>
      <c r="H50" s="26">
        <f>IFERROR('Data Sheet'!G60,0)</f>
        <v>23566</v>
      </c>
      <c r="I50" s="26">
        <f>IFERROR('Data Sheet'!H60,0)</f>
        <v>19270</v>
      </c>
      <c r="J50" s="26">
        <f>IFERROR('Data Sheet'!I60,0)</f>
        <v>20664</v>
      </c>
      <c r="K50" s="26">
        <f>IFERROR('Data Sheet'!J60,0)</f>
        <v>23051</v>
      </c>
      <c r="L50" s="26">
        <f>IFERROR('Data Sheet'!K60,0)</f>
        <v>25758</v>
      </c>
    </row>
    <row r="51" spans="2:15" ht="15" thickBot="1">
      <c r="B51" s="337" t="s">
        <v>98</v>
      </c>
      <c r="C51" s="339">
        <f>IFERROR('Data Sheet'!B61,0)</f>
        <v>35244.67</v>
      </c>
      <c r="D51" s="339">
        <f>IFERROR('Data Sheet'!C61,0)</f>
        <v>39340.6</v>
      </c>
      <c r="E51" s="339">
        <f>IFERROR('Data Sheet'!D61,0)</f>
        <v>45762</v>
      </c>
      <c r="F51" s="339">
        <f>IFERROR('Data Sheet'!E61,0)</f>
        <v>47989</v>
      </c>
      <c r="G51" s="339">
        <f>IFERROR('Data Sheet'!F61,0)</f>
        <v>58349</v>
      </c>
      <c r="H51" s="339">
        <f>IFERROR('Data Sheet'!G61,0)</f>
        <v>82819</v>
      </c>
      <c r="I51" s="339">
        <f>IFERROR('Data Sheet'!H61,0)</f>
        <v>86047</v>
      </c>
      <c r="J51" s="339">
        <f>IFERROR('Data Sheet'!I61,0)</f>
        <v>88921</v>
      </c>
      <c r="K51" s="339">
        <f>IFERROR('Data Sheet'!J61,0)</f>
        <v>93250</v>
      </c>
      <c r="L51" s="339">
        <f>IFERROR('Data Sheet'!K61,0)</f>
        <v>99777</v>
      </c>
    </row>
    <row r="52" spans="2:15" ht="15" thickTop="1">
      <c r="B52" s="24"/>
      <c r="C52" s="21"/>
      <c r="D52" s="21"/>
      <c r="E52" s="21"/>
      <c r="F52" s="21"/>
      <c r="G52" s="21"/>
      <c r="H52" s="21"/>
      <c r="I52" s="21"/>
      <c r="J52" s="21"/>
      <c r="K52" s="21"/>
      <c r="L52" s="21"/>
    </row>
    <row r="53" spans="2:15">
      <c r="B53" s="21" t="s">
        <v>99</v>
      </c>
      <c r="C53" s="26">
        <f>IFERROR('Data Sheet'!B62,0)</f>
        <v>8275.27</v>
      </c>
      <c r="D53" s="26">
        <f>IFERROR('Data Sheet'!C62,0)</f>
        <v>9716.09</v>
      </c>
      <c r="E53" s="26">
        <f>IFERROR('Data Sheet'!D62,0)</f>
        <v>15235</v>
      </c>
      <c r="F53" s="26">
        <f>IFERROR('Data Sheet'!E62,0)</f>
        <v>18753</v>
      </c>
      <c r="G53" s="26">
        <f>IFERROR('Data Sheet'!F62,0)</f>
        <v>22888</v>
      </c>
      <c r="H53" s="26">
        <f>IFERROR('Data Sheet'!G62,0)</f>
        <v>37490</v>
      </c>
      <c r="I53" s="26">
        <f>IFERROR('Data Sheet'!H62,0)</f>
        <v>37145</v>
      </c>
      <c r="J53" s="26">
        <f>IFERROR('Data Sheet'!I62,0)</f>
        <v>35077</v>
      </c>
      <c r="K53" s="26">
        <f>IFERROR('Data Sheet'!J62,0)</f>
        <v>34619</v>
      </c>
      <c r="L53" s="26">
        <f>IFERROR('Data Sheet'!K62,0)</f>
        <v>35063</v>
      </c>
      <c r="O53" s="157"/>
    </row>
    <row r="54" spans="2:15">
      <c r="B54" s="21" t="s">
        <v>17</v>
      </c>
      <c r="C54" s="26">
        <f>IFERROR('Data Sheet'!B63,0)</f>
        <v>551.52</v>
      </c>
      <c r="D54" s="26">
        <f>IFERROR('Data Sheet'!C63,0)</f>
        <v>610.9</v>
      </c>
      <c r="E54" s="26">
        <f>IFERROR('Data Sheet'!D63,0)</f>
        <v>448</v>
      </c>
      <c r="F54" s="26">
        <f>IFERROR('Data Sheet'!E63,0)</f>
        <v>320</v>
      </c>
      <c r="G54" s="26">
        <f>IFERROR('Data Sheet'!F63,0)</f>
        <v>235</v>
      </c>
      <c r="H54" s="26">
        <f>IFERROR('Data Sheet'!G63,0)</f>
        <v>400</v>
      </c>
      <c r="I54" s="26">
        <f>IFERROR('Data Sheet'!H63,0)</f>
        <v>312</v>
      </c>
      <c r="J54" s="26">
        <f>IFERROR('Data Sheet'!I63,0)</f>
        <v>129</v>
      </c>
      <c r="K54" s="26">
        <f>IFERROR('Data Sheet'!J63,0)</f>
        <v>40</v>
      </c>
      <c r="L54" s="26">
        <f>IFERROR('Data Sheet'!K63,0)</f>
        <v>108</v>
      </c>
    </row>
    <row r="55" spans="2:15">
      <c r="B55" s="21" t="s">
        <v>18</v>
      </c>
      <c r="C55" s="26">
        <f>IFERROR('Data Sheet'!B64,0)</f>
        <v>869.39</v>
      </c>
      <c r="D55" s="26">
        <f>IFERROR('Data Sheet'!C64,0)</f>
        <v>698.38</v>
      </c>
      <c r="E55" s="26">
        <f>IFERROR('Data Sheet'!D64,0)</f>
        <v>1306</v>
      </c>
      <c r="F55" s="26">
        <f>IFERROR('Data Sheet'!E64,0)</f>
        <v>2660</v>
      </c>
      <c r="G55" s="26">
        <f>IFERROR('Data Sheet'!F64,0)</f>
        <v>2305</v>
      </c>
      <c r="H55" s="26">
        <f>IFERROR('Data Sheet'!G64,0)</f>
        <v>7066</v>
      </c>
      <c r="I55" s="26">
        <f>IFERROR('Data Sheet'!H64,0)</f>
        <v>6862</v>
      </c>
      <c r="J55" s="26">
        <f>IFERROR('Data Sheet'!I64,0)</f>
        <v>6351</v>
      </c>
      <c r="K55" s="26">
        <f>IFERROR('Data Sheet'!J64,0)</f>
        <v>5495</v>
      </c>
      <c r="L55" s="26">
        <f>IFERROR('Data Sheet'!K64,0)</f>
        <v>7137</v>
      </c>
    </row>
    <row r="56" spans="2:15">
      <c r="B56" s="21" t="s">
        <v>51</v>
      </c>
      <c r="C56" s="26">
        <f>IFERROR('Data Sheet'!B65-SUM('Data Sheet'!B67:B69),0)</f>
        <v>9065.9600000000028</v>
      </c>
      <c r="D56" s="26">
        <f>IFERROR('Data Sheet'!C65-SUM('Data Sheet'!C67:C69),0)</f>
        <v>10995.009999999998</v>
      </c>
      <c r="E56" s="26">
        <f>IFERROR('Data Sheet'!D65-SUM('Data Sheet'!D67:D69),0)</f>
        <v>11152</v>
      </c>
      <c r="F56" s="26">
        <f>IFERROR('Data Sheet'!E65-SUM('Data Sheet'!E67:E69),0)</f>
        <v>12427</v>
      </c>
      <c r="G56" s="26">
        <f>IFERROR('Data Sheet'!F65-SUM('Data Sheet'!F67:F69),0)</f>
        <v>13252</v>
      </c>
      <c r="H56" s="26">
        <f>IFERROR('Data Sheet'!G65-SUM('Data Sheet'!G67:G69),0)</f>
        <v>18665</v>
      </c>
      <c r="I56" s="26">
        <f>IFERROR('Data Sheet'!H65-SUM('Data Sheet'!H67:H69),0)</f>
        <v>15221</v>
      </c>
      <c r="J56" s="26">
        <f>IFERROR('Data Sheet'!I65-SUM('Data Sheet'!I67:I69),0)</f>
        <v>13896</v>
      </c>
      <c r="K56" s="26">
        <f>IFERROR('Data Sheet'!J65-SUM('Data Sheet'!J67:J69),0)</f>
        <v>12638</v>
      </c>
      <c r="L56" s="26">
        <f>IFERROR('Data Sheet'!K65-SUM('Data Sheet'!K67:K69),0)</f>
        <v>17651</v>
      </c>
    </row>
    <row r="57" spans="2:15">
      <c r="B57" s="311" t="s">
        <v>100</v>
      </c>
      <c r="C57" s="312">
        <f>SUM(C53:C56)</f>
        <v>18762.140000000003</v>
      </c>
      <c r="D57" s="312">
        <f t="shared" ref="D57:L57" si="18">SUM(D53:D56)</f>
        <v>22020.379999999997</v>
      </c>
      <c r="E57" s="312">
        <f t="shared" si="18"/>
        <v>28141</v>
      </c>
      <c r="F57" s="312">
        <f t="shared" si="18"/>
        <v>34160</v>
      </c>
      <c r="G57" s="312">
        <f t="shared" si="18"/>
        <v>38680</v>
      </c>
      <c r="H57" s="312">
        <f t="shared" si="18"/>
        <v>63621</v>
      </c>
      <c r="I57" s="312">
        <f t="shared" si="18"/>
        <v>59540</v>
      </c>
      <c r="J57" s="312">
        <f t="shared" si="18"/>
        <v>55453</v>
      </c>
      <c r="K57" s="312">
        <f t="shared" si="18"/>
        <v>52792</v>
      </c>
      <c r="L57" s="312">
        <f t="shared" si="18"/>
        <v>59959</v>
      </c>
    </row>
    <row r="58" spans="2:15">
      <c r="C58" s="21"/>
      <c r="D58" s="21"/>
      <c r="E58" s="21"/>
      <c r="F58" s="21"/>
      <c r="G58" s="21"/>
      <c r="H58" s="21"/>
      <c r="I58" s="21"/>
      <c r="J58" s="21"/>
      <c r="K58" s="21"/>
      <c r="L58" s="21"/>
    </row>
    <row r="59" spans="2:15">
      <c r="B59" s="21" t="s">
        <v>55</v>
      </c>
      <c r="C59" s="26">
        <f>IFERROR('Data Sheet'!B67,0)</f>
        <v>6538.69</v>
      </c>
      <c r="D59" s="26">
        <f>IFERROR('Data Sheet'!C67,0)</f>
        <v>7721.14</v>
      </c>
      <c r="E59" s="26">
        <f>IFERROR('Data Sheet'!D67,0)</f>
        <v>8301</v>
      </c>
      <c r="F59" s="26">
        <f>IFERROR('Data Sheet'!E67,0)</f>
        <v>9639</v>
      </c>
      <c r="G59" s="26">
        <f>IFERROR('Data Sheet'!F67,0)</f>
        <v>11706</v>
      </c>
      <c r="H59" s="26">
        <f>IFERROR('Data Sheet'!G67,0)</f>
        <v>14131</v>
      </c>
      <c r="I59" s="26">
        <f>IFERROR('Data Sheet'!H67,0)</f>
        <v>17525</v>
      </c>
      <c r="J59" s="26">
        <f>IFERROR('Data Sheet'!I67,0)</f>
        <v>20671</v>
      </c>
      <c r="K59" s="26">
        <f>IFERROR('Data Sheet'!J67,0)</f>
        <v>25506</v>
      </c>
      <c r="L59" s="26">
        <f>IFERROR('Data Sheet'!K67,0)</f>
        <v>19483</v>
      </c>
    </row>
    <row r="60" spans="2:15">
      <c r="B60" s="21" t="s">
        <v>32</v>
      </c>
      <c r="C60" s="26">
        <f>IFERROR('Data Sheet'!B68,0)</f>
        <v>157.61000000000001</v>
      </c>
      <c r="D60" s="26">
        <f>IFERROR('Data Sheet'!C68,0)</f>
        <v>264.48</v>
      </c>
      <c r="E60" s="26">
        <f>IFERROR('Data Sheet'!D68,0)</f>
        <v>276</v>
      </c>
      <c r="F60" s="26">
        <f>IFERROR('Data Sheet'!E68,0)</f>
        <v>172</v>
      </c>
      <c r="G60" s="26">
        <f>IFERROR('Data Sheet'!F68,0)</f>
        <v>91</v>
      </c>
      <c r="H60" s="26">
        <f>IFERROR('Data Sheet'!G68,0)</f>
        <v>91</v>
      </c>
      <c r="I60" s="26">
        <f>IFERROR('Data Sheet'!H68,0)</f>
        <v>94</v>
      </c>
      <c r="J60" s="26">
        <f>IFERROR('Data Sheet'!I68,0)</f>
        <v>161</v>
      </c>
      <c r="K60" s="26">
        <f>IFERROR('Data Sheet'!J68,0)</f>
        <v>228</v>
      </c>
      <c r="L60" s="26">
        <f>IFERROR('Data Sheet'!K68,0)</f>
        <v>185</v>
      </c>
    </row>
    <row r="61" spans="2:15">
      <c r="B61" s="21" t="s">
        <v>64</v>
      </c>
      <c r="C61" s="29">
        <f>IFERROR('Data Sheet'!B69,0)</f>
        <v>9786.23</v>
      </c>
      <c r="D61" s="29">
        <f>IFERROR('Data Sheet'!C69,0)</f>
        <v>9334.6</v>
      </c>
      <c r="E61" s="29">
        <f>IFERROR('Data Sheet'!D69,0)</f>
        <v>9044</v>
      </c>
      <c r="F61" s="29">
        <f>IFERROR('Data Sheet'!E69,0)</f>
        <v>4018</v>
      </c>
      <c r="G61" s="29">
        <f>IFERROR('Data Sheet'!F69,0)</f>
        <v>7872</v>
      </c>
      <c r="H61" s="29">
        <f>IFERROR('Data Sheet'!G69,0)</f>
        <v>4976</v>
      </c>
      <c r="I61" s="29">
        <f>IFERROR('Data Sheet'!H69,0)</f>
        <v>8888</v>
      </c>
      <c r="J61" s="29">
        <f>IFERROR('Data Sheet'!I69,0)</f>
        <v>12636</v>
      </c>
      <c r="K61" s="29">
        <f>IFERROR('Data Sheet'!J69,0)</f>
        <v>14724</v>
      </c>
      <c r="L61" s="29">
        <f>IFERROR('Data Sheet'!K69,0)</f>
        <v>20150</v>
      </c>
    </row>
    <row r="62" spans="2:15">
      <c r="B62" s="311" t="s">
        <v>101</v>
      </c>
      <c r="C62" s="312">
        <f>IFERROR(SUM(C59:C61),0)</f>
        <v>16482.53</v>
      </c>
      <c r="D62" s="312">
        <f t="shared" ref="D62:L62" si="19">IFERROR(SUM(D59:D61),0)</f>
        <v>17320.22</v>
      </c>
      <c r="E62" s="312">
        <f t="shared" si="19"/>
        <v>17621</v>
      </c>
      <c r="F62" s="312">
        <f t="shared" si="19"/>
        <v>13829</v>
      </c>
      <c r="G62" s="312">
        <f t="shared" si="19"/>
        <v>19669</v>
      </c>
      <c r="H62" s="312">
        <f t="shared" si="19"/>
        <v>19198</v>
      </c>
      <c r="I62" s="312">
        <f t="shared" si="19"/>
        <v>26507</v>
      </c>
      <c r="J62" s="312">
        <f t="shared" si="19"/>
        <v>33468</v>
      </c>
      <c r="K62" s="312">
        <f t="shared" si="19"/>
        <v>40458</v>
      </c>
      <c r="L62" s="312">
        <f t="shared" si="19"/>
        <v>39818</v>
      </c>
    </row>
    <row r="63" spans="2:15">
      <c r="C63" s="21"/>
      <c r="D63" s="21"/>
      <c r="E63" s="21"/>
      <c r="F63" s="21"/>
      <c r="G63" s="21"/>
      <c r="H63" s="21"/>
      <c r="I63" s="21"/>
      <c r="J63" s="21"/>
      <c r="K63" s="21"/>
      <c r="L63" s="21"/>
    </row>
    <row r="64" spans="2:15" ht="15" thickBot="1">
      <c r="B64" s="337" t="s">
        <v>102</v>
      </c>
      <c r="C64" s="339">
        <f>IFERROR(SUM(C62,C57),0)</f>
        <v>35244.67</v>
      </c>
      <c r="D64" s="339">
        <f t="shared" ref="D64:L64" si="20">IFERROR(SUM(D62,D57),0)</f>
        <v>39340.6</v>
      </c>
      <c r="E64" s="339">
        <f t="shared" si="20"/>
        <v>45762</v>
      </c>
      <c r="F64" s="339">
        <f t="shared" si="20"/>
        <v>47989</v>
      </c>
      <c r="G64" s="339">
        <f t="shared" si="20"/>
        <v>58349</v>
      </c>
      <c r="H64" s="339">
        <f t="shared" si="20"/>
        <v>82819</v>
      </c>
      <c r="I64" s="339">
        <f t="shared" si="20"/>
        <v>86047</v>
      </c>
      <c r="J64" s="339">
        <f t="shared" si="20"/>
        <v>88921</v>
      </c>
      <c r="K64" s="339">
        <f t="shared" si="20"/>
        <v>93250</v>
      </c>
      <c r="L64" s="339">
        <f t="shared" si="20"/>
        <v>99777</v>
      </c>
    </row>
    <row r="65" spans="2:30" ht="15" thickTop="1">
      <c r="C65" s="21"/>
      <c r="D65" s="21"/>
      <c r="E65" s="21"/>
      <c r="F65" s="21"/>
      <c r="G65" s="21"/>
      <c r="H65" s="21"/>
      <c r="I65" s="21"/>
      <c r="J65" s="21"/>
      <c r="K65" s="21"/>
      <c r="L65" s="21"/>
    </row>
    <row r="66" spans="2:30">
      <c r="B66" s="24"/>
      <c r="C66" s="24"/>
      <c r="D66" s="24"/>
      <c r="E66" s="24"/>
      <c r="F66" s="24"/>
      <c r="G66" s="24"/>
      <c r="H66" s="24"/>
      <c r="I66" s="24"/>
      <c r="J66" s="24"/>
      <c r="K66" s="24"/>
      <c r="L66" s="24"/>
    </row>
    <row r="68" spans="2:30">
      <c r="B68" s="293" t="s">
        <v>127</v>
      </c>
      <c r="C68" s="296"/>
      <c r="D68" s="296"/>
      <c r="E68" s="296"/>
      <c r="F68" s="296"/>
      <c r="G68" s="296"/>
      <c r="H68" s="296"/>
      <c r="I68" s="296"/>
      <c r="J68" s="296"/>
      <c r="K68" s="296"/>
      <c r="L68" s="296"/>
    </row>
    <row r="69" spans="2:30">
      <c r="B69" s="24" t="s">
        <v>129</v>
      </c>
      <c r="C69" s="34"/>
      <c r="D69" s="34"/>
      <c r="E69" s="34"/>
      <c r="F69" s="34"/>
      <c r="G69" s="34"/>
      <c r="H69" s="34"/>
      <c r="I69" s="34"/>
      <c r="J69" s="34"/>
      <c r="K69" s="34"/>
      <c r="L69" s="34"/>
      <c r="R69" s="31"/>
      <c r="X69" s="31"/>
      <c r="AD69" s="31"/>
    </row>
    <row r="70" spans="2:30">
      <c r="B70" s="72" t="s">
        <v>128</v>
      </c>
      <c r="C70" s="35">
        <f>IFERROR('Data Sheet'!B82,0)</f>
        <v>5539.2</v>
      </c>
      <c r="D70" s="35">
        <f>IFERROR('Data Sheet'!C82,0)</f>
        <v>3822.62</v>
      </c>
      <c r="E70" s="35">
        <f>IFERROR('Data Sheet'!D82,0)</f>
        <v>8995</v>
      </c>
      <c r="F70" s="35">
        <f>IFERROR('Data Sheet'!E82,0)</f>
        <v>8328</v>
      </c>
      <c r="G70" s="35">
        <f>IFERROR('Data Sheet'!F82,0)</f>
        <v>8971</v>
      </c>
      <c r="H70" s="35">
        <f>IFERROR('Data Sheet'!G82,0)</f>
        <v>13359</v>
      </c>
      <c r="I70" s="35">
        <f>IFERROR('Data Sheet'!H82,0)</f>
        <v>19618</v>
      </c>
      <c r="J70" s="35">
        <f>IFERROR('Data Sheet'!I82,0)</f>
        <v>16900</v>
      </c>
      <c r="K70" s="35">
        <f>IFERROR('Data Sheet'!J82,0)</f>
        <v>18009</v>
      </c>
      <c r="L70" s="35">
        <f>IFERROR('Data Sheet'!K82,0)</f>
        <v>22448</v>
      </c>
      <c r="R70" s="31"/>
      <c r="X70" s="31"/>
      <c r="AD70" s="31"/>
    </row>
    <row r="71" spans="2:30">
      <c r="R71" s="31"/>
      <c r="X71" s="31"/>
      <c r="AD71" s="31"/>
    </row>
    <row r="72" spans="2:30">
      <c r="B72" s="24" t="s">
        <v>130</v>
      </c>
      <c r="R72" s="31"/>
      <c r="S72" s="31"/>
      <c r="X72" s="31"/>
      <c r="AD72" s="31"/>
    </row>
    <row r="73" spans="2:30">
      <c r="B73" s="72" t="s">
        <v>131</v>
      </c>
      <c r="C73" s="35">
        <f>IFERROR('Data Sheet'!B83,0)</f>
        <v>-2087.5700000000002</v>
      </c>
      <c r="D73" s="35">
        <f>IFERROR('Data Sheet'!C83,0)</f>
        <v>-2208.4299999999998</v>
      </c>
      <c r="E73" s="35">
        <f>IFERROR('Data Sheet'!D83,0)</f>
        <v>-3890</v>
      </c>
      <c r="F73" s="35">
        <f>IFERROR('Data Sheet'!E83,0)</f>
        <v>-2236</v>
      </c>
      <c r="G73" s="35">
        <f>IFERROR('Data Sheet'!F83,0)</f>
        <v>-3256</v>
      </c>
      <c r="H73" s="35">
        <f>IFERROR('Data Sheet'!G83,0)</f>
        <v>-12332</v>
      </c>
      <c r="I73" s="35">
        <f>IFERROR('Data Sheet'!H83,0)</f>
        <v>-5665</v>
      </c>
      <c r="J73" s="35">
        <f>IFERROR('Data Sheet'!I83,0)</f>
        <v>1597</v>
      </c>
      <c r="K73" s="35">
        <f>IFERROR('Data Sheet'!J83,0)</f>
        <v>-3573</v>
      </c>
      <c r="L73" s="35">
        <f>IFERROR('Data Sheet'!K83,0)</f>
        <v>-6723</v>
      </c>
      <c r="R73" s="31"/>
      <c r="X73" s="31"/>
      <c r="AD73" s="31"/>
    </row>
    <row r="74" spans="2:30">
      <c r="X74" s="31"/>
      <c r="AD74" s="31"/>
    </row>
    <row r="75" spans="2:30">
      <c r="B75" s="24" t="s">
        <v>132</v>
      </c>
      <c r="X75" s="31"/>
      <c r="AD75" s="31"/>
    </row>
    <row r="76" spans="2:30">
      <c r="B76" s="72" t="s">
        <v>133</v>
      </c>
      <c r="C76" s="35">
        <f>IFERROR('Data Sheet'!B84,0)</f>
        <v>-3140.34</v>
      </c>
      <c r="D76" s="35">
        <f>IFERROR('Data Sheet'!C84,0)</f>
        <v>-2237.09</v>
      </c>
      <c r="E76" s="35">
        <f>IFERROR('Data Sheet'!D84,0)</f>
        <v>-4517</v>
      </c>
      <c r="F76" s="35">
        <f>IFERROR('Data Sheet'!E84,0)</f>
        <v>-5714</v>
      </c>
      <c r="G76" s="35">
        <f>IFERROR('Data Sheet'!F84,0)</f>
        <v>-1471</v>
      </c>
      <c r="H76" s="35">
        <f>IFERROR('Data Sheet'!G84,0)</f>
        <v>-3168</v>
      </c>
      <c r="I76" s="35">
        <f>IFERROR('Data Sheet'!H84,0)</f>
        <v>-11192</v>
      </c>
      <c r="J76" s="35">
        <f>IFERROR('Data Sheet'!I84,0)</f>
        <v>-14508</v>
      </c>
      <c r="K76" s="35">
        <f>IFERROR('Data Sheet'!J84,0)</f>
        <v>-15881</v>
      </c>
      <c r="L76" s="35">
        <f>IFERROR('Data Sheet'!K84,0)</f>
        <v>-15464</v>
      </c>
      <c r="R76" s="31"/>
      <c r="X76" s="31"/>
      <c r="AD76" s="31"/>
    </row>
    <row r="77" spans="2:30">
      <c r="R77" s="35"/>
      <c r="X77" s="35"/>
      <c r="AD77" s="35"/>
    </row>
    <row r="78" spans="2:30" ht="15" thickBot="1">
      <c r="B78" s="337" t="s">
        <v>23</v>
      </c>
      <c r="C78" s="338">
        <f t="shared" ref="C78:L78" si="21">IFERROR(SUM(C70,C73,C76),0)</f>
        <v>311.28999999999951</v>
      </c>
      <c r="D78" s="338">
        <f t="shared" si="21"/>
        <v>-622.90000000000009</v>
      </c>
      <c r="E78" s="338">
        <f t="shared" si="21"/>
        <v>588</v>
      </c>
      <c r="F78" s="338">
        <f t="shared" si="21"/>
        <v>378</v>
      </c>
      <c r="G78" s="338">
        <f t="shared" si="21"/>
        <v>4244</v>
      </c>
      <c r="H78" s="338">
        <f t="shared" si="21"/>
        <v>-2141</v>
      </c>
      <c r="I78" s="338">
        <f t="shared" si="21"/>
        <v>2761</v>
      </c>
      <c r="J78" s="338">
        <f t="shared" si="21"/>
        <v>3989</v>
      </c>
      <c r="K78" s="338">
        <f t="shared" si="21"/>
        <v>-1445</v>
      </c>
      <c r="L78" s="338">
        <f t="shared" si="21"/>
        <v>261</v>
      </c>
      <c r="R78" s="31"/>
      <c r="X78" s="31"/>
      <c r="AD78" s="31"/>
    </row>
    <row r="79" spans="2:30" ht="15" thickTop="1">
      <c r="R79" s="31"/>
      <c r="X79" s="31"/>
      <c r="AD79" s="31"/>
    </row>
    <row r="80" spans="2:30">
      <c r="R80" s="31"/>
      <c r="X80" s="31"/>
      <c r="AD80" s="31"/>
    </row>
    <row r="81" spans="2:30">
      <c r="R81" s="31"/>
      <c r="X81" s="31"/>
      <c r="AD81" s="31"/>
    </row>
    <row r="82" spans="2:30">
      <c r="R82" s="31"/>
      <c r="X82" s="31"/>
      <c r="AD82" s="31"/>
    </row>
    <row r="83" spans="2:30">
      <c r="C83" s="29"/>
      <c r="D83" s="29"/>
      <c r="E83" s="29"/>
      <c r="F83" s="29"/>
      <c r="G83" s="29"/>
      <c r="H83" s="29"/>
      <c r="I83" s="29"/>
      <c r="J83" s="29"/>
      <c r="K83" s="29"/>
      <c r="L83" s="29"/>
      <c r="R83" s="31"/>
      <c r="X83" s="31"/>
      <c r="AD83" s="31"/>
    </row>
    <row r="84" spans="2:30">
      <c r="C84" s="29"/>
      <c r="D84" s="29"/>
      <c r="E84" s="29"/>
      <c r="F84" s="29"/>
      <c r="G84" s="29"/>
      <c r="H84" s="29"/>
      <c r="I84" s="29"/>
      <c r="J84" s="29"/>
      <c r="K84" s="29"/>
      <c r="L84" s="29"/>
      <c r="R84" s="31"/>
      <c r="X84" s="31"/>
      <c r="AD84" s="31"/>
    </row>
    <row r="85" spans="2:30">
      <c r="C85" s="29"/>
      <c r="D85" s="29"/>
      <c r="E85" s="29"/>
      <c r="F85" s="29"/>
      <c r="G85" s="29"/>
      <c r="H85" s="29"/>
      <c r="I85" s="29"/>
      <c r="J85" s="29"/>
      <c r="K85" s="29"/>
      <c r="L85" s="29"/>
      <c r="R85" s="31"/>
      <c r="X85" s="31"/>
      <c r="AD85" s="31"/>
    </row>
    <row r="86" spans="2:30">
      <c r="C86" s="29"/>
      <c r="D86" s="29"/>
      <c r="E86" s="29"/>
      <c r="F86" s="29"/>
      <c r="G86" s="29"/>
      <c r="H86" s="29"/>
      <c r="I86" s="29"/>
      <c r="J86" s="29"/>
      <c r="K86" s="29"/>
      <c r="L86" s="29"/>
      <c r="R86" s="31"/>
      <c r="X86" s="31"/>
      <c r="AD86" s="31"/>
    </row>
    <row r="87" spans="2:30">
      <c r="C87" s="29"/>
      <c r="D87" s="29"/>
      <c r="E87" s="29"/>
      <c r="F87" s="29"/>
      <c r="G87" s="29"/>
      <c r="H87" s="29"/>
      <c r="I87" s="29"/>
      <c r="J87" s="29"/>
      <c r="K87" s="29"/>
      <c r="L87" s="29"/>
      <c r="R87" s="31"/>
      <c r="X87" s="31"/>
      <c r="AD87" s="31"/>
    </row>
    <row r="88" spans="2:30">
      <c r="C88" s="29"/>
      <c r="D88" s="29"/>
      <c r="E88" s="29"/>
      <c r="F88" s="29"/>
      <c r="G88" s="29"/>
      <c r="H88" s="29"/>
      <c r="I88" s="29"/>
      <c r="J88" s="29"/>
      <c r="K88" s="29"/>
      <c r="L88" s="29"/>
      <c r="R88" s="31"/>
      <c r="X88" s="31"/>
      <c r="AD88" s="31"/>
    </row>
    <row r="89" spans="2:30">
      <c r="C89" s="29"/>
      <c r="D89" s="29"/>
      <c r="E89" s="29"/>
      <c r="F89" s="29"/>
      <c r="G89" s="29"/>
      <c r="H89" s="29"/>
      <c r="I89" s="29"/>
      <c r="J89" s="29"/>
      <c r="K89" s="29"/>
      <c r="L89" s="29"/>
      <c r="R89" s="31"/>
      <c r="X89" s="31"/>
      <c r="AD89" s="31"/>
    </row>
    <row r="90" spans="2:30">
      <c r="C90" s="29"/>
      <c r="D90" s="29"/>
      <c r="E90" s="29"/>
      <c r="F90" s="29"/>
      <c r="G90" s="29"/>
      <c r="H90" s="29"/>
      <c r="I90" s="29"/>
      <c r="J90" s="29"/>
      <c r="K90" s="29"/>
      <c r="L90" s="29"/>
      <c r="R90" s="31"/>
      <c r="X90" s="31"/>
      <c r="AD90" s="31"/>
    </row>
    <row r="91" spans="2:30">
      <c r="C91" s="29"/>
      <c r="D91" s="29"/>
      <c r="E91" s="29"/>
      <c r="F91" s="29"/>
      <c r="G91" s="29"/>
      <c r="H91" s="29"/>
      <c r="I91" s="29"/>
      <c r="J91" s="29"/>
      <c r="K91" s="29"/>
      <c r="L91" s="29"/>
      <c r="R91" s="31"/>
      <c r="X91" s="31"/>
      <c r="AD91" s="31"/>
    </row>
    <row r="92" spans="2:30">
      <c r="B92" s="24"/>
      <c r="C92" s="35"/>
      <c r="D92" s="35"/>
      <c r="E92" s="35"/>
      <c r="F92" s="35"/>
      <c r="G92" s="35"/>
      <c r="H92" s="35"/>
      <c r="I92" s="35"/>
      <c r="J92" s="35"/>
      <c r="K92" s="35"/>
      <c r="L92" s="35"/>
      <c r="R92" s="31"/>
      <c r="X92" s="31"/>
      <c r="AD92" s="31"/>
    </row>
    <row r="93" spans="2:30">
      <c r="R93" s="31"/>
      <c r="X93" s="31"/>
      <c r="AD93" s="31"/>
    </row>
    <row r="94" spans="2:30">
      <c r="B94" s="24"/>
      <c r="R94" s="31"/>
      <c r="X94" s="31"/>
      <c r="AD94" s="31"/>
    </row>
    <row r="95" spans="2:30">
      <c r="C95" s="29"/>
      <c r="D95" s="29"/>
      <c r="E95" s="29"/>
      <c r="F95" s="29"/>
      <c r="G95" s="29"/>
      <c r="H95" s="29"/>
      <c r="I95" s="29"/>
      <c r="J95" s="29"/>
      <c r="K95" s="29"/>
      <c r="L95" s="29"/>
      <c r="R95" s="31"/>
      <c r="X95" s="31"/>
      <c r="AD95" s="31"/>
    </row>
    <row r="96" spans="2:30">
      <c r="C96" s="29"/>
      <c r="D96" s="29"/>
      <c r="E96" s="29"/>
      <c r="F96" s="29"/>
      <c r="G96" s="29"/>
      <c r="H96" s="29"/>
      <c r="I96" s="29"/>
      <c r="J96" s="29"/>
      <c r="K96" s="29"/>
      <c r="L96" s="29"/>
      <c r="R96" s="31"/>
      <c r="X96" s="31"/>
      <c r="AD96" s="31"/>
    </row>
    <row r="97" spans="1:30">
      <c r="C97" s="29"/>
      <c r="D97" s="29"/>
      <c r="E97" s="29"/>
      <c r="F97" s="29"/>
      <c r="G97" s="29"/>
      <c r="H97" s="29"/>
      <c r="I97" s="29"/>
      <c r="J97" s="29"/>
      <c r="K97" s="29"/>
      <c r="L97" s="29"/>
      <c r="R97" s="31"/>
      <c r="X97" s="31"/>
      <c r="AD97" s="31"/>
    </row>
    <row r="98" spans="1:30">
      <c r="C98" s="29"/>
      <c r="D98" s="29"/>
      <c r="E98" s="29"/>
      <c r="F98" s="29"/>
      <c r="G98" s="29"/>
      <c r="H98" s="29"/>
      <c r="I98" s="29"/>
      <c r="J98" s="29"/>
      <c r="K98" s="29"/>
      <c r="L98" s="29"/>
      <c r="R98" s="31"/>
      <c r="X98" s="31"/>
      <c r="AD98" s="31"/>
    </row>
    <row r="99" spans="1:30">
      <c r="C99" s="29"/>
      <c r="D99" s="29"/>
      <c r="E99" s="29"/>
      <c r="F99" s="29"/>
      <c r="G99" s="29"/>
      <c r="H99" s="29"/>
      <c r="I99" s="29"/>
      <c r="J99" s="29"/>
      <c r="K99" s="29"/>
      <c r="L99" s="29"/>
      <c r="R99" s="31"/>
      <c r="X99" s="31"/>
      <c r="AD99" s="31"/>
    </row>
    <row r="100" spans="1:30">
      <c r="C100" s="29"/>
      <c r="D100" s="29"/>
      <c r="E100" s="29"/>
      <c r="F100" s="29"/>
      <c r="G100" s="29"/>
      <c r="H100" s="29"/>
      <c r="I100" s="29"/>
      <c r="J100" s="29"/>
      <c r="K100" s="29"/>
      <c r="L100" s="29"/>
      <c r="R100" s="31"/>
      <c r="X100" s="31"/>
      <c r="AD100" s="31"/>
    </row>
    <row r="101" spans="1:30">
      <c r="C101" s="29"/>
      <c r="D101" s="29"/>
      <c r="E101" s="29"/>
      <c r="F101" s="29"/>
      <c r="G101" s="29"/>
      <c r="H101" s="29"/>
      <c r="I101" s="29"/>
      <c r="J101" s="29"/>
      <c r="K101" s="29"/>
      <c r="L101" s="29"/>
      <c r="R101" s="31"/>
      <c r="X101" s="31"/>
      <c r="AD101" s="31"/>
    </row>
    <row r="102" spans="1:30">
      <c r="C102" s="29"/>
      <c r="D102" s="29"/>
      <c r="E102" s="29"/>
      <c r="F102" s="29"/>
      <c r="G102" s="29"/>
      <c r="H102" s="29"/>
      <c r="I102" s="29"/>
      <c r="J102" s="29"/>
      <c r="K102" s="29"/>
      <c r="L102" s="29"/>
      <c r="R102" s="31"/>
      <c r="X102" s="31"/>
      <c r="AD102" s="31"/>
    </row>
    <row r="103" spans="1:30">
      <c r="B103" s="24"/>
      <c r="C103" s="35"/>
      <c r="D103" s="35"/>
      <c r="E103" s="35"/>
      <c r="F103" s="35"/>
      <c r="G103" s="35"/>
      <c r="H103" s="35"/>
      <c r="I103" s="35"/>
      <c r="J103" s="35"/>
      <c r="K103" s="35"/>
      <c r="L103" s="35"/>
      <c r="R103" s="31"/>
      <c r="X103" s="31"/>
      <c r="AD103" s="31"/>
    </row>
    <row r="104" spans="1:30">
      <c r="A104" t="s">
        <v>134</v>
      </c>
      <c r="R104" s="31"/>
      <c r="X104" s="31"/>
      <c r="AD104" s="31"/>
    </row>
    <row r="105" spans="1:30">
      <c r="R105" s="31"/>
      <c r="X105" s="31"/>
      <c r="AD105" s="31"/>
    </row>
    <row r="106" spans="1:30">
      <c r="B106" s="24"/>
      <c r="C106" s="35"/>
      <c r="D106" s="35"/>
      <c r="E106" s="35"/>
      <c r="F106" s="35"/>
      <c r="G106" s="35"/>
      <c r="H106" s="35"/>
      <c r="I106" s="35"/>
      <c r="J106" s="35"/>
      <c r="K106" s="35"/>
      <c r="L106" s="35"/>
      <c r="R106" s="31"/>
      <c r="X106" s="31"/>
      <c r="AD106" s="31"/>
    </row>
    <row r="107" spans="1:30">
      <c r="R107" s="31"/>
      <c r="X107" s="31"/>
      <c r="AD107" s="31"/>
    </row>
    <row r="108" spans="1:30">
      <c r="R108" s="31"/>
      <c r="X108" s="31"/>
      <c r="AD108" s="31"/>
    </row>
    <row r="109" spans="1:30">
      <c r="R109" s="31"/>
      <c r="X109" s="31"/>
      <c r="AD109" s="31"/>
    </row>
    <row r="110" spans="1:30">
      <c r="R110" s="31"/>
      <c r="X110" s="31"/>
      <c r="AD110" s="31"/>
    </row>
    <row r="111" spans="1:30">
      <c r="R111" s="31"/>
      <c r="X111" s="31"/>
      <c r="AD111" s="31"/>
    </row>
  </sheetData>
  <mergeCells count="1">
    <mergeCell ref="B2:L2"/>
  </mergeCells>
  <printOptions horizontalCentered="1" verticalCentered="1"/>
  <pageMargins left="0" right="0" top="0" bottom="0" header="0" footer="0"/>
  <pageSetup paperSize="13" scale="62" orientation="portrait" r:id="rId1"/>
  <ignoredErrors>
    <ignoredError sqref="H9 E15:L15 C15:D15"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462ED-C66E-460B-8670-6330B34E47E2}">
  <sheetPr codeName="Sheet4">
    <pageSetUpPr autoPageBreaks="0"/>
  </sheetPr>
  <dimension ref="A1:AE120"/>
  <sheetViews>
    <sheetView showGridLines="0" showWhiteSpace="0" view="pageLayout" topLeftCell="A49" zoomScale="99" zoomScaleNormal="100" zoomScalePageLayoutView="99" workbookViewId="0">
      <selection activeCell="P58" sqref="P58"/>
    </sheetView>
  </sheetViews>
  <sheetFormatPr defaultRowHeight="14.4"/>
  <cols>
    <col min="1" max="1" width="1.88671875" customWidth="1"/>
    <col min="2" max="2" width="2.109375" customWidth="1"/>
    <col min="3" max="3" width="23.33203125" style="21" customWidth="1"/>
    <col min="4" max="4" width="12.77734375" hidden="1" customWidth="1"/>
    <col min="5" max="10" width="11.88671875" hidden="1" customWidth="1"/>
    <col min="11" max="12" width="11.88671875" customWidth="1"/>
    <col min="13" max="13" width="11.88671875" bestFit="1" customWidth="1"/>
    <col min="14" max="15" width="10.44140625" bestFit="1" customWidth="1"/>
    <col min="16" max="18" width="12" bestFit="1" customWidth="1"/>
  </cols>
  <sheetData>
    <row r="1" spans="3:18">
      <c r="J1" s="62"/>
      <c r="K1" s="66"/>
      <c r="L1" s="62"/>
      <c r="M1" s="66"/>
      <c r="N1" s="65"/>
      <c r="P1" s="506" t="s">
        <v>169</v>
      </c>
      <c r="Q1" s="506"/>
      <c r="R1" s="506"/>
    </row>
    <row r="2" spans="3:18">
      <c r="J2" s="62"/>
      <c r="K2" s="510"/>
      <c r="L2" s="510"/>
      <c r="M2" s="510"/>
      <c r="N2" s="65"/>
      <c r="P2" s="507" t="s">
        <v>170</v>
      </c>
      <c r="Q2" s="506"/>
      <c r="R2" s="506"/>
    </row>
    <row r="3" spans="3:18">
      <c r="J3" s="62"/>
      <c r="K3" s="507"/>
      <c r="L3" s="511"/>
      <c r="M3" s="511"/>
      <c r="N3" s="65"/>
    </row>
    <row r="4" spans="3:18" ht="14.4" customHeight="1">
      <c r="C4" s="512" t="str">
        <f>'Data Sheet'!B1</f>
        <v>HCL TECHNOLOGIES LTD</v>
      </c>
      <c r="D4" s="513"/>
      <c r="E4" s="513"/>
      <c r="F4" s="513"/>
      <c r="G4" s="513"/>
      <c r="H4" s="513"/>
      <c r="I4" s="513"/>
      <c r="J4" s="513"/>
      <c r="K4" s="513"/>
      <c r="L4" s="513"/>
      <c r="M4" s="513"/>
      <c r="N4" s="513"/>
      <c r="O4" s="513"/>
      <c r="P4" s="513"/>
      <c r="Q4" s="513"/>
      <c r="R4" s="513"/>
    </row>
    <row r="5" spans="3:18" ht="14.4" customHeight="1">
      <c r="C5" s="513"/>
      <c r="D5" s="513"/>
      <c r="E5" s="513"/>
      <c r="F5" s="513"/>
      <c r="G5" s="513"/>
      <c r="H5" s="513"/>
      <c r="I5" s="513"/>
      <c r="J5" s="513"/>
      <c r="K5" s="513"/>
      <c r="L5" s="513"/>
      <c r="M5" s="513"/>
      <c r="N5" s="513"/>
      <c r="O5" s="513"/>
      <c r="P5" s="513"/>
      <c r="Q5" s="513"/>
      <c r="R5" s="513"/>
    </row>
    <row r="6" spans="3:18" ht="14.4" customHeight="1">
      <c r="C6" s="513"/>
      <c r="D6" s="513"/>
      <c r="E6" s="513"/>
      <c r="F6" s="513"/>
      <c r="G6" s="513"/>
      <c r="H6" s="513"/>
      <c r="I6" s="513"/>
      <c r="J6" s="513"/>
      <c r="K6" s="513"/>
      <c r="L6" s="513"/>
      <c r="M6" s="513"/>
      <c r="N6" s="513"/>
      <c r="O6" s="513"/>
      <c r="P6" s="513"/>
      <c r="Q6" s="513"/>
      <c r="R6" s="513"/>
    </row>
    <row r="7" spans="3:18" ht="14.4" customHeight="1">
      <c r="C7" s="64"/>
      <c r="D7" s="64"/>
      <c r="E7" s="64"/>
      <c r="F7" s="64"/>
      <c r="G7" s="64"/>
      <c r="H7" s="64"/>
      <c r="I7" s="64"/>
      <c r="J7" s="64"/>
      <c r="K7" s="64"/>
      <c r="L7" s="64"/>
      <c r="M7" s="64"/>
    </row>
    <row r="8" spans="3:18" ht="14.4" customHeight="1">
      <c r="C8" s="64"/>
      <c r="D8" s="64"/>
      <c r="E8" s="64"/>
      <c r="F8" s="64"/>
      <c r="G8" s="64"/>
      <c r="H8" s="64"/>
      <c r="I8" s="64"/>
      <c r="J8" s="64"/>
      <c r="K8" s="64"/>
      <c r="L8" s="64"/>
      <c r="M8" s="64"/>
    </row>
    <row r="10" spans="3:18" ht="31.2">
      <c r="C10" s="505" t="str">
        <f>"Income Statement Forecasting"&amp;" - "&amp;'Data Sheet'!B1</f>
        <v>Income Statement Forecasting - HCL TECHNOLOGIES LTD</v>
      </c>
      <c r="D10" s="505"/>
      <c r="E10" s="505"/>
      <c r="F10" s="505"/>
      <c r="G10" s="505"/>
      <c r="H10" s="505"/>
      <c r="I10" s="505"/>
      <c r="J10" s="505"/>
      <c r="K10" s="505"/>
      <c r="L10" s="505"/>
      <c r="M10" s="505"/>
      <c r="N10" s="505"/>
      <c r="O10" s="505"/>
      <c r="P10" s="505"/>
      <c r="Q10" s="505"/>
      <c r="R10" s="505"/>
    </row>
    <row r="11" spans="3:18" ht="13.2" customHeight="1">
      <c r="D11">
        <v>1</v>
      </c>
      <c r="E11">
        <v>2</v>
      </c>
      <c r="F11">
        <v>3</v>
      </c>
      <c r="G11">
        <v>4</v>
      </c>
      <c r="H11">
        <v>5</v>
      </c>
      <c r="I11">
        <v>6</v>
      </c>
      <c r="J11">
        <v>7</v>
      </c>
      <c r="K11">
        <v>8</v>
      </c>
      <c r="L11">
        <v>9</v>
      </c>
      <c r="M11">
        <v>10</v>
      </c>
      <c r="N11">
        <v>11</v>
      </c>
      <c r="O11">
        <v>12</v>
      </c>
      <c r="P11">
        <v>13</v>
      </c>
      <c r="Q11">
        <v>14</v>
      </c>
      <c r="R11">
        <v>15</v>
      </c>
    </row>
    <row r="13" spans="3:18">
      <c r="C13" s="291" t="s">
        <v>70</v>
      </c>
      <c r="D13" s="292">
        <f>'Data Sheet'!B16</f>
        <v>42185</v>
      </c>
      <c r="E13" s="292">
        <f>'Data Sheet'!C16</f>
        <v>42460</v>
      </c>
      <c r="F13" s="300">
        <f>'Data Sheet'!D16</f>
        <v>42825</v>
      </c>
      <c r="G13" s="300">
        <f>'Data Sheet'!E16</f>
        <v>43190</v>
      </c>
      <c r="H13" s="300">
        <f>'Data Sheet'!F16</f>
        <v>43555</v>
      </c>
      <c r="I13" s="300">
        <f>'Data Sheet'!G16</f>
        <v>43921</v>
      </c>
      <c r="J13" s="300">
        <f>'Data Sheet'!H16</f>
        <v>44286</v>
      </c>
      <c r="K13" s="300">
        <f>'Data Sheet'!I16</f>
        <v>44651</v>
      </c>
      <c r="L13" s="300">
        <f>'Data Sheet'!J16</f>
        <v>45016</v>
      </c>
      <c r="M13" s="300">
        <f>'Data Sheet'!K16</f>
        <v>45382</v>
      </c>
      <c r="N13" s="308">
        <f>M13+365</f>
        <v>45747</v>
      </c>
      <c r="O13" s="308">
        <f t="shared" ref="O13:R13" si="0">N13+365</f>
        <v>46112</v>
      </c>
      <c r="P13" s="308">
        <f t="shared" si="0"/>
        <v>46477</v>
      </c>
      <c r="Q13" s="308">
        <f t="shared" si="0"/>
        <v>46842</v>
      </c>
      <c r="R13" s="308">
        <f t="shared" si="0"/>
        <v>47207</v>
      </c>
    </row>
    <row r="14" spans="3:18" s="19" customFormat="1">
      <c r="C14" s="20"/>
      <c r="D14" s="25"/>
      <c r="E14" s="25"/>
      <c r="F14" s="25"/>
      <c r="G14" s="25"/>
      <c r="H14" s="25"/>
      <c r="I14" s="25"/>
      <c r="J14" s="25"/>
      <c r="K14" s="25"/>
      <c r="L14" s="25"/>
      <c r="M14" s="25"/>
    </row>
    <row r="15" spans="3:18">
      <c r="C15" s="293" t="s">
        <v>72</v>
      </c>
      <c r="D15" s="295"/>
      <c r="E15" s="295"/>
      <c r="F15" s="295"/>
      <c r="G15" s="295"/>
      <c r="H15" s="295"/>
      <c r="I15" s="295"/>
      <c r="J15" s="295"/>
      <c r="K15" s="295"/>
      <c r="L15" s="295"/>
      <c r="M15" s="295"/>
      <c r="N15" s="295"/>
      <c r="O15" s="295"/>
      <c r="P15" s="295"/>
      <c r="Q15" s="295"/>
      <c r="R15" s="295"/>
    </row>
    <row r="16" spans="3:18">
      <c r="C16" s="21" t="s">
        <v>73</v>
      </c>
      <c r="D16" s="26">
        <f>IFERROR('Data Sheet'!B17,0)</f>
        <v>36701.22</v>
      </c>
      <c r="E16" s="26">
        <f>IFERROR('Data Sheet'!C17,0)</f>
        <v>31135.94</v>
      </c>
      <c r="F16" s="26">
        <f>IFERROR('Data Sheet'!D17,0)</f>
        <v>47568</v>
      </c>
      <c r="G16" s="26">
        <f>IFERROR('Data Sheet'!E17,0)</f>
        <v>50569</v>
      </c>
      <c r="H16" s="26">
        <f>IFERROR('Data Sheet'!F17,0)</f>
        <v>60427</v>
      </c>
      <c r="I16" s="26">
        <f>IFERROR('Data Sheet'!G17,0)</f>
        <v>70676</v>
      </c>
      <c r="J16" s="26">
        <f>IFERROR('Data Sheet'!H17,0)</f>
        <v>75379</v>
      </c>
      <c r="K16" s="26">
        <f>IFERROR('Data Sheet'!I17,0)</f>
        <v>85651</v>
      </c>
      <c r="L16" s="26">
        <f>IFERROR('Data Sheet'!J17,0)</f>
        <v>101456</v>
      </c>
      <c r="M16" s="26">
        <f>IFERROR('Data Sheet'!K17,0)</f>
        <v>109913</v>
      </c>
      <c r="N16" s="26">
        <f>FORECAST(N$11,$D16:$M16,$D$11:$M$11)</f>
        <v>114488.96400000001</v>
      </c>
      <c r="O16" s="26">
        <f>FORECAST(O11,$D$16:$M$16,$D$11:$M$11)</f>
        <v>123132.84545454546</v>
      </c>
      <c r="P16" s="26">
        <f>FORECAST(P11,$D$16:$M$16,$D$11:$M$11)</f>
        <v>131776.72690909091</v>
      </c>
      <c r="Q16" s="26">
        <f>FORECAST(Q11,$D$16:$M$16,$D$11:$M$11)</f>
        <v>140420.60836363636</v>
      </c>
      <c r="R16" s="26">
        <f>FORECAST(R11,$D$16:$M$16,$D$11:$M$11)</f>
        <v>149064.48981818181</v>
      </c>
    </row>
    <row r="17" spans="3:19">
      <c r="C17" s="22" t="s">
        <v>74</v>
      </c>
      <c r="D17" s="27"/>
      <c r="E17" s="27">
        <f>E16/D16-1</f>
        <v>-0.15163746600249262</v>
      </c>
      <c r="F17" s="27">
        <f t="shared" ref="F17:M17" si="1">F16/E16-1</f>
        <v>0.52775217321205026</v>
      </c>
      <c r="G17" s="27">
        <f t="shared" si="1"/>
        <v>6.308863101244544E-2</v>
      </c>
      <c r="H17" s="27">
        <f t="shared" si="1"/>
        <v>0.19494156499040916</v>
      </c>
      <c r="I17" s="27">
        <f t="shared" si="1"/>
        <v>0.16960961159746479</v>
      </c>
      <c r="J17" s="27">
        <f t="shared" si="1"/>
        <v>6.6543098081385477E-2</v>
      </c>
      <c r="K17" s="27">
        <f t="shared" si="1"/>
        <v>0.13627137531673283</v>
      </c>
      <c r="L17" s="27">
        <f t="shared" si="1"/>
        <v>0.18452790977338274</v>
      </c>
      <c r="M17" s="27">
        <f t="shared" si="1"/>
        <v>8.3356331808863038E-2</v>
      </c>
      <c r="N17" s="27">
        <f t="shared" ref="N17" si="2">N16/M16-1</f>
        <v>4.1632600329351455E-2</v>
      </c>
      <c r="O17" s="27">
        <f t="shared" ref="O17" si="3">O16/N16-1</f>
        <v>7.5499691433538185E-2</v>
      </c>
      <c r="P17" s="27">
        <f t="shared" ref="P17" si="4">P16/O16-1</f>
        <v>7.0199640255502294E-2</v>
      </c>
      <c r="Q17" s="27">
        <f t="shared" ref="Q17" si="5">Q16/P16-1</f>
        <v>6.5594901750053447E-2</v>
      </c>
      <c r="R17" s="27">
        <f t="shared" ref="R17" si="6">R16/Q16-1</f>
        <v>6.155707168111002E-2</v>
      </c>
      <c r="S17" s="182"/>
    </row>
    <row r="18" spans="3:19">
      <c r="D18" s="21"/>
      <c r="E18" s="21"/>
      <c r="F18" s="21"/>
      <c r="G18" s="21"/>
      <c r="H18" s="21"/>
      <c r="I18" s="21"/>
      <c r="J18" s="21"/>
      <c r="K18" s="21"/>
      <c r="L18" s="21"/>
      <c r="M18" s="21"/>
    </row>
    <row r="19" spans="3:19">
      <c r="C19" s="21" t="s">
        <v>75</v>
      </c>
      <c r="D19" s="26">
        <f>IFERROR(SUM('Data Sheet'!B20:B22),0)</f>
        <v>23852.1</v>
      </c>
      <c r="E19" s="26">
        <f>IFERROR(SUM('Data Sheet'!C20:C22),0)</f>
        <v>21046.739999999998</v>
      </c>
      <c r="F19" s="26">
        <f>IFERROR(SUM('Data Sheet'!D20:D22),0)</f>
        <v>32459</v>
      </c>
      <c r="G19" s="26">
        <f>IFERROR(SUM('Data Sheet'!E20:E22),0)</f>
        <v>34430</v>
      </c>
      <c r="H19" s="26">
        <f>IFERROR(SUM('Data Sheet'!F20:F22),0)</f>
        <v>40481</v>
      </c>
      <c r="I19" s="26">
        <f>IFERROR(SUM('Data Sheet'!G20:G22),0)</f>
        <v>47559</v>
      </c>
      <c r="J19" s="26">
        <f>IFERROR(SUM('Data Sheet'!H20:H22),0)</f>
        <v>51212</v>
      </c>
      <c r="K19" s="26">
        <f>IFERROR(SUM('Data Sheet'!I20:I22),0)</f>
        <v>60995</v>
      </c>
      <c r="L19" s="26">
        <f>IFERROR(SUM('Data Sheet'!J20:J22),0)</f>
        <v>72911</v>
      </c>
      <c r="M19" s="26">
        <f>IFERROR(SUM('Data Sheet'!K20:K22),0)</f>
        <v>62480</v>
      </c>
      <c r="N19" s="26">
        <f>FORECAST(N$11,$D19:$M19,$D$11:$M$11)</f>
        <v>75102.747999999992</v>
      </c>
      <c r="O19" s="26">
        <f>FORECAST(O$11,$D19:$M19,$D$11:$M$11)</f>
        <v>80622.777818181814</v>
      </c>
      <c r="P19" s="26">
        <f>FORECAST(P$11,$D19:$M19,$D$11:$M$11)</f>
        <v>86142.807636363636</v>
      </c>
      <c r="Q19" s="26">
        <f>FORECAST(Q$11,$D19:$M19,$D$11:$M$11)</f>
        <v>91662.837454545457</v>
      </c>
      <c r="R19" s="26">
        <f>FORECAST(R$11,$D19:$M19,$D$11:$M$11)</f>
        <v>97182.867272727279</v>
      </c>
    </row>
    <row r="20" spans="3:19">
      <c r="C20" s="22" t="s">
        <v>76</v>
      </c>
      <c r="D20" s="27">
        <f>D19/D16</f>
        <v>0.64989937664197528</v>
      </c>
      <c r="E20" s="27">
        <f t="shared" ref="E20:R20" si="7">E19/E16</f>
        <v>0.67596289047319591</v>
      </c>
      <c r="F20" s="27">
        <f t="shared" si="7"/>
        <v>0.68237050117726206</v>
      </c>
      <c r="G20" s="27">
        <f t="shared" si="7"/>
        <v>0.68085190531748696</v>
      </c>
      <c r="H20" s="27">
        <f t="shared" si="7"/>
        <v>0.6699157661310341</v>
      </c>
      <c r="I20" s="27">
        <f t="shared" si="7"/>
        <v>0.67291584130397875</v>
      </c>
      <c r="J20" s="27">
        <f t="shared" si="7"/>
        <v>0.67939346502341502</v>
      </c>
      <c r="K20" s="27">
        <f t="shared" si="7"/>
        <v>0.71213412569613899</v>
      </c>
      <c r="L20" s="27">
        <f t="shared" si="7"/>
        <v>0.71864650686011666</v>
      </c>
      <c r="M20" s="27">
        <f t="shared" si="7"/>
        <v>0.56844959194999678</v>
      </c>
      <c r="N20" s="27">
        <f t="shared" si="7"/>
        <v>0.65598242289973019</v>
      </c>
      <c r="O20" s="27">
        <f t="shared" si="7"/>
        <v>0.65476256575215541</v>
      </c>
      <c r="P20" s="27">
        <f t="shared" si="7"/>
        <v>0.65370274142406914</v>
      </c>
      <c r="Q20" s="27">
        <f t="shared" si="7"/>
        <v>0.65277339646024968</v>
      </c>
      <c r="R20" s="27">
        <f t="shared" si="7"/>
        <v>0.65195183233286469</v>
      </c>
    </row>
    <row r="21" spans="3:19">
      <c r="D21" s="21"/>
      <c r="E21" s="21"/>
      <c r="F21" s="21"/>
      <c r="G21" s="21"/>
      <c r="H21" s="21"/>
      <c r="I21" s="21"/>
      <c r="J21" s="21"/>
      <c r="K21" s="21"/>
      <c r="L21" s="21"/>
      <c r="M21" s="21"/>
    </row>
    <row r="22" spans="3:19">
      <c r="C22" s="311" t="s">
        <v>77</v>
      </c>
      <c r="D22" s="312">
        <f>D16-D19</f>
        <v>12849.120000000003</v>
      </c>
      <c r="E22" s="312">
        <f t="shared" ref="E22:R22" si="8">E16-E19</f>
        <v>10089.200000000001</v>
      </c>
      <c r="F22" s="312">
        <f t="shared" si="8"/>
        <v>15109</v>
      </c>
      <c r="G22" s="312">
        <f t="shared" si="8"/>
        <v>16139</v>
      </c>
      <c r="H22" s="312">
        <f t="shared" si="8"/>
        <v>19946</v>
      </c>
      <c r="I22" s="312">
        <f t="shared" si="8"/>
        <v>23117</v>
      </c>
      <c r="J22" s="312">
        <f t="shared" si="8"/>
        <v>24167</v>
      </c>
      <c r="K22" s="312">
        <f t="shared" si="8"/>
        <v>24656</v>
      </c>
      <c r="L22" s="312">
        <f t="shared" si="8"/>
        <v>28545</v>
      </c>
      <c r="M22" s="312">
        <f t="shared" si="8"/>
        <v>47433</v>
      </c>
      <c r="N22" s="312">
        <f>N16-N19</f>
        <v>39386.216000000015</v>
      </c>
      <c r="O22" s="312">
        <f t="shared" si="8"/>
        <v>42510.067636363645</v>
      </c>
      <c r="P22" s="312">
        <f t="shared" si="8"/>
        <v>45633.919272727275</v>
      </c>
      <c r="Q22" s="312">
        <f t="shared" si="8"/>
        <v>48757.770909090905</v>
      </c>
      <c r="R22" s="312">
        <f t="shared" si="8"/>
        <v>51881.622545454535</v>
      </c>
    </row>
    <row r="23" spans="3:19">
      <c r="C23" s="22" t="s">
        <v>88</v>
      </c>
      <c r="D23" s="27">
        <f>D22/D16</f>
        <v>0.35010062335802467</v>
      </c>
      <c r="E23" s="27">
        <f t="shared" ref="E23:R23" si="9">E22/E16</f>
        <v>0.32403710952680409</v>
      </c>
      <c r="F23" s="27">
        <f t="shared" si="9"/>
        <v>0.317629498822738</v>
      </c>
      <c r="G23" s="27">
        <f t="shared" si="9"/>
        <v>0.31914809468251298</v>
      </c>
      <c r="H23" s="27">
        <f t="shared" si="9"/>
        <v>0.33008423386896585</v>
      </c>
      <c r="I23" s="27">
        <f t="shared" si="9"/>
        <v>0.32708415869602125</v>
      </c>
      <c r="J23" s="27">
        <f t="shared" si="9"/>
        <v>0.32060653497658498</v>
      </c>
      <c r="K23" s="27">
        <f t="shared" si="9"/>
        <v>0.28786587430386101</v>
      </c>
      <c r="L23" s="27">
        <f t="shared" si="9"/>
        <v>0.28135349313988328</v>
      </c>
      <c r="M23" s="27">
        <f t="shared" si="9"/>
        <v>0.43155040805000316</v>
      </c>
      <c r="N23" s="27">
        <f t="shared" si="9"/>
        <v>0.34401757710026981</v>
      </c>
      <c r="O23" s="27">
        <f t="shared" si="9"/>
        <v>0.34523743424784459</v>
      </c>
      <c r="P23" s="27">
        <f t="shared" si="9"/>
        <v>0.3462972585759308</v>
      </c>
      <c r="Q23" s="27">
        <f t="shared" si="9"/>
        <v>0.34722660353975027</v>
      </c>
      <c r="R23" s="27">
        <f t="shared" si="9"/>
        <v>0.34804816766713537</v>
      </c>
    </row>
    <row r="24" spans="3:19">
      <c r="D24" s="21"/>
      <c r="E24" s="21"/>
      <c r="F24" s="21"/>
      <c r="G24" s="21"/>
      <c r="H24" s="21"/>
      <c r="I24" s="21"/>
      <c r="J24" s="21"/>
      <c r="K24" s="21"/>
      <c r="L24" s="21"/>
      <c r="M24" s="21"/>
    </row>
    <row r="25" spans="3:19">
      <c r="C25" s="21" t="s">
        <v>78</v>
      </c>
      <c r="D25" s="26">
        <f>IFERROR(SUM('Data Sheet'!B23:B24),0)</f>
        <v>3092.32</v>
      </c>
      <c r="E25" s="26">
        <f>IFERROR(SUM('Data Sheet'!C23:C24),0)</f>
        <v>2731.67</v>
      </c>
      <c r="F25" s="26">
        <f>IFERROR(SUM('Data Sheet'!D23:D24),0)</f>
        <v>3904</v>
      </c>
      <c r="G25" s="26">
        <f>IFERROR(SUM('Data Sheet'!E23:E24),0)</f>
        <v>3538</v>
      </c>
      <c r="H25" s="26">
        <f>IFERROR(SUM('Data Sheet'!F23:F24),0)</f>
        <v>4324</v>
      </c>
      <c r="I25" s="26">
        <f>IFERROR(SUM('Data Sheet'!G23:G24),0)</f>
        <v>4265</v>
      </c>
      <c r="J25" s="26">
        <f>IFERROR(SUM('Data Sheet'!H23:H24),0)</f>
        <v>2424</v>
      </c>
      <c r="K25" s="26">
        <f>IFERROR(SUM('Data Sheet'!I23:I24),0)</f>
        <v>2721</v>
      </c>
      <c r="L25" s="26">
        <f>IFERROR(SUM('Data Sheet'!J23:J24),0)</f>
        <v>3912</v>
      </c>
      <c r="M25" s="26">
        <f>IFERROR(SUM('Data Sheet'!K23:K24),0)</f>
        <v>21438</v>
      </c>
      <c r="N25" s="26">
        <f>FORECAST(N$11,$D25:$M25,$D$11:$M$11)</f>
        <v>10703.579999999998</v>
      </c>
      <c r="O25" s="26">
        <f t="shared" ref="O25:Q25" si="10">FORECAST(O$11,$D25:$M25,$D$11:$M$11)</f>
        <v>11697.867454545456</v>
      </c>
      <c r="P25" s="26">
        <f t="shared" si="10"/>
        <v>12692.15490909091</v>
      </c>
      <c r="Q25" s="26">
        <f t="shared" si="10"/>
        <v>13686.442363636364</v>
      </c>
      <c r="R25" s="26">
        <f>FORECAST(R$11,$D25:$M25,$D$11:$M$11)</f>
        <v>14680.729818181819</v>
      </c>
    </row>
    <row r="26" spans="3:19">
      <c r="C26" s="22" t="s">
        <v>79</v>
      </c>
      <c r="D26" s="27">
        <f>D25/D16</f>
        <v>8.4256599644371502E-2</v>
      </c>
      <c r="E26" s="27">
        <f t="shared" ref="E26:R26" si="11">E25/E16</f>
        <v>8.7733660843385491E-2</v>
      </c>
      <c r="F26" s="27">
        <f t="shared" si="11"/>
        <v>8.2071981163807609E-2</v>
      </c>
      <c r="G26" s="27">
        <f t="shared" si="11"/>
        <v>6.9963811821471655E-2</v>
      </c>
      <c r="H26" s="27">
        <f t="shared" si="11"/>
        <v>7.1557416386714548E-2</v>
      </c>
      <c r="I26" s="27">
        <f t="shared" si="11"/>
        <v>6.0345803384458656E-2</v>
      </c>
      <c r="J26" s="27">
        <f t="shared" si="11"/>
        <v>3.2157497446238345E-2</v>
      </c>
      <c r="K26" s="27">
        <f t="shared" si="11"/>
        <v>3.1768455709799068E-2</v>
      </c>
      <c r="L26" s="27">
        <f t="shared" si="11"/>
        <v>3.8558586973663461E-2</v>
      </c>
      <c r="M26" s="27">
        <f t="shared" si="11"/>
        <v>0.19504517209065353</v>
      </c>
      <c r="N26" s="27">
        <f t="shared" si="11"/>
        <v>9.3490059006910028E-2</v>
      </c>
      <c r="O26" s="27">
        <f t="shared" si="11"/>
        <v>9.5002007071003064E-2</v>
      </c>
      <c r="P26" s="27">
        <f t="shared" si="11"/>
        <v>9.6315602965665353E-2</v>
      </c>
      <c r="Q26" s="27">
        <f t="shared" si="11"/>
        <v>9.746747662703216E-2</v>
      </c>
      <c r="R26" s="27">
        <f t="shared" si="11"/>
        <v>9.8485761673275246E-2</v>
      </c>
    </row>
    <row r="27" spans="3:19">
      <c r="D27" s="21"/>
      <c r="E27" s="21"/>
      <c r="F27" s="21"/>
      <c r="G27" s="21"/>
      <c r="H27" s="21"/>
      <c r="I27" s="21"/>
      <c r="J27" s="21"/>
      <c r="K27" s="21"/>
      <c r="L27" s="21"/>
      <c r="M27" s="21"/>
    </row>
    <row r="28" spans="3:19">
      <c r="C28" s="311" t="s">
        <v>80</v>
      </c>
      <c r="D28" s="312">
        <f>D22-D25</f>
        <v>9756.8000000000029</v>
      </c>
      <c r="E28" s="312">
        <f t="shared" ref="E28:R28" si="12">E22-E25</f>
        <v>7357.5300000000007</v>
      </c>
      <c r="F28" s="312">
        <f t="shared" si="12"/>
        <v>11205</v>
      </c>
      <c r="G28" s="312">
        <f t="shared" si="12"/>
        <v>12601</v>
      </c>
      <c r="H28" s="312">
        <f t="shared" si="12"/>
        <v>15622</v>
      </c>
      <c r="I28" s="312">
        <f t="shared" si="12"/>
        <v>18852</v>
      </c>
      <c r="J28" s="312">
        <f t="shared" si="12"/>
        <v>21743</v>
      </c>
      <c r="K28" s="312">
        <f t="shared" si="12"/>
        <v>21935</v>
      </c>
      <c r="L28" s="312">
        <f t="shared" si="12"/>
        <v>24633</v>
      </c>
      <c r="M28" s="312">
        <f t="shared" si="12"/>
        <v>25995</v>
      </c>
      <c r="N28" s="312">
        <f t="shared" si="12"/>
        <v>28682.636000000017</v>
      </c>
      <c r="O28" s="312">
        <f t="shared" si="12"/>
        <v>30812.200181818189</v>
      </c>
      <c r="P28" s="312">
        <f t="shared" si="12"/>
        <v>32941.764363636365</v>
      </c>
      <c r="Q28" s="312">
        <f t="shared" si="12"/>
        <v>35071.32854545454</v>
      </c>
      <c r="R28" s="312">
        <f t="shared" si="12"/>
        <v>37200.892727272716</v>
      </c>
    </row>
    <row r="29" spans="3:19">
      <c r="C29" s="23" t="s">
        <v>87</v>
      </c>
      <c r="D29" s="27">
        <f>D28/D16</f>
        <v>0.26584402371365318</v>
      </c>
      <c r="E29" s="27">
        <f t="shared" ref="E29:R29" si="13">E28/E16</f>
        <v>0.23630344868341863</v>
      </c>
      <c r="F29" s="27">
        <f t="shared" si="13"/>
        <v>0.23555751765893038</v>
      </c>
      <c r="G29" s="27">
        <f t="shared" si="13"/>
        <v>0.24918428286104136</v>
      </c>
      <c r="H29" s="27">
        <f t="shared" si="13"/>
        <v>0.25852681748225131</v>
      </c>
      <c r="I29" s="27">
        <f t="shared" si="13"/>
        <v>0.26673835531156265</v>
      </c>
      <c r="J29" s="27">
        <f t="shared" si="13"/>
        <v>0.28844903753034667</v>
      </c>
      <c r="K29" s="27">
        <f t="shared" si="13"/>
        <v>0.25609741859406193</v>
      </c>
      <c r="L29" s="27">
        <f t="shared" si="13"/>
        <v>0.24279490616621985</v>
      </c>
      <c r="M29" s="27">
        <f t="shared" si="13"/>
        <v>0.23650523595934966</v>
      </c>
      <c r="N29" s="27">
        <f t="shared" si="13"/>
        <v>0.25052751809335977</v>
      </c>
      <c r="O29" s="27">
        <f t="shared" si="13"/>
        <v>0.2502354271768415</v>
      </c>
      <c r="P29" s="27">
        <f t="shared" si="13"/>
        <v>0.24998165561026545</v>
      </c>
      <c r="Q29" s="27">
        <f t="shared" si="13"/>
        <v>0.24975912691271812</v>
      </c>
      <c r="R29" s="27">
        <f t="shared" si="13"/>
        <v>0.24956240599386012</v>
      </c>
    </row>
    <row r="30" spans="3:19">
      <c r="D30" s="21"/>
      <c r="E30" s="21"/>
      <c r="F30" s="21"/>
      <c r="G30" s="21"/>
      <c r="H30" s="21"/>
      <c r="I30" s="21"/>
      <c r="J30" s="21"/>
      <c r="K30" s="21"/>
      <c r="L30" s="21"/>
      <c r="M30" s="21"/>
    </row>
    <row r="31" spans="3:19">
      <c r="C31" s="21" t="s">
        <v>8</v>
      </c>
      <c r="D31" s="26">
        <f>IFERROR('Data Sheet'!B27,0)</f>
        <v>91.23</v>
      </c>
      <c r="E31" s="26">
        <f>IFERROR('Data Sheet'!C27,0)</f>
        <v>73.900000000000006</v>
      </c>
      <c r="F31" s="26">
        <f>IFERROR('Data Sheet'!D27,0)</f>
        <v>89</v>
      </c>
      <c r="G31" s="26">
        <f>IFERROR('Data Sheet'!E27,0)</f>
        <v>69</v>
      </c>
      <c r="H31" s="26">
        <f>IFERROR('Data Sheet'!F27,0)</f>
        <v>174</v>
      </c>
      <c r="I31" s="26">
        <f>IFERROR('Data Sheet'!G27,0)</f>
        <v>505</v>
      </c>
      <c r="J31" s="26">
        <f>IFERROR('Data Sheet'!H27,0)</f>
        <v>511</v>
      </c>
      <c r="K31" s="26">
        <f>IFERROR('Data Sheet'!I27,0)</f>
        <v>319</v>
      </c>
      <c r="L31" s="26">
        <f>IFERROR('Data Sheet'!J27,0)</f>
        <v>353</v>
      </c>
      <c r="M31" s="26">
        <f>IFERROR('Data Sheet'!K27,0)</f>
        <v>553</v>
      </c>
      <c r="N31" s="26">
        <f>FORECAST(N$11,$D31:$M31,$D$11:$M$11)</f>
        <v>571.03399999999999</v>
      </c>
      <c r="O31" s="26">
        <f t="shared" ref="O31:Q31" si="14">FORECAST(O$11,$D31:$M31,$D$11:$M$11)</f>
        <v>625.07418181818184</v>
      </c>
      <c r="P31" s="26">
        <f t="shared" si="14"/>
        <v>679.11436363636369</v>
      </c>
      <c r="Q31" s="26">
        <f t="shared" si="14"/>
        <v>733.15454545454543</v>
      </c>
      <c r="R31" s="26">
        <f>FORECAST(R$11,$D31:$M31,$D$11:$M$11)</f>
        <v>787.19472727272728</v>
      </c>
    </row>
    <row r="32" spans="3:19">
      <c r="C32" s="23" t="s">
        <v>81</v>
      </c>
      <c r="D32" s="27">
        <f>D31/D16</f>
        <v>2.4857484301611774E-3</v>
      </c>
      <c r="E32" s="27">
        <f t="shared" ref="E32:R32" si="15">E31/E16</f>
        <v>2.3734629498900631E-3</v>
      </c>
      <c r="F32" s="27">
        <f t="shared" si="15"/>
        <v>1.8710057181298351E-3</v>
      </c>
      <c r="G32" s="27">
        <f t="shared" si="15"/>
        <v>1.3644723051671973E-3</v>
      </c>
      <c r="H32" s="27">
        <f t="shared" si="15"/>
        <v>2.8795075049232958E-3</v>
      </c>
      <c r="I32" s="27">
        <f t="shared" si="15"/>
        <v>7.1452826985115171E-3</v>
      </c>
      <c r="J32" s="27">
        <f t="shared" si="15"/>
        <v>6.7790764005890231E-3</v>
      </c>
      <c r="K32" s="27">
        <f t="shared" si="15"/>
        <v>3.7244165275361644E-3</v>
      </c>
      <c r="L32" s="27">
        <f t="shared" si="15"/>
        <v>3.4793407979813911E-3</v>
      </c>
      <c r="M32" s="27">
        <f t="shared" si="15"/>
        <v>5.0312519902104393E-3</v>
      </c>
      <c r="N32" s="27">
        <f t="shared" si="15"/>
        <v>4.9876772402272758E-3</v>
      </c>
      <c r="O32" s="27">
        <f t="shared" si="15"/>
        <v>5.0764211572527024E-3</v>
      </c>
      <c r="P32" s="27">
        <f t="shared" si="15"/>
        <v>5.1535227772417334E-3</v>
      </c>
      <c r="Q32" s="27">
        <f t="shared" si="15"/>
        <v>5.2211320973339749E-3</v>
      </c>
      <c r="R32" s="27">
        <f t="shared" si="15"/>
        <v>5.2809004225814679E-3</v>
      </c>
    </row>
    <row r="33" spans="3:18">
      <c r="D33" s="21"/>
      <c r="E33" s="21"/>
      <c r="F33" s="21"/>
      <c r="G33" s="21"/>
      <c r="H33" s="21"/>
      <c r="I33" s="21"/>
      <c r="J33" s="21"/>
      <c r="K33" s="21"/>
      <c r="L33" s="21"/>
      <c r="M33" s="21"/>
    </row>
    <row r="34" spans="3:18">
      <c r="C34" s="21" t="s">
        <v>82</v>
      </c>
      <c r="D34" s="26">
        <f>IFERROR('Data Sheet'!B26,0)</f>
        <v>403.75</v>
      </c>
      <c r="E34" s="26">
        <f>IFERROR('Data Sheet'!C26,0)</f>
        <v>409.86</v>
      </c>
      <c r="F34" s="26">
        <f>IFERROR('Data Sheet'!D26,0)</f>
        <v>828</v>
      </c>
      <c r="G34" s="26">
        <f>IFERROR('Data Sheet'!E26,0)</f>
        <v>1383</v>
      </c>
      <c r="H34" s="26">
        <f>IFERROR('Data Sheet'!F26,0)</f>
        <v>2073</v>
      </c>
      <c r="I34" s="26">
        <f>IFERROR('Data Sheet'!G26,0)</f>
        <v>3420</v>
      </c>
      <c r="J34" s="26">
        <f>IFERROR('Data Sheet'!H26,0)</f>
        <v>4611</v>
      </c>
      <c r="K34" s="26">
        <f>IFERROR('Data Sheet'!I26,0)</f>
        <v>4326</v>
      </c>
      <c r="L34" s="26">
        <f>IFERROR('Data Sheet'!J26,0)</f>
        <v>4145</v>
      </c>
      <c r="M34" s="26">
        <f>IFERROR('Data Sheet'!K26,0)</f>
        <v>4173</v>
      </c>
      <c r="N34" s="26">
        <f>FORECAST(N$11,$D34:$M34,$D$11:$M$11)</f>
        <v>5530.2686666666668</v>
      </c>
      <c r="O34" s="26">
        <f t="shared" ref="O34:Q34" si="16">FORECAST(O$11,$D34:$M34,$D$11:$M$11)</f>
        <v>6067.1791515151508</v>
      </c>
      <c r="P34" s="26">
        <f t="shared" si="16"/>
        <v>6604.0896363636348</v>
      </c>
      <c r="Q34" s="26">
        <f t="shared" si="16"/>
        <v>7141.0001212121206</v>
      </c>
      <c r="R34" s="26">
        <f>FORECAST(R$11,$D34:$M34,$D$11:$M$11)</f>
        <v>7677.9106060606046</v>
      </c>
    </row>
    <row r="35" spans="3:18">
      <c r="C35" s="23" t="s">
        <v>83</v>
      </c>
      <c r="D35" s="27">
        <f>D34/D16</f>
        <v>1.1000996697112521E-2</v>
      </c>
      <c r="E35" s="27">
        <f t="shared" ref="E35:R35" si="17">E34/E16</f>
        <v>1.31635659626785E-2</v>
      </c>
      <c r="F35" s="27">
        <f t="shared" si="17"/>
        <v>1.7406659939455095E-2</v>
      </c>
      <c r="G35" s="27">
        <f t="shared" si="17"/>
        <v>2.7348770986177301E-2</v>
      </c>
      <c r="H35" s="27">
        <f t="shared" si="17"/>
        <v>3.4305856653482715E-2</v>
      </c>
      <c r="I35" s="27">
        <f t="shared" si="17"/>
        <v>4.8389835304771069E-2</v>
      </c>
      <c r="J35" s="27">
        <f t="shared" si="17"/>
        <v>6.1170883137213285E-2</v>
      </c>
      <c r="K35" s="27">
        <f t="shared" si="17"/>
        <v>5.0507291216681648E-2</v>
      </c>
      <c r="L35" s="27">
        <f t="shared" si="17"/>
        <v>4.0855149030121433E-2</v>
      </c>
      <c r="M35" s="27">
        <f t="shared" si="17"/>
        <v>3.796639160062959E-2</v>
      </c>
      <c r="N35" s="27">
        <f t="shared" si="17"/>
        <v>4.8303945406184885E-2</v>
      </c>
      <c r="O35" s="27">
        <f t="shared" si="17"/>
        <v>4.9273442265693863E-2</v>
      </c>
      <c r="P35" s="27">
        <f t="shared" si="17"/>
        <v>5.011575102270989E-2</v>
      </c>
      <c r="Q35" s="27">
        <f t="shared" si="17"/>
        <v>5.0854359658659407E-2</v>
      </c>
      <c r="R35" s="27">
        <f t="shared" si="17"/>
        <v>5.150730811493448E-2</v>
      </c>
    </row>
    <row r="36" spans="3:18">
      <c r="D36" s="21"/>
      <c r="E36" s="21"/>
      <c r="F36" s="21"/>
      <c r="G36" s="21"/>
      <c r="H36" s="21"/>
      <c r="I36" s="21"/>
      <c r="J36" s="21"/>
      <c r="K36" s="21"/>
      <c r="L36" s="21"/>
      <c r="M36" s="21"/>
    </row>
    <row r="37" spans="3:18">
      <c r="C37" s="311" t="s">
        <v>84</v>
      </c>
      <c r="D37" s="312">
        <f>IFERROR(D28-SUM(D34,D31),0)</f>
        <v>9261.8200000000033</v>
      </c>
      <c r="E37" s="312">
        <f t="shared" ref="E37:R37" si="18">IFERROR(E28-SUM(E34,E31),0)</f>
        <v>6873.77</v>
      </c>
      <c r="F37" s="312">
        <f t="shared" si="18"/>
        <v>10288</v>
      </c>
      <c r="G37" s="312">
        <f t="shared" si="18"/>
        <v>11149</v>
      </c>
      <c r="H37" s="312">
        <f t="shared" si="18"/>
        <v>13375</v>
      </c>
      <c r="I37" s="312">
        <f t="shared" si="18"/>
        <v>14927</v>
      </c>
      <c r="J37" s="312">
        <f t="shared" si="18"/>
        <v>16621</v>
      </c>
      <c r="K37" s="312">
        <f t="shared" si="18"/>
        <v>17290</v>
      </c>
      <c r="L37" s="312">
        <f t="shared" si="18"/>
        <v>20135</v>
      </c>
      <c r="M37" s="312">
        <f t="shared" si="18"/>
        <v>21269</v>
      </c>
      <c r="N37" s="312">
        <f t="shared" si="18"/>
        <v>22581.33333333335</v>
      </c>
      <c r="O37" s="312">
        <f t="shared" si="18"/>
        <v>24119.946848484855</v>
      </c>
      <c r="P37" s="312">
        <f t="shared" si="18"/>
        <v>25658.560363636367</v>
      </c>
      <c r="Q37" s="312">
        <f t="shared" si="18"/>
        <v>27197.173878787875</v>
      </c>
      <c r="R37" s="312">
        <f t="shared" si="18"/>
        <v>28735.787393939383</v>
      </c>
    </row>
    <row r="38" spans="3:18">
      <c r="C38" s="23" t="s">
        <v>85</v>
      </c>
      <c r="D38" s="27">
        <f>D37/D16</f>
        <v>0.25235727858637952</v>
      </c>
      <c r="E38" s="27">
        <f t="shared" ref="E38:R38" si="19">E37/E16</f>
        <v>0.22076641977085004</v>
      </c>
      <c r="F38" s="27">
        <f t="shared" si="19"/>
        <v>0.21627985200134545</v>
      </c>
      <c r="G38" s="27">
        <f t="shared" si="19"/>
        <v>0.22047103956969685</v>
      </c>
      <c r="H38" s="27">
        <f t="shared" si="19"/>
        <v>0.22134145332384531</v>
      </c>
      <c r="I38" s="27">
        <f t="shared" si="19"/>
        <v>0.21120323730828003</v>
      </c>
      <c r="J38" s="27">
        <f t="shared" si="19"/>
        <v>0.22049907799254434</v>
      </c>
      <c r="K38" s="27">
        <f t="shared" si="19"/>
        <v>0.20186571084984414</v>
      </c>
      <c r="L38" s="27">
        <f t="shared" si="19"/>
        <v>0.19846041633811701</v>
      </c>
      <c r="M38" s="27">
        <f t="shared" si="19"/>
        <v>0.19350759236850965</v>
      </c>
      <c r="N38" s="27">
        <f t="shared" si="19"/>
        <v>0.19723589544694761</v>
      </c>
      <c r="O38" s="27">
        <f t="shared" si="19"/>
        <v>0.19588556375389493</v>
      </c>
      <c r="P38" s="27">
        <f t="shared" si="19"/>
        <v>0.19471238181031383</v>
      </c>
      <c r="Q38" s="27">
        <f t="shared" si="19"/>
        <v>0.19368363515672474</v>
      </c>
      <c r="R38" s="27">
        <f t="shared" si="19"/>
        <v>0.19277419745634414</v>
      </c>
    </row>
    <row r="39" spans="3:18">
      <c r="D39" s="21"/>
      <c r="E39" s="21"/>
      <c r="F39" s="21"/>
      <c r="G39" s="21"/>
      <c r="H39" s="21"/>
      <c r="I39" s="21"/>
      <c r="J39" s="21"/>
      <c r="K39" s="21"/>
      <c r="L39" s="21"/>
      <c r="M39" s="21"/>
    </row>
    <row r="40" spans="3:18">
      <c r="C40" s="21" t="s">
        <v>10</v>
      </c>
      <c r="D40" s="26">
        <f>IFERROR('Data Sheet'!B29,0)</f>
        <v>1815.11</v>
      </c>
      <c r="E40" s="26">
        <f>IFERROR('Data Sheet'!C29,0)</f>
        <v>1439</v>
      </c>
      <c r="F40" s="26">
        <f>IFERROR('Data Sheet'!D29,0)</f>
        <v>1936</v>
      </c>
      <c r="G40" s="26">
        <f>IFERROR('Data Sheet'!E29,0)</f>
        <v>2302</v>
      </c>
      <c r="H40" s="26">
        <f>IFERROR('Data Sheet'!F29,0)</f>
        <v>2502</v>
      </c>
      <c r="I40" s="26">
        <f>IFERROR('Data Sheet'!G29,0)</f>
        <v>2923</v>
      </c>
      <c r="J40" s="26">
        <f>IFERROR('Data Sheet'!H29,0)</f>
        <v>4684</v>
      </c>
      <c r="K40" s="26">
        <f>IFERROR('Data Sheet'!I29,0)</f>
        <v>3428</v>
      </c>
      <c r="L40" s="26">
        <f>IFERROR('Data Sheet'!J29,0)</f>
        <v>4643</v>
      </c>
      <c r="M40" s="26">
        <f>IFERROR('Data Sheet'!K29,0)</f>
        <v>5257</v>
      </c>
      <c r="N40" s="26">
        <f t="shared" ref="N40:R40" si="20">FORECAST(N$11,$D40:$M40,$D$11:$M$11)</f>
        <v>5373.9780000000001</v>
      </c>
      <c r="O40" s="26">
        <f t="shared" si="20"/>
        <v>5788.7174545454554</v>
      </c>
      <c r="P40" s="26">
        <f t="shared" si="20"/>
        <v>6203.4569090909099</v>
      </c>
      <c r="Q40" s="26">
        <f t="shared" si="20"/>
        <v>6618.1963636363644</v>
      </c>
      <c r="R40" s="26">
        <f t="shared" si="20"/>
        <v>7032.9358181818188</v>
      </c>
    </row>
    <row r="41" spans="3:18">
      <c r="C41" s="23" t="s">
        <v>86</v>
      </c>
      <c r="D41" s="27">
        <f>D40/D37</f>
        <v>0.19597768041270497</v>
      </c>
      <c r="E41" s="27">
        <f t="shared" ref="E41:R41" si="21">E40/E37</f>
        <v>0.20934654490912555</v>
      </c>
      <c r="F41" s="27">
        <f t="shared" si="21"/>
        <v>0.18818040435458788</v>
      </c>
      <c r="G41" s="27">
        <f t="shared" si="21"/>
        <v>0.2064759171226119</v>
      </c>
      <c r="H41" s="27">
        <f t="shared" si="21"/>
        <v>0.18706542056074765</v>
      </c>
      <c r="I41" s="27">
        <f t="shared" si="21"/>
        <v>0.19581965565753334</v>
      </c>
      <c r="J41" s="27">
        <f t="shared" si="21"/>
        <v>0.28181216533301245</v>
      </c>
      <c r="K41" s="27">
        <f t="shared" si="21"/>
        <v>0.19826489300173511</v>
      </c>
      <c r="L41" s="27">
        <f t="shared" si="21"/>
        <v>0.23059349391606654</v>
      </c>
      <c r="M41" s="27">
        <f t="shared" si="21"/>
        <v>0.24716723870421742</v>
      </c>
      <c r="N41" s="27">
        <f>N40/N37</f>
        <v>0.23798320146433616</v>
      </c>
      <c r="O41" s="27">
        <f t="shared" si="21"/>
        <v>0.23999710658189471</v>
      </c>
      <c r="P41" s="27">
        <f t="shared" si="21"/>
        <v>0.24176948438161505</v>
      </c>
      <c r="Q41" s="27">
        <f t="shared" si="21"/>
        <v>0.24334132631325164</v>
      </c>
      <c r="R41" s="27">
        <f t="shared" si="21"/>
        <v>0.24474484453017367</v>
      </c>
    </row>
    <row r="42" spans="3:18">
      <c r="D42" s="21"/>
      <c r="E42" s="21"/>
      <c r="F42" s="21"/>
      <c r="G42" s="21"/>
      <c r="H42" s="21"/>
      <c r="I42" s="21"/>
      <c r="J42" s="21"/>
      <c r="K42" s="21"/>
      <c r="L42" s="21"/>
      <c r="M42" s="21"/>
    </row>
    <row r="43" spans="3:18">
      <c r="C43" s="311" t="s">
        <v>89</v>
      </c>
      <c r="D43" s="312">
        <f>D37-D40</f>
        <v>7446.7100000000037</v>
      </c>
      <c r="E43" s="312">
        <f t="shared" ref="E43:R43" si="22">E37-E40</f>
        <v>5434.77</v>
      </c>
      <c r="F43" s="312">
        <f t="shared" si="22"/>
        <v>8352</v>
      </c>
      <c r="G43" s="312">
        <f t="shared" si="22"/>
        <v>8847</v>
      </c>
      <c r="H43" s="312">
        <f t="shared" si="22"/>
        <v>10873</v>
      </c>
      <c r="I43" s="312">
        <f t="shared" si="22"/>
        <v>12004</v>
      </c>
      <c r="J43" s="312">
        <f t="shared" si="22"/>
        <v>11937</v>
      </c>
      <c r="K43" s="312">
        <f t="shared" si="22"/>
        <v>13862</v>
      </c>
      <c r="L43" s="312">
        <f t="shared" si="22"/>
        <v>15492</v>
      </c>
      <c r="M43" s="312">
        <f t="shared" si="22"/>
        <v>16012</v>
      </c>
      <c r="N43" s="312">
        <f t="shared" si="22"/>
        <v>17207.355333333351</v>
      </c>
      <c r="O43" s="312">
        <f t="shared" si="22"/>
        <v>18331.2293939394</v>
      </c>
      <c r="P43" s="312">
        <f t="shared" si="22"/>
        <v>19455.103454545457</v>
      </c>
      <c r="Q43" s="312">
        <f t="shared" si="22"/>
        <v>20578.97751515151</v>
      </c>
      <c r="R43" s="312">
        <f t="shared" si="22"/>
        <v>21702.851575757566</v>
      </c>
    </row>
    <row r="44" spans="3:18">
      <c r="C44" s="23" t="s">
        <v>90</v>
      </c>
      <c r="D44" s="27">
        <f>D43/D16</f>
        <v>0.20290088449375807</v>
      </c>
      <c r="E44" s="27">
        <f t="shared" ref="E44:R44" si="23">E43/E16</f>
        <v>0.17454973255986492</v>
      </c>
      <c r="F44" s="27">
        <f t="shared" si="23"/>
        <v>0.17558022199798184</v>
      </c>
      <c r="G44" s="27">
        <f t="shared" si="23"/>
        <v>0.17494907947556804</v>
      </c>
      <c r="H44" s="27">
        <f t="shared" si="23"/>
        <v>0.17993612127029307</v>
      </c>
      <c r="I44" s="27">
        <f t="shared" si="23"/>
        <v>0.16984549210481634</v>
      </c>
      <c r="J44" s="27">
        <f t="shared" si="23"/>
        <v>0.15835975536953262</v>
      </c>
      <c r="K44" s="27">
        <f t="shared" si="23"/>
        <v>0.16184282728748059</v>
      </c>
      <c r="L44" s="27">
        <f t="shared" si="23"/>
        <v>0.15269673553067339</v>
      </c>
      <c r="M44" s="27">
        <f t="shared" si="23"/>
        <v>0.14567885509448381</v>
      </c>
      <c r="N44" s="27">
        <f>N43/N16</f>
        <v>0.15029706560479794</v>
      </c>
      <c r="O44" s="27">
        <f t="shared" si="23"/>
        <v>0.14887359523179688</v>
      </c>
      <c r="P44" s="27">
        <f t="shared" si="23"/>
        <v>0.14763686965731809</v>
      </c>
      <c r="Q44" s="27">
        <f t="shared" si="23"/>
        <v>0.14655240249251539</v>
      </c>
      <c r="R44" s="27">
        <f t="shared" si="23"/>
        <v>0.14559370647046221</v>
      </c>
    </row>
    <row r="45" spans="3:18">
      <c r="D45" s="21"/>
      <c r="E45" s="21"/>
      <c r="F45" s="21"/>
      <c r="G45" s="21"/>
      <c r="H45" s="21"/>
      <c r="I45" s="21"/>
      <c r="J45" s="21"/>
      <c r="K45" s="21"/>
      <c r="L45" s="21"/>
      <c r="M45" s="21"/>
    </row>
    <row r="46" spans="3:18">
      <c r="C46" s="21" t="s">
        <v>91</v>
      </c>
      <c r="D46" s="26">
        <f>IFERROR('Data Sheet'!B93,0)</f>
        <v>281.2</v>
      </c>
      <c r="E46" s="26">
        <f>IFERROR('Data Sheet'!C93,0)</f>
        <v>282.08</v>
      </c>
      <c r="F46" s="26">
        <f>IFERROR('Data Sheet'!D93,0)</f>
        <v>285.36</v>
      </c>
      <c r="G46" s="26">
        <f>IFERROR('Data Sheet'!E93,0)</f>
        <v>278.45</v>
      </c>
      <c r="H46" s="26">
        <f>IFERROR('Data Sheet'!F93,0)</f>
        <v>271.26</v>
      </c>
      <c r="I46" s="26">
        <f>IFERROR('Data Sheet'!G93,0)</f>
        <v>271.37</v>
      </c>
      <c r="J46" s="26">
        <f>IFERROR('Data Sheet'!H93,0)</f>
        <v>271.37</v>
      </c>
      <c r="K46" s="26">
        <f>IFERROR('Data Sheet'!I93,0)</f>
        <v>271.37</v>
      </c>
      <c r="L46" s="26">
        <f>IFERROR('Data Sheet'!J93,0)</f>
        <v>271.37</v>
      </c>
      <c r="M46" s="26">
        <f>IFERROR('Data Sheet'!K93,0)</f>
        <v>271.37</v>
      </c>
      <c r="N46" s="26">
        <f>FORECAST(N$11,$D46:$M46,$D$11:$M$11)</f>
        <v>267.03599999999994</v>
      </c>
      <c r="O46" s="26">
        <f t="shared" ref="O46:Q46" si="24">FORECAST(O$11,$D46:$M46,$D$11:$M$11)</f>
        <v>265.49345454545448</v>
      </c>
      <c r="P46" s="26">
        <f t="shared" si="24"/>
        <v>263.95090909090902</v>
      </c>
      <c r="Q46" s="26">
        <f t="shared" si="24"/>
        <v>262.40836363636356</v>
      </c>
      <c r="R46" s="26">
        <f>FORECAST(R$11,$D46:$M46,$D$11:$M$11)</f>
        <v>260.8658181818181</v>
      </c>
    </row>
    <row r="47" spans="3:18">
      <c r="D47" s="21"/>
      <c r="E47" s="21"/>
      <c r="F47" s="21"/>
      <c r="G47" s="21"/>
      <c r="H47" s="21"/>
      <c r="I47" s="21"/>
      <c r="J47" s="21"/>
      <c r="K47" s="21"/>
      <c r="L47" s="21"/>
      <c r="M47" s="21"/>
    </row>
    <row r="48" spans="3:18">
      <c r="C48" s="21" t="s">
        <v>92</v>
      </c>
      <c r="D48" s="26">
        <f>IFERROR(D43/D46,0)</f>
        <v>26.48189900426744</v>
      </c>
      <c r="E48" s="26">
        <f t="shared" ref="E48:M48" si="25">IFERROR(E43/E46,0)</f>
        <v>19.266768292682929</v>
      </c>
      <c r="F48" s="26">
        <f t="shared" si="25"/>
        <v>29.268292682926827</v>
      </c>
      <c r="G48" s="26">
        <f t="shared" si="25"/>
        <v>31.772311007362184</v>
      </c>
      <c r="H48" s="26">
        <f t="shared" si="25"/>
        <v>40.083314900833152</v>
      </c>
      <c r="I48" s="26">
        <f t="shared" si="25"/>
        <v>44.234808563953273</v>
      </c>
      <c r="J48" s="26">
        <f t="shared" si="25"/>
        <v>43.987913181265434</v>
      </c>
      <c r="K48" s="26">
        <f t="shared" si="25"/>
        <v>51.081549176401225</v>
      </c>
      <c r="L48" s="26">
        <f t="shared" si="25"/>
        <v>57.088108486568153</v>
      </c>
      <c r="M48" s="26">
        <f t="shared" si="25"/>
        <v>59.004311456682757</v>
      </c>
      <c r="N48" s="26">
        <f>FORECAST(N$11,$D48:$M48,$D$11:$M$11)</f>
        <v>63.804116877998879</v>
      </c>
      <c r="O48" s="26">
        <f>FORECAST(O$11,$D48:$M48,$D$11:$M$11)</f>
        <v>68.090878551217898</v>
      </c>
      <c r="P48" s="26">
        <f t="shared" ref="P48:Q48" si="26">FORECAST(P$11,$D48:$M48,$D$11:$M$11)</f>
        <v>72.377640224436902</v>
      </c>
      <c r="Q48" s="26">
        <f t="shared" si="26"/>
        <v>76.664401897655907</v>
      </c>
      <c r="R48" s="26">
        <f>FORECAST(R$11,$D48:$M48,$D$11:$M$11)</f>
        <v>80.951163570874925</v>
      </c>
    </row>
    <row r="49" spans="3:20">
      <c r="C49" s="23" t="s">
        <v>94</v>
      </c>
      <c r="D49" s="27"/>
      <c r="E49" s="27">
        <f>IFERROR(E48/D48-1,0)</f>
        <v>-0.27245518572598681</v>
      </c>
      <c r="F49" s="27">
        <f t="shared" ref="F49:M49" si="27">IFERROR(F48/E48-1,0)</f>
        <v>0.51910752432945606</v>
      </c>
      <c r="G49" s="27">
        <f t="shared" si="27"/>
        <v>8.5553959418207981E-2</v>
      </c>
      <c r="H49" s="27">
        <f t="shared" si="27"/>
        <v>0.26158008750276829</v>
      </c>
      <c r="I49" s="27">
        <f t="shared" si="27"/>
        <v>0.10357161510695878</v>
      </c>
      <c r="J49" s="27">
        <f t="shared" si="27"/>
        <v>-5.5814728423857485E-3</v>
      </c>
      <c r="K49" s="27">
        <f t="shared" si="27"/>
        <v>0.16126329898634495</v>
      </c>
      <c r="L49" s="27">
        <f t="shared" si="27"/>
        <v>0.1175876496897994</v>
      </c>
      <c r="M49" s="27">
        <f t="shared" si="27"/>
        <v>3.356571133488262E-2</v>
      </c>
      <c r="N49" s="27">
        <f t="shared" ref="N49" si="28">IFERROR(N48/M48-1,0)</f>
        <v>8.1346689806554906E-2</v>
      </c>
      <c r="O49" s="27">
        <f t="shared" ref="O49" si="29">IFERROR(O48/N48-1,0)</f>
        <v>6.7186286449443688E-2</v>
      </c>
      <c r="P49" s="27">
        <f t="shared" ref="P49" si="30">IFERROR(P48/O48-1,0)</f>
        <v>6.2956474705998966E-2</v>
      </c>
      <c r="Q49" s="27">
        <f t="shared" ref="Q49" si="31">IFERROR(Q48/P48-1,0)</f>
        <v>5.9227707064310575E-2</v>
      </c>
      <c r="R49" s="27">
        <f t="shared" ref="R49" si="32">IFERROR(R48/Q48-1,0)</f>
        <v>5.5915934476886475E-2</v>
      </c>
    </row>
    <row r="50" spans="3:20">
      <c r="D50" s="21"/>
      <c r="E50" s="21"/>
      <c r="F50" s="21"/>
      <c r="G50" s="21"/>
      <c r="H50" s="21"/>
      <c r="I50" s="21"/>
      <c r="J50" s="21"/>
      <c r="K50" s="21"/>
      <c r="L50" s="21"/>
      <c r="M50" s="21"/>
    </row>
    <row r="51" spans="3:20">
      <c r="C51" s="21" t="s">
        <v>93</v>
      </c>
      <c r="D51" s="26">
        <f>IFERROR('Data Sheet'!B31/'Historical Forcasting'!D46,0)</f>
        <v>15</v>
      </c>
      <c r="E51" s="26">
        <f>IFERROR('Data Sheet'!C31/'Historical Forcasting'!E46,0)</f>
        <v>8</v>
      </c>
      <c r="F51" s="26">
        <f>IFERROR('Data Sheet'!D31/'Historical Forcasting'!F46,0)</f>
        <v>11.984861227922623</v>
      </c>
      <c r="G51" s="26">
        <f>IFERROR('Data Sheet'!E31/'Historical Forcasting'!G46,0)</f>
        <v>5.9903034656132164</v>
      </c>
      <c r="H51" s="26">
        <f>IFERROR('Data Sheet'!F31/'Historical Forcasting'!H46,0)</f>
        <v>3.9961660399616608</v>
      </c>
      <c r="I51" s="26">
        <f>IFERROR('Data Sheet'!G31/'Historical Forcasting'!I46,0)</f>
        <v>10.004790507425286</v>
      </c>
      <c r="J51" s="26">
        <f>IFERROR('Data Sheet'!H31/'Historical Forcasting'!J46,0)</f>
        <v>10.004790507425286</v>
      </c>
      <c r="K51" s="26">
        <f>IFERROR('Data Sheet'!I31/'Historical Forcasting'!K46,0)</f>
        <v>42.020120131186204</v>
      </c>
      <c r="L51" s="26">
        <f>IFERROR('Data Sheet'!J31/'Historical Forcasting'!L46,0)</f>
        <v>48.022994435641372</v>
      </c>
      <c r="M51" s="26">
        <f>IFERROR('Data Sheet'!K31/'Historical Forcasting'!M46,0)</f>
        <v>52.024910638611487</v>
      </c>
      <c r="N51" s="26">
        <f t="shared" ref="N51:Q51" si="33">FORECAST(N$11,$D51:$M51,$D$11:$M$11)</f>
        <v>46.758678258919076</v>
      </c>
      <c r="O51" s="26">
        <f t="shared" si="33"/>
        <v>51.49572999774459</v>
      </c>
      <c r="P51" s="26">
        <f t="shared" si="33"/>
        <v>56.232781736570104</v>
      </c>
      <c r="Q51" s="26">
        <f t="shared" si="33"/>
        <v>60.969833475395632</v>
      </c>
      <c r="R51" s="26">
        <f>FORECAST(R$11,$D51:$M51,$D$11:$M$11)</f>
        <v>65.70688521422116</v>
      </c>
    </row>
    <row r="52" spans="3:20">
      <c r="C52" s="23" t="s">
        <v>95</v>
      </c>
      <c r="D52" s="27">
        <f>IFERROR(D51/D48,0)</f>
        <v>0.56642463584589675</v>
      </c>
      <c r="E52" s="27">
        <f t="shared" ref="E52:R52" si="34">IFERROR(E51/E48,0)</f>
        <v>0.41522272331671806</v>
      </c>
      <c r="F52" s="27">
        <f t="shared" si="34"/>
        <v>0.40948275862068967</v>
      </c>
      <c r="G52" s="27">
        <f t="shared" si="34"/>
        <v>0.18853848762292302</v>
      </c>
      <c r="H52" s="27">
        <f t="shared" si="34"/>
        <v>9.9696495907293292E-2</v>
      </c>
      <c r="I52" s="27">
        <f t="shared" si="34"/>
        <v>0.22617460846384538</v>
      </c>
      <c r="J52" s="27">
        <f t="shared" si="34"/>
        <v>0.22744408142749431</v>
      </c>
      <c r="K52" s="27">
        <f t="shared" si="34"/>
        <v>0.82260857019189149</v>
      </c>
      <c r="L52" s="27">
        <f t="shared" si="34"/>
        <v>0.84120836560805579</v>
      </c>
      <c r="M52" s="27">
        <f t="shared" si="34"/>
        <v>0.88171371471396454</v>
      </c>
      <c r="N52" s="27">
        <f t="shared" si="34"/>
        <v>0.73284735447913607</v>
      </c>
      <c r="O52" s="27">
        <f t="shared" si="34"/>
        <v>0.75627941794009235</v>
      </c>
      <c r="P52" s="27">
        <f t="shared" si="34"/>
        <v>0.77693582661989302</v>
      </c>
      <c r="Q52" s="27">
        <f t="shared" si="34"/>
        <v>0.79528219051115878</v>
      </c>
      <c r="R52" s="27">
        <f t="shared" si="34"/>
        <v>0.81168549426337788</v>
      </c>
    </row>
    <row r="53" spans="3:20">
      <c r="D53" s="21"/>
      <c r="E53" s="21"/>
      <c r="F53" s="21"/>
      <c r="G53" s="21"/>
      <c r="H53" s="21"/>
      <c r="I53" s="21"/>
      <c r="J53" s="21"/>
      <c r="K53" s="21"/>
      <c r="L53" s="21"/>
      <c r="M53" s="21"/>
    </row>
    <row r="54" spans="3:20">
      <c r="C54" s="21" t="s">
        <v>96</v>
      </c>
      <c r="D54" s="28">
        <f>IFERROR(IF(D48&gt;D51,1-D52,0),0)</f>
        <v>0.43357536415410325</v>
      </c>
      <c r="E54" s="28">
        <f t="shared" ref="E54:L54" si="35">IFERROR(IF(E48&gt;E51,1-E52,0),0)</f>
        <v>0.58477727668328194</v>
      </c>
      <c r="F54" s="28">
        <f t="shared" si="35"/>
        <v>0.59051724137931028</v>
      </c>
      <c r="G54" s="28">
        <f t="shared" si="35"/>
        <v>0.81146151237707698</v>
      </c>
      <c r="H54" s="28">
        <f t="shared" si="35"/>
        <v>0.90030350409270676</v>
      </c>
      <c r="I54" s="28">
        <f>IFERROR(IF(I48&gt;I51,1-I52,0),0)</f>
        <v>0.77382539153615459</v>
      </c>
      <c r="J54" s="28">
        <f t="shared" si="35"/>
        <v>0.77255591857250572</v>
      </c>
      <c r="K54" s="28">
        <f t="shared" si="35"/>
        <v>0.17739142980810851</v>
      </c>
      <c r="L54" s="28">
        <f t="shared" si="35"/>
        <v>0.15879163439194421</v>
      </c>
      <c r="M54" s="28">
        <f>IFERROR(IF(M48&gt;M51,1-M52,0),0)</f>
        <v>0.11828628528603546</v>
      </c>
      <c r="N54" s="28">
        <f t="shared" ref="N54:R54" si="36">IFERROR(IF(N48&gt;N51,1-N52,0),0)</f>
        <v>0.26715264552086393</v>
      </c>
      <c r="O54" s="28">
        <f t="shared" si="36"/>
        <v>0.24372058205990765</v>
      </c>
      <c r="P54" s="28">
        <f t="shared" si="36"/>
        <v>0.22306417338010698</v>
      </c>
      <c r="Q54" s="28">
        <f t="shared" si="36"/>
        <v>0.20471780948884122</v>
      </c>
      <c r="R54" s="28">
        <f t="shared" si="36"/>
        <v>0.18831450573662212</v>
      </c>
    </row>
    <row r="55" spans="3:20">
      <c r="D55" s="21"/>
      <c r="E55" s="21"/>
      <c r="F55" s="21"/>
      <c r="G55" s="21"/>
      <c r="H55" s="21"/>
      <c r="I55" s="21"/>
      <c r="J55" s="21"/>
      <c r="K55" s="21"/>
      <c r="L55" s="21"/>
      <c r="M55" s="21"/>
    </row>
    <row r="56" spans="3:20">
      <c r="D56" s="21"/>
      <c r="E56" s="21"/>
      <c r="F56" s="21"/>
      <c r="G56" s="21"/>
      <c r="H56" s="21"/>
      <c r="I56" s="21"/>
      <c r="J56" s="21"/>
      <c r="K56" s="21"/>
      <c r="L56" s="21"/>
      <c r="M56" s="21"/>
    </row>
    <row r="57" spans="3:20">
      <c r="D57" s="21"/>
      <c r="E57" s="21"/>
      <c r="F57" s="21"/>
      <c r="G57" s="21"/>
      <c r="H57" s="21"/>
      <c r="I57" s="21"/>
      <c r="J57" s="21"/>
      <c r="K57" s="21"/>
      <c r="L57" s="21"/>
      <c r="M57" s="21"/>
      <c r="P57" s="508" t="s">
        <v>460</v>
      </c>
      <c r="Q57" s="508"/>
      <c r="R57" s="508"/>
    </row>
    <row r="58" spans="3:20">
      <c r="D58" s="21"/>
      <c r="E58" s="21"/>
      <c r="F58" s="21"/>
      <c r="G58" s="21"/>
      <c r="H58" s="21"/>
      <c r="I58" s="21"/>
      <c r="J58" s="21"/>
      <c r="K58" s="21"/>
      <c r="L58" s="21"/>
      <c r="M58" s="21"/>
    </row>
    <row r="59" spans="3:20">
      <c r="C59" s="21" t="s">
        <v>175</v>
      </c>
      <c r="D59" s="21"/>
      <c r="E59" s="21"/>
      <c r="F59" s="21"/>
      <c r="G59" s="21"/>
      <c r="H59" s="21"/>
      <c r="I59" s="21"/>
      <c r="J59" s="21"/>
      <c r="K59" s="21"/>
      <c r="L59" s="21"/>
      <c r="M59" s="21"/>
    </row>
    <row r="60" spans="3:20">
      <c r="C60" s="21" t="s">
        <v>176</v>
      </c>
      <c r="D60" s="21"/>
      <c r="E60" s="21"/>
      <c r="F60" s="21"/>
      <c r="G60" s="21"/>
      <c r="H60" s="21"/>
      <c r="I60" s="21"/>
      <c r="J60" s="21"/>
      <c r="K60" s="21"/>
      <c r="L60" s="21"/>
      <c r="M60" s="21"/>
    </row>
    <row r="61" spans="3:20">
      <c r="D61" s="21"/>
      <c r="E61" s="21"/>
      <c r="F61" s="21"/>
      <c r="G61" s="21"/>
      <c r="H61" s="21"/>
      <c r="I61" s="21"/>
      <c r="J61" s="21"/>
      <c r="K61" s="21"/>
      <c r="L61" s="21"/>
      <c r="M61" s="21"/>
    </row>
    <row r="62" spans="3:20" ht="14.4" customHeight="1">
      <c r="C62" s="509"/>
      <c r="D62" s="509"/>
      <c r="E62" s="509"/>
      <c r="F62" s="509"/>
      <c r="G62" s="509"/>
      <c r="H62" s="509"/>
      <c r="I62" s="509"/>
      <c r="J62" s="509"/>
      <c r="K62" s="509"/>
      <c r="L62" s="509"/>
      <c r="M62" s="509"/>
      <c r="N62" s="509"/>
      <c r="O62" s="509"/>
      <c r="P62" s="509"/>
      <c r="Q62" s="509"/>
      <c r="R62" s="509"/>
      <c r="S62" s="69"/>
      <c r="T62" s="69"/>
    </row>
    <row r="63" spans="3:20" ht="14.4" customHeight="1">
      <c r="C63" s="509"/>
      <c r="D63" s="509"/>
      <c r="E63" s="509"/>
      <c r="F63" s="509"/>
      <c r="G63" s="509"/>
      <c r="H63" s="509"/>
      <c r="I63" s="509"/>
      <c r="J63" s="509"/>
      <c r="K63" s="509"/>
      <c r="L63" s="509"/>
      <c r="M63" s="509"/>
      <c r="N63" s="509"/>
      <c r="O63" s="509"/>
      <c r="P63" s="509"/>
      <c r="Q63" s="509"/>
      <c r="R63" s="509"/>
      <c r="S63" s="69"/>
      <c r="T63" s="69"/>
    </row>
    <row r="64" spans="3:20" ht="14.4" customHeight="1">
      <c r="C64" s="509"/>
      <c r="D64" s="509"/>
      <c r="E64" s="509"/>
      <c r="F64" s="509"/>
      <c r="G64" s="509"/>
      <c r="H64" s="509"/>
      <c r="I64" s="509"/>
      <c r="J64" s="509"/>
      <c r="K64" s="509"/>
      <c r="L64" s="509"/>
      <c r="M64" s="509"/>
      <c r="N64" s="509"/>
      <c r="O64" s="509"/>
      <c r="P64" s="509"/>
      <c r="Q64" s="509"/>
      <c r="R64" s="509"/>
      <c r="S64" s="69"/>
      <c r="T64" s="69"/>
    </row>
    <row r="65" spans="1:15" ht="14.4" customHeight="1">
      <c r="C65" s="73"/>
      <c r="D65" s="73"/>
      <c r="E65" s="73"/>
      <c r="F65" s="73"/>
      <c r="G65" s="73"/>
      <c r="H65" s="73"/>
      <c r="I65" s="73"/>
      <c r="J65" s="73"/>
      <c r="K65" s="73"/>
      <c r="L65" s="73"/>
      <c r="M65" s="73"/>
      <c r="N65" s="56"/>
      <c r="O65" s="56"/>
    </row>
    <row r="66" spans="1:15" ht="14.4" customHeight="1">
      <c r="C66" s="73"/>
      <c r="D66" s="73"/>
      <c r="E66" s="73"/>
      <c r="F66" s="73"/>
      <c r="G66" s="73"/>
      <c r="H66" s="73"/>
      <c r="I66" s="73"/>
      <c r="J66" s="73"/>
      <c r="K66" s="73"/>
      <c r="L66" s="73"/>
      <c r="M66" s="73"/>
      <c r="N66" s="56"/>
      <c r="O66" s="56"/>
    </row>
    <row r="67" spans="1:15">
      <c r="C67" s="56"/>
      <c r="D67" s="56"/>
      <c r="E67" s="56"/>
      <c r="F67" s="56"/>
      <c r="G67" s="56"/>
      <c r="H67" s="56"/>
      <c r="I67" s="56"/>
      <c r="J67" s="56"/>
      <c r="K67" s="56"/>
      <c r="L67" s="56"/>
      <c r="M67" s="56"/>
      <c r="N67" s="56"/>
      <c r="O67" s="56"/>
    </row>
    <row r="68" spans="1:15">
      <c r="C68" s="56"/>
      <c r="D68" s="56"/>
      <c r="E68" s="56"/>
      <c r="F68" s="56"/>
      <c r="G68" s="56"/>
      <c r="H68" s="56"/>
      <c r="I68" s="56"/>
      <c r="J68" s="56"/>
      <c r="K68" s="56"/>
      <c r="L68" s="56"/>
      <c r="M68" s="56"/>
      <c r="N68" s="56"/>
      <c r="O68" s="56"/>
    </row>
    <row r="69" spans="1:15">
      <c r="A69" s="8"/>
      <c r="B69" s="8"/>
      <c r="C69" s="36"/>
      <c r="D69" s="36"/>
      <c r="E69" s="36"/>
      <c r="F69" s="36"/>
      <c r="G69" s="36"/>
      <c r="H69" s="36"/>
      <c r="I69" s="36"/>
      <c r="J69" s="36"/>
      <c r="K69" s="36"/>
      <c r="L69" s="36"/>
      <c r="M69" s="36"/>
      <c r="N69" s="8"/>
    </row>
    <row r="70" spans="1:15">
      <c r="A70" s="8"/>
      <c r="B70" s="8"/>
      <c r="C70" s="36"/>
      <c r="D70" s="36"/>
      <c r="E70" s="36"/>
      <c r="F70" s="36"/>
      <c r="G70" s="36"/>
      <c r="H70" s="36"/>
      <c r="I70" s="36"/>
      <c r="J70" s="36"/>
      <c r="K70" s="36"/>
      <c r="L70" s="36"/>
      <c r="M70" s="36"/>
      <c r="N70" s="8"/>
    </row>
    <row r="71" spans="1:15">
      <c r="A71" s="8"/>
      <c r="B71" s="8"/>
      <c r="C71" s="341"/>
      <c r="D71" s="342"/>
      <c r="E71" s="342"/>
      <c r="F71" s="342"/>
      <c r="G71" s="342"/>
      <c r="H71" s="342"/>
      <c r="I71" s="342"/>
      <c r="J71" s="342"/>
      <c r="K71" s="342"/>
      <c r="L71" s="342"/>
      <c r="M71" s="342"/>
      <c r="N71" s="8"/>
    </row>
    <row r="72" spans="1:15">
      <c r="A72" s="8"/>
      <c r="B72" s="8"/>
      <c r="C72" s="82"/>
      <c r="D72" s="343"/>
      <c r="E72" s="343"/>
      <c r="F72" s="343"/>
      <c r="G72" s="343"/>
      <c r="H72" s="343"/>
      <c r="I72" s="343"/>
      <c r="J72" s="343"/>
      <c r="K72" s="343"/>
      <c r="L72" s="343"/>
      <c r="M72" s="343"/>
      <c r="N72" s="8"/>
    </row>
    <row r="73" spans="1:15">
      <c r="A73" s="8"/>
      <c r="B73" s="8"/>
      <c r="C73" s="36"/>
      <c r="D73" s="199"/>
      <c r="E73" s="199"/>
      <c r="F73" s="199"/>
      <c r="G73" s="199"/>
      <c r="H73" s="199"/>
      <c r="I73" s="199"/>
      <c r="J73" s="199"/>
      <c r="K73" s="199"/>
      <c r="L73" s="199"/>
      <c r="M73" s="199"/>
      <c r="N73" s="8"/>
    </row>
    <row r="74" spans="1:15">
      <c r="A74" s="8"/>
      <c r="B74" s="8"/>
      <c r="C74" s="36"/>
      <c r="D74" s="199"/>
      <c r="E74" s="199"/>
      <c r="F74" s="199"/>
      <c r="G74" s="199"/>
      <c r="H74" s="199"/>
      <c r="I74" s="199"/>
      <c r="J74" s="199"/>
      <c r="K74" s="199"/>
      <c r="L74" s="199"/>
      <c r="M74" s="199"/>
      <c r="N74" s="8"/>
    </row>
    <row r="75" spans="1:15">
      <c r="A75" s="8"/>
      <c r="B75" s="8"/>
      <c r="C75" s="36"/>
      <c r="D75" s="199"/>
      <c r="E75" s="199"/>
      <c r="F75" s="199"/>
      <c r="G75" s="199"/>
      <c r="H75" s="199"/>
      <c r="I75" s="199"/>
      <c r="J75" s="199"/>
      <c r="K75" s="199"/>
      <c r="L75" s="199"/>
      <c r="M75" s="199"/>
      <c r="N75" s="8"/>
    </row>
    <row r="76" spans="1:15">
      <c r="A76" s="8"/>
      <c r="B76" s="8"/>
      <c r="C76" s="70"/>
      <c r="D76" s="71"/>
      <c r="E76" s="71"/>
      <c r="F76" s="71"/>
      <c r="G76" s="71"/>
      <c r="H76" s="71"/>
      <c r="I76" s="71"/>
      <c r="J76" s="71"/>
      <c r="K76" s="71"/>
      <c r="L76" s="71"/>
      <c r="M76" s="71"/>
      <c r="N76" s="8"/>
    </row>
    <row r="77" spans="1:15">
      <c r="A77" s="8"/>
      <c r="B77" s="8"/>
      <c r="C77" s="70"/>
      <c r="D77" s="36"/>
      <c r="E77" s="36"/>
      <c r="F77" s="36"/>
      <c r="G77" s="36"/>
      <c r="H77" s="36"/>
      <c r="I77" s="36"/>
      <c r="J77" s="36"/>
      <c r="K77" s="36"/>
      <c r="L77" s="36"/>
      <c r="M77" s="36"/>
      <c r="N77" s="8"/>
    </row>
    <row r="78" spans="1:15">
      <c r="A78" s="8"/>
      <c r="B78" s="8"/>
      <c r="C78" s="36"/>
      <c r="D78" s="199"/>
      <c r="E78" s="199"/>
      <c r="F78" s="199"/>
      <c r="G78" s="199"/>
      <c r="H78" s="199"/>
      <c r="I78" s="199"/>
      <c r="J78" s="199"/>
      <c r="K78" s="199"/>
      <c r="L78" s="199"/>
      <c r="M78" s="199"/>
      <c r="N78" s="8"/>
    </row>
    <row r="79" spans="1:15">
      <c r="A79" s="8"/>
      <c r="B79" s="8"/>
      <c r="C79" s="36"/>
      <c r="D79" s="199"/>
      <c r="E79" s="199"/>
      <c r="F79" s="199"/>
      <c r="G79" s="199"/>
      <c r="H79" s="199"/>
      <c r="I79" s="199"/>
      <c r="J79" s="199"/>
      <c r="K79" s="199"/>
      <c r="L79" s="199"/>
      <c r="M79" s="199"/>
      <c r="N79" s="8"/>
    </row>
    <row r="80" spans="1:15">
      <c r="A80" s="8"/>
      <c r="B80" s="8"/>
      <c r="C80" s="36"/>
      <c r="D80" s="199"/>
      <c r="E80" s="199"/>
      <c r="F80" s="199"/>
      <c r="G80" s="199"/>
      <c r="H80" s="199"/>
      <c r="I80" s="199"/>
      <c r="J80" s="199"/>
      <c r="K80" s="199"/>
      <c r="L80" s="199"/>
      <c r="M80" s="199"/>
      <c r="N80" s="8"/>
    </row>
    <row r="81" spans="1:31">
      <c r="A81" s="8"/>
      <c r="B81" s="8"/>
      <c r="C81" s="36"/>
      <c r="D81" s="199"/>
      <c r="E81" s="199"/>
      <c r="F81" s="199"/>
      <c r="G81" s="199"/>
      <c r="H81" s="199"/>
      <c r="I81" s="199"/>
      <c r="J81" s="199"/>
      <c r="K81" s="199"/>
      <c r="L81" s="199"/>
      <c r="M81" s="199"/>
      <c r="N81" s="8"/>
    </row>
    <row r="82" spans="1:31">
      <c r="A82" s="8"/>
      <c r="B82" s="8"/>
      <c r="C82" s="70"/>
      <c r="D82" s="71"/>
      <c r="E82" s="71"/>
      <c r="F82" s="71"/>
      <c r="G82" s="71"/>
      <c r="H82" s="71"/>
      <c r="I82" s="71"/>
      <c r="J82" s="71"/>
      <c r="K82" s="71"/>
      <c r="L82" s="71"/>
      <c r="M82" s="71"/>
      <c r="N82" s="8"/>
    </row>
    <row r="83" spans="1:31">
      <c r="A83" s="8"/>
      <c r="B83" s="8"/>
      <c r="C83" s="36"/>
      <c r="D83" s="36"/>
      <c r="E83" s="36"/>
      <c r="F83" s="36"/>
      <c r="G83" s="36"/>
      <c r="H83" s="36"/>
      <c r="I83" s="36"/>
      <c r="J83" s="36"/>
      <c r="K83" s="36"/>
      <c r="L83" s="36"/>
      <c r="M83" s="36"/>
      <c r="N83" s="8"/>
    </row>
    <row r="84" spans="1:31">
      <c r="A84" s="8"/>
      <c r="B84" s="8"/>
      <c r="C84" s="36"/>
      <c r="D84" s="199"/>
      <c r="E84" s="199"/>
      <c r="F84" s="199"/>
      <c r="G84" s="199"/>
      <c r="H84" s="199"/>
      <c r="I84" s="199"/>
      <c r="J84" s="199"/>
      <c r="K84" s="199"/>
      <c r="L84" s="199"/>
      <c r="M84" s="199"/>
      <c r="N84" s="8"/>
    </row>
    <row r="85" spans="1:31">
      <c r="A85" s="8"/>
      <c r="B85" s="8"/>
      <c r="C85" s="36"/>
      <c r="D85" s="199"/>
      <c r="E85" s="199"/>
      <c r="F85" s="199"/>
      <c r="G85" s="199"/>
      <c r="H85" s="199"/>
      <c r="I85" s="199"/>
      <c r="J85" s="199"/>
      <c r="K85" s="199"/>
      <c r="L85" s="199"/>
      <c r="M85" s="199"/>
      <c r="N85" s="8"/>
    </row>
    <row r="86" spans="1:31">
      <c r="A86" s="8"/>
      <c r="B86" s="8"/>
      <c r="C86" s="36"/>
      <c r="D86" s="340"/>
      <c r="E86" s="340"/>
      <c r="F86" s="340"/>
      <c r="G86" s="340"/>
      <c r="H86" s="340"/>
      <c r="I86" s="340"/>
      <c r="J86" s="340"/>
      <c r="K86" s="340"/>
      <c r="L86" s="340"/>
      <c r="M86" s="340"/>
      <c r="N86" s="8"/>
    </row>
    <row r="87" spans="1:31">
      <c r="A87" s="8"/>
      <c r="B87" s="8"/>
      <c r="C87" s="70"/>
      <c r="D87" s="71"/>
      <c r="E87" s="71"/>
      <c r="F87" s="71"/>
      <c r="G87" s="71"/>
      <c r="H87" s="71"/>
      <c r="I87" s="71"/>
      <c r="J87" s="71"/>
      <c r="K87" s="71"/>
      <c r="L87" s="71"/>
      <c r="M87" s="71"/>
      <c r="N87" s="8"/>
    </row>
    <row r="88" spans="1:31">
      <c r="A88" s="8"/>
      <c r="B88" s="8"/>
      <c r="C88" s="36"/>
      <c r="D88" s="36"/>
      <c r="E88" s="36"/>
      <c r="F88" s="36"/>
      <c r="G88" s="36"/>
      <c r="H88" s="36"/>
      <c r="I88" s="36"/>
      <c r="J88" s="36"/>
      <c r="K88" s="36"/>
      <c r="L88" s="36"/>
      <c r="M88" s="36"/>
      <c r="N88" s="8"/>
    </row>
    <row r="89" spans="1:31">
      <c r="A89" s="8"/>
      <c r="B89" s="8"/>
      <c r="C89" s="70"/>
      <c r="D89" s="71"/>
      <c r="E89" s="71"/>
      <c r="F89" s="71"/>
      <c r="G89" s="71"/>
      <c r="H89" s="71"/>
      <c r="I89" s="71"/>
      <c r="J89" s="71"/>
      <c r="K89" s="71"/>
      <c r="L89" s="71"/>
      <c r="M89" s="71"/>
      <c r="N89" s="8"/>
    </row>
    <row r="90" spans="1:31">
      <c r="C90" s="70"/>
      <c r="D90" s="71"/>
      <c r="E90" s="71"/>
      <c r="F90" s="71"/>
      <c r="G90" s="71"/>
      <c r="H90" s="71"/>
      <c r="I90" s="71"/>
      <c r="J90" s="71"/>
      <c r="K90" s="71"/>
      <c r="L90" s="71"/>
      <c r="M90" s="71"/>
    </row>
    <row r="91" spans="1:31">
      <c r="C91" s="70"/>
      <c r="D91" s="71"/>
      <c r="E91" s="71"/>
      <c r="F91" s="71"/>
      <c r="G91" s="71"/>
      <c r="H91" s="71"/>
      <c r="I91" s="71"/>
      <c r="J91" s="71"/>
      <c r="K91" s="71"/>
      <c r="L91" s="71"/>
      <c r="M91" s="71"/>
    </row>
    <row r="92" spans="1:31">
      <c r="D92" s="21"/>
      <c r="E92" s="21"/>
      <c r="F92" s="21"/>
      <c r="G92" s="21"/>
      <c r="H92" s="21"/>
      <c r="I92" s="21"/>
      <c r="J92" s="21"/>
      <c r="K92" s="21"/>
      <c r="L92" s="21"/>
      <c r="M92" s="21"/>
    </row>
    <row r="93" spans="1:31">
      <c r="C93" s="192"/>
      <c r="D93" s="193"/>
      <c r="E93" s="193"/>
      <c r="F93" s="193"/>
      <c r="G93" s="193"/>
      <c r="H93" s="193"/>
      <c r="I93" s="193"/>
      <c r="J93" s="193"/>
      <c r="K93" s="193"/>
      <c r="L93" s="193"/>
      <c r="M93" s="193"/>
    </row>
    <row r="94" spans="1:31">
      <c r="C94" s="192"/>
      <c r="D94" s="167"/>
      <c r="E94" s="167"/>
      <c r="F94" s="167"/>
      <c r="G94" s="167"/>
      <c r="H94" s="167"/>
      <c r="I94" s="167"/>
      <c r="J94" s="167"/>
      <c r="K94" s="167"/>
      <c r="L94" s="167"/>
      <c r="M94" s="167"/>
    </row>
    <row r="95" spans="1:31">
      <c r="C95" s="192"/>
      <c r="D95" s="167"/>
      <c r="E95" s="167"/>
      <c r="F95" s="167"/>
      <c r="G95" s="167"/>
      <c r="H95" s="167"/>
      <c r="I95" s="167"/>
      <c r="J95" s="167"/>
      <c r="K95" s="167"/>
      <c r="L95" s="167"/>
      <c r="M95" s="167"/>
    </row>
    <row r="96" spans="1:31">
      <c r="C96" s="194"/>
      <c r="D96" s="195"/>
      <c r="E96" s="195"/>
      <c r="F96" s="195"/>
      <c r="G96" s="195"/>
      <c r="H96" s="195"/>
      <c r="I96" s="195"/>
      <c r="J96" s="195"/>
      <c r="K96" s="195"/>
      <c r="L96" s="195"/>
      <c r="M96" s="195"/>
      <c r="S96" s="35"/>
      <c r="Y96" s="35"/>
      <c r="AE96" s="35"/>
    </row>
    <row r="97" spans="2:31">
      <c r="C97" s="193"/>
      <c r="D97" s="55"/>
      <c r="E97" s="55"/>
      <c r="F97" s="55"/>
      <c r="G97" s="55"/>
      <c r="H97" s="55"/>
      <c r="I97" s="55"/>
      <c r="J97" s="55"/>
      <c r="K97" s="55"/>
      <c r="L97" s="55"/>
      <c r="M97" s="55"/>
      <c r="S97" s="31"/>
      <c r="Y97" s="31"/>
      <c r="AE97" s="31"/>
    </row>
    <row r="98" spans="2:31">
      <c r="C98" s="192"/>
      <c r="D98" s="55"/>
      <c r="E98" s="55"/>
      <c r="F98" s="55"/>
      <c r="G98" s="55"/>
      <c r="H98" s="55"/>
      <c r="I98" s="55"/>
      <c r="J98" s="55"/>
      <c r="K98" s="55"/>
      <c r="L98" s="55"/>
      <c r="M98" s="55"/>
      <c r="S98" s="31"/>
      <c r="Y98" s="31"/>
      <c r="AE98" s="31"/>
    </row>
    <row r="99" spans="2:31">
      <c r="C99" s="192"/>
      <c r="D99" s="55"/>
      <c r="E99" s="55"/>
      <c r="F99" s="55"/>
      <c r="G99" s="55"/>
      <c r="H99" s="55"/>
      <c r="I99" s="55"/>
      <c r="J99" s="55"/>
      <c r="K99" s="55"/>
      <c r="L99" s="55"/>
      <c r="M99" s="55"/>
      <c r="S99" s="31"/>
      <c r="Y99" s="31"/>
      <c r="AE99" s="31"/>
    </row>
    <row r="100" spans="2:31">
      <c r="C100" s="194"/>
      <c r="D100" s="195"/>
      <c r="E100" s="195"/>
      <c r="F100" s="195"/>
      <c r="G100" s="195"/>
      <c r="H100" s="195"/>
      <c r="I100" s="195"/>
      <c r="J100" s="195"/>
      <c r="K100" s="195"/>
      <c r="L100" s="195"/>
      <c r="M100" s="195"/>
      <c r="S100" s="31"/>
      <c r="Y100" s="31"/>
      <c r="AE100" s="31"/>
    </row>
    <row r="101" spans="2:31">
      <c r="C101" s="193"/>
      <c r="D101" s="55"/>
      <c r="E101" s="55"/>
      <c r="F101" s="55"/>
      <c r="G101" s="55"/>
      <c r="H101" s="55"/>
      <c r="I101" s="55"/>
      <c r="J101" s="55"/>
      <c r="K101" s="55"/>
      <c r="L101" s="55"/>
      <c r="M101" s="55"/>
      <c r="S101" s="31"/>
      <c r="Y101" s="31"/>
      <c r="AE101" s="31"/>
    </row>
    <row r="102" spans="2:31">
      <c r="C102" s="192"/>
      <c r="D102" s="55"/>
      <c r="E102" s="55"/>
      <c r="F102" s="55"/>
      <c r="G102" s="55"/>
      <c r="H102" s="55"/>
      <c r="I102" s="55"/>
      <c r="J102" s="55"/>
      <c r="K102" s="55"/>
      <c r="L102" s="55"/>
      <c r="M102" s="55"/>
      <c r="S102" s="31"/>
      <c r="Y102" s="31"/>
      <c r="AE102" s="31"/>
    </row>
    <row r="103" spans="2:31">
      <c r="C103" s="192"/>
      <c r="D103" s="55"/>
      <c r="E103" s="55"/>
      <c r="F103" s="55"/>
      <c r="G103" s="55"/>
      <c r="H103" s="55"/>
      <c r="I103" s="55"/>
      <c r="J103" s="55"/>
      <c r="K103" s="55"/>
      <c r="L103" s="55"/>
      <c r="M103" s="55"/>
      <c r="S103" s="31"/>
      <c r="Y103" s="31"/>
      <c r="AE103" s="31"/>
    </row>
    <row r="104" spans="2:31">
      <c r="C104" s="194"/>
      <c r="D104" s="195"/>
      <c r="E104" s="195"/>
      <c r="F104" s="195"/>
      <c r="G104" s="195"/>
      <c r="H104" s="195"/>
      <c r="I104" s="195"/>
      <c r="J104" s="195"/>
      <c r="K104" s="195"/>
      <c r="L104" s="195"/>
      <c r="M104" s="195"/>
      <c r="S104" s="31"/>
      <c r="Y104" s="31"/>
      <c r="AE104" s="31"/>
    </row>
    <row r="105" spans="2:31">
      <c r="B105" t="s">
        <v>134</v>
      </c>
      <c r="C105" s="193"/>
      <c r="D105" s="55"/>
      <c r="E105" s="55"/>
      <c r="F105" s="55"/>
      <c r="G105" s="55"/>
      <c r="H105" s="55"/>
      <c r="I105" s="55"/>
      <c r="J105" s="55"/>
      <c r="K105" s="55"/>
      <c r="L105" s="55"/>
      <c r="M105" s="55"/>
      <c r="S105" s="31"/>
      <c r="Y105" s="31"/>
      <c r="AE105" s="31"/>
    </row>
    <row r="106" spans="2:31">
      <c r="C106" s="193"/>
      <c r="D106" s="55"/>
      <c r="E106" s="55"/>
      <c r="F106" s="55"/>
      <c r="G106" s="55"/>
      <c r="H106" s="55"/>
      <c r="I106" s="55"/>
      <c r="J106" s="55"/>
      <c r="K106" s="55"/>
      <c r="L106" s="55"/>
      <c r="M106" s="55"/>
      <c r="S106" s="31"/>
      <c r="Y106" s="31"/>
      <c r="AE106" s="31"/>
    </row>
    <row r="107" spans="2:31">
      <c r="S107" s="31"/>
      <c r="Y107" s="31"/>
      <c r="AE107" s="31"/>
    </row>
    <row r="108" spans="2:31">
      <c r="S108" s="31"/>
      <c r="Y108" s="31"/>
      <c r="AE108" s="31"/>
    </row>
    <row r="109" spans="2:31">
      <c r="S109" s="31"/>
      <c r="Y109" s="31"/>
      <c r="AE109" s="31"/>
    </row>
    <row r="110" spans="2:31">
      <c r="S110" s="31"/>
      <c r="Y110" s="31"/>
      <c r="AE110" s="31"/>
    </row>
    <row r="111" spans="2:31">
      <c r="S111" s="31"/>
      <c r="Y111" s="31"/>
      <c r="AE111" s="31"/>
    </row>
    <row r="112" spans="2:31">
      <c r="S112" s="31"/>
      <c r="Y112" s="31"/>
      <c r="AE112" s="31"/>
    </row>
    <row r="118" spans="3:13">
      <c r="C118" s="509"/>
      <c r="D118" s="509"/>
      <c r="E118" s="509"/>
      <c r="F118" s="509"/>
      <c r="G118" s="509"/>
      <c r="H118" s="509"/>
      <c r="I118" s="509"/>
      <c r="J118" s="509"/>
      <c r="K118" s="509"/>
      <c r="L118" s="509"/>
      <c r="M118" s="509"/>
    </row>
    <row r="119" spans="3:13">
      <c r="C119" s="509"/>
      <c r="D119" s="509"/>
      <c r="E119" s="509"/>
      <c r="F119" s="509"/>
      <c r="G119" s="509"/>
      <c r="H119" s="509"/>
      <c r="I119" s="509"/>
      <c r="J119" s="509"/>
      <c r="K119" s="509"/>
      <c r="L119" s="509"/>
      <c r="M119" s="509"/>
    </row>
    <row r="120" spans="3:13">
      <c r="C120" s="509"/>
      <c r="D120" s="509"/>
      <c r="E120" s="509"/>
      <c r="F120" s="509"/>
      <c r="G120" s="509"/>
      <c r="H120" s="509"/>
      <c r="I120" s="509"/>
      <c r="J120" s="509"/>
      <c r="K120" s="509"/>
      <c r="L120" s="509"/>
      <c r="M120" s="509"/>
    </row>
  </sheetData>
  <mergeCells count="9">
    <mergeCell ref="P1:R1"/>
    <mergeCell ref="P2:R2"/>
    <mergeCell ref="P57:R57"/>
    <mergeCell ref="C118:M120"/>
    <mergeCell ref="C10:R10"/>
    <mergeCell ref="C62:R64"/>
    <mergeCell ref="K2:M2"/>
    <mergeCell ref="K3:M3"/>
    <mergeCell ref="C4:R6"/>
  </mergeCells>
  <hyperlinks>
    <hyperlink ref="P2" r:id="rId1" xr:uid="{334ECC37-DDF4-4E42-A40B-32A045E174BC}"/>
  </hyperlinks>
  <printOptions horizontalCentered="1" verticalCentered="1"/>
  <pageMargins left="0" right="0" top="0" bottom="0" header="0.31496062992126" footer="0.31496062992126"/>
  <pageSetup paperSize="13" scale="75" orientation="portrait" r:id="rId2"/>
  <ignoredErrors>
    <ignoredError sqref="E25:M25 D25 D19:M19" formulaRange="1"/>
  </ignoredError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FEBBE-E3D6-404E-BA28-2A0FD3FBBF83}">
  <sheetPr codeName="Sheet7"/>
  <dimension ref="B2:T29"/>
  <sheetViews>
    <sheetView showGridLines="0" topLeftCell="A7" zoomScale="85" zoomScaleNormal="85" workbookViewId="0">
      <selection activeCell="L43" sqref="L43"/>
    </sheetView>
  </sheetViews>
  <sheetFormatPr defaultRowHeight="14.4"/>
  <cols>
    <col min="1" max="1" width="1.88671875" customWidth="1"/>
    <col min="2" max="2" width="22.5546875" style="30" bestFit="1" customWidth="1"/>
    <col min="3" max="3" width="12.44140625" customWidth="1"/>
    <col min="4" max="4" width="9.44140625" bestFit="1" customWidth="1"/>
    <col min="5" max="5" width="13.33203125" bestFit="1" customWidth="1"/>
    <col min="6" max="6" width="2.77734375" customWidth="1"/>
    <col min="7" max="7" width="12.33203125" customWidth="1"/>
    <col min="8" max="8" width="12.6640625" customWidth="1"/>
    <col min="9" max="9" width="13.109375" customWidth="1"/>
    <col min="10" max="10" width="15.33203125" bestFit="1" customWidth="1"/>
    <col min="11" max="11" width="2.77734375" customWidth="1"/>
    <col min="12" max="12" width="15.109375" customWidth="1"/>
    <col min="13" max="13" width="9.21875" customWidth="1"/>
    <col min="14" max="14" width="9.6640625" customWidth="1"/>
    <col min="15" max="15" width="18.88671875" customWidth="1"/>
    <col min="19" max="19" width="11.5546875" customWidth="1"/>
    <col min="20" max="20" width="12.33203125" customWidth="1"/>
  </cols>
  <sheetData>
    <row r="2" spans="2:20">
      <c r="B2" s="514" t="str">
        <f>'Data Sheet'!B1&amp;" - "&amp;'Data Sheet'!A17&amp;" Forecasting "</f>
        <v xml:space="preserve">HCL TECHNOLOGIES LTD - Sales Forecasting </v>
      </c>
      <c r="C2" s="514"/>
      <c r="D2" s="514"/>
      <c r="E2" s="514"/>
      <c r="G2" s="514" t="str">
        <f>'Data Sheet'!B1&amp;" - " &amp;HistoricalFS!B18&amp;" Forcasting "</f>
        <v xml:space="preserve">HCL TECHNOLOGIES LTD - EBITDA Forcasting </v>
      </c>
      <c r="H2" s="514"/>
      <c r="I2" s="514"/>
      <c r="J2" s="514"/>
      <c r="L2" s="514" t="str">
        <f>'Data Sheet'!B1&amp;" - " &amp;HistoricalFS!B38&amp;" Forcasting "</f>
        <v xml:space="preserve">HCL TECHNOLOGIES LTD - EPS/ Earning Per Share Forcasting </v>
      </c>
      <c r="M2" s="514"/>
      <c r="N2" s="514"/>
      <c r="O2" s="514"/>
    </row>
    <row r="3" spans="2:20" ht="15.6">
      <c r="B3" s="301" t="s">
        <v>166</v>
      </c>
      <c r="C3" s="302" t="s">
        <v>167</v>
      </c>
      <c r="D3" s="302" t="s">
        <v>3</v>
      </c>
      <c r="E3" s="302" t="s">
        <v>12</v>
      </c>
      <c r="G3" s="301" t="s">
        <v>166</v>
      </c>
      <c r="H3" s="302" t="s">
        <v>167</v>
      </c>
      <c r="I3" s="302" t="s">
        <v>80</v>
      </c>
      <c r="J3" s="302" t="s">
        <v>135</v>
      </c>
      <c r="L3" s="303" t="s">
        <v>166</v>
      </c>
      <c r="M3" s="304" t="s">
        <v>167</v>
      </c>
      <c r="N3" s="304" t="s">
        <v>43</v>
      </c>
      <c r="O3" s="304" t="s">
        <v>94</v>
      </c>
      <c r="Q3" s="301" t="s">
        <v>166</v>
      </c>
      <c r="R3" s="302" t="s">
        <v>167</v>
      </c>
      <c r="S3" s="302" t="s">
        <v>3</v>
      </c>
      <c r="T3" s="302" t="s">
        <v>12</v>
      </c>
    </row>
    <row r="4" spans="2:20">
      <c r="B4" s="30">
        <v>1</v>
      </c>
      <c r="C4" s="42">
        <f>'Data Sheet'!$B$16</f>
        <v>42185</v>
      </c>
      <c r="D4" s="344">
        <f t="array" ref="D4:D13">TRANSPOSE('Data Sheet'!B17:K17)</f>
        <v>36701.22</v>
      </c>
      <c r="E4" s="21"/>
      <c r="G4" s="30">
        <v>1</v>
      </c>
      <c r="H4" s="42">
        <f>'Data Sheet'!$B$16</f>
        <v>42185</v>
      </c>
      <c r="I4" s="43">
        <f t="array" ref="I4:I13">TRANSPOSE(HistoricalFS!C18:L18)</f>
        <v>8486.0700000000033</v>
      </c>
      <c r="J4" s="21"/>
      <c r="L4" s="30">
        <v>1</v>
      </c>
      <c r="M4" s="42">
        <f>'Data Sheet'!$B$16</f>
        <v>42185</v>
      </c>
      <c r="N4" s="43">
        <f t="array" ref="N4:N13">TRANSPOSE(HistoricalFS!C38:L38)</f>
        <v>21.962944523470856</v>
      </c>
      <c r="O4" s="21"/>
      <c r="Q4" s="443">
        <v>1</v>
      </c>
      <c r="R4" s="42">
        <f>'Data Sheet'!$B$16</f>
        <v>42185</v>
      </c>
      <c r="S4" s="344">
        <f t="array" ref="S4:S13">TRANSPOSE(HistoricalFS!C33:L33)</f>
        <v>6175.9800000000041</v>
      </c>
      <c r="T4" s="21"/>
    </row>
    <row r="5" spans="2:20">
      <c r="B5" s="30">
        <v>2</v>
      </c>
      <c r="C5" s="42">
        <f>C4+365</f>
        <v>42550</v>
      </c>
      <c r="D5" s="344">
        <v>31135.94</v>
      </c>
      <c r="E5" s="28">
        <f>IFERROR(D5/D4-1,0)</f>
        <v>-0.15163746600249262</v>
      </c>
      <c r="G5" s="30">
        <v>2</v>
      </c>
      <c r="H5" s="42">
        <f>H4+365</f>
        <v>42550</v>
      </c>
      <c r="I5" s="43">
        <v>6653.5499999999975</v>
      </c>
      <c r="J5" s="28">
        <f>IFERROR(I5/I4-1,0)</f>
        <v>-0.21594448313530357</v>
      </c>
      <c r="L5" s="30">
        <v>2</v>
      </c>
      <c r="M5" s="42">
        <f>M4+365</f>
        <v>42550</v>
      </c>
      <c r="N5" s="43">
        <v>16.771093306863293</v>
      </c>
      <c r="O5" s="28">
        <f>IFERROR(N5/N4-1,0)</f>
        <v>-0.236391400572872</v>
      </c>
      <c r="Q5" s="443">
        <v>2</v>
      </c>
      <c r="R5" s="42">
        <f>R4+365</f>
        <v>42550</v>
      </c>
      <c r="S5" s="344">
        <v>4730.7899999999972</v>
      </c>
      <c r="T5" s="28">
        <f>IFERROR(S5/S4-1,0)</f>
        <v>-0.23400172928021234</v>
      </c>
    </row>
    <row r="6" spans="2:20">
      <c r="B6" s="30">
        <v>3</v>
      </c>
      <c r="C6" s="42">
        <f t="shared" ref="C6:C18" si="0">C5+365</f>
        <v>42915</v>
      </c>
      <c r="D6" s="344">
        <v>47568</v>
      </c>
      <c r="E6" s="28">
        <f t="shared" ref="E6:E18" si="1">IFERROR(D6/D5-1,0)</f>
        <v>0.52775217321205026</v>
      </c>
      <c r="G6" s="30">
        <v>3</v>
      </c>
      <c r="H6" s="42">
        <f t="shared" ref="H6:H18" si="2">H5+365</f>
        <v>42915</v>
      </c>
      <c r="I6" s="43">
        <v>10390</v>
      </c>
      <c r="J6" s="28">
        <f t="shared" ref="J6:J18" si="3">IFERROR(I6/I5-1,0)</f>
        <v>0.5615723936845749</v>
      </c>
      <c r="L6" s="30">
        <v>3</v>
      </c>
      <c r="M6" s="42">
        <f t="shared" ref="M6:M18" si="4">M5+365</f>
        <v>42915</v>
      </c>
      <c r="N6" s="43">
        <v>26.412251191477431</v>
      </c>
      <c r="O6" s="28">
        <f t="shared" ref="O6:O18" si="5">IFERROR(N6/N5-1,0)</f>
        <v>0.57486758365768886</v>
      </c>
      <c r="Q6" s="443">
        <v>3</v>
      </c>
      <c r="R6" s="42">
        <f t="shared" ref="R6:R18" si="6">R5+365</f>
        <v>42915</v>
      </c>
      <c r="S6" s="344">
        <v>7537</v>
      </c>
      <c r="T6" s="28">
        <f t="shared" ref="T6:T18" si="7">IFERROR(S6/S5-1,0)</f>
        <v>0.59317999742115046</v>
      </c>
    </row>
    <row r="7" spans="2:20">
      <c r="B7" s="30">
        <v>4</v>
      </c>
      <c r="C7" s="42">
        <f t="shared" si="0"/>
        <v>43280</v>
      </c>
      <c r="D7" s="344">
        <v>50569</v>
      </c>
      <c r="E7" s="28">
        <f t="shared" si="1"/>
        <v>6.308863101244544E-2</v>
      </c>
      <c r="G7" s="30">
        <v>4</v>
      </c>
      <c r="H7" s="42">
        <f t="shared" si="2"/>
        <v>43280</v>
      </c>
      <c r="I7" s="43">
        <v>11246</v>
      </c>
      <c r="J7" s="28">
        <f t="shared" si="3"/>
        <v>8.2386910490856557E-2</v>
      </c>
      <c r="L7" s="30">
        <v>4</v>
      </c>
      <c r="M7" s="42">
        <f t="shared" si="4"/>
        <v>43280</v>
      </c>
      <c r="N7" s="43">
        <v>26.906087268809483</v>
      </c>
      <c r="O7" s="28">
        <f t="shared" si="5"/>
        <v>1.8697235375809251E-2</v>
      </c>
      <c r="Q7" s="443">
        <v>4</v>
      </c>
      <c r="R7" s="42">
        <f t="shared" si="6"/>
        <v>43280</v>
      </c>
      <c r="S7" s="344">
        <v>7492</v>
      </c>
      <c r="T7" s="28">
        <f t="shared" si="7"/>
        <v>-5.9705453098050087E-3</v>
      </c>
    </row>
    <row r="8" spans="2:20">
      <c r="B8" s="30">
        <v>5</v>
      </c>
      <c r="C8" s="42">
        <f t="shared" si="0"/>
        <v>43645</v>
      </c>
      <c r="D8" s="344">
        <v>60427</v>
      </c>
      <c r="E8" s="28">
        <f t="shared" si="1"/>
        <v>0.19494156499040916</v>
      </c>
      <c r="G8" s="30">
        <v>5</v>
      </c>
      <c r="H8" s="42">
        <f t="shared" si="2"/>
        <v>43645</v>
      </c>
      <c r="I8" s="43">
        <v>13926</v>
      </c>
      <c r="J8" s="28">
        <f t="shared" si="3"/>
        <v>0.23830695358349629</v>
      </c>
      <c r="L8" s="30">
        <v>5</v>
      </c>
      <c r="M8" s="42">
        <f t="shared" si="4"/>
        <v>43645</v>
      </c>
      <c r="N8" s="43">
        <v>33.831010838310107</v>
      </c>
      <c r="O8" s="28">
        <f t="shared" si="5"/>
        <v>0.25737386117558048</v>
      </c>
      <c r="Q8" s="443">
        <v>5</v>
      </c>
      <c r="R8" s="42">
        <f t="shared" si="6"/>
        <v>43645</v>
      </c>
      <c r="S8" s="344">
        <v>9177</v>
      </c>
      <c r="T8" s="28">
        <f t="shared" si="7"/>
        <v>0.22490656700480516</v>
      </c>
    </row>
    <row r="9" spans="2:20">
      <c r="B9" s="30">
        <v>6</v>
      </c>
      <c r="C9" s="42">
        <f t="shared" si="0"/>
        <v>44010</v>
      </c>
      <c r="D9" s="344">
        <v>70676</v>
      </c>
      <c r="E9" s="28">
        <f t="shared" si="1"/>
        <v>0.16960961159746479</v>
      </c>
      <c r="G9" s="30">
        <v>6</v>
      </c>
      <c r="H9" s="42">
        <f t="shared" si="2"/>
        <v>44010</v>
      </c>
      <c r="I9" s="43">
        <v>17316</v>
      </c>
      <c r="J9" s="28">
        <f t="shared" si="3"/>
        <v>0.24342955622576468</v>
      </c>
      <c r="L9" s="30">
        <v>6</v>
      </c>
      <c r="M9" s="42">
        <f t="shared" si="4"/>
        <v>44010</v>
      </c>
      <c r="N9" s="43">
        <v>38.574639790691677</v>
      </c>
      <c r="O9" s="28">
        <f t="shared" si="5"/>
        <v>0.14021540695467194</v>
      </c>
      <c r="Q9" s="443">
        <v>6</v>
      </c>
      <c r="R9" s="42">
        <f t="shared" si="6"/>
        <v>44010</v>
      </c>
      <c r="S9" s="344">
        <v>10468</v>
      </c>
      <c r="T9" s="28">
        <f t="shared" si="7"/>
        <v>0.14067778141004683</v>
      </c>
    </row>
    <row r="10" spans="2:20">
      <c r="B10" s="30">
        <v>7</v>
      </c>
      <c r="C10" s="42">
        <f t="shared" si="0"/>
        <v>44375</v>
      </c>
      <c r="D10" s="344">
        <v>75379</v>
      </c>
      <c r="E10" s="28">
        <f t="shared" si="1"/>
        <v>6.6543098081385477E-2</v>
      </c>
      <c r="G10" s="30">
        <v>7</v>
      </c>
      <c r="H10" s="42">
        <f t="shared" si="2"/>
        <v>44375</v>
      </c>
      <c r="I10" s="43">
        <v>20048</v>
      </c>
      <c r="J10" s="28">
        <f t="shared" si="3"/>
        <v>0.15777315777315781</v>
      </c>
      <c r="L10" s="30">
        <v>7</v>
      </c>
      <c r="M10" s="42">
        <f t="shared" si="4"/>
        <v>44375</v>
      </c>
      <c r="N10" s="43">
        <v>37.741828499834178</v>
      </c>
      <c r="O10" s="28">
        <f t="shared" si="5"/>
        <v>-2.1589606419564311E-2</v>
      </c>
      <c r="Q10" s="443">
        <v>7</v>
      </c>
      <c r="R10" s="42">
        <f t="shared" si="6"/>
        <v>44375</v>
      </c>
      <c r="S10" s="344">
        <v>10242</v>
      </c>
      <c r="T10" s="28">
        <f t="shared" si="7"/>
        <v>-2.1589606419564422E-2</v>
      </c>
    </row>
    <row r="11" spans="2:20">
      <c r="B11" s="30">
        <v>8</v>
      </c>
      <c r="C11" s="42">
        <f t="shared" si="0"/>
        <v>44740</v>
      </c>
      <c r="D11" s="344">
        <v>85651</v>
      </c>
      <c r="E11" s="28">
        <f t="shared" si="1"/>
        <v>0.13627137531673283</v>
      </c>
      <c r="G11" s="30">
        <v>8</v>
      </c>
      <c r="H11" s="42">
        <f t="shared" si="2"/>
        <v>44740</v>
      </c>
      <c r="I11" s="43">
        <v>20529</v>
      </c>
      <c r="J11" s="28">
        <f t="shared" si="3"/>
        <v>2.3992418196328913E-2</v>
      </c>
      <c r="L11" s="30">
        <v>8</v>
      </c>
      <c r="M11" s="42">
        <f t="shared" si="4"/>
        <v>44740</v>
      </c>
      <c r="N11" s="43">
        <v>45.900431145668279</v>
      </c>
      <c r="O11" s="28">
        <f t="shared" si="5"/>
        <v>0.21616871704745155</v>
      </c>
      <c r="Q11" s="443">
        <v>8</v>
      </c>
      <c r="R11" s="42">
        <f t="shared" si="6"/>
        <v>44740</v>
      </c>
      <c r="S11" s="344">
        <v>12456</v>
      </c>
      <c r="T11" s="28">
        <f t="shared" si="7"/>
        <v>0.21616871704745177</v>
      </c>
    </row>
    <row r="12" spans="2:20">
      <c r="B12" s="30">
        <v>9</v>
      </c>
      <c r="C12" s="42">
        <f t="shared" si="0"/>
        <v>45105</v>
      </c>
      <c r="D12" s="344">
        <v>101456</v>
      </c>
      <c r="E12" s="28">
        <f t="shared" si="1"/>
        <v>0.18452790977338274</v>
      </c>
      <c r="G12" s="30">
        <v>9</v>
      </c>
      <c r="H12" s="42">
        <f t="shared" si="2"/>
        <v>45105</v>
      </c>
      <c r="I12" s="43">
        <v>22628</v>
      </c>
      <c r="J12" s="28">
        <f t="shared" si="3"/>
        <v>0.10224560378001857</v>
      </c>
      <c r="L12" s="30">
        <v>9</v>
      </c>
      <c r="M12" s="42">
        <f t="shared" si="4"/>
        <v>45105</v>
      </c>
      <c r="N12" s="43">
        <v>49.699672034491655</v>
      </c>
      <c r="O12" s="28">
        <f t="shared" si="5"/>
        <v>8.2771355170199179E-2</v>
      </c>
      <c r="Q12" s="443">
        <v>9</v>
      </c>
      <c r="R12" s="42">
        <f t="shared" si="6"/>
        <v>45105</v>
      </c>
      <c r="S12" s="344">
        <v>13487</v>
      </c>
      <c r="T12" s="28">
        <f t="shared" si="7"/>
        <v>8.2771355170199179E-2</v>
      </c>
    </row>
    <row r="13" spans="2:20">
      <c r="B13" s="30">
        <v>10</v>
      </c>
      <c r="C13" s="42">
        <f t="shared" si="0"/>
        <v>45470</v>
      </c>
      <c r="D13" s="344">
        <v>109913</v>
      </c>
      <c r="E13" s="28">
        <f t="shared" si="1"/>
        <v>8.3356331808863038E-2</v>
      </c>
      <c r="G13" s="30">
        <v>10</v>
      </c>
      <c r="H13" s="42">
        <f t="shared" si="2"/>
        <v>45470</v>
      </c>
      <c r="I13" s="43">
        <v>24198</v>
      </c>
      <c r="J13" s="28">
        <f t="shared" si="3"/>
        <v>6.9383065228920016E-2</v>
      </c>
      <c r="L13" s="30">
        <v>10</v>
      </c>
      <c r="M13" s="42">
        <f t="shared" si="4"/>
        <v>45470</v>
      </c>
      <c r="N13" s="43">
        <v>52.382356192652097</v>
      </c>
      <c r="O13" s="28">
        <f t="shared" si="5"/>
        <v>5.3977904648921049E-2</v>
      </c>
      <c r="Q13" s="443">
        <v>10</v>
      </c>
      <c r="R13" s="42">
        <f t="shared" si="6"/>
        <v>45470</v>
      </c>
      <c r="S13" s="344">
        <v>14215</v>
      </c>
      <c r="T13" s="28">
        <f t="shared" si="7"/>
        <v>5.3977904648921271E-2</v>
      </c>
    </row>
    <row r="14" spans="2:20">
      <c r="B14" s="44">
        <v>11</v>
      </c>
      <c r="C14" s="45">
        <f t="shared" si="0"/>
        <v>45835</v>
      </c>
      <c r="D14" s="345">
        <f>FORECAST(B14,$D$4:$D$13,$B$4:$B$13)</f>
        <v>114488.96400000001</v>
      </c>
      <c r="E14" s="46">
        <f t="shared" si="1"/>
        <v>4.1632600329351455E-2</v>
      </c>
      <c r="G14" s="44">
        <v>11</v>
      </c>
      <c r="H14" s="45">
        <f t="shared" si="2"/>
        <v>45835</v>
      </c>
      <c r="I14" s="47">
        <f>FORECAST(G14,$I$4:$I$13,$G$4:$G$13)</f>
        <v>26666.045999999998</v>
      </c>
      <c r="J14" s="46">
        <f t="shared" si="3"/>
        <v>0.10199380114059009</v>
      </c>
      <c r="L14" s="44">
        <v>11</v>
      </c>
      <c r="M14" s="45">
        <f t="shared" si="4"/>
        <v>45835</v>
      </c>
      <c r="N14" s="47">
        <f>FORECAST(L14,$N$4:$N$13,$L$4:$L$13)</f>
        <v>56.317115096974895</v>
      </c>
      <c r="O14" s="46">
        <f t="shared" si="5"/>
        <v>7.5116111422165233E-2</v>
      </c>
      <c r="Q14" s="44">
        <v>11</v>
      </c>
      <c r="R14" s="45">
        <f t="shared" si="6"/>
        <v>45835</v>
      </c>
      <c r="S14" s="345">
        <f>FORECAST(Q14,$S$4:$S$13,$Q$4:$Q$13)</f>
        <v>15190.765333333333</v>
      </c>
      <c r="T14" s="46">
        <f>IFERROR(S14/S13-1,0)</f>
        <v>6.8643357955211703E-2</v>
      </c>
    </row>
    <row r="15" spans="2:20">
      <c r="B15" s="44">
        <v>12</v>
      </c>
      <c r="C15" s="45">
        <f t="shared" si="0"/>
        <v>46200</v>
      </c>
      <c r="D15" s="345">
        <f t="shared" ref="D15:D18" si="8">FORECAST(B15,$D$4:$D$13,$B$4:$B$13)</f>
        <v>123132.84545454546</v>
      </c>
      <c r="E15" s="46">
        <f t="shared" si="1"/>
        <v>7.5499691433538185E-2</v>
      </c>
      <c r="G15" s="44">
        <v>12</v>
      </c>
      <c r="H15" s="45">
        <f t="shared" si="2"/>
        <v>46200</v>
      </c>
      <c r="I15" s="47">
        <f t="shared" ref="I15:I18" si="9">FORECAST(G15,$I$4:$I$13,$G$4:$G$13)</f>
        <v>28688.588545454542</v>
      </c>
      <c r="J15" s="46">
        <f t="shared" si="3"/>
        <v>7.5847110796049222E-2</v>
      </c>
      <c r="L15" s="44">
        <v>12</v>
      </c>
      <c r="M15" s="45">
        <f t="shared" si="4"/>
        <v>46200</v>
      </c>
      <c r="N15" s="47">
        <f t="shared" ref="N15:N18" si="10">FORECAST(L15,$N$4:$N$13,$L$4:$L$13)</f>
        <v>60.189639391110894</v>
      </c>
      <c r="O15" s="46">
        <f t="shared" si="5"/>
        <v>6.8762831467267693E-2</v>
      </c>
      <c r="Q15" s="44">
        <v>12</v>
      </c>
      <c r="R15" s="45">
        <f t="shared" si="6"/>
        <v>46200</v>
      </c>
      <c r="S15" s="345">
        <f t="shared" ref="S15:S18" si="11">FORECAST(Q15,$S$4:$S$13,$Q$4:$Q$13)</f>
        <v>16207.617757575757</v>
      </c>
      <c r="T15" s="46">
        <f t="shared" si="7"/>
        <v>6.6938854095200062E-2</v>
      </c>
    </row>
    <row r="16" spans="2:20">
      <c r="B16" s="44">
        <v>13</v>
      </c>
      <c r="C16" s="45">
        <f t="shared" si="0"/>
        <v>46565</v>
      </c>
      <c r="D16" s="345">
        <f t="shared" si="8"/>
        <v>131776.72690909091</v>
      </c>
      <c r="E16" s="46">
        <f t="shared" si="1"/>
        <v>7.0199640255502294E-2</v>
      </c>
      <c r="G16" s="44">
        <v>13</v>
      </c>
      <c r="H16" s="45">
        <f t="shared" si="2"/>
        <v>46565</v>
      </c>
      <c r="I16" s="47">
        <f>FORECAST(G16,$I$4:$I$13,$G$4:$G$13)</f>
        <v>30711.13109090909</v>
      </c>
      <c r="J16" s="46">
        <f t="shared" si="3"/>
        <v>7.0499897276229184E-2</v>
      </c>
      <c r="L16" s="44">
        <v>13</v>
      </c>
      <c r="M16" s="45">
        <f t="shared" si="4"/>
        <v>46565</v>
      </c>
      <c r="N16" s="47">
        <f t="shared" si="10"/>
        <v>64.062163685246901</v>
      </c>
      <c r="O16" s="46">
        <f t="shared" si="5"/>
        <v>6.4338718977404508E-2</v>
      </c>
      <c r="Q16" s="44">
        <v>13</v>
      </c>
      <c r="R16" s="45">
        <f t="shared" si="6"/>
        <v>46565</v>
      </c>
      <c r="S16" s="345">
        <f t="shared" si="11"/>
        <v>17224.470181818182</v>
      </c>
      <c r="T16" s="46">
        <f t="shared" si="7"/>
        <v>6.2739166202702812E-2</v>
      </c>
    </row>
    <row r="17" spans="2:20">
      <c r="B17" s="44">
        <v>14</v>
      </c>
      <c r="C17" s="45">
        <f t="shared" si="0"/>
        <v>46930</v>
      </c>
      <c r="D17" s="345">
        <f>FORECAST(B17,$D$4:$D$13,$B$4:$B$13)</f>
        <v>140420.60836363636</v>
      </c>
      <c r="E17" s="46">
        <f t="shared" si="1"/>
        <v>6.5594901750053447E-2</v>
      </c>
      <c r="G17" s="44">
        <v>14</v>
      </c>
      <c r="H17" s="45">
        <f t="shared" si="2"/>
        <v>46930</v>
      </c>
      <c r="I17" s="47">
        <f t="shared" si="9"/>
        <v>32733.673636363634</v>
      </c>
      <c r="J17" s="46">
        <f t="shared" si="3"/>
        <v>6.5856986493514125E-2</v>
      </c>
      <c r="L17" s="44">
        <v>14</v>
      </c>
      <c r="M17" s="45">
        <f t="shared" si="4"/>
        <v>46930</v>
      </c>
      <c r="N17" s="47">
        <f t="shared" si="10"/>
        <v>67.934687979382886</v>
      </c>
      <c r="O17" s="46">
        <f t="shared" si="5"/>
        <v>6.0449477060479095E-2</v>
      </c>
      <c r="Q17" s="44">
        <v>14</v>
      </c>
      <c r="R17" s="45">
        <f t="shared" si="6"/>
        <v>46930</v>
      </c>
      <c r="S17" s="345">
        <f t="shared" si="11"/>
        <v>18241.322606060607</v>
      </c>
      <c r="T17" s="46">
        <f t="shared" si="7"/>
        <v>5.9035338301191675E-2</v>
      </c>
    </row>
    <row r="18" spans="2:20">
      <c r="B18" s="44">
        <v>15</v>
      </c>
      <c r="C18" s="45">
        <f t="shared" si="0"/>
        <v>47295</v>
      </c>
      <c r="D18" s="345">
        <f t="shared" si="8"/>
        <v>149064.48981818181</v>
      </c>
      <c r="E18" s="46">
        <f t="shared" si="1"/>
        <v>6.155707168111002E-2</v>
      </c>
      <c r="G18" s="44">
        <v>15</v>
      </c>
      <c r="H18" s="45">
        <f t="shared" si="2"/>
        <v>47295</v>
      </c>
      <c r="I18" s="47">
        <f t="shared" si="9"/>
        <v>34756.216181818178</v>
      </c>
      <c r="J18" s="46">
        <f t="shared" si="3"/>
        <v>6.178782644205616E-2</v>
      </c>
      <c r="L18" s="44">
        <v>15</v>
      </c>
      <c r="M18" s="45">
        <f t="shared" si="4"/>
        <v>47295</v>
      </c>
      <c r="N18" s="47">
        <f t="shared" si="10"/>
        <v>71.807212273518886</v>
      </c>
      <c r="O18" s="46">
        <f t="shared" si="5"/>
        <v>5.7003637012526642E-2</v>
      </c>
      <c r="Q18" s="44">
        <v>15</v>
      </c>
      <c r="R18" s="45">
        <f t="shared" si="6"/>
        <v>47295</v>
      </c>
      <c r="S18" s="345">
        <f t="shared" si="11"/>
        <v>19258.175030303028</v>
      </c>
      <c r="T18" s="46">
        <f t="shared" si="7"/>
        <v>5.5744446069090126E-2</v>
      </c>
    </row>
    <row r="19" spans="2:20">
      <c r="C19" s="41"/>
      <c r="D19" s="21"/>
      <c r="E19" s="21"/>
    </row>
    <row r="20" spans="2:20">
      <c r="C20" s="41"/>
      <c r="D20" s="21"/>
      <c r="E20" s="21"/>
    </row>
    <row r="21" spans="2:20">
      <c r="B21" s="30" t="s">
        <v>509</v>
      </c>
      <c r="C21" s="28">
        <f>_xlfn.RRI(B13,D4,D13)</f>
        <v>0.11592975081035828</v>
      </c>
      <c r="D21" s="21"/>
      <c r="E21" s="21"/>
    </row>
    <row r="22" spans="2:20">
      <c r="C22" s="21"/>
      <c r="D22" s="21"/>
      <c r="E22" s="21"/>
    </row>
    <row r="23" spans="2:20">
      <c r="C23" s="21"/>
      <c r="D23" s="21"/>
      <c r="E23" s="21"/>
    </row>
    <row r="24" spans="2:20">
      <c r="C24" s="21"/>
      <c r="D24" s="21"/>
      <c r="E24" s="21"/>
    </row>
    <row r="25" spans="2:20">
      <c r="E25" s="21"/>
    </row>
    <row r="26" spans="2:20">
      <c r="E26" s="21"/>
    </row>
    <row r="27" spans="2:20">
      <c r="D27" s="21"/>
      <c r="E27" s="21"/>
    </row>
    <row r="28" spans="2:20">
      <c r="C28" s="21"/>
      <c r="D28" s="21"/>
      <c r="E28" s="21"/>
    </row>
    <row r="29" spans="2:20">
      <c r="C29" s="21"/>
      <c r="D29" s="21"/>
      <c r="E29" s="21"/>
    </row>
  </sheetData>
  <mergeCells count="3">
    <mergeCell ref="B2:E2"/>
    <mergeCell ref="G2:J2"/>
    <mergeCell ref="L2:O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43B4-3EB4-46ED-8B21-50B08BDD0374}">
  <sheetPr codeName="Sheet6"/>
  <dimension ref="B1:O67"/>
  <sheetViews>
    <sheetView showGridLines="0" tabSelected="1" view="pageLayout" zoomScaleNormal="115" workbookViewId="0">
      <selection activeCell="B9" sqref="B9"/>
    </sheetView>
  </sheetViews>
  <sheetFormatPr defaultRowHeight="14.4"/>
  <cols>
    <col min="1" max="1" width="1.88671875" customWidth="1"/>
    <col min="2" max="2" width="35.44140625" style="21" customWidth="1"/>
    <col min="3" max="7" width="9.77734375" style="21" hidden="1" customWidth="1"/>
    <col min="8" max="12" width="9.77734375" style="21" customWidth="1"/>
    <col min="13" max="13" width="19.21875" customWidth="1"/>
    <col min="14" max="15" width="9.77734375" customWidth="1"/>
    <col min="17" max="17" width="8.6640625" customWidth="1"/>
  </cols>
  <sheetData>
    <row r="1" spans="2:15">
      <c r="M1" s="510" t="s">
        <v>169</v>
      </c>
      <c r="N1" s="510"/>
      <c r="O1" s="510"/>
    </row>
    <row r="2" spans="2:15">
      <c r="M2" s="507" t="s">
        <v>170</v>
      </c>
      <c r="N2" s="511"/>
      <c r="O2" s="511"/>
    </row>
    <row r="3" spans="2:15">
      <c r="B3" s="515" t="str">
        <f>'Data Sheet'!B1</f>
        <v>HCL TECHNOLOGIES LTD</v>
      </c>
      <c r="C3" s="516"/>
      <c r="D3" s="516"/>
      <c r="E3" s="516"/>
      <c r="F3" s="516"/>
      <c r="G3" s="516"/>
      <c r="H3" s="516"/>
      <c r="I3" s="516"/>
      <c r="J3" s="516"/>
      <c r="K3" s="516"/>
      <c r="L3" s="516"/>
      <c r="M3" s="516"/>
      <c r="N3" s="516"/>
      <c r="O3" s="516"/>
    </row>
    <row r="4" spans="2:15">
      <c r="B4" s="516"/>
      <c r="C4" s="516"/>
      <c r="D4" s="516"/>
      <c r="E4" s="516"/>
      <c r="F4" s="516"/>
      <c r="G4" s="516"/>
      <c r="H4" s="516"/>
      <c r="I4" s="516"/>
      <c r="J4" s="516"/>
      <c r="K4" s="516"/>
      <c r="L4" s="516"/>
      <c r="M4" s="516"/>
      <c r="N4" s="516"/>
      <c r="O4" s="516"/>
    </row>
    <row r="5" spans="2:15">
      <c r="B5"/>
    </row>
    <row r="8" spans="2:15" ht="31.2">
      <c r="B8" s="505" t="str">
        <f>"Ratio Analysis -"&amp;'Data Sheet'!B1</f>
        <v>Ratio Analysis -HCL TECHNOLOGIES LTD</v>
      </c>
      <c r="C8" s="505"/>
      <c r="D8" s="505"/>
      <c r="E8" s="505"/>
      <c r="F8" s="505"/>
      <c r="G8" s="505"/>
      <c r="H8" s="505"/>
      <c r="I8" s="505"/>
      <c r="J8" s="505"/>
      <c r="K8" s="505"/>
      <c r="L8" s="505"/>
      <c r="M8" s="505"/>
      <c r="N8" s="505"/>
      <c r="O8" s="505"/>
    </row>
    <row r="11" spans="2:15">
      <c r="B11" s="291" t="s">
        <v>70</v>
      </c>
      <c r="C11" s="309">
        <f>'Data Sheet'!B16</f>
        <v>42185</v>
      </c>
      <c r="D11" s="309">
        <f>'Data Sheet'!C16</f>
        <v>42460</v>
      </c>
      <c r="E11" s="309">
        <f>'Data Sheet'!D16</f>
        <v>42825</v>
      </c>
      <c r="F11" s="309">
        <f>'Data Sheet'!E16</f>
        <v>43190</v>
      </c>
      <c r="G11" s="309">
        <f>'Data Sheet'!F16</f>
        <v>43555</v>
      </c>
      <c r="H11" s="309">
        <f>'Data Sheet'!G16</f>
        <v>43921</v>
      </c>
      <c r="I11" s="309">
        <f>'Data Sheet'!H16</f>
        <v>44286</v>
      </c>
      <c r="J11" s="309">
        <f>'Data Sheet'!I16</f>
        <v>44651</v>
      </c>
      <c r="K11" s="309">
        <f>'Data Sheet'!J16</f>
        <v>45016</v>
      </c>
      <c r="L11" s="309">
        <f>'Data Sheet'!K16</f>
        <v>45382</v>
      </c>
      <c r="M11" s="310" t="s">
        <v>165</v>
      </c>
      <c r="N11" s="309" t="s">
        <v>163</v>
      </c>
      <c r="O11" s="309" t="s">
        <v>164</v>
      </c>
    </row>
    <row r="13" spans="2:15">
      <c r="B13" s="317" t="s">
        <v>12</v>
      </c>
      <c r="C13" s="318"/>
      <c r="D13" s="318">
        <f>IFERROR(HistoricalFS!D7,0)</f>
        <v>-0.15163746600249262</v>
      </c>
      <c r="E13" s="318">
        <f>IFERROR(HistoricalFS!E7,0)</f>
        <v>0.52775217321205026</v>
      </c>
      <c r="F13" s="318">
        <f>IFERROR(HistoricalFS!F7,0)</f>
        <v>6.308863101244544E-2</v>
      </c>
      <c r="G13" s="318">
        <f>IFERROR(HistoricalFS!G7,0)</f>
        <v>0.19494156499040916</v>
      </c>
      <c r="H13" s="318">
        <f>IFERROR(HistoricalFS!H7,0)</f>
        <v>0.16960961159746479</v>
      </c>
      <c r="I13" s="318">
        <f>IFERROR(HistoricalFS!I7,0)</f>
        <v>6.6543098081385477E-2</v>
      </c>
      <c r="J13" s="318">
        <f>IFERROR(HistoricalFS!J7,0)</f>
        <v>0.13627137531673283</v>
      </c>
      <c r="K13" s="318">
        <f>IFERROR(HistoricalFS!K7,0)</f>
        <v>0.18452790977338274</v>
      </c>
      <c r="L13" s="318">
        <f>IFERROR(HistoricalFS!L7,0)</f>
        <v>8.3356331808863038E-2</v>
      </c>
      <c r="M13" s="503"/>
      <c r="N13" s="320">
        <f>IFERROR(AVERAGE(D13:L13),0)</f>
        <v>0.1416059144211379</v>
      </c>
      <c r="O13" s="320">
        <f>IFERROR(MEDIAN(C13:L13),0)</f>
        <v>0.13627137531673283</v>
      </c>
    </row>
    <row r="14" spans="2:15">
      <c r="B14" s="36" t="s">
        <v>135</v>
      </c>
      <c r="C14" s="37"/>
      <c r="D14" s="37">
        <f>IFERROR(HistoricalFS!D18/HistoricalFS!C18-1,0)</f>
        <v>-0.21594448313530357</v>
      </c>
      <c r="E14" s="37">
        <f>IFERROR(HistoricalFS!E18/HistoricalFS!D18-1,0)</f>
        <v>0.5615723936845749</v>
      </c>
      <c r="F14" s="37">
        <f>IFERROR(HistoricalFS!F18/HistoricalFS!E18-1,0)</f>
        <v>8.2386910490856557E-2</v>
      </c>
      <c r="G14" s="37">
        <f>IFERROR(HistoricalFS!G18/HistoricalFS!F18-1,0)</f>
        <v>0.23830695358349629</v>
      </c>
      <c r="H14" s="37">
        <f>IFERROR(HistoricalFS!H18/HistoricalFS!G18-1,0)</f>
        <v>0.24342955622576468</v>
      </c>
      <c r="I14" s="37">
        <f>IFERROR(HistoricalFS!I18/HistoricalFS!H18-1,0)</f>
        <v>0.15777315777315781</v>
      </c>
      <c r="J14" s="37">
        <f>IFERROR(HistoricalFS!J18/HistoricalFS!I18-1,0)</f>
        <v>2.3992418196328913E-2</v>
      </c>
      <c r="K14" s="37">
        <f>IFERROR(HistoricalFS!K18/HistoricalFS!J18-1,0)</f>
        <v>0.10224560378001857</v>
      </c>
      <c r="L14" s="37">
        <f>IFERROR(HistoricalFS!L18/HistoricalFS!K18-1,0)</f>
        <v>6.9383065228920016E-2</v>
      </c>
      <c r="M14" s="209"/>
      <c r="N14" s="40">
        <f t="shared" ref="N14:N17" si="0">IFERROR(AVERAGE(D14:L14),0)</f>
        <v>0.14034950842531269</v>
      </c>
      <c r="O14" s="40">
        <f t="shared" ref="O14:O52" si="1">IFERROR(MEDIAN(C14:L14),0)</f>
        <v>0.10224560378001857</v>
      </c>
    </row>
    <row r="15" spans="2:15">
      <c r="B15" s="36" t="s">
        <v>136</v>
      </c>
      <c r="C15" s="37"/>
      <c r="D15" s="37">
        <f>IFERROR(HistoricalFS!D27/HistoricalFS!C27-1,0)</f>
        <v>-0.22791634182570908</v>
      </c>
      <c r="E15" s="37">
        <f>IFERROR(HistoricalFS!E27/HistoricalFS!D27-1,0)</f>
        <v>0.53538451065595494</v>
      </c>
      <c r="F15" s="37">
        <f>IFERROR(HistoricalFS!F27/HistoricalFS!E27-1,0)</f>
        <v>3.3885780639712815E-2</v>
      </c>
      <c r="G15" s="37">
        <f>IFERROR(HistoricalFS!G27/HistoricalFS!F27-1,0)</f>
        <v>0.19246477435164389</v>
      </c>
      <c r="H15" s="37">
        <f>IFERROR(HistoricalFS!H27/HistoricalFS!G27-1,0)</f>
        <v>0.14658789279904094</v>
      </c>
      <c r="I15" s="37">
        <f>IFERROR(HistoricalFS!I27/HistoricalFS!H27-1,0)</f>
        <v>0.11462922858636393</v>
      </c>
      <c r="J15" s="37">
        <f>IFERROR(HistoricalFS!J27/HistoricalFS!I27-1,0)</f>
        <v>6.4183304301219435E-2</v>
      </c>
      <c r="K15" s="37">
        <f>IFERROR(HistoricalFS!K27/HistoricalFS!J27-1,0)</f>
        <v>0.14140015109544191</v>
      </c>
      <c r="L15" s="37">
        <f>IFERROR(HistoricalFS!L27/HistoricalFS!K27-1,0)</f>
        <v>7.4020959735245473E-2</v>
      </c>
      <c r="M15" s="209"/>
      <c r="N15" s="40">
        <f t="shared" si="0"/>
        <v>0.11940447337099047</v>
      </c>
      <c r="O15" s="40">
        <f t="shared" si="1"/>
        <v>0.11462922858636393</v>
      </c>
    </row>
    <row r="16" spans="2:15">
      <c r="B16" s="36" t="s">
        <v>137</v>
      </c>
      <c r="C16" s="37"/>
      <c r="D16" s="37">
        <f>IFERROR(HistoricalFS!D33/HistoricalFS!C33-1,0)</f>
        <v>-0.23400172928021234</v>
      </c>
      <c r="E16" s="37">
        <f>IFERROR(HistoricalFS!E33/HistoricalFS!D33-1,0)</f>
        <v>0.59317999742115046</v>
      </c>
      <c r="F16" s="37">
        <f>IFERROR(HistoricalFS!F33/HistoricalFS!E33-1,0)</f>
        <v>-5.9705453098050087E-3</v>
      </c>
      <c r="G16" s="37">
        <f>IFERROR(HistoricalFS!G33/HistoricalFS!F33-1,0)</f>
        <v>0.22490656700480516</v>
      </c>
      <c r="H16" s="37">
        <f>IFERROR(HistoricalFS!H33/HistoricalFS!G33-1,0)</f>
        <v>0.14067778141004683</v>
      </c>
      <c r="I16" s="37">
        <f>IFERROR(HistoricalFS!I33/HistoricalFS!H33-1,0)</f>
        <v>-2.1589606419564422E-2</v>
      </c>
      <c r="J16" s="37">
        <f>IFERROR(HistoricalFS!J33/HistoricalFS!I33-1,0)</f>
        <v>0.21616871704745177</v>
      </c>
      <c r="K16" s="37">
        <f>IFERROR(HistoricalFS!K33/HistoricalFS!J33-1,0)</f>
        <v>8.2771355170199179E-2</v>
      </c>
      <c r="L16" s="37">
        <f>IFERROR(HistoricalFS!L33/HistoricalFS!K33-1,0)</f>
        <v>5.3977904648921271E-2</v>
      </c>
      <c r="M16" s="209"/>
      <c r="N16" s="40">
        <f t="shared" si="0"/>
        <v>0.11668004907699922</v>
      </c>
      <c r="O16" s="40">
        <f t="shared" si="1"/>
        <v>8.2771355170199179E-2</v>
      </c>
    </row>
    <row r="17" spans="2:15">
      <c r="B17" s="316" t="s">
        <v>138</v>
      </c>
      <c r="C17" s="321"/>
      <c r="D17" s="322">
        <f>IFERROR(HistoricalFS!D41/HistoricalFS!C41-1,0)</f>
        <v>-0.46666666666666667</v>
      </c>
      <c r="E17" s="322">
        <f>IFERROR(HistoricalFS!E41/HistoricalFS!D41-1,0)</f>
        <v>0.49810765349032793</v>
      </c>
      <c r="F17" s="322">
        <f>IFERROR(HistoricalFS!F41/HistoricalFS!E41-1,0)</f>
        <v>-0.50017748627269376</v>
      </c>
      <c r="G17" s="322">
        <f>IFERROR(HistoricalFS!G41/HistoricalFS!F41-1,0)</f>
        <v>-0.33289422432414606</v>
      </c>
      <c r="H17" s="322">
        <f>IFERROR(HistoricalFS!H41/HistoricalFS!G41-1,0)</f>
        <v>1.5035972998562572</v>
      </c>
      <c r="I17" s="322">
        <f>IFERROR(HistoricalFS!I41/HistoricalFS!H41-1,0)</f>
        <v>0</v>
      </c>
      <c r="J17" s="322">
        <f>IFERROR(HistoricalFS!J41/HistoricalFS!I41-1,0)</f>
        <v>3.2</v>
      </c>
      <c r="K17" s="322">
        <f>IFERROR(HistoricalFS!K41/HistoricalFS!J41-1,0)</f>
        <v>0.14285714285714279</v>
      </c>
      <c r="L17" s="322">
        <f>IFERROR(HistoricalFS!L41/HistoricalFS!K41-1,0)</f>
        <v>8.3333333333333259E-2</v>
      </c>
      <c r="M17" s="504"/>
      <c r="N17" s="324">
        <f t="shared" si="0"/>
        <v>0.4586841169192839</v>
      </c>
      <c r="O17" s="324">
        <f t="shared" si="1"/>
        <v>8.3333333333333259E-2</v>
      </c>
    </row>
    <row r="19" spans="2:15">
      <c r="B19" s="317" t="s">
        <v>139</v>
      </c>
      <c r="C19" s="318">
        <f>IFERROR(HistoricalFS!C13,0)</f>
        <v>0.3154769786944413</v>
      </c>
      <c r="D19" s="318">
        <f>IFERROR(HistoricalFS!D13,0)</f>
        <v>0.30142722525801369</v>
      </c>
      <c r="E19" s="318">
        <f>IFERROR(HistoricalFS!E13,0)</f>
        <v>0.30049613185334678</v>
      </c>
      <c r="F19" s="318">
        <f>IFERROR(HistoricalFS!F13,0)</f>
        <v>0.29235302260278034</v>
      </c>
      <c r="G19" s="318">
        <f>IFERROR(HistoricalFS!G13,0)</f>
        <v>0.30201731014281696</v>
      </c>
      <c r="H19" s="318">
        <f>IFERROR(HistoricalFS!H13,0)</f>
        <v>0.30535118003282585</v>
      </c>
      <c r="I19" s="318">
        <f>IFERROR(HistoricalFS!I13,0)</f>
        <v>0.29812016609400493</v>
      </c>
      <c r="J19" s="318">
        <f>IFERROR(HistoricalFS!J13,0)</f>
        <v>0.27145042089409349</v>
      </c>
      <c r="K19" s="318">
        <f>IFERROR(HistoricalFS!K13,0)</f>
        <v>0.26159123166692949</v>
      </c>
      <c r="L19" s="318">
        <f>IFERROR(HistoricalFS!L13,0)</f>
        <v>0.41520111360803547</v>
      </c>
      <c r="M19" s="319"/>
      <c r="N19" s="320">
        <f>IFERROR(AVERAGE(C19:L19),0)</f>
        <v>0.30634847808472887</v>
      </c>
      <c r="O19" s="320">
        <f t="shared" si="1"/>
        <v>0.30096167855568023</v>
      </c>
    </row>
    <row r="20" spans="2:15">
      <c r="B20" s="36" t="s">
        <v>140</v>
      </c>
      <c r="C20" s="37">
        <f>IFERROR(HistoricalFS!C19,0)</f>
        <v>0.23122037905006981</v>
      </c>
      <c r="D20" s="37">
        <f>IFERROR(HistoricalFS!D19,0)</f>
        <v>0.21369356441462817</v>
      </c>
      <c r="E20" s="37">
        <f>IFERROR(HistoricalFS!E19,0)</f>
        <v>0.21842415068953919</v>
      </c>
      <c r="F20" s="37">
        <f>IFERROR(HistoricalFS!F19,0)</f>
        <v>0.22238921078130872</v>
      </c>
      <c r="G20" s="37">
        <f>IFERROR(HistoricalFS!G19,0)</f>
        <v>0.2304598937561024</v>
      </c>
      <c r="H20" s="37">
        <f>IFERROR(HistoricalFS!H19,0)</f>
        <v>0.24500537664836719</v>
      </c>
      <c r="I20" s="37">
        <f>IFERROR(HistoricalFS!I19,0)</f>
        <v>0.26596266864776663</v>
      </c>
      <c r="J20" s="37">
        <f>IFERROR(HistoricalFS!J19,0)</f>
        <v>0.23968196518429441</v>
      </c>
      <c r="K20" s="37">
        <f>IFERROR(HistoricalFS!K19,0)</f>
        <v>0.22303264469326606</v>
      </c>
      <c r="L20" s="37">
        <f>IFERROR(HistoricalFS!L19,0)</f>
        <v>0.22015594151738194</v>
      </c>
      <c r="M20" s="297"/>
      <c r="N20" s="40">
        <f t="shared" ref="N20:N31" si="2">IFERROR(AVERAGE(C20:L20),0)</f>
        <v>0.23100257953827247</v>
      </c>
      <c r="O20" s="40">
        <f t="shared" si="1"/>
        <v>0.22674626922468422</v>
      </c>
    </row>
    <row r="21" spans="2:15">
      <c r="B21" s="36" t="s">
        <v>161</v>
      </c>
      <c r="C21" s="37">
        <f>IFERROR((HistoricalFS!C18-HistoricalFS!C24)/HistoricalFS!C6,0)</f>
        <v>0.22021938235295729</v>
      </c>
      <c r="D21" s="37">
        <f>IFERROR((HistoricalFS!D18-HistoricalFS!D24)/HistoricalFS!D6,0)</f>
        <v>0.20052999845194969</v>
      </c>
      <c r="E21" s="37">
        <f>IFERROR((HistoricalFS!E18-HistoricalFS!E24)/HistoricalFS!E6,0)</f>
        <v>0.2010174907500841</v>
      </c>
      <c r="F21" s="37">
        <f>IFERROR((HistoricalFS!F18-HistoricalFS!F24)/HistoricalFS!F6,0)</f>
        <v>0.19504043979513142</v>
      </c>
      <c r="G21" s="37">
        <f>IFERROR((HistoricalFS!G18-HistoricalFS!G24)/HistoricalFS!G6,0)</f>
        <v>0.19615403710261969</v>
      </c>
      <c r="H21" s="37">
        <f>IFERROR((HistoricalFS!H18-HistoricalFS!H24)/HistoricalFS!H6,0)</f>
        <v>0.19661554134359613</v>
      </c>
      <c r="I21" s="37">
        <f>IFERROR((HistoricalFS!I18-HistoricalFS!I24)/HistoricalFS!I6,0)</f>
        <v>0.20479178551055333</v>
      </c>
      <c r="J21" s="37">
        <f>IFERROR((HistoricalFS!J18-HistoricalFS!J24)/HistoricalFS!J6,0)</f>
        <v>0.18917467396761276</v>
      </c>
      <c r="K21" s="37">
        <f>IFERROR((HistoricalFS!K18-HistoricalFS!K24)/HistoricalFS!K6,0)</f>
        <v>0.18217749566314462</v>
      </c>
      <c r="L21" s="37">
        <f>IFERROR((HistoricalFS!L18-HistoricalFS!L24)/HistoricalFS!L6,0)</f>
        <v>0.18218954991675235</v>
      </c>
      <c r="M21" s="297"/>
      <c r="N21" s="40">
        <f t="shared" si="2"/>
        <v>0.19679103948544013</v>
      </c>
      <c r="O21" s="40">
        <f t="shared" si="1"/>
        <v>0.19638478922310793</v>
      </c>
    </row>
    <row r="22" spans="2:15">
      <c r="B22" s="36" t="s">
        <v>141</v>
      </c>
      <c r="C22" s="37">
        <f>IFERROR(HistoricalFS!C28,0)</f>
        <v>0.21773363392279613</v>
      </c>
      <c r="D22" s="37">
        <f>IFERROR(HistoricalFS!D28,0)</f>
        <v>0.19815653550205961</v>
      </c>
      <c r="E22" s="37">
        <f>IFERROR(HistoricalFS!E28,0)</f>
        <v>0.19914648503195426</v>
      </c>
      <c r="F22" s="37">
        <f>IFERROR(HistoricalFS!F28,0)</f>
        <v>0.19367596748996421</v>
      </c>
      <c r="G22" s="37">
        <f>IFERROR(HistoricalFS!G28,0)</f>
        <v>0.19327452959769639</v>
      </c>
      <c r="H22" s="37">
        <f>IFERROR(HistoricalFS!H28,0)</f>
        <v>0.1894702586450846</v>
      </c>
      <c r="I22" s="37">
        <f>IFERROR(HistoricalFS!I28,0)</f>
        <v>0.19801270910996432</v>
      </c>
      <c r="J22" s="37">
        <f>IFERROR(HistoricalFS!J28,0)</f>
        <v>0.18545025744007659</v>
      </c>
      <c r="K22" s="37">
        <f>IFERROR(HistoricalFS!K28,0)</f>
        <v>0.17869815486516322</v>
      </c>
      <c r="L22" s="37">
        <f>IFERROR(HistoricalFS!L28,0)</f>
        <v>0.17715829792654189</v>
      </c>
      <c r="M22" s="297"/>
      <c r="N22" s="40">
        <f t="shared" si="2"/>
        <v>0.1930776829531301</v>
      </c>
      <c r="O22" s="40">
        <f t="shared" si="1"/>
        <v>0.1934752485438303</v>
      </c>
    </row>
    <row r="23" spans="2:15">
      <c r="B23" s="316" t="s">
        <v>142</v>
      </c>
      <c r="C23" s="322">
        <f>IFERROR(HistoricalFS!C34,0)</f>
        <v>0.1682772398301747</v>
      </c>
      <c r="D23" s="322">
        <f>IFERROR(HistoricalFS!D34,0)</f>
        <v>0.15193984829107449</v>
      </c>
      <c r="E23" s="322">
        <f>IFERROR(HistoricalFS!E34,0)</f>
        <v>0.15844685502859066</v>
      </c>
      <c r="F23" s="322">
        <f>IFERROR(HistoricalFS!F34,0)</f>
        <v>0.1481540073958354</v>
      </c>
      <c r="G23" s="322">
        <f>IFERROR(HistoricalFS!G34,0)</f>
        <v>0.15186919754414419</v>
      </c>
      <c r="H23" s="322">
        <f>IFERROR(HistoricalFS!H34,0)</f>
        <v>0.14811251344162091</v>
      </c>
      <c r="I23" s="322">
        <f>IFERROR(HistoricalFS!I34,0)</f>
        <v>0.1358733864869526</v>
      </c>
      <c r="J23" s="322">
        <f>IFERROR(HistoricalFS!J34,0)</f>
        <v>0.14542737387771304</v>
      </c>
      <c r="K23" s="322">
        <f>IFERROR(HistoricalFS!K34,0)</f>
        <v>0.1329344740577196</v>
      </c>
      <c r="L23" s="322">
        <f>IFERROR(HistoricalFS!L34,0)</f>
        <v>0.12932956065251608</v>
      </c>
      <c r="M23" s="323"/>
      <c r="N23" s="324">
        <f t="shared" si="2"/>
        <v>0.14703644566063417</v>
      </c>
      <c r="O23" s="324">
        <f t="shared" si="1"/>
        <v>0.14813326041872815</v>
      </c>
    </row>
    <row r="25" spans="2:15">
      <c r="B25" s="325" t="s">
        <v>172</v>
      </c>
      <c r="C25" s="325"/>
      <c r="D25" s="325"/>
      <c r="E25" s="325"/>
      <c r="F25" s="325"/>
      <c r="G25" s="325"/>
      <c r="H25" s="326">
        <f>IFERROR(HistoricalFS!H62/HistoricalFS!H50,0)</f>
        <v>0.81464822201476705</v>
      </c>
      <c r="I25" s="326">
        <f>IFERROR(HistoricalFS!I62/HistoricalFS!I50,0)</f>
        <v>1.3755578619615982</v>
      </c>
      <c r="J25" s="326">
        <f>IFERROR(HistoricalFS!J62/HistoricalFS!J50,0)</f>
        <v>1.6196283391405342</v>
      </c>
      <c r="K25" s="326">
        <f>IFERROR(HistoricalFS!K62/HistoricalFS!K50,0)</f>
        <v>1.7551516203201596</v>
      </c>
      <c r="L25" s="326">
        <f>IFERROR(HistoricalFS!L62/HistoricalFS!L50,0)</f>
        <v>1.5458498330615731</v>
      </c>
      <c r="M25" s="327"/>
      <c r="N25" s="328">
        <f>IFERROR(AVERAGE(H25:L25),0)</f>
        <v>1.4221671752997262</v>
      </c>
      <c r="O25" s="328">
        <f>IFERROR(MEDIAN(H25:L25),0)</f>
        <v>1.5458498330615731</v>
      </c>
    </row>
    <row r="26" spans="2:15">
      <c r="B26" s="59" t="s">
        <v>173</v>
      </c>
      <c r="C26" s="59"/>
      <c r="D26" s="59"/>
      <c r="E26" s="59"/>
      <c r="F26" s="59"/>
      <c r="G26" s="59"/>
      <c r="H26" s="60">
        <f>IFERROR(SUM(HistoricalFS!H59,HistoricalFS!H61)/HistoricalFS!H50,0)</f>
        <v>0.81078672664007467</v>
      </c>
      <c r="I26" s="60">
        <f>IFERROR(SUM(HistoricalFS!I59,HistoricalFS!I61)/HistoricalFS!I50,0)</f>
        <v>1.3706798131811104</v>
      </c>
      <c r="J26" s="60">
        <f>IFERROR(SUM(HistoricalFS!J59,HistoricalFS!J61)/HistoricalFS!J50,0)</f>
        <v>1.6118370112272551</v>
      </c>
      <c r="K26" s="60">
        <f>IFERROR(SUM(HistoricalFS!K59,HistoricalFS!K61)/HistoricalFS!K50,0)</f>
        <v>1.7452605093054532</v>
      </c>
      <c r="L26" s="60">
        <f>IFERROR(SUM(HistoricalFS!L59,HistoricalFS!L61)/HistoricalFS!L50,0)</f>
        <v>1.5386675984160261</v>
      </c>
      <c r="M26" s="298"/>
      <c r="N26" s="58">
        <f t="shared" ref="N26:N27" si="3">IFERROR(AVERAGE(H26:L26),0)</f>
        <v>1.415446331753984</v>
      </c>
      <c r="O26" s="58">
        <f t="shared" ref="O26:O27" si="4">IFERROR(MEDIAN(H26:L26),0)</f>
        <v>1.5386675984160261</v>
      </c>
    </row>
    <row r="27" spans="2:15">
      <c r="B27" s="329" t="s">
        <v>174</v>
      </c>
      <c r="C27" s="329"/>
      <c r="D27" s="329"/>
      <c r="E27" s="329"/>
      <c r="F27" s="329"/>
      <c r="G27" s="329"/>
      <c r="H27" s="330">
        <f>IFERROR(HistoricalFS!H49/SUM(HistoricalFS!H47:H48),0)</f>
        <v>0.15577271929311254</v>
      </c>
      <c r="I27" s="330">
        <f>IFERROR(HistoricalFS!I49/SUM(HistoricalFS!I47:I48),0)</f>
        <v>0.11456612087526914</v>
      </c>
      <c r="J27" s="330">
        <f>IFERROR(HistoricalFS!J49/SUM(HistoricalFS!J47:J48),0)</f>
        <v>0.10244855767677746</v>
      </c>
      <c r="K27" s="330">
        <f>IFERROR(HistoricalFS!K49/SUM(HistoricalFS!K47:K48),0)</f>
        <v>7.3297148536044646E-2</v>
      </c>
      <c r="L27" s="330">
        <f>IFERROR(HistoricalFS!L49/SUM(HistoricalFS!L47:L48),0)</f>
        <v>8.4320935206480818E-2</v>
      </c>
      <c r="M27" s="331"/>
      <c r="N27" s="332">
        <f t="shared" si="3"/>
        <v>0.10608109631753693</v>
      </c>
      <c r="O27" s="332">
        <f t="shared" si="4"/>
        <v>0.10244855767677746</v>
      </c>
    </row>
    <row r="29" spans="2:15">
      <c r="B29" s="317" t="s">
        <v>143</v>
      </c>
      <c r="C29" s="318">
        <f>IFERROR(HistoricalFS!C16,0)</f>
        <v>8.4256599644371502E-2</v>
      </c>
      <c r="D29" s="318">
        <f>IFERROR(HistoricalFS!D16,0)</f>
        <v>8.7733660843385491E-2</v>
      </c>
      <c r="E29" s="318">
        <f>IFERROR(HistoricalFS!E16,0)</f>
        <v>8.2071981163807609E-2</v>
      </c>
      <c r="F29" s="318">
        <f>IFERROR(HistoricalFS!F16,0)</f>
        <v>6.9963811821471655E-2</v>
      </c>
      <c r="G29" s="318">
        <f>IFERROR(HistoricalFS!G16,0)</f>
        <v>7.1557416386714548E-2</v>
      </c>
      <c r="H29" s="318">
        <f>IFERROR(HistoricalFS!H16,0)</f>
        <v>6.0345803384458656E-2</v>
      </c>
      <c r="I29" s="318">
        <f>IFERROR(HistoricalFS!I16,0)</f>
        <v>3.2157497446238345E-2</v>
      </c>
      <c r="J29" s="318">
        <f>IFERROR(HistoricalFS!J16,0)</f>
        <v>3.1768455709799068E-2</v>
      </c>
      <c r="K29" s="318">
        <f>IFERROR(HistoricalFS!K16,0)</f>
        <v>3.8558586973663461E-2</v>
      </c>
      <c r="L29" s="318">
        <f>IFERROR(HistoricalFS!L16,0)</f>
        <v>0.19504517209065353</v>
      </c>
      <c r="M29" s="319"/>
      <c r="N29" s="320">
        <f t="shared" si="2"/>
        <v>7.5345898546456375E-2</v>
      </c>
      <c r="O29" s="320">
        <f t="shared" si="1"/>
        <v>7.0760614104093095E-2</v>
      </c>
    </row>
    <row r="30" spans="2:15">
      <c r="B30" s="36" t="s">
        <v>144</v>
      </c>
      <c r="C30" s="37">
        <f>IFERROR(HistoricalFS!C25,0)</f>
        <v>1.1000996697112521E-2</v>
      </c>
      <c r="D30" s="37">
        <f>IFERROR(HistoricalFS!D25,0)</f>
        <v>1.31635659626785E-2</v>
      </c>
      <c r="E30" s="37">
        <f>IFERROR(HistoricalFS!E25,0)</f>
        <v>1.7406659939455095E-2</v>
      </c>
      <c r="F30" s="37">
        <f>IFERROR(HistoricalFS!F25,0)</f>
        <v>2.7348770986177301E-2</v>
      </c>
      <c r="G30" s="37">
        <f>IFERROR(HistoricalFS!G25,0)</f>
        <v>3.4305856653482715E-2</v>
      </c>
      <c r="H30" s="37">
        <f>IFERROR(HistoricalFS!H25,0)</f>
        <v>4.8389835304771069E-2</v>
      </c>
      <c r="I30" s="37">
        <f>IFERROR(HistoricalFS!I25,0)</f>
        <v>6.1170883137213285E-2</v>
      </c>
      <c r="J30" s="37">
        <f>IFERROR(HistoricalFS!J25,0)</f>
        <v>5.0507291216681648E-2</v>
      </c>
      <c r="K30" s="37">
        <f>IFERROR(HistoricalFS!K25,0)</f>
        <v>4.0855149030121433E-2</v>
      </c>
      <c r="L30" s="37">
        <f>IFERROR(HistoricalFS!L25,0)</f>
        <v>3.796639160062959E-2</v>
      </c>
      <c r="M30" s="297"/>
      <c r="N30" s="40">
        <f t="shared" si="2"/>
        <v>3.4211540052832314E-2</v>
      </c>
      <c r="O30" s="40">
        <f t="shared" si="1"/>
        <v>3.6136124127056149E-2</v>
      </c>
    </row>
    <row r="31" spans="2:15">
      <c r="B31" s="316" t="s">
        <v>145</v>
      </c>
      <c r="C31" s="322">
        <f>C21</f>
        <v>0.22021938235295729</v>
      </c>
      <c r="D31" s="322">
        <f t="shared" ref="D31:L31" si="5">D21</f>
        <v>0.20052999845194969</v>
      </c>
      <c r="E31" s="322">
        <f t="shared" si="5"/>
        <v>0.2010174907500841</v>
      </c>
      <c r="F31" s="322">
        <f t="shared" si="5"/>
        <v>0.19504043979513142</v>
      </c>
      <c r="G31" s="322">
        <f t="shared" si="5"/>
        <v>0.19615403710261969</v>
      </c>
      <c r="H31" s="322">
        <f t="shared" si="5"/>
        <v>0.19661554134359613</v>
      </c>
      <c r="I31" s="322">
        <f t="shared" si="5"/>
        <v>0.20479178551055333</v>
      </c>
      <c r="J31" s="322">
        <f t="shared" si="5"/>
        <v>0.18917467396761276</v>
      </c>
      <c r="K31" s="322">
        <f t="shared" si="5"/>
        <v>0.18217749566314462</v>
      </c>
      <c r="L31" s="322">
        <f t="shared" si="5"/>
        <v>0.18218954991675235</v>
      </c>
      <c r="M31" s="323"/>
      <c r="N31" s="324">
        <f t="shared" si="2"/>
        <v>0.19679103948544013</v>
      </c>
      <c r="O31" s="324">
        <f t="shared" si="1"/>
        <v>0.19638478922310793</v>
      </c>
    </row>
    <row r="33" spans="2:15">
      <c r="B33" s="317" t="s">
        <v>146</v>
      </c>
      <c r="C33" s="318">
        <f>IFERROR((HistoricalFS!C18-HistoricalFS!C24)/(SUM(HistoricalFS!C47:C49)),0)</f>
        <v>0.32495435661625038</v>
      </c>
      <c r="D33" s="318">
        <f>IFERROR((HistoricalFS!D18-HistoricalFS!D24)/(SUM(HistoricalFS!D47:D49)),0)</f>
        <v>0.21922199013873386</v>
      </c>
      <c r="E33" s="318">
        <f>IFERROR((HistoricalFS!E18-HistoricalFS!E24)/(SUM(HistoricalFS!E47:E49)),0)</f>
        <v>0.28516894813754434</v>
      </c>
      <c r="F33" s="318">
        <f>IFERROR((HistoricalFS!F18-HistoricalFS!F24)/(SUM(HistoricalFS!F47:F49)),0)</f>
        <v>0.2669788593238232</v>
      </c>
      <c r="G33" s="318">
        <f>IFERROR((HistoricalFS!G18-HistoricalFS!G24)/(SUM(HistoricalFS!G47:G49)),0)</f>
        <v>0.26015671297820503</v>
      </c>
      <c r="H33" s="318">
        <f>IFERROR((HistoricalFS!H18-HistoricalFS!H24)/(SUM(HistoricalFS!H47:H49)),0)</f>
        <v>0.23451977115082781</v>
      </c>
      <c r="I33" s="318">
        <f>IFERROR((HistoricalFS!I18-HistoricalFS!I24)/(SUM(HistoricalFS!I47:I49)),0)</f>
        <v>0.23117240966200939</v>
      </c>
      <c r="J33" s="318">
        <f>IFERROR((HistoricalFS!J18-HistoricalFS!J24)/(SUM(HistoricalFS!J47:J49)),0)</f>
        <v>0.2373822465095155</v>
      </c>
      <c r="K33" s="318">
        <f>IFERROR((HistoricalFS!K18-HistoricalFS!K24)/(SUM(HistoricalFS!K47:K49)),0)</f>
        <v>0.26329434892234932</v>
      </c>
      <c r="L33" s="318">
        <f>IFERROR((HistoricalFS!L18-HistoricalFS!L24)/(SUM(HistoricalFS!L47:L49)),0)</f>
        <v>0.27053864548291656</v>
      </c>
      <c r="M33" s="319"/>
      <c r="N33" s="320">
        <f t="shared" ref="N33:N37" si="6">IFERROR(AVERAGE(C33:L33),0)</f>
        <v>0.25933882889221754</v>
      </c>
      <c r="O33" s="320">
        <f t="shared" si="1"/>
        <v>0.26172553095027717</v>
      </c>
    </row>
    <row r="34" spans="2:15">
      <c r="B34" s="36" t="s">
        <v>147</v>
      </c>
      <c r="C34" s="37">
        <f>IFERROR(HistoricalFS!C44,0)</f>
        <v>0.31703146707081353</v>
      </c>
      <c r="D34" s="37">
        <f>IFERROR(HistoricalFS!D44,0)</f>
        <v>0.52298876086235047</v>
      </c>
      <c r="E34" s="37">
        <f>IFERROR(HistoricalFS!E44,0)</f>
        <v>0.54623855645482289</v>
      </c>
      <c r="F34" s="37">
        <f>IFERROR(HistoricalFS!F44,0)</f>
        <v>0.77736252002135608</v>
      </c>
      <c r="G34" s="37">
        <f>IFERROR(HistoricalFS!G44,0)</f>
        <v>0.88187860956739672</v>
      </c>
      <c r="H34" s="37">
        <f>IFERROR(HistoricalFS!H44,0)</f>
        <v>0.74063813526939248</v>
      </c>
      <c r="I34" s="37">
        <f>IFERROR(HistoricalFS!I44,0)</f>
        <v>0.73491505565319271</v>
      </c>
      <c r="J34" s="37">
        <f>IFERROR(HistoricalFS!J44,0)</f>
        <v>8.4537572254335336E-2</v>
      </c>
      <c r="K34" s="37">
        <f>IFERROR(HistoricalFS!K44,0)</f>
        <v>3.373619040557585E-2</v>
      </c>
      <c r="L34" s="37">
        <f>IFERROR(HistoricalFS!L44,0)</f>
        <v>6.823777699613065E-3</v>
      </c>
      <c r="M34" s="297"/>
      <c r="N34" s="40">
        <f t="shared" si="6"/>
        <v>0.46461506452588497</v>
      </c>
      <c r="O34" s="40">
        <f t="shared" si="1"/>
        <v>0.53461365865858668</v>
      </c>
    </row>
    <row r="35" spans="2:15">
      <c r="B35" s="36" t="s">
        <v>148</v>
      </c>
      <c r="C35" s="37">
        <f>IFERROR(HistoricalFS!C33/SUM(HistoricalFS!C47:C48),0)</f>
        <v>0.25494862413573766</v>
      </c>
      <c r="D35" s="37">
        <f>IFERROR(HistoricalFS!D33/SUM(HistoricalFS!D47:D48),0)</f>
        <v>0.17271475026076291</v>
      </c>
      <c r="E35" s="37">
        <f>IFERROR(HistoricalFS!E33/SUM(HistoricalFS!E47:E48),0)</f>
        <v>0.22874745819296488</v>
      </c>
      <c r="F35" s="37">
        <f>IFERROR(HistoricalFS!F33/SUM(HistoricalFS!F47:F48),0)</f>
        <v>0.20590336942780191</v>
      </c>
      <c r="G35" s="37">
        <f>IFERROR(HistoricalFS!G33/SUM(HistoricalFS!G47:G48),0)</f>
        <v>0.2218488613837451</v>
      </c>
      <c r="H35" s="37">
        <f>IFERROR(HistoricalFS!H33/SUM(HistoricalFS!H47:H48),0)</f>
        <v>0.20418592857003531</v>
      </c>
      <c r="I35" s="37">
        <f>IFERROR(HistoricalFS!I33/SUM(HistoricalFS!I47:I48),0)</f>
        <v>0.17094787441790596</v>
      </c>
      <c r="J35" s="37">
        <f>IFERROR(HistoricalFS!J33/SUM(HistoricalFS!J47:J48),0)</f>
        <v>0.20118228510514585</v>
      </c>
      <c r="K35" s="37">
        <f>IFERROR(HistoricalFS!K33/SUM(HistoricalFS!K47:K48),0)</f>
        <v>0.20620747649262289</v>
      </c>
      <c r="L35" s="37">
        <f>IFERROR(HistoricalFS!L33/SUM(HistoricalFS!L47:L48),0)</f>
        <v>0.20823872375957694</v>
      </c>
      <c r="M35" s="297"/>
      <c r="N35" s="40">
        <f t="shared" si="6"/>
        <v>0.20749253517462996</v>
      </c>
      <c r="O35" s="40">
        <f t="shared" si="1"/>
        <v>0.2060554229602124</v>
      </c>
    </row>
    <row r="36" spans="2:15">
      <c r="B36" s="36" t="s">
        <v>149</v>
      </c>
      <c r="C36" s="37">
        <f>IFERROR(C34*C35,0)</f>
        <v>8.0826736337438324E-2</v>
      </c>
      <c r="D36" s="37">
        <f t="shared" ref="D36:L36" si="7">IFERROR(D34*D35,0)</f>
        <v>9.0327873221526717E-2</v>
      </c>
      <c r="E36" s="37">
        <f t="shared" si="7"/>
        <v>0.12495068135603508</v>
      </c>
      <c r="F36" s="37">
        <f t="shared" si="7"/>
        <v>0.16006156213928435</v>
      </c>
      <c r="G36" s="37">
        <f t="shared" si="7"/>
        <v>0.19564376541120726</v>
      </c>
      <c r="H36" s="37">
        <f>IFERROR(H34*H35,0)</f>
        <v>0.15122788538436033</v>
      </c>
      <c r="I36" s="37">
        <f t="shared" si="7"/>
        <v>0.12563216664163035</v>
      </c>
      <c r="J36" s="37">
        <f t="shared" si="7"/>
        <v>1.700746196336856E-2</v>
      </c>
      <c r="K36" s="37">
        <f t="shared" si="7"/>
        <v>6.956654690008432E-3</v>
      </c>
      <c r="L36" s="37">
        <f t="shared" si="7"/>
        <v>1.4209747593864864E-3</v>
      </c>
      <c r="M36" s="297"/>
      <c r="N36" s="40">
        <f t="shared" si="6"/>
        <v>9.5405576190424585E-2</v>
      </c>
      <c r="O36" s="40">
        <f t="shared" si="1"/>
        <v>0.10763927728878089</v>
      </c>
    </row>
    <row r="37" spans="2:15">
      <c r="B37" s="316" t="s">
        <v>150</v>
      </c>
      <c r="C37" s="333">
        <f>IFERROR((HistoricalFS!C18-HistoricalFS!C24)/HistoricalFS!C21,0)</f>
        <v>88.592787460265299</v>
      </c>
      <c r="D37" s="333">
        <f>IFERROR((HistoricalFS!D18-HistoricalFS!D24)/HistoricalFS!D21,0)</f>
        <v>84.488362652232709</v>
      </c>
      <c r="E37" s="333">
        <f>IFERROR((HistoricalFS!E18-HistoricalFS!E24)/HistoricalFS!E21,0)</f>
        <v>107.43820224719101</v>
      </c>
      <c r="F37" s="333">
        <f>IFERROR((HistoricalFS!F18-HistoricalFS!F24)/HistoricalFS!F21,0)</f>
        <v>142.94202898550725</v>
      </c>
      <c r="G37" s="333">
        <f>IFERROR((HistoricalFS!G18-HistoricalFS!G24)/HistoricalFS!G21,0)</f>
        <v>68.120689655172413</v>
      </c>
      <c r="H37" s="333">
        <f>IFERROR((HistoricalFS!H18-HistoricalFS!H24)/HistoricalFS!H21,0)</f>
        <v>27.516831683168316</v>
      </c>
      <c r="I37" s="333">
        <f>IFERROR((HistoricalFS!I18-HistoricalFS!I24)/HistoricalFS!I21,0)</f>
        <v>30.209393346379649</v>
      </c>
      <c r="J37" s="333">
        <f>IFERROR((HistoricalFS!J18-HistoricalFS!J24)/HistoricalFS!J21,0)</f>
        <v>50.793103448275865</v>
      </c>
      <c r="K37" s="333">
        <f>IFERROR((HistoricalFS!K18-HistoricalFS!K24)/HistoricalFS!K21,0)</f>
        <v>52.359773371104815</v>
      </c>
      <c r="L37" s="333">
        <f>IFERROR((HistoricalFS!L18-HistoricalFS!L24)/HistoricalFS!L21,0)</f>
        <v>36.211573236889691</v>
      </c>
      <c r="M37" s="323"/>
      <c r="N37" s="333">
        <f t="shared" si="6"/>
        <v>68.8672746086187</v>
      </c>
      <c r="O37" s="333">
        <f t="shared" si="1"/>
        <v>60.24023151313861</v>
      </c>
    </row>
    <row r="38" spans="2:15">
      <c r="M38" s="55"/>
    </row>
    <row r="39" spans="2:15">
      <c r="B39" s="317" t="s">
        <v>151</v>
      </c>
      <c r="C39" s="334">
        <f>IFERROR(HistoricalFS!C6/HistoricalFS!C59,0)</f>
        <v>5.6129316422708531</v>
      </c>
      <c r="D39" s="334">
        <f>IFERROR(HistoricalFS!D6/HistoricalFS!D59,0)</f>
        <v>4.0325573684714948</v>
      </c>
      <c r="E39" s="334">
        <f>IFERROR(HistoricalFS!E6/HistoricalFS!E59,0)</f>
        <v>5.7303939284423562</v>
      </c>
      <c r="F39" s="334">
        <f>IFERROR(HistoricalFS!F6/HistoricalFS!F59,0)</f>
        <v>5.246291109036207</v>
      </c>
      <c r="G39" s="334">
        <f>IFERROR(HistoricalFS!G6/HistoricalFS!G59,0)</f>
        <v>5.1620536477020336</v>
      </c>
      <c r="H39" s="334">
        <f>IFERROR(HistoricalFS!H6/HistoricalFS!H59,0)</f>
        <v>5.0014860944023773</v>
      </c>
      <c r="I39" s="334">
        <f>IFERROR(HistoricalFS!I6/HistoricalFS!I59,0)</f>
        <v>4.3012268188302425</v>
      </c>
      <c r="J39" s="334">
        <f>IFERROR(HistoricalFS!J6/HistoricalFS!J59,0)</f>
        <v>4.143534420202216</v>
      </c>
      <c r="K39" s="334">
        <f>IFERROR(HistoricalFS!K6/HistoricalFS!K59,0)</f>
        <v>3.9777307300243079</v>
      </c>
      <c r="L39" s="334">
        <f>IFERROR(HistoricalFS!L6/HistoricalFS!L59,0)</f>
        <v>5.641482317918185</v>
      </c>
      <c r="M39" s="319"/>
      <c r="N39" s="334">
        <f>IFERROR(AVERAGE(C39:L39),0)</f>
        <v>4.8849688077300275</v>
      </c>
      <c r="O39" s="334">
        <f t="shared" si="1"/>
        <v>5.0817698710522059</v>
      </c>
    </row>
    <row r="40" spans="2:15">
      <c r="B40" s="36" t="s">
        <v>152</v>
      </c>
      <c r="C40" s="38">
        <f>IFERROR(HistoricalFS!C6/HistoricalFS!C50,0)</f>
        <v>3.5383195950831525</v>
      </c>
      <c r="D40" s="38">
        <f>IFERROR(HistoricalFS!D6/HistoricalFS!D50,0)</f>
        <v>2.8671693922447412</v>
      </c>
      <c r="E40" s="38">
        <f>IFERROR(HistoricalFS!E6/HistoricalFS!E50,0)</f>
        <v>3.8891341672798627</v>
      </c>
      <c r="F40" s="38">
        <f>IFERROR(HistoricalFS!F6/HistoricalFS!F50,0)</f>
        <v>4.5780372985696181</v>
      </c>
      <c r="G40" s="38">
        <f>IFERROR(HistoricalFS!G6/HistoricalFS!G50,0)</f>
        <v>4.725289333750391</v>
      </c>
      <c r="H40" s="38">
        <f>IFERROR(HistoricalFS!H6/HistoricalFS!H50,0)</f>
        <v>2.9990664516676566</v>
      </c>
      <c r="I40" s="38">
        <f>IFERROR(HistoricalFS!I6/HistoricalFS!I50,0)</f>
        <v>3.9117280747275558</v>
      </c>
      <c r="J40" s="38">
        <f>IFERROR(HistoricalFS!J6/HistoricalFS!J50,0)</f>
        <v>4.1449380565234222</v>
      </c>
      <c r="K40" s="38">
        <f>IFERROR(HistoricalFS!K6/HistoricalFS!K50,0)</f>
        <v>4.4013708732809853</v>
      </c>
      <c r="L40" s="38">
        <f>IFERROR(HistoricalFS!L6/HistoricalFS!L50,0)</f>
        <v>4.2671403059243733</v>
      </c>
      <c r="M40" s="297"/>
      <c r="N40" s="38">
        <f t="shared" ref="N40:N43" si="8">IFERROR(AVERAGE(C40:L40),0)</f>
        <v>3.9322193549051754</v>
      </c>
      <c r="O40" s="38">
        <f t="shared" si="1"/>
        <v>4.028333065625489</v>
      </c>
    </row>
    <row r="41" spans="2:15" hidden="1">
      <c r="B41" s="36" t="s">
        <v>153</v>
      </c>
      <c r="C41" s="38">
        <f>IFERROR(HistoricalFS!C6/HistoricalFS!C60,0)</f>
        <v>232.86098597804707</v>
      </c>
      <c r="D41" s="38">
        <f>IFERROR(HistoricalFS!D6/HistoricalFS!D60,0)</f>
        <v>117.7251209921355</v>
      </c>
      <c r="E41" s="38">
        <f>IFERROR(HistoricalFS!E6/HistoricalFS!E60,0)</f>
        <v>172.34782608695653</v>
      </c>
      <c r="F41" s="38">
        <f>IFERROR(HistoricalFS!F6/HistoricalFS!F60,0)</f>
        <v>294.00581395348837</v>
      </c>
      <c r="G41" s="38">
        <f>IFERROR(HistoricalFS!G6/HistoricalFS!G60,0)</f>
        <v>664.03296703296701</v>
      </c>
      <c r="H41" s="38">
        <f>IFERROR(HistoricalFS!H6/HistoricalFS!H60,0)</f>
        <v>776.65934065934061</v>
      </c>
      <c r="I41" s="38">
        <f>IFERROR(HistoricalFS!I6/HistoricalFS!I60,0)</f>
        <v>801.90425531914889</v>
      </c>
      <c r="J41" s="38">
        <f>IFERROR(HistoricalFS!J6/HistoricalFS!J60,0)</f>
        <v>531.99378881987582</v>
      </c>
      <c r="K41" s="38">
        <f>IFERROR(HistoricalFS!K6/HistoricalFS!K60,0)</f>
        <v>444.98245614035091</v>
      </c>
      <c r="L41" s="38">
        <f>IFERROR(HistoricalFS!L6/HistoricalFS!L60,0)</f>
        <v>594.12432432432433</v>
      </c>
      <c r="M41" s="297"/>
      <c r="N41" s="38">
        <f t="shared" si="8"/>
        <v>463.0636879306636</v>
      </c>
      <c r="O41" s="38">
        <f t="shared" si="1"/>
        <v>488.48812248011336</v>
      </c>
    </row>
    <row r="42" spans="2:15">
      <c r="B42" s="36" t="s">
        <v>154</v>
      </c>
      <c r="C42" s="38">
        <f>IFERROR(HistoricalFS!C6/HistoricalFS!C53,0)</f>
        <v>4.4350480407285806</v>
      </c>
      <c r="D42" s="38">
        <f>IFERROR(HistoricalFS!D6/HistoricalFS!D53,0)</f>
        <v>3.2045750914205198</v>
      </c>
      <c r="E42" s="38">
        <f>IFERROR(HistoricalFS!E6/HistoricalFS!E53,0)</f>
        <v>3.122284213980965</v>
      </c>
      <c r="F42" s="38">
        <f>IFERROR(HistoricalFS!F6/HistoricalFS!F53,0)</f>
        <v>2.6965818802324963</v>
      </c>
      <c r="G42" s="38">
        <f>IFERROR(HistoricalFS!G6/HistoricalFS!G53,0)</f>
        <v>2.6401170919258998</v>
      </c>
      <c r="H42" s="38">
        <f>IFERROR(HistoricalFS!H6/HistoricalFS!H53,0)</f>
        <v>1.8851960522806082</v>
      </c>
      <c r="I42" s="38">
        <f>IFERROR(HistoricalFS!I6/HistoricalFS!I53,0)</f>
        <v>2.0293175393727285</v>
      </c>
      <c r="J42" s="38">
        <f>IFERROR(HistoricalFS!J6/HistoricalFS!J53,0)</f>
        <v>2.441799469738005</v>
      </c>
      <c r="K42" s="38">
        <f>IFERROR(HistoricalFS!K6/HistoricalFS!K53,0)</f>
        <v>2.9306450215199744</v>
      </c>
      <c r="L42" s="38">
        <f>IFERROR(HistoricalFS!L6/HistoricalFS!L53,0)</f>
        <v>3.1347289165216896</v>
      </c>
      <c r="M42" s="297"/>
      <c r="N42" s="38">
        <f t="shared" si="8"/>
        <v>2.8520293317721466</v>
      </c>
      <c r="O42" s="38">
        <f t="shared" si="1"/>
        <v>2.8136134508762352</v>
      </c>
    </row>
    <row r="43" spans="2:15">
      <c r="B43" s="316" t="s">
        <v>155</v>
      </c>
      <c r="C43" s="333">
        <f>IFERROR(HistoricalFS!C6/SUM(HistoricalFS!C47:C48),0)</f>
        <v>1.5150511405644143</v>
      </c>
      <c r="D43" s="333">
        <f>IFERROR(HistoricalFS!D6/SUM(HistoricalFS!D47:D48),0)</f>
        <v>1.1367310959129662</v>
      </c>
      <c r="E43" s="333">
        <f>IFERROR(HistoricalFS!E6/SUM(HistoricalFS!E47:E48),0)</f>
        <v>1.4436856960757534</v>
      </c>
      <c r="F43" s="333">
        <f>IFERROR(HistoricalFS!F6/SUM(HistoricalFS!F47:F48),0)</f>
        <v>1.3897927774418732</v>
      </c>
      <c r="G43" s="333">
        <f>IFERROR(HistoricalFS!G6/SUM(HistoricalFS!G47:G48),0)</f>
        <v>1.4607890538123096</v>
      </c>
      <c r="H43" s="333">
        <f>IFERROR(HistoricalFS!H6/SUM(HistoricalFS!H47:H48),0)</f>
        <v>1.3785866151715529</v>
      </c>
      <c r="I43" s="333">
        <f>IFERROR(HistoricalFS!I6/SUM(HistoricalFS!I47:I48),0)</f>
        <v>1.2581409710747251</v>
      </c>
      <c r="J43" s="333">
        <f>IFERROR(HistoricalFS!J6/SUM(HistoricalFS!J47:J48),0)</f>
        <v>1.38338663307168</v>
      </c>
      <c r="K43" s="333">
        <f>IFERROR(HistoricalFS!K6/SUM(HistoricalFS!K47:K48),0)</f>
        <v>1.5511963917131717</v>
      </c>
      <c r="L43" s="333">
        <f>IFERROR(HistoricalFS!L6/SUM(HistoricalFS!L47:L48),0)</f>
        <v>1.6101401930767767</v>
      </c>
      <c r="M43" s="323"/>
      <c r="N43" s="333">
        <f t="shared" si="8"/>
        <v>1.4127500567915223</v>
      </c>
      <c r="O43" s="333">
        <f t="shared" si="1"/>
        <v>1.4167392367588132</v>
      </c>
    </row>
    <row r="45" spans="2:15">
      <c r="B45" s="317" t="s">
        <v>33</v>
      </c>
      <c r="C45" s="335">
        <f>IFERROR(365/C39,0)</f>
        <v>65.028406412647854</v>
      </c>
      <c r="D45" s="335">
        <f t="shared" ref="D45:L45" si="9">IFERROR(365/D39,0)</f>
        <v>90.513281436179554</v>
      </c>
      <c r="E45" s="335">
        <f t="shared" si="9"/>
        <v>63.695446518668014</v>
      </c>
      <c r="F45" s="335">
        <f t="shared" si="9"/>
        <v>69.572959718404562</v>
      </c>
      <c r="G45" s="335">
        <f t="shared" si="9"/>
        <v>70.708292650636295</v>
      </c>
      <c r="H45" s="335">
        <f>IFERROR(365/H39,0)</f>
        <v>72.978309468560767</v>
      </c>
      <c r="I45" s="335">
        <f t="shared" si="9"/>
        <v>84.859509943087602</v>
      </c>
      <c r="J45" s="335">
        <f t="shared" si="9"/>
        <v>88.089047413340182</v>
      </c>
      <c r="K45" s="335">
        <f t="shared" si="9"/>
        <v>91.760861851442996</v>
      </c>
      <c r="L45" s="335">
        <f t="shared" si="9"/>
        <v>64.699307634219792</v>
      </c>
      <c r="M45" s="319"/>
      <c r="N45" s="335">
        <f t="shared" ref="N45:N48" si="10">IFERROR(AVERAGE(C45:L45),0)</f>
        <v>76.190542304718747</v>
      </c>
      <c r="O45" s="335">
        <f t="shared" si="1"/>
        <v>71.843301059598531</v>
      </c>
    </row>
    <row r="46" spans="2:15">
      <c r="B46" s="36" t="s">
        <v>156</v>
      </c>
      <c r="C46" s="39">
        <f>IFERROR(365/C40,0)</f>
        <v>103.1563119700108</v>
      </c>
      <c r="D46" s="39">
        <f t="shared" ref="D46:L46" si="11">IFERROR(365/D40,0)</f>
        <v>127.30325630123902</v>
      </c>
      <c r="E46" s="39">
        <f t="shared" si="11"/>
        <v>93.851223511604445</v>
      </c>
      <c r="F46" s="39">
        <f t="shared" si="11"/>
        <v>79.728489786232672</v>
      </c>
      <c r="G46" s="39">
        <f t="shared" si="11"/>
        <v>77.243947242126865</v>
      </c>
      <c r="H46" s="39">
        <f t="shared" si="11"/>
        <v>121.70453902314789</v>
      </c>
      <c r="I46" s="39">
        <f t="shared" si="11"/>
        <v>93.309144456678922</v>
      </c>
      <c r="J46" s="39">
        <f t="shared" si="11"/>
        <v>88.05921705525914</v>
      </c>
      <c r="K46" s="39">
        <f t="shared" si="11"/>
        <v>82.928708011354686</v>
      </c>
      <c r="L46" s="39">
        <f t="shared" si="11"/>
        <v>85.537379563836851</v>
      </c>
      <c r="M46" s="297"/>
      <c r="N46" s="39">
        <f t="shared" si="10"/>
        <v>95.282221692149136</v>
      </c>
      <c r="O46" s="39">
        <f t="shared" si="1"/>
        <v>90.684180755969038</v>
      </c>
    </row>
    <row r="47" spans="2:15" hidden="1">
      <c r="B47" s="36" t="s">
        <v>157</v>
      </c>
      <c r="C47" s="39">
        <f>IFERROR(365/C41,0)</f>
        <v>1.5674587929229602</v>
      </c>
      <c r="D47" s="39">
        <f t="shared" ref="D47:L47" si="12">IFERROR(365/D41,0)</f>
        <v>3.1004427680680271</v>
      </c>
      <c r="E47" s="39">
        <f t="shared" si="12"/>
        <v>2.117810292633703</v>
      </c>
      <c r="F47" s="39">
        <f t="shared" si="12"/>
        <v>1.2414720480927051</v>
      </c>
      <c r="G47" s="39">
        <f t="shared" si="12"/>
        <v>0.54967150445992685</v>
      </c>
      <c r="H47" s="39">
        <f t="shared" si="12"/>
        <v>0.46996151451695062</v>
      </c>
      <c r="I47" s="39">
        <f t="shared" si="12"/>
        <v>0.45516655832526304</v>
      </c>
      <c r="J47" s="39">
        <f t="shared" si="12"/>
        <v>0.68609823586414631</v>
      </c>
      <c r="K47" s="39">
        <f t="shared" si="12"/>
        <v>0.82025705724649101</v>
      </c>
      <c r="L47" s="39">
        <f t="shared" si="12"/>
        <v>0.61434953099269418</v>
      </c>
      <c r="M47" s="297"/>
      <c r="N47" s="39">
        <f t="shared" si="10"/>
        <v>1.162268830312287</v>
      </c>
      <c r="O47" s="39">
        <f t="shared" si="1"/>
        <v>0.7531776465553186</v>
      </c>
    </row>
    <row r="48" spans="2:15">
      <c r="B48" s="316" t="s">
        <v>162</v>
      </c>
      <c r="C48" s="336">
        <f>(SUM(C45+C47)-C46)</f>
        <v>-36.560446764439988</v>
      </c>
      <c r="D48" s="336">
        <f t="shared" ref="D48:L48" si="13">(SUM(D45+D47)-D46)</f>
        <v>-33.689532096991442</v>
      </c>
      <c r="E48" s="336">
        <f t="shared" si="13"/>
        <v>-28.037966700302732</v>
      </c>
      <c r="F48" s="336">
        <f t="shared" si="13"/>
        <v>-8.9140580197354069</v>
      </c>
      <c r="G48" s="336">
        <f t="shared" si="13"/>
        <v>-5.9859830870306467</v>
      </c>
      <c r="H48" s="336">
        <f>(SUM(H45+H47)-H46)</f>
        <v>-48.256268040070168</v>
      </c>
      <c r="I48" s="336">
        <f t="shared" si="13"/>
        <v>-7.9944679552660602</v>
      </c>
      <c r="J48" s="336">
        <f t="shared" si="13"/>
        <v>0.71592859394519337</v>
      </c>
      <c r="K48" s="336">
        <f t="shared" si="13"/>
        <v>9.6524108973348035</v>
      </c>
      <c r="L48" s="336">
        <f t="shared" si="13"/>
        <v>-20.223722398624361</v>
      </c>
      <c r="M48" s="323"/>
      <c r="N48" s="336">
        <f t="shared" si="10"/>
        <v>-17.929410557118082</v>
      </c>
      <c r="O48" s="336">
        <f t="shared" si="1"/>
        <v>-14.568890209179884</v>
      </c>
    </row>
    <row r="50" spans="2:15">
      <c r="B50" s="317" t="s">
        <v>158</v>
      </c>
      <c r="C50" s="318">
        <f>IFERROR(HistoricalFS!C77/HistoricalFS!C6,0)</f>
        <v>0</v>
      </c>
      <c r="D50" s="318">
        <f>IFERROR(HistoricalFS!D77/HistoricalFS!D6,0)</f>
        <v>0</v>
      </c>
      <c r="E50" s="318">
        <f>IFERROR(HistoricalFS!E77/HistoricalFS!E6,0)</f>
        <v>0</v>
      </c>
      <c r="F50" s="318">
        <f>IFERROR(HistoricalFS!F77/HistoricalFS!F6,0)</f>
        <v>0</v>
      </c>
      <c r="G50" s="318">
        <f>IFERROR(HistoricalFS!G77/HistoricalFS!G6,0)</f>
        <v>0</v>
      </c>
      <c r="H50" s="318">
        <f>IFERROR(HistoricalFS!H70/HistoricalFS!H6,0)</f>
        <v>0.18901748825626805</v>
      </c>
      <c r="I50" s="318">
        <f>IFERROR(HistoricalFS!I70/HistoricalFS!I6,0)</f>
        <v>0.26025816208758407</v>
      </c>
      <c r="J50" s="318">
        <f>IFERROR(HistoricalFS!J70/HistoricalFS!J6,0)</f>
        <v>0.19731234895097546</v>
      </c>
      <c r="K50" s="318">
        <f>IFERROR(HistoricalFS!K70/HistoricalFS!K6,0)</f>
        <v>0.17750551963412711</v>
      </c>
      <c r="L50" s="318">
        <f>IFERROR(HistoricalFS!L70/HistoricalFS!L6,0)</f>
        <v>0.20423425800405776</v>
      </c>
      <c r="M50" s="319"/>
      <c r="N50" s="320">
        <f t="shared" ref="N50:N52" si="14">IFERROR(AVERAGE(C50:L50),0)</f>
        <v>0.10283277769330124</v>
      </c>
      <c r="O50" s="320">
        <f t="shared" si="1"/>
        <v>8.8752759817063556E-2</v>
      </c>
    </row>
    <row r="51" spans="2:15">
      <c r="B51" s="36" t="s">
        <v>159</v>
      </c>
      <c r="C51" s="37">
        <f>IFERROR(HistoricalFS!C77/HistoricalFS!C64,0)</f>
        <v>0</v>
      </c>
      <c r="D51" s="37">
        <f>IFERROR(HistoricalFS!D77/HistoricalFS!D64,0)</f>
        <v>0</v>
      </c>
      <c r="E51" s="37">
        <f>IFERROR(HistoricalFS!E77/HistoricalFS!E64,0)</f>
        <v>0</v>
      </c>
      <c r="F51" s="37">
        <f>IFERROR(HistoricalFS!F77/HistoricalFS!F64,0)</f>
        <v>0</v>
      </c>
      <c r="G51" s="37">
        <f>IFERROR(HistoricalFS!G77/HistoricalFS!G64,0)</f>
        <v>0</v>
      </c>
      <c r="H51" s="37">
        <f>IFERROR(HistoricalFS!H70/HistoricalFS!H64,0)</f>
        <v>0.16130356560692594</v>
      </c>
      <c r="I51" s="37">
        <f>IFERROR(-HistoricalFS!D73/HistoricalFS!I64,0)</f>
        <v>2.5665392169395795E-2</v>
      </c>
      <c r="J51" s="37">
        <f>IFERROR(-HistoricalFS!E73/HistoricalFS!J64,0)</f>
        <v>4.374669650588725E-2</v>
      </c>
      <c r="K51" s="37">
        <f>IFERROR(-HistoricalFS!F73/HistoricalFS!K64,0)</f>
        <v>2.3978552278820377E-2</v>
      </c>
      <c r="L51" s="37">
        <f>IFERROR(-HistoricalFS!G73/HistoricalFS!L64,0)</f>
        <v>3.2632771079507301E-2</v>
      </c>
      <c r="M51" s="297"/>
      <c r="N51" s="40">
        <f t="shared" si="14"/>
        <v>2.8732697764053666E-2</v>
      </c>
      <c r="O51" s="40">
        <f t="shared" si="1"/>
        <v>1.1989276139410188E-2</v>
      </c>
    </row>
    <row r="52" spans="2:15">
      <c r="B52" s="316" t="s">
        <v>160</v>
      </c>
      <c r="C52" s="322">
        <f>IFERROR(HistoricalFS!C77/HistoricalFS!C49,0)</f>
        <v>0</v>
      </c>
      <c r="D52" s="322">
        <f>IFERROR(HistoricalFS!D77/HistoricalFS!D49,0)</f>
        <v>0</v>
      </c>
      <c r="E52" s="322">
        <f>IFERROR(HistoricalFS!E77/HistoricalFS!E49,0)</f>
        <v>0</v>
      </c>
      <c r="F52" s="322">
        <f>IFERROR(HistoricalFS!F77/HistoricalFS!F49,0)</f>
        <v>0</v>
      </c>
      <c r="G52" s="322">
        <f>IFERROR(HistoricalFS!G77/HistoricalFS!G49,0)</f>
        <v>0</v>
      </c>
      <c r="H52" s="322">
        <f>IFERROR(HistoricalFS!H70/HistoricalFS!H49,0)</f>
        <v>1.6728024042073628</v>
      </c>
      <c r="I52" s="322">
        <f>IFERROR(HistoricalFS!I70/HistoricalFS!I49,0)</f>
        <v>2.8581002331002332</v>
      </c>
      <c r="J52" s="322">
        <f>IFERROR(HistoricalFS!J70/HistoricalFS!J49,0)</f>
        <v>2.6643544064322877</v>
      </c>
      <c r="K52" s="322">
        <f>IFERROR(HistoricalFS!K70/HistoricalFS!K49,0)</f>
        <v>3.7565707133917399</v>
      </c>
      <c r="L52" s="322">
        <f>IFERROR(HistoricalFS!L70/HistoricalFS!L49,0)</f>
        <v>3.8999305072967339</v>
      </c>
      <c r="M52" s="323"/>
      <c r="N52" s="324">
        <f t="shared" si="14"/>
        <v>1.4851758264428359</v>
      </c>
      <c r="O52" s="324">
        <f t="shared" si="1"/>
        <v>0.83640120210368141</v>
      </c>
    </row>
    <row r="63" spans="2:15">
      <c r="B63" s="509" t="s">
        <v>171</v>
      </c>
      <c r="C63" s="517"/>
      <c r="D63" s="517"/>
      <c r="E63" s="517"/>
      <c r="F63" s="517"/>
      <c r="G63" s="517"/>
      <c r="H63" s="517"/>
      <c r="I63" s="517"/>
      <c r="J63" s="517"/>
      <c r="K63" s="517"/>
      <c r="L63" s="517"/>
      <c r="M63" s="517"/>
      <c r="N63" s="517"/>
      <c r="O63" s="517"/>
    </row>
    <row r="64" spans="2:15">
      <c r="B64" s="517"/>
      <c r="C64" s="517"/>
      <c r="D64" s="517"/>
      <c r="E64" s="517"/>
      <c r="F64" s="517"/>
      <c r="G64" s="517"/>
      <c r="H64" s="517"/>
      <c r="I64" s="517"/>
      <c r="J64" s="517"/>
      <c r="K64" s="517"/>
      <c r="L64" s="517"/>
      <c r="M64" s="517"/>
      <c r="N64" s="517"/>
      <c r="O64" s="517"/>
    </row>
    <row r="65" spans="2:15">
      <c r="B65" s="517"/>
      <c r="C65" s="517"/>
      <c r="D65" s="517"/>
      <c r="E65" s="517"/>
      <c r="F65" s="517"/>
      <c r="G65" s="517"/>
      <c r="H65" s="517"/>
      <c r="I65" s="517"/>
      <c r="J65" s="517"/>
      <c r="K65" s="517"/>
      <c r="L65" s="517"/>
      <c r="M65" s="517"/>
      <c r="N65" s="517"/>
      <c r="O65" s="517"/>
    </row>
    <row r="66" spans="2:15">
      <c r="B66" s="517"/>
      <c r="C66" s="517"/>
      <c r="D66" s="517"/>
      <c r="E66" s="517"/>
      <c r="F66" s="517"/>
      <c r="G66" s="517"/>
      <c r="H66" s="517"/>
      <c r="I66" s="517"/>
      <c r="J66" s="517"/>
      <c r="K66" s="517"/>
      <c r="L66" s="517"/>
      <c r="M66" s="517"/>
      <c r="N66" s="517"/>
      <c r="O66" s="517"/>
    </row>
    <row r="67" spans="2:15">
      <c r="B67" s="517"/>
      <c r="C67" s="517"/>
      <c r="D67" s="517"/>
      <c r="E67" s="517"/>
      <c r="F67" s="517"/>
      <c r="G67" s="517"/>
      <c r="H67" s="517"/>
      <c r="I67" s="517"/>
      <c r="J67" s="517"/>
      <c r="K67" s="517"/>
      <c r="L67" s="517"/>
      <c r="M67" s="517"/>
      <c r="N67" s="517"/>
      <c r="O67" s="517"/>
    </row>
  </sheetData>
  <mergeCells count="5">
    <mergeCell ref="B8:O8"/>
    <mergeCell ref="B3:O4"/>
    <mergeCell ref="M1:O1"/>
    <mergeCell ref="M2:O2"/>
    <mergeCell ref="B63:O67"/>
  </mergeCells>
  <hyperlinks>
    <hyperlink ref="M2" r:id="rId1" xr:uid="{0F1AC836-9004-4A3D-9E33-16B9EDC5BF06}"/>
  </hyperlinks>
  <printOptions horizontalCentered="1" verticalCentered="1"/>
  <pageMargins left="0" right="0" top="0" bottom="0" header="0.31496062992125984" footer="0.31496062992125984"/>
  <pageSetup paperSize="13" scale="70" orientation="portrait" r:id="rId2"/>
  <drawing r:id="rId3"/>
  <extLst>
    <ext xmlns:x14="http://schemas.microsoft.com/office/spreadsheetml/2009/9/main" uri="{05C60535-1F16-4fd2-B633-F4F36F0B64E0}">
      <x14:sparklineGroups xmlns:xm="http://schemas.microsoft.com/office/excel/2006/main">
        <x14:sparklineGroup displayEmptyCellsAs="gap" markers="1" high="1" xr2:uid="{BFE24D70-255D-4569-BF53-10888FBE442F}">
          <x14:colorSeries theme="8" tint="-0.499984740745262"/>
          <x14:colorNegative theme="9"/>
          <x14:colorAxis rgb="FF000000"/>
          <x14:colorMarkers theme="8" tint="-0.499984740745262"/>
          <x14:colorFirst theme="8" tint="0.39997558519241921"/>
          <x14:colorLast theme="8" tint="0.39997558519241921"/>
          <x14:colorHigh theme="8"/>
          <x14:colorLow theme="8"/>
          <x14:sparklines>
            <x14:sparkline>
              <xm:f>'Ratio Analysis'!D13:L13</xm:f>
              <xm:sqref>M13</xm:sqref>
            </x14:sparkline>
            <x14:sparkline>
              <xm:f>'Ratio Analysis'!D14:L14</xm:f>
              <xm:sqref>M14</xm:sqref>
            </x14:sparkline>
            <x14:sparkline>
              <xm:f>'Ratio Analysis'!D15:L15</xm:f>
              <xm:sqref>M15</xm:sqref>
            </x14:sparkline>
            <x14:sparkline>
              <xm:f>'Ratio Analysis'!D16:L16</xm:f>
              <xm:sqref>M16</xm:sqref>
            </x14:sparkline>
            <x14:sparkline>
              <xm:f>'Ratio Analysis'!D17:L17</xm:f>
              <xm:sqref>M17</xm:sqref>
            </x14:sparkline>
          </x14:sparklines>
        </x14:sparklineGroup>
        <x14:sparklineGroup displayEmptyCellsAs="gap" markers="1" xr2:uid="{4C81C520-DDB4-44DE-9F80-E39F354BCC71}">
          <x14:colorSeries theme="2"/>
          <x14:colorNegative rgb="FFD00000"/>
          <x14:colorAxis rgb="FF000000"/>
          <x14:colorMarkers theme="2"/>
          <x14:colorFirst rgb="FFD00000"/>
          <x14:colorLast rgb="FFD00000"/>
          <x14:colorHigh rgb="FFD00000"/>
          <x14:colorLow rgb="FFD00000"/>
          <x14:sparklines>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
              <xm:f>'Ratio Analysis'!C47:L47</xm:f>
              <xm:sqref>M47</xm:sqref>
            </x14:sparkline>
            <x14:sparkline>
              <xm:f>'Ratio Analysis'!C48:L48</xm:f>
              <xm:sqref>M48</xm:sqref>
            </x14:sparkline>
            <x14:sparkline>
              <xm:f>'Ratio Analysis'!C49:L49</xm:f>
              <xm:sqref>M49</xm:sqref>
            </x14:sparkline>
            <x14:sparkline>
              <xm:f>'Ratio Analysis'!C50:L50</xm:f>
              <xm:sqref>M50</xm:sqref>
            </x14:sparkline>
            <x14:sparkline>
              <xm:f>'Ratio Analysis'!C51:L51</xm:f>
              <xm:sqref>M51</xm:sqref>
            </x14:sparkline>
            <x14:sparkline>
              <xm:f>'Ratio Analysis'!C52:L52</xm:f>
              <xm:sqref>M52</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D529-4EA8-436E-A04C-0D2C5DE41FBE}">
  <sheetPr codeName="Sheet8"/>
  <dimension ref="A1:M59"/>
  <sheetViews>
    <sheetView showGridLines="0" view="pageLayout" topLeftCell="A31" zoomScaleNormal="115" workbookViewId="0">
      <selection activeCell="C42" sqref="C42"/>
    </sheetView>
  </sheetViews>
  <sheetFormatPr defaultRowHeight="14.4"/>
  <cols>
    <col min="1" max="1" width="1.88671875" customWidth="1"/>
    <col min="2" max="2" width="22.88671875" style="30" customWidth="1"/>
    <col min="3" max="3" width="9.6640625" style="21" bestFit="1" customWidth="1"/>
    <col min="4" max="12" width="8.88671875" style="21"/>
  </cols>
  <sheetData>
    <row r="1" spans="1:13">
      <c r="A1" s="21"/>
      <c r="B1"/>
      <c r="C1"/>
      <c r="D1"/>
      <c r="E1"/>
      <c r="F1"/>
      <c r="G1"/>
      <c r="H1" s="62"/>
      <c r="I1" s="66"/>
      <c r="J1" s="62"/>
      <c r="K1" s="66"/>
      <c r="L1" s="65"/>
    </row>
    <row r="2" spans="1:13">
      <c r="A2" s="21"/>
      <c r="B2"/>
      <c r="C2"/>
      <c r="D2"/>
      <c r="E2"/>
      <c r="F2"/>
      <c r="G2"/>
      <c r="H2" s="62"/>
      <c r="I2" s="510" t="s">
        <v>169</v>
      </c>
      <c r="J2" s="510"/>
      <c r="K2" s="510"/>
      <c r="L2" s="510"/>
    </row>
    <row r="3" spans="1:13">
      <c r="A3" s="21"/>
      <c r="B3"/>
      <c r="C3"/>
      <c r="D3"/>
      <c r="E3"/>
      <c r="F3"/>
      <c r="G3"/>
      <c r="H3" s="507" t="s">
        <v>170</v>
      </c>
      <c r="I3" s="507"/>
      <c r="J3" s="507"/>
      <c r="K3" s="507"/>
      <c r="L3" s="507"/>
    </row>
    <row r="4" spans="1:13">
      <c r="A4" s="21"/>
      <c r="B4"/>
      <c r="C4"/>
      <c r="D4"/>
      <c r="E4"/>
      <c r="F4"/>
      <c r="G4"/>
      <c r="H4" s="68"/>
      <c r="I4" s="68"/>
      <c r="J4" s="68"/>
      <c r="K4" s="67"/>
      <c r="L4" s="63"/>
    </row>
    <row r="5" spans="1:13" ht="14.4" customHeight="1">
      <c r="A5" s="519" t="str">
        <f>'Data Sheet'!B1</f>
        <v>HCL TECHNOLOGIES LTD</v>
      </c>
      <c r="B5" s="520"/>
      <c r="C5" s="520"/>
      <c r="D5" s="520"/>
      <c r="E5" s="520"/>
      <c r="F5" s="520"/>
      <c r="G5" s="520"/>
      <c r="H5" s="520"/>
      <c r="I5" s="520"/>
      <c r="J5" s="520"/>
      <c r="K5" s="520"/>
      <c r="L5" s="520"/>
      <c r="M5" s="21"/>
    </row>
    <row r="6" spans="1:13" ht="30.6" customHeight="1">
      <c r="A6" s="520"/>
      <c r="B6" s="520"/>
      <c r="C6" s="520"/>
      <c r="D6" s="520"/>
      <c r="E6" s="520"/>
      <c r="F6" s="520"/>
      <c r="G6" s="520"/>
      <c r="H6" s="520"/>
      <c r="I6" s="520"/>
      <c r="J6" s="520"/>
      <c r="K6" s="520"/>
      <c r="L6" s="520"/>
      <c r="M6" s="21"/>
    </row>
    <row r="7" spans="1:13">
      <c r="A7" s="30"/>
      <c r="B7" s="21"/>
      <c r="K7"/>
      <c r="L7"/>
    </row>
    <row r="8" spans="1:13">
      <c r="A8" s="21"/>
      <c r="B8" s="21"/>
      <c r="K8"/>
      <c r="L8"/>
    </row>
    <row r="9" spans="1:13" ht="28.8">
      <c r="B9" s="518" t="str">
        <f>"Common Size Income Statement"&amp;" - "&amp;'Data Sheet'!$B$1</f>
        <v>Common Size Income Statement - HCL TECHNOLOGIES LTD</v>
      </c>
      <c r="C9" s="518"/>
      <c r="D9" s="518"/>
      <c r="E9" s="518"/>
      <c r="F9" s="518"/>
      <c r="G9" s="518"/>
      <c r="H9" s="518"/>
      <c r="I9" s="518"/>
      <c r="J9" s="518"/>
      <c r="K9" s="518"/>
      <c r="L9" s="518"/>
    </row>
    <row r="11" spans="1:13">
      <c r="B11" s="305" t="s">
        <v>168</v>
      </c>
      <c r="C11" s="306">
        <f>IFERROR('Data Sheet'!B$16,0)</f>
        <v>42185</v>
      </c>
      <c r="D11" s="306">
        <f>IFERROR('Data Sheet'!C$16,0)</f>
        <v>42460</v>
      </c>
      <c r="E11" s="306">
        <f>IFERROR('Data Sheet'!D$16,0)</f>
        <v>42825</v>
      </c>
      <c r="F11" s="306">
        <f>IFERROR('Data Sheet'!E$16,0)</f>
        <v>43190</v>
      </c>
      <c r="G11" s="306">
        <f>IFERROR('Data Sheet'!F$16,0)</f>
        <v>43555</v>
      </c>
      <c r="H11" s="306">
        <f>IFERROR('Data Sheet'!G$16,0)</f>
        <v>43921</v>
      </c>
      <c r="I11" s="306">
        <f>IFERROR('Data Sheet'!H$16,0)</f>
        <v>44286</v>
      </c>
      <c r="J11" s="306">
        <f>IFERROR('Data Sheet'!I$16,0)</f>
        <v>44651</v>
      </c>
      <c r="K11" s="306">
        <f>IFERROR('Data Sheet'!J$16,0)</f>
        <v>45016</v>
      </c>
      <c r="L11" s="306">
        <f>IFERROR('Data Sheet'!K$16,0)</f>
        <v>45382</v>
      </c>
    </row>
    <row r="13" spans="1:13">
      <c r="B13" s="48" t="s">
        <v>3</v>
      </c>
      <c r="C13" s="28">
        <f>IFERROR('Data Sheet'!B17/'Data Sheet'!B$17,0)</f>
        <v>1</v>
      </c>
      <c r="D13" s="28">
        <f>IFERROR('Data Sheet'!C17/'Data Sheet'!C$17,0)</f>
        <v>1</v>
      </c>
      <c r="E13" s="28">
        <f>IFERROR('Data Sheet'!D17/'Data Sheet'!D$17,0)</f>
        <v>1</v>
      </c>
      <c r="F13" s="28">
        <f>IFERROR('Data Sheet'!E17/'Data Sheet'!E$17,0)</f>
        <v>1</v>
      </c>
      <c r="G13" s="28">
        <f>IFERROR('Data Sheet'!F17/'Data Sheet'!F$17,0)</f>
        <v>1</v>
      </c>
      <c r="H13" s="28">
        <f>IFERROR('Data Sheet'!G17/'Data Sheet'!G$17,0)</f>
        <v>1</v>
      </c>
      <c r="I13" s="28">
        <f>IFERROR('Data Sheet'!H17/'Data Sheet'!H$17,0)</f>
        <v>1</v>
      </c>
      <c r="J13" s="28">
        <f>IFERROR('Data Sheet'!I17/'Data Sheet'!I$17,0)</f>
        <v>1</v>
      </c>
      <c r="K13" s="28">
        <f>IFERROR('Data Sheet'!J17/'Data Sheet'!J$17,0)</f>
        <v>1</v>
      </c>
      <c r="L13" s="28">
        <f>IFERROR('Data Sheet'!K17/'Data Sheet'!K$17,0)</f>
        <v>1</v>
      </c>
    </row>
    <row r="14" spans="1:13">
      <c r="B14" s="48" t="s">
        <v>57</v>
      </c>
      <c r="C14" s="28">
        <f>IFERROR('Data Sheet'!B18/'Data Sheet'!B$17,0)</f>
        <v>3.5595002019006457E-2</v>
      </c>
      <c r="D14" s="28">
        <f>IFERROR('Data Sheet'!C18/'Data Sheet'!C$17,0)</f>
        <v>2.6102632520489187E-2</v>
      </c>
      <c r="E14" s="28">
        <f>IFERROR('Data Sheet'!D18/'Data Sheet'!D$17,0)</f>
        <v>1.7364614867137571E-2</v>
      </c>
      <c r="F14" s="28">
        <f>IFERROR('Data Sheet'!E18/'Data Sheet'!E$17,0)</f>
        <v>2.4738476141509619E-2</v>
      </c>
      <c r="G14" s="28">
        <f>IFERROR('Data Sheet'!F18/'Data Sheet'!F$17,0)</f>
        <v>2.6726463335925994E-2</v>
      </c>
      <c r="H14" s="28">
        <f>IFERROR('Data Sheet'!G18/'Data Sheet'!G$17,0)</f>
        <v>2.1732978663195426E-2</v>
      </c>
      <c r="I14" s="28">
        <f>IFERROR('Data Sheet'!H18/'Data Sheet'!H$17,0)</f>
        <v>2.2526167765558047E-2</v>
      </c>
      <c r="J14" s="28">
        <f>IFERROR('Data Sheet'!I18/'Data Sheet'!I$17,0)</f>
        <v>1.7197697633419343E-2</v>
      </c>
      <c r="K14" s="28">
        <f>IFERROR('Data Sheet'!J18/'Data Sheet'!J$17,0)</f>
        <v>2.0422646270304368E-2</v>
      </c>
      <c r="L14" s="28">
        <f>IFERROR('Data Sheet'!K18/'Data Sheet'!K$17,0)</f>
        <v>1.59580759327832E-2</v>
      </c>
    </row>
    <row r="15" spans="1:13">
      <c r="B15" s="48" t="s">
        <v>58</v>
      </c>
      <c r="C15" s="28">
        <f>IFERROR('Data Sheet'!B19/'Data Sheet'!B$17,0)</f>
        <v>9.7135735542306213E-4</v>
      </c>
      <c r="D15" s="28">
        <f>IFERROR('Data Sheet'!C19/'Data Sheet'!C$17,0)</f>
        <v>3.492748251698841E-3</v>
      </c>
      <c r="E15" s="28">
        <f>IFERROR('Data Sheet'!D19/'Data Sheet'!D$17,0)</f>
        <v>2.3124789774638411E-4</v>
      </c>
      <c r="F15" s="28">
        <f>IFERROR('Data Sheet'!E19/'Data Sheet'!E$17,0)</f>
        <v>-2.0565959382230219E-3</v>
      </c>
      <c r="G15" s="28">
        <f>IFERROR('Data Sheet'!F19/'Data Sheet'!F$17,0)</f>
        <v>-1.3404603902229136E-3</v>
      </c>
      <c r="H15" s="28">
        <f>IFERROR('Data Sheet'!G19/'Data Sheet'!G$17,0)</f>
        <v>0</v>
      </c>
      <c r="I15" s="28">
        <f>IFERROR('Data Sheet'!H19/'Data Sheet'!H$17,0)</f>
        <v>3.979888297801775E-5</v>
      </c>
      <c r="J15" s="28">
        <f>IFERROR('Data Sheet'!I19/'Data Sheet'!I$17,0)</f>
        <v>7.8224422365179627E-4</v>
      </c>
      <c r="K15" s="28">
        <f>IFERROR('Data Sheet'!J19/'Data Sheet'!J$17,0)</f>
        <v>6.6038479735057562E-4</v>
      </c>
      <c r="L15" s="28">
        <f>IFERROR('Data Sheet'!K19/'Data Sheet'!K$17,0)</f>
        <v>-3.9121850918453685E-4</v>
      </c>
    </row>
    <row r="16" spans="1:13">
      <c r="B16" s="48" t="s">
        <v>59</v>
      </c>
      <c r="C16" s="28">
        <f>IFERROR('Data Sheet'!B20/'Data Sheet'!B$17,0)</f>
        <v>7.2171987743186736E-3</v>
      </c>
      <c r="D16" s="28">
        <f>IFERROR('Data Sheet'!C20/'Data Sheet'!C$17,0)</f>
        <v>6.7616394430359264E-3</v>
      </c>
      <c r="E16" s="28">
        <f>IFERROR('Data Sheet'!D20/'Data Sheet'!D$17,0)</f>
        <v>6.4539186007399937E-3</v>
      </c>
      <c r="F16" s="28">
        <f>IFERROR('Data Sheet'!E20/'Data Sheet'!E$17,0)</f>
        <v>6.1895627756135179E-3</v>
      </c>
      <c r="G16" s="28">
        <f>IFERROR('Data Sheet'!F20/'Data Sheet'!F$17,0)</f>
        <v>5.5604282853691234E-3</v>
      </c>
      <c r="H16" s="28">
        <f>IFERROR('Data Sheet'!G20/'Data Sheet'!G$17,0)</f>
        <v>4.343765917708982E-3</v>
      </c>
      <c r="I16" s="28">
        <f>IFERROR('Data Sheet'!H20/'Data Sheet'!H$17,0)</f>
        <v>3.648230939651627E-3</v>
      </c>
      <c r="J16" s="28">
        <f>IFERROR('Data Sheet'!I20/'Data Sheet'!I$17,0)</f>
        <v>3.3975084937712344E-3</v>
      </c>
      <c r="K16" s="28">
        <f>IFERROR('Data Sheet'!J20/'Data Sheet'!J$17,0)</f>
        <v>3.2329285601640119E-3</v>
      </c>
      <c r="L16" s="28">
        <f>IFERROR('Data Sheet'!K20/'Data Sheet'!K$17,0)</f>
        <v>0</v>
      </c>
    </row>
    <row r="17" spans="2:12">
      <c r="B17" s="48" t="s">
        <v>60</v>
      </c>
      <c r="C17" s="28">
        <f>IFERROR('Data Sheet'!B21/'Data Sheet'!B$17,0)</f>
        <v>0.1596892419380064</v>
      </c>
      <c r="D17" s="28">
        <f>IFERROR('Data Sheet'!C21/'Data Sheet'!C$17,0)</f>
        <v>0.1809150454426621</v>
      </c>
      <c r="E17" s="28">
        <f>IFERROR('Data Sheet'!D21/'Data Sheet'!D$17,0)</f>
        <v>0.19521527077026574</v>
      </c>
      <c r="F17" s="28">
        <f>IFERROR('Data Sheet'!E21/'Data Sheet'!E$17,0)</f>
        <v>0.18564733334651665</v>
      </c>
      <c r="G17" s="28">
        <f>IFERROR('Data Sheet'!F21/'Data Sheet'!F$17,0)</f>
        <v>0.17975408343952207</v>
      </c>
      <c r="H17" s="28">
        <f>IFERROR('Data Sheet'!G21/'Data Sheet'!G$17,0)</f>
        <v>0.17437319599298207</v>
      </c>
      <c r="I17" s="28">
        <f>IFERROR('Data Sheet'!H21/'Data Sheet'!H$17,0)</f>
        <v>0.1603099006354555</v>
      </c>
      <c r="J17" s="28">
        <f>IFERROR('Data Sheet'!I21/'Data Sheet'!I$17,0)</f>
        <v>0.17015563157464594</v>
      </c>
      <c r="K17" s="28">
        <f>IFERROR('Data Sheet'!J21/'Data Sheet'!J$17,0)</f>
        <v>0.17054683803816434</v>
      </c>
      <c r="L17" s="28">
        <f>IFERROR('Data Sheet'!K21/'Data Sheet'!K$17,0)</f>
        <v>0</v>
      </c>
    </row>
    <row r="18" spans="2:12">
      <c r="B18" s="48" t="s">
        <v>61</v>
      </c>
      <c r="C18" s="28">
        <f>IFERROR('Data Sheet'!B22/'Data Sheet'!B$17,0)</f>
        <v>0.48299293592965031</v>
      </c>
      <c r="D18" s="28">
        <f>IFERROR('Data Sheet'!C22/'Data Sheet'!C$17,0)</f>
        <v>0.48828620558749797</v>
      </c>
      <c r="E18" s="28">
        <f>IFERROR('Data Sheet'!D22/'Data Sheet'!D$17,0)</f>
        <v>0.4807013118062563</v>
      </c>
      <c r="F18" s="28">
        <f>IFERROR('Data Sheet'!E22/'Data Sheet'!E$17,0)</f>
        <v>0.48901500919535684</v>
      </c>
      <c r="G18" s="28">
        <f>IFERROR('Data Sheet'!F22/'Data Sheet'!F$17,0)</f>
        <v>0.48460125440614293</v>
      </c>
      <c r="H18" s="28">
        <f>IFERROR('Data Sheet'!G22/'Data Sheet'!G$17,0)</f>
        <v>0.49419887939328766</v>
      </c>
      <c r="I18" s="28">
        <f>IFERROR('Data Sheet'!H22/'Data Sheet'!H$17,0)</f>
        <v>0.51543533344830783</v>
      </c>
      <c r="J18" s="28">
        <f>IFERROR('Data Sheet'!I22/'Data Sheet'!I$17,0)</f>
        <v>0.53858098562772183</v>
      </c>
      <c r="K18" s="28">
        <f>IFERROR('Data Sheet'!J22/'Data Sheet'!J$17,0)</f>
        <v>0.54486674026178838</v>
      </c>
      <c r="L18" s="28">
        <f>IFERROR('Data Sheet'!K22/'Data Sheet'!K$17,0)</f>
        <v>0.56844959194999678</v>
      </c>
    </row>
    <row r="19" spans="2:12">
      <c r="B19" s="48" t="s">
        <v>62</v>
      </c>
      <c r="C19" s="28">
        <f>IFERROR('Data Sheet'!B23/'Data Sheet'!B$17,0)</f>
        <v>7.7740467483097292E-2</v>
      </c>
      <c r="D19" s="28">
        <f>IFERROR('Data Sheet'!C23/'Data Sheet'!C$17,0)</f>
        <v>7.0835182750223699E-2</v>
      </c>
      <c r="E19" s="28">
        <f>IFERROR('Data Sheet'!D23/'Data Sheet'!D$17,0)</f>
        <v>6.281533804238143E-2</v>
      </c>
      <c r="F19" s="28">
        <f>IFERROR('Data Sheet'!E23/'Data Sheet'!E$17,0)</f>
        <v>5.5567640253910498E-2</v>
      </c>
      <c r="G19" s="28">
        <f>IFERROR('Data Sheet'!F23/'Data Sheet'!F$17,0)</f>
        <v>5.8235556953017693E-2</v>
      </c>
      <c r="H19" s="28">
        <f>IFERROR('Data Sheet'!G23/'Data Sheet'!G$17,0)</f>
        <v>4.3154677684079462E-2</v>
      </c>
      <c r="I19" s="28">
        <f>IFERROR('Data Sheet'!H23/'Data Sheet'!H$17,0)</f>
        <v>2.2300640762015947E-2</v>
      </c>
      <c r="J19" s="28">
        <f>IFERROR('Data Sheet'!I23/'Data Sheet'!I$17,0)</f>
        <v>2.1786085393048535E-2</v>
      </c>
      <c r="K19" s="28">
        <f>IFERROR('Data Sheet'!J23/'Data Sheet'!J$17,0)</f>
        <v>2.6484387320611889E-2</v>
      </c>
      <c r="L19" s="28">
        <f>IFERROR('Data Sheet'!K23/'Data Sheet'!K$17,0)</f>
        <v>0</v>
      </c>
    </row>
    <row r="20" spans="2:12">
      <c r="B20" s="48" t="s">
        <v>63</v>
      </c>
      <c r="C20" s="28">
        <f>IFERROR('Data Sheet'!B24/'Data Sheet'!B$17,0)</f>
        <v>6.5161321612742032E-3</v>
      </c>
      <c r="D20" s="28">
        <f>IFERROR('Data Sheet'!C24/'Data Sheet'!C$17,0)</f>
        <v>1.6898478093161792E-2</v>
      </c>
      <c r="E20" s="28">
        <f>IFERROR('Data Sheet'!D24/'Data Sheet'!D$17,0)</f>
        <v>1.9256643121426168E-2</v>
      </c>
      <c r="F20" s="28">
        <f>IFERROR('Data Sheet'!E24/'Data Sheet'!E$17,0)</f>
        <v>1.4396171567561154E-2</v>
      </c>
      <c r="G20" s="28">
        <f>IFERROR('Data Sheet'!F24/'Data Sheet'!F$17,0)</f>
        <v>1.3321859433696858E-2</v>
      </c>
      <c r="H20" s="28">
        <f>IFERROR('Data Sheet'!G24/'Data Sheet'!G$17,0)</f>
        <v>1.7191125700379194E-2</v>
      </c>
      <c r="I20" s="28">
        <f>IFERROR('Data Sheet'!H24/'Data Sheet'!H$17,0)</f>
        <v>9.8568566842223964E-3</v>
      </c>
      <c r="J20" s="28">
        <f>IFERROR('Data Sheet'!I24/'Data Sheet'!I$17,0)</f>
        <v>9.9823703167505346E-3</v>
      </c>
      <c r="K20" s="28">
        <f>IFERROR('Data Sheet'!J24/'Data Sheet'!J$17,0)</f>
        <v>1.2074199653051568E-2</v>
      </c>
      <c r="L20" s="28">
        <f>IFERROR('Data Sheet'!K24/'Data Sheet'!K$17,0)</f>
        <v>0.19504517209065353</v>
      </c>
    </row>
    <row r="21" spans="2:12">
      <c r="B21" s="48" t="s">
        <v>6</v>
      </c>
      <c r="C21" s="28">
        <f>IFERROR('Data Sheet'!B25/'Data Sheet'!B$17,0)</f>
        <v>3.0679361612502256E-2</v>
      </c>
      <c r="D21" s="28">
        <f>IFERROR('Data Sheet'!C25/'Data Sheet'!C$17,0)</f>
        <v>2.7970570344110376E-2</v>
      </c>
      <c r="E21" s="28">
        <f>IFERROR('Data Sheet'!D25/'Data Sheet'!D$17,0)</f>
        <v>2.2473091153716783E-2</v>
      </c>
      <c r="F21" s="28">
        <f>IFERROR('Data Sheet'!E25/'Data Sheet'!E$17,0)</f>
        <v>2.4323201961676127E-2</v>
      </c>
      <c r="G21" s="28">
        <f>IFERROR('Data Sheet'!F25/'Data Sheet'!F$17,0)</f>
        <v>1.5605606765187748E-2</v>
      </c>
      <c r="H21" s="28">
        <f>IFERROR('Data Sheet'!G25/'Data Sheet'!G$17,0)</f>
        <v>8.3338049691550169E-3</v>
      </c>
      <c r="I21" s="28">
        <f>IFERROR('Data Sheet'!H25/'Data Sheet'!H$17,0)</f>
        <v>1.2297854840207486E-2</v>
      </c>
      <c r="J21" s="28">
        <f>IFERROR('Data Sheet'!I25/'Data Sheet'!I$17,0)</f>
        <v>1.245753114382786E-2</v>
      </c>
      <c r="K21" s="28">
        <f>IFERROR('Data Sheet'!J25/'Data Sheet'!J$17,0)</f>
        <v>1.3385112758240026E-2</v>
      </c>
      <c r="L21" s="28">
        <f>IFERROR('Data Sheet'!K25/'Data Sheet'!K$17,0)</f>
        <v>1.3601666772811223E-2</v>
      </c>
    </row>
    <row r="22" spans="2:12">
      <c r="B22" s="48" t="s">
        <v>7</v>
      </c>
      <c r="C22" s="28">
        <f>IFERROR('Data Sheet'!B26/'Data Sheet'!B$17,0)</f>
        <v>1.1000996697112521E-2</v>
      </c>
      <c r="D22" s="28">
        <f>IFERROR('Data Sheet'!C26/'Data Sheet'!C$17,0)</f>
        <v>1.31635659626785E-2</v>
      </c>
      <c r="E22" s="28">
        <f>IFERROR('Data Sheet'!D26/'Data Sheet'!D$17,0)</f>
        <v>1.7406659939455095E-2</v>
      </c>
      <c r="F22" s="28">
        <f>IFERROR('Data Sheet'!E26/'Data Sheet'!E$17,0)</f>
        <v>2.7348770986177301E-2</v>
      </c>
      <c r="G22" s="28">
        <f>IFERROR('Data Sheet'!F26/'Data Sheet'!F$17,0)</f>
        <v>3.4305856653482715E-2</v>
      </c>
      <c r="H22" s="28">
        <f>IFERROR('Data Sheet'!G26/'Data Sheet'!G$17,0)</f>
        <v>4.8389835304771069E-2</v>
      </c>
      <c r="I22" s="28">
        <f>IFERROR('Data Sheet'!H26/'Data Sheet'!H$17,0)</f>
        <v>6.1170883137213285E-2</v>
      </c>
      <c r="J22" s="28">
        <f>IFERROR('Data Sheet'!I26/'Data Sheet'!I$17,0)</f>
        <v>5.0507291216681648E-2</v>
      </c>
      <c r="K22" s="28">
        <f>IFERROR('Data Sheet'!J26/'Data Sheet'!J$17,0)</f>
        <v>4.0855149030121433E-2</v>
      </c>
      <c r="L22" s="28">
        <f>IFERROR('Data Sheet'!K26/'Data Sheet'!K$17,0)</f>
        <v>3.796639160062959E-2</v>
      </c>
    </row>
    <row r="23" spans="2:12">
      <c r="B23" s="48" t="s">
        <v>8</v>
      </c>
      <c r="C23" s="28">
        <f>IFERROR('Data Sheet'!B27/'Data Sheet'!B$17,0)</f>
        <v>2.4857484301611774E-3</v>
      </c>
      <c r="D23" s="28">
        <f>IFERROR('Data Sheet'!C27/'Data Sheet'!C$17,0)</f>
        <v>2.3734629498900631E-3</v>
      </c>
      <c r="E23" s="28">
        <f>IFERROR('Data Sheet'!D27/'Data Sheet'!D$17,0)</f>
        <v>1.8710057181298351E-3</v>
      </c>
      <c r="F23" s="28">
        <f>IFERROR('Data Sheet'!E27/'Data Sheet'!E$17,0)</f>
        <v>1.3644723051671973E-3</v>
      </c>
      <c r="G23" s="28">
        <f>IFERROR('Data Sheet'!F27/'Data Sheet'!F$17,0)</f>
        <v>2.8795075049232958E-3</v>
      </c>
      <c r="H23" s="28">
        <f>IFERROR('Data Sheet'!G27/'Data Sheet'!G$17,0)</f>
        <v>7.1452826985115171E-3</v>
      </c>
      <c r="I23" s="28">
        <f>IFERROR('Data Sheet'!H27/'Data Sheet'!H$17,0)</f>
        <v>6.7790764005890231E-3</v>
      </c>
      <c r="J23" s="28">
        <f>IFERROR('Data Sheet'!I27/'Data Sheet'!I$17,0)</f>
        <v>3.7244165275361644E-3</v>
      </c>
      <c r="K23" s="28">
        <f>IFERROR('Data Sheet'!J27/'Data Sheet'!J$17,0)</f>
        <v>3.4793407979813911E-3</v>
      </c>
      <c r="L23" s="28">
        <f>IFERROR('Data Sheet'!K27/'Data Sheet'!K$17,0)</f>
        <v>5.0312519902104393E-3</v>
      </c>
    </row>
    <row r="24" spans="2:12">
      <c r="B24" s="48" t="s">
        <v>9</v>
      </c>
      <c r="C24" s="28">
        <f>IFERROR('Data Sheet'!B28/'Data Sheet'!B$17,0)</f>
        <v>0.24841299553529825</v>
      </c>
      <c r="D24" s="28">
        <f>IFERROR('Data Sheet'!C28/'Data Sheet'!C$17,0)</f>
        <v>0.22612710584617007</v>
      </c>
      <c r="E24" s="28">
        <f>IFERROR('Data Sheet'!D28/'Data Sheet'!D$17,0)</f>
        <v>0.22161957618567105</v>
      </c>
      <c r="F24" s="28">
        <f>IFERROR('Data Sheet'!E28/'Data Sheet'!E$17,0)</f>
        <v>0.21799916945164033</v>
      </c>
      <c r="G24" s="28">
        <f>IFERROR('Data Sheet'!F28/'Data Sheet'!F$17,0)</f>
        <v>0.20888013636288413</v>
      </c>
      <c r="H24" s="28">
        <f>IFERROR('Data Sheet'!G28/'Data Sheet'!G$17,0)</f>
        <v>0.19780406361423963</v>
      </c>
      <c r="I24" s="28">
        <f>IFERROR('Data Sheet'!H28/'Data Sheet'!H$17,0)</f>
        <v>0.21031056395017181</v>
      </c>
      <c r="J24" s="28">
        <f>IFERROR('Data Sheet'!I28/'Data Sheet'!I$17,0)</f>
        <v>0.19790778858390445</v>
      </c>
      <c r="K24" s="28">
        <f>IFERROR('Data Sheet'!J28/'Data Sheet'!J$17,0)</f>
        <v>0.19208326762340325</v>
      </c>
      <c r="L24" s="28">
        <f>IFERROR('Data Sheet'!K28/'Data Sheet'!K$17,0)</f>
        <v>0.19075996469935314</v>
      </c>
    </row>
    <row r="25" spans="2:12">
      <c r="B25" s="48" t="s">
        <v>10</v>
      </c>
      <c r="C25" s="28">
        <f>IFERROR('Data Sheet'!B29/'Data Sheet'!B$17,0)</f>
        <v>4.9456394092621439E-2</v>
      </c>
      <c r="D25" s="28">
        <f>IFERROR('Data Sheet'!C29/'Data Sheet'!C$17,0)</f>
        <v>4.6216687210985118E-2</v>
      </c>
      <c r="E25" s="28">
        <f>IFERROR('Data Sheet'!D29/'Data Sheet'!D$17,0)</f>
        <v>4.0699630003363609E-2</v>
      </c>
      <c r="F25" s="28">
        <f>IFERROR('Data Sheet'!E29/'Data Sheet'!E$17,0)</f>
        <v>4.5521960094128816E-2</v>
      </c>
      <c r="G25" s="28">
        <f>IFERROR('Data Sheet'!F29/'Data Sheet'!F$17,0)</f>
        <v>4.1405332053552221E-2</v>
      </c>
      <c r="H25" s="28">
        <f>IFERROR('Data Sheet'!G29/'Data Sheet'!G$17,0)</f>
        <v>4.1357745203463692E-2</v>
      </c>
      <c r="I25" s="28">
        <f>IFERROR('Data Sheet'!H29/'Data Sheet'!H$17,0)</f>
        <v>6.2139322623011715E-2</v>
      </c>
      <c r="J25" s="28">
        <f>IFERROR('Data Sheet'!I29/'Data Sheet'!I$17,0)</f>
        <v>4.0022883562363547E-2</v>
      </c>
      <c r="K25" s="28">
        <f>IFERROR('Data Sheet'!J29/'Data Sheet'!J$17,0)</f>
        <v>4.576368080744362E-2</v>
      </c>
      <c r="L25" s="28">
        <f>IFERROR('Data Sheet'!K29/'Data Sheet'!K$17,0)</f>
        <v>4.7828737274025819E-2</v>
      </c>
    </row>
    <row r="26" spans="2:12">
      <c r="B26" s="48" t="s">
        <v>11</v>
      </c>
      <c r="C26" s="28">
        <f>IFERROR('Data Sheet'!B30/'Data Sheet'!B$17,0)</f>
        <v>0.19936857684839904</v>
      </c>
      <c r="D26" s="28">
        <f>IFERROR('Data Sheet'!C30/'Data Sheet'!C$17,0)</f>
        <v>0.17993450655416218</v>
      </c>
      <c r="E26" s="28">
        <f>IFERROR('Data Sheet'!D30/'Data Sheet'!D$17,0)</f>
        <v>0.18091994618230745</v>
      </c>
      <c r="F26" s="28">
        <f>IFERROR('Data Sheet'!E30/'Data Sheet'!E$17,0)</f>
        <v>0.17245743439656708</v>
      </c>
      <c r="G26" s="28">
        <f>IFERROR('Data Sheet'!F30/'Data Sheet'!F$17,0)</f>
        <v>0.16747480430933193</v>
      </c>
      <c r="H26" s="28">
        <f>IFERROR('Data Sheet'!G30/'Data Sheet'!G$17,0)</f>
        <v>0.15644631841077594</v>
      </c>
      <c r="I26" s="28">
        <f>IFERROR('Data Sheet'!H30/'Data Sheet'!H$17,0)</f>
        <v>0.14785285026333594</v>
      </c>
      <c r="J26" s="28">
        <f>IFERROR('Data Sheet'!I30/'Data Sheet'!I$17,0)</f>
        <v>0.15760469813545669</v>
      </c>
      <c r="K26" s="28">
        <f>IFERROR('Data Sheet'!J30/'Data Sheet'!J$17,0)</f>
        <v>0.14637872575303579</v>
      </c>
      <c r="L26" s="28">
        <f>IFERROR('Data Sheet'!K30/'Data Sheet'!K$17,0)</f>
        <v>0.14285844258640926</v>
      </c>
    </row>
    <row r="27" spans="2:12">
      <c r="B27" s="48" t="s">
        <v>48</v>
      </c>
      <c r="C27" s="28">
        <f>IFERROR('Data Sheet'!B31/'Data Sheet'!B$17,0)</f>
        <v>0.11492805961218727</v>
      </c>
      <c r="D27" s="28">
        <f>IFERROR('Data Sheet'!C31/'Data Sheet'!C$17,0)</f>
        <v>7.2477015307711917E-2</v>
      </c>
      <c r="E27" s="28">
        <f>IFERROR('Data Sheet'!D31/'Data Sheet'!D$17,0)</f>
        <v>7.1897073662966701E-2</v>
      </c>
      <c r="F27" s="28">
        <f>IFERROR('Data Sheet'!E31/'Data Sheet'!E$17,0)</f>
        <v>3.2984634855346161E-2</v>
      </c>
      <c r="G27" s="28">
        <f>IFERROR('Data Sheet'!F31/'Data Sheet'!F$17,0)</f>
        <v>1.7939000777798003E-2</v>
      </c>
      <c r="H27" s="54">
        <f>IFERROR('Data Sheet'!G31/'Data Sheet'!G$17,0)</f>
        <v>3.8414737676155983E-2</v>
      </c>
      <c r="I27" s="28">
        <f>IFERROR('Data Sheet'!H31/'Data Sheet'!H$17,0)</f>
        <v>3.6017989095106062E-2</v>
      </c>
      <c r="J27" s="28">
        <f>IFERROR('Data Sheet'!I31/'Data Sheet'!I$17,0)</f>
        <v>0.13313329675076765</v>
      </c>
      <c r="K27" s="28">
        <f>IFERROR('Data Sheet'!J31/'Data Sheet'!J$17,0)</f>
        <v>0.1284497713294433</v>
      </c>
      <c r="L27" s="28">
        <f>IFERROR('Data Sheet'!K31/'Data Sheet'!K$17,0)</f>
        <v>0.12844704448063468</v>
      </c>
    </row>
    <row r="30" spans="2:12" ht="28.8">
      <c r="B30" s="518" t="str">
        <f>"Common Size Balance Sheet"&amp;" - "&amp;'Data Sheet'!$B$1</f>
        <v>Common Size Balance Sheet - HCL TECHNOLOGIES LTD</v>
      </c>
      <c r="C30" s="518"/>
      <c r="D30" s="518"/>
      <c r="E30" s="518"/>
      <c r="F30" s="518"/>
      <c r="G30" s="518"/>
      <c r="H30" s="518"/>
      <c r="I30" s="518"/>
      <c r="J30" s="518"/>
      <c r="K30" s="518"/>
      <c r="L30" s="518"/>
    </row>
    <row r="32" spans="2:12">
      <c r="B32" s="307" t="s">
        <v>168</v>
      </c>
      <c r="C32" s="306">
        <f>IFERROR('Data Sheet'!B$16,0)</f>
        <v>42185</v>
      </c>
      <c r="D32" s="306">
        <f>IFERROR('Data Sheet'!C$16,0)</f>
        <v>42460</v>
      </c>
      <c r="E32" s="306">
        <f>IFERROR('Data Sheet'!D$16,0)</f>
        <v>42825</v>
      </c>
      <c r="F32" s="306">
        <f>IFERROR('Data Sheet'!E$16,0)</f>
        <v>43190</v>
      </c>
      <c r="G32" s="306">
        <f>IFERROR('Data Sheet'!F$16,0)</f>
        <v>43555</v>
      </c>
      <c r="H32" s="306">
        <f>IFERROR('Data Sheet'!G$16,0)</f>
        <v>43921</v>
      </c>
      <c r="I32" s="306">
        <f>IFERROR('Data Sheet'!H$16,0)</f>
        <v>44286</v>
      </c>
      <c r="J32" s="306">
        <f>IFERROR('Data Sheet'!I$16,0)</f>
        <v>44651</v>
      </c>
      <c r="K32" s="306">
        <f>IFERROR('Data Sheet'!J$16,0)</f>
        <v>45016</v>
      </c>
      <c r="L32" s="306">
        <f>IFERROR('Data Sheet'!K$16,0)</f>
        <v>45382</v>
      </c>
    </row>
    <row r="33" spans="2:12">
      <c r="B33" s="50"/>
      <c r="C33" s="51"/>
      <c r="D33" s="51"/>
      <c r="E33" s="51"/>
      <c r="F33" s="51"/>
      <c r="G33" s="51"/>
      <c r="H33" s="51"/>
      <c r="I33" s="51"/>
      <c r="J33" s="51"/>
      <c r="K33" s="51"/>
      <c r="L33" s="51"/>
    </row>
    <row r="34" spans="2:12">
      <c r="B34" s="49" t="s">
        <v>98</v>
      </c>
      <c r="C34" s="53">
        <f>IFERROR('Data Sheet'!B61/'Data Sheet'!B$61,0)</f>
        <v>1</v>
      </c>
      <c r="D34" s="53">
        <f>IFERROR('Data Sheet'!C61/'Data Sheet'!C$61,0)</f>
        <v>1</v>
      </c>
      <c r="E34" s="53">
        <f>IFERROR('Data Sheet'!D61/'Data Sheet'!D$61,0)</f>
        <v>1</v>
      </c>
      <c r="F34" s="53">
        <f>IFERROR('Data Sheet'!E61/'Data Sheet'!E$61,0)</f>
        <v>1</v>
      </c>
      <c r="G34" s="53">
        <f>IFERROR('Data Sheet'!F61/'Data Sheet'!F$61,0)</f>
        <v>1</v>
      </c>
      <c r="H34" s="53">
        <f>IFERROR('Data Sheet'!G61/'Data Sheet'!G$61,0)</f>
        <v>1</v>
      </c>
      <c r="I34" s="53">
        <f>IFERROR('Data Sheet'!H61/'Data Sheet'!H$61,0)</f>
        <v>1</v>
      </c>
      <c r="J34" s="53">
        <f>IFERROR('Data Sheet'!I61/'Data Sheet'!I$61,0)</f>
        <v>1</v>
      </c>
      <c r="K34" s="53">
        <f>IFERROR('Data Sheet'!J61/'Data Sheet'!J$61,0)</f>
        <v>1</v>
      </c>
      <c r="L34" s="53">
        <f>IFERROR('Data Sheet'!K61/'Data Sheet'!K$61,0)</f>
        <v>1</v>
      </c>
    </row>
    <row r="35" spans="2:12">
      <c r="B35" s="30" t="s">
        <v>13</v>
      </c>
      <c r="C35" s="28">
        <f>IFERROR('Data Sheet'!B57/'Data Sheet'!B$61,0)</f>
        <v>7.9785113607248985E-3</v>
      </c>
      <c r="D35" s="28">
        <f>IFERROR('Data Sheet'!C57/'Data Sheet'!C$61,0)</f>
        <v>7.1702007595206988E-3</v>
      </c>
      <c r="E35" s="28">
        <f>IFERROR('Data Sheet'!D57/'Data Sheet'!D$61,0)</f>
        <v>6.2278746558279792E-3</v>
      </c>
      <c r="F35" s="28">
        <f>IFERROR('Data Sheet'!E57/'Data Sheet'!E$61,0)</f>
        <v>5.792994227843881E-3</v>
      </c>
      <c r="G35" s="28">
        <f>IFERROR('Data Sheet'!F57/'Data Sheet'!F$61,0)</f>
        <v>4.6444669146000787E-3</v>
      </c>
      <c r="H35" s="28">
        <f>IFERROR('Data Sheet'!G57/'Data Sheet'!G$61,0)</f>
        <v>6.5564665113077916E-3</v>
      </c>
      <c r="I35" s="28">
        <f>IFERROR('Data Sheet'!H57/'Data Sheet'!H$61,0)</f>
        <v>6.3105047241623765E-3</v>
      </c>
      <c r="J35" s="28">
        <f>IFERROR('Data Sheet'!I57/'Data Sheet'!I$61,0)</f>
        <v>6.1065440109760345E-3</v>
      </c>
      <c r="K35" s="28">
        <f>IFERROR('Data Sheet'!J57/'Data Sheet'!J$61,0)</f>
        <v>5.8230563002680969E-3</v>
      </c>
      <c r="L35" s="28">
        <f>IFERROR('Data Sheet'!K57/'Data Sheet'!K$61,0)</f>
        <v>5.442135963197931E-3</v>
      </c>
    </row>
    <row r="36" spans="2:12">
      <c r="B36" s="30" t="s">
        <v>14</v>
      </c>
      <c r="C36" s="28">
        <f>IFERROR('Data Sheet'!B58/'Data Sheet'!B$61,0)</f>
        <v>0.67934272047376243</v>
      </c>
      <c r="D36" s="28">
        <f>IFERROR('Data Sheet'!C58/'Data Sheet'!C$61,0)</f>
        <v>0.68907667905420866</v>
      </c>
      <c r="E36" s="28">
        <f>IFERROR('Data Sheet'!D58/'Data Sheet'!D$61,0)</f>
        <v>0.71377999213321097</v>
      </c>
      <c r="F36" s="28">
        <f>IFERROR('Data Sheet'!E58/'Data Sheet'!E$61,0)</f>
        <v>0.75242243014024046</v>
      </c>
      <c r="G36" s="28">
        <f>IFERROR('Data Sheet'!F58/'Data Sheet'!F$61,0)</f>
        <v>0.70429656035236254</v>
      </c>
      <c r="H36" s="28">
        <f>IFERROR('Data Sheet'!G58/'Data Sheet'!G$61,0)</f>
        <v>0.6124681534430505</v>
      </c>
      <c r="I36" s="28">
        <f>IFERROR('Data Sheet'!H58/'Data Sheet'!H$61,0)</f>
        <v>0.68997175961974266</v>
      </c>
      <c r="J36" s="28">
        <f>IFERROR('Data Sheet'!I58/'Data Sheet'!I$61,0)</f>
        <v>0.69017442448915334</v>
      </c>
      <c r="K36" s="28">
        <f>IFERROR('Data Sheet'!J58/'Data Sheet'!J$61,0)</f>
        <v>0.69557104557640748</v>
      </c>
      <c r="L36" s="28">
        <f>IFERROR('Data Sheet'!K58/'Data Sheet'!K$61,0)</f>
        <v>0.67871353117451916</v>
      </c>
    </row>
    <row r="37" spans="2:12">
      <c r="B37" s="30" t="s">
        <v>49</v>
      </c>
      <c r="C37" s="28">
        <f>IFERROR('Data Sheet'!B59/'Data Sheet'!B$61,0)</f>
        <v>1.8378949214164865E-2</v>
      </c>
      <c r="D37" s="28">
        <f>IFERROR('Data Sheet'!C59/'Data Sheet'!C$61,0)</f>
        <v>2.77158965547043E-2</v>
      </c>
      <c r="E37" s="28">
        <f>IFERROR('Data Sheet'!D59/'Data Sheet'!D$61,0)</f>
        <v>1.2717975612953979E-2</v>
      </c>
      <c r="F37" s="28">
        <f>IFERROR('Data Sheet'!E59/'Data Sheet'!E$61,0)</f>
        <v>1.1606826564421012E-2</v>
      </c>
      <c r="G37" s="28">
        <f>IFERROR('Data Sheet'!F59/'Data Sheet'!F$61,0)</f>
        <v>7.1894976777665431E-2</v>
      </c>
      <c r="H37" s="28">
        <f>IFERROR('Data Sheet'!G59/'Data Sheet'!G$61,0)</f>
        <v>9.6427148359675918E-2</v>
      </c>
      <c r="I37" s="28">
        <f>IFERROR('Data Sheet'!H59/'Data Sheet'!H$61,0)</f>
        <v>7.9770358060129928E-2</v>
      </c>
      <c r="J37" s="28">
        <f>IFERROR('Data Sheet'!I59/'Data Sheet'!I$61,0)</f>
        <v>7.133298096062797E-2</v>
      </c>
      <c r="K37" s="28">
        <f>IFERROR('Data Sheet'!J59/'Data Sheet'!J$61,0)</f>
        <v>5.1410187667560323E-2</v>
      </c>
      <c r="L37" s="28">
        <f>IFERROR('Data Sheet'!K59/'Data Sheet'!K$61,0)</f>
        <v>5.7688645679866105E-2</v>
      </c>
    </row>
    <row r="38" spans="2:12">
      <c r="B38" s="30" t="s">
        <v>50</v>
      </c>
      <c r="C38" s="28">
        <f>IFERROR('Data Sheet'!B60/'Data Sheet'!B$61,0)</f>
        <v>0.29429981895134782</v>
      </c>
      <c r="D38" s="28">
        <f>IFERROR('Data Sheet'!C60/'Data Sheet'!C$61,0)</f>
        <v>0.27603722363156635</v>
      </c>
      <c r="E38" s="28">
        <f>IFERROR('Data Sheet'!D60/'Data Sheet'!D$61,0)</f>
        <v>0.2672741575980071</v>
      </c>
      <c r="F38" s="28">
        <f>IFERROR('Data Sheet'!E60/'Data Sheet'!E$61,0)</f>
        <v>0.23017774906749464</v>
      </c>
      <c r="G38" s="28">
        <f>IFERROR('Data Sheet'!F60/'Data Sheet'!F$61,0)</f>
        <v>0.21916399595537198</v>
      </c>
      <c r="H38" s="28">
        <f>IFERROR('Data Sheet'!G60/'Data Sheet'!G$61,0)</f>
        <v>0.28454823168596577</v>
      </c>
      <c r="I38" s="28">
        <f>IFERROR('Data Sheet'!H60/'Data Sheet'!H$61,0)</f>
        <v>0.223947377595965</v>
      </c>
      <c r="J38" s="28">
        <f>IFERROR('Data Sheet'!I60/'Data Sheet'!I$61,0)</f>
        <v>0.23238605053924269</v>
      </c>
      <c r="K38" s="28">
        <f>IFERROR('Data Sheet'!J60/'Data Sheet'!J$61,0)</f>
        <v>0.24719571045576408</v>
      </c>
      <c r="L38" s="28">
        <f>IFERROR('Data Sheet'!K60/'Data Sheet'!K$61,0)</f>
        <v>0.25815568718241677</v>
      </c>
    </row>
    <row r="39" spans="2:12">
      <c r="C39" s="52"/>
    </row>
    <row r="40" spans="2:12">
      <c r="B40" s="49" t="s">
        <v>102</v>
      </c>
      <c r="C40" s="53">
        <f>IFERROR('Data Sheet'!B76/'Data Sheet'!B$76,0)</f>
        <v>1</v>
      </c>
      <c r="D40" s="53">
        <f>IFERROR('Data Sheet'!C76/'Data Sheet'!C$76,0)</f>
        <v>1</v>
      </c>
      <c r="E40" s="53">
        <f>IFERROR('Data Sheet'!D76/'Data Sheet'!D$76,0)</f>
        <v>1</v>
      </c>
      <c r="F40" s="53">
        <f>IFERROR('Data Sheet'!E76/'Data Sheet'!E$76,0)</f>
        <v>1</v>
      </c>
      <c r="G40" s="53">
        <f>IFERROR('Data Sheet'!F76/'Data Sheet'!F$76,0)</f>
        <v>1</v>
      </c>
      <c r="H40" s="53">
        <f>IFERROR('Data Sheet'!G76/'Data Sheet'!G$76,0)</f>
        <v>1</v>
      </c>
      <c r="I40" s="53">
        <f>IFERROR('Data Sheet'!H76/'Data Sheet'!H$76,0)</f>
        <v>1</v>
      </c>
      <c r="J40" s="53">
        <f>IFERROR('Data Sheet'!I76/'Data Sheet'!I$76,0)</f>
        <v>1</v>
      </c>
      <c r="K40" s="53">
        <f>IFERROR('Data Sheet'!J76/'Data Sheet'!J$76,0)</f>
        <v>1</v>
      </c>
      <c r="L40" s="53">
        <f>IFERROR('Data Sheet'!K76/'Data Sheet'!K$76,0)</f>
        <v>1</v>
      </c>
    </row>
    <row r="41" spans="2:12">
      <c r="B41" s="30" t="s">
        <v>16</v>
      </c>
      <c r="C41" s="28">
        <f>IFERROR('Data Sheet'!B62/'Data Sheet'!B$76,0)</f>
        <v>0.23479493495044784</v>
      </c>
      <c r="D41" s="28">
        <f>IFERROR('Data Sheet'!C62/'Data Sheet'!C$76,0)</f>
        <v>0.24697360996019385</v>
      </c>
      <c r="E41" s="28">
        <f>IFERROR('Data Sheet'!D62/'Data Sheet'!D$76,0)</f>
        <v>0.33291814168961148</v>
      </c>
      <c r="F41" s="28">
        <f>IFERROR('Data Sheet'!E62/'Data Sheet'!E$76,0)</f>
        <v>0.39077705307466293</v>
      </c>
      <c r="G41" s="28">
        <f>IFERROR('Data Sheet'!F62/'Data Sheet'!F$76,0)</f>
        <v>0.39226036435928635</v>
      </c>
      <c r="H41" s="28">
        <f>IFERROR('Data Sheet'!G62/'Data Sheet'!G$76,0)</f>
        <v>0.45267390333136115</v>
      </c>
      <c r="I41" s="28">
        <f>IFERROR('Data Sheet'!H62/'Data Sheet'!H$76,0)</f>
        <v>0.43168268504422003</v>
      </c>
      <c r="J41" s="28">
        <f>IFERROR('Data Sheet'!I62/'Data Sheet'!I$76,0)</f>
        <v>0.39447374635912774</v>
      </c>
      <c r="K41" s="28">
        <f>IFERROR('Data Sheet'!J62/'Data Sheet'!J$76,0)</f>
        <v>0.37124932975871311</v>
      </c>
      <c r="L41" s="28">
        <f>IFERROR('Data Sheet'!K62/'Data Sheet'!K$76,0)</f>
        <v>0.35141365244495226</v>
      </c>
    </row>
    <row r="42" spans="2:12">
      <c r="B42" s="30" t="s">
        <v>17</v>
      </c>
      <c r="C42" s="28">
        <f>IFERROR('Data Sheet'!B63/'Data Sheet'!B$76,0)</f>
        <v>1.5648323562115918E-2</v>
      </c>
      <c r="D42" s="28">
        <f>IFERROR('Data Sheet'!C63/'Data Sheet'!C$76,0)</f>
        <v>1.5528487110008492E-2</v>
      </c>
      <c r="E42" s="28">
        <f>IFERROR('Data Sheet'!D63/'Data Sheet'!D$76,0)</f>
        <v>9.7897819151260869E-3</v>
      </c>
      <c r="F42" s="28">
        <f>IFERROR('Data Sheet'!E63/'Data Sheet'!E$76,0)</f>
        <v>6.6681947946404382E-3</v>
      </c>
      <c r="G42" s="28">
        <f>IFERROR('Data Sheet'!F63/'Data Sheet'!F$76,0)</f>
        <v>4.0274897598930569E-3</v>
      </c>
      <c r="H42" s="28">
        <f>IFERROR('Data Sheet'!G63/'Data Sheet'!G$76,0)</f>
        <v>4.8298095847571212E-3</v>
      </c>
      <c r="I42" s="28">
        <f>IFERROR('Data Sheet'!H63/'Data Sheet'!H$76,0)</f>
        <v>3.6259253663695422E-3</v>
      </c>
      <c r="J42" s="28">
        <f>IFERROR('Data Sheet'!I63/'Data Sheet'!I$76,0)</f>
        <v>1.4507259252595E-3</v>
      </c>
      <c r="K42" s="28">
        <f>IFERROR('Data Sheet'!J63/'Data Sheet'!J$76,0)</f>
        <v>4.2895442359249328E-4</v>
      </c>
      <c r="L42" s="28">
        <f>IFERROR('Data Sheet'!K63/'Data Sheet'!K$76,0)</f>
        <v>1.0824137827355001E-3</v>
      </c>
    </row>
    <row r="43" spans="2:12">
      <c r="B43" s="30" t="s">
        <v>18</v>
      </c>
      <c r="C43" s="28">
        <f>IFERROR('Data Sheet'!B64/'Data Sheet'!B$76,0)</f>
        <v>2.466727593136778E-2</v>
      </c>
      <c r="D43" s="28">
        <f>IFERROR('Data Sheet'!C64/'Data Sheet'!C$76,0)</f>
        <v>1.7752144095412887E-2</v>
      </c>
      <c r="E43" s="28">
        <f>IFERROR('Data Sheet'!D64/'Data Sheet'!D$76,0)</f>
        <v>2.8538962457934532E-2</v>
      </c>
      <c r="F43" s="28">
        <f>IFERROR('Data Sheet'!E64/'Data Sheet'!E$76,0)</f>
        <v>5.5429369230448645E-2</v>
      </c>
      <c r="G43" s="28">
        <f>IFERROR('Data Sheet'!F64/'Data Sheet'!F$76,0)</f>
        <v>3.9503676155546799E-2</v>
      </c>
      <c r="H43" s="28">
        <f>IFERROR('Data Sheet'!G64/'Data Sheet'!G$76,0)</f>
        <v>8.5318586314734546E-2</v>
      </c>
      <c r="I43" s="28">
        <f>IFERROR('Data Sheet'!H64/'Data Sheet'!H$76,0)</f>
        <v>7.9747114948807041E-2</v>
      </c>
      <c r="J43" s="28">
        <f>IFERROR('Data Sheet'!I64/'Data Sheet'!I$76,0)</f>
        <v>7.1422948459868879E-2</v>
      </c>
      <c r="K43" s="28">
        <f>IFERROR('Data Sheet'!J64/'Data Sheet'!J$76,0)</f>
        <v>5.8927613941018767E-2</v>
      </c>
      <c r="L43" s="28">
        <f>IFERROR('Data Sheet'!K64/'Data Sheet'!K$76,0)</f>
        <v>7.1529510809104302E-2</v>
      </c>
    </row>
    <row r="44" spans="2:12">
      <c r="B44" s="30" t="s">
        <v>51</v>
      </c>
      <c r="C44" s="28">
        <f>IFERROR('Data Sheet'!B74/'Data Sheet'!B$76,0)</f>
        <v>0.25722924913185463</v>
      </c>
      <c r="D44" s="28">
        <f>IFERROR('Data Sheet'!C74/'Data Sheet'!C$76,0)</f>
        <v>0.27948251933117441</v>
      </c>
      <c r="E44" s="28">
        <f>IFERROR('Data Sheet'!D74/'Data Sheet'!D$76,0)</f>
        <v>0.24369564267296009</v>
      </c>
      <c r="F44" s="28">
        <f>IFERROR('Data Sheet'!E74/'Data Sheet'!E$76,0)</f>
        <v>0.25895517722811479</v>
      </c>
      <c r="G44" s="28">
        <f>IFERROR('Data Sheet'!F74/'Data Sheet'!F$76,0)</f>
        <v>0.2271161459493736</v>
      </c>
      <c r="H44" s="28">
        <f>IFERROR('Data Sheet'!G74/'Data Sheet'!G$76,0)</f>
        <v>0.22537098974872916</v>
      </c>
      <c r="I44" s="28">
        <f>IFERROR('Data Sheet'!H74/'Data Sheet'!H$76,0)</f>
        <v>0.17689169872279104</v>
      </c>
      <c r="J44" s="28">
        <f>IFERROR('Data Sheet'!I74/'Data Sheet'!I$76,0)</f>
        <v>0.15627354618144196</v>
      </c>
      <c r="K44" s="28">
        <f>IFERROR('Data Sheet'!J74/'Data Sheet'!J$76,0)</f>
        <v>0.13552815013404826</v>
      </c>
      <c r="L44" s="28">
        <f>IFERROR('Data Sheet'!K74/'Data Sheet'!K$76,0)</f>
        <v>0.17690449702837327</v>
      </c>
    </row>
    <row r="45" spans="2:12">
      <c r="B45" s="30" t="s">
        <v>55</v>
      </c>
      <c r="C45" s="28">
        <f>IFERROR('Data Sheet'!B67/'Data Sheet'!B$76,0)</f>
        <v>0.18552280387360698</v>
      </c>
      <c r="D45" s="28">
        <f>IFERROR('Data Sheet'!C67/'Data Sheet'!C$76,0)</f>
        <v>0.19626391056567521</v>
      </c>
      <c r="E45" s="28">
        <f>IFERROR('Data Sheet'!D67/'Data Sheet'!D$76,0)</f>
        <v>0.18139504392290548</v>
      </c>
      <c r="F45" s="28">
        <f>IFERROR('Data Sheet'!E67/'Data Sheet'!E$76,0)</f>
        <v>0.20085853007980994</v>
      </c>
      <c r="G45" s="28">
        <f>IFERROR('Data Sheet'!F67/'Data Sheet'!F$76,0)</f>
        <v>0.2006204048055665</v>
      </c>
      <c r="H45" s="28">
        <f>IFERROR('Data Sheet'!G67/'Data Sheet'!G$76,0)</f>
        <v>0.17062509810550719</v>
      </c>
      <c r="I45" s="28">
        <f>IFERROR('Data Sheet'!H67/'Data Sheet'!H$76,0)</f>
        <v>0.20366776296675074</v>
      </c>
      <c r="J45" s="28">
        <f>IFERROR('Data Sheet'!I67/'Data Sheet'!I$76,0)</f>
        <v>0.23246477210107849</v>
      </c>
      <c r="K45" s="28">
        <f>IFERROR('Data Sheet'!J67/'Data Sheet'!J$76,0)</f>
        <v>0.27352278820375336</v>
      </c>
      <c r="L45" s="28">
        <f>IFERROR('Data Sheet'!K67/'Data Sheet'!K$76,0)</f>
        <v>0.1952654419355162</v>
      </c>
    </row>
    <row r="46" spans="2:12">
      <c r="B46" s="30" t="s">
        <v>32</v>
      </c>
      <c r="C46" s="28">
        <f>IFERROR('Data Sheet'!B68/'Data Sheet'!B$76,0)</f>
        <v>4.4718818476666127E-3</v>
      </c>
      <c r="D46" s="28">
        <f>IFERROR('Data Sheet'!C68/'Data Sheet'!C$76,0)</f>
        <v>6.7228257830333057E-3</v>
      </c>
      <c r="E46" s="28">
        <f>IFERROR('Data Sheet'!D68/'Data Sheet'!D$76,0)</f>
        <v>6.0312049298544643E-3</v>
      </c>
      <c r="F46" s="28">
        <f>IFERROR('Data Sheet'!E68/'Data Sheet'!E$76,0)</f>
        <v>3.5841547021192356E-3</v>
      </c>
      <c r="G46" s="28">
        <f>IFERROR('Data Sheet'!F68/'Data Sheet'!F$76,0)</f>
        <v>1.5595811410649711E-3</v>
      </c>
      <c r="H46" s="28">
        <f>IFERROR('Data Sheet'!G68/'Data Sheet'!G$76,0)</f>
        <v>1.098781680532245E-3</v>
      </c>
      <c r="I46" s="28">
        <f>IFERROR('Data Sheet'!H68/'Data Sheet'!H$76,0)</f>
        <v>1.0924262321754391E-3</v>
      </c>
      <c r="J46" s="28">
        <f>IFERROR('Data Sheet'!I68/'Data Sheet'!I$76,0)</f>
        <v>1.8105959222230968E-3</v>
      </c>
      <c r="K46" s="28">
        <f>IFERROR('Data Sheet'!J68/'Data Sheet'!J$76,0)</f>
        <v>2.4450402144772119E-3</v>
      </c>
      <c r="L46" s="28">
        <f>IFERROR('Data Sheet'!K68/'Data Sheet'!K$76,0)</f>
        <v>1.8541347204265512E-3</v>
      </c>
    </row>
    <row r="47" spans="2:12">
      <c r="B47" s="30" t="s">
        <v>64</v>
      </c>
      <c r="C47" s="28">
        <f>IFERROR('Data Sheet'!B69/'Data Sheet'!B$76,0)</f>
        <v>0.27766553070294031</v>
      </c>
      <c r="D47" s="28">
        <f>IFERROR('Data Sheet'!C69/'Data Sheet'!C$76,0)</f>
        <v>0.23727650315450202</v>
      </c>
      <c r="E47" s="28">
        <f>IFERROR('Data Sheet'!D69/'Data Sheet'!D$76,0)</f>
        <v>0.19763122241160788</v>
      </c>
      <c r="F47" s="28">
        <f>IFERROR('Data Sheet'!E69/'Data Sheet'!E$76,0)</f>
        <v>8.3727520890204007E-2</v>
      </c>
      <c r="G47" s="28">
        <f>IFERROR('Data Sheet'!F69/'Data Sheet'!F$76,0)</f>
        <v>0.1349123378292687</v>
      </c>
      <c r="H47" s="28">
        <f>IFERROR('Data Sheet'!G69/'Data Sheet'!G$76,0)</f>
        <v>6.0082831234378582E-2</v>
      </c>
      <c r="I47" s="28">
        <f>IFERROR('Data Sheet'!H69/'Data Sheet'!H$76,0)</f>
        <v>0.10329238671888619</v>
      </c>
      <c r="J47" s="28">
        <f>IFERROR('Data Sheet'!I69/'Data Sheet'!I$76,0)</f>
        <v>0.14210366505100033</v>
      </c>
      <c r="K47" s="28">
        <f>IFERROR('Data Sheet'!J69/'Data Sheet'!J$76,0)</f>
        <v>0.15789812332439679</v>
      </c>
      <c r="L47" s="28">
        <f>IFERROR('Data Sheet'!K69/'Data Sheet'!K$76,0)</f>
        <v>0.20195034927889194</v>
      </c>
    </row>
    <row r="57" spans="2:12">
      <c r="B57" s="509" t="s">
        <v>171</v>
      </c>
      <c r="C57" s="509"/>
      <c r="D57" s="509"/>
      <c r="E57" s="509"/>
      <c r="F57" s="509"/>
      <c r="G57" s="509"/>
      <c r="H57" s="509"/>
      <c r="I57" s="509"/>
      <c r="J57" s="509"/>
      <c r="K57" s="509"/>
      <c r="L57" s="509"/>
    </row>
    <row r="58" spans="2:12">
      <c r="B58" s="509"/>
      <c r="C58" s="509"/>
      <c r="D58" s="509"/>
      <c r="E58" s="509"/>
      <c r="F58" s="509"/>
      <c r="G58" s="509"/>
      <c r="H58" s="509"/>
      <c r="I58" s="509"/>
      <c r="J58" s="509"/>
      <c r="K58" s="509"/>
      <c r="L58" s="509"/>
    </row>
    <row r="59" spans="2:12">
      <c r="B59" s="509"/>
      <c r="C59" s="509"/>
      <c r="D59" s="509"/>
      <c r="E59" s="509"/>
      <c r="F59" s="509"/>
      <c r="G59" s="509"/>
      <c r="H59" s="509"/>
      <c r="I59" s="509"/>
      <c r="J59" s="509"/>
      <c r="K59" s="509"/>
      <c r="L59" s="509"/>
    </row>
  </sheetData>
  <mergeCells count="6">
    <mergeCell ref="I2:L2"/>
    <mergeCell ref="B57:L59"/>
    <mergeCell ref="B9:L9"/>
    <mergeCell ref="B30:L30"/>
    <mergeCell ref="A5:L6"/>
    <mergeCell ref="H3:L3"/>
  </mergeCells>
  <hyperlinks>
    <hyperlink ref="H3" r:id="rId1" xr:uid="{A0E79544-3126-4D2C-936A-3716A2054F44}"/>
  </hyperlinks>
  <printOptions horizontalCentered="1" verticalCentered="1"/>
  <pageMargins left="0" right="0" top="0" bottom="0" header="0" footer="0"/>
  <pageSetup paperSize="13" scale="75"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F83A6-CA64-48D6-8A8D-725C267B0797}">
  <sheetPr codeName="Sheet9"/>
  <dimension ref="A2:O56"/>
  <sheetViews>
    <sheetView showGridLines="0" view="pageLayout" topLeftCell="A4" zoomScale="91" zoomScaleNormal="100" zoomScalePageLayoutView="91" workbookViewId="0">
      <selection activeCell="J14" sqref="J14"/>
    </sheetView>
  </sheetViews>
  <sheetFormatPr defaultRowHeight="14.4"/>
  <cols>
    <col min="1" max="1" width="1.88671875" customWidth="1"/>
    <col min="2" max="2" width="21.5546875" customWidth="1"/>
    <col min="3" max="3" width="10.5546875" bestFit="1" customWidth="1"/>
    <col min="4" max="4" width="7.88671875" bestFit="1" customWidth="1"/>
    <col min="5" max="5" width="9.5546875" bestFit="1" customWidth="1"/>
    <col min="6" max="6" width="11.44140625" bestFit="1" customWidth="1"/>
    <col min="9" max="9" width="7" bestFit="1" customWidth="1"/>
    <col min="10" max="10" width="10.5546875" customWidth="1"/>
    <col min="11" max="11" width="15.6640625" customWidth="1"/>
    <col min="13" max="13" width="10" bestFit="1" customWidth="1"/>
    <col min="14" max="14" width="12" bestFit="1" customWidth="1"/>
  </cols>
  <sheetData>
    <row r="2" spans="2:12">
      <c r="C2" s="21"/>
      <c r="D2" s="21"/>
      <c r="E2" s="21"/>
      <c r="F2" s="21"/>
      <c r="G2" s="21"/>
      <c r="H2" s="21"/>
      <c r="I2" s="510" t="s">
        <v>169</v>
      </c>
      <c r="J2" s="510"/>
      <c r="K2" s="510"/>
    </row>
    <row r="3" spans="2:12">
      <c r="C3" s="21"/>
      <c r="D3" s="21"/>
      <c r="E3" s="21"/>
      <c r="F3" s="21"/>
      <c r="G3" s="21"/>
      <c r="H3" s="61"/>
      <c r="I3" s="521" t="s">
        <v>170</v>
      </c>
      <c r="J3" s="522"/>
      <c r="K3" s="522"/>
    </row>
    <row r="4" spans="2:12" ht="18.600000000000001" customHeight="1">
      <c r="B4" s="524" t="str">
        <f>'Data Sheet'!B1</f>
        <v>HCL TECHNOLOGIES LTD</v>
      </c>
      <c r="C4" s="524"/>
      <c r="D4" s="524"/>
      <c r="E4" s="524"/>
      <c r="F4" s="524"/>
      <c r="G4" s="524"/>
      <c r="H4" s="524"/>
      <c r="I4" s="524"/>
      <c r="J4" s="524"/>
      <c r="K4" s="524"/>
      <c r="L4" s="21"/>
    </row>
    <row r="5" spans="2:12" ht="14.4" customHeight="1">
      <c r="B5" s="524"/>
      <c r="C5" s="524"/>
      <c r="D5" s="524"/>
      <c r="E5" s="524"/>
      <c r="F5" s="524"/>
      <c r="G5" s="524"/>
      <c r="H5" s="524"/>
      <c r="I5" s="524"/>
      <c r="J5" s="524"/>
      <c r="K5" s="524"/>
      <c r="L5" s="21"/>
    </row>
    <row r="6" spans="2:12" ht="14.4" customHeight="1">
      <c r="C6" s="64"/>
      <c r="D6" s="64"/>
      <c r="E6" s="64"/>
      <c r="F6" s="64"/>
      <c r="G6" s="64"/>
      <c r="H6" s="64"/>
      <c r="I6" s="64"/>
      <c r="J6" s="64"/>
      <c r="K6" s="64"/>
      <c r="L6" s="21"/>
    </row>
    <row r="8" spans="2:12" ht="31.2">
      <c r="B8" s="505" t="s">
        <v>218</v>
      </c>
      <c r="C8" s="505"/>
      <c r="D8" s="505"/>
      <c r="E8" s="505"/>
      <c r="F8" s="505"/>
      <c r="G8" s="505"/>
      <c r="H8" s="505"/>
      <c r="I8" s="505"/>
      <c r="J8" s="505"/>
      <c r="K8" s="505"/>
    </row>
    <row r="10" spans="2:12" ht="15" thickBot="1">
      <c r="B10" s="3" t="s">
        <v>216</v>
      </c>
      <c r="C10" s="3"/>
      <c r="D10" s="3"/>
      <c r="E10" s="8"/>
      <c r="F10" s="8"/>
      <c r="G10" s="8"/>
      <c r="H10" s="8"/>
      <c r="I10" s="8"/>
      <c r="J10" s="8"/>
      <c r="K10" s="8"/>
    </row>
    <row r="11" spans="2:12" ht="15" thickTop="1">
      <c r="B11" s="350"/>
      <c r="C11" s="350"/>
      <c r="D11" s="351"/>
      <c r="E11" s="351"/>
      <c r="F11" s="351"/>
      <c r="G11" s="351"/>
      <c r="H11" s="352" t="s">
        <v>223</v>
      </c>
      <c r="I11" s="351" t="s">
        <v>223</v>
      </c>
      <c r="J11" s="351" t="s">
        <v>231</v>
      </c>
      <c r="K11" s="351" t="s">
        <v>233</v>
      </c>
    </row>
    <row r="12" spans="2:12" ht="16.8" thickBot="1">
      <c r="B12" s="353" t="s">
        <v>217</v>
      </c>
      <c r="C12" s="353"/>
      <c r="D12" s="354" t="s">
        <v>219</v>
      </c>
      <c r="E12" s="354" t="s">
        <v>220</v>
      </c>
      <c r="F12" s="354" t="s">
        <v>221</v>
      </c>
      <c r="G12" s="354" t="s">
        <v>228</v>
      </c>
      <c r="H12" s="355" t="s">
        <v>224</v>
      </c>
      <c r="I12" s="354" t="s">
        <v>225</v>
      </c>
      <c r="J12" s="355" t="s">
        <v>230</v>
      </c>
      <c r="K12" s="354" t="s">
        <v>232</v>
      </c>
    </row>
    <row r="13" spans="2:12" ht="15" thickTop="1">
      <c r="B13" s="274" t="str">
        <f>'Comps Vel'!C5</f>
        <v>TCS</v>
      </c>
      <c r="C13" s="19"/>
      <c r="D13" s="275" t="str">
        <f>'Comps Vel'!$B$2</f>
        <v>India</v>
      </c>
      <c r="E13" s="276">
        <f>IFERROR('Comps Vel'!G5,0)</f>
        <v>8021</v>
      </c>
      <c r="F13" s="276">
        <f>IFERROR('Comps Vel'!F5,0)</f>
        <v>1556687.5249999999</v>
      </c>
      <c r="G13" s="277">
        <v>0.3</v>
      </c>
      <c r="H13" s="278">
        <f>E13/F13</f>
        <v>5.1526076178968544E-3</v>
      </c>
      <c r="I13" s="278">
        <f>E13/SUM(E13:F13)</f>
        <v>5.1261943498390541E-3</v>
      </c>
      <c r="J13" s="276">
        <f>'Beta Regression 1'!K22</f>
        <v>0.98774295166346748</v>
      </c>
      <c r="K13" s="276">
        <f>J13/(1+(1-G13)*H13)</f>
        <v>0.98419313891791826</v>
      </c>
    </row>
    <row r="14" spans="2:12">
      <c r="B14" s="274" t="str">
        <f>'Comps Vel'!C6</f>
        <v>Infosys</v>
      </c>
      <c r="C14" s="19"/>
      <c r="D14" s="275" t="str">
        <f>'Comps Vel'!$B$2</f>
        <v>India</v>
      </c>
      <c r="E14" s="276">
        <f>IFERROR('Comps Vel'!G6,0)</f>
        <v>8361</v>
      </c>
      <c r="F14" s="276">
        <f>IFERROR('Comps Vel'!F6,0)</f>
        <v>762701.64</v>
      </c>
      <c r="G14" s="277">
        <v>0.3</v>
      </c>
      <c r="H14" s="278">
        <f>E14/F14</f>
        <v>1.0962346953915033E-2</v>
      </c>
      <c r="I14" s="278">
        <f>E14/SUM(E14:F14)</f>
        <v>1.0843476996888346E-2</v>
      </c>
      <c r="J14" s="279">
        <f>'Beta Regression 2'!K22</f>
        <v>0.9732690830143037</v>
      </c>
      <c r="K14" s="276">
        <f>J14/(1+(1-G14)*H14)</f>
        <v>0.96585743797413937</v>
      </c>
    </row>
    <row r="15" spans="2:12">
      <c r="B15" s="280" t="str">
        <f>'Comps Vel'!C7</f>
        <v>HCL Technologies</v>
      </c>
      <c r="C15" s="281"/>
      <c r="D15" s="282" t="str">
        <f>'Comps Vel'!$B$2</f>
        <v>India</v>
      </c>
      <c r="E15" s="283">
        <f>IFERROR('Comps Vel'!G7,0)</f>
        <v>5756</v>
      </c>
      <c r="F15" s="283">
        <f>IFERROR('Comps Vel'!F7,0)</f>
        <v>433689.96550000005</v>
      </c>
      <c r="G15" s="284">
        <v>0.3</v>
      </c>
      <c r="H15" s="285">
        <f>E15/F15</f>
        <v>1.3272153976087324E-2</v>
      </c>
      <c r="I15" s="285">
        <f>E15/SUM(E15:F15)</f>
        <v>1.3098311173367683E-2</v>
      </c>
      <c r="J15" s="286">
        <f>'Beta Regression (3-M)'!K22</f>
        <v>0.83339078599450411</v>
      </c>
      <c r="K15" s="283">
        <f>J15/(1+(1-G15)*H15)</f>
        <v>0.8257194331738128</v>
      </c>
    </row>
    <row r="16" spans="2:12">
      <c r="B16" s="274" t="str">
        <f>'Comps Vel'!C8</f>
        <v>Wipro</v>
      </c>
      <c r="C16" s="19"/>
      <c r="D16" s="275" t="str">
        <f>'Comps Vel'!$B$2</f>
        <v>India</v>
      </c>
      <c r="E16" s="276">
        <f>IFERROR('Comps Vel'!G8,0)</f>
        <v>16464.900000000001</v>
      </c>
      <c r="F16" s="276">
        <f>IFERROR('Comps Vel'!F8,0)</f>
        <v>261812.67749999999</v>
      </c>
      <c r="G16" s="277">
        <v>0.3</v>
      </c>
      <c r="H16" s="278">
        <f>E16/F16</f>
        <v>6.2888092957225125E-2</v>
      </c>
      <c r="I16" s="278">
        <f>E16/SUM(E16:F16)</f>
        <v>5.9167181732419673E-2</v>
      </c>
      <c r="J16" s="279">
        <f>'Beta Regression  4'!K22</f>
        <v>0.9732690830143037</v>
      </c>
      <c r="K16" s="276">
        <f>J16/(1+(1-G16)*H16)</f>
        <v>0.93223073387944866</v>
      </c>
    </row>
    <row r="17" spans="2:11">
      <c r="B17" s="274" t="str">
        <f>'Comps Vel'!C9</f>
        <v>LTIMindtree</v>
      </c>
      <c r="C17" s="19"/>
      <c r="D17" s="275" t="str">
        <f>'Comps Vel'!$B$2</f>
        <v>India</v>
      </c>
      <c r="E17" s="276">
        <f>IFERROR('Comps Vel'!G9,0)</f>
        <v>2070.6</v>
      </c>
      <c r="F17" s="276">
        <f>IFERROR('Comps Vel'!F9,0)</f>
        <v>168537.80000000002</v>
      </c>
      <c r="G17" s="277">
        <v>0.3</v>
      </c>
      <c r="H17" s="278">
        <f>E17/F17</f>
        <v>1.2285671226276834E-2</v>
      </c>
      <c r="I17" s="278">
        <f>E17/SUM(E17:F17)</f>
        <v>1.2136565374272308E-2</v>
      </c>
      <c r="J17" s="279">
        <f>'Beta Regression  5'!K22</f>
        <v>1.1341665914277319</v>
      </c>
      <c r="K17" s="276">
        <f>J17/(1+(1-G17)*H17)</f>
        <v>1.1244959600652848</v>
      </c>
    </row>
    <row r="18" spans="2:11">
      <c r="D18" s="57"/>
      <c r="E18" s="57"/>
      <c r="F18" s="57"/>
      <c r="G18" s="57"/>
      <c r="H18" s="57"/>
      <c r="I18" s="57"/>
      <c r="J18" s="57"/>
      <c r="K18" s="57"/>
    </row>
    <row r="19" spans="2:11">
      <c r="D19" s="57"/>
      <c r="E19" s="57"/>
      <c r="F19" s="362" t="s">
        <v>234</v>
      </c>
      <c r="G19" s="363">
        <f>AVERAGE(G13:G17)</f>
        <v>0.3</v>
      </c>
      <c r="H19" s="363">
        <f>AVERAGE(H13:H17)</f>
        <v>2.0912174546280232E-2</v>
      </c>
      <c r="I19" s="363">
        <f>AVERAGE(I13:I17)</f>
        <v>2.0074345925357416E-2</v>
      </c>
      <c r="J19" s="364">
        <f>AVERAGE(J13:J17)</f>
        <v>0.98036769902286225</v>
      </c>
      <c r="K19" s="364">
        <f>AVERAGE(K13:K17)</f>
        <v>0.96649934080212074</v>
      </c>
    </row>
    <row r="20" spans="2:11">
      <c r="D20" s="57"/>
      <c r="E20" s="57"/>
      <c r="F20" s="365" t="s">
        <v>164</v>
      </c>
      <c r="G20" s="366">
        <f>MEDIAN(G13:G17)</f>
        <v>0.3</v>
      </c>
      <c r="H20" s="366">
        <f>MEDIAN(H13:H17)</f>
        <v>1.2285671226276834E-2</v>
      </c>
      <c r="I20" s="366">
        <f>MEDIAN(I13:I17)</f>
        <v>1.2136565374272308E-2</v>
      </c>
      <c r="J20" s="367">
        <f>MEDIAN(J13:J17)</f>
        <v>0.9732690830143037</v>
      </c>
      <c r="K20" s="367">
        <f>MEDIAN(K13:K17)</f>
        <v>0.96585743797413937</v>
      </c>
    </row>
    <row r="21" spans="2:11">
      <c r="D21" s="57"/>
      <c r="E21" s="57"/>
      <c r="F21" s="57"/>
      <c r="G21" s="57"/>
      <c r="H21" s="57"/>
      <c r="I21" s="57"/>
      <c r="J21" s="57"/>
      <c r="K21" s="57"/>
    </row>
    <row r="22" spans="2:11">
      <c r="D22" s="57"/>
      <c r="E22" s="57"/>
      <c r="F22" s="57"/>
      <c r="G22" s="57"/>
      <c r="H22" s="57"/>
      <c r="I22" s="57"/>
      <c r="J22" s="57"/>
      <c r="K22" s="57"/>
    </row>
    <row r="23" spans="2:11">
      <c r="B23" s="233" t="s">
        <v>235</v>
      </c>
      <c r="C23" s="234"/>
      <c r="D23" s="234"/>
      <c r="E23" s="234"/>
      <c r="G23" s="233" t="s">
        <v>238</v>
      </c>
      <c r="H23" s="234"/>
      <c r="I23" s="234"/>
      <c r="J23" s="8"/>
      <c r="K23" s="8"/>
    </row>
    <row r="24" spans="2:11">
      <c r="B24" s="368" t="s">
        <v>236</v>
      </c>
      <c r="C24" s="368"/>
      <c r="D24" s="368"/>
      <c r="E24" s="369">
        <f>HistoricalFS!L21/E15</f>
        <v>9.6073662265462129E-2</v>
      </c>
      <c r="G24" s="523" t="s">
        <v>239</v>
      </c>
      <c r="H24" s="523"/>
      <c r="I24" s="523"/>
      <c r="J24" s="368"/>
      <c r="K24" s="370">
        <v>6.9699999999999998E-2</v>
      </c>
    </row>
    <row r="25" spans="2:11">
      <c r="B25" t="s">
        <v>226</v>
      </c>
      <c r="E25" s="89">
        <f>G20</f>
        <v>0.3</v>
      </c>
      <c r="G25" s="526" t="s">
        <v>240</v>
      </c>
      <c r="H25" s="526"/>
      <c r="I25" s="526"/>
      <c r="K25" s="80">
        <f>RM!G14-WACC!K24</f>
        <v>9.8391666666666669E-2</v>
      </c>
    </row>
    <row r="26" spans="2:11" ht="16.2">
      <c r="B26" s="91" t="s">
        <v>237</v>
      </c>
      <c r="C26" s="91"/>
      <c r="D26" s="91"/>
      <c r="E26" s="287">
        <f>E24*(1-E25)</f>
        <v>6.7251563585823487E-2</v>
      </c>
      <c r="F26" s="8"/>
      <c r="G26" s="526" t="s">
        <v>242</v>
      </c>
      <c r="H26" s="526"/>
      <c r="I26" s="526"/>
      <c r="K26" s="76">
        <f>K33</f>
        <v>0.97970774321994614</v>
      </c>
    </row>
    <row r="27" spans="2:11">
      <c r="G27" s="527" t="s">
        <v>238</v>
      </c>
      <c r="H27" s="527"/>
      <c r="I27" s="527"/>
      <c r="J27" s="98"/>
      <c r="K27" s="288">
        <f>K24+(K25*K26)</f>
        <v>0.16609507770164922</v>
      </c>
    </row>
    <row r="29" spans="2:11">
      <c r="B29" s="6" t="s">
        <v>243</v>
      </c>
      <c r="C29" s="8"/>
      <c r="D29" s="8"/>
      <c r="E29" s="8"/>
      <c r="G29" s="6" t="s">
        <v>241</v>
      </c>
      <c r="H29" s="8"/>
      <c r="I29" s="8"/>
      <c r="J29" s="8"/>
      <c r="K29" s="8"/>
    </row>
    <row r="30" spans="2:11">
      <c r="B30" s="368"/>
      <c r="C30" s="368"/>
      <c r="D30" s="373" t="s">
        <v>244</v>
      </c>
      <c r="E30" s="373" t="s">
        <v>245</v>
      </c>
      <c r="G30" s="368" t="s">
        <v>227</v>
      </c>
      <c r="H30" s="368"/>
      <c r="I30" s="368"/>
      <c r="J30" s="368"/>
      <c r="K30" s="376">
        <f>K20</f>
        <v>0.96585743797413937</v>
      </c>
    </row>
    <row r="31" spans="2:11">
      <c r="B31" t="s">
        <v>220</v>
      </c>
      <c r="C31" s="76">
        <f>E15</f>
        <v>5756</v>
      </c>
      <c r="D31" s="80">
        <f>C31/$C$33</f>
        <v>1.3098311173367683E-2</v>
      </c>
      <c r="E31" s="80">
        <f>I19</f>
        <v>2.0074345925357416E-2</v>
      </c>
      <c r="G31" t="s">
        <v>246</v>
      </c>
      <c r="K31" s="89">
        <f>E36</f>
        <v>2.0485580555918703E-2</v>
      </c>
    </row>
    <row r="32" spans="2:11">
      <c r="B32" t="s">
        <v>56</v>
      </c>
      <c r="C32" s="76">
        <f>F15</f>
        <v>433689.96550000005</v>
      </c>
      <c r="D32" s="80">
        <f>C32/$C$33</f>
        <v>0.98690168882663232</v>
      </c>
      <c r="E32" s="80">
        <f>E33-E31</f>
        <v>0.9799256540746426</v>
      </c>
      <c r="G32" t="s">
        <v>226</v>
      </c>
      <c r="K32" s="89">
        <f>G20</f>
        <v>0.3</v>
      </c>
    </row>
    <row r="33" spans="1:15">
      <c r="B33" s="92" t="s">
        <v>462</v>
      </c>
      <c r="C33" s="93">
        <f>SUM(C31:C32)</f>
        <v>439445.96550000005</v>
      </c>
      <c r="D33" s="94">
        <f>C33/$C$33</f>
        <v>1</v>
      </c>
      <c r="E33" s="94">
        <f>D33</f>
        <v>1</v>
      </c>
      <c r="G33" s="92" t="s">
        <v>241</v>
      </c>
      <c r="H33" s="92"/>
      <c r="I33" s="92"/>
      <c r="J33" s="92"/>
      <c r="K33" s="290">
        <f>K30*(1+(1-K32)*K31)</f>
        <v>0.97970774321994614</v>
      </c>
    </row>
    <row r="34" spans="1:15">
      <c r="B34" s="8"/>
      <c r="C34" s="95"/>
      <c r="D34" s="96"/>
      <c r="E34" s="96"/>
      <c r="K34" s="55"/>
    </row>
    <row r="35" spans="1:15">
      <c r="B35" s="8"/>
      <c r="C35" s="95"/>
      <c r="D35" s="96"/>
      <c r="E35" s="96"/>
    </row>
    <row r="36" spans="1:15">
      <c r="B36" s="102" t="s">
        <v>222</v>
      </c>
      <c r="C36" s="97"/>
      <c r="D36" s="289">
        <f>D31/D32</f>
        <v>1.3272153976087324E-2</v>
      </c>
      <c r="E36" s="289">
        <f>E31/E32</f>
        <v>2.0485580555918703E-2</v>
      </c>
      <c r="G36" s="233" t="s">
        <v>247</v>
      </c>
      <c r="H36" s="234"/>
      <c r="I36" s="234"/>
      <c r="J36" s="8"/>
      <c r="K36" s="8"/>
    </row>
    <row r="37" spans="1:15">
      <c r="G37" s="371" t="s">
        <v>235</v>
      </c>
      <c r="H37" s="368"/>
      <c r="I37" s="368"/>
      <c r="J37" s="368"/>
      <c r="K37" s="372">
        <f>E26</f>
        <v>6.7251563585823487E-2</v>
      </c>
    </row>
    <row r="38" spans="1:15">
      <c r="A38" s="88" t="s">
        <v>71</v>
      </c>
      <c r="B38" s="100" t="s">
        <v>251</v>
      </c>
      <c r="G38" s="99" t="s">
        <v>248</v>
      </c>
      <c r="K38" s="89">
        <f>E31</f>
        <v>2.0074345925357416E-2</v>
      </c>
    </row>
    <row r="39" spans="1:15">
      <c r="A39" s="88"/>
      <c r="B39" s="101" t="s">
        <v>252</v>
      </c>
      <c r="C39" s="101"/>
      <c r="D39" s="101"/>
    </row>
    <row r="40" spans="1:15">
      <c r="A40" s="88"/>
      <c r="B40" s="101" t="s">
        <v>255</v>
      </c>
      <c r="C40" s="101"/>
      <c r="D40" s="101"/>
      <c r="G40" t="s">
        <v>238</v>
      </c>
      <c r="K40" s="103">
        <f>K27</f>
        <v>0.16609507770164922</v>
      </c>
    </row>
    <row r="41" spans="1:15">
      <c r="A41" s="88"/>
      <c r="B41" s="101" t="s">
        <v>253</v>
      </c>
      <c r="C41" s="101"/>
      <c r="D41" s="101"/>
      <c r="G41" t="s">
        <v>249</v>
      </c>
      <c r="K41" s="89">
        <f>E32</f>
        <v>0.9799256540746426</v>
      </c>
    </row>
    <row r="42" spans="1:15" ht="15" thickBot="1">
      <c r="A42" s="88"/>
      <c r="B42" s="101" t="s">
        <v>254</v>
      </c>
      <c r="C42" s="101"/>
      <c r="D42" s="101"/>
      <c r="G42" s="374" t="s">
        <v>250</v>
      </c>
      <c r="H42" s="374"/>
      <c r="I42" s="374"/>
      <c r="J42" s="374"/>
      <c r="K42" s="375">
        <f>(K37*K38)+(K40*K41)</f>
        <v>0.1641108588068102</v>
      </c>
      <c r="L42" s="356"/>
      <c r="M42" s="356"/>
    </row>
    <row r="43" spans="1:15" ht="15" thickTop="1"/>
    <row r="47" spans="1:15" ht="14.4" customHeight="1">
      <c r="B47" s="73"/>
      <c r="C47" s="21"/>
      <c r="D47" s="21"/>
      <c r="E47" s="21"/>
      <c r="F47" s="21"/>
      <c r="G47" s="21"/>
      <c r="H47" s="21"/>
      <c r="I47" s="21"/>
      <c r="J47" s="21"/>
      <c r="K47" s="21"/>
      <c r="L47" s="21"/>
      <c r="M47" s="21"/>
      <c r="N47" s="21"/>
      <c r="O47" s="21"/>
    </row>
    <row r="48" spans="1:15">
      <c r="B48" s="21"/>
      <c r="C48" s="21"/>
      <c r="D48" s="21"/>
      <c r="E48" s="21"/>
      <c r="F48" s="21"/>
      <c r="G48" s="21"/>
      <c r="H48" s="21"/>
      <c r="I48" s="21"/>
      <c r="J48" s="21"/>
      <c r="K48" s="21"/>
      <c r="L48" s="21"/>
      <c r="M48" s="21"/>
      <c r="N48" s="21"/>
      <c r="O48" s="21"/>
    </row>
    <row r="49" spans="2:15">
      <c r="B49" s="21"/>
      <c r="C49" s="21"/>
      <c r="D49" s="21"/>
      <c r="E49" s="21"/>
      <c r="F49" s="21"/>
      <c r="G49" s="21"/>
      <c r="H49" s="21"/>
      <c r="I49" s="21"/>
      <c r="J49" s="21"/>
      <c r="K49" s="21"/>
      <c r="L49" s="21"/>
      <c r="M49" s="21"/>
      <c r="N49" s="21"/>
      <c r="O49" s="21"/>
    </row>
    <row r="50" spans="2:15">
      <c r="B50" s="21"/>
      <c r="C50" s="21"/>
      <c r="D50" s="21"/>
      <c r="E50" s="21"/>
      <c r="F50" s="21"/>
      <c r="G50" s="21"/>
      <c r="H50" s="21"/>
      <c r="I50" s="21"/>
      <c r="J50" s="21"/>
      <c r="K50" s="21"/>
      <c r="L50" s="21"/>
      <c r="M50" s="21"/>
      <c r="N50" s="21"/>
      <c r="O50" s="21"/>
    </row>
    <row r="51" spans="2:15">
      <c r="B51" s="21"/>
      <c r="C51" s="21"/>
      <c r="D51" s="21"/>
      <c r="E51" s="21"/>
      <c r="F51" s="21"/>
      <c r="G51" s="21"/>
      <c r="H51" s="21"/>
      <c r="I51" s="21"/>
      <c r="J51" s="21"/>
      <c r="K51" s="21"/>
      <c r="L51" s="21"/>
      <c r="M51" s="21"/>
      <c r="N51" s="21"/>
      <c r="O51" s="21"/>
    </row>
    <row r="52" spans="2:15">
      <c r="C52" s="21"/>
      <c r="D52" s="21"/>
      <c r="E52" s="21"/>
      <c r="F52" s="21"/>
      <c r="G52" s="21"/>
      <c r="H52" s="21"/>
      <c r="I52" s="21"/>
      <c r="J52" s="21"/>
    </row>
    <row r="53" spans="2:15" ht="15" customHeight="1">
      <c r="B53" s="525" t="s">
        <v>171</v>
      </c>
      <c r="C53" s="525"/>
      <c r="D53" s="525"/>
      <c r="E53" s="525"/>
      <c r="F53" s="525"/>
      <c r="G53" s="525"/>
      <c r="H53" s="525"/>
      <c r="I53" s="525"/>
      <c r="J53" s="525"/>
      <c r="K53" s="525"/>
    </row>
    <row r="54" spans="2:15">
      <c r="B54" s="525"/>
      <c r="C54" s="525"/>
      <c r="D54" s="525"/>
      <c r="E54" s="525"/>
      <c r="F54" s="525"/>
      <c r="G54" s="525"/>
      <c r="H54" s="525"/>
      <c r="I54" s="525"/>
      <c r="J54" s="525"/>
      <c r="K54" s="525"/>
    </row>
    <row r="55" spans="2:15">
      <c r="B55" s="525"/>
      <c r="C55" s="525"/>
      <c r="D55" s="525"/>
      <c r="E55" s="525"/>
      <c r="F55" s="525"/>
      <c r="G55" s="525"/>
      <c r="H55" s="525"/>
      <c r="I55" s="525"/>
      <c r="J55" s="525"/>
      <c r="K55" s="525"/>
    </row>
    <row r="56" spans="2:15">
      <c r="B56" s="525"/>
      <c r="C56" s="525"/>
      <c r="D56" s="525"/>
      <c r="E56" s="525"/>
      <c r="F56" s="525"/>
      <c r="G56" s="525"/>
      <c r="H56" s="525"/>
      <c r="I56" s="525"/>
      <c r="J56" s="525"/>
      <c r="K56" s="525"/>
    </row>
  </sheetData>
  <mergeCells count="9">
    <mergeCell ref="I2:K2"/>
    <mergeCell ref="I3:K3"/>
    <mergeCell ref="G24:I24"/>
    <mergeCell ref="B4:K5"/>
    <mergeCell ref="B53:K56"/>
    <mergeCell ref="G25:I25"/>
    <mergeCell ref="G26:I26"/>
    <mergeCell ref="G27:I27"/>
    <mergeCell ref="B8:K8"/>
  </mergeCells>
  <hyperlinks>
    <hyperlink ref="I3" r:id="rId1" xr:uid="{2A659AE3-DE97-45BE-B3C2-924EDDC5ED5A}"/>
  </hyperlinks>
  <printOptions horizontalCentered="1" verticalCentered="1"/>
  <pageMargins left="0" right="0" top="0" bottom="0" header="0" footer="0"/>
  <pageSetup paperSize="13" scale="80"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023A-2C4C-42DC-ACD3-7E419B444114}">
  <sheetPr codeName="Sheet10"/>
  <dimension ref="A1:Q78"/>
  <sheetViews>
    <sheetView showGridLines="0" showWhiteSpace="0" view="pageLayout" topLeftCell="A40" zoomScale="72" zoomScaleNormal="85" zoomScalePageLayoutView="72" workbookViewId="0">
      <selection activeCell="M56" sqref="M56"/>
    </sheetView>
  </sheetViews>
  <sheetFormatPr defaultColWidth="7.109375" defaultRowHeight="14.4"/>
  <cols>
    <col min="1" max="1" width="3.44140625" customWidth="1"/>
    <col min="2" max="2" width="23.44140625" customWidth="1"/>
    <col min="3" max="3" width="7.109375" customWidth="1"/>
    <col min="4" max="4" width="0.6640625" customWidth="1"/>
    <col min="5" max="5" width="9.6640625" bestFit="1" customWidth="1"/>
    <col min="6" max="7" width="10.5546875" bestFit="1" customWidth="1"/>
    <col min="8" max="8" width="13.88671875" bestFit="1" customWidth="1"/>
    <col min="9" max="10" width="10.5546875" bestFit="1" customWidth="1"/>
  </cols>
  <sheetData>
    <row r="1" spans="1:14">
      <c r="F1" s="510" t="s">
        <v>169</v>
      </c>
      <c r="G1" s="510"/>
      <c r="H1" s="510"/>
      <c r="I1" s="510"/>
      <c r="J1" s="510"/>
      <c r="K1" s="21"/>
    </row>
    <row r="2" spans="1:14">
      <c r="F2" s="232"/>
      <c r="G2" s="529" t="s">
        <v>170</v>
      </c>
      <c r="H2" s="530"/>
      <c r="I2" s="530"/>
      <c r="J2" s="530"/>
      <c r="K2" s="21"/>
    </row>
    <row r="3" spans="1:14" ht="14.4" customHeight="1">
      <c r="B3" s="524" t="str">
        <f>'Data Sheet'!B1</f>
        <v>HCL TECHNOLOGIES LTD</v>
      </c>
      <c r="C3" s="524"/>
      <c r="D3" s="524"/>
      <c r="E3" s="524"/>
      <c r="F3" s="524"/>
      <c r="G3" s="524"/>
      <c r="H3" s="524"/>
      <c r="I3" s="524"/>
      <c r="J3" s="524"/>
      <c r="K3" s="64"/>
      <c r="L3" s="64"/>
      <c r="M3" s="105"/>
      <c r="N3" s="105"/>
    </row>
    <row r="4" spans="1:14" ht="14.4" customHeight="1">
      <c r="A4" s="263"/>
      <c r="B4" s="524"/>
      <c r="C4" s="524"/>
      <c r="D4" s="524"/>
      <c r="E4" s="524"/>
      <c r="F4" s="524"/>
      <c r="G4" s="524"/>
      <c r="H4" s="524"/>
      <c r="I4" s="524"/>
      <c r="J4" s="524"/>
      <c r="K4" s="64"/>
      <c r="L4" s="531"/>
      <c r="M4" s="522"/>
      <c r="N4" s="522"/>
    </row>
    <row r="5" spans="1:14" ht="14.4" customHeight="1">
      <c r="A5" s="263"/>
      <c r="B5" s="524"/>
      <c r="C5" s="524"/>
      <c r="D5" s="524"/>
      <c r="E5" s="524"/>
      <c r="F5" s="524"/>
      <c r="G5" s="524"/>
      <c r="H5" s="524"/>
      <c r="I5" s="524"/>
      <c r="J5" s="524"/>
      <c r="K5" s="64"/>
      <c r="L5" s="64"/>
    </row>
    <row r="6" spans="1:14" ht="14.4" customHeight="1">
      <c r="A6" s="263"/>
      <c r="B6" s="524"/>
      <c r="C6" s="524"/>
      <c r="D6" s="524"/>
      <c r="E6" s="524"/>
      <c r="F6" s="524"/>
      <c r="G6" s="524"/>
      <c r="H6" s="524"/>
      <c r="I6" s="524"/>
      <c r="J6" s="524"/>
    </row>
    <row r="8" spans="1:14" ht="27" customHeight="1">
      <c r="B8" s="528" t="str">
        <f>"Calculation Intrinsic Growth"&amp;" - "&amp; 'Data Sheet'!B1</f>
        <v>Calculation Intrinsic Growth - HCL TECHNOLOGIES LTD</v>
      </c>
      <c r="C8" s="528"/>
      <c r="D8" s="528"/>
      <c r="E8" s="528"/>
      <c r="F8" s="528"/>
      <c r="G8" s="528"/>
      <c r="H8" s="528"/>
      <c r="I8" s="528"/>
      <c r="J8" s="528"/>
    </row>
    <row r="9" spans="1:14">
      <c r="K9" s="79"/>
      <c r="L9" s="79"/>
    </row>
    <row r="10" spans="1:14">
      <c r="B10" s="377" t="s">
        <v>296</v>
      </c>
      <c r="C10" s="378"/>
      <c r="D10" s="378"/>
      <c r="E10" s="379">
        <f>F10-365</f>
        <v>43160</v>
      </c>
      <c r="F10" s="379">
        <f>'Raw FS'!J11</f>
        <v>43525</v>
      </c>
      <c r="G10" s="379">
        <f>'Raw FS'!K11</f>
        <v>43891</v>
      </c>
      <c r="H10" s="379">
        <f>'Raw FS'!L11</f>
        <v>44256</v>
      </c>
      <c r="I10" s="379">
        <f>'Raw FS'!M11</f>
        <v>44621</v>
      </c>
      <c r="J10" s="379">
        <f>'Raw FS'!N11</f>
        <v>44986</v>
      </c>
      <c r="K10" s="115"/>
      <c r="L10" s="115"/>
      <c r="M10" s="115"/>
    </row>
    <row r="11" spans="1:14">
      <c r="B11" s="34" t="s">
        <v>288</v>
      </c>
    </row>
    <row r="12" spans="1:14">
      <c r="B12" t="str">
        <f>'Raw FS'!B45</f>
        <v>Inventories</v>
      </c>
      <c r="E12" s="110">
        <f>IFERROR('Raw FS'!I45,0)</f>
        <v>91</v>
      </c>
      <c r="F12" s="110">
        <f>IFERROR('Raw FS'!J45,0)</f>
        <v>91</v>
      </c>
      <c r="G12" s="110">
        <f>IFERROR('Raw FS'!K45,0)</f>
        <v>94</v>
      </c>
      <c r="H12" s="110">
        <f>IFERROR('Raw FS'!L45,0)</f>
        <v>161</v>
      </c>
      <c r="I12" s="110">
        <f>IFERROR('Raw FS'!M45,0)</f>
        <v>228</v>
      </c>
      <c r="J12" s="110">
        <f>IFERROR('Raw FS'!N45,0)</f>
        <v>0</v>
      </c>
    </row>
    <row r="13" spans="1:14">
      <c r="B13" t="str">
        <f>'Raw FS'!B46</f>
        <v>Trade receivables</v>
      </c>
      <c r="E13" s="110">
        <f>IFERROR('Raw FS'!I46,0)</f>
        <v>11706</v>
      </c>
      <c r="F13" s="110">
        <f>IFERROR('Raw FS'!J46,0)</f>
        <v>14131</v>
      </c>
      <c r="G13" s="110">
        <f>IFERROR('Raw FS'!K46,0)</f>
        <v>17525</v>
      </c>
      <c r="H13" s="110">
        <f>IFERROR('Raw FS'!L46,0)</f>
        <v>20671</v>
      </c>
      <c r="I13" s="110">
        <f>IFERROR('Raw FS'!M46,0)</f>
        <v>25506</v>
      </c>
      <c r="J13" s="110">
        <f>IFERROR('Raw FS'!N46,0)</f>
        <v>1474</v>
      </c>
    </row>
    <row r="14" spans="1:14">
      <c r="B14" t="str">
        <f>'Raw FS'!B47</f>
        <v>Cash Equivalents</v>
      </c>
      <c r="E14" s="110">
        <f>IFERROR('Raw FS'!I47,0)</f>
        <v>7872</v>
      </c>
      <c r="F14" s="110">
        <f>IFERROR('Raw FS'!J47,0)</f>
        <v>4976</v>
      </c>
      <c r="G14" s="110">
        <f>IFERROR('Raw FS'!K47,0)</f>
        <v>8888</v>
      </c>
      <c r="H14" s="110">
        <f>IFERROR('Raw FS'!L47,0)</f>
        <v>12636</v>
      </c>
      <c r="I14" s="110">
        <f>IFERROR('Raw FS'!M47,0)</f>
        <v>14724</v>
      </c>
      <c r="J14" s="110">
        <f>IFERROR('Raw FS'!N47,0)</f>
        <v>599</v>
      </c>
    </row>
    <row r="15" spans="1:14">
      <c r="B15" t="str">
        <f>'Raw FS'!B48</f>
        <v>Short term loans</v>
      </c>
      <c r="E15" s="110">
        <f>IFERROR('Raw FS'!I48,0)</f>
        <v>118</v>
      </c>
      <c r="F15" s="110">
        <f>IFERROR('Raw FS'!J48,0)</f>
        <v>115</v>
      </c>
      <c r="G15" s="110">
        <f>IFERROR('Raw FS'!K48,0)</f>
        <v>75</v>
      </c>
      <c r="H15" s="110">
        <f>IFERROR('Raw FS'!L48,0)</f>
        <v>78</v>
      </c>
      <c r="I15" s="110">
        <f>IFERROR('Raw FS'!M48,0)</f>
        <v>148</v>
      </c>
      <c r="J15" s="110">
        <f>IFERROR('Raw FS'!N48,0)</f>
        <v>1</v>
      </c>
    </row>
    <row r="16" spans="1:14">
      <c r="B16" t="str">
        <f>'Raw FS'!B49</f>
        <v>Other asset items</v>
      </c>
      <c r="E16" s="110">
        <f>IFERROR('Raw FS'!I49,0)</f>
        <v>13134</v>
      </c>
      <c r="F16" s="110">
        <f>IFERROR('Raw FS'!J49,0)</f>
        <v>18550</v>
      </c>
      <c r="G16" s="110">
        <f>IFERROR('Raw FS'!K49,0)</f>
        <v>15146</v>
      </c>
      <c r="H16" s="110">
        <f>IFERROR('Raw FS'!L49,0)</f>
        <v>13818</v>
      </c>
      <c r="I16" s="110">
        <f>IFERROR('Raw FS'!M49,0)</f>
        <v>12490</v>
      </c>
      <c r="J16" s="110">
        <f>IFERROR('Raw FS'!N49,0)</f>
        <v>702</v>
      </c>
    </row>
    <row r="17" spans="2:10">
      <c r="B17" s="382" t="s">
        <v>101</v>
      </c>
      <c r="C17" s="382"/>
      <c r="D17" s="382"/>
      <c r="E17" s="383">
        <f>SUM(E12:E16)</f>
        <v>32921</v>
      </c>
      <c r="F17" s="383">
        <f>SUM(F12:F16)</f>
        <v>37863</v>
      </c>
      <c r="G17" s="383">
        <f t="shared" ref="G17:I17" si="0">SUM(G12:G16)</f>
        <v>41728</v>
      </c>
      <c r="H17" s="383">
        <f t="shared" si="0"/>
        <v>47364</v>
      </c>
      <c r="I17" s="383">
        <f t="shared" si="0"/>
        <v>53096</v>
      </c>
      <c r="J17" s="383">
        <f>SUM(J12:J16)</f>
        <v>2776</v>
      </c>
    </row>
    <row r="19" spans="2:10">
      <c r="B19" s="34" t="s">
        <v>289</v>
      </c>
    </row>
    <row r="20" spans="2:10">
      <c r="B20" t="str">
        <f>'Raw FS'!B22</f>
        <v>Trade Payables</v>
      </c>
      <c r="E20" s="110">
        <f>IFERROR('Raw FS'!I22,0)</f>
        <v>1305</v>
      </c>
      <c r="F20" s="110">
        <f>IFERROR('Raw FS'!J22,0)</f>
        <v>1166</v>
      </c>
      <c r="G20" s="110">
        <f>IFERROR('Raw FS'!K22,0)</f>
        <v>5457</v>
      </c>
      <c r="H20" s="110">
        <f>IFERROR('Raw FS'!L22,0)</f>
        <v>6278</v>
      </c>
      <c r="I20" s="110">
        <f>IFERROR('Raw FS'!M22,0)</f>
        <v>6428</v>
      </c>
      <c r="J20" s="110">
        <f>IFERROR('Raw FS'!N22,0)</f>
        <v>2570</v>
      </c>
    </row>
    <row r="21" spans="2:10">
      <c r="B21" t="str">
        <f>'Raw FS'!B23</f>
        <v>Advance from Customers</v>
      </c>
      <c r="E21" s="110">
        <f>IFERROR('Raw FS'!I23,0)</f>
        <v>3</v>
      </c>
      <c r="F21" s="110">
        <f>IFERROR('Raw FS'!J23,0)</f>
        <v>252</v>
      </c>
      <c r="G21" s="110">
        <f>IFERROR('Raw FS'!K23,0)</f>
        <v>320</v>
      </c>
      <c r="H21" s="110">
        <f>IFERROR('Raw FS'!L23,0)</f>
        <v>222</v>
      </c>
      <c r="I21" s="110">
        <f>IFERROR('Raw FS'!M23,0)</f>
        <v>252</v>
      </c>
      <c r="J21" s="110">
        <f>IFERROR('Raw FS'!N23,0)</f>
        <v>0</v>
      </c>
    </row>
    <row r="22" spans="2:10">
      <c r="B22" t="str">
        <f>'Raw FS'!B24</f>
        <v>Other liability items</v>
      </c>
      <c r="E22" s="110">
        <f>IFERROR('Raw FS'!I24,0)</f>
        <v>11377</v>
      </c>
      <c r="F22" s="110">
        <f>IFERROR('Raw FS'!J24,0)</f>
        <v>21994</v>
      </c>
      <c r="G22" s="110">
        <f>IFERROR('Raw FS'!K24,0)</f>
        <v>13324</v>
      </c>
      <c r="H22" s="110">
        <f>IFERROR('Raw FS'!L24,0)</f>
        <v>14072</v>
      </c>
      <c r="I22" s="110">
        <f>IFERROR('Raw FS'!M24,0)</f>
        <v>16378</v>
      </c>
      <c r="J22" s="110">
        <f>IFERROR('Raw FS'!N24,0)</f>
        <v>23180</v>
      </c>
    </row>
    <row r="23" spans="2:10">
      <c r="B23" s="384" t="s">
        <v>290</v>
      </c>
      <c r="C23" s="384"/>
      <c r="D23" s="384"/>
      <c r="E23" s="383">
        <f>SUM(E20:E22)</f>
        <v>12685</v>
      </c>
      <c r="F23" s="383">
        <f>SUM(F20:F22)</f>
        <v>23412</v>
      </c>
      <c r="G23" s="383">
        <f t="shared" ref="G23:I23" si="1">SUM(G20:G22)</f>
        <v>19101</v>
      </c>
      <c r="H23" s="383">
        <f t="shared" si="1"/>
        <v>20572</v>
      </c>
      <c r="I23" s="383">
        <f t="shared" si="1"/>
        <v>23058</v>
      </c>
      <c r="J23" s="383">
        <f>SUM(J20:J22)</f>
        <v>25750</v>
      </c>
    </row>
    <row r="25" spans="2:10" ht="15" thickBot="1">
      <c r="B25" s="387" t="s">
        <v>291</v>
      </c>
      <c r="C25" s="387"/>
      <c r="D25" s="387"/>
      <c r="E25" s="388">
        <f>E17-E23</f>
        <v>20236</v>
      </c>
      <c r="F25" s="388">
        <f>F17-F23</f>
        <v>14451</v>
      </c>
      <c r="G25" s="388">
        <f t="shared" ref="G25:I25" si="2">G17-G23</f>
        <v>22627</v>
      </c>
      <c r="H25" s="388">
        <f t="shared" si="2"/>
        <v>26792</v>
      </c>
      <c r="I25" s="388">
        <f t="shared" si="2"/>
        <v>30038</v>
      </c>
      <c r="J25" s="388">
        <f>J17-J23</f>
        <v>-22974</v>
      </c>
    </row>
    <row r="26" spans="2:10">
      <c r="F26" s="116"/>
      <c r="G26" s="116"/>
      <c r="H26" s="116"/>
      <c r="I26" s="116"/>
      <c r="J26" s="116"/>
    </row>
    <row r="27" spans="2:10">
      <c r="B27" s="34" t="s">
        <v>292</v>
      </c>
    </row>
    <row r="28" spans="2:10">
      <c r="B28" t="str">
        <f>'Raw FS'!B29</f>
        <v>Land</v>
      </c>
      <c r="E28" s="110">
        <f>IFERROR('Raw FS'!I29,0)</f>
        <v>74</v>
      </c>
      <c r="F28" s="110">
        <f>IFERROR('Raw FS'!J29,0)</f>
        <v>373</v>
      </c>
      <c r="G28" s="110">
        <f>IFERROR('Raw FS'!K29,0)</f>
        <v>356</v>
      </c>
      <c r="H28" s="110">
        <f>IFERROR('Raw FS'!L29,0)</f>
        <v>415</v>
      </c>
      <c r="I28" s="110">
        <f>IFERROR('Raw FS'!M29,0)</f>
        <v>410</v>
      </c>
      <c r="J28" s="110">
        <f>IFERROR('Raw FS'!N29,0)</f>
        <v>88</v>
      </c>
    </row>
    <row r="29" spans="2:10">
      <c r="B29" t="str">
        <f>'Raw FS'!B30</f>
        <v>Building</v>
      </c>
      <c r="E29" s="110">
        <f>IFERROR('Raw FS'!I30,0)</f>
        <v>2996</v>
      </c>
      <c r="F29" s="110">
        <f>IFERROR('Raw FS'!J30,0)</f>
        <v>5947</v>
      </c>
      <c r="G29" s="110">
        <f>IFERROR('Raw FS'!K30,0)</f>
        <v>5246</v>
      </c>
      <c r="H29" s="110">
        <f>IFERROR('Raw FS'!L30,0)</f>
        <v>5202</v>
      </c>
      <c r="I29" s="110">
        <f>IFERROR('Raw FS'!M30,0)</f>
        <v>5064</v>
      </c>
      <c r="J29" s="110">
        <f>IFERROR('Raw FS'!N30,0)</f>
        <v>270</v>
      </c>
    </row>
    <row r="30" spans="2:10">
      <c r="B30" t="str">
        <f>'Raw FS'!B31</f>
        <v>Plant Machinery</v>
      </c>
      <c r="E30" s="110">
        <f>IFERROR('Raw FS'!I31,0)</f>
        <v>1692</v>
      </c>
      <c r="F30" s="110">
        <f>IFERROR('Raw FS'!J31,0)</f>
        <v>1789</v>
      </c>
      <c r="G30" s="110">
        <f>IFERROR('Raw FS'!K31,0)</f>
        <v>1859</v>
      </c>
      <c r="H30" s="110">
        <f>IFERROR('Raw FS'!L31,0)</f>
        <v>1946</v>
      </c>
      <c r="I30" s="110">
        <f>IFERROR('Raw FS'!M31,0)</f>
        <v>1952</v>
      </c>
      <c r="J30" s="110">
        <f>IFERROR('Raw FS'!N31,0)</f>
        <v>1010</v>
      </c>
    </row>
    <row r="31" spans="2:10">
      <c r="B31" t="str">
        <f>'Raw FS'!B32</f>
        <v>Equipments</v>
      </c>
      <c r="E31" s="110">
        <f>IFERROR('Raw FS'!I32,0)</f>
        <v>340</v>
      </c>
      <c r="F31" s="110">
        <f>IFERROR('Raw FS'!J32,0)</f>
        <v>363</v>
      </c>
      <c r="G31" s="110">
        <f>IFERROR('Raw FS'!K32,0)</f>
        <v>373</v>
      </c>
      <c r="H31" s="110">
        <f>IFERROR('Raw FS'!L32,0)</f>
        <v>385</v>
      </c>
      <c r="I31" s="110">
        <f>IFERROR('Raw FS'!M32,0)</f>
        <v>384</v>
      </c>
      <c r="J31" s="110">
        <f>IFERROR('Raw FS'!N32,0)</f>
        <v>52</v>
      </c>
    </row>
    <row r="32" spans="2:10">
      <c r="B32" t="str">
        <f>'Raw FS'!B33</f>
        <v>Computers</v>
      </c>
      <c r="E32" s="110">
        <f>IFERROR('Raw FS'!I33,0)</f>
        <v>5538</v>
      </c>
      <c r="F32" s="110">
        <f>IFERROR('Raw FS'!J33,0)</f>
        <v>6523</v>
      </c>
      <c r="G32" s="110">
        <f>IFERROR('Raw FS'!K33,0)</f>
        <v>6433</v>
      </c>
      <c r="H32" s="110">
        <f>IFERROR('Raw FS'!L33,0)</f>
        <v>6972</v>
      </c>
      <c r="I32" s="110">
        <f>IFERROR('Raw FS'!M33,0)</f>
        <v>8256</v>
      </c>
      <c r="J32" s="110">
        <f>IFERROR('Raw FS'!N33,0)</f>
        <v>41</v>
      </c>
    </row>
    <row r="33" spans="2:17">
      <c r="B33" t="str">
        <f>'Raw FS'!B34</f>
        <v>Furniture n fittings</v>
      </c>
      <c r="E33" s="110">
        <f>IFERROR('Raw FS'!I34,0)</f>
        <v>828</v>
      </c>
      <c r="F33" s="110">
        <f>IFERROR('Raw FS'!J34,0)</f>
        <v>884</v>
      </c>
      <c r="G33" s="110">
        <f>IFERROR('Raw FS'!K34,0)</f>
        <v>925</v>
      </c>
      <c r="H33" s="110">
        <f>IFERROR('Raw FS'!L34,0)</f>
        <v>939</v>
      </c>
      <c r="I33" s="110">
        <f>IFERROR('Raw FS'!M34,0)</f>
        <v>952</v>
      </c>
      <c r="J33" s="110">
        <f>IFERROR('Raw FS'!N34,0)</f>
        <v>38</v>
      </c>
    </row>
    <row r="34" spans="2:17">
      <c r="B34" t="str">
        <f>'Raw FS'!B35</f>
        <v>Vehicles</v>
      </c>
      <c r="E34" s="110">
        <f>IFERROR('Raw FS'!I35,0)</f>
        <v>127</v>
      </c>
      <c r="F34" s="110">
        <f>IFERROR('Raw FS'!J35,0)</f>
        <v>143</v>
      </c>
      <c r="G34" s="110">
        <f>IFERROR('Raw FS'!K35,0)</f>
        <v>144</v>
      </c>
      <c r="H34" s="110">
        <f>IFERROR('Raw FS'!L35,0)</f>
        <v>143</v>
      </c>
      <c r="I34" s="110">
        <f>IFERROR('Raw FS'!M35,0)</f>
        <v>158</v>
      </c>
      <c r="J34" s="110">
        <f>IFERROR('Raw FS'!N35,0)</f>
        <v>3802</v>
      </c>
    </row>
    <row r="35" spans="2:17">
      <c r="B35" t="str">
        <f>'Raw FS'!B36</f>
        <v>Intangible Assets</v>
      </c>
      <c r="E35" s="110">
        <f>IFERROR('Raw FS'!I36,0)</f>
        <v>18274</v>
      </c>
      <c r="F35" s="110">
        <f>IFERROR('Raw FS'!J36,0)</f>
        <v>24507</v>
      </c>
      <c r="G35" s="110">
        <f>IFERROR('Raw FS'!K36,0)</f>
        <v>26221</v>
      </c>
      <c r="H35" s="110">
        <f>IFERROR('Raw FS'!L36,0)</f>
        <v>26177</v>
      </c>
      <c r="I35" s="110">
        <f>IFERROR('Raw FS'!M36,0)</f>
        <v>27392</v>
      </c>
      <c r="J35" s="110">
        <f>IFERROR('Raw FS'!N36,0)</f>
        <v>62</v>
      </c>
    </row>
    <row r="36" spans="2:17">
      <c r="B36" s="384" t="str">
        <f>'Raw FS'!B37</f>
        <v>Other fixed assets</v>
      </c>
      <c r="C36" s="384"/>
      <c r="D36" s="384"/>
      <c r="E36" s="383">
        <f>IFERROR('Raw FS'!I37,0)</f>
        <v>861</v>
      </c>
      <c r="F36" s="383">
        <f>IFERROR('Raw FS'!J37,0)</f>
        <v>7340</v>
      </c>
      <c r="G36" s="383">
        <f>IFERROR('Raw FS'!K37,0)</f>
        <v>7764</v>
      </c>
      <c r="H36" s="383">
        <f>IFERROR('Raw FS'!L37,0)</f>
        <v>7910</v>
      </c>
      <c r="I36" s="383">
        <f>IFERROR('Raw FS'!M37,0)</f>
        <v>8023</v>
      </c>
      <c r="J36" s="383">
        <f>IFERROR('Raw FS'!N37,0)</f>
        <v>5363</v>
      </c>
    </row>
    <row r="37" spans="2:17">
      <c r="B37" t="str">
        <f>'Raw FS'!B39</f>
        <v>Accumulated Depreciation</v>
      </c>
      <c r="E37" s="110">
        <f>IFERROR(-'Raw FS'!I39,0)</f>
        <v>-7842</v>
      </c>
      <c r="F37" s="110">
        <f>IFERROR(-'Raw FS'!J39,0)</f>
        <v>-10379</v>
      </c>
      <c r="G37" s="110">
        <f>IFERROR(-'Raw FS'!K39,0)</f>
        <v>-12176</v>
      </c>
      <c r="H37" s="110">
        <f>IFERROR(-'Raw FS'!L39,0)</f>
        <v>-15012</v>
      </c>
      <c r="I37" s="110">
        <f>IFERROR(-'Raw FS'!M39,0)</f>
        <v>-17972</v>
      </c>
      <c r="J37" s="110">
        <f>IFERROR(-'Raw FS'!N39,0)</f>
        <v>-3634</v>
      </c>
    </row>
    <row r="38" spans="2:17" ht="15" thickBot="1">
      <c r="B38" s="387" t="str">
        <f>'Raw FS'!B40</f>
        <v>Net Block</v>
      </c>
      <c r="C38" s="387"/>
      <c r="D38" s="387"/>
      <c r="E38" s="389">
        <f>'Raw FS'!I40</f>
        <v>22027</v>
      </c>
      <c r="F38" s="389">
        <f>'Raw FS'!J40</f>
        <v>30150</v>
      </c>
      <c r="G38" s="389">
        <f>'Raw FS'!K40</f>
        <v>29381</v>
      </c>
      <c r="H38" s="389">
        <f>'Raw FS'!L40</f>
        <v>27167</v>
      </c>
      <c r="I38" s="389">
        <f>'Raw FS'!M40</f>
        <v>26596</v>
      </c>
      <c r="J38" s="389">
        <f>'Raw FS'!N40</f>
        <v>1729</v>
      </c>
    </row>
    <row r="40" spans="2:17">
      <c r="E40" s="116"/>
    </row>
    <row r="41" spans="2:17">
      <c r="B41" s="34" t="s">
        <v>293</v>
      </c>
      <c r="C41" s="34"/>
      <c r="D41" s="34"/>
      <c r="E41" s="119">
        <f>E25+E38</f>
        <v>42263</v>
      </c>
      <c r="F41" s="119">
        <f>F25+F38</f>
        <v>44601</v>
      </c>
      <c r="G41" s="119">
        <f t="shared" ref="G41:I41" si="3">G25+G38</f>
        <v>52008</v>
      </c>
      <c r="H41" s="119">
        <f>H25+H38</f>
        <v>53959</v>
      </c>
      <c r="I41" s="119">
        <f t="shared" si="3"/>
        <v>56634</v>
      </c>
      <c r="J41" s="119">
        <f>J25+J38</f>
        <v>-21245</v>
      </c>
    </row>
    <row r="42" spans="2:17">
      <c r="B42" s="34" t="s">
        <v>294</v>
      </c>
      <c r="C42" s="34"/>
      <c r="D42" s="34"/>
      <c r="E42" s="119">
        <f>HistoricalFS!G18-HistoricalFS!G24</f>
        <v>11853</v>
      </c>
      <c r="F42" s="119">
        <f>HistoricalFS!H18-HistoricalFS!H24</f>
        <v>13896</v>
      </c>
      <c r="G42" s="119">
        <f>HistoricalFS!I18-HistoricalFS!I24</f>
        <v>15437</v>
      </c>
      <c r="H42" s="119">
        <f>HistoricalFS!J18-HistoricalFS!J24</f>
        <v>16203</v>
      </c>
      <c r="I42" s="119">
        <f>HistoricalFS!K18-HistoricalFS!K24</f>
        <v>18483</v>
      </c>
      <c r="J42" s="119">
        <f>HistoricalFS!L18-HistoricalFS!L24</f>
        <v>20025</v>
      </c>
    </row>
    <row r="44" spans="2:17" ht="15" thickBot="1">
      <c r="B44" s="387" t="s">
        <v>295</v>
      </c>
      <c r="C44" s="387"/>
      <c r="D44" s="387"/>
      <c r="E44" s="390">
        <f>E42/E41</f>
        <v>0.28045808390317772</v>
      </c>
      <c r="F44" s="390">
        <f>F42/F41</f>
        <v>0.31156252101970811</v>
      </c>
      <c r="G44" s="390">
        <f t="shared" ref="G44:I44" si="4">G42/G41</f>
        <v>0.29681972004307028</v>
      </c>
      <c r="H44" s="390">
        <f t="shared" si="4"/>
        <v>0.3002835486202487</v>
      </c>
      <c r="I44" s="390">
        <f t="shared" si="4"/>
        <v>0.32635872444114844</v>
      </c>
      <c r="J44" s="390">
        <f>J42/J41</f>
        <v>-0.94257472346434457</v>
      </c>
    </row>
    <row r="46" spans="2:17">
      <c r="Q46" s="190"/>
    </row>
    <row r="47" spans="2:17">
      <c r="B47" s="380" t="s">
        <v>297</v>
      </c>
      <c r="C47" s="381"/>
      <c r="D47" s="381"/>
      <c r="E47" s="379">
        <f>F47-365</f>
        <v>43160</v>
      </c>
      <c r="F47" s="379">
        <v>43525</v>
      </c>
      <c r="G47" s="379">
        <v>43891</v>
      </c>
      <c r="H47" s="379">
        <v>44256</v>
      </c>
      <c r="I47" s="379">
        <v>44621</v>
      </c>
      <c r="J47" s="379">
        <v>44986</v>
      </c>
    </row>
    <row r="49" spans="2:10">
      <c r="B49" t="s">
        <v>298</v>
      </c>
      <c r="E49" s="119">
        <f>-SUM('Raw FS'!I66:I67)</f>
        <v>3434</v>
      </c>
      <c r="F49" s="119">
        <f>-SUM('Raw FS'!J66:J67)</f>
        <v>1829</v>
      </c>
      <c r="G49" s="119">
        <f>-SUM('Raw FS'!K66:K67)</f>
        <v>1753</v>
      </c>
      <c r="H49" s="119">
        <f>-SUM('Raw FS'!L66:L67)</f>
        <v>1555</v>
      </c>
      <c r="I49" s="119">
        <f>-SUM('Raw FS'!M66:M67)</f>
        <v>1444</v>
      </c>
      <c r="J49" s="119">
        <f>-SUM('Raw FS'!N66:N67)</f>
        <v>1016</v>
      </c>
    </row>
    <row r="50" spans="2:10">
      <c r="B50" t="s">
        <v>299</v>
      </c>
      <c r="E50" s="119"/>
      <c r="F50" s="119">
        <f>F25-E25</f>
        <v>-5785</v>
      </c>
      <c r="G50" s="119">
        <f>G25-F25</f>
        <v>8176</v>
      </c>
      <c r="H50" s="119">
        <f>H25-G25</f>
        <v>4165</v>
      </c>
      <c r="I50" s="119">
        <f t="shared" ref="I50" si="5">I25-H25</f>
        <v>3246</v>
      </c>
      <c r="J50" s="119">
        <f>J25-I25</f>
        <v>-53012</v>
      </c>
    </row>
    <row r="51" spans="2:10">
      <c r="E51" s="119"/>
      <c r="F51" s="119"/>
      <c r="G51" s="119"/>
      <c r="H51" s="119"/>
      <c r="I51" s="119"/>
      <c r="J51" s="119"/>
    </row>
    <row r="52" spans="2:10">
      <c r="B52" t="s">
        <v>294</v>
      </c>
      <c r="E52" s="119">
        <f>E42</f>
        <v>11853</v>
      </c>
      <c r="F52" s="119">
        <f t="shared" ref="F52:J52" si="6">F42</f>
        <v>13896</v>
      </c>
      <c r="G52" s="119">
        <f t="shared" si="6"/>
        <v>15437</v>
      </c>
      <c r="H52" s="119">
        <f t="shared" si="6"/>
        <v>16203</v>
      </c>
      <c r="I52" s="119">
        <f t="shared" si="6"/>
        <v>18483</v>
      </c>
      <c r="J52" s="119">
        <f t="shared" si="6"/>
        <v>20025</v>
      </c>
    </row>
    <row r="53" spans="2:10">
      <c r="B53" t="s">
        <v>300</v>
      </c>
      <c r="E53" s="191">
        <v>0.25</v>
      </c>
      <c r="F53" s="191">
        <v>0.25</v>
      </c>
      <c r="G53" s="191">
        <v>0.25</v>
      </c>
      <c r="H53" s="191">
        <v>0.25</v>
      </c>
      <c r="I53" s="191">
        <v>0.25</v>
      </c>
      <c r="J53" s="191">
        <v>0.25</v>
      </c>
    </row>
    <row r="54" spans="2:10">
      <c r="B54" t="s">
        <v>301</v>
      </c>
      <c r="E54" s="119">
        <f>E52*(1-E53)</f>
        <v>8889.75</v>
      </c>
      <c r="F54" s="119">
        <f t="shared" ref="F54:J54" si="7">F52*(1-F53)</f>
        <v>10422</v>
      </c>
      <c r="G54" s="119">
        <f t="shared" si="7"/>
        <v>11577.75</v>
      </c>
      <c r="H54" s="119">
        <f t="shared" si="7"/>
        <v>12152.25</v>
      </c>
      <c r="I54" s="119">
        <f t="shared" si="7"/>
        <v>13862.25</v>
      </c>
      <c r="J54" s="119">
        <f t="shared" si="7"/>
        <v>15018.75</v>
      </c>
    </row>
    <row r="56" spans="2:10">
      <c r="B56" s="385" t="s">
        <v>302</v>
      </c>
      <c r="C56" s="373"/>
      <c r="D56" s="373"/>
      <c r="E56" s="373"/>
      <c r="F56" s="386">
        <f>F49+F50</f>
        <v>-3956</v>
      </c>
      <c r="G56" s="386">
        <f t="shared" ref="G56:I56" si="8">G49+G50</f>
        <v>9929</v>
      </c>
      <c r="H56" s="386">
        <f t="shared" si="8"/>
        <v>5720</v>
      </c>
      <c r="I56" s="386">
        <f t="shared" si="8"/>
        <v>4690</v>
      </c>
      <c r="J56" s="386">
        <f>J49+J50</f>
        <v>-51996</v>
      </c>
    </row>
    <row r="58" spans="2:10" ht="15" thickBot="1">
      <c r="B58" s="387" t="s">
        <v>303</v>
      </c>
      <c r="C58" s="387"/>
      <c r="D58" s="387"/>
      <c r="E58" s="387"/>
      <c r="F58" s="390">
        <f>F56/F54</f>
        <v>-0.37958165419305318</v>
      </c>
      <c r="G58" s="390">
        <f>G56/G54</f>
        <v>0.8575932283906631</v>
      </c>
      <c r="H58" s="390">
        <f>H56/H54</f>
        <v>0.47069472731387191</v>
      </c>
      <c r="I58" s="390">
        <f>I56/I54</f>
        <v>0.33832891485869898</v>
      </c>
      <c r="J58" s="390">
        <f>J56/J54</f>
        <v>-3.4620724094881399</v>
      </c>
    </row>
    <row r="60" spans="2:10">
      <c r="H60" s="121" t="s">
        <v>304</v>
      </c>
      <c r="I60" s="121"/>
      <c r="J60" s="122">
        <f>AVERAGE(F58:J58)</f>
        <v>-0.43500743862359181</v>
      </c>
    </row>
    <row r="61" spans="2:10">
      <c r="H61" s="121" t="s">
        <v>305</v>
      </c>
      <c r="I61" s="121"/>
      <c r="J61" s="122">
        <f>MEDIAN(F58:J58)</f>
        <v>0.33832891485869898</v>
      </c>
    </row>
    <row r="67" spans="2:10">
      <c r="B67" s="381" t="s">
        <v>306</v>
      </c>
      <c r="C67" s="381"/>
      <c r="D67" s="381"/>
      <c r="E67" s="379"/>
      <c r="F67" s="379">
        <v>43525</v>
      </c>
      <c r="G67" s="379">
        <v>43891</v>
      </c>
      <c r="H67" s="379">
        <v>44256</v>
      </c>
      <c r="I67" s="379">
        <v>44621</v>
      </c>
      <c r="J67" s="379">
        <v>44986</v>
      </c>
    </row>
    <row r="69" spans="2:10">
      <c r="B69" t="s">
        <v>307</v>
      </c>
      <c r="F69" s="89">
        <f>F44</f>
        <v>0.31156252101970811</v>
      </c>
      <c r="G69" s="89">
        <f t="shared" ref="G69:J69" si="9">G44</f>
        <v>0.29681972004307028</v>
      </c>
      <c r="H69" s="89">
        <f t="shared" si="9"/>
        <v>0.3002835486202487</v>
      </c>
      <c r="I69" s="89">
        <f t="shared" si="9"/>
        <v>0.32635872444114844</v>
      </c>
      <c r="J69" s="89">
        <f t="shared" si="9"/>
        <v>-0.94257472346434457</v>
      </c>
    </row>
    <row r="70" spans="2:10">
      <c r="B70" t="s">
        <v>308</v>
      </c>
      <c r="F70" s="89">
        <f>F58</f>
        <v>-0.37958165419305318</v>
      </c>
      <c r="G70" s="89">
        <f t="shared" ref="G70:J70" si="10">G58</f>
        <v>0.8575932283906631</v>
      </c>
      <c r="H70" s="89">
        <f t="shared" si="10"/>
        <v>0.47069472731387191</v>
      </c>
      <c r="I70" s="89">
        <f t="shared" si="10"/>
        <v>0.33832891485869898</v>
      </c>
      <c r="J70" s="89">
        <f t="shared" si="10"/>
        <v>-3.4620724094881399</v>
      </c>
    </row>
    <row r="72" spans="2:10" ht="15" thickBot="1">
      <c r="B72" s="123" t="s">
        <v>309</v>
      </c>
      <c r="C72" s="123"/>
      <c r="D72" s="123"/>
      <c r="E72" s="123"/>
      <c r="F72" s="120">
        <f>F69*F70</f>
        <v>-0.11826341711321871</v>
      </c>
      <c r="G72" s="120">
        <f t="shared" ref="G72:I72" si="11">G69*G70</f>
        <v>0.25455058196174946</v>
      </c>
      <c r="H72" s="120">
        <f t="shared" si="11"/>
        <v>0.14134188303464976</v>
      </c>
      <c r="I72" s="120">
        <f t="shared" si="11"/>
        <v>0.11041659309484292</v>
      </c>
      <c r="J72" s="120">
        <f>J69*J70</f>
        <v>3.2632619439868207</v>
      </c>
    </row>
    <row r="74" spans="2:10">
      <c r="H74" s="121" t="s">
        <v>304</v>
      </c>
      <c r="I74" s="121"/>
      <c r="J74" s="122">
        <f>AVERAGE(F72:J72)</f>
        <v>0.73026151699296882</v>
      </c>
    </row>
    <row r="75" spans="2:10">
      <c r="H75" s="121" t="s">
        <v>305</v>
      </c>
      <c r="I75" s="121"/>
      <c r="J75" s="122">
        <f>MEDIAN(F72:J72)</f>
        <v>0.14134188303464976</v>
      </c>
    </row>
    <row r="77" spans="2:10">
      <c r="B77" t="s">
        <v>503</v>
      </c>
    </row>
    <row r="78" spans="2:10">
      <c r="B78" t="s">
        <v>504</v>
      </c>
    </row>
  </sheetData>
  <mergeCells count="5">
    <mergeCell ref="F1:J1"/>
    <mergeCell ref="B8:J8"/>
    <mergeCell ref="G2:J2"/>
    <mergeCell ref="L4:N4"/>
    <mergeCell ref="B3:J6"/>
  </mergeCells>
  <hyperlinks>
    <hyperlink ref="G2" r:id="rId1" xr:uid="{77102D0D-17DF-4A12-A4D8-2DB0F60648F4}"/>
  </hyperlinks>
  <printOptions horizontalCentered="1"/>
  <pageMargins left="0" right="0" top="0" bottom="0" header="0" footer="0"/>
  <pageSetup paperSize="13" scale="85" orientation="portrait" r:id="rId2"/>
  <ignoredErrors>
    <ignoredError sqref="E49:J49" formulaRange="1"/>
  </ignoredError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2AFE-8D5C-44A2-8875-B3B369B64296}">
  <sheetPr codeName="Sheet11"/>
  <dimension ref="A1:Q55"/>
  <sheetViews>
    <sheetView showGridLines="0" showWhiteSpace="0" view="pageLayout" topLeftCell="A16" zoomScaleNormal="100" workbookViewId="0">
      <selection activeCell="J14" sqref="J14"/>
    </sheetView>
  </sheetViews>
  <sheetFormatPr defaultRowHeight="14.4"/>
  <cols>
    <col min="1" max="1" width="3.44140625" customWidth="1"/>
    <col min="2" max="2" width="20.77734375" customWidth="1"/>
    <col min="4" max="4" width="10" customWidth="1"/>
    <col min="11" max="11" width="2.77734375" customWidth="1"/>
  </cols>
  <sheetData>
    <row r="1" spans="2:17" ht="15" customHeight="1">
      <c r="G1" s="510" t="s">
        <v>169</v>
      </c>
      <c r="H1" s="510"/>
      <c r="I1" s="510"/>
      <c r="J1" s="510"/>
    </row>
    <row r="2" spans="2:17">
      <c r="F2" s="507" t="s">
        <v>170</v>
      </c>
      <c r="G2" s="507"/>
      <c r="H2" s="507"/>
      <c r="I2" s="507"/>
      <c r="J2" s="507"/>
    </row>
    <row r="3" spans="2:17" ht="14.4" customHeight="1">
      <c r="B3" s="515" t="str">
        <f>'Data Sheet'!B1</f>
        <v>HCL TECHNOLOGIES LTD</v>
      </c>
      <c r="C3" s="533"/>
      <c r="D3" s="533"/>
      <c r="E3" s="533"/>
      <c r="F3" s="533"/>
      <c r="G3" s="533"/>
      <c r="H3" s="533"/>
      <c r="I3" s="533"/>
      <c r="J3" s="533"/>
      <c r="K3" s="114"/>
      <c r="L3" s="114"/>
      <c r="M3" s="114"/>
      <c r="N3" s="114"/>
      <c r="O3" s="114"/>
      <c r="P3" s="114"/>
      <c r="Q3" s="114"/>
    </row>
    <row r="4" spans="2:17" ht="14.4" customHeight="1">
      <c r="B4" s="533"/>
      <c r="C4" s="533"/>
      <c r="D4" s="533"/>
      <c r="E4" s="533"/>
      <c r="F4" s="533"/>
      <c r="G4" s="533"/>
      <c r="H4" s="533"/>
      <c r="I4" s="533"/>
      <c r="J4" s="533"/>
      <c r="K4" s="114"/>
      <c r="L4" s="114"/>
      <c r="M4" s="114"/>
      <c r="N4" s="114"/>
      <c r="O4" s="114"/>
      <c r="P4" s="114"/>
      <c r="Q4" s="114"/>
    </row>
    <row r="5" spans="2:17" ht="14.4" customHeight="1">
      <c r="B5" s="533"/>
      <c r="C5" s="533"/>
      <c r="D5" s="533"/>
      <c r="E5" s="533"/>
      <c r="F5" s="533"/>
      <c r="G5" s="533"/>
      <c r="H5" s="533"/>
      <c r="I5" s="533"/>
      <c r="J5" s="533"/>
      <c r="K5" s="114"/>
      <c r="L5" s="114"/>
      <c r="M5" s="114"/>
      <c r="N5" s="114"/>
      <c r="O5" s="114"/>
      <c r="P5" s="114"/>
      <c r="Q5" s="114"/>
    </row>
    <row r="7" spans="2:17" ht="28.8">
      <c r="B7" s="518" t="s">
        <v>502</v>
      </c>
      <c r="C7" s="518"/>
      <c r="D7" s="518"/>
      <c r="E7" s="518"/>
      <c r="F7" s="518"/>
      <c r="G7" s="518"/>
      <c r="H7" s="518"/>
      <c r="I7" s="518"/>
      <c r="J7" s="518"/>
    </row>
    <row r="9" spans="2:17">
      <c r="B9" s="357" t="s">
        <v>311</v>
      </c>
      <c r="C9" s="392"/>
      <c r="D9" s="392"/>
      <c r="E9" s="393">
        <f>HistoricalFS!L3</f>
        <v>45382</v>
      </c>
      <c r="F9" s="391">
        <f>E9+365</f>
        <v>45747</v>
      </c>
      <c r="G9" s="391">
        <f t="shared" ref="G9:J9" si="0">F9+365</f>
        <v>46112</v>
      </c>
      <c r="H9" s="391">
        <f t="shared" si="0"/>
        <v>46477</v>
      </c>
      <c r="I9" s="391">
        <f t="shared" si="0"/>
        <v>46842</v>
      </c>
      <c r="J9" s="391">
        <f t="shared" si="0"/>
        <v>47207</v>
      </c>
    </row>
    <row r="11" spans="2:17">
      <c r="B11" t="s">
        <v>294</v>
      </c>
      <c r="E11" s="110">
        <f>HistoricalFS!L18-HistoricalFS!L24</f>
        <v>20025</v>
      </c>
      <c r="F11">
        <f>E11*(1+$D$21)</f>
        <v>22855.371207768861</v>
      </c>
      <c r="G11">
        <f t="shared" ref="G11:H11" si="1">F11*(1+$D$21)</f>
        <v>26085.792411730832</v>
      </c>
      <c r="H11">
        <f t="shared" si="1"/>
        <v>29772.807431655845</v>
      </c>
      <c r="I11">
        <f>H11*(1+$D$21)</f>
        <v>33980.952097274094</v>
      </c>
      <c r="J11">
        <f>I11*(1+$D$21)</f>
        <v>38783.883854013045</v>
      </c>
    </row>
    <row r="12" spans="2:17">
      <c r="B12" t="s">
        <v>226</v>
      </c>
      <c r="E12" s="128">
        <v>0.25</v>
      </c>
      <c r="F12" s="128">
        <v>0.25</v>
      </c>
      <c r="G12" s="128">
        <v>0.25</v>
      </c>
      <c r="H12" s="128">
        <v>0.25</v>
      </c>
      <c r="I12" s="128">
        <v>0.25</v>
      </c>
      <c r="J12" s="128">
        <v>0.25</v>
      </c>
    </row>
    <row r="13" spans="2:17">
      <c r="B13" t="s">
        <v>312</v>
      </c>
      <c r="E13" s="110">
        <f t="shared" ref="E13:J13" si="2">E11*(1-E12)</f>
        <v>15018.75</v>
      </c>
      <c r="F13" s="110">
        <f>F11*(1-F12)</f>
        <v>17141.528405826648</v>
      </c>
      <c r="G13" s="110">
        <f t="shared" si="2"/>
        <v>19564.344308798125</v>
      </c>
      <c r="H13" s="110">
        <f t="shared" si="2"/>
        <v>22329.605573741883</v>
      </c>
      <c r="I13" s="110">
        <f t="shared" si="2"/>
        <v>25485.714072955569</v>
      </c>
      <c r="J13" s="110">
        <f t="shared" si="2"/>
        <v>29087.912890509782</v>
      </c>
      <c r="O13" s="89"/>
    </row>
    <row r="14" spans="2:17">
      <c r="B14" t="s">
        <v>303</v>
      </c>
      <c r="E14" s="89">
        <f>'Intrinsic Growth'!J61</f>
        <v>0.33832891485869898</v>
      </c>
      <c r="F14" s="89">
        <f>E14+(($J$14-$E$14)/5)</f>
        <v>0.38678313188695918</v>
      </c>
      <c r="G14" s="89">
        <f>F14+(($J$14-$E$14)/5)</f>
        <v>0.43523734891521937</v>
      </c>
      <c r="H14" s="89">
        <f t="shared" ref="H14:I14" si="3">G14+(($J$14-$E$14)/5)</f>
        <v>0.48369156594347956</v>
      </c>
      <c r="I14" s="89">
        <f t="shared" si="3"/>
        <v>0.53214578297173976</v>
      </c>
      <c r="J14" s="136">
        <v>0.5806</v>
      </c>
      <c r="M14" s="89"/>
      <c r="N14" s="89"/>
      <c r="O14" s="89"/>
    </row>
    <row r="15" spans="2:17">
      <c r="B15" s="130" t="s">
        <v>313</v>
      </c>
      <c r="C15" s="130"/>
      <c r="D15" s="130"/>
      <c r="E15" s="131">
        <f>E13*(1-E14)</f>
        <v>9937.4726099659147</v>
      </c>
      <c r="F15" s="131">
        <f t="shared" ref="F15:J15" si="4">F13*(1-F14)</f>
        <v>10511.474363691741</v>
      </c>
      <c r="G15" s="131">
        <f t="shared" si="4"/>
        <v>11049.210958572268</v>
      </c>
      <c r="H15" s="131">
        <f t="shared" si="4"/>
        <v>11528.963686878424</v>
      </c>
      <c r="I15" s="131">
        <f>I13*(1-I14)</f>
        <v>11923.598803008741</v>
      </c>
      <c r="J15" s="131">
        <f t="shared" si="4"/>
        <v>12199.470666279802</v>
      </c>
    </row>
    <row r="16" spans="2:17">
      <c r="B16" t="s">
        <v>314</v>
      </c>
      <c r="F16" s="137">
        <v>0.5</v>
      </c>
      <c r="G16">
        <f>F16+1</f>
        <v>1.5</v>
      </c>
      <c r="H16">
        <f t="shared" ref="H16:J16" si="5">G16+1</f>
        <v>2.5</v>
      </c>
      <c r="I16">
        <f t="shared" si="5"/>
        <v>3.5</v>
      </c>
      <c r="J16">
        <f t="shared" si="5"/>
        <v>4.5</v>
      </c>
    </row>
    <row r="17" spans="2:10">
      <c r="B17" t="s">
        <v>315</v>
      </c>
      <c r="F17" s="129">
        <f>1/(1+$D$23)^F16</f>
        <v>0.92683586254736117</v>
      </c>
      <c r="G17" s="129">
        <f t="shared" ref="G17:J17" si="6">1/(1+$D$23)^G16</f>
        <v>0.79617491369967042</v>
      </c>
      <c r="H17" s="129">
        <f t="shared" si="6"/>
        <v>0.68393392920991514</v>
      </c>
      <c r="I17" s="129">
        <f t="shared" si="6"/>
        <v>0.5875161493733797</v>
      </c>
      <c r="J17" s="129">
        <f t="shared" si="6"/>
        <v>0.50469089342193041</v>
      </c>
    </row>
    <row r="18" spans="2:10" ht="3.6" customHeight="1"/>
    <row r="19" spans="2:10" ht="15" thickBot="1">
      <c r="B19" s="399" t="s">
        <v>316</v>
      </c>
      <c r="C19" s="399"/>
      <c r="D19" s="399"/>
      <c r="E19" s="399"/>
      <c r="F19" s="400">
        <f>F15*F17</f>
        <v>9742.4114085167093</v>
      </c>
      <c r="G19" s="400">
        <f t="shared" ref="G19:J19" si="7">G15*G17</f>
        <v>8797.1045813907276</v>
      </c>
      <c r="H19" s="400">
        <f t="shared" si="7"/>
        <v>7885.0494340851901</v>
      </c>
      <c r="I19" s="400">
        <f t="shared" si="7"/>
        <v>7005.3068554167348</v>
      </c>
      <c r="J19" s="400">
        <f t="shared" si="7"/>
        <v>6156.9617498393854</v>
      </c>
    </row>
    <row r="20" spans="2:10" ht="15" thickTop="1"/>
    <row r="21" spans="2:10">
      <c r="B21" s="97" t="s">
        <v>317</v>
      </c>
      <c r="C21" s="97"/>
      <c r="D21" s="122">
        <f>'Intrinsic Growth'!J75</f>
        <v>0.14134188303464976</v>
      </c>
    </row>
    <row r="22" spans="2:10">
      <c r="B22" s="97" t="s">
        <v>318</v>
      </c>
      <c r="C22" s="97"/>
      <c r="D22" s="138">
        <v>7.1999999999999995E-2</v>
      </c>
    </row>
    <row r="23" spans="2:10">
      <c r="B23" s="97" t="s">
        <v>250</v>
      </c>
      <c r="C23" s="97"/>
      <c r="D23" s="122">
        <f>WACC!K42</f>
        <v>0.1641108588068102</v>
      </c>
    </row>
    <row r="25" spans="2:10">
      <c r="B25" s="357" t="s">
        <v>319</v>
      </c>
      <c r="C25" s="394"/>
      <c r="D25" s="394"/>
      <c r="F25" s="534" t="s">
        <v>471</v>
      </c>
      <c r="G25" s="534"/>
      <c r="H25" s="534"/>
      <c r="I25" s="534"/>
      <c r="J25" s="534"/>
    </row>
    <row r="26" spans="2:10">
      <c r="F26" s="211">
        <f>D37</f>
        <v>82406.62307311644</v>
      </c>
      <c r="G26" s="214">
        <v>0.15</v>
      </c>
      <c r="H26" s="214">
        <v>0.16</v>
      </c>
      <c r="I26" s="214">
        <v>0.1641</v>
      </c>
      <c r="J26" s="214">
        <v>0.18</v>
      </c>
    </row>
    <row r="27" spans="2:10">
      <c r="B27" t="s">
        <v>320</v>
      </c>
      <c r="D27" s="110">
        <f>J15*(1+D21)</f>
        <v>13923.766822277763</v>
      </c>
      <c r="F27" s="213">
        <v>0.04</v>
      </c>
      <c r="G27" s="212">
        <f t="dataTable" ref="G27:J31" dt2D="1" dtr="1" r1="D28" r2="D29" ca="1"/>
        <v>86434.802623839671</v>
      </c>
      <c r="H27" s="212">
        <v>83506.803324950495</v>
      </c>
      <c r="I27" s="212">
        <v>82409.472691911593</v>
      </c>
      <c r="J27" s="212">
        <v>78626.80449346856</v>
      </c>
    </row>
    <row r="28" spans="2:10">
      <c r="B28" t="s">
        <v>250</v>
      </c>
      <c r="D28" s="89">
        <f>D23</f>
        <v>0.1641108588068102</v>
      </c>
      <c r="F28" s="213">
        <v>0.05</v>
      </c>
      <c r="G28" s="212">
        <v>86434.797576930723</v>
      </c>
      <c r="H28" s="212">
        <v>83506.798278041562</v>
      </c>
      <c r="I28" s="212">
        <v>82409.46764500266</v>
      </c>
      <c r="J28" s="212">
        <v>78626.799446559628</v>
      </c>
    </row>
    <row r="29" spans="2:10">
      <c r="B29" t="s">
        <v>318</v>
      </c>
      <c r="D29" s="89">
        <f>D22</f>
        <v>7.1999999999999995E-2</v>
      </c>
      <c r="F29" s="213">
        <v>7.1999999999999995E-2</v>
      </c>
      <c r="G29" s="212">
        <v>86434.786473731074</v>
      </c>
      <c r="H29" s="212">
        <v>83506.787174841898</v>
      </c>
      <c r="I29" s="396">
        <v>82409.456541802996</v>
      </c>
      <c r="J29" s="212">
        <v>78626.788343359964</v>
      </c>
    </row>
    <row r="30" spans="2:10">
      <c r="F30" s="213">
        <v>0.08</v>
      </c>
      <c r="G30" s="212">
        <v>86434.782436203925</v>
      </c>
      <c r="H30" s="212">
        <v>83506.783137314749</v>
      </c>
      <c r="I30" s="212">
        <v>82409.452504275861</v>
      </c>
      <c r="J30" s="212">
        <v>78626.784305832814</v>
      </c>
    </row>
    <row r="31" spans="2:10" ht="15" thickBot="1">
      <c r="B31" s="401" t="s">
        <v>321</v>
      </c>
      <c r="C31" s="401"/>
      <c r="D31" s="402">
        <f>D27/D28-D29</f>
        <v>84843.593577722029</v>
      </c>
      <c r="F31" s="213">
        <v>0.09</v>
      </c>
      <c r="G31" s="212">
        <v>86434.777389294992</v>
      </c>
      <c r="H31" s="212">
        <v>83506.778090405816</v>
      </c>
      <c r="I31" s="212">
        <v>82409.447457366929</v>
      </c>
      <c r="J31" s="212">
        <v>78626.779258923896</v>
      </c>
    </row>
    <row r="32" spans="2:10" ht="15" thickTop="1"/>
    <row r="33" spans="2:17">
      <c r="B33" s="357" t="s">
        <v>326</v>
      </c>
      <c r="C33" s="394"/>
      <c r="D33" s="394"/>
    </row>
    <row r="35" spans="2:17">
      <c r="B35" t="s">
        <v>316</v>
      </c>
      <c r="D35" s="110">
        <f>SUM(F19:J19)</f>
        <v>39586.834029248748</v>
      </c>
    </row>
    <row r="36" spans="2:17">
      <c r="B36" t="s">
        <v>322</v>
      </c>
      <c r="D36" s="110">
        <f>D31*J17</f>
        <v>42819.789043867691</v>
      </c>
    </row>
    <row r="37" spans="2:17">
      <c r="B37" s="34" t="s">
        <v>323</v>
      </c>
      <c r="C37" s="34"/>
      <c r="D37" s="132">
        <f>SUM(D35:D36)</f>
        <v>82406.62307311644</v>
      </c>
      <c r="F37" s="534" t="s">
        <v>472</v>
      </c>
      <c r="G37" s="534"/>
      <c r="H37" s="534"/>
      <c r="I37" s="534"/>
      <c r="J37" s="534"/>
    </row>
    <row r="38" spans="2:17">
      <c r="F38" s="395">
        <f>D44</f>
        <v>356.71540864706589</v>
      </c>
      <c r="G38" s="214">
        <v>0.05</v>
      </c>
      <c r="H38" s="214">
        <v>0.125</v>
      </c>
      <c r="I38" s="214">
        <v>0.16400000000000001</v>
      </c>
      <c r="J38" s="214">
        <v>0.17</v>
      </c>
      <c r="M38" s="135"/>
      <c r="N38" s="86"/>
      <c r="O38" s="86"/>
      <c r="P38" s="86"/>
      <c r="Q38" s="86"/>
    </row>
    <row r="39" spans="2:17">
      <c r="B39" t="s">
        <v>324</v>
      </c>
      <c r="D39" s="110">
        <f>'Data Sheet'!K69</f>
        <v>20150</v>
      </c>
      <c r="F39" s="213">
        <v>0.02</v>
      </c>
      <c r="G39" s="76">
        <f t="dataTable" ref="G39:J44" dt2D="1" dtr="1" r1="D28" r2="D29"/>
        <v>716.83412621275784</v>
      </c>
      <c r="H39" s="76">
        <v>406.08696283736805</v>
      </c>
      <c r="I39" s="76">
        <v>356.82216864370866</v>
      </c>
      <c r="J39" s="76">
        <v>351.2492281240639</v>
      </c>
      <c r="M39" s="86"/>
    </row>
    <row r="40" spans="2:17">
      <c r="B40" t="s">
        <v>325</v>
      </c>
      <c r="D40" s="110">
        <f>'Comps Vel'!G7</f>
        <v>5756</v>
      </c>
      <c r="F40" s="213">
        <v>3.5000000000000003E-2</v>
      </c>
      <c r="G40" s="76">
        <v>716.83409831556889</v>
      </c>
      <c r="H40" s="76">
        <v>406.08693494017905</v>
      </c>
      <c r="I40" s="76">
        <v>356.82214074651972</v>
      </c>
      <c r="J40" s="76">
        <v>351.2492002268749</v>
      </c>
      <c r="M40" s="86"/>
    </row>
    <row r="41" spans="2:17">
      <c r="B41" s="34" t="s">
        <v>327</v>
      </c>
      <c r="C41" s="34"/>
      <c r="D41" s="134">
        <f>D37+D39-D40</f>
        <v>96800.62307311644</v>
      </c>
      <c r="F41" s="213">
        <v>7.1999999999999995E-2</v>
      </c>
      <c r="G41" s="76">
        <v>716.83402950250286</v>
      </c>
      <c r="H41" s="76">
        <v>406.0868661271129</v>
      </c>
      <c r="I41" s="286">
        <v>356.82207193345357</v>
      </c>
      <c r="J41" s="76">
        <v>351.24913141380881</v>
      </c>
      <c r="M41" s="86"/>
    </row>
    <row r="42" spans="2:17">
      <c r="B42" t="s">
        <v>328</v>
      </c>
      <c r="D42" s="135">
        <f>'Data Sheet'!B6</f>
        <v>271.36653120833068</v>
      </c>
      <c r="F42" s="213">
        <v>0.12</v>
      </c>
      <c r="G42" s="76">
        <v>716.8339402314981</v>
      </c>
      <c r="H42" s="76">
        <v>406.08677685610826</v>
      </c>
      <c r="I42" s="76">
        <v>356.82198266244887</v>
      </c>
      <c r="J42" s="76">
        <v>351.24904214280417</v>
      </c>
      <c r="M42" s="86"/>
    </row>
    <row r="43" spans="2:17" ht="3.6" customHeight="1">
      <c r="F43" s="213">
        <v>0.09</v>
      </c>
      <c r="G43">
        <v>716.83399602587599</v>
      </c>
      <c r="H43">
        <v>406.08683265048614</v>
      </c>
      <c r="I43">
        <v>356.82203845682682</v>
      </c>
      <c r="J43">
        <v>351.24909793718211</v>
      </c>
    </row>
    <row r="44" spans="2:17" ht="15" thickBot="1">
      <c r="B44" s="401" t="s">
        <v>329</v>
      </c>
      <c r="C44" s="401"/>
      <c r="D44" s="403">
        <f>D41/D42</f>
        <v>356.71540864706589</v>
      </c>
      <c r="F44" s="213">
        <v>0.155</v>
      </c>
      <c r="G44" s="76">
        <v>716.83387513805712</v>
      </c>
      <c r="H44" s="76">
        <v>406.08671176266733</v>
      </c>
      <c r="I44" s="76">
        <v>356.82191756900789</v>
      </c>
      <c r="J44" s="76">
        <v>351.24897704936325</v>
      </c>
      <c r="M44" s="86"/>
    </row>
    <row r="45" spans="2:17" ht="15" thickTop="1"/>
    <row r="46" spans="2:17">
      <c r="B46" s="346" t="s">
        <v>330</v>
      </c>
      <c r="C46" s="346"/>
      <c r="D46" s="397">
        <f>'Data Sheet'!B8</f>
        <v>1574.9</v>
      </c>
    </row>
    <row r="47" spans="2:17">
      <c r="B47" s="281" t="s">
        <v>468</v>
      </c>
      <c r="C47" s="281"/>
      <c r="D47" s="398">
        <f>D46/D44</f>
        <v>4.4150041232398953</v>
      </c>
    </row>
    <row r="48" spans="2:17">
      <c r="B48" s="281" t="s">
        <v>469</v>
      </c>
      <c r="C48" s="281"/>
      <c r="D48" s="281" t="str">
        <f>IF(D46&gt;D44,"Overvalued","Undervalued")</f>
        <v>Overvalued</v>
      </c>
    </row>
    <row r="49" spans="1:12">
      <c r="A49" s="133"/>
      <c r="L49" s="139"/>
    </row>
    <row r="50" spans="1:12">
      <c r="A50" s="133"/>
      <c r="L50" s="139"/>
    </row>
    <row r="51" spans="1:12">
      <c r="A51" s="133"/>
      <c r="K51" s="133"/>
    </row>
    <row r="52" spans="1:12" ht="14.4" customHeight="1">
      <c r="A52" s="532" t="s">
        <v>386</v>
      </c>
      <c r="B52" s="532"/>
      <c r="C52" s="532"/>
      <c r="D52" s="532"/>
      <c r="E52" s="532"/>
      <c r="F52" s="532"/>
      <c r="G52" s="532"/>
      <c r="H52" s="532"/>
      <c r="I52" s="532"/>
      <c r="J52" s="532"/>
      <c r="K52" s="532"/>
    </row>
    <row r="53" spans="1:12">
      <c r="A53" s="532"/>
      <c r="B53" s="532"/>
      <c r="C53" s="532"/>
      <c r="D53" s="532"/>
      <c r="E53" s="532"/>
      <c r="F53" s="532"/>
      <c r="G53" s="532"/>
      <c r="H53" s="532"/>
      <c r="I53" s="532"/>
      <c r="J53" s="532"/>
      <c r="K53" s="532"/>
    </row>
    <row r="54" spans="1:12">
      <c r="A54" s="532"/>
      <c r="B54" s="532"/>
      <c r="C54" s="532"/>
      <c r="D54" s="532"/>
      <c r="E54" s="532"/>
      <c r="F54" s="532"/>
      <c r="G54" s="532"/>
      <c r="H54" s="532"/>
      <c r="I54" s="532"/>
      <c r="J54" s="532"/>
      <c r="K54" s="532"/>
    </row>
    <row r="55" spans="1:12">
      <c r="A55" s="532"/>
      <c r="B55" s="532"/>
      <c r="C55" s="532"/>
      <c r="D55" s="532"/>
      <c r="E55" s="532"/>
      <c r="F55" s="532"/>
      <c r="G55" s="532"/>
      <c r="H55" s="532"/>
      <c r="I55" s="532"/>
      <c r="J55" s="532"/>
      <c r="K55" s="532"/>
    </row>
  </sheetData>
  <mergeCells count="7">
    <mergeCell ref="A52:K55"/>
    <mergeCell ref="B3:J5"/>
    <mergeCell ref="G1:J1"/>
    <mergeCell ref="F2:J2"/>
    <mergeCell ref="B7:J7"/>
    <mergeCell ref="F25:J25"/>
    <mergeCell ref="F37:J37"/>
  </mergeCells>
  <conditionalFormatting sqref="D48">
    <cfRule type="containsText" dxfId="3" priority="1" operator="containsText" text="Overvalued">
      <formula>NOT(ISERROR(SEARCH("Overvalued",D48)))</formula>
    </cfRule>
  </conditionalFormatting>
  <hyperlinks>
    <hyperlink ref="F2" r:id="rId1" xr:uid="{4F0F3EF6-7D22-4122-B3D6-28809587D35B}"/>
  </hyperlinks>
  <printOptions horizontalCentered="1" verticalCentered="1"/>
  <pageMargins left="0" right="0" top="0" bottom="0" header="0" footer="0"/>
  <pageSetup paperSize="13" scale="90"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E2FF8-D4C6-4494-AD5C-DADA24211DB2}">
  <sheetPr codeName="Sheet12"/>
  <dimension ref="A1:HL72"/>
  <sheetViews>
    <sheetView showGridLines="0" view="pageLayout" topLeftCell="A12" zoomScaleNormal="70" workbookViewId="0">
      <selection activeCell="A27" sqref="A27:XFD27"/>
    </sheetView>
  </sheetViews>
  <sheetFormatPr defaultRowHeight="14.4"/>
  <cols>
    <col min="1" max="1" width="1.88671875" customWidth="1"/>
    <col min="2" max="2" width="21.109375" customWidth="1"/>
    <col min="3" max="3" width="6.88671875" customWidth="1"/>
    <col min="4" max="4" width="11.21875" customWidth="1"/>
    <col min="5" max="5" width="14" customWidth="1"/>
    <col min="6" max="6" width="10.44140625" bestFit="1" customWidth="1"/>
    <col min="8" max="8" width="16.109375" customWidth="1"/>
    <col min="9" max="9" width="1.88671875" customWidth="1"/>
    <col min="10" max="10" width="9.5546875" bestFit="1" customWidth="1"/>
    <col min="11" max="11" width="8.6640625" bestFit="1" customWidth="1"/>
    <col min="12" max="12" width="11.6640625" bestFit="1" customWidth="1"/>
    <col min="13" max="13" width="1.88671875" customWidth="1"/>
    <col min="14" max="14" width="11.109375" bestFit="1" customWidth="1"/>
    <col min="15" max="15" width="12.21875" bestFit="1" customWidth="1"/>
    <col min="16" max="16" width="13" bestFit="1" customWidth="1"/>
  </cols>
  <sheetData>
    <row r="1" spans="1:16">
      <c r="K1" s="152"/>
      <c r="L1" s="506" t="s">
        <v>169</v>
      </c>
      <c r="M1" s="506"/>
      <c r="N1" s="506"/>
      <c r="O1" s="506"/>
      <c r="P1" s="506"/>
    </row>
    <row r="2" spans="1:16">
      <c r="K2" s="507" t="s">
        <v>170</v>
      </c>
      <c r="L2" s="507"/>
      <c r="M2" s="507"/>
      <c r="N2" s="507"/>
      <c r="O2" s="507"/>
      <c r="P2" s="507"/>
    </row>
    <row r="4" spans="1:16" ht="14.4" customHeight="1">
      <c r="A4" s="536" t="str">
        <f>'Data Sheet'!B1</f>
        <v>HCL TECHNOLOGIES LTD</v>
      </c>
      <c r="B4" s="537"/>
      <c r="C4" s="537"/>
      <c r="D4" s="537"/>
      <c r="E4" s="537"/>
      <c r="F4" s="537"/>
      <c r="G4" s="537"/>
      <c r="H4" s="537"/>
      <c r="I4" s="537"/>
      <c r="J4" s="537"/>
      <c r="K4" s="537"/>
      <c r="L4" s="537"/>
      <c r="M4" s="537"/>
      <c r="N4" s="537"/>
      <c r="O4" s="537"/>
      <c r="P4" s="537"/>
    </row>
    <row r="5" spans="1:16" ht="14.4" customHeight="1">
      <c r="A5" s="537"/>
      <c r="B5" s="537"/>
      <c r="C5" s="537"/>
      <c r="D5" s="537"/>
      <c r="E5" s="537"/>
      <c r="F5" s="537"/>
      <c r="G5" s="537"/>
      <c r="H5" s="537"/>
      <c r="I5" s="537"/>
      <c r="J5" s="537"/>
      <c r="K5" s="537"/>
      <c r="L5" s="537"/>
      <c r="M5" s="537"/>
      <c r="N5" s="537"/>
      <c r="O5" s="537"/>
      <c r="P5" s="537"/>
    </row>
    <row r="6" spans="1:16">
      <c r="A6" s="537"/>
      <c r="B6" s="537"/>
      <c r="C6" s="537"/>
      <c r="D6" s="537"/>
      <c r="E6" s="537"/>
      <c r="F6" s="537"/>
      <c r="G6" s="537"/>
      <c r="H6" s="537"/>
      <c r="I6" s="537"/>
      <c r="J6" s="537"/>
      <c r="K6" s="537"/>
      <c r="L6" s="537"/>
      <c r="M6" s="537"/>
      <c r="N6" s="537"/>
      <c r="O6" s="537"/>
      <c r="P6" s="537"/>
    </row>
    <row r="7" spans="1:16">
      <c r="A7" s="537"/>
      <c r="B7" s="537"/>
      <c r="C7" s="537"/>
      <c r="D7" s="537"/>
      <c r="E7" s="537"/>
      <c r="F7" s="537"/>
      <c r="G7" s="537"/>
      <c r="H7" s="537"/>
      <c r="I7" s="537"/>
      <c r="J7" s="537"/>
      <c r="K7" s="537"/>
      <c r="L7" s="537"/>
      <c r="M7" s="537"/>
      <c r="N7" s="537"/>
      <c r="O7" s="537"/>
      <c r="P7" s="537"/>
    </row>
    <row r="8" spans="1:16">
      <c r="A8" s="537"/>
      <c r="B8" s="537"/>
      <c r="C8" s="537"/>
      <c r="D8" s="537"/>
      <c r="E8" s="537"/>
      <c r="F8" s="537"/>
      <c r="G8" s="537"/>
      <c r="H8" s="537"/>
      <c r="I8" s="537"/>
      <c r="J8" s="537"/>
      <c r="K8" s="537"/>
      <c r="L8" s="537"/>
      <c r="M8" s="537"/>
      <c r="N8" s="537"/>
      <c r="O8" s="537"/>
      <c r="P8" s="537"/>
    </row>
    <row r="14" spans="1:16">
      <c r="B14" s="538" t="s">
        <v>366</v>
      </c>
      <c r="C14" s="539"/>
      <c r="D14" s="539"/>
      <c r="E14" s="539"/>
      <c r="F14" s="539"/>
      <c r="G14" s="539"/>
      <c r="H14" s="539"/>
      <c r="I14" s="539"/>
      <c r="J14" s="539"/>
      <c r="K14" s="539"/>
      <c r="L14" s="539"/>
      <c r="M14" s="539"/>
      <c r="N14" s="539"/>
      <c r="O14" s="539"/>
      <c r="P14" s="539"/>
    </row>
    <row r="15" spans="1:16">
      <c r="B15" s="539"/>
      <c r="C15" s="539"/>
      <c r="D15" s="539"/>
      <c r="E15" s="539"/>
      <c r="F15" s="539"/>
      <c r="G15" s="539"/>
      <c r="H15" s="539"/>
      <c r="I15" s="539"/>
      <c r="J15" s="539"/>
      <c r="K15" s="539"/>
      <c r="L15" s="539"/>
      <c r="M15" s="539"/>
      <c r="N15" s="539"/>
      <c r="O15" s="539"/>
      <c r="P15" s="539"/>
    </row>
    <row r="16" spans="1:16">
      <c r="B16" s="539"/>
      <c r="C16" s="539"/>
      <c r="D16" s="539"/>
      <c r="E16" s="539"/>
      <c r="F16" s="539"/>
      <c r="G16" s="539"/>
      <c r="H16" s="539"/>
      <c r="I16" s="539"/>
      <c r="J16" s="539"/>
      <c r="K16" s="539"/>
      <c r="L16" s="539"/>
      <c r="M16" s="539"/>
      <c r="N16" s="539"/>
      <c r="O16" s="539"/>
      <c r="P16" s="539"/>
    </row>
    <row r="19" spans="2:18" ht="18">
      <c r="B19" s="147" t="s">
        <v>338</v>
      </c>
      <c r="C19" s="148"/>
    </row>
    <row r="20" spans="2:18">
      <c r="B20" s="34"/>
    </row>
    <row r="21" spans="2:18" ht="15.6">
      <c r="B21" s="301"/>
      <c r="C21" s="301"/>
      <c r="D21" s="535" t="s">
        <v>331</v>
      </c>
      <c r="E21" s="535"/>
      <c r="F21" s="535"/>
      <c r="G21" s="535"/>
      <c r="H21" s="535"/>
      <c r="I21" s="404"/>
      <c r="J21" s="535" t="s">
        <v>332</v>
      </c>
      <c r="K21" s="535"/>
      <c r="L21" s="535"/>
      <c r="M21" s="405"/>
      <c r="N21" s="535" t="s">
        <v>333</v>
      </c>
      <c r="O21" s="535"/>
      <c r="P21" s="535"/>
    </row>
    <row r="22" spans="2:18" ht="15.6">
      <c r="B22" s="406"/>
      <c r="C22" s="406"/>
      <c r="D22" s="407" t="s">
        <v>340</v>
      </c>
      <c r="E22" s="407" t="s">
        <v>340</v>
      </c>
      <c r="F22" s="407" t="s">
        <v>224</v>
      </c>
      <c r="G22" s="407" t="s">
        <v>345</v>
      </c>
      <c r="H22" s="407" t="s">
        <v>346</v>
      </c>
      <c r="I22" s="407"/>
      <c r="J22" s="407"/>
      <c r="K22" s="407"/>
      <c r="L22" s="407"/>
      <c r="M22" s="408"/>
      <c r="N22" s="409" t="s">
        <v>349</v>
      </c>
      <c r="O22" s="409" t="s">
        <v>349</v>
      </c>
      <c r="P22" s="410" t="s">
        <v>337</v>
      </c>
    </row>
    <row r="23" spans="2:18" ht="15.6">
      <c r="B23" s="406" t="s">
        <v>339</v>
      </c>
      <c r="C23" s="406"/>
      <c r="D23" s="407" t="s">
        <v>341</v>
      </c>
      <c r="E23" s="407" t="s">
        <v>342</v>
      </c>
      <c r="F23" s="407" t="s">
        <v>344</v>
      </c>
      <c r="G23" s="407" t="s">
        <v>343</v>
      </c>
      <c r="H23" s="407" t="s">
        <v>344</v>
      </c>
      <c r="I23" s="407"/>
      <c r="J23" s="407" t="s">
        <v>347</v>
      </c>
      <c r="K23" s="407" t="s">
        <v>80</v>
      </c>
      <c r="L23" s="407" t="s">
        <v>336</v>
      </c>
      <c r="M23" s="407"/>
      <c r="N23" s="407" t="s">
        <v>335</v>
      </c>
      <c r="O23" s="410" t="s">
        <v>80</v>
      </c>
      <c r="P23" s="411" t="s">
        <v>356</v>
      </c>
    </row>
    <row r="24" spans="2:18" s="55" customFormat="1" ht="3.6" customHeight="1">
      <c r="B24" s="142"/>
      <c r="C24" s="142"/>
      <c r="D24" s="143"/>
      <c r="E24" s="143"/>
      <c r="F24" s="143"/>
      <c r="G24" s="143"/>
      <c r="H24" s="143"/>
      <c r="I24" s="143"/>
      <c r="J24" s="143"/>
      <c r="K24" s="143"/>
      <c r="L24" s="143"/>
      <c r="M24" s="143"/>
      <c r="N24" s="143"/>
      <c r="O24" s="144"/>
      <c r="P24" s="144"/>
    </row>
    <row r="25" spans="2:18">
      <c r="B25" s="422" t="str">
        <f>IFERROR('Comps Vel'!C5,0)</f>
        <v>TCS</v>
      </c>
      <c r="C25" s="423"/>
      <c r="D25" s="424">
        <f>IFERROR('Comps Vel'!D5,0)</f>
        <v>4302.5</v>
      </c>
      <c r="E25" s="424">
        <f>IFERROR('Comps Vel'!E5,0)</f>
        <v>361.81</v>
      </c>
      <c r="F25" s="424">
        <f>D25*E25</f>
        <v>1556687.5249999999</v>
      </c>
      <c r="G25" s="424">
        <f>IFERROR('Comps Vel'!I5,0)</f>
        <v>-5265</v>
      </c>
      <c r="H25" s="424">
        <f>F25+G25</f>
        <v>1551422.5249999999</v>
      </c>
      <c r="I25" s="424"/>
      <c r="J25" s="424">
        <f>IFERROR('Comps Vel'!K5,0)</f>
        <v>244125</v>
      </c>
      <c r="K25" s="424">
        <f>IFERROR('Comps Vel'!L5,0)</f>
        <v>69946.670874661853</v>
      </c>
      <c r="L25" s="424">
        <f>IFERROR('Comps Vel'!M5,0)</f>
        <v>47084</v>
      </c>
      <c r="M25" s="425"/>
      <c r="N25" s="426">
        <f>$H25/J25</f>
        <v>6.3550333845366103</v>
      </c>
      <c r="O25" s="426">
        <f>$H25/K25</f>
        <v>22.180076701291611</v>
      </c>
      <c r="P25" s="426">
        <f>F25/L25</f>
        <v>33.061921778098714</v>
      </c>
    </row>
    <row r="26" spans="2:18">
      <c r="B26" s="420" t="str">
        <f>IFERROR('Comps Vel'!C6,0)</f>
        <v>Infosys</v>
      </c>
      <c r="C26" s="208"/>
      <c r="D26" s="440">
        <f>IFERROR('Comps Vel'!D6,0)</f>
        <v>1836.95</v>
      </c>
      <c r="E26" s="440">
        <f>IFERROR('Comps Vel'!E6,0)</f>
        <v>415.2</v>
      </c>
      <c r="F26" s="210">
        <f t="shared" ref="F26:F34" si="0">D26*E26</f>
        <v>762701.64</v>
      </c>
      <c r="G26" s="440">
        <f>IFERROR('Comps Vel'!I6,0)</f>
        <v>-6425</v>
      </c>
      <c r="H26" s="210">
        <f t="shared" ref="H26:H34" si="1">F26+G26</f>
        <v>756276.64</v>
      </c>
      <c r="I26" s="210"/>
      <c r="J26" s="440">
        <f>IFERROR('Comps Vel'!K6,0)</f>
        <v>155053</v>
      </c>
      <c r="K26" s="440">
        <f>IFERROR('Comps Vel'!L6,0)</f>
        <v>41789.140044994376</v>
      </c>
      <c r="L26" s="440">
        <f>IFERROR('Comps Vel'!M6,0)</f>
        <v>26677</v>
      </c>
      <c r="M26" s="145"/>
      <c r="N26" s="146">
        <f>$H26/J26</f>
        <v>4.8775363262884301</v>
      </c>
      <c r="O26" s="146">
        <f>$H26/K26</f>
        <v>18.097444436179277</v>
      </c>
      <c r="P26" s="146">
        <f t="shared" ref="P26:P28" si="2">F26/L26</f>
        <v>28.590232784795891</v>
      </c>
    </row>
    <row r="27" spans="2:18">
      <c r="B27" s="420" t="str">
        <f>IFERROR('Comps Vel'!C7,0)</f>
        <v>HCL Technologies</v>
      </c>
      <c r="C27" s="208"/>
      <c r="D27" s="440">
        <f>IFERROR('Comps Vel'!D7,0)</f>
        <v>1598.15</v>
      </c>
      <c r="E27" s="440">
        <f>IFERROR('Comps Vel'!E7,0)</f>
        <v>271.37</v>
      </c>
      <c r="F27" s="210">
        <f t="shared" si="0"/>
        <v>433689.96550000005</v>
      </c>
      <c r="G27" s="440">
        <f>IFERROR('Comps Vel'!I7,0)</f>
        <v>-14394</v>
      </c>
      <c r="H27" s="210">
        <f t="shared" si="1"/>
        <v>419295.96550000005</v>
      </c>
      <c r="I27" s="210"/>
      <c r="J27" s="440">
        <f>IFERROR('Comps Vel'!K7,0)</f>
        <v>111674</v>
      </c>
      <c r="K27" s="440">
        <f>IFERROR('Comps Vel'!L7,0)</f>
        <v>26877.590384615385</v>
      </c>
      <c r="L27" s="440">
        <f>IFERROR('Comps Vel'!M7,0)</f>
        <v>16438</v>
      </c>
      <c r="M27" s="145"/>
      <c r="N27" s="146">
        <f t="shared" ref="N27:O29" si="3">$H27/J27</f>
        <v>3.7546426697351225</v>
      </c>
      <c r="O27" s="146">
        <f t="shared" si="3"/>
        <v>15.600206696356352</v>
      </c>
      <c r="P27" s="146">
        <f>F27/L27</f>
        <v>26.383377874437283</v>
      </c>
    </row>
    <row r="28" spans="2:18">
      <c r="B28" s="420" t="str">
        <f>IFERROR('Comps Vel'!C8,0)</f>
        <v>Wipro</v>
      </c>
      <c r="C28" s="208"/>
      <c r="D28" s="440">
        <f>IFERROR('Comps Vel'!D8,0)</f>
        <v>500.55</v>
      </c>
      <c r="E28" s="440">
        <f>IFERROR('Comps Vel'!E8,0)</f>
        <v>523.04999999999995</v>
      </c>
      <c r="F28" s="210">
        <f t="shared" si="0"/>
        <v>261812.67749999999</v>
      </c>
      <c r="G28" s="440">
        <f>IFERROR('Comps Vel'!I8,0)</f>
        <v>6769.6000000000022</v>
      </c>
      <c r="H28" s="210">
        <f t="shared" si="1"/>
        <v>268582.27749999997</v>
      </c>
      <c r="I28" s="210"/>
      <c r="J28" s="440">
        <f>IFERROR('Comps Vel'!K8,0)</f>
        <v>88893.1</v>
      </c>
      <c r="K28" s="440">
        <f>IFERROR('Comps Vel'!L8,0)</f>
        <v>19618.772096420744</v>
      </c>
      <c r="L28" s="440">
        <f>IFERROR('Comps Vel'!M8,0)</f>
        <v>11262.7</v>
      </c>
      <c r="M28" s="145"/>
      <c r="N28" s="146">
        <f>$H28/J28</f>
        <v>3.0214074826955066</v>
      </c>
      <c r="O28" s="146">
        <f>$H28/K28</f>
        <v>13.690065625921626</v>
      </c>
      <c r="P28" s="146">
        <f t="shared" si="2"/>
        <v>23.245995853569745</v>
      </c>
      <c r="R28" t="s">
        <v>470</v>
      </c>
    </row>
    <row r="29" spans="2:18">
      <c r="B29" s="420" t="str">
        <f>IFERROR('Comps Vel'!C9,0)</f>
        <v>LTIMindtree</v>
      </c>
      <c r="C29" s="208"/>
      <c r="D29" s="440">
        <f>IFERROR('Comps Vel'!D9,0)</f>
        <v>5690</v>
      </c>
      <c r="E29" s="440">
        <f>IFERROR('Comps Vel'!E9,0)</f>
        <v>29.62</v>
      </c>
      <c r="F29" s="210">
        <f t="shared" si="0"/>
        <v>168537.80000000002</v>
      </c>
      <c r="G29" s="440">
        <f>IFERROR('Comps Vel'!I9,0)</f>
        <v>-745.40000000000009</v>
      </c>
      <c r="H29" s="210">
        <f t="shared" si="1"/>
        <v>167792.40000000002</v>
      </c>
      <c r="I29" s="210"/>
      <c r="J29" s="440">
        <f>IFERROR('Comps Vel'!K9,0)</f>
        <v>35957.5</v>
      </c>
      <c r="K29" s="440">
        <f>IFERROR('Comps Vel'!L9,0)</f>
        <v>7154.4388059701496</v>
      </c>
      <c r="L29" s="440">
        <f>IFERROR('Comps Vel'!M9,0)</f>
        <v>4567.3999999999996</v>
      </c>
      <c r="M29" s="145"/>
      <c r="N29" s="146">
        <f>$H29/J29</f>
        <v>4.6664089550163395</v>
      </c>
      <c r="O29" s="146">
        <f t="shared" si="3"/>
        <v>23.452908683764637</v>
      </c>
      <c r="P29" s="146">
        <f>F29/L29</f>
        <v>36.900162017778172</v>
      </c>
    </row>
    <row r="30" spans="2:18">
      <c r="B30" s="209"/>
      <c r="C30" s="208"/>
      <c r="D30" s="210">
        <v>0</v>
      </c>
      <c r="E30" s="210">
        <f>'Comps Vel'!E10</f>
        <v>0</v>
      </c>
      <c r="F30" s="210">
        <f t="shared" si="0"/>
        <v>0</v>
      </c>
      <c r="G30" s="210">
        <f>'Comps Vel'!I10</f>
        <v>0</v>
      </c>
      <c r="H30" s="210">
        <f t="shared" si="1"/>
        <v>0</v>
      </c>
      <c r="I30" s="210"/>
      <c r="J30" s="210">
        <f>'Comps Vel'!K10</f>
        <v>0</v>
      </c>
      <c r="K30" s="210">
        <f>'Comps Vel'!L10</f>
        <v>0</v>
      </c>
      <c r="L30" s="210">
        <f>'Comps Vel'!M10</f>
        <v>0</v>
      </c>
      <c r="M30" s="210"/>
      <c r="N30" s="210">
        <f>'Comps Vel'!O10</f>
        <v>0</v>
      </c>
      <c r="O30" s="210">
        <f>'Comps Vel'!P10</f>
        <v>0</v>
      </c>
      <c r="P30" s="210">
        <f>'Comps Vel'!Q10</f>
        <v>0</v>
      </c>
    </row>
    <row r="31" spans="2:18">
      <c r="B31" s="209"/>
      <c r="C31" s="208"/>
      <c r="D31" s="210">
        <f>'Comps Vel'!D11</f>
        <v>0</v>
      </c>
      <c r="E31" s="210">
        <f>'Comps Vel'!E11</f>
        <v>0</v>
      </c>
      <c r="F31" s="210">
        <f t="shared" si="0"/>
        <v>0</v>
      </c>
      <c r="G31" s="210">
        <f>'Comps Vel'!I11</f>
        <v>0</v>
      </c>
      <c r="H31" s="210">
        <f t="shared" si="1"/>
        <v>0</v>
      </c>
      <c r="I31" s="210"/>
      <c r="J31" s="210">
        <f>'Comps Vel'!K11</f>
        <v>0</v>
      </c>
      <c r="K31" s="210">
        <f>'Comps Vel'!L11</f>
        <v>0</v>
      </c>
      <c r="L31" s="210">
        <f>'Comps Vel'!M11</f>
        <v>0</v>
      </c>
      <c r="M31" s="210"/>
      <c r="N31" s="210">
        <f>'Comps Vel'!O11</f>
        <v>0</v>
      </c>
      <c r="O31" s="210">
        <f>'Comps Vel'!P11</f>
        <v>0</v>
      </c>
      <c r="P31" s="210">
        <f>'Comps Vel'!Q11</f>
        <v>0</v>
      </c>
    </row>
    <row r="32" spans="2:18">
      <c r="B32" s="209"/>
      <c r="C32" s="208"/>
      <c r="D32" s="210">
        <f>'Comps Vel'!D12</f>
        <v>0</v>
      </c>
      <c r="E32" s="210">
        <f>'Comps Vel'!E12</f>
        <v>0</v>
      </c>
      <c r="F32" s="210">
        <f t="shared" si="0"/>
        <v>0</v>
      </c>
      <c r="G32" s="210">
        <f>'Comps Vel'!I12</f>
        <v>0</v>
      </c>
      <c r="H32" s="210">
        <f t="shared" si="1"/>
        <v>0</v>
      </c>
      <c r="I32" s="210"/>
      <c r="J32" s="210">
        <f>'Comps Vel'!K12</f>
        <v>0</v>
      </c>
      <c r="K32" s="210">
        <f>'Comps Vel'!L12</f>
        <v>0</v>
      </c>
      <c r="L32" s="210">
        <f>'Comps Vel'!M12</f>
        <v>0</v>
      </c>
      <c r="M32" s="210"/>
      <c r="N32" s="210">
        <f>'Comps Vel'!O12</f>
        <v>0</v>
      </c>
      <c r="O32" s="210">
        <f>'Comps Vel'!P12</f>
        <v>0</v>
      </c>
      <c r="P32" s="210">
        <f>'Comps Vel'!Q12</f>
        <v>0</v>
      </c>
    </row>
    <row r="33" spans="2:16">
      <c r="B33" s="209"/>
      <c r="C33" s="208"/>
      <c r="D33" s="210">
        <f>'Comps Vel'!D13</f>
        <v>0</v>
      </c>
      <c r="E33" s="210">
        <f>'Comps Vel'!E13</f>
        <v>0</v>
      </c>
      <c r="F33" s="210">
        <f t="shared" si="0"/>
        <v>0</v>
      </c>
      <c r="G33" s="210">
        <f>'Comps Vel'!I13</f>
        <v>0</v>
      </c>
      <c r="H33" s="210">
        <f t="shared" si="1"/>
        <v>0</v>
      </c>
      <c r="I33" s="210"/>
      <c r="J33" s="210">
        <f>'Comps Vel'!K13</f>
        <v>0</v>
      </c>
      <c r="K33" s="210">
        <f>'Comps Vel'!L13</f>
        <v>0</v>
      </c>
      <c r="L33" s="210">
        <f>'Comps Vel'!M13</f>
        <v>0</v>
      </c>
      <c r="M33" s="210"/>
      <c r="N33" s="210">
        <f>'Comps Vel'!O13</f>
        <v>0</v>
      </c>
      <c r="O33" s="210">
        <f>'Comps Vel'!P13</f>
        <v>0</v>
      </c>
      <c r="P33" s="210">
        <f>'Comps Vel'!Q13</f>
        <v>0</v>
      </c>
    </row>
    <row r="34" spans="2:16">
      <c r="B34" s="427"/>
      <c r="C34" s="428"/>
      <c r="D34" s="429">
        <f>'Comps Vel'!D14</f>
        <v>0</v>
      </c>
      <c r="E34" s="429">
        <f>'Comps Vel'!E14</f>
        <v>0</v>
      </c>
      <c r="F34" s="429">
        <f t="shared" si="0"/>
        <v>0</v>
      </c>
      <c r="G34" s="429">
        <f>'Comps Vel'!I14</f>
        <v>0</v>
      </c>
      <c r="H34" s="429">
        <f t="shared" si="1"/>
        <v>0</v>
      </c>
      <c r="I34" s="429"/>
      <c r="J34" s="429">
        <f>'Comps Vel'!K14</f>
        <v>0</v>
      </c>
      <c r="K34" s="429">
        <f>'Comps Vel'!L14</f>
        <v>0</v>
      </c>
      <c r="L34" s="429">
        <f>'Comps Vel'!M14</f>
        <v>0</v>
      </c>
      <c r="M34" s="429">
        <f>'Comps Vel'!N14</f>
        <v>0</v>
      </c>
      <c r="N34" s="429">
        <f>'Comps Vel'!O14</f>
        <v>0</v>
      </c>
      <c r="O34" s="429">
        <f>'Comps Vel'!P14</f>
        <v>0</v>
      </c>
      <c r="P34" s="429">
        <f>'Comps Vel'!Q14</f>
        <v>0</v>
      </c>
    </row>
    <row r="35" spans="2:16" ht="6" customHeight="1">
      <c r="C35" s="127"/>
      <c r="D35" s="124"/>
      <c r="E35" s="124"/>
      <c r="F35" s="124"/>
      <c r="G35" s="124"/>
      <c r="H35" s="124"/>
      <c r="I35" s="124"/>
      <c r="J35" s="124"/>
      <c r="K35" s="124"/>
      <c r="L35" s="124"/>
      <c r="M35" s="124"/>
      <c r="N35" s="124"/>
      <c r="O35" s="124"/>
      <c r="P35" s="124"/>
    </row>
    <row r="36" spans="2:16">
      <c r="B36" s="430" t="s">
        <v>357</v>
      </c>
      <c r="C36" s="431"/>
      <c r="D36" s="432"/>
      <c r="E36" s="432"/>
      <c r="F36" s="432"/>
      <c r="G36" s="432"/>
      <c r="H36" s="432"/>
      <c r="I36" s="432"/>
      <c r="J36" s="432"/>
      <c r="K36" s="432"/>
      <c r="L36" s="432"/>
      <c r="M36" s="432"/>
      <c r="N36" s="433">
        <f>MAX(N25:N29)</f>
        <v>6.3550333845366103</v>
      </c>
      <c r="O36" s="433">
        <f>MAX(O25:O29)</f>
        <v>23.452908683764637</v>
      </c>
      <c r="P36" s="433">
        <f>MAX(P25:P29)</f>
        <v>36.900162017778172</v>
      </c>
    </row>
    <row r="37" spans="2:16">
      <c r="B37" s="412" t="s">
        <v>359</v>
      </c>
      <c r="C37" s="412"/>
      <c r="D37" s="413"/>
      <c r="E37" s="413"/>
      <c r="F37" s="413"/>
      <c r="G37" s="413"/>
      <c r="H37" s="413"/>
      <c r="I37" s="413"/>
      <c r="J37" s="413"/>
      <c r="K37" s="413"/>
      <c r="L37" s="413"/>
      <c r="M37" s="413"/>
      <c r="N37" s="414">
        <f>QUARTILE(N25:N29,3)</f>
        <v>4.8775363262884301</v>
      </c>
      <c r="O37" s="414">
        <f t="shared" ref="O37:P37" si="4">QUARTILE(O25:O29,3)</f>
        <v>22.180076701291611</v>
      </c>
      <c r="P37" s="414">
        <f t="shared" si="4"/>
        <v>33.061921778098714</v>
      </c>
    </row>
    <row r="38" spans="2:16">
      <c r="B38" s="415" t="s">
        <v>234</v>
      </c>
      <c r="C38" s="415"/>
      <c r="D38" s="416"/>
      <c r="E38" s="416"/>
      <c r="F38" s="416"/>
      <c r="G38" s="416"/>
      <c r="H38" s="416"/>
      <c r="I38" s="416"/>
      <c r="J38" s="416"/>
      <c r="K38" s="416"/>
      <c r="L38" s="416"/>
      <c r="M38" s="416"/>
      <c r="N38" s="417">
        <f>AVERAGE(N25:N29)</f>
        <v>4.5350057636544019</v>
      </c>
      <c r="O38" s="417">
        <f>AVERAGE(O25:O29)</f>
        <v>18.604140428702699</v>
      </c>
      <c r="P38" s="417">
        <f t="shared" ref="P38" si="5">AVERAGE(P25:P29)</f>
        <v>29.636338061735962</v>
      </c>
    </row>
    <row r="39" spans="2:16">
      <c r="B39" s="415" t="s">
        <v>164</v>
      </c>
      <c r="C39" s="415"/>
      <c r="D39" s="416"/>
      <c r="E39" s="416"/>
      <c r="F39" s="416"/>
      <c r="G39" s="416"/>
      <c r="H39" s="416"/>
      <c r="I39" s="416"/>
      <c r="J39" s="416"/>
      <c r="K39" s="416"/>
      <c r="L39" s="416"/>
      <c r="M39" s="416"/>
      <c r="N39" s="417">
        <f>MEDIAN(N25:N29)</f>
        <v>4.6664089550163395</v>
      </c>
      <c r="O39" s="417">
        <f t="shared" ref="O39:P39" si="6">MEDIAN(O25:O29)</f>
        <v>18.097444436179277</v>
      </c>
      <c r="P39" s="417">
        <f t="shared" si="6"/>
        <v>28.590232784795891</v>
      </c>
    </row>
    <row r="40" spans="2:16">
      <c r="B40" s="412" t="s">
        <v>358</v>
      </c>
      <c r="C40" s="412"/>
      <c r="D40" s="413"/>
      <c r="E40" s="413"/>
      <c r="F40" s="413"/>
      <c r="G40" s="413"/>
      <c r="H40" s="413"/>
      <c r="I40" s="413"/>
      <c r="J40" s="413"/>
      <c r="K40" s="413"/>
      <c r="L40" s="413"/>
      <c r="M40" s="413"/>
      <c r="N40" s="414">
        <f>QUARTILE(N25:N29,1)</f>
        <v>3.7546426697351225</v>
      </c>
      <c r="O40" s="414">
        <f t="shared" ref="O40:P40" si="7">QUARTILE(O25:O29,1)</f>
        <v>15.600206696356352</v>
      </c>
      <c r="P40" s="414">
        <f t="shared" si="7"/>
        <v>26.383377874437283</v>
      </c>
    </row>
    <row r="41" spans="2:16" ht="15" thickBot="1">
      <c r="B41" s="434" t="s">
        <v>360</v>
      </c>
      <c r="C41" s="434"/>
      <c r="D41" s="435"/>
      <c r="E41" s="435"/>
      <c r="F41" s="435"/>
      <c r="G41" s="435"/>
      <c r="H41" s="435"/>
      <c r="I41" s="435"/>
      <c r="J41" s="435"/>
      <c r="K41" s="435"/>
      <c r="L41" s="435"/>
      <c r="M41" s="435"/>
      <c r="N41" s="436">
        <f>MIN(N25:N29)</f>
        <v>3.0214074826955066</v>
      </c>
      <c r="O41" s="436">
        <f t="shared" ref="O41:P41" si="8">MIN(O25:O29)</f>
        <v>13.690065625921626</v>
      </c>
      <c r="P41" s="436">
        <f t="shared" si="8"/>
        <v>23.245995853569745</v>
      </c>
    </row>
    <row r="42" spans="2:16" ht="9" customHeight="1" thickTop="1">
      <c r="B42" s="21"/>
      <c r="C42" s="21"/>
      <c r="D42" s="124"/>
      <c r="E42" s="124"/>
      <c r="F42" s="124"/>
      <c r="G42" s="124"/>
      <c r="H42" s="124"/>
      <c r="I42" s="124"/>
      <c r="J42" s="124"/>
      <c r="K42" s="124"/>
      <c r="L42" s="124"/>
      <c r="M42" s="124"/>
      <c r="N42" s="124"/>
      <c r="O42" s="124"/>
      <c r="P42" s="124"/>
    </row>
    <row r="43" spans="2:16" ht="15.6">
      <c r="B43" s="394"/>
      <c r="C43" s="295"/>
      <c r="D43" s="392"/>
      <c r="E43" s="392"/>
      <c r="F43" s="392"/>
      <c r="G43" s="392"/>
      <c r="H43" s="392"/>
      <c r="I43" s="392"/>
      <c r="J43" s="392"/>
      <c r="K43" s="392"/>
      <c r="L43" s="392"/>
      <c r="M43" s="392"/>
      <c r="N43" s="410" t="s">
        <v>349</v>
      </c>
      <c r="O43" s="410" t="s">
        <v>349</v>
      </c>
      <c r="P43" s="410" t="s">
        <v>337</v>
      </c>
    </row>
    <row r="44" spans="2:16" ht="18">
      <c r="B44" s="418" t="s">
        <v>361</v>
      </c>
      <c r="C44" s="419"/>
      <c r="D44" s="394"/>
      <c r="E44" s="394"/>
      <c r="F44" s="394"/>
      <c r="G44" s="394"/>
      <c r="H44" s="394"/>
      <c r="I44" s="394"/>
      <c r="J44" s="394"/>
      <c r="K44" s="394"/>
      <c r="L44" s="394"/>
      <c r="M44" s="394"/>
      <c r="N44" s="407" t="s">
        <v>335</v>
      </c>
      <c r="O44" s="410" t="s">
        <v>80</v>
      </c>
      <c r="P44" s="411" t="s">
        <v>356</v>
      </c>
    </row>
    <row r="45" spans="2:16">
      <c r="B45" s="8" t="s">
        <v>362</v>
      </c>
      <c r="C45" s="21"/>
      <c r="N45" s="149">
        <f>N$39*J27</f>
        <v>521116.55364249472</v>
      </c>
      <c r="O45" s="149">
        <f>O$39*K27</f>
        <v>486415.69856396335</v>
      </c>
      <c r="P45" s="149">
        <f>P46+P47</f>
        <v>455572.24651647487</v>
      </c>
    </row>
    <row r="46" spans="2:16">
      <c r="B46" s="8" t="s">
        <v>334</v>
      </c>
      <c r="C46" s="21"/>
      <c r="N46" s="149">
        <f>$G$27</f>
        <v>-14394</v>
      </c>
      <c r="O46" s="149">
        <f>$G$27</f>
        <v>-14394</v>
      </c>
      <c r="P46" s="149">
        <f>$G$27</f>
        <v>-14394</v>
      </c>
    </row>
    <row r="47" spans="2:16">
      <c r="B47" s="8" t="s">
        <v>363</v>
      </c>
      <c r="C47" s="21"/>
      <c r="N47" s="149">
        <f>N45-N46</f>
        <v>535510.55364249472</v>
      </c>
      <c r="O47" s="149">
        <f>O45-O46</f>
        <v>500809.69856396335</v>
      </c>
      <c r="P47" s="149">
        <f>P39*L27</f>
        <v>469966.24651647487</v>
      </c>
    </row>
    <row r="48" spans="2:16">
      <c r="B48" s="8" t="s">
        <v>364</v>
      </c>
      <c r="C48" s="21"/>
      <c r="N48" s="149">
        <f>$E$27</f>
        <v>271.37</v>
      </c>
      <c r="O48" s="149">
        <f t="shared" ref="O48:P48" si="9">$E$27</f>
        <v>271.37</v>
      </c>
      <c r="P48" s="149">
        <f t="shared" si="9"/>
        <v>271.37</v>
      </c>
    </row>
    <row r="49" spans="2:220" ht="4.8" customHeight="1">
      <c r="B49" s="8"/>
      <c r="C49" s="21"/>
    </row>
    <row r="50" spans="2:220" ht="16.2" thickBot="1">
      <c r="B50" s="437" t="s">
        <v>365</v>
      </c>
      <c r="C50" s="438"/>
      <c r="D50" s="401"/>
      <c r="E50" s="401"/>
      <c r="F50" s="401"/>
      <c r="G50" s="401"/>
      <c r="H50" s="401"/>
      <c r="I50" s="401"/>
      <c r="J50" s="401"/>
      <c r="K50" s="401"/>
      <c r="L50" s="401"/>
      <c r="M50" s="401"/>
      <c r="N50" s="439">
        <f>N47/N48</f>
        <v>1973.3594488797387</v>
      </c>
      <c r="O50" s="439">
        <f>O47/O48</f>
        <v>1845.4865997124346</v>
      </c>
      <c r="P50" s="439">
        <f>P47/P48</f>
        <v>1731.8283027470791</v>
      </c>
    </row>
    <row r="51" spans="2:220" ht="15" thickTop="1">
      <c r="B51" s="21"/>
      <c r="C51" s="21"/>
    </row>
    <row r="52" spans="2:220">
      <c r="B52" s="21"/>
      <c r="C52" s="21"/>
      <c r="N52" s="150" t="str">
        <f>IF(N50&gt;$D$27,"Undervalued","Overvalued")</f>
        <v>Undervalued</v>
      </c>
      <c r="O52" s="150" t="str">
        <f t="shared" ref="O52:P52" si="10">IF(O50&gt;$D$27,"Undervalued","Overvalued")</f>
        <v>Undervalued</v>
      </c>
      <c r="P52" s="150" t="str">
        <f t="shared" si="10"/>
        <v>Undervalued</v>
      </c>
    </row>
    <row r="64" spans="2:220">
      <c r="HL64" t="s">
        <v>569</v>
      </c>
    </row>
    <row r="70" spans="2:12" ht="21">
      <c r="B70" s="151" t="s">
        <v>175</v>
      </c>
      <c r="C70" s="151"/>
      <c r="D70" s="151"/>
      <c r="E70" s="151"/>
      <c r="F70" s="151"/>
      <c r="G70" s="151"/>
      <c r="H70" s="151"/>
      <c r="I70" s="151"/>
      <c r="J70" s="151"/>
      <c r="K70" s="151"/>
      <c r="L70" s="151"/>
    </row>
    <row r="71" spans="2:12" ht="21">
      <c r="B71" s="151" t="s">
        <v>310</v>
      </c>
      <c r="C71" s="151"/>
      <c r="D71" s="151"/>
      <c r="E71" s="151"/>
      <c r="F71" s="151"/>
      <c r="G71" s="151"/>
      <c r="H71" s="151"/>
      <c r="I71" s="151"/>
      <c r="J71" s="151"/>
      <c r="K71" s="151"/>
      <c r="L71" s="151"/>
    </row>
    <row r="72" spans="2:12" ht="21">
      <c r="B72" s="151"/>
      <c r="C72" s="151"/>
      <c r="D72" s="151"/>
      <c r="E72" s="151"/>
      <c r="F72" s="151"/>
      <c r="G72" s="151"/>
      <c r="H72" s="151"/>
      <c r="I72" s="151"/>
      <c r="J72" s="151"/>
      <c r="K72" s="151"/>
      <c r="L72" s="151"/>
    </row>
  </sheetData>
  <mergeCells count="7">
    <mergeCell ref="L1:P1"/>
    <mergeCell ref="K2:P2"/>
    <mergeCell ref="J21:L21"/>
    <mergeCell ref="N21:P21"/>
    <mergeCell ref="D21:H21"/>
    <mergeCell ref="A4:P8"/>
    <mergeCell ref="B14:P16"/>
  </mergeCells>
  <hyperlinks>
    <hyperlink ref="K2" r:id="rId1" xr:uid="{B1788745-5634-43F3-B2F1-507AFA4125CB}"/>
  </hyperlinks>
  <printOptions horizontalCentered="1"/>
  <pageMargins left="0" right="0" top="0" bottom="0" header="0" footer="0"/>
  <pageSetup paperSize="13" scale="55"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98791-2586-4ECC-9C43-401221903824}">
  <sheetPr codeName="Sheet13"/>
  <dimension ref="B1:O71"/>
  <sheetViews>
    <sheetView showGridLines="0" view="pageLayout" topLeftCell="A14" zoomScaleNormal="100" workbookViewId="0">
      <selection activeCell="H39" sqref="H39"/>
    </sheetView>
  </sheetViews>
  <sheetFormatPr defaultRowHeight="14.4"/>
  <cols>
    <col min="1" max="1" width="1.88671875" customWidth="1"/>
    <col min="2" max="2" width="25.5546875" customWidth="1"/>
    <col min="3" max="3" width="9.109375" customWidth="1"/>
    <col min="4" max="6" width="9.109375" bestFit="1" customWidth="1"/>
    <col min="7" max="7" width="9.6640625" customWidth="1"/>
    <col min="8" max="8" width="9.109375" bestFit="1" customWidth="1"/>
    <col min="9" max="10" width="9.77734375" bestFit="1" customWidth="1"/>
    <col min="11" max="11" width="8.21875" customWidth="1"/>
    <col min="12" max="12" width="10.109375" bestFit="1" customWidth="1"/>
  </cols>
  <sheetData>
    <row r="1" spans="2:15">
      <c r="H1" s="140"/>
      <c r="I1" s="510" t="s">
        <v>169</v>
      </c>
      <c r="J1" s="510"/>
      <c r="K1" s="510"/>
      <c r="L1" s="510"/>
    </row>
    <row r="2" spans="2:15">
      <c r="H2" s="507" t="s">
        <v>170</v>
      </c>
      <c r="I2" s="511"/>
      <c r="J2" s="511"/>
      <c r="K2" s="511"/>
      <c r="L2" s="511"/>
    </row>
    <row r="3" spans="2:15" ht="14.4" customHeight="1">
      <c r="B3" s="515" t="str">
        <f>'Data Sheet'!B1</f>
        <v>HCL TECHNOLOGIES LTD</v>
      </c>
      <c r="C3" s="533"/>
      <c r="D3" s="533"/>
      <c r="E3" s="533"/>
      <c r="F3" s="533"/>
      <c r="G3" s="533"/>
      <c r="H3" s="533"/>
      <c r="I3" s="533"/>
      <c r="J3" s="533"/>
      <c r="K3" s="533"/>
      <c r="L3" s="533"/>
      <c r="M3" s="141"/>
      <c r="N3" s="141"/>
      <c r="O3" s="141"/>
    </row>
    <row r="4" spans="2:15">
      <c r="B4" s="533"/>
      <c r="C4" s="533"/>
      <c r="D4" s="533"/>
      <c r="E4" s="533"/>
      <c r="F4" s="533"/>
      <c r="G4" s="533"/>
      <c r="H4" s="533"/>
      <c r="I4" s="533"/>
      <c r="J4" s="533"/>
      <c r="K4" s="533"/>
      <c r="L4" s="533"/>
      <c r="M4" s="141"/>
      <c r="N4" s="141"/>
      <c r="O4" s="141"/>
    </row>
    <row r="5" spans="2:15">
      <c r="B5" s="533"/>
      <c r="C5" s="533"/>
      <c r="D5" s="533"/>
      <c r="E5" s="533"/>
      <c r="F5" s="533"/>
      <c r="G5" s="533"/>
      <c r="H5" s="533"/>
      <c r="I5" s="533"/>
      <c r="J5" s="533"/>
      <c r="K5" s="533"/>
      <c r="L5" s="533"/>
    </row>
    <row r="6" spans="2:15">
      <c r="B6" s="533"/>
      <c r="C6" s="533"/>
      <c r="D6" s="533"/>
      <c r="E6" s="533"/>
      <c r="F6" s="533"/>
      <c r="G6" s="533"/>
      <c r="H6" s="533"/>
      <c r="I6" s="533"/>
      <c r="J6" s="533"/>
      <c r="K6" s="533"/>
      <c r="L6" s="533"/>
    </row>
    <row r="7" spans="2:15">
      <c r="B7" s="533"/>
      <c r="C7" s="533"/>
      <c r="D7" s="533"/>
      <c r="E7" s="533"/>
      <c r="F7" s="533"/>
      <c r="G7" s="533"/>
      <c r="H7" s="533"/>
      <c r="I7" s="533"/>
      <c r="J7" s="533"/>
      <c r="K7" s="533"/>
      <c r="L7" s="533"/>
    </row>
    <row r="9" spans="2:15" hidden="1">
      <c r="C9">
        <v>1</v>
      </c>
      <c r="D9">
        <v>2</v>
      </c>
      <c r="E9">
        <v>3</v>
      </c>
      <c r="F9">
        <v>4</v>
      </c>
      <c r="G9">
        <v>5</v>
      </c>
      <c r="H9">
        <v>6</v>
      </c>
      <c r="I9">
        <v>7</v>
      </c>
      <c r="J9">
        <v>8</v>
      </c>
      <c r="K9">
        <v>9</v>
      </c>
      <c r="L9">
        <v>10</v>
      </c>
    </row>
    <row r="11" spans="2:15" ht="31.2">
      <c r="B11" s="505" t="s">
        <v>367</v>
      </c>
      <c r="C11" s="505"/>
      <c r="D11" s="505"/>
      <c r="E11" s="505"/>
      <c r="F11" s="505"/>
      <c r="G11" s="505"/>
      <c r="H11" s="505"/>
      <c r="I11" s="505"/>
      <c r="J11" s="505"/>
      <c r="K11" s="505"/>
      <c r="L11" s="505"/>
    </row>
    <row r="13" spans="2:15">
      <c r="B13" s="392" t="s">
        <v>168</v>
      </c>
      <c r="C13" s="393">
        <f>'Raw FS'!J11</f>
        <v>43525</v>
      </c>
      <c r="D13" s="393">
        <f>'Raw FS'!K11</f>
        <v>43891</v>
      </c>
      <c r="E13" s="393">
        <f>'Raw FS'!L11</f>
        <v>44256</v>
      </c>
      <c r="F13" s="393">
        <f>'Raw FS'!M11</f>
        <v>44621</v>
      </c>
      <c r="G13" s="393">
        <f>'Raw FS'!N11</f>
        <v>44986</v>
      </c>
      <c r="H13" s="441">
        <f>G13+366</f>
        <v>45352</v>
      </c>
      <c r="I13" s="441">
        <f t="shared" ref="I13:L13" si="0">H13+366</f>
        <v>45718</v>
      </c>
      <c r="J13" s="441">
        <f t="shared" si="0"/>
        <v>46084</v>
      </c>
      <c r="K13" s="441">
        <f t="shared" si="0"/>
        <v>46450</v>
      </c>
      <c r="L13" s="441">
        <f t="shared" si="0"/>
        <v>46816</v>
      </c>
    </row>
    <row r="14" spans="2:15">
      <c r="B14" s="34" t="str">
        <f>'Intrinsic Growth'!B11</f>
        <v>Current Assets</v>
      </c>
    </row>
    <row r="15" spans="2:15">
      <c r="B15" t="str">
        <f>'Intrinsic Growth'!B12</f>
        <v>Inventories</v>
      </c>
      <c r="C15" s="110">
        <f>IFERROR('Intrinsic Growth'!F12,0)</f>
        <v>91</v>
      </c>
      <c r="D15" s="110">
        <f>IFERROR('Intrinsic Growth'!G12,0)</f>
        <v>94</v>
      </c>
      <c r="E15" s="110">
        <f>IFERROR('Intrinsic Growth'!H12,0)</f>
        <v>161</v>
      </c>
      <c r="F15" s="110">
        <f>IFERROR('Intrinsic Growth'!I12,0)</f>
        <v>228</v>
      </c>
      <c r="G15" s="110">
        <f>IFERROR('Intrinsic Growth'!J12,0)</f>
        <v>0</v>
      </c>
      <c r="H15" s="110">
        <f>FORECAST(H9,$C$15:$G$15,$C$9:$G$9)</f>
        <v>100.39999999999999</v>
      </c>
      <c r="I15" s="110">
        <f>FORECAST(I9,$C$15:$G$15,$C$9:$G$9)</f>
        <v>95.6</v>
      </c>
      <c r="J15" s="110">
        <f t="shared" ref="J15:K15" si="1">FORECAST(J9,$C$15:$G$15,$C$9:$G$9)</f>
        <v>90.799999999999983</v>
      </c>
      <c r="K15" s="110">
        <f t="shared" si="1"/>
        <v>86</v>
      </c>
      <c r="L15" s="110">
        <f>FORECAST(L9,$C$15:$G$15,$C$9:$G$9)</f>
        <v>81.199999999999989</v>
      </c>
    </row>
    <row r="16" spans="2:15">
      <c r="B16" t="str">
        <f>'Intrinsic Growth'!B13</f>
        <v>Trade receivables</v>
      </c>
      <c r="C16" s="110">
        <f>IFERROR('Intrinsic Growth'!F13,0)</f>
        <v>14131</v>
      </c>
      <c r="D16" s="110">
        <f>IFERROR('Intrinsic Growth'!G13,0)</f>
        <v>17525</v>
      </c>
      <c r="E16" s="110">
        <f>IFERROR('Intrinsic Growth'!H13,0)</f>
        <v>20671</v>
      </c>
      <c r="F16" s="110">
        <f>IFERROR('Intrinsic Growth'!I13,0)</f>
        <v>25506</v>
      </c>
      <c r="G16" s="110">
        <f>IFERROR('Intrinsic Growth'!J13,0)</f>
        <v>1474</v>
      </c>
      <c r="H16" s="110">
        <f>FORECAST(H9,$C$16:$G$16,$C$9:$G$9)</f>
        <v>10661.5</v>
      </c>
      <c r="I16" s="110">
        <f t="shared" ref="I16:K16" si="2">FORECAST(I9,$C$16:$G$16,$C$9:$G$9)</f>
        <v>8928.1999999999989</v>
      </c>
      <c r="J16" s="110">
        <f>FORECAST(J9,$C$16:$G$16,$C$9:$G$9)</f>
        <v>7194.9</v>
      </c>
      <c r="K16" s="110">
        <f t="shared" si="2"/>
        <v>5461.6</v>
      </c>
      <c r="L16" s="110">
        <f>FORECAST(L9,$C$16:$G$16,$C$9:$G$9)</f>
        <v>3728.2999999999993</v>
      </c>
    </row>
    <row r="17" spans="2:12">
      <c r="B17" t="str">
        <f>'Intrinsic Growth'!B14</f>
        <v>Cash Equivalents</v>
      </c>
      <c r="C17" s="110">
        <f>IFERROR('Intrinsic Growth'!F14,0)</f>
        <v>4976</v>
      </c>
      <c r="D17" s="110">
        <f>IFERROR('Intrinsic Growth'!G14,0)</f>
        <v>8888</v>
      </c>
      <c r="E17" s="110">
        <f>IFERROR('Intrinsic Growth'!H14,0)</f>
        <v>12636</v>
      </c>
      <c r="F17" s="110">
        <f>IFERROR('Intrinsic Growth'!I14,0)</f>
        <v>14724</v>
      </c>
      <c r="G17" s="110">
        <f>IFERROR('Intrinsic Growth'!J14,0)</f>
        <v>599</v>
      </c>
      <c r="H17" s="110">
        <f>FORECAST(H9,$C$17:$G$17,$C$9:$G$9)</f>
        <v>7489.2</v>
      </c>
      <c r="I17" s="110">
        <f t="shared" ref="I17:K17" si="3">FORECAST(I9,$C$17:$G$17,$C$9:$G$9)</f>
        <v>7197.4</v>
      </c>
      <c r="J17" s="110">
        <f>FORECAST(J9,$C$17:$G$17,$C$9:$G$9)</f>
        <v>6905.6</v>
      </c>
      <c r="K17" s="110">
        <f t="shared" si="3"/>
        <v>6613.7999999999993</v>
      </c>
      <c r="L17" s="110">
        <f>FORECAST(L9,$C$17:$G$17,$C$9:$G$9)</f>
        <v>6322</v>
      </c>
    </row>
    <row r="18" spans="2:12">
      <c r="B18" t="str">
        <f>'Intrinsic Growth'!B15</f>
        <v>Short term loans</v>
      </c>
      <c r="C18" s="110">
        <f>IFERROR('Intrinsic Growth'!F15,0)</f>
        <v>115</v>
      </c>
      <c r="D18" s="110">
        <f>IFERROR('Intrinsic Growth'!G15,0)</f>
        <v>75</v>
      </c>
      <c r="E18" s="110">
        <f>IFERROR('Intrinsic Growth'!H15,0)</f>
        <v>78</v>
      </c>
      <c r="F18" s="110">
        <f>IFERROR('Intrinsic Growth'!I15,0)</f>
        <v>148</v>
      </c>
      <c r="G18" s="110">
        <f>IFERROR('Intrinsic Growth'!J15,0)</f>
        <v>1</v>
      </c>
      <c r="H18" s="110">
        <f>FORECAST(H9,$C$18:$G$18,$C$9:$G$9)</f>
        <v>36.900000000000006</v>
      </c>
      <c r="I18" s="110">
        <f>FORECAST(I9,$C$18:$G$18,$C$9:$G$9)</f>
        <v>21.400000000000006</v>
      </c>
      <c r="J18" s="110">
        <f>FORECAST(J9,$C$18:$G$18,$C$9:$G$9)</f>
        <v>5.9000000000000057</v>
      </c>
      <c r="K18" s="110">
        <f>FORECAST(K9,$C$18:$G$18,$C$9:$G$9)</f>
        <v>-9.5999999999999943</v>
      </c>
      <c r="L18" s="110">
        <f>FORECAST(L9,$C$18:$G$18,$C$9:$G$9)</f>
        <v>-25.099999999999994</v>
      </c>
    </row>
    <row r="19" spans="2:12">
      <c r="B19" t="str">
        <f>'Intrinsic Growth'!B16</f>
        <v>Other asset items</v>
      </c>
      <c r="C19" s="110">
        <f>IFERROR('Intrinsic Growth'!F16,0)</f>
        <v>18550</v>
      </c>
      <c r="D19" s="110">
        <f>IFERROR('Intrinsic Growth'!G16,0)</f>
        <v>15146</v>
      </c>
      <c r="E19" s="110">
        <f>IFERROR('Intrinsic Growth'!H16,0)</f>
        <v>13818</v>
      </c>
      <c r="F19" s="110">
        <f>IFERROR('Intrinsic Growth'!I16,0)</f>
        <v>12490</v>
      </c>
      <c r="G19" s="110">
        <f>IFERROR('Intrinsic Growth'!J16,0)</f>
        <v>702</v>
      </c>
      <c r="H19" s="110">
        <f>FORECAST(H9,$C$19:$G$19,$C$9:$G$9)</f>
        <v>635.60000000000218</v>
      </c>
      <c r="I19" s="110">
        <f>FORECAST(I9,$C$19:$G$19,$C$9:$G$9)</f>
        <v>-3199.5999999999985</v>
      </c>
      <c r="J19" s="110">
        <f>FORECAST(J9,$C$19:$G$19,$C$9:$G$9)</f>
        <v>-7034.7999999999993</v>
      </c>
      <c r="K19" s="501">
        <f>FORECAST(K9,$C$19:$G$19,$C$9:$G$9)</f>
        <v>-10869.999999999996</v>
      </c>
      <c r="L19" s="110">
        <f>FORECAST(L9,$C$19:$G$19,$C$9:$G$9)</f>
        <v>-14705.2</v>
      </c>
    </row>
    <row r="20" spans="2:12">
      <c r="B20" s="154" t="str">
        <f>'Intrinsic Growth'!B17</f>
        <v>Total Current Assets</v>
      </c>
      <c r="C20" s="155">
        <f>SUM(C15:C19)</f>
        <v>37863</v>
      </c>
      <c r="D20" s="155">
        <f t="shared" ref="D20:G20" si="4">SUM(D15:D19)</f>
        <v>41728</v>
      </c>
      <c r="E20" s="155">
        <f t="shared" si="4"/>
        <v>47364</v>
      </c>
      <c r="F20" s="155">
        <f t="shared" si="4"/>
        <v>53096</v>
      </c>
      <c r="G20" s="155">
        <f t="shared" si="4"/>
        <v>2776</v>
      </c>
      <c r="H20" s="155">
        <f t="shared" ref="H20" si="5">SUM(H15:H19)</f>
        <v>18923.600000000002</v>
      </c>
      <c r="I20" s="155">
        <f t="shared" ref="I20" si="6">SUM(I15:I19)</f>
        <v>13043</v>
      </c>
      <c r="J20" s="155">
        <f t="shared" ref="J20" si="7">SUM(J15:J19)</f>
        <v>7162.4</v>
      </c>
      <c r="K20" s="155">
        <f t="shared" ref="K20" si="8">SUM(K15:K19)</f>
        <v>1281.8000000000029</v>
      </c>
      <c r="L20" s="155">
        <f t="shared" ref="L20" si="9">SUM(L15:L19)</f>
        <v>-4598.8000000000011</v>
      </c>
    </row>
    <row r="21" spans="2:12">
      <c r="H21" s="110"/>
      <c r="I21" s="110"/>
      <c r="J21" s="110"/>
      <c r="K21" s="110"/>
      <c r="L21" s="110"/>
    </row>
    <row r="22" spans="2:12">
      <c r="B22" s="34" t="str">
        <f>'Intrinsic Growth'!B19</f>
        <v>Current Liablities</v>
      </c>
      <c r="H22" s="110"/>
      <c r="I22" s="110"/>
      <c r="J22" s="110"/>
      <c r="K22" s="110"/>
      <c r="L22" s="110"/>
    </row>
    <row r="23" spans="2:12">
      <c r="B23" t="str">
        <f>'Intrinsic Growth'!B20</f>
        <v>Trade Payables</v>
      </c>
      <c r="C23" s="110">
        <f>IFERROR('Intrinsic Growth'!F20,0)</f>
        <v>1166</v>
      </c>
      <c r="D23" s="110">
        <f>IFERROR('Intrinsic Growth'!G20,0)</f>
        <v>5457</v>
      </c>
      <c r="E23" s="110">
        <f>IFERROR('Intrinsic Growth'!H20,0)</f>
        <v>6278</v>
      </c>
      <c r="F23" s="110">
        <f>IFERROR('Intrinsic Growth'!I20,0)</f>
        <v>6428</v>
      </c>
      <c r="G23" s="110">
        <f>IFERROR('Intrinsic Growth'!J20,0)</f>
        <v>2570</v>
      </c>
      <c r="H23" s="110">
        <f>FORECAST(H$9,$C$23:$G$23,$C$9:$G$9)</f>
        <v>5513.5</v>
      </c>
      <c r="I23" s="110">
        <f>FORECAST(I$9,$C$23:$G$23,$C$9:$G$9)</f>
        <v>5891.4</v>
      </c>
      <c r="J23" s="110">
        <f>FORECAST(J$9,$C$23:$G$23,$C$9:$G$9)</f>
        <v>6269.3</v>
      </c>
      <c r="K23" s="110">
        <f>FORECAST(K$9,$C$23:$G$23,$C$9:$G$9)</f>
        <v>6647.2000000000007</v>
      </c>
      <c r="L23" s="110">
        <f>FORECAST(L$9,$C$23:$G$23,$C$9:$G$9)</f>
        <v>7025.1</v>
      </c>
    </row>
    <row r="24" spans="2:12">
      <c r="B24" t="str">
        <f>'Intrinsic Growth'!B21</f>
        <v>Advance from Customers</v>
      </c>
      <c r="C24" s="110">
        <f>IFERROR('Intrinsic Growth'!F21,0)</f>
        <v>252</v>
      </c>
      <c r="D24" s="110">
        <f>IFERROR('Intrinsic Growth'!G21,0)</f>
        <v>320</v>
      </c>
      <c r="E24" s="110">
        <f>IFERROR('Intrinsic Growth'!H21,0)</f>
        <v>222</v>
      </c>
      <c r="F24" s="110">
        <f>IFERROR('Intrinsic Growth'!I21,0)</f>
        <v>252</v>
      </c>
      <c r="G24" s="110">
        <f>IFERROR('Intrinsic Growth'!J21,0)</f>
        <v>0</v>
      </c>
      <c r="H24" s="110">
        <f t="shared" ref="H24:L25" si="10">FORECAST(H$9,$C24:$G24,$C$9:$G$9)</f>
        <v>37.599999999999966</v>
      </c>
      <c r="I24" s="110">
        <f t="shared" si="10"/>
        <v>-19.600000000000023</v>
      </c>
      <c r="J24" s="110">
        <f t="shared" si="10"/>
        <v>-76.800000000000011</v>
      </c>
      <c r="K24" s="110">
        <f t="shared" si="10"/>
        <v>-134.00000000000006</v>
      </c>
      <c r="L24" s="110">
        <f t="shared" si="10"/>
        <v>-191.2</v>
      </c>
    </row>
    <row r="25" spans="2:12">
      <c r="B25" t="str">
        <f>'Intrinsic Growth'!B22</f>
        <v>Other liability items</v>
      </c>
      <c r="C25" s="110">
        <f>IFERROR('Intrinsic Growth'!F22,0)</f>
        <v>21994</v>
      </c>
      <c r="D25" s="110">
        <f>IFERROR('Intrinsic Growth'!G22,0)</f>
        <v>13324</v>
      </c>
      <c r="E25" s="110">
        <f>IFERROR('Intrinsic Growth'!H22,0)</f>
        <v>14072</v>
      </c>
      <c r="F25" s="110">
        <f>IFERROR('Intrinsic Growth'!I22,0)</f>
        <v>16378</v>
      </c>
      <c r="G25" s="110">
        <f>IFERROR('Intrinsic Growth'!J22,0)</f>
        <v>23180</v>
      </c>
      <c r="H25" s="110">
        <f t="shared" si="10"/>
        <v>19417.400000000001</v>
      </c>
      <c r="I25" s="110">
        <f t="shared" si="10"/>
        <v>19960</v>
      </c>
      <c r="J25" s="110">
        <f t="shared" si="10"/>
        <v>20502.599999999999</v>
      </c>
      <c r="K25" s="204">
        <f t="shared" si="10"/>
        <v>21045.200000000001</v>
      </c>
      <c r="L25" s="110">
        <f t="shared" si="10"/>
        <v>21587.8</v>
      </c>
    </row>
    <row r="26" spans="2:12">
      <c r="B26" s="154" t="str">
        <f>'Intrinsic Growth'!B23</f>
        <v>Total Current Liablities</v>
      </c>
      <c r="C26" s="155">
        <f>SUM(C23:C25)</f>
        <v>23412</v>
      </c>
      <c r="D26" s="155">
        <f t="shared" ref="D26:G26" si="11">SUM(D23:D25)</f>
        <v>19101</v>
      </c>
      <c r="E26" s="155">
        <f t="shared" si="11"/>
        <v>20572</v>
      </c>
      <c r="F26" s="155">
        <f t="shared" si="11"/>
        <v>23058</v>
      </c>
      <c r="G26" s="155">
        <f t="shared" si="11"/>
        <v>25750</v>
      </c>
      <c r="H26" s="155">
        <f t="shared" ref="H26" si="12">SUM(H23:H25)</f>
        <v>24968.5</v>
      </c>
      <c r="I26" s="155">
        <f t="shared" ref="I26" si="13">SUM(I23:I25)</f>
        <v>25831.8</v>
      </c>
      <c r="J26" s="155">
        <f t="shared" ref="J26" si="14">SUM(J23:J25)</f>
        <v>26695.1</v>
      </c>
      <c r="K26" s="500">
        <f t="shared" ref="K26:L26" si="15">SUM(K23:K25)</f>
        <v>27558.400000000001</v>
      </c>
      <c r="L26" s="155">
        <f t="shared" si="15"/>
        <v>28421.7</v>
      </c>
    </row>
    <row r="27" spans="2:12">
      <c r="H27" s="110"/>
      <c r="I27" s="110"/>
      <c r="J27" s="110"/>
      <c r="K27" s="110"/>
      <c r="L27" s="110"/>
    </row>
    <row r="28" spans="2:12" ht="15" thickBot="1">
      <c r="B28" s="117" t="str">
        <f>'Intrinsic Growth'!B25</f>
        <v>Net Working Capital</v>
      </c>
      <c r="C28" s="118">
        <f>'Intrinsic Growth'!F25</f>
        <v>14451</v>
      </c>
      <c r="D28" s="118">
        <f>'Intrinsic Growth'!G25</f>
        <v>22627</v>
      </c>
      <c r="E28" s="118">
        <f>'Intrinsic Growth'!H25</f>
        <v>26792</v>
      </c>
      <c r="F28" s="118">
        <f>'Intrinsic Growth'!I25</f>
        <v>30038</v>
      </c>
      <c r="G28" s="118">
        <f>'Intrinsic Growth'!J25</f>
        <v>-22974</v>
      </c>
      <c r="H28" s="118">
        <f>H20-H26</f>
        <v>-6044.8999999999978</v>
      </c>
      <c r="I28" s="118">
        <f t="shared" ref="I28:L28" si="16">I20-I26</f>
        <v>-12788.8</v>
      </c>
      <c r="J28" s="118">
        <f t="shared" si="16"/>
        <v>-19532.699999999997</v>
      </c>
      <c r="K28" s="502">
        <f t="shared" si="16"/>
        <v>-26276.6</v>
      </c>
      <c r="L28" s="118">
        <f t="shared" si="16"/>
        <v>-33020.5</v>
      </c>
    </row>
    <row r="29" spans="2:12">
      <c r="B29" t="s">
        <v>299</v>
      </c>
      <c r="D29" s="110">
        <f>D28-C28</f>
        <v>8176</v>
      </c>
      <c r="E29" s="110">
        <f t="shared" ref="E29:H29" si="17">E28-D28</f>
        <v>4165</v>
      </c>
      <c r="F29" s="110">
        <f t="shared" si="17"/>
        <v>3246</v>
      </c>
      <c r="G29" s="204">
        <f t="shared" si="17"/>
        <v>-53012</v>
      </c>
      <c r="H29" s="110">
        <f t="shared" si="17"/>
        <v>16929.100000000002</v>
      </c>
      <c r="I29" s="110">
        <f t="shared" ref="I29" si="18">I28-H28</f>
        <v>-6743.9000000000015</v>
      </c>
      <c r="J29" s="110">
        <f t="shared" ref="J29" si="19">J28-I28</f>
        <v>-6743.8999999999978</v>
      </c>
      <c r="K29" s="204">
        <f t="shared" ref="K29:L29" si="20">K28-J28</f>
        <v>-6743.9000000000015</v>
      </c>
      <c r="L29" s="110">
        <f t="shared" si="20"/>
        <v>-6743.9000000000015</v>
      </c>
    </row>
    <row r="30" spans="2:12" ht="6" customHeight="1">
      <c r="D30" s="110"/>
      <c r="E30" s="110"/>
      <c r="F30" s="110"/>
      <c r="G30" s="110"/>
    </row>
    <row r="31" spans="2:12" ht="6" customHeight="1">
      <c r="C31" s="116"/>
      <c r="D31" s="116"/>
      <c r="E31" s="116"/>
      <c r="F31" s="116"/>
      <c r="G31" s="116"/>
    </row>
    <row r="32" spans="2:12">
      <c r="B32" s="392" t="s">
        <v>368</v>
      </c>
      <c r="C32" s="392"/>
      <c r="D32" s="392"/>
      <c r="E32" s="392"/>
      <c r="F32" s="392"/>
      <c r="G32" s="392"/>
      <c r="H32" s="381"/>
      <c r="I32" s="381"/>
      <c r="J32" s="381"/>
      <c r="K32" s="381"/>
      <c r="L32" s="381"/>
    </row>
    <row r="33" spans="2:12">
      <c r="B33" s="156"/>
      <c r="C33" s="156"/>
      <c r="D33" s="156"/>
      <c r="E33" s="156"/>
      <c r="F33" s="156"/>
      <c r="G33" s="156"/>
    </row>
    <row r="34" spans="2:12">
      <c r="B34" t="s">
        <v>370</v>
      </c>
      <c r="C34" s="80">
        <f>C15/HistoricalFS!H9</f>
        <v>1.8535492412669315E-3</v>
      </c>
      <c r="D34" s="80">
        <f>D15/HistoricalFS!I9</f>
        <v>1.7767025157351579E-3</v>
      </c>
      <c r="E34" s="80">
        <f>E15/HistoricalFS!J9</f>
        <v>2.5800868575824106E-3</v>
      </c>
      <c r="F34" s="80">
        <f>F15/HistoricalFS!K9</f>
        <v>3.0434086176517701E-3</v>
      </c>
      <c r="G34" s="80">
        <f>G15/HistoricalFS!L9</f>
        <v>0</v>
      </c>
      <c r="H34" s="80">
        <f>H15/'Historical Forcasting'!N19</f>
        <v>1.3368352380394922E-3</v>
      </c>
      <c r="I34" s="80">
        <f>I15/'Historical Forcasting'!O19</f>
        <v>1.1857691162117285E-3</v>
      </c>
      <c r="J34" s="80">
        <f>J15/'Historical Forcasting'!P19</f>
        <v>1.054063624014855E-3</v>
      </c>
      <c r="K34" s="80">
        <f>K15/'Historical Forcasting'!Q19</f>
        <v>9.3822101069745316E-4</v>
      </c>
      <c r="L34" s="80">
        <f>L15/'Historical Forcasting'!R19</f>
        <v>8.3553822066317429E-4</v>
      </c>
    </row>
    <row r="35" spans="2:12">
      <c r="B35" t="s">
        <v>369</v>
      </c>
      <c r="C35" s="80">
        <f>C16/HistoricalFS!H6</f>
        <v>0.19994057388646783</v>
      </c>
      <c r="D35" s="80">
        <f>D16/HistoricalFS!I6</f>
        <v>0.2324918080632537</v>
      </c>
      <c r="E35" s="80">
        <f>E16/HistoricalFS!J6</f>
        <v>0.24133985592695942</v>
      </c>
      <c r="F35" s="80">
        <f>F16/HistoricalFS!K6</f>
        <v>0.2513996215108027</v>
      </c>
      <c r="G35" s="80">
        <f>G16/HistoricalFS!L6</f>
        <v>1.3410606570651334E-2</v>
      </c>
      <c r="H35" s="80">
        <f>H16/'Historical Forcasting'!N16</f>
        <v>9.3122512664190055E-2</v>
      </c>
      <c r="I35" s="80">
        <f>I16/'Historical Forcasting'!O16</f>
        <v>7.2508679280832891E-2</v>
      </c>
      <c r="J35" s="80">
        <f>J16/'Historical Forcasting'!P16</f>
        <v>5.4599170648422318E-2</v>
      </c>
      <c r="K35" s="80">
        <f>K16/'Historical Forcasting'!Q16</f>
        <v>3.8894575829329259E-2</v>
      </c>
      <c r="L35" s="80">
        <f>L16/'Historical Forcasting'!R16</f>
        <v>2.5011322311219209E-2</v>
      </c>
    </row>
    <row r="36" spans="2:12">
      <c r="B36" t="s">
        <v>371</v>
      </c>
      <c r="C36" s="80">
        <f>C23/HistoricalFS!H9</f>
        <v>2.3749872695793869E-2</v>
      </c>
      <c r="D36" s="80">
        <f>D23/HistoricalFS!I9</f>
        <v>0.10314325136560379</v>
      </c>
      <c r="E36" s="80">
        <f>E23/HistoricalFS!J9</f>
        <v>0.10060736206150543</v>
      </c>
      <c r="F36" s="80">
        <f>F23/HistoricalFS!K9</f>
        <v>8.5802765764322705E-2</v>
      </c>
      <c r="G36" s="80">
        <f>G23/HistoricalFS!L9</f>
        <v>3.9983197722357922E-2</v>
      </c>
      <c r="H36" s="80">
        <f>H23/'Historical Forcasting'!N19</f>
        <v>7.3412759810067146E-2</v>
      </c>
      <c r="I36" s="80">
        <f>I23/'Historical Forcasting'!O19</f>
        <v>7.3073641958679672E-2</v>
      </c>
      <c r="J36" s="80">
        <f>J23/'Historical Forcasting'!P19</f>
        <v>7.2777985440928769E-2</v>
      </c>
      <c r="K36" s="80">
        <f>K23/'Historical Forcasting'!Q19</f>
        <v>7.2517938398931531E-2</v>
      </c>
      <c r="L36" s="80">
        <f>L23/'Historical Forcasting'!R19</f>
        <v>7.2287432930798853E-2</v>
      </c>
    </row>
    <row r="39" spans="2:12">
      <c r="B39" s="156"/>
      <c r="C39" s="158"/>
      <c r="D39" s="158"/>
      <c r="E39" s="158"/>
      <c r="F39" s="158"/>
      <c r="G39" s="158"/>
      <c r="H39" s="159"/>
      <c r="I39" s="159"/>
      <c r="J39" s="159"/>
      <c r="K39" s="159"/>
      <c r="L39" s="159"/>
    </row>
    <row r="40" spans="2:12">
      <c r="B40" s="540" t="s">
        <v>171</v>
      </c>
      <c r="C40" s="541"/>
      <c r="D40" s="541"/>
      <c r="E40" s="541"/>
      <c r="F40" s="541"/>
      <c r="G40" s="541"/>
      <c r="H40" s="541"/>
      <c r="I40" s="541"/>
      <c r="J40" s="541"/>
      <c r="K40" s="541"/>
      <c r="L40" s="541"/>
    </row>
    <row r="41" spans="2:12">
      <c r="B41" s="541"/>
      <c r="C41" s="541"/>
      <c r="D41" s="541"/>
      <c r="E41" s="541"/>
      <c r="F41" s="541"/>
      <c r="G41" s="541"/>
      <c r="H41" s="541"/>
      <c r="I41" s="541"/>
      <c r="J41" s="541"/>
      <c r="K41" s="541"/>
      <c r="L41" s="541"/>
    </row>
    <row r="42" spans="2:12">
      <c r="B42" s="541"/>
      <c r="C42" s="541"/>
      <c r="D42" s="541"/>
      <c r="E42" s="541"/>
      <c r="F42" s="541"/>
      <c r="G42" s="541"/>
      <c r="H42" s="541"/>
      <c r="I42" s="541"/>
      <c r="J42" s="541"/>
      <c r="K42" s="541"/>
      <c r="L42" s="541"/>
    </row>
    <row r="43" spans="2:12">
      <c r="B43" s="55"/>
      <c r="C43" s="160"/>
      <c r="D43" s="160"/>
      <c r="E43" s="160"/>
      <c r="F43" s="160"/>
      <c r="G43" s="160"/>
      <c r="H43" s="55"/>
      <c r="I43" s="55"/>
      <c r="J43" s="55"/>
      <c r="K43" s="55"/>
      <c r="L43" s="55"/>
    </row>
    <row r="44" spans="2:12">
      <c r="B44" s="55"/>
      <c r="C44" s="55"/>
      <c r="D44" s="55"/>
      <c r="E44" s="55"/>
      <c r="F44" s="55"/>
      <c r="G44" s="55"/>
      <c r="H44" s="55"/>
      <c r="I44" s="55"/>
      <c r="J44" s="55"/>
      <c r="K44" s="55"/>
      <c r="L44" s="55"/>
    </row>
    <row r="45" spans="2:12">
      <c r="B45" s="55"/>
      <c r="C45" s="55"/>
      <c r="D45" s="161"/>
      <c r="E45" s="161"/>
      <c r="F45" s="55"/>
      <c r="G45" s="55"/>
      <c r="H45" s="55"/>
      <c r="I45" s="55"/>
      <c r="J45" s="55"/>
      <c r="K45" s="55"/>
      <c r="L45" s="55"/>
    </row>
    <row r="49" s="55" customFormat="1"/>
    <row r="71" spans="2:2">
      <c r="B71" s="153"/>
    </row>
  </sheetData>
  <mergeCells count="5">
    <mergeCell ref="B11:L11"/>
    <mergeCell ref="B40:L42"/>
    <mergeCell ref="B3:L7"/>
    <mergeCell ref="I1:L1"/>
    <mergeCell ref="H2:L2"/>
  </mergeCells>
  <hyperlinks>
    <hyperlink ref="H2" r:id="rId1" xr:uid="{5C231406-B675-4B4C-AA74-1B699C2CACF5}"/>
  </hyperlinks>
  <pageMargins left="0" right="0" top="0" bottom="0" header="0" footer="0"/>
  <pageSetup paperSize="13" scale="75"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800A7-05EA-4B7A-BA0D-FE728011AC62}">
  <sheetPr codeName="Sheet14"/>
  <dimension ref="A1:K84"/>
  <sheetViews>
    <sheetView showGridLines="0" showWhiteSpace="0" view="pageLayout" topLeftCell="A49" zoomScale="98" zoomScaleNormal="100" zoomScalePageLayoutView="98" workbookViewId="0">
      <selection activeCell="D48" sqref="D48"/>
    </sheetView>
  </sheetViews>
  <sheetFormatPr defaultRowHeight="14.4"/>
  <cols>
    <col min="1" max="1" width="1.88671875" customWidth="1"/>
    <col min="2" max="2" width="35.77734375" customWidth="1"/>
    <col min="3" max="3" width="12.109375" customWidth="1"/>
    <col min="4" max="4" width="8.77734375" customWidth="1"/>
    <col min="5" max="5" width="9.109375" customWidth="1"/>
    <col min="6" max="6" width="9.6640625" bestFit="1" customWidth="1"/>
    <col min="7" max="7" width="10.88671875" customWidth="1"/>
    <col min="8" max="8" width="2.5546875" customWidth="1"/>
    <col min="9" max="9" width="10.88671875" customWidth="1"/>
    <col min="10" max="10" width="10.5546875" customWidth="1"/>
    <col min="11" max="11" width="10.6640625" customWidth="1"/>
  </cols>
  <sheetData>
    <row r="1" spans="2:11" ht="50.4">
      <c r="C1" s="552" t="str">
        <f>'Data Sheet'!B1</f>
        <v>HCL TECHNOLOGIES LTD</v>
      </c>
      <c r="D1" s="552"/>
      <c r="E1" s="552"/>
      <c r="F1" s="552"/>
      <c r="G1" s="552"/>
      <c r="H1" s="552"/>
      <c r="I1" s="552"/>
      <c r="J1" s="552"/>
      <c r="K1" s="552"/>
    </row>
    <row r="2" spans="2:11" ht="12" customHeight="1"/>
    <row r="3" spans="2:11" ht="20.399999999999999" customHeight="1">
      <c r="C3" s="551" t="str">
        <f>'Data Sheet'!B1&amp;" One Page Profile "</f>
        <v xml:space="preserve">HCL TECHNOLOGIES LTD One Page Profile </v>
      </c>
      <c r="D3" s="551"/>
      <c r="E3" s="551"/>
      <c r="F3" s="551"/>
      <c r="G3" s="551"/>
      <c r="H3" s="551"/>
      <c r="I3" s="551"/>
      <c r="J3" s="551"/>
      <c r="K3" s="551"/>
    </row>
    <row r="4" spans="2:11" ht="19.8">
      <c r="D4" s="171"/>
      <c r="E4" s="171"/>
    </row>
    <row r="5" spans="2:11" ht="14.4" customHeight="1">
      <c r="B5" s="557" t="s">
        <v>567</v>
      </c>
      <c r="C5" s="557"/>
      <c r="D5" s="557"/>
      <c r="E5" s="557"/>
      <c r="F5" s="557"/>
      <c r="G5" s="557"/>
      <c r="H5" s="557"/>
      <c r="I5" s="557"/>
      <c r="J5" s="557"/>
      <c r="K5" s="557"/>
    </row>
    <row r="6" spans="2:11">
      <c r="B6" s="557"/>
      <c r="C6" s="557"/>
      <c r="D6" s="557"/>
      <c r="E6" s="557"/>
      <c r="F6" s="557"/>
      <c r="G6" s="557"/>
      <c r="H6" s="557"/>
      <c r="I6" s="557"/>
      <c r="J6" s="557"/>
      <c r="K6" s="557"/>
    </row>
    <row r="7" spans="2:11">
      <c r="B7" s="557"/>
      <c r="C7" s="557"/>
      <c r="D7" s="557"/>
      <c r="E7" s="557"/>
      <c r="F7" s="557"/>
      <c r="G7" s="557"/>
      <c r="H7" s="557"/>
      <c r="I7" s="557"/>
      <c r="J7" s="557"/>
      <c r="K7" s="557"/>
    </row>
    <row r="8" spans="2:11">
      <c r="B8" s="557"/>
      <c r="C8" s="557"/>
      <c r="D8" s="557"/>
      <c r="E8" s="557"/>
      <c r="F8" s="557"/>
      <c r="G8" s="557"/>
      <c r="H8" s="557"/>
      <c r="I8" s="557"/>
      <c r="J8" s="557"/>
      <c r="K8" s="557"/>
    </row>
    <row r="9" spans="2:11">
      <c r="B9" s="557"/>
      <c r="C9" s="557"/>
      <c r="D9" s="557"/>
      <c r="E9" s="557"/>
      <c r="F9" s="557"/>
      <c r="G9" s="557"/>
      <c r="H9" s="557"/>
      <c r="I9" s="557"/>
      <c r="J9" s="557"/>
      <c r="K9" s="557"/>
    </row>
    <row r="10" spans="2:11">
      <c r="B10" s="557"/>
      <c r="C10" s="557"/>
      <c r="D10" s="557"/>
      <c r="E10" s="557"/>
      <c r="F10" s="557"/>
      <c r="G10" s="557"/>
      <c r="H10" s="557"/>
      <c r="I10" s="557"/>
      <c r="J10" s="557"/>
      <c r="K10" s="557"/>
    </row>
    <row r="11" spans="2:11" ht="9" customHeight="1" thickBot="1">
      <c r="B11" s="8"/>
      <c r="C11" s="8"/>
      <c r="D11" s="8"/>
      <c r="E11" s="8"/>
      <c r="F11" s="8"/>
      <c r="G11" s="8"/>
      <c r="H11" s="8"/>
      <c r="I11" s="8"/>
      <c r="J11" s="8"/>
      <c r="K11" s="8"/>
    </row>
    <row r="12" spans="2:11" ht="7.8" customHeight="1">
      <c r="B12" s="468"/>
      <c r="C12" s="468"/>
      <c r="D12" s="468"/>
      <c r="E12" s="468"/>
      <c r="F12" s="468"/>
      <c r="G12" s="468"/>
      <c r="H12" s="468"/>
      <c r="I12" s="468"/>
      <c r="J12" s="468"/>
      <c r="K12" s="468"/>
    </row>
    <row r="13" spans="2:11" ht="14.4" customHeight="1">
      <c r="B13" s="467" t="s">
        <v>388</v>
      </c>
      <c r="C13" s="8"/>
      <c r="D13" s="8"/>
      <c r="E13" s="8"/>
      <c r="F13" s="8"/>
      <c r="G13" s="8"/>
      <c r="H13" s="8"/>
      <c r="I13" s="8"/>
      <c r="J13" s="8"/>
      <c r="K13" s="8"/>
    </row>
    <row r="14" spans="2:11" ht="15.6">
      <c r="B14" s="461" t="s">
        <v>387</v>
      </c>
      <c r="C14" s="462">
        <f>'Data Sheet'!G56</f>
        <v>43921</v>
      </c>
      <c r="D14" s="462">
        <f>'Data Sheet'!H56</f>
        <v>44286</v>
      </c>
      <c r="E14" s="462">
        <f>'Data Sheet'!I56</f>
        <v>44651</v>
      </c>
      <c r="F14" s="462">
        <f>'Data Sheet'!J56</f>
        <v>45016</v>
      </c>
      <c r="G14" s="462">
        <f>'Data Sheet'!K56</f>
        <v>45382</v>
      </c>
      <c r="I14" s="459" t="s">
        <v>243</v>
      </c>
      <c r="J14" s="463"/>
      <c r="K14" s="463"/>
    </row>
    <row r="15" spans="2:11" ht="6" customHeight="1"/>
    <row r="16" spans="2:11">
      <c r="B16" s="469" t="s">
        <v>389</v>
      </c>
      <c r="C16" s="470">
        <f>'Data Sheet'!G17</f>
        <v>70676</v>
      </c>
      <c r="D16" s="470">
        <f>'Data Sheet'!H17</f>
        <v>75379</v>
      </c>
      <c r="E16" s="470">
        <f>'Data Sheet'!I17</f>
        <v>85651</v>
      </c>
      <c r="F16" s="470">
        <f>'Data Sheet'!J17</f>
        <v>101456</v>
      </c>
      <c r="G16" s="470">
        <f>'Data Sheet'!K17</f>
        <v>109913</v>
      </c>
      <c r="I16" s="368"/>
      <c r="J16" s="368"/>
      <c r="K16" s="368"/>
    </row>
    <row r="17" spans="1:11">
      <c r="B17" s="181" t="s">
        <v>390</v>
      </c>
      <c r="C17" s="181">
        <f>HistoricalFS!H7</f>
        <v>0.16960961159746479</v>
      </c>
      <c r="D17" s="181">
        <f>HistoricalFS!I7</f>
        <v>6.6543098081385477E-2</v>
      </c>
      <c r="E17" s="181">
        <f>HistoricalFS!J7</f>
        <v>0.13627137531673283</v>
      </c>
      <c r="F17" s="181">
        <f>HistoricalFS!K7</f>
        <v>0.18452790977338274</v>
      </c>
      <c r="G17" s="181">
        <f>HistoricalFS!L7</f>
        <v>8.3356331808863038E-2</v>
      </c>
      <c r="I17" s="8" t="s">
        <v>535</v>
      </c>
      <c r="J17" s="8"/>
      <c r="K17" s="36">
        <f>'Data Sheet'!B8</f>
        <v>1574.9</v>
      </c>
    </row>
    <row r="18" spans="1:11">
      <c r="B18" s="8" t="s">
        <v>391</v>
      </c>
      <c r="C18" s="182">
        <f>HistoricalFS!H13</f>
        <v>0.30535118003282585</v>
      </c>
      <c r="D18" s="182">
        <f>HistoricalFS!I13</f>
        <v>0.29812016609400493</v>
      </c>
      <c r="E18" s="182">
        <f>HistoricalFS!J13</f>
        <v>0.27145042089409349</v>
      </c>
      <c r="F18" s="182">
        <f>HistoricalFS!K13</f>
        <v>0.26159123166692949</v>
      </c>
      <c r="G18" s="182">
        <f>HistoricalFS!L13</f>
        <v>0.41520111360803547</v>
      </c>
      <c r="I18" s="8" t="s">
        <v>425</v>
      </c>
      <c r="J18" s="8"/>
      <c r="K18" s="241">
        <f>'Data Sheet'!B6</f>
        <v>271.36653120833068</v>
      </c>
    </row>
    <row r="19" spans="1:11">
      <c r="B19" s="8" t="s">
        <v>392</v>
      </c>
      <c r="C19" s="182">
        <f>HistoricalFS!H19</f>
        <v>0.24500537664836719</v>
      </c>
      <c r="D19" s="182">
        <f>HistoricalFS!I19</f>
        <v>0.26596266864776663</v>
      </c>
      <c r="E19" s="182">
        <f>HistoricalFS!J19</f>
        <v>0.23968196518429441</v>
      </c>
      <c r="F19" s="182">
        <f>HistoricalFS!K19</f>
        <v>0.22303264469326606</v>
      </c>
      <c r="G19" s="182">
        <f>HistoricalFS!L19</f>
        <v>0.22015594151738194</v>
      </c>
      <c r="I19" s="464" t="s">
        <v>56</v>
      </c>
      <c r="J19" s="464"/>
      <c r="K19" s="465">
        <f>K17*K18</f>
        <v>427375.15</v>
      </c>
    </row>
    <row r="20" spans="1:11">
      <c r="B20" s="8" t="s">
        <v>393</v>
      </c>
      <c r="C20" s="182">
        <f>'Ratio Analysis'!H21</f>
        <v>0.19661554134359613</v>
      </c>
      <c r="D20" s="182">
        <f>'Ratio Analysis'!I21</f>
        <v>0.20479178551055333</v>
      </c>
      <c r="E20" s="182">
        <f>'Ratio Analysis'!J21</f>
        <v>0.18917467396761276</v>
      </c>
      <c r="F20" s="182">
        <f>'Ratio Analysis'!K21</f>
        <v>0.18217749566314462</v>
      </c>
      <c r="G20" s="182">
        <f>'Ratio Analysis'!L21</f>
        <v>0.18218954991675235</v>
      </c>
      <c r="I20" s="242" t="s">
        <v>426</v>
      </c>
      <c r="J20" s="242"/>
      <c r="K20" s="180">
        <f>'Data Sheet'!K69*-1</f>
        <v>-20150</v>
      </c>
    </row>
    <row r="21" spans="1:11">
      <c r="B21" s="8" t="s">
        <v>394</v>
      </c>
      <c r="C21" s="182">
        <f>HistoricalFS!H34</f>
        <v>0.14811251344162091</v>
      </c>
      <c r="D21" s="182">
        <f>HistoricalFS!I34</f>
        <v>0.1358733864869526</v>
      </c>
      <c r="E21" s="182">
        <f>HistoricalFS!J34</f>
        <v>0.14542737387771304</v>
      </c>
      <c r="F21" s="182">
        <f>HistoricalFS!K34</f>
        <v>0.1329344740577196</v>
      </c>
      <c r="G21" s="182">
        <f>HistoricalFS!L34</f>
        <v>0.12932956065251608</v>
      </c>
      <c r="I21" s="242" t="s">
        <v>427</v>
      </c>
      <c r="J21" s="242"/>
      <c r="K21" s="8">
        <f>'Data Sheet'!K59</f>
        <v>5756</v>
      </c>
    </row>
    <row r="22" spans="1:11">
      <c r="B22" s="8" t="s">
        <v>395</v>
      </c>
      <c r="C22" s="95">
        <f>HistoricalFS!H38</f>
        <v>38.574639790691677</v>
      </c>
      <c r="D22" s="95">
        <f>HistoricalFS!I38</f>
        <v>37.741828499834178</v>
      </c>
      <c r="E22" s="95">
        <f>HistoricalFS!J38</f>
        <v>45.900431145668279</v>
      </c>
      <c r="F22" s="95">
        <f>HistoricalFS!K38</f>
        <v>49.699672034491655</v>
      </c>
      <c r="G22" s="95">
        <f>HistoricalFS!L38</f>
        <v>52.382356192652097</v>
      </c>
      <c r="I22" s="242" t="s">
        <v>428</v>
      </c>
      <c r="J22" s="242"/>
      <c r="K22" s="8">
        <f>'Raw FS'!N21</f>
        <v>8</v>
      </c>
    </row>
    <row r="23" spans="1:11">
      <c r="B23" s="181" t="s">
        <v>396</v>
      </c>
      <c r="C23" s="181">
        <f>HistoricalFS!H39</f>
        <v>0.14021540695467194</v>
      </c>
      <c r="D23" s="181">
        <f>HistoricalFS!I39</f>
        <v>-2.1589606419564311E-2</v>
      </c>
      <c r="E23" s="181">
        <f>HistoricalFS!J39</f>
        <v>0.21616871704745155</v>
      </c>
      <c r="F23" s="181">
        <f>HistoricalFS!K39</f>
        <v>8.2771355170199179E-2</v>
      </c>
      <c r="G23" s="181">
        <f>HistoricalFS!L39</f>
        <v>5.3977904648921049E-2</v>
      </c>
      <c r="I23" s="466" t="s">
        <v>429</v>
      </c>
      <c r="J23" s="464"/>
      <c r="K23" s="465">
        <f>SUM(K19,K21:K22)+K20</f>
        <v>412989.15</v>
      </c>
    </row>
    <row r="24" spans="1:11">
      <c r="B24" s="8" t="s">
        <v>397</v>
      </c>
      <c r="C24" s="95">
        <f>HistoricalFS!H41</f>
        <v>10.004790507425286</v>
      </c>
      <c r="D24" s="95">
        <f>HistoricalFS!I41</f>
        <v>10.004790507425286</v>
      </c>
      <c r="E24" s="95">
        <f>HistoricalFS!J41</f>
        <v>42.020120131186204</v>
      </c>
      <c r="F24" s="95">
        <f>HistoricalFS!K41</f>
        <v>48.022994435641372</v>
      </c>
      <c r="G24" s="95">
        <f>HistoricalFS!L41</f>
        <v>52.024910638611487</v>
      </c>
      <c r="I24" s="8"/>
      <c r="J24" s="8"/>
      <c r="K24" s="8"/>
    </row>
    <row r="25" spans="1:11">
      <c r="B25" s="471" t="s">
        <v>398</v>
      </c>
      <c r="C25" s="472">
        <f>HistoricalFS!H41/HistoricalFS!G41-1</f>
        <v>1.5035972998562572</v>
      </c>
      <c r="D25" s="472">
        <f>HistoricalFS!I41/HistoricalFS!H41-1</f>
        <v>0</v>
      </c>
      <c r="E25" s="472">
        <f>HistoricalFS!J41/HistoricalFS!I41-1</f>
        <v>3.2</v>
      </c>
      <c r="F25" s="472">
        <f>HistoricalFS!K41/HistoricalFS!J41-1</f>
        <v>0.14285714285714279</v>
      </c>
      <c r="G25" s="472">
        <f>HistoricalFS!L41/HistoricalFS!K41-1</f>
        <v>8.3333333333333259E-2</v>
      </c>
      <c r="I25" s="471"/>
      <c r="J25" s="471"/>
      <c r="K25" s="471"/>
    </row>
    <row r="26" spans="1:11">
      <c r="B26" s="8"/>
      <c r="C26" s="182"/>
      <c r="D26" s="182"/>
      <c r="E26" s="182"/>
      <c r="F26" s="182"/>
      <c r="G26" s="182"/>
    </row>
    <row r="27" spans="1:11">
      <c r="B27" s="550" t="s">
        <v>568</v>
      </c>
      <c r="C27" s="550"/>
      <c r="D27" s="550"/>
      <c r="E27" s="550"/>
      <c r="F27" s="550"/>
      <c r="G27" s="550"/>
      <c r="H27" s="550"/>
      <c r="I27" s="550"/>
      <c r="J27" s="550"/>
      <c r="K27" s="550"/>
    </row>
    <row r="28" spans="1:11">
      <c r="A28" s="8"/>
      <c r="B28" s="8"/>
      <c r="C28" s="182"/>
      <c r="D28" s="182"/>
      <c r="E28" s="182"/>
      <c r="F28" s="182"/>
      <c r="G28" s="182"/>
      <c r="H28" s="8"/>
      <c r="I28" s="8"/>
      <c r="J28" s="8"/>
      <c r="K28" s="8"/>
    </row>
    <row r="29" spans="1:11">
      <c r="A29" s="8"/>
      <c r="B29" s="8"/>
      <c r="C29" s="182"/>
      <c r="D29" s="182"/>
      <c r="E29" s="182"/>
      <c r="F29" s="182"/>
      <c r="G29" s="182"/>
      <c r="H29" s="8"/>
      <c r="I29" s="8"/>
      <c r="J29" s="8"/>
      <c r="K29" s="8"/>
    </row>
    <row r="30" spans="1:11">
      <c r="A30" s="8"/>
      <c r="B30" s="8"/>
      <c r="C30" s="182"/>
      <c r="D30" s="182"/>
      <c r="E30" s="182"/>
      <c r="F30" s="182"/>
      <c r="G30" s="182"/>
      <c r="H30" s="8"/>
      <c r="I30" s="8"/>
      <c r="J30" s="8"/>
      <c r="K30" s="8"/>
    </row>
    <row r="31" spans="1:11">
      <c r="A31" s="8"/>
      <c r="B31" s="8"/>
      <c r="C31" s="182"/>
      <c r="D31" s="182"/>
      <c r="E31" s="182"/>
      <c r="F31" s="182"/>
      <c r="G31" s="182"/>
      <c r="H31" s="8"/>
      <c r="I31" s="8"/>
      <c r="J31" s="8"/>
      <c r="K31" s="8"/>
    </row>
    <row r="32" spans="1:11">
      <c r="A32" s="8"/>
      <c r="B32" s="8"/>
      <c r="C32" s="182"/>
      <c r="D32" s="182"/>
      <c r="E32" s="182"/>
      <c r="F32" s="182"/>
      <c r="G32" s="182"/>
      <c r="H32" s="8"/>
      <c r="I32" s="8"/>
      <c r="J32" s="8"/>
      <c r="K32" s="8"/>
    </row>
    <row r="33" spans="1:11">
      <c r="A33" s="8"/>
      <c r="B33" s="8"/>
      <c r="C33" s="182"/>
      <c r="D33" s="182"/>
      <c r="E33" s="182"/>
      <c r="F33" s="182"/>
      <c r="G33" s="182"/>
      <c r="H33" s="8"/>
      <c r="I33" s="8"/>
      <c r="J33" s="8"/>
      <c r="K33" s="8"/>
    </row>
    <row r="34" spans="1:11">
      <c r="A34" s="8"/>
      <c r="B34" s="8"/>
      <c r="C34" s="182"/>
      <c r="D34" s="182"/>
      <c r="E34" s="182"/>
      <c r="F34" s="182"/>
      <c r="G34" s="182"/>
      <c r="H34" s="8"/>
      <c r="I34" s="8"/>
      <c r="J34" s="8"/>
      <c r="K34" s="8"/>
    </row>
    <row r="35" spans="1:11">
      <c r="A35" s="8"/>
      <c r="B35" s="8"/>
      <c r="C35" s="182"/>
      <c r="D35" s="182"/>
      <c r="E35" s="182"/>
      <c r="F35" s="182"/>
      <c r="G35" s="182"/>
      <c r="H35" s="8"/>
      <c r="I35" s="8"/>
      <c r="J35" s="8"/>
      <c r="K35" s="8"/>
    </row>
    <row r="36" spans="1:11">
      <c r="A36" s="8"/>
      <c r="B36" s="8"/>
      <c r="C36" s="182"/>
      <c r="D36" s="182"/>
      <c r="E36" s="182"/>
      <c r="F36" s="182"/>
      <c r="G36" s="182"/>
      <c r="H36" s="8"/>
      <c r="I36" s="8"/>
      <c r="J36" s="8"/>
      <c r="K36" s="8"/>
    </row>
    <row r="37" spans="1:11">
      <c r="A37" s="8"/>
      <c r="B37" s="8"/>
      <c r="C37" s="182"/>
      <c r="D37" s="182"/>
      <c r="E37" s="182"/>
      <c r="F37" s="182"/>
      <c r="G37" s="182"/>
      <c r="H37" s="8"/>
      <c r="I37" s="8"/>
      <c r="J37" s="8"/>
      <c r="K37" s="8"/>
    </row>
    <row r="38" spans="1:11">
      <c r="A38" s="8"/>
      <c r="B38" s="8"/>
      <c r="C38" s="182"/>
      <c r="D38" s="182"/>
      <c r="E38" s="182"/>
      <c r="F38" s="182"/>
      <c r="G38" s="182"/>
      <c r="H38" s="8"/>
      <c r="I38" s="8"/>
      <c r="J38" s="8"/>
      <c r="K38" s="8"/>
    </row>
    <row r="39" spans="1:11">
      <c r="A39" s="8"/>
      <c r="B39" s="8"/>
      <c r="C39" s="182"/>
      <c r="D39" s="182"/>
      <c r="E39" s="182"/>
      <c r="F39" s="182"/>
      <c r="G39" s="182"/>
      <c r="H39" s="8"/>
      <c r="I39" s="8"/>
      <c r="J39" s="8"/>
      <c r="K39" s="8"/>
    </row>
    <row r="40" spans="1:11" ht="15" thickBot="1">
      <c r="A40" s="8"/>
      <c r="B40" s="8"/>
      <c r="C40" s="8"/>
      <c r="D40" s="8"/>
      <c r="E40" s="8"/>
      <c r="F40" s="8"/>
      <c r="G40" s="8"/>
      <c r="H40" s="8"/>
      <c r="I40" s="8"/>
      <c r="J40" s="8"/>
      <c r="K40" s="8"/>
    </row>
    <row r="41" spans="1:11" ht="15" thickTop="1">
      <c r="A41" s="350"/>
      <c r="B41" s="350"/>
      <c r="C41" s="350"/>
      <c r="D41" s="350"/>
      <c r="E41" s="350"/>
      <c r="F41" s="350"/>
      <c r="G41" s="350"/>
      <c r="H41" s="350"/>
      <c r="I41" s="350"/>
      <c r="J41" s="350"/>
      <c r="K41" s="350"/>
    </row>
    <row r="42" spans="1:11" ht="15.6">
      <c r="A42" s="8"/>
      <c r="B42" s="475" t="s">
        <v>405</v>
      </c>
      <c r="C42" s="476">
        <f>C14</f>
        <v>43921</v>
      </c>
      <c r="D42" s="476">
        <f t="shared" ref="D42:G42" si="0">D14</f>
        <v>44286</v>
      </c>
      <c r="E42" s="476">
        <f t="shared" si="0"/>
        <v>44651</v>
      </c>
      <c r="F42" s="476">
        <f t="shared" si="0"/>
        <v>45016</v>
      </c>
      <c r="G42" s="476">
        <f t="shared" si="0"/>
        <v>45382</v>
      </c>
      <c r="H42" s="8"/>
      <c r="I42" s="553" t="s">
        <v>417</v>
      </c>
      <c r="J42" s="553"/>
      <c r="K42" s="553"/>
    </row>
    <row r="43" spans="1:11" ht="6" customHeight="1"/>
    <row r="44" spans="1:11">
      <c r="B44" s="368" t="s">
        <v>406</v>
      </c>
      <c r="C44" s="473">
        <f>'Raw FS'!J105</f>
        <v>11.313132212457012</v>
      </c>
      <c r="D44" s="473">
        <f>'Raw FS'!K105</f>
        <v>26.036099443468071</v>
      </c>
      <c r="E44" s="473">
        <f>'Raw FS'!L105</f>
        <v>25.353792349068719</v>
      </c>
      <c r="F44" s="473">
        <f>'Raw FS'!M105</f>
        <v>21.83616019129532</v>
      </c>
      <c r="G44" s="473">
        <f>'Raw FS'!N105</f>
        <v>29.466983010903974</v>
      </c>
      <c r="H44" s="176"/>
    </row>
    <row r="45" spans="1:11">
      <c r="B45" s="8" t="s">
        <v>408</v>
      </c>
      <c r="C45" s="183">
        <f>'Raw FS'!J100</f>
        <v>6.8227574497574501</v>
      </c>
      <c r="D45" s="183">
        <f>'Raw FS'!K100</f>
        <v>13.052710020949721</v>
      </c>
      <c r="E45" s="183">
        <f>'Raw FS'!L100</f>
        <v>14.962045764528229</v>
      </c>
      <c r="F45" s="183">
        <f>'Raw FS'!M100</f>
        <v>12.463818830652288</v>
      </c>
      <c r="G45" s="183">
        <f>'Raw FS'!N100</f>
        <v>17.381649867757666</v>
      </c>
      <c r="H45" s="176"/>
    </row>
    <row r="46" spans="1:11">
      <c r="B46" s="8" t="s">
        <v>409</v>
      </c>
      <c r="C46" s="183">
        <f>'Raw FS'!J101</f>
        <v>1.6716122587582773</v>
      </c>
      <c r="D46" s="183">
        <f>'Raw FS'!K101</f>
        <v>3.4715335902572337</v>
      </c>
      <c r="E46" s="183">
        <f>'Raw FS'!L101</f>
        <v>3.5861325320194748</v>
      </c>
      <c r="F46" s="183">
        <f>'Raw FS'!M101</f>
        <v>2.7798384767781106</v>
      </c>
      <c r="G46" s="183">
        <f>'Raw FS'!N101</f>
        <v>3.8266734917616656</v>
      </c>
      <c r="H46" s="176"/>
    </row>
    <row r="47" spans="1:11">
      <c r="B47" s="8" t="s">
        <v>410</v>
      </c>
      <c r="C47" s="183">
        <f>'Raw FS'!J104</f>
        <v>2.3099824058361129</v>
      </c>
      <c r="D47" s="183">
        <f>'Raw FS'!K104</f>
        <v>4.4508158579940913</v>
      </c>
      <c r="E47" s="183">
        <f>'Raw FS'!L104</f>
        <v>5.1007338808670095</v>
      </c>
      <c r="F47" s="183">
        <f>'Raw FS'!M104</f>
        <v>4.5027794893356772</v>
      </c>
      <c r="G47" s="183">
        <f>'Raw FS'!N104</f>
        <v>6.1361669352357788</v>
      </c>
      <c r="H47" s="176"/>
    </row>
    <row r="48" spans="1:11">
      <c r="B48" s="8" t="s">
        <v>411</v>
      </c>
      <c r="C48" s="182">
        <f>'Dupout Analysis'!E69</f>
        <v>0.1536761640027797</v>
      </c>
      <c r="D48" s="182">
        <f>'Dupout Analysis'!F69</f>
        <v>0.13028002314530693</v>
      </c>
      <c r="E48" s="182">
        <f>'Dupout Analysis'!G69</f>
        <v>0.1469350879770982</v>
      </c>
      <c r="F48" s="182">
        <f>'Dupout Analysis'!H69</f>
        <v>0.15411676802058902</v>
      </c>
      <c r="G48" s="182">
        <f>'Dupout Analysis'!I69</f>
        <v>0.15551846918006645</v>
      </c>
    </row>
    <row r="49" spans="2:11">
      <c r="B49" s="8" t="s">
        <v>412</v>
      </c>
      <c r="C49" s="182">
        <f>'Dupout Analysis'!E91</f>
        <v>9.8728944090505255E-2</v>
      </c>
      <c r="D49" s="182">
        <f>'Dupout Analysis'!F91</f>
        <v>8.7441597721575601E-2</v>
      </c>
      <c r="E49" s="182">
        <f>'Dupout Analysis'!G91</f>
        <v>0.10230816744919265</v>
      </c>
      <c r="F49" s="182">
        <f>'Dupout Analysis'!H91</f>
        <v>0.10784217615940687</v>
      </c>
      <c r="G49" s="182">
        <f>'Dupout Analysis'!I91</f>
        <v>0.10725263316074916</v>
      </c>
    </row>
    <row r="50" spans="2:11">
      <c r="B50" s="471" t="s">
        <v>415</v>
      </c>
      <c r="C50" s="472">
        <f>'Raw FS'!J106</f>
        <v>0.23391182857239046</v>
      </c>
      <c r="D50" s="472">
        <f>'Raw FS'!K106</f>
        <v>0.23058883279060735</v>
      </c>
      <c r="E50" s="472">
        <f>'Raw FS'!L106</f>
        <v>0.23706272220515295</v>
      </c>
      <c r="F50" s="472">
        <f>'Raw FS'!M106</f>
        <v>0.26332060633690452</v>
      </c>
      <c r="G50" s="472">
        <f>'Raw FS'!N106</f>
        <v>0.27050940872924745</v>
      </c>
    </row>
    <row r="52" spans="2:11">
      <c r="B52" s="459" t="s">
        <v>419</v>
      </c>
      <c r="C52" s="550" t="str">
        <f>'Share Price'!G3</f>
        <v>No. Of Shares (In Cr)</v>
      </c>
      <c r="D52" s="550"/>
      <c r="E52" s="460" t="str">
        <f>'Share Price'!H3</f>
        <v>% Holding</v>
      </c>
      <c r="F52" s="550" t="str">
        <f>'Share Price'!J3</f>
        <v>Quarter Ending</v>
      </c>
      <c r="G52" s="550"/>
      <c r="I52" s="550" t="s">
        <v>424</v>
      </c>
      <c r="J52" s="550"/>
      <c r="K52" s="550"/>
    </row>
    <row r="53" spans="2:11" ht="6" customHeight="1">
      <c r="C53" s="177"/>
      <c r="E53" s="178"/>
    </row>
    <row r="54" spans="2:11">
      <c r="B54" s="368" t="str">
        <f>IFERROR('Share Price'!F4,0)</f>
        <v>Vama Sundari Investments (Delhi) Pvt. Ltd.</v>
      </c>
      <c r="C54" s="556">
        <f>'Share Price'!G4</f>
        <v>1198549941</v>
      </c>
      <c r="D54" s="556"/>
      <c r="E54" s="369">
        <f>(IFERROR('Share Price'!H4,0))/100</f>
        <v>0.44170000000000004</v>
      </c>
      <c r="F54" s="554">
        <f>'Share Price'!J4</f>
        <v>45467</v>
      </c>
      <c r="G54" s="555"/>
    </row>
    <row r="55" spans="2:11">
      <c r="B55" s="8" t="str">
        <f>IFERROR('Share Price'!F5,0)</f>
        <v>HCL Holdings Private Ltd.</v>
      </c>
      <c r="C55" s="544">
        <f>'Share Price'!G5</f>
        <v>446662032</v>
      </c>
      <c r="D55" s="544"/>
      <c r="E55" s="40">
        <f>(IFERROR('Share Price'!H5,0))/100</f>
        <v>0.1646</v>
      </c>
      <c r="F55" s="545">
        <f>'Share Price'!J5</f>
        <v>45467</v>
      </c>
      <c r="G55" s="546"/>
    </row>
    <row r="56" spans="2:11">
      <c r="B56" s="8" t="str">
        <f>IFERROR('Share Price'!F6,0)</f>
        <v>Life Insurance Corporation Of India</v>
      </c>
      <c r="C56" s="544">
        <f>'Share Price'!G6</f>
        <v>126187817</v>
      </c>
      <c r="D56" s="544"/>
      <c r="E56" s="40">
        <f>(IFERROR('Share Price'!H6,0))/100</f>
        <v>4.6500000000000007E-2</v>
      </c>
      <c r="F56" s="545">
        <f>'Share Price'!J6</f>
        <v>45467</v>
      </c>
      <c r="G56" s="546"/>
    </row>
    <row r="57" spans="2:11">
      <c r="B57" s="8" t="str">
        <f>IFERROR('Share Price'!F7,0)</f>
        <v>Artisan International Value Fund</v>
      </c>
      <c r="C57" s="544">
        <f>'Share Price'!G7</f>
        <v>60089426</v>
      </c>
      <c r="D57" s="544"/>
      <c r="E57" s="40">
        <f>(IFERROR('Share Price'!H7,0))/100</f>
        <v>2.2099999999999998E-2</v>
      </c>
      <c r="F57" s="545">
        <f>'Share Price'!J7</f>
        <v>45467</v>
      </c>
      <c r="G57" s="546"/>
    </row>
    <row r="58" spans="2:11">
      <c r="B58" s="8" t="str">
        <f>IFERROR('Share Price'!F8,0)</f>
        <v>HDFC Trustee Company Limited</v>
      </c>
      <c r="C58" s="544">
        <f>'Share Price'!G8</f>
        <v>39550661</v>
      </c>
      <c r="D58" s="544"/>
      <c r="E58" s="40">
        <f>(IFERROR('Share Price'!H8,0))/100</f>
        <v>1.46E-2</v>
      </c>
      <c r="F58" s="545">
        <f>'Share Price'!J8</f>
        <v>45467</v>
      </c>
      <c r="G58" s="546"/>
    </row>
    <row r="59" spans="2:11">
      <c r="B59" s="471" t="str">
        <f>IFERROR('Share Price'!F9,0)</f>
        <v>SBI Mutual Fund</v>
      </c>
      <c r="C59" s="549">
        <f>'Share Price'!G9</f>
        <v>39406092</v>
      </c>
      <c r="D59" s="549"/>
      <c r="E59" s="495">
        <f>(IFERROR('Share Price'!H9,0))/100</f>
        <v>1.4499999999999999E-2</v>
      </c>
      <c r="F59" s="547">
        <f>'Share Price'!J9</f>
        <v>45467</v>
      </c>
      <c r="G59" s="548"/>
    </row>
    <row r="60" spans="2:11">
      <c r="B60" s="8"/>
      <c r="C60" s="544"/>
      <c r="D60" s="544"/>
      <c r="E60" s="474"/>
      <c r="F60" s="544"/>
      <c r="G60" s="544"/>
    </row>
    <row r="61" spans="2:11">
      <c r="B61" s="543" t="s">
        <v>433</v>
      </c>
      <c r="C61" s="543"/>
      <c r="D61" s="543"/>
      <c r="E61" s="543"/>
      <c r="F61" s="543"/>
      <c r="G61" s="543"/>
    </row>
    <row r="64" spans="2:11">
      <c r="B64" s="257"/>
      <c r="C64" s="179"/>
      <c r="E64" s="542"/>
      <c r="F64" s="542"/>
      <c r="G64" s="184"/>
    </row>
    <row r="65" spans="1:11">
      <c r="B65" s="258"/>
      <c r="C65" s="179"/>
      <c r="E65" s="542"/>
      <c r="F65" s="542"/>
      <c r="G65" s="184"/>
    </row>
    <row r="66" spans="1:11">
      <c r="C66" s="179"/>
      <c r="E66" s="542"/>
      <c r="F66" s="542"/>
      <c r="G66" s="184"/>
    </row>
    <row r="72" spans="1:11">
      <c r="A72" s="55"/>
      <c r="B72" s="491"/>
      <c r="C72" s="55"/>
      <c r="D72" s="55"/>
      <c r="E72" s="55"/>
      <c r="F72" s="55"/>
      <c r="G72" s="55"/>
      <c r="H72" s="55"/>
    </row>
    <row r="73" spans="1:11">
      <c r="A73" s="55"/>
      <c r="B73" s="55"/>
      <c r="C73" s="55"/>
      <c r="D73" s="55"/>
      <c r="E73" s="55"/>
      <c r="F73" s="55"/>
      <c r="G73" s="55"/>
      <c r="H73" s="55"/>
    </row>
    <row r="74" spans="1:11" ht="18">
      <c r="A74" s="55"/>
      <c r="B74" s="492"/>
      <c r="C74" s="493"/>
      <c r="D74" s="493"/>
      <c r="E74" s="493"/>
      <c r="F74" s="493"/>
      <c r="G74" s="493"/>
      <c r="H74" s="55"/>
    </row>
    <row r="75" spans="1:11" ht="18">
      <c r="A75" s="55"/>
      <c r="B75" s="493"/>
      <c r="C75" s="494"/>
      <c r="D75" s="494"/>
      <c r="E75" s="494"/>
      <c r="F75" s="494"/>
      <c r="G75" s="494"/>
      <c r="H75" s="55"/>
      <c r="I75" s="55"/>
      <c r="J75" s="55"/>
      <c r="K75" s="55"/>
    </row>
    <row r="76" spans="1:11" ht="6" customHeight="1">
      <c r="A76" s="55"/>
      <c r="B76" s="493"/>
      <c r="C76" s="494"/>
      <c r="D76" s="494"/>
      <c r="E76" s="494"/>
      <c r="F76" s="494"/>
      <c r="G76" s="494"/>
      <c r="H76" s="55"/>
    </row>
    <row r="77" spans="1:11" ht="18" customHeight="1">
      <c r="A77" s="55"/>
      <c r="B77" s="55"/>
      <c r="C77" s="55"/>
      <c r="D77" s="55"/>
      <c r="E77" s="55"/>
      <c r="F77" s="55"/>
      <c r="G77" s="55"/>
      <c r="H77" s="493"/>
      <c r="I77" s="237"/>
      <c r="J77" s="237"/>
      <c r="K77" s="237"/>
    </row>
    <row r="78" spans="1:11" ht="18">
      <c r="A78" s="55"/>
      <c r="B78" s="442"/>
      <c r="C78" s="442"/>
      <c r="D78" s="442"/>
      <c r="E78" s="442"/>
      <c r="F78" s="442"/>
      <c r="G78" s="442"/>
      <c r="H78" s="494"/>
      <c r="I78" s="148"/>
      <c r="J78" s="148"/>
      <c r="K78" s="148"/>
    </row>
    <row r="79" spans="1:11" ht="18">
      <c r="A79" s="55"/>
      <c r="B79" s="442"/>
      <c r="C79" s="442"/>
      <c r="D79" s="442"/>
      <c r="E79" s="442"/>
      <c r="F79" s="442"/>
      <c r="G79" s="442"/>
      <c r="H79" s="494"/>
      <c r="I79" s="148"/>
      <c r="J79" s="148"/>
      <c r="K79" s="148"/>
    </row>
    <row r="80" spans="1:11">
      <c r="A80" s="55"/>
      <c r="B80" s="442"/>
      <c r="C80" s="442"/>
      <c r="D80" s="442"/>
      <c r="E80" s="442"/>
      <c r="F80" s="442"/>
      <c r="G80" s="442"/>
      <c r="H80" s="55"/>
    </row>
    <row r="81" spans="1:11" ht="14.4" customHeight="1">
      <c r="A81" s="55"/>
      <c r="B81" s="442"/>
      <c r="C81" s="442"/>
      <c r="D81" s="442"/>
      <c r="E81" s="442"/>
      <c r="F81" s="442"/>
      <c r="G81" s="442"/>
      <c r="H81" s="442"/>
      <c r="I81" s="236"/>
      <c r="J81" s="236"/>
      <c r="K81" s="236"/>
    </row>
    <row r="82" spans="1:11">
      <c r="H82" s="236"/>
      <c r="I82" s="236"/>
      <c r="J82" s="236"/>
      <c r="K82" s="236"/>
    </row>
    <row r="83" spans="1:11">
      <c r="H83" s="236"/>
      <c r="I83" s="236"/>
      <c r="J83" s="236"/>
      <c r="K83" s="236"/>
    </row>
    <row r="84" spans="1:11">
      <c r="H84" s="236"/>
      <c r="I84" s="236"/>
      <c r="J84" s="236"/>
      <c r="K84" s="236"/>
    </row>
  </sheetData>
  <mergeCells count="26">
    <mergeCell ref="B27:K27"/>
    <mergeCell ref="C3:K3"/>
    <mergeCell ref="C1:K1"/>
    <mergeCell ref="F57:G57"/>
    <mergeCell ref="I52:K52"/>
    <mergeCell ref="I42:K42"/>
    <mergeCell ref="C52:D52"/>
    <mergeCell ref="F52:G52"/>
    <mergeCell ref="F54:G54"/>
    <mergeCell ref="F55:G55"/>
    <mergeCell ref="C54:D54"/>
    <mergeCell ref="C55:D55"/>
    <mergeCell ref="B5:K10"/>
    <mergeCell ref="F58:G58"/>
    <mergeCell ref="F59:G59"/>
    <mergeCell ref="F56:G56"/>
    <mergeCell ref="C57:D57"/>
    <mergeCell ref="C58:D58"/>
    <mergeCell ref="C59:D59"/>
    <mergeCell ref="C56:D56"/>
    <mergeCell ref="E64:F64"/>
    <mergeCell ref="E65:F65"/>
    <mergeCell ref="E66:F66"/>
    <mergeCell ref="B61:G61"/>
    <mergeCell ref="C60:D60"/>
    <mergeCell ref="F60:G60"/>
  </mergeCells>
  <printOptions horizontalCentered="1" verticalCentered="1"/>
  <pageMargins left="0" right="0" top="0" bottom="0" header="0" footer="0"/>
  <pageSetup paperSize="13" scale="7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A8A50-9E51-412C-85E7-ADB34E18F8C8}">
  <sheetPr codeName="Sheet15"/>
  <dimension ref="B2:U5460"/>
  <sheetViews>
    <sheetView showGridLines="0" view="pageLayout" topLeftCell="A49" zoomScaleNormal="115" workbookViewId="0">
      <selection sqref="A1:L61"/>
    </sheetView>
  </sheetViews>
  <sheetFormatPr defaultRowHeight="14.4"/>
  <cols>
    <col min="1" max="1" width="2.109375" customWidth="1"/>
    <col min="2" max="2" width="11.88671875" customWidth="1"/>
    <col min="6" max="6" width="13.109375" bestFit="1" customWidth="1"/>
    <col min="7" max="7" width="2.33203125" customWidth="1"/>
    <col min="8" max="8" width="17" bestFit="1" customWidth="1"/>
    <col min="9" max="9" width="10.21875" bestFit="1" customWidth="1"/>
    <col min="11" max="12" width="10.33203125" bestFit="1" customWidth="1"/>
  </cols>
  <sheetData>
    <row r="2" spans="2:21" ht="14.4" customHeight="1">
      <c r="B2" s="552" t="str">
        <f>'Data Sheet'!B1</f>
        <v>HCL TECHNOLOGIES LTD</v>
      </c>
      <c r="C2" s="552"/>
      <c r="D2" s="552"/>
      <c r="E2" s="552"/>
      <c r="F2" s="552"/>
      <c r="G2" s="552"/>
      <c r="H2" s="552"/>
      <c r="I2" s="552"/>
      <c r="J2" s="552"/>
      <c r="K2" s="552"/>
      <c r="L2" s="552"/>
      <c r="M2" s="259"/>
    </row>
    <row r="3" spans="2:21" ht="14.4" customHeight="1">
      <c r="B3" s="552"/>
      <c r="C3" s="552"/>
      <c r="D3" s="552"/>
      <c r="E3" s="552"/>
      <c r="F3" s="552"/>
      <c r="G3" s="552"/>
      <c r="H3" s="552"/>
      <c r="I3" s="552"/>
      <c r="J3" s="552"/>
      <c r="K3" s="552"/>
      <c r="L3" s="552"/>
      <c r="M3" s="259"/>
    </row>
    <row r="4" spans="2:21" ht="14.4" customHeight="1">
      <c r="B4" s="552"/>
      <c r="C4" s="552"/>
      <c r="D4" s="552"/>
      <c r="E4" s="552"/>
      <c r="F4" s="552"/>
      <c r="G4" s="552"/>
      <c r="H4" s="552"/>
      <c r="I4" s="552"/>
      <c r="J4" s="552"/>
      <c r="K4" s="552"/>
      <c r="L4" s="552"/>
      <c r="M4" s="259"/>
    </row>
    <row r="5" spans="2:21" ht="14.4" customHeight="1">
      <c r="B5" s="552"/>
      <c r="C5" s="552"/>
      <c r="D5" s="552"/>
      <c r="E5" s="552"/>
      <c r="F5" s="552"/>
      <c r="G5" s="552"/>
      <c r="H5" s="552"/>
      <c r="I5" s="552"/>
      <c r="J5" s="552"/>
      <c r="K5" s="552"/>
      <c r="L5" s="552"/>
      <c r="M5" s="259"/>
    </row>
    <row r="7" spans="2:21" ht="23.4">
      <c r="B7" s="559" t="str">
        <f>"Value At Risk"&amp;" - "&amp;'Data Sheet'!B1&amp;" (Historical Approach) "</f>
        <v xml:space="preserve">Value At Risk - HCL TECHNOLOGIES LTD (Historical Approach) </v>
      </c>
      <c r="C7" s="559"/>
      <c r="D7" s="559"/>
      <c r="E7" s="559"/>
      <c r="F7" s="559"/>
      <c r="G7" s="559"/>
      <c r="H7" s="559"/>
      <c r="I7" s="559"/>
      <c r="J7" s="559"/>
      <c r="K7" s="559"/>
      <c r="L7" s="559"/>
    </row>
    <row r="10" spans="2:21">
      <c r="B10" s="24" t="s">
        <v>180</v>
      </c>
      <c r="C10" s="218" t="s">
        <v>399</v>
      </c>
      <c r="D10" s="218" t="s">
        <v>416</v>
      </c>
      <c r="E10" s="218" t="s">
        <v>532</v>
      </c>
      <c r="F10" s="218" t="s">
        <v>494</v>
      </c>
      <c r="G10" s="215"/>
      <c r="H10" s="534" t="s">
        <v>482</v>
      </c>
      <c r="I10" s="534"/>
      <c r="J10" s="534"/>
      <c r="K10" s="534"/>
      <c r="L10" s="534"/>
    </row>
    <row r="11" spans="2:21">
      <c r="B11" s="444">
        <v>37921</v>
      </c>
      <c r="C11" s="445">
        <v>14.166631000000001</v>
      </c>
      <c r="D11" s="445">
        <v>14.166631000000001</v>
      </c>
      <c r="E11" s="446">
        <f t="shared" ref="E11:E74" si="0">C11/C12-1</f>
        <v>-0.49306309973991924</v>
      </c>
      <c r="F11" s="80">
        <v>0.20425349639590107</v>
      </c>
    </row>
    <row r="12" spans="2:21">
      <c r="B12" s="444">
        <v>39937</v>
      </c>
      <c r="C12" s="445">
        <v>27.945550999999998</v>
      </c>
      <c r="D12" s="445">
        <v>27.945550999999998</v>
      </c>
      <c r="E12" s="446">
        <f t="shared" si="0"/>
        <v>0.28627160319489842</v>
      </c>
      <c r="F12" s="80">
        <v>0.18562640144683873</v>
      </c>
      <c r="H12" s="514" t="s">
        <v>483</v>
      </c>
      <c r="I12" s="514"/>
      <c r="J12" s="514"/>
      <c r="K12" s="514"/>
      <c r="L12" s="514"/>
    </row>
    <row r="13" spans="2:21">
      <c r="B13" s="444">
        <v>39798</v>
      </c>
      <c r="C13" s="445">
        <v>21.726011</v>
      </c>
      <c r="D13" s="445">
        <v>21.726011</v>
      </c>
      <c r="E13" s="446">
        <f t="shared" si="0"/>
        <v>0.84684874685349021</v>
      </c>
      <c r="F13" s="80">
        <v>0.18488202341926918</v>
      </c>
      <c r="H13" t="s">
        <v>163</v>
      </c>
      <c r="L13" s="89">
        <f>AVERAGE(F11:F5460)</f>
        <v>1.1544424890030738E-3</v>
      </c>
      <c r="U13" s="89"/>
    </row>
    <row r="14" spans="2:21">
      <c r="B14" s="444">
        <v>37742</v>
      </c>
      <c r="C14" s="445">
        <v>11.763828</v>
      </c>
      <c r="D14" s="445">
        <v>11.763828</v>
      </c>
      <c r="E14" s="446">
        <f t="shared" si="0"/>
        <v>-0.61465005051650068</v>
      </c>
      <c r="F14" s="80">
        <v>0.18451341855631243</v>
      </c>
      <c r="H14" t="s">
        <v>484</v>
      </c>
      <c r="L14" s="89">
        <f>_xlfn.STDEV.S(F11:F5460)</f>
        <v>2.3885774087146778E-2</v>
      </c>
      <c r="U14" s="89"/>
    </row>
    <row r="15" spans="2:21">
      <c r="B15" s="444">
        <v>39752</v>
      </c>
      <c r="C15" s="445">
        <v>30.527649</v>
      </c>
      <c r="D15" s="445">
        <v>30.527649</v>
      </c>
      <c r="E15" s="446">
        <f t="shared" si="0"/>
        <v>1.5950438071688908</v>
      </c>
      <c r="F15" s="80">
        <v>0.14012485272564423</v>
      </c>
      <c r="H15" t="s">
        <v>485</v>
      </c>
      <c r="L15" s="89">
        <f>MIN(F11:F5460)</f>
        <v>-0.18919593996543627</v>
      </c>
      <c r="U15" s="89"/>
    </row>
    <row r="16" spans="2:21">
      <c r="B16" s="444">
        <v>37729</v>
      </c>
      <c r="C16" s="445">
        <v>11.763828</v>
      </c>
      <c r="D16" s="445">
        <v>11.763828</v>
      </c>
      <c r="E16" s="446">
        <f t="shared" si="0"/>
        <v>-0.56065294559729084</v>
      </c>
      <c r="F16" s="80">
        <v>0.13409030436945435</v>
      </c>
      <c r="H16" t="s">
        <v>486</v>
      </c>
      <c r="L16" s="89">
        <f>MAX(F11:F5460)</f>
        <v>0.20425349639590107</v>
      </c>
      <c r="U16" s="89"/>
    </row>
    <row r="17" spans="2:19">
      <c r="B17" s="444">
        <v>39750</v>
      </c>
      <c r="C17" s="445">
        <v>26.775707000000001</v>
      </c>
      <c r="D17" s="445">
        <v>26.775707000000001</v>
      </c>
      <c r="E17" s="446">
        <f t="shared" si="0"/>
        <v>-0.23955332186573097</v>
      </c>
      <c r="F17" s="80">
        <v>0.13256181297822778</v>
      </c>
      <c r="H17" t="s">
        <v>487</v>
      </c>
      <c r="L17" s="223">
        <f>'Data Sheet'!B8</f>
        <v>1574.9</v>
      </c>
    </row>
    <row r="18" spans="2:19">
      <c r="B18" s="444">
        <v>39973</v>
      </c>
      <c r="C18" s="445">
        <v>35.210498999999999</v>
      </c>
      <c r="D18" s="445">
        <v>35.210498999999999</v>
      </c>
      <c r="E18" s="446">
        <f t="shared" si="0"/>
        <v>0.17078326984060466</v>
      </c>
      <c r="F18" s="80">
        <v>0.12666663744179818</v>
      </c>
    </row>
    <row r="19" spans="2:19">
      <c r="B19" s="444">
        <v>39951</v>
      </c>
      <c r="C19" s="445">
        <v>30.074310000000001</v>
      </c>
      <c r="D19" s="445">
        <v>30.074310000000001</v>
      </c>
      <c r="E19" s="446">
        <f t="shared" si="0"/>
        <v>1.2951853957074357</v>
      </c>
      <c r="F19" s="80">
        <v>0.12351990368178178</v>
      </c>
      <c r="H19" s="225" t="s">
        <v>488</v>
      </c>
      <c r="I19" s="217" t="s">
        <v>489</v>
      </c>
      <c r="J19" s="217" t="s">
        <v>490</v>
      </c>
      <c r="K19" s="217" t="s">
        <v>491</v>
      </c>
      <c r="L19" s="217" t="s">
        <v>492</v>
      </c>
    </row>
    <row r="20" spans="2:19">
      <c r="B20" s="444">
        <v>37897</v>
      </c>
      <c r="C20" s="445">
        <v>13.103216</v>
      </c>
      <c r="D20" s="445">
        <v>13.103216</v>
      </c>
      <c r="E20" s="446">
        <f t="shared" si="0"/>
        <v>-0.96597448409859965</v>
      </c>
      <c r="F20" s="80">
        <v>0.11385647597023696</v>
      </c>
      <c r="H20" s="227">
        <v>0.05</v>
      </c>
      <c r="I20" s="89">
        <v>0.95</v>
      </c>
      <c r="J20" s="89">
        <f>_xlfn.PERCENTILE.INC($F$11:$F$5460,H20)</f>
        <v>-3.2996906617489039E-2</v>
      </c>
      <c r="K20" s="222">
        <f>$L$17*(1+J20)</f>
        <v>1522.9331717681166</v>
      </c>
      <c r="L20" s="222">
        <f>K20-$L$17</f>
        <v>-51.966828231883483</v>
      </c>
      <c r="Q20" s="86"/>
      <c r="R20" s="89"/>
      <c r="S20" s="89"/>
    </row>
    <row r="21" spans="2:19">
      <c r="B21" s="444">
        <v>43928</v>
      </c>
      <c r="C21" s="445">
        <v>385.09970099999998</v>
      </c>
      <c r="D21" s="445">
        <v>385.09970099999998</v>
      </c>
      <c r="E21" s="446">
        <f t="shared" si="0"/>
        <v>16.235219802929361</v>
      </c>
      <c r="F21" s="80">
        <v>0.11175457786449572</v>
      </c>
      <c r="H21" s="227">
        <v>0.01</v>
      </c>
      <c r="I21" s="89">
        <v>0.99</v>
      </c>
      <c r="J21" s="89">
        <f>_xlfn.PERCENTILE.INC($F$11:$F$5460,H21)</f>
        <v>-6.5881225786163927E-2</v>
      </c>
      <c r="K21" s="222">
        <f t="shared" ref="K21:K22" si="1">$L$17*(1+J21)</f>
        <v>1471.1436575093705</v>
      </c>
      <c r="L21" s="222">
        <f t="shared" ref="L21:L22" si="2">K21-$L$17</f>
        <v>-103.75634249062955</v>
      </c>
      <c r="M21" s="222"/>
      <c r="Q21" s="86"/>
      <c r="R21" s="89"/>
      <c r="S21" s="89"/>
    </row>
    <row r="22" spans="2:19">
      <c r="B22" s="444">
        <v>39911</v>
      </c>
      <c r="C22" s="445">
        <v>22.343765000000001</v>
      </c>
      <c r="D22" s="445">
        <v>22.343765000000001</v>
      </c>
      <c r="E22" s="446">
        <f t="shared" si="0"/>
        <v>-0.42757013056990056</v>
      </c>
      <c r="F22" s="80">
        <v>0.11130992060944034</v>
      </c>
      <c r="H22" s="228">
        <v>5.0000000000000001E-3</v>
      </c>
      <c r="I22" s="89">
        <v>0.995</v>
      </c>
      <c r="J22" s="89">
        <f t="shared" ref="J22" si="3">_xlfn.PERCENTILE.INC($F$11:$F$5460,H22)</f>
        <v>-7.8420565317505006E-2</v>
      </c>
      <c r="K22" s="222">
        <f t="shared" si="1"/>
        <v>1451.3954516814615</v>
      </c>
      <c r="L22" s="222">
        <f t="shared" si="2"/>
        <v>-123.50454831853858</v>
      </c>
      <c r="Q22" s="89"/>
      <c r="R22" s="89"/>
      <c r="S22" s="89"/>
    </row>
    <row r="23" spans="2:19">
      <c r="B23" s="444">
        <v>40011</v>
      </c>
      <c r="C23" s="445">
        <v>39.033192</v>
      </c>
      <c r="D23" s="445">
        <v>39.033192</v>
      </c>
      <c r="E23" s="446">
        <f t="shared" si="0"/>
        <v>0.50989404528383342</v>
      </c>
      <c r="F23" s="80">
        <v>0.10913763459980919</v>
      </c>
    </row>
    <row r="24" spans="2:19">
      <c r="B24" s="444">
        <v>38131</v>
      </c>
      <c r="C24" s="445">
        <v>25.851610000000001</v>
      </c>
      <c r="D24" s="445">
        <v>25.851610000000001</v>
      </c>
      <c r="E24" s="446">
        <f t="shared" si="0"/>
        <v>8.3360555350095344E-2</v>
      </c>
      <c r="F24" s="80">
        <v>0.10748161555782398</v>
      </c>
    </row>
    <row r="25" spans="2:19">
      <c r="B25" s="444">
        <v>39800</v>
      </c>
      <c r="C25" s="445">
        <v>23.862425000000002</v>
      </c>
      <c r="D25" s="445">
        <v>23.862425000000002</v>
      </c>
      <c r="E25" s="446">
        <f t="shared" si="0"/>
        <v>-0.94856925123538827</v>
      </c>
      <c r="F25" s="80">
        <v>0.10552129065806204</v>
      </c>
    </row>
    <row r="26" spans="2:19">
      <c r="B26" s="444">
        <v>43951</v>
      </c>
      <c r="C26" s="445">
        <v>463.97195399999998</v>
      </c>
      <c r="D26" s="445">
        <v>463.97195399999998</v>
      </c>
      <c r="E26" s="446">
        <f t="shared" si="0"/>
        <v>-0.3202388597068887</v>
      </c>
      <c r="F26" s="80">
        <v>0.10533813007927018</v>
      </c>
    </row>
    <row r="27" spans="2:19">
      <c r="B27" s="444">
        <v>44088</v>
      </c>
      <c r="C27" s="445">
        <v>682.55145300000004</v>
      </c>
      <c r="D27" s="445">
        <v>682.55145300000004</v>
      </c>
      <c r="E27" s="446">
        <f t="shared" si="0"/>
        <v>53.064072383523879</v>
      </c>
      <c r="F27" s="80">
        <v>0.10463438070840025</v>
      </c>
    </row>
    <row r="28" spans="2:19">
      <c r="B28" s="444">
        <v>37812</v>
      </c>
      <c r="C28" s="445">
        <v>12.624862</v>
      </c>
      <c r="D28" s="445">
        <v>12.624862</v>
      </c>
      <c r="E28" s="446">
        <f t="shared" si="0"/>
        <v>-0.72011291466777994</v>
      </c>
      <c r="F28" s="80">
        <v>0.10109122167341011</v>
      </c>
    </row>
    <row r="29" spans="2:19">
      <c r="B29" s="444">
        <v>39479</v>
      </c>
      <c r="C29" s="445">
        <v>45.106983</v>
      </c>
      <c r="D29" s="445">
        <v>45.106983</v>
      </c>
      <c r="E29" s="446">
        <f t="shared" si="0"/>
        <v>-0.53396949082343048</v>
      </c>
      <c r="F29" s="80">
        <v>0.10055881433463099</v>
      </c>
    </row>
    <row r="30" spans="2:19">
      <c r="B30" s="444">
        <v>40653</v>
      </c>
      <c r="C30" s="445">
        <v>96.789764000000005</v>
      </c>
      <c r="D30" s="445">
        <v>96.789764000000005</v>
      </c>
      <c r="E30" s="446">
        <f t="shared" si="0"/>
        <v>0.91143741253582533</v>
      </c>
      <c r="F30" s="80">
        <v>9.7156562038664518E-2</v>
      </c>
    </row>
    <row r="31" spans="2:19">
      <c r="B31" s="444">
        <v>40046</v>
      </c>
      <c r="C31" s="445">
        <v>50.637160999999999</v>
      </c>
      <c r="D31" s="445">
        <v>50.637160999999999</v>
      </c>
      <c r="E31" s="446">
        <f t="shared" si="0"/>
        <v>0.23424012576305553</v>
      </c>
      <c r="F31" s="80">
        <v>9.71540624352496E-2</v>
      </c>
    </row>
    <row r="32" spans="2:19">
      <c r="B32" s="444">
        <v>39665</v>
      </c>
      <c r="C32" s="445">
        <v>41.026992999999997</v>
      </c>
      <c r="D32" s="445">
        <v>41.026992999999997</v>
      </c>
      <c r="E32" s="446">
        <f t="shared" si="0"/>
        <v>0.29439914118541055</v>
      </c>
      <c r="F32" s="80">
        <v>9.1860196415641582E-2</v>
      </c>
    </row>
    <row r="33" spans="2:12">
      <c r="B33" s="444">
        <v>39960</v>
      </c>
      <c r="C33" s="445">
        <v>31.695782000000001</v>
      </c>
      <c r="D33" s="445">
        <v>31.695782000000001</v>
      </c>
      <c r="E33" s="446">
        <f t="shared" si="0"/>
        <v>7.7186210942895128E-2</v>
      </c>
      <c r="F33" s="80">
        <v>9.1391138666646832E-2</v>
      </c>
    </row>
    <row r="34" spans="2:12">
      <c r="B34" s="444">
        <v>39741</v>
      </c>
      <c r="C34" s="445">
        <v>29.424607999999999</v>
      </c>
      <c r="D34" s="445">
        <v>29.424607999999999</v>
      </c>
      <c r="E34" s="446">
        <f t="shared" si="0"/>
        <v>-0.34513423469286242</v>
      </c>
      <c r="F34" s="80">
        <v>8.9873842597822717E-2</v>
      </c>
    </row>
    <row r="35" spans="2:12">
      <c r="B35" s="444">
        <v>38910</v>
      </c>
      <c r="C35" s="445">
        <v>44.932274</v>
      </c>
      <c r="D35" s="445">
        <v>44.932274</v>
      </c>
      <c r="E35" s="446">
        <f t="shared" si="0"/>
        <v>0.17103959492889675</v>
      </c>
      <c r="F35" s="80">
        <v>8.8830449302422787E-2</v>
      </c>
    </row>
    <row r="36" spans="2:12">
      <c r="B36" s="444">
        <v>38889</v>
      </c>
      <c r="C36" s="445">
        <v>38.36956</v>
      </c>
      <c r="D36" s="445">
        <v>38.36956</v>
      </c>
      <c r="E36" s="446">
        <f t="shared" si="0"/>
        <v>-0.89040493703628587</v>
      </c>
      <c r="F36" s="80">
        <v>8.8022574416266375E-2</v>
      </c>
    </row>
    <row r="37" spans="2:12">
      <c r="B37" s="444">
        <v>42034</v>
      </c>
      <c r="C37" s="445">
        <v>350.10299700000002</v>
      </c>
      <c r="D37" s="445">
        <v>350.10299700000002</v>
      </c>
      <c r="E37" s="446">
        <f t="shared" si="0"/>
        <v>28.76097550899248</v>
      </c>
      <c r="F37" s="80">
        <v>8.6601028539609493E-2</v>
      </c>
    </row>
    <row r="38" spans="2:12">
      <c r="B38" s="444">
        <v>37725</v>
      </c>
      <c r="C38" s="445">
        <v>11.763828</v>
      </c>
      <c r="D38" s="445">
        <v>11.763828</v>
      </c>
      <c r="E38" s="446">
        <f t="shared" si="0"/>
        <v>-0.4360815666922393</v>
      </c>
      <c r="F38" s="80">
        <v>8.556898386987366E-2</v>
      </c>
      <c r="K38" s="558" t="s">
        <v>498</v>
      </c>
      <c r="L38" s="558"/>
    </row>
    <row r="39" spans="2:12">
      <c r="B39" s="444">
        <v>39827</v>
      </c>
      <c r="C39" s="445">
        <v>20.860868</v>
      </c>
      <c r="D39" s="445">
        <v>20.860868</v>
      </c>
      <c r="E39" s="446">
        <f t="shared" si="0"/>
        <v>-0.50740139925240524</v>
      </c>
      <c r="F39" s="80">
        <v>8.5438794049628619E-2</v>
      </c>
      <c r="K39" s="231" t="s">
        <v>500</v>
      </c>
      <c r="L39" s="230">
        <f>'[1]HCLTECH.NS (1)'!$A$5452</f>
        <v>45497</v>
      </c>
    </row>
    <row r="40" spans="2:12">
      <c r="B40" s="444">
        <v>40014</v>
      </c>
      <c r="C40" s="445">
        <v>42.348613999999998</v>
      </c>
      <c r="D40" s="445">
        <v>42.348613999999998</v>
      </c>
      <c r="E40" s="446">
        <f t="shared" si="0"/>
        <v>-5.3127605613934037E-5</v>
      </c>
      <c r="F40" s="80">
        <v>8.4938531288960339E-2</v>
      </c>
      <c r="K40" s="229" t="s">
        <v>499</v>
      </c>
      <c r="L40" s="447">
        <f>'[1]HCLTECH.NS (1)'!$A$2</f>
        <v>37480</v>
      </c>
    </row>
    <row r="41" spans="2:12">
      <c r="B41" s="444">
        <v>39472</v>
      </c>
      <c r="C41" s="445">
        <v>42.350864000000001</v>
      </c>
      <c r="D41" s="445">
        <v>42.350864000000001</v>
      </c>
      <c r="E41" s="446">
        <f t="shared" si="0"/>
        <v>1.4462260873282009</v>
      </c>
      <c r="F41" s="80">
        <v>8.4473263900634254E-2</v>
      </c>
    </row>
    <row r="42" spans="2:12">
      <c r="B42" s="444">
        <v>37928</v>
      </c>
      <c r="C42" s="445">
        <v>17.312735</v>
      </c>
      <c r="D42" s="445">
        <v>17.312735</v>
      </c>
      <c r="E42" s="446">
        <f t="shared" si="0"/>
        <v>-0.74672505865255989</v>
      </c>
      <c r="F42" s="80">
        <v>8.4351539961843969E-2</v>
      </c>
    </row>
    <row r="43" spans="2:12">
      <c r="B43" s="444">
        <v>40289</v>
      </c>
      <c r="C43" s="445">
        <v>68.355498999999995</v>
      </c>
      <c r="D43" s="445">
        <v>68.355498999999995</v>
      </c>
      <c r="E43" s="446">
        <f t="shared" si="0"/>
        <v>1.1478285001234387</v>
      </c>
      <c r="F43" s="80">
        <v>8.2669594903173049E-2</v>
      </c>
    </row>
    <row r="44" spans="2:12">
      <c r="B44" s="444">
        <v>39742</v>
      </c>
      <c r="C44" s="445">
        <v>31.825399000000001</v>
      </c>
      <c r="D44" s="445">
        <v>31.825399000000001</v>
      </c>
      <c r="E44" s="446">
        <f t="shared" si="0"/>
        <v>-0.37512447776670699</v>
      </c>
      <c r="F44" s="80">
        <v>8.159126537896455E-2</v>
      </c>
    </row>
    <row r="45" spans="2:12">
      <c r="B45" s="444">
        <v>38824</v>
      </c>
      <c r="C45" s="445">
        <v>50.930782000000001</v>
      </c>
      <c r="D45" s="445">
        <v>50.930782000000001</v>
      </c>
      <c r="E45" s="446">
        <f t="shared" si="0"/>
        <v>2.6939464740650934</v>
      </c>
      <c r="F45" s="80">
        <v>8.1500893790598328E-2</v>
      </c>
    </row>
    <row r="46" spans="2:12">
      <c r="B46" s="444">
        <v>37861</v>
      </c>
      <c r="C46" s="445">
        <v>13.787634000000001</v>
      </c>
      <c r="D46" s="445">
        <v>13.787634000000001</v>
      </c>
      <c r="E46" s="446">
        <f t="shared" si="0"/>
        <v>-0.71875701825733151</v>
      </c>
      <c r="F46" s="80">
        <v>8.1073151186855874E-2</v>
      </c>
    </row>
    <row r="47" spans="2:12">
      <c r="B47" s="444">
        <v>39567</v>
      </c>
      <c r="C47" s="445">
        <v>49.023921999999999</v>
      </c>
      <c r="D47" s="445">
        <v>49.023921999999999</v>
      </c>
      <c r="E47" s="446">
        <f t="shared" si="0"/>
        <v>1.2535305935743937</v>
      </c>
      <c r="F47" s="80">
        <v>8.1009824076087922E-2</v>
      </c>
    </row>
    <row r="48" spans="2:12">
      <c r="B48" s="444">
        <v>38044</v>
      </c>
      <c r="C48" s="445">
        <v>21.754273999999999</v>
      </c>
      <c r="D48" s="445">
        <v>21.754273999999999</v>
      </c>
      <c r="E48" s="446">
        <f t="shared" si="0"/>
        <v>4.6370049778188926E-2</v>
      </c>
      <c r="F48" s="80">
        <v>8.0908516163935129E-2</v>
      </c>
    </row>
    <row r="49" spans="2:6">
      <c r="B49" s="444">
        <v>39829</v>
      </c>
      <c r="C49" s="445">
        <v>20.790230000000001</v>
      </c>
      <c r="D49" s="445">
        <v>20.790230000000001</v>
      </c>
      <c r="E49" s="446">
        <f t="shared" si="0"/>
        <v>8.0686633348549863E-2</v>
      </c>
      <c r="F49" s="80">
        <v>7.9284650364440212E-2</v>
      </c>
    </row>
    <row r="50" spans="2:6">
      <c r="B50" s="444">
        <v>38071</v>
      </c>
      <c r="C50" s="445">
        <v>19.237981999999999</v>
      </c>
      <c r="D50" s="445">
        <v>19.237981999999999</v>
      </c>
      <c r="E50" s="446">
        <f t="shared" si="0"/>
        <v>-0.1078937610748244</v>
      </c>
      <c r="F50" s="80">
        <v>7.8734153238597004E-2</v>
      </c>
    </row>
    <row r="51" spans="2:6">
      <c r="B51" s="444">
        <v>37956</v>
      </c>
      <c r="C51" s="445">
        <v>21.564675999999999</v>
      </c>
      <c r="D51" s="445">
        <v>21.564675999999999</v>
      </c>
      <c r="E51" s="446">
        <f t="shared" si="0"/>
        <v>-0.44986155767924074</v>
      </c>
      <c r="F51" s="80">
        <v>7.8704762499307135E-2</v>
      </c>
    </row>
    <row r="52" spans="2:6">
      <c r="B52" s="444">
        <v>39710</v>
      </c>
      <c r="C52" s="445">
        <v>39.198635000000003</v>
      </c>
      <c r="D52" s="445">
        <v>39.198635000000003</v>
      </c>
      <c r="E52" s="446">
        <f t="shared" si="0"/>
        <v>0.62881601354756755</v>
      </c>
      <c r="F52" s="80">
        <v>7.8260655484274189E-2</v>
      </c>
    </row>
    <row r="53" spans="2:6">
      <c r="B53" s="444">
        <v>37994</v>
      </c>
      <c r="C53" s="445">
        <v>24.065722999999998</v>
      </c>
      <c r="D53" s="445">
        <v>24.065722999999998</v>
      </c>
      <c r="E53" s="446">
        <f t="shared" si="0"/>
        <v>-0.53020464951264668</v>
      </c>
      <c r="F53" s="80">
        <v>7.8231849666961173E-2</v>
      </c>
    </row>
    <row r="54" spans="2:6">
      <c r="B54" s="444">
        <v>40038</v>
      </c>
      <c r="C54" s="445">
        <v>51.225971000000001</v>
      </c>
      <c r="D54" s="445">
        <v>51.225971000000001</v>
      </c>
      <c r="E54" s="446">
        <f t="shared" si="0"/>
        <v>0.42543510146915953</v>
      </c>
      <c r="F54" s="80">
        <v>7.7758672221435177E-2</v>
      </c>
    </row>
    <row r="55" spans="2:6">
      <c r="B55" s="444">
        <v>38877</v>
      </c>
      <c r="C55" s="445">
        <v>35.937077000000002</v>
      </c>
      <c r="D55" s="445">
        <v>35.937077000000002</v>
      </c>
      <c r="E55" s="446">
        <f t="shared" si="0"/>
        <v>-0.50472296912217485</v>
      </c>
      <c r="F55" s="80">
        <v>7.7755529809411916E-2</v>
      </c>
    </row>
    <row r="56" spans="2:6">
      <c r="B56" s="444">
        <v>40784</v>
      </c>
      <c r="C56" s="445">
        <v>72.559546999999995</v>
      </c>
      <c r="D56" s="445">
        <v>72.559546999999995</v>
      </c>
      <c r="E56" s="446">
        <f t="shared" si="0"/>
        <v>-0.80893550397824121</v>
      </c>
      <c r="F56" s="80">
        <v>7.6212694298689154E-2</v>
      </c>
    </row>
    <row r="57" spans="2:6">
      <c r="B57" s="444">
        <v>43910</v>
      </c>
      <c r="C57" s="445">
        <v>379.764679</v>
      </c>
      <c r="D57" s="445">
        <v>379.764679</v>
      </c>
      <c r="E57" s="446">
        <f t="shared" si="0"/>
        <v>7.1703571408517064</v>
      </c>
      <c r="F57" s="80">
        <v>7.6066960473492262E-2</v>
      </c>
    </row>
    <row r="58" spans="2:6">
      <c r="B58" s="444">
        <v>39531</v>
      </c>
      <c r="C58" s="445">
        <v>46.480792999999998</v>
      </c>
      <c r="D58" s="445">
        <v>46.480792999999998</v>
      </c>
      <c r="E58" s="446">
        <f t="shared" si="0"/>
        <v>2.0169260423713804</v>
      </c>
      <c r="F58" s="80">
        <v>7.5127434429332451E-2</v>
      </c>
    </row>
    <row r="59" spans="2:6">
      <c r="B59" s="444">
        <v>37868</v>
      </c>
      <c r="C59" s="445">
        <v>15.406673</v>
      </c>
      <c r="D59" s="445">
        <v>15.406673</v>
      </c>
      <c r="E59" s="446">
        <f t="shared" si="0"/>
        <v>-0.71113532731872586</v>
      </c>
      <c r="F59" s="80">
        <v>7.3589738140142469E-2</v>
      </c>
    </row>
    <row r="60" spans="2:6">
      <c r="B60" s="444">
        <v>39190</v>
      </c>
      <c r="C60" s="445">
        <v>53.335262</v>
      </c>
      <c r="D60" s="445">
        <v>53.335262</v>
      </c>
      <c r="E60" s="446">
        <f t="shared" si="0"/>
        <v>-5.7729384448500509E-3</v>
      </c>
      <c r="F60" s="80">
        <v>7.3550887531468767E-2</v>
      </c>
    </row>
    <row r="61" spans="2:6">
      <c r="B61" s="444">
        <v>38806</v>
      </c>
      <c r="C61" s="445">
        <v>53.644950999999999</v>
      </c>
      <c r="D61" s="445">
        <v>53.644950999999999</v>
      </c>
      <c r="E61" s="446">
        <f t="shared" si="0"/>
        <v>2.510205057801473</v>
      </c>
      <c r="F61" s="80">
        <v>7.328280446522073E-2</v>
      </c>
    </row>
    <row r="62" spans="2:6">
      <c r="B62" s="444">
        <v>37488</v>
      </c>
      <c r="C62" s="445">
        <v>15.282569000000001</v>
      </c>
      <c r="D62" s="445">
        <v>15.282569000000001</v>
      </c>
      <c r="E62" s="446">
        <f t="shared" si="0"/>
        <v>-0.11623663597666578</v>
      </c>
      <c r="F62" s="80">
        <v>7.2545130207408492E-2</v>
      </c>
    </row>
    <row r="63" spans="2:6">
      <c r="B63" s="444">
        <v>39885</v>
      </c>
      <c r="C63" s="445">
        <v>17.292603</v>
      </c>
      <c r="D63" s="445">
        <v>17.292603</v>
      </c>
      <c r="E63" s="446">
        <f t="shared" si="0"/>
        <v>-0.65989047840424098</v>
      </c>
      <c r="F63" s="80">
        <v>7.2463760026553858E-2</v>
      </c>
    </row>
    <row r="64" spans="2:6">
      <c r="B64" s="444">
        <v>39185</v>
      </c>
      <c r="C64" s="445">
        <v>50.844219000000002</v>
      </c>
      <c r="D64" s="445">
        <v>50.844219000000002</v>
      </c>
      <c r="E64" s="446">
        <f t="shared" si="0"/>
        <v>0.509056078269704</v>
      </c>
      <c r="F64" s="80">
        <v>7.1627461543116278E-2</v>
      </c>
    </row>
    <row r="65" spans="2:6">
      <c r="B65" s="444">
        <v>38566</v>
      </c>
      <c r="C65" s="445">
        <v>33.692729999999997</v>
      </c>
      <c r="D65" s="445">
        <v>33.692729999999997</v>
      </c>
      <c r="E65" s="446">
        <f t="shared" si="0"/>
        <v>1.6072082034123105</v>
      </c>
      <c r="F65" s="80">
        <v>7.1482304753914372E-2</v>
      </c>
    </row>
    <row r="66" spans="2:6">
      <c r="B66" s="444">
        <v>37680</v>
      </c>
      <c r="C66" s="445">
        <v>12.922915</v>
      </c>
      <c r="D66" s="445">
        <v>12.922915</v>
      </c>
      <c r="E66" s="446">
        <f t="shared" si="0"/>
        <v>-0.40369109472800491</v>
      </c>
      <c r="F66" s="80">
        <v>7.0731640224511283E-2</v>
      </c>
    </row>
    <row r="67" spans="2:6">
      <c r="B67" s="444">
        <v>38090</v>
      </c>
      <c r="C67" s="445">
        <v>21.671510999999999</v>
      </c>
      <c r="D67" s="445">
        <v>21.671510999999999</v>
      </c>
      <c r="E67" s="446">
        <f t="shared" si="0"/>
        <v>0.36393952536325802</v>
      </c>
      <c r="F67" s="80">
        <v>6.9439168353124137E-2</v>
      </c>
    </row>
    <row r="68" spans="2:6">
      <c r="B68" s="444">
        <v>37501</v>
      </c>
      <c r="C68" s="445">
        <v>15.888909</v>
      </c>
      <c r="D68" s="445">
        <v>15.888909</v>
      </c>
      <c r="E68" s="446">
        <f t="shared" si="0"/>
        <v>-0.8357645501151908</v>
      </c>
      <c r="F68" s="80">
        <v>6.8795754443693902E-2</v>
      </c>
    </row>
    <row r="69" spans="2:6">
      <c r="B69" s="444">
        <v>41115</v>
      </c>
      <c r="C69" s="445">
        <v>96.744698</v>
      </c>
      <c r="D69" s="445">
        <v>96.744698</v>
      </c>
      <c r="E69" s="446">
        <f t="shared" si="0"/>
        <v>0.99581995665274703</v>
      </c>
      <c r="F69" s="80">
        <v>6.8115699024646981E-2</v>
      </c>
    </row>
    <row r="70" spans="2:6">
      <c r="B70" s="444">
        <v>39499</v>
      </c>
      <c r="C70" s="445">
        <v>48.473660000000002</v>
      </c>
      <c r="D70" s="445">
        <v>48.473660000000002</v>
      </c>
      <c r="E70" s="446">
        <f t="shared" si="0"/>
        <v>2.7800461540992938</v>
      </c>
      <c r="F70" s="80">
        <v>6.8011320726199198E-2</v>
      </c>
    </row>
    <row r="71" spans="2:6">
      <c r="B71" s="444">
        <v>37718</v>
      </c>
      <c r="C71" s="445">
        <v>12.823563</v>
      </c>
      <c r="D71" s="445">
        <v>12.823563</v>
      </c>
      <c r="E71" s="446">
        <f t="shared" si="0"/>
        <v>-0.18938268793905844</v>
      </c>
      <c r="F71" s="80">
        <v>6.7054477300646287E-2</v>
      </c>
    </row>
    <row r="72" spans="2:6">
      <c r="B72" s="444">
        <v>37516</v>
      </c>
      <c r="C72" s="445">
        <v>15.819502999999999</v>
      </c>
      <c r="D72" s="445">
        <v>15.819502999999999</v>
      </c>
      <c r="E72" s="446">
        <f t="shared" si="0"/>
        <v>-0.69113920032138154</v>
      </c>
      <c r="F72" s="80">
        <v>6.6748309417168139E-2</v>
      </c>
    </row>
    <row r="73" spans="2:6">
      <c r="B73" s="444">
        <v>39065</v>
      </c>
      <c r="C73" s="445">
        <v>51.218876000000002</v>
      </c>
      <c r="D73" s="445">
        <v>51.218876000000002</v>
      </c>
      <c r="E73" s="446">
        <f t="shared" si="0"/>
        <v>-0.17492783601342143</v>
      </c>
      <c r="F73" s="80">
        <v>6.6034036578799027E-2</v>
      </c>
    </row>
    <row r="74" spans="2:6">
      <c r="B74" s="444">
        <v>40073</v>
      </c>
      <c r="C74" s="445">
        <v>62.078055999999997</v>
      </c>
      <c r="D74" s="445">
        <v>62.078055999999997</v>
      </c>
      <c r="E74" s="446">
        <f t="shared" si="0"/>
        <v>4.277028531869048</v>
      </c>
      <c r="F74" s="80">
        <v>6.5618949165878071E-2</v>
      </c>
    </row>
    <row r="75" spans="2:6">
      <c r="B75" s="444">
        <v>37698</v>
      </c>
      <c r="C75" s="445">
        <v>11.763828</v>
      </c>
      <c r="D75" s="445">
        <v>11.763828</v>
      </c>
      <c r="E75" s="446">
        <f t="shared" ref="E75:E138" si="4">C75/C76-1</f>
        <v>-0.37054502533614719</v>
      </c>
      <c r="F75" s="80">
        <v>6.531189082584965E-2</v>
      </c>
    </row>
    <row r="76" spans="2:6">
      <c r="B76" s="444">
        <v>37930</v>
      </c>
      <c r="C76" s="445">
        <v>18.688911000000001</v>
      </c>
      <c r="D76" s="445">
        <v>18.688911000000001</v>
      </c>
      <c r="E76" s="446">
        <f t="shared" si="4"/>
        <v>-0.95948141110528862</v>
      </c>
      <c r="F76" s="80">
        <v>6.4555829637218176E-2</v>
      </c>
    </row>
    <row r="77" spans="2:6">
      <c r="B77" s="444">
        <v>43685</v>
      </c>
      <c r="C77" s="445">
        <v>461.24288899999999</v>
      </c>
      <c r="D77" s="445">
        <v>461.24288899999999</v>
      </c>
      <c r="E77" s="446">
        <f t="shared" si="4"/>
        <v>9.9097494477393759</v>
      </c>
      <c r="F77" s="80">
        <v>6.4147340764731497E-2</v>
      </c>
    </row>
    <row r="78" spans="2:6">
      <c r="B78" s="444">
        <v>38860</v>
      </c>
      <c r="C78" s="445">
        <v>42.278046000000003</v>
      </c>
      <c r="D78" s="445">
        <v>42.278046000000003</v>
      </c>
      <c r="E78" s="446">
        <f t="shared" si="4"/>
        <v>1.0258035475817029</v>
      </c>
      <c r="F78" s="80">
        <v>6.3726850700420279E-2</v>
      </c>
    </row>
    <row r="79" spans="2:6">
      <c r="B79" s="444">
        <v>39843</v>
      </c>
      <c r="C79" s="445">
        <v>20.869765999999998</v>
      </c>
      <c r="D79" s="445">
        <v>20.869765999999998</v>
      </c>
      <c r="E79" s="446">
        <f t="shared" si="4"/>
        <v>-0.4977641832732228</v>
      </c>
      <c r="F79" s="80">
        <v>6.3674014050541849E-2</v>
      </c>
    </row>
    <row r="80" spans="2:6">
      <c r="B80" s="444">
        <v>39553</v>
      </c>
      <c r="C80" s="445">
        <v>41.553719000000001</v>
      </c>
      <c r="D80" s="445">
        <v>41.553719000000001</v>
      </c>
      <c r="E80" s="446">
        <f t="shared" si="4"/>
        <v>-5.9500581789984741E-2</v>
      </c>
      <c r="F80" s="80">
        <v>6.3368043626789605E-2</v>
      </c>
    </row>
    <row r="81" spans="2:6">
      <c r="B81" s="444">
        <v>39554</v>
      </c>
      <c r="C81" s="445">
        <v>44.182609999999997</v>
      </c>
      <c r="D81" s="445">
        <v>44.182609999999997</v>
      </c>
      <c r="E81" s="446">
        <f t="shared" si="4"/>
        <v>-0.10798481870963395</v>
      </c>
      <c r="F81" s="80">
        <v>6.3264878890864074E-2</v>
      </c>
    </row>
    <row r="82" spans="2:6">
      <c r="B82" s="444">
        <v>39351</v>
      </c>
      <c r="C82" s="445">
        <v>49.531230999999998</v>
      </c>
      <c r="D82" s="445">
        <v>49.531230999999998</v>
      </c>
      <c r="E82" s="446">
        <f t="shared" si="4"/>
        <v>0.39668988494274027</v>
      </c>
      <c r="F82" s="80">
        <v>6.3234635712946963E-2</v>
      </c>
    </row>
    <row r="83" spans="2:6">
      <c r="B83" s="444">
        <v>38594</v>
      </c>
      <c r="C83" s="445">
        <v>35.463298999999999</v>
      </c>
      <c r="D83" s="445">
        <v>35.463298999999999</v>
      </c>
      <c r="E83" s="446">
        <f t="shared" si="4"/>
        <v>0.84464580503574749</v>
      </c>
      <c r="F83" s="80">
        <v>6.2450902542379838E-2</v>
      </c>
    </row>
    <row r="84" spans="2:6">
      <c r="B84" s="444">
        <v>39905</v>
      </c>
      <c r="C84" s="445">
        <v>19.224990999999999</v>
      </c>
      <c r="D84" s="445">
        <v>19.224990999999999</v>
      </c>
      <c r="E84" s="446">
        <f t="shared" si="4"/>
        <v>-0.21877246157212071</v>
      </c>
      <c r="F84" s="80">
        <v>6.1539034092342737E-2</v>
      </c>
    </row>
    <row r="85" spans="2:6">
      <c r="B85" s="444">
        <v>39923</v>
      </c>
      <c r="C85" s="445">
        <v>24.608695999999998</v>
      </c>
      <c r="D85" s="445">
        <v>24.608695999999998</v>
      </c>
      <c r="E85" s="446">
        <f t="shared" si="4"/>
        <v>-0.34508347594246513</v>
      </c>
      <c r="F85" s="80">
        <v>6.1239891434710536E-2</v>
      </c>
    </row>
    <row r="86" spans="2:6">
      <c r="B86" s="444">
        <v>39664</v>
      </c>
      <c r="C86" s="445">
        <v>37.575316999999998</v>
      </c>
      <c r="D86" s="445">
        <v>37.575316999999998</v>
      </c>
      <c r="E86" s="446">
        <f t="shared" si="4"/>
        <v>-0.1039271222147482</v>
      </c>
      <c r="F86" s="80">
        <v>6.1037386773511892E-2</v>
      </c>
    </row>
    <row r="87" spans="2:6">
      <c r="B87" s="444">
        <v>38908</v>
      </c>
      <c r="C87" s="445">
        <v>41.933326999999998</v>
      </c>
      <c r="D87" s="445">
        <v>41.933326999999998</v>
      </c>
      <c r="E87" s="446">
        <f t="shared" si="4"/>
        <v>-0.9539243808942014</v>
      </c>
      <c r="F87" s="80">
        <v>6.0885224184857423E-2</v>
      </c>
    </row>
    <row r="88" spans="2:6">
      <c r="B88" s="444">
        <v>44207</v>
      </c>
      <c r="C88" s="445">
        <v>910.09796100000005</v>
      </c>
      <c r="D88" s="445">
        <v>910.09796100000005</v>
      </c>
      <c r="E88" s="446">
        <f t="shared" si="4"/>
        <v>41.146660565475059</v>
      </c>
      <c r="F88" s="80">
        <v>6.0775320402302935E-2</v>
      </c>
    </row>
    <row r="89" spans="2:6">
      <c r="B89" s="444">
        <v>39815</v>
      </c>
      <c r="C89" s="445">
        <v>21.593596000000002</v>
      </c>
      <c r="D89" s="445">
        <v>21.593596000000002</v>
      </c>
      <c r="E89" s="446">
        <f t="shared" si="4"/>
        <v>-0.94277293946004448</v>
      </c>
      <c r="F89" s="80">
        <v>6.0711363857968825E-2</v>
      </c>
    </row>
    <row r="90" spans="2:6">
      <c r="B90" s="444">
        <v>43914</v>
      </c>
      <c r="C90" s="445">
        <v>377.331909</v>
      </c>
      <c r="D90" s="445">
        <v>377.331909</v>
      </c>
      <c r="E90" s="446">
        <f t="shared" si="4"/>
        <v>7.0151806324069366</v>
      </c>
      <c r="F90" s="80">
        <v>5.9690720101402306E-2</v>
      </c>
    </row>
    <row r="91" spans="2:6">
      <c r="B91" s="444">
        <v>40036</v>
      </c>
      <c r="C91" s="445">
        <v>47.077156000000002</v>
      </c>
      <c r="D91" s="445">
        <v>47.077156000000002</v>
      </c>
      <c r="E91" s="446">
        <f t="shared" si="4"/>
        <v>-0.45747905803732136</v>
      </c>
      <c r="F91" s="80">
        <v>5.9531152997979175E-2</v>
      </c>
    </row>
    <row r="92" spans="2:6">
      <c r="B92" s="444">
        <v>40603</v>
      </c>
      <c r="C92" s="445">
        <v>86.774817999999996</v>
      </c>
      <c r="D92" s="445">
        <v>86.774817999999996</v>
      </c>
      <c r="E92" s="446">
        <f t="shared" si="4"/>
        <v>0.55913930658178268</v>
      </c>
      <c r="F92" s="80">
        <v>5.9441825173455198E-2</v>
      </c>
    </row>
    <row r="93" spans="2:6">
      <c r="B93" s="444">
        <v>40050</v>
      </c>
      <c r="C93" s="445">
        <v>55.655589999999997</v>
      </c>
      <c r="D93" s="445">
        <v>55.655589999999997</v>
      </c>
      <c r="E93" s="446">
        <f t="shared" si="4"/>
        <v>6.0067506089775957E-2</v>
      </c>
      <c r="F93" s="80">
        <v>5.9310762300531561E-2</v>
      </c>
    </row>
    <row r="94" spans="2:6">
      <c r="B94" s="444">
        <v>39302</v>
      </c>
      <c r="C94" s="445">
        <v>52.501930000000002</v>
      </c>
      <c r="D94" s="445">
        <v>52.501930000000002</v>
      </c>
      <c r="E94" s="446">
        <f t="shared" si="4"/>
        <v>1.3150320972912697</v>
      </c>
      <c r="F94" s="80">
        <v>5.9266441979966222E-2</v>
      </c>
    </row>
    <row r="95" spans="2:6">
      <c r="B95" s="444">
        <v>38125</v>
      </c>
      <c r="C95" s="445">
        <v>22.678705000000001</v>
      </c>
      <c r="D95" s="445">
        <v>22.678705000000001</v>
      </c>
      <c r="E95" s="446">
        <f t="shared" si="4"/>
        <v>1.272597730539295</v>
      </c>
      <c r="F95" s="80">
        <v>5.9114824596740556E-2</v>
      </c>
    </row>
    <row r="96" spans="2:6">
      <c r="B96" s="444">
        <v>37776</v>
      </c>
      <c r="C96" s="445">
        <v>9.9791989999999995</v>
      </c>
      <c r="D96" s="445">
        <v>9.9791989999999995</v>
      </c>
      <c r="E96" s="446">
        <f t="shared" si="4"/>
        <v>-0.12431396162677966</v>
      </c>
      <c r="F96" s="80">
        <v>5.8547801936809973E-2</v>
      </c>
    </row>
    <row r="97" spans="2:6">
      <c r="B97" s="444">
        <v>37810</v>
      </c>
      <c r="C97" s="445">
        <v>11.395864</v>
      </c>
      <c r="D97" s="445">
        <v>11.395864</v>
      </c>
      <c r="E97" s="446">
        <f t="shared" si="4"/>
        <v>-0.6759407874533786</v>
      </c>
      <c r="F97" s="80">
        <v>5.8442002333132681E-2</v>
      </c>
    </row>
    <row r="98" spans="2:6">
      <c r="B98" s="444">
        <v>39722</v>
      </c>
      <c r="C98" s="445">
        <v>35.165993</v>
      </c>
      <c r="D98" s="445">
        <v>35.165993</v>
      </c>
      <c r="E98" s="446">
        <f t="shared" si="4"/>
        <v>-0.54186754476924626</v>
      </c>
      <c r="F98" s="80">
        <v>5.8369865098595985E-2</v>
      </c>
    </row>
    <row r="99" spans="2:6">
      <c r="B99" s="444">
        <v>40785</v>
      </c>
      <c r="C99" s="445">
        <v>76.759444999999999</v>
      </c>
      <c r="D99" s="445">
        <v>76.759444999999999</v>
      </c>
      <c r="E99" s="446">
        <f t="shared" si="4"/>
        <v>0.30850884656225008</v>
      </c>
      <c r="F99" s="80">
        <v>5.7882086832763857E-2</v>
      </c>
    </row>
    <row r="100" spans="2:6">
      <c r="B100" s="444">
        <v>40128</v>
      </c>
      <c r="C100" s="445">
        <v>58.661769999999997</v>
      </c>
      <c r="D100" s="445">
        <v>58.661769999999997</v>
      </c>
      <c r="E100" s="446">
        <f t="shared" si="4"/>
        <v>2.2031205293627631</v>
      </c>
      <c r="F100" s="80">
        <v>5.681099267894929E-2</v>
      </c>
    </row>
    <row r="101" spans="2:6">
      <c r="B101" s="444">
        <v>37944</v>
      </c>
      <c r="C101" s="445">
        <v>18.313943999999999</v>
      </c>
      <c r="D101" s="445">
        <v>18.313943999999999</v>
      </c>
      <c r="E101" s="446">
        <f t="shared" si="4"/>
        <v>2.2801752162291411E-3</v>
      </c>
      <c r="F101" s="80">
        <v>5.678819998944018E-2</v>
      </c>
    </row>
    <row r="102" spans="2:6">
      <c r="B102" s="444">
        <v>39888</v>
      </c>
      <c r="C102" s="445">
        <v>18.272279999999999</v>
      </c>
      <c r="D102" s="445">
        <v>18.272279999999999</v>
      </c>
      <c r="E102" s="446">
        <f t="shared" si="4"/>
        <v>-0.57743448710312684</v>
      </c>
      <c r="F102" s="80">
        <v>5.6652951553910036E-2</v>
      </c>
    </row>
    <row r="103" spans="2:6">
      <c r="B103" s="444">
        <v>39476</v>
      </c>
      <c r="C103" s="445">
        <v>43.241295000000001</v>
      </c>
      <c r="D103" s="445">
        <v>43.241295000000001</v>
      </c>
      <c r="E103" s="446">
        <f t="shared" si="4"/>
        <v>0.50623697191063632</v>
      </c>
      <c r="F103" s="80">
        <v>5.6568405245475351E-2</v>
      </c>
    </row>
    <row r="104" spans="2:6">
      <c r="B104" s="444">
        <v>38464</v>
      </c>
      <c r="C104" s="445">
        <v>28.708162000000002</v>
      </c>
      <c r="D104" s="445">
        <v>28.708162000000002</v>
      </c>
      <c r="E104" s="446">
        <f t="shared" si="4"/>
        <v>0.23802767623973597</v>
      </c>
      <c r="F104" s="80">
        <v>5.6529220258012769E-2</v>
      </c>
    </row>
    <row r="105" spans="2:6">
      <c r="B105" s="444">
        <v>39920</v>
      </c>
      <c r="C105" s="445">
        <v>23.188627</v>
      </c>
      <c r="D105" s="445">
        <v>23.188627</v>
      </c>
      <c r="E105" s="446">
        <f t="shared" si="4"/>
        <v>-0.40983514643101293</v>
      </c>
      <c r="F105" s="80">
        <v>5.6078877139967176E-2</v>
      </c>
    </row>
    <row r="106" spans="2:6">
      <c r="B106" s="444">
        <v>38672</v>
      </c>
      <c r="C106" s="445">
        <v>39.291778999999998</v>
      </c>
      <c r="D106" s="445">
        <v>39.291778999999998</v>
      </c>
      <c r="E106" s="446">
        <f t="shared" si="4"/>
        <v>0.62461341202572962</v>
      </c>
      <c r="F106" s="80">
        <v>5.5785513865216352E-2</v>
      </c>
    </row>
    <row r="107" spans="2:6">
      <c r="B107" s="444">
        <v>38009</v>
      </c>
      <c r="C107" s="445">
        <v>24.185310000000001</v>
      </c>
      <c r="D107" s="445">
        <v>24.185310000000001</v>
      </c>
      <c r="E107" s="446">
        <f t="shared" si="4"/>
        <v>-0.47525654223683733</v>
      </c>
      <c r="F107" s="80">
        <v>5.5660094464763166E-2</v>
      </c>
    </row>
    <row r="108" spans="2:6">
      <c r="B108" s="444">
        <v>40028</v>
      </c>
      <c r="C108" s="445">
        <v>46.089779</v>
      </c>
      <c r="D108" s="445">
        <v>46.089779</v>
      </c>
      <c r="E108" s="446">
        <f t="shared" si="4"/>
        <v>1.0419479435017895</v>
      </c>
      <c r="F108" s="80">
        <v>5.560166216489737E-2</v>
      </c>
    </row>
    <row r="109" spans="2:6">
      <c r="B109" s="444">
        <v>38026</v>
      </c>
      <c r="C109" s="445">
        <v>22.571476000000001</v>
      </c>
      <c r="D109" s="445">
        <v>22.571476000000001</v>
      </c>
      <c r="E109" s="446">
        <f t="shared" si="4"/>
        <v>-0.93891280559431611</v>
      </c>
      <c r="F109" s="80">
        <v>5.5454399519151876E-2</v>
      </c>
    </row>
    <row r="110" spans="2:6">
      <c r="B110" s="444">
        <v>42037</v>
      </c>
      <c r="C110" s="445">
        <v>369.49603300000001</v>
      </c>
      <c r="D110" s="445">
        <v>369.49603300000001</v>
      </c>
      <c r="E110" s="446">
        <f t="shared" si="4"/>
        <v>34.086009884960333</v>
      </c>
      <c r="F110" s="80">
        <v>5.5392373576282239E-2</v>
      </c>
    </row>
    <row r="111" spans="2:6">
      <c r="B111" s="444">
        <v>37777</v>
      </c>
      <c r="C111" s="445">
        <v>10.53115</v>
      </c>
      <c r="D111" s="445">
        <v>10.53115</v>
      </c>
      <c r="E111" s="446">
        <f t="shared" si="4"/>
        <v>-0.34040065188607271</v>
      </c>
      <c r="F111" s="80">
        <v>5.5310150644355405E-2</v>
      </c>
    </row>
    <row r="112" spans="2:6">
      <c r="B112" s="444">
        <v>37925</v>
      </c>
      <c r="C112" s="445">
        <v>15.96598</v>
      </c>
      <c r="D112" s="445">
        <v>15.96598</v>
      </c>
      <c r="E112" s="446">
        <f t="shared" si="4"/>
        <v>-0.60834130544328757</v>
      </c>
      <c r="F112" s="80">
        <v>5.494774149981696E-2</v>
      </c>
    </row>
    <row r="113" spans="2:6">
      <c r="B113" s="444">
        <v>39470</v>
      </c>
      <c r="C113" s="445">
        <v>40.765034</v>
      </c>
      <c r="D113" s="445">
        <v>40.765034</v>
      </c>
      <c r="E113" s="446">
        <f t="shared" si="4"/>
        <v>-0.21998699896500307</v>
      </c>
      <c r="F113" s="80">
        <v>5.4860352028329284E-2</v>
      </c>
    </row>
    <row r="114" spans="2:6">
      <c r="B114" s="444">
        <v>39604</v>
      </c>
      <c r="C114" s="445">
        <v>52.261992999999997</v>
      </c>
      <c r="D114" s="445">
        <v>52.261992999999997</v>
      </c>
      <c r="E114" s="446">
        <f t="shared" si="4"/>
        <v>2.1774042642835618</v>
      </c>
      <c r="F114" s="80">
        <v>5.4655167448778741E-2</v>
      </c>
    </row>
    <row r="115" spans="2:6">
      <c r="B115" s="444">
        <v>37872</v>
      </c>
      <c r="C115" s="445">
        <v>16.448015000000002</v>
      </c>
      <c r="D115" s="445">
        <v>16.448015000000002</v>
      </c>
      <c r="E115" s="446">
        <f t="shared" si="4"/>
        <v>-0.98865003433440835</v>
      </c>
      <c r="F115" s="80">
        <v>5.4244847501583759E-2</v>
      </c>
    </row>
    <row r="116" spans="2:6">
      <c r="B116" s="444">
        <v>45275</v>
      </c>
      <c r="C116" s="445">
        <v>1449.1687010000001</v>
      </c>
      <c r="D116" s="445">
        <v>1449.1687010000001</v>
      </c>
      <c r="E116" s="446">
        <f t="shared" si="4"/>
        <v>63.875698530103023</v>
      </c>
      <c r="F116" s="80">
        <v>5.4220339216061841E-2</v>
      </c>
    </row>
    <row r="117" spans="2:6">
      <c r="B117" s="444">
        <v>38120</v>
      </c>
      <c r="C117" s="445">
        <v>22.337620000000001</v>
      </c>
      <c r="D117" s="445">
        <v>22.337620000000001</v>
      </c>
      <c r="E117" s="446">
        <f t="shared" si="4"/>
        <v>-0.48823708813358824</v>
      </c>
      <c r="F117" s="80">
        <v>5.4005612682444637E-2</v>
      </c>
    </row>
    <row r="118" spans="2:6">
      <c r="B118" s="444">
        <v>39486</v>
      </c>
      <c r="C118" s="445">
        <v>43.648375999999999</v>
      </c>
      <c r="D118" s="445">
        <v>43.648375999999999</v>
      </c>
      <c r="E118" s="446">
        <f t="shared" si="4"/>
        <v>-0.49589483751006258</v>
      </c>
      <c r="F118" s="80">
        <v>5.384984343289001E-2</v>
      </c>
    </row>
    <row r="119" spans="2:6">
      <c r="B119" s="444">
        <v>40941</v>
      </c>
      <c r="C119" s="445">
        <v>86.585853999999998</v>
      </c>
      <c r="D119" s="445">
        <v>86.585853999999998</v>
      </c>
      <c r="E119" s="446">
        <f t="shared" si="4"/>
        <v>0.38645201310094168</v>
      </c>
      <c r="F119" s="80">
        <v>5.3779425360767297E-2</v>
      </c>
    </row>
    <row r="120" spans="2:6">
      <c r="B120" s="444">
        <v>40140</v>
      </c>
      <c r="C120" s="445">
        <v>62.451388999999999</v>
      </c>
      <c r="D120" s="445">
        <v>62.451388999999999</v>
      </c>
      <c r="E120" s="446">
        <f t="shared" si="4"/>
        <v>0.32709107235647461</v>
      </c>
      <c r="F120" s="80">
        <v>5.3664264174362764E-2</v>
      </c>
    </row>
    <row r="121" spans="2:6">
      <c r="B121" s="444">
        <v>39625</v>
      </c>
      <c r="C121" s="445">
        <v>47.058857000000003</v>
      </c>
      <c r="D121" s="445">
        <v>47.058857000000003</v>
      </c>
      <c r="E121" s="446">
        <f t="shared" si="4"/>
        <v>1.3945076719731793</v>
      </c>
      <c r="F121" s="80">
        <v>5.3557459209029989E-2</v>
      </c>
    </row>
    <row r="122" spans="2:6">
      <c r="B122" s="444">
        <v>37949</v>
      </c>
      <c r="C122" s="445">
        <v>19.652832</v>
      </c>
      <c r="D122" s="445">
        <v>19.652832</v>
      </c>
      <c r="E122" s="446">
        <f t="shared" si="4"/>
        <v>-0.62340378551319908</v>
      </c>
      <c r="F122" s="80">
        <v>5.3469177146325597E-2</v>
      </c>
    </row>
    <row r="123" spans="2:6">
      <c r="B123" s="444">
        <v>39142</v>
      </c>
      <c r="C123" s="445">
        <v>52.185420999999998</v>
      </c>
      <c r="D123" s="445">
        <v>52.185420999999998</v>
      </c>
      <c r="E123" s="446">
        <f t="shared" si="4"/>
        <v>-0.38140426488239421</v>
      </c>
      <c r="F123" s="80">
        <v>5.2924244744551041E-2</v>
      </c>
    </row>
    <row r="124" spans="2:6">
      <c r="B124" s="444">
        <v>40844</v>
      </c>
      <c r="C124" s="445">
        <v>84.361107000000004</v>
      </c>
      <c r="D124" s="445">
        <v>84.361107000000004</v>
      </c>
      <c r="E124" s="446">
        <f t="shared" si="4"/>
        <v>0.3323218864495403</v>
      </c>
      <c r="F124" s="80">
        <v>5.2171939501356457E-2</v>
      </c>
    </row>
    <row r="125" spans="2:6">
      <c r="B125" s="444">
        <v>40206</v>
      </c>
      <c r="C125" s="445">
        <v>63.318863</v>
      </c>
      <c r="D125" s="445">
        <v>63.318863</v>
      </c>
      <c r="E125" s="446">
        <f t="shared" si="4"/>
        <v>2.1863177401576639</v>
      </c>
      <c r="F125" s="80">
        <v>5.1937785767095956E-2</v>
      </c>
    </row>
    <row r="126" spans="2:6">
      <c r="B126" s="444">
        <v>39840</v>
      </c>
      <c r="C126" s="445">
        <v>19.872112000000001</v>
      </c>
      <c r="D126" s="445">
        <v>19.872112000000001</v>
      </c>
      <c r="E126" s="446">
        <f t="shared" si="4"/>
        <v>-0.97817009281386635</v>
      </c>
      <c r="F126" s="80">
        <v>5.1869214308622569E-2</v>
      </c>
    </row>
    <row r="127" spans="2:6">
      <c r="B127" s="444">
        <v>44392</v>
      </c>
      <c r="C127" s="445">
        <v>910.31591800000001</v>
      </c>
      <c r="D127" s="445">
        <v>910.31591800000001</v>
      </c>
      <c r="E127" s="446">
        <f t="shared" si="4"/>
        <v>83.004180110745523</v>
      </c>
      <c r="F127" s="80">
        <v>5.0836279975420506E-2</v>
      </c>
    </row>
    <row r="128" spans="2:6">
      <c r="B128" s="444">
        <v>37722</v>
      </c>
      <c r="C128" s="445">
        <v>10.836555000000001</v>
      </c>
      <c r="D128" s="445">
        <v>10.836555000000001</v>
      </c>
      <c r="E128" s="446">
        <f t="shared" si="4"/>
        <v>-0.12895583985665326</v>
      </c>
      <c r="F128" s="80">
        <v>5.0660046567568839E-2</v>
      </c>
    </row>
    <row r="129" spans="2:6">
      <c r="B129" s="444">
        <v>37890</v>
      </c>
      <c r="C129" s="445">
        <v>12.440879000000001</v>
      </c>
      <c r="D129" s="445">
        <v>12.440879000000001</v>
      </c>
      <c r="E129" s="446">
        <f t="shared" si="4"/>
        <v>-0.17797233847703042</v>
      </c>
      <c r="F129" s="80">
        <v>5.0652570450187229E-2</v>
      </c>
    </row>
    <row r="130" spans="2:6">
      <c r="B130" s="444">
        <v>37924</v>
      </c>
      <c r="C130" s="445">
        <v>15.13438</v>
      </c>
      <c r="D130" s="445">
        <v>15.13438</v>
      </c>
      <c r="E130" s="446">
        <f t="shared" si="4"/>
        <v>-0.96604443538786022</v>
      </c>
      <c r="F130" s="80">
        <v>5.0574441680282689E-2</v>
      </c>
    </row>
    <row r="131" spans="2:6">
      <c r="B131" s="444">
        <v>43404</v>
      </c>
      <c r="C131" s="445">
        <v>445.71133400000002</v>
      </c>
      <c r="D131" s="445">
        <v>445.71133400000002</v>
      </c>
      <c r="E131" s="446">
        <f t="shared" si="4"/>
        <v>11.890178902283854</v>
      </c>
      <c r="F131" s="80">
        <v>5.0505143305727751E-2</v>
      </c>
    </row>
    <row r="132" spans="2:6">
      <c r="B132" s="444">
        <v>38883</v>
      </c>
      <c r="C132" s="445">
        <v>34.577590999999998</v>
      </c>
      <c r="D132" s="445">
        <v>34.577590999999998</v>
      </c>
      <c r="E132" s="446">
        <f t="shared" si="4"/>
        <v>2.2983463907538368</v>
      </c>
      <c r="F132" s="80">
        <v>5.0393416144407732E-2</v>
      </c>
    </row>
    <row r="133" spans="2:6">
      <c r="B133" s="444">
        <v>37746</v>
      </c>
      <c r="C133" s="445">
        <v>10.483311</v>
      </c>
      <c r="D133" s="445">
        <v>10.483311</v>
      </c>
      <c r="E133" s="446">
        <f t="shared" si="4"/>
        <v>-0.67317523211258778</v>
      </c>
      <c r="F133" s="80">
        <v>5.0129131098266555E-2</v>
      </c>
    </row>
    <row r="134" spans="2:6">
      <c r="B134" s="444">
        <v>40003</v>
      </c>
      <c r="C134" s="445">
        <v>32.076244000000003</v>
      </c>
      <c r="D134" s="445">
        <v>32.076244000000003</v>
      </c>
      <c r="E134" s="446">
        <f t="shared" si="4"/>
        <v>1.8431859608168772</v>
      </c>
      <c r="F134" s="80">
        <v>5.0118484455755619E-2</v>
      </c>
    </row>
    <row r="135" spans="2:6">
      <c r="B135" s="444">
        <v>37789</v>
      </c>
      <c r="C135" s="445">
        <v>11.281796</v>
      </c>
      <c r="D135" s="445">
        <v>11.281796</v>
      </c>
      <c r="E135" s="446">
        <f t="shared" si="4"/>
        <v>-0.98412514705224363</v>
      </c>
      <c r="F135" s="80">
        <v>4.9999962771886342E-2</v>
      </c>
    </row>
    <row r="136" spans="2:6">
      <c r="B136" s="444">
        <v>44099</v>
      </c>
      <c r="C136" s="445">
        <v>710.67089799999997</v>
      </c>
      <c r="D136" s="445">
        <v>710.67089799999997</v>
      </c>
      <c r="E136" s="446">
        <f t="shared" si="4"/>
        <v>-9.8381434264207979E-2</v>
      </c>
      <c r="F136" s="80">
        <v>4.9981093508827845E-2</v>
      </c>
    </row>
    <row r="137" spans="2:6">
      <c r="B137" s="444">
        <v>44187</v>
      </c>
      <c r="C137" s="445">
        <v>788.21679700000004</v>
      </c>
      <c r="D137" s="445">
        <v>788.21679700000004</v>
      </c>
      <c r="E137" s="446">
        <f t="shared" si="4"/>
        <v>20.216754596423641</v>
      </c>
      <c r="F137" s="80">
        <v>4.9801869702570167E-2</v>
      </c>
    </row>
    <row r="138" spans="2:6">
      <c r="B138" s="444">
        <v>38650</v>
      </c>
      <c r="C138" s="445">
        <v>37.150677000000002</v>
      </c>
      <c r="D138" s="445">
        <v>37.150677000000002</v>
      </c>
      <c r="E138" s="446">
        <f t="shared" si="4"/>
        <v>1.1938063872802607E-2</v>
      </c>
      <c r="F138" s="80">
        <v>4.9671292171541648E-2</v>
      </c>
    </row>
    <row r="139" spans="2:6">
      <c r="B139" s="444">
        <v>39652</v>
      </c>
      <c r="C139" s="445">
        <v>36.712401999999997</v>
      </c>
      <c r="D139" s="445">
        <v>36.712401999999997</v>
      </c>
      <c r="E139" s="446">
        <f t="shared" ref="E139:E202" si="5">C139/C140-1</f>
        <v>0.53197646627491624</v>
      </c>
      <c r="F139" s="80">
        <v>4.9584460647946527E-2</v>
      </c>
    </row>
    <row r="140" spans="2:6">
      <c r="B140" s="444">
        <v>38005</v>
      </c>
      <c r="C140" s="445">
        <v>23.964077</v>
      </c>
      <c r="D140" s="445">
        <v>23.964077</v>
      </c>
      <c r="E140" s="446">
        <f t="shared" si="5"/>
        <v>-0.92132729229731603</v>
      </c>
      <c r="F140" s="80">
        <v>4.9565073964229933E-2</v>
      </c>
    </row>
    <row r="141" spans="2:6">
      <c r="B141" s="444">
        <v>41989</v>
      </c>
      <c r="C141" s="445">
        <v>304.60470600000002</v>
      </c>
      <c r="D141" s="445">
        <v>304.60470600000002</v>
      </c>
      <c r="E141" s="446">
        <f t="shared" si="5"/>
        <v>19.136455497831797</v>
      </c>
      <c r="F141" s="80">
        <v>4.9552136387737589E-2</v>
      </c>
    </row>
    <row r="142" spans="2:6">
      <c r="B142" s="444">
        <v>37911</v>
      </c>
      <c r="C142" s="445">
        <v>15.127027</v>
      </c>
      <c r="D142" s="445">
        <v>15.127027</v>
      </c>
      <c r="E142" s="446">
        <f t="shared" si="5"/>
        <v>-0.65486523249474882</v>
      </c>
      <c r="F142" s="80">
        <v>4.952810519823192E-2</v>
      </c>
    </row>
    <row r="143" spans="2:6">
      <c r="B143" s="444">
        <v>39699</v>
      </c>
      <c r="C143" s="445">
        <v>43.829334000000003</v>
      </c>
      <c r="D143" s="445">
        <v>43.829334000000003</v>
      </c>
      <c r="E143" s="446">
        <f t="shared" si="5"/>
        <v>0.45037853039179887</v>
      </c>
      <c r="F143" s="80">
        <v>4.9509061509852126E-2</v>
      </c>
    </row>
    <row r="144" spans="2:6">
      <c r="B144" s="444">
        <v>39953</v>
      </c>
      <c r="C144" s="445">
        <v>30.219238000000001</v>
      </c>
      <c r="D144" s="445">
        <v>30.219238000000001</v>
      </c>
      <c r="E144" s="446">
        <f t="shared" si="5"/>
        <v>1.414742767874801</v>
      </c>
      <c r="F144" s="80">
        <v>4.9056646217414901E-2</v>
      </c>
    </row>
    <row r="145" spans="2:6">
      <c r="B145" s="444">
        <v>37655</v>
      </c>
      <c r="C145" s="445">
        <v>12.514474999999999</v>
      </c>
      <c r="D145" s="445">
        <v>12.514474999999999</v>
      </c>
      <c r="E145" s="446">
        <f t="shared" si="5"/>
        <v>-0.93065703626943741</v>
      </c>
      <c r="F145" s="80">
        <v>4.9043829573815367E-2</v>
      </c>
    </row>
    <row r="146" spans="2:6">
      <c r="B146" s="444">
        <v>41509</v>
      </c>
      <c r="C146" s="445">
        <v>180.47216800000001</v>
      </c>
      <c r="D146" s="445">
        <v>180.47216800000001</v>
      </c>
      <c r="E146" s="446">
        <f t="shared" si="5"/>
        <v>-0.70607243934666242</v>
      </c>
      <c r="F146" s="80">
        <v>4.8761165682608354E-2</v>
      </c>
    </row>
    <row r="147" spans="2:6">
      <c r="B147" s="444">
        <v>44055</v>
      </c>
      <c r="C147" s="445">
        <v>614.00219700000002</v>
      </c>
      <c r="D147" s="445">
        <v>614.00219700000002</v>
      </c>
      <c r="E147" s="446">
        <f t="shared" si="5"/>
        <v>15.629459881950758</v>
      </c>
      <c r="F147" s="80">
        <v>4.8698463456950281E-2</v>
      </c>
    </row>
    <row r="148" spans="2:6">
      <c r="B148" s="444">
        <v>39974</v>
      </c>
      <c r="C148" s="445">
        <v>36.922558000000002</v>
      </c>
      <c r="D148" s="445">
        <v>36.922558000000002</v>
      </c>
      <c r="E148" s="446">
        <f t="shared" si="5"/>
        <v>0.60345702576896576</v>
      </c>
      <c r="F148" s="80">
        <v>4.8623536974014669E-2</v>
      </c>
    </row>
    <row r="149" spans="2:6">
      <c r="B149" s="444">
        <v>39916</v>
      </c>
      <c r="C149" s="445">
        <v>23.026845999999999</v>
      </c>
      <c r="D149" s="445">
        <v>23.026845999999999</v>
      </c>
      <c r="E149" s="446">
        <f t="shared" si="5"/>
        <v>0.82552387542276007</v>
      </c>
      <c r="F149" s="80">
        <v>4.8281834233698362E-2</v>
      </c>
    </row>
    <row r="150" spans="2:6">
      <c r="B150" s="444">
        <v>37669</v>
      </c>
      <c r="C150" s="445">
        <v>12.613829000000001</v>
      </c>
      <c r="D150" s="445">
        <v>12.613829000000001</v>
      </c>
      <c r="E150" s="446">
        <f t="shared" si="5"/>
        <v>-0.84121653648843475</v>
      </c>
      <c r="F150" s="80">
        <v>4.7997681645493451E-2</v>
      </c>
    </row>
    <row r="151" spans="2:6">
      <c r="B151" s="444">
        <v>40925</v>
      </c>
      <c r="C151" s="445">
        <v>79.440444999999997</v>
      </c>
      <c r="D151" s="445">
        <v>79.440444999999997</v>
      </c>
      <c r="E151" s="446">
        <f t="shared" si="5"/>
        <v>1.2465384229586571</v>
      </c>
      <c r="F151" s="80">
        <v>4.7912385939748559E-2</v>
      </c>
    </row>
    <row r="152" spans="2:6">
      <c r="B152" s="444">
        <v>38580</v>
      </c>
      <c r="C152" s="445">
        <v>35.361266999999998</v>
      </c>
      <c r="D152" s="445">
        <v>35.361266999999998</v>
      </c>
      <c r="E152" s="446">
        <f t="shared" si="5"/>
        <v>-0.35482204345205426</v>
      </c>
      <c r="F152" s="80">
        <v>4.7911332097102965E-2</v>
      </c>
    </row>
    <row r="153" spans="2:6">
      <c r="B153" s="444">
        <v>40122</v>
      </c>
      <c r="C153" s="445">
        <v>54.808548000000002</v>
      </c>
      <c r="D153" s="445">
        <v>54.808548000000002</v>
      </c>
      <c r="E153" s="446">
        <f t="shared" si="5"/>
        <v>2.664223117989506</v>
      </c>
      <c r="F153" s="80">
        <v>4.7776369808903318E-2</v>
      </c>
    </row>
    <row r="154" spans="2:6">
      <c r="B154" s="444">
        <v>37908</v>
      </c>
      <c r="C154" s="445">
        <v>14.957754</v>
      </c>
      <c r="D154" s="445">
        <v>14.957754</v>
      </c>
      <c r="E154" s="446">
        <f t="shared" si="5"/>
        <v>-0.61302322698247824</v>
      </c>
      <c r="F154" s="80">
        <v>4.7680104761328224E-2</v>
      </c>
    </row>
    <row r="155" spans="2:6">
      <c r="B155" s="444">
        <v>38629</v>
      </c>
      <c r="C155" s="445">
        <v>38.652847000000001</v>
      </c>
      <c r="D155" s="445">
        <v>38.652847000000001</v>
      </c>
      <c r="E155" s="446">
        <f t="shared" si="5"/>
        <v>1.6453038809395704</v>
      </c>
      <c r="F155" s="80">
        <v>4.7515914293980721E-2</v>
      </c>
    </row>
    <row r="156" spans="2:6">
      <c r="B156" s="444">
        <v>37866</v>
      </c>
      <c r="C156" s="445">
        <v>14.611874</v>
      </c>
      <c r="D156" s="445">
        <v>14.611874</v>
      </c>
      <c r="E156" s="446">
        <f t="shared" si="5"/>
        <v>-0.84044658481880052</v>
      </c>
      <c r="F156" s="80">
        <v>4.7481306182888483E-2</v>
      </c>
    </row>
    <row r="157" spans="2:6">
      <c r="B157" s="444">
        <v>40718</v>
      </c>
      <c r="C157" s="445">
        <v>91.579825999999997</v>
      </c>
      <c r="D157" s="445">
        <v>91.579825999999997</v>
      </c>
      <c r="E157" s="446">
        <f t="shared" si="5"/>
        <v>0.83096944958290675</v>
      </c>
      <c r="F157" s="80">
        <v>4.7062615629580806E-2</v>
      </c>
    </row>
    <row r="158" spans="2:6">
      <c r="B158" s="444">
        <v>39504</v>
      </c>
      <c r="C158" s="445">
        <v>50.017124000000003</v>
      </c>
      <c r="D158" s="445">
        <v>50.017124000000003</v>
      </c>
      <c r="E158" s="446">
        <f t="shared" si="5"/>
        <v>1.5054447968732338</v>
      </c>
      <c r="F158" s="80">
        <v>4.7044650167124447E-2</v>
      </c>
    </row>
    <row r="159" spans="2:6">
      <c r="B159" s="444">
        <v>38082</v>
      </c>
      <c r="C159" s="445">
        <v>19.963370999999999</v>
      </c>
      <c r="D159" s="445">
        <v>19.963370999999999</v>
      </c>
      <c r="E159" s="446">
        <f t="shared" si="5"/>
        <v>0.5244036739560971</v>
      </c>
      <c r="F159" s="80">
        <v>4.6961400866324388E-2</v>
      </c>
    </row>
    <row r="160" spans="2:6">
      <c r="B160" s="444">
        <v>37580</v>
      </c>
      <c r="C160" s="445">
        <v>13.095855999999999</v>
      </c>
      <c r="D160" s="445">
        <v>13.095855999999999</v>
      </c>
      <c r="E160" s="446">
        <f t="shared" si="5"/>
        <v>-0.34964392911557363</v>
      </c>
      <c r="F160" s="80">
        <v>4.676457785173338E-2</v>
      </c>
    </row>
    <row r="161" spans="2:6">
      <c r="B161" s="444">
        <v>38072</v>
      </c>
      <c r="C161" s="445">
        <v>20.13644</v>
      </c>
      <c r="D161" s="445">
        <v>20.13644</v>
      </c>
      <c r="E161" s="446">
        <f t="shared" si="5"/>
        <v>0.7494836850918245</v>
      </c>
      <c r="F161" s="80">
        <v>4.6702299648684553E-2</v>
      </c>
    </row>
    <row r="162" spans="2:6">
      <c r="B162" s="444">
        <v>37736</v>
      </c>
      <c r="C162" s="445">
        <v>11.509933</v>
      </c>
      <c r="D162" s="445">
        <v>11.509933</v>
      </c>
      <c r="E162" s="446">
        <f t="shared" si="5"/>
        <v>-0.84452536376785292</v>
      </c>
      <c r="F162" s="80">
        <v>4.6504151172450658E-2</v>
      </c>
    </row>
    <row r="163" spans="2:6">
      <c r="B163" s="444">
        <v>40423</v>
      </c>
      <c r="C163" s="445">
        <v>74.030936999999994</v>
      </c>
      <c r="D163" s="445">
        <v>74.030936999999994</v>
      </c>
      <c r="E163" s="446">
        <f t="shared" si="5"/>
        <v>0.34900886823160038</v>
      </c>
      <c r="F163" s="80">
        <v>4.6102139650988416E-2</v>
      </c>
    </row>
    <row r="164" spans="2:6">
      <c r="B164" s="444">
        <v>39440</v>
      </c>
      <c r="C164" s="445">
        <v>54.878020999999997</v>
      </c>
      <c r="D164" s="445">
        <v>54.878020999999997</v>
      </c>
      <c r="E164" s="446">
        <f t="shared" si="5"/>
        <v>1.3989575786231181</v>
      </c>
      <c r="F164" s="80">
        <v>4.5986507202357085E-2</v>
      </c>
    </row>
    <row r="165" spans="2:6">
      <c r="B165" s="444">
        <v>38142</v>
      </c>
      <c r="C165" s="445">
        <v>22.875778</v>
      </c>
      <c r="D165" s="445">
        <v>22.875778</v>
      </c>
      <c r="E165" s="446">
        <f t="shared" si="5"/>
        <v>0.13777060549371067</v>
      </c>
      <c r="F165" s="80">
        <v>4.5882624733663224E-2</v>
      </c>
    </row>
    <row r="166" spans="2:6">
      <c r="B166" s="444">
        <v>39909</v>
      </c>
      <c r="C166" s="445">
        <v>20.105791</v>
      </c>
      <c r="D166" s="445">
        <v>20.105791</v>
      </c>
      <c r="E166" s="446">
        <f t="shared" si="5"/>
        <v>-0.46405776358357542</v>
      </c>
      <c r="F166" s="80">
        <v>4.5815366051406681E-2</v>
      </c>
    </row>
    <row r="167" spans="2:6">
      <c r="B167" s="444">
        <v>38615</v>
      </c>
      <c r="C167" s="445">
        <v>37.514847000000003</v>
      </c>
      <c r="D167" s="445">
        <v>37.514847000000003</v>
      </c>
      <c r="E167" s="446">
        <f t="shared" si="5"/>
        <v>-0.20464974489113374</v>
      </c>
      <c r="F167" s="80">
        <v>4.5722933944522204E-2</v>
      </c>
    </row>
    <row r="168" spans="2:6">
      <c r="B168" s="444">
        <v>39482</v>
      </c>
      <c r="C168" s="445">
        <v>47.167706000000003</v>
      </c>
      <c r="D168" s="445">
        <v>47.167706000000003</v>
      </c>
      <c r="E168" s="446">
        <f t="shared" si="5"/>
        <v>-0.10129604481292642</v>
      </c>
      <c r="F168" s="80">
        <v>4.5685232373001039E-2</v>
      </c>
    </row>
    <row r="169" spans="2:6">
      <c r="B169" s="444">
        <v>39582</v>
      </c>
      <c r="C169" s="445">
        <v>52.484141999999999</v>
      </c>
      <c r="D169" s="445">
        <v>52.484141999999999</v>
      </c>
      <c r="E169" s="446">
        <f t="shared" si="5"/>
        <v>0.42975135513277829</v>
      </c>
      <c r="F169" s="80">
        <v>4.5617062613732662E-2</v>
      </c>
    </row>
    <row r="170" spans="2:6">
      <c r="B170" s="444">
        <v>38664</v>
      </c>
      <c r="C170" s="445">
        <v>36.708579999999998</v>
      </c>
      <c r="D170" s="445">
        <v>36.708579999999998</v>
      </c>
      <c r="E170" s="446">
        <f t="shared" si="5"/>
        <v>-0.72789914074029272</v>
      </c>
      <c r="F170" s="80">
        <v>4.5592621015008605E-2</v>
      </c>
    </row>
    <row r="171" spans="2:6">
      <c r="B171" s="444">
        <v>41318</v>
      </c>
      <c r="C171" s="445">
        <v>134.90799000000001</v>
      </c>
      <c r="D171" s="445">
        <v>134.90799000000001</v>
      </c>
      <c r="E171" s="446">
        <f t="shared" si="5"/>
        <v>-0.49486023206042085</v>
      </c>
      <c r="F171" s="80">
        <v>4.546757480619501E-2</v>
      </c>
    </row>
    <row r="172" spans="2:6">
      <c r="B172" s="444">
        <v>41655</v>
      </c>
      <c r="C172" s="445">
        <v>267.07061800000002</v>
      </c>
      <c r="D172" s="445">
        <v>267.07061800000002</v>
      </c>
      <c r="E172" s="446">
        <f t="shared" si="5"/>
        <v>4.3891135597628859</v>
      </c>
      <c r="F172" s="80">
        <v>4.5363402090859095E-2</v>
      </c>
    </row>
    <row r="173" spans="2:6">
      <c r="B173" s="444">
        <v>39170</v>
      </c>
      <c r="C173" s="445">
        <v>49.557429999999997</v>
      </c>
      <c r="D173" s="445">
        <v>49.557429999999997</v>
      </c>
      <c r="E173" s="446">
        <f t="shared" si="5"/>
        <v>0.53243777140452053</v>
      </c>
      <c r="F173" s="80">
        <v>4.5232813111813597E-2</v>
      </c>
    </row>
    <row r="174" spans="2:6">
      <c r="B174" s="444">
        <v>39966</v>
      </c>
      <c r="C174" s="445">
        <v>32.338951000000002</v>
      </c>
      <c r="D174" s="445">
        <v>32.338951000000002</v>
      </c>
      <c r="E174" s="446">
        <f t="shared" si="5"/>
        <v>-0.3133410358839146</v>
      </c>
      <c r="F174" s="80">
        <v>4.5082218063445811E-2</v>
      </c>
    </row>
    <row r="175" spans="2:6">
      <c r="B175" s="444">
        <v>39002</v>
      </c>
      <c r="C175" s="445">
        <v>47.096088000000002</v>
      </c>
      <c r="D175" s="445">
        <v>47.096088000000002</v>
      </c>
      <c r="E175" s="446">
        <f t="shared" si="5"/>
        <v>-0.7676001455664383</v>
      </c>
      <c r="F175" s="80">
        <v>4.5070488980724743E-2</v>
      </c>
    </row>
    <row r="176" spans="2:6">
      <c r="B176" s="444">
        <v>41527</v>
      </c>
      <c r="C176" s="445">
        <v>202.65110799999999</v>
      </c>
      <c r="D176" s="445">
        <v>202.65110799999999</v>
      </c>
      <c r="E176" s="446">
        <f t="shared" si="5"/>
        <v>0.5178602262028551</v>
      </c>
      <c r="F176" s="80">
        <v>4.4938530802183019E-2</v>
      </c>
    </row>
    <row r="177" spans="2:6">
      <c r="B177" s="444">
        <v>41291</v>
      </c>
      <c r="C177" s="445">
        <v>133.51104699999999</v>
      </c>
      <c r="D177" s="445">
        <v>133.51104699999999</v>
      </c>
      <c r="E177" s="446">
        <f t="shared" si="5"/>
        <v>-0.67329468356468292</v>
      </c>
      <c r="F177" s="80">
        <v>4.4820213136330445E-2</v>
      </c>
    </row>
    <row r="178" spans="2:6">
      <c r="B178" s="444">
        <v>43936</v>
      </c>
      <c r="C178" s="445">
        <v>408.65893599999998</v>
      </c>
      <c r="D178" s="445">
        <v>408.65893599999998</v>
      </c>
      <c r="E178" s="446">
        <f t="shared" si="5"/>
        <v>0.12704617356871761</v>
      </c>
      <c r="F178" s="80">
        <v>4.4735426148922564E-2</v>
      </c>
    </row>
    <row r="179" spans="2:6">
      <c r="B179" s="444">
        <v>42128</v>
      </c>
      <c r="C179" s="445">
        <v>362.592896</v>
      </c>
      <c r="D179" s="445">
        <v>362.592896</v>
      </c>
      <c r="E179" s="446">
        <f t="shared" si="5"/>
        <v>7.9723595431994667</v>
      </c>
      <c r="F179" s="80">
        <v>4.4574344165509761E-2</v>
      </c>
    </row>
    <row r="180" spans="2:6">
      <c r="B180" s="444">
        <v>38681</v>
      </c>
      <c r="C180" s="445">
        <v>40.412211999999997</v>
      </c>
      <c r="D180" s="445">
        <v>40.412211999999997</v>
      </c>
      <c r="E180" s="446">
        <f t="shared" si="5"/>
        <v>-0.87735846585847643</v>
      </c>
      <c r="F180" s="80">
        <v>4.4525090957363123E-2</v>
      </c>
    </row>
    <row r="181" spans="2:6">
      <c r="B181" s="444">
        <v>42699</v>
      </c>
      <c r="C181" s="445">
        <v>329.51489299999997</v>
      </c>
      <c r="D181" s="445">
        <v>329.51489299999997</v>
      </c>
      <c r="E181" s="446">
        <f t="shared" si="5"/>
        <v>6.3189459133019739</v>
      </c>
      <c r="F181" s="80">
        <v>4.4477791205868922E-2</v>
      </c>
    </row>
    <row r="182" spans="2:6">
      <c r="B182" s="444">
        <v>39521</v>
      </c>
      <c r="C182" s="445">
        <v>45.022179000000001</v>
      </c>
      <c r="D182" s="445">
        <v>45.022179000000001</v>
      </c>
      <c r="E182" s="446">
        <f t="shared" si="5"/>
        <v>-0.84801071162717589</v>
      </c>
      <c r="F182" s="80">
        <v>4.4462267854441073E-2</v>
      </c>
    </row>
    <row r="183" spans="2:6">
      <c r="B183" s="444">
        <v>41691</v>
      </c>
      <c r="C183" s="445">
        <v>296.21942100000001</v>
      </c>
      <c r="D183" s="445">
        <v>296.21942100000001</v>
      </c>
      <c r="E183" s="446">
        <f t="shared" si="5"/>
        <v>22.046712670449491</v>
      </c>
      <c r="F183" s="80">
        <v>4.4334394453705572E-2</v>
      </c>
    </row>
    <row r="184" spans="2:6">
      <c r="B184" s="444">
        <v>37837</v>
      </c>
      <c r="C184" s="445">
        <v>12.853001000000001</v>
      </c>
      <c r="D184" s="445">
        <v>12.853001000000001</v>
      </c>
      <c r="E184" s="446">
        <f t="shared" si="5"/>
        <v>-0.96967344878062733</v>
      </c>
      <c r="F184" s="80">
        <v>4.4245014488055512E-2</v>
      </c>
    </row>
    <row r="185" spans="2:6">
      <c r="B185" s="444">
        <v>43202</v>
      </c>
      <c r="C185" s="445">
        <v>423.82006799999999</v>
      </c>
      <c r="D185" s="445">
        <v>423.82006799999999</v>
      </c>
      <c r="E185" s="446">
        <f t="shared" si="5"/>
        <v>21.871252547598203</v>
      </c>
      <c r="F185" s="80">
        <v>4.4195149797829236E-2</v>
      </c>
    </row>
    <row r="186" spans="2:6">
      <c r="B186" s="444">
        <v>37937</v>
      </c>
      <c r="C186" s="445">
        <v>18.530688999999999</v>
      </c>
      <c r="D186" s="445">
        <v>18.530688999999999</v>
      </c>
      <c r="E186" s="446">
        <f t="shared" si="5"/>
        <v>-0.12562528089953917</v>
      </c>
      <c r="F186" s="80">
        <v>4.4163251474466536E-2</v>
      </c>
    </row>
    <row r="187" spans="2:6">
      <c r="B187" s="444">
        <v>38119</v>
      </c>
      <c r="C187" s="445">
        <v>21.193075</v>
      </c>
      <c r="D187" s="445">
        <v>21.193075</v>
      </c>
      <c r="E187" s="446">
        <f t="shared" si="5"/>
        <v>-0.94668666264861334</v>
      </c>
      <c r="F187" s="80">
        <v>4.4062760793076805E-2</v>
      </c>
    </row>
    <row r="188" spans="2:6">
      <c r="B188" s="444">
        <v>43116</v>
      </c>
      <c r="C188" s="445">
        <v>397.51919600000002</v>
      </c>
      <c r="D188" s="445">
        <v>397.51919600000002</v>
      </c>
      <c r="E188" s="446">
        <f t="shared" si="5"/>
        <v>-0.74999562371963457</v>
      </c>
      <c r="F188" s="80">
        <v>4.3992247244105886E-2</v>
      </c>
    </row>
    <row r="189" spans="2:6">
      <c r="B189" s="444">
        <v>45328</v>
      </c>
      <c r="C189" s="445">
        <v>1590.0489500000001</v>
      </c>
      <c r="D189" s="445">
        <v>1590.0489500000001</v>
      </c>
      <c r="E189" s="446">
        <f t="shared" si="5"/>
        <v>34.684216035288316</v>
      </c>
      <c r="F189" s="80">
        <v>4.3977235053031194E-2</v>
      </c>
    </row>
    <row r="190" spans="2:6">
      <c r="B190" s="444">
        <v>40024</v>
      </c>
      <c r="C190" s="445">
        <v>44.558886999999999</v>
      </c>
      <c r="D190" s="445">
        <v>44.558886999999999</v>
      </c>
      <c r="E190" s="446">
        <f t="shared" si="5"/>
        <v>-0.89384565939734906</v>
      </c>
      <c r="F190" s="80">
        <v>4.393017572646607E-2</v>
      </c>
    </row>
    <row r="191" spans="2:6">
      <c r="B191" s="444">
        <v>43950</v>
      </c>
      <c r="C191" s="445">
        <v>419.75567599999999</v>
      </c>
      <c r="D191" s="445">
        <v>419.75567599999999</v>
      </c>
      <c r="E191" s="446">
        <f t="shared" si="5"/>
        <v>5.1347833801838352</v>
      </c>
      <c r="F191" s="80">
        <v>4.3833472459097855E-2</v>
      </c>
    </row>
    <row r="192" spans="2:6">
      <c r="B192" s="444">
        <v>40375</v>
      </c>
      <c r="C192" s="445">
        <v>68.422248999999994</v>
      </c>
      <c r="D192" s="445">
        <v>68.422248999999994</v>
      </c>
      <c r="E192" s="446">
        <f t="shared" si="5"/>
        <v>1.3677605427717108</v>
      </c>
      <c r="F192" s="80">
        <v>4.3757858149914952E-2</v>
      </c>
    </row>
    <row r="193" spans="2:6">
      <c r="B193" s="444">
        <v>38442</v>
      </c>
      <c r="C193" s="445">
        <v>28.897452999999999</v>
      </c>
      <c r="D193" s="445">
        <v>28.897452999999999</v>
      </c>
      <c r="E193" s="446">
        <f t="shared" si="5"/>
        <v>-0.61366975850346694</v>
      </c>
      <c r="F193" s="80">
        <v>4.3709682708851005E-2</v>
      </c>
    </row>
    <row r="194" spans="2:6">
      <c r="B194" s="444">
        <v>40878</v>
      </c>
      <c r="C194" s="445">
        <v>74.799873000000005</v>
      </c>
      <c r="D194" s="445">
        <v>74.799873000000005</v>
      </c>
      <c r="E194" s="446">
        <f t="shared" si="5"/>
        <v>0.47891621435084208</v>
      </c>
      <c r="F194" s="80">
        <v>4.3642642144334332E-2</v>
      </c>
    </row>
    <row r="195" spans="2:6">
      <c r="B195" s="444">
        <v>39409</v>
      </c>
      <c r="C195" s="445">
        <v>50.577491999999999</v>
      </c>
      <c r="D195" s="445">
        <v>50.577491999999999</v>
      </c>
      <c r="E195" s="446">
        <f t="shared" si="5"/>
        <v>0.79517945923233846</v>
      </c>
      <c r="F195" s="80">
        <v>4.3605562408726373E-2</v>
      </c>
    </row>
    <row r="196" spans="2:6">
      <c r="B196" s="444">
        <v>38261</v>
      </c>
      <c r="C196" s="445">
        <v>28.174059</v>
      </c>
      <c r="D196" s="445">
        <v>28.174059</v>
      </c>
      <c r="E196" s="446">
        <f t="shared" si="5"/>
        <v>-0.77918981107084351</v>
      </c>
      <c r="F196" s="80">
        <v>4.3515126715301555E-2</v>
      </c>
    </row>
    <row r="197" spans="2:6">
      <c r="B197" s="444">
        <v>41288</v>
      </c>
      <c r="C197" s="445">
        <v>127.59401699999999</v>
      </c>
      <c r="D197" s="445">
        <v>127.59401699999999</v>
      </c>
      <c r="E197" s="446">
        <f t="shared" si="5"/>
        <v>12.976474496831539</v>
      </c>
      <c r="F197" s="80">
        <v>4.3342888354663822E-2</v>
      </c>
    </row>
    <row r="198" spans="2:6">
      <c r="B198" s="444">
        <v>37769</v>
      </c>
      <c r="C198" s="445">
        <v>9.1291989999999998</v>
      </c>
      <c r="D198" s="445">
        <v>9.1291989999999998</v>
      </c>
      <c r="E198" s="446">
        <f t="shared" si="5"/>
        <v>-0.80387827467429385</v>
      </c>
      <c r="F198" s="80">
        <v>4.3313896811887798E-2</v>
      </c>
    </row>
    <row r="199" spans="2:6">
      <c r="B199" s="444">
        <v>39493</v>
      </c>
      <c r="C199" s="445">
        <v>46.548636999999999</v>
      </c>
      <c r="D199" s="445">
        <v>46.548636999999999</v>
      </c>
      <c r="E199" s="446">
        <f t="shared" si="5"/>
        <v>-0.96098714063554536</v>
      </c>
      <c r="F199" s="80">
        <v>4.3139530933365311E-2</v>
      </c>
    </row>
    <row r="200" spans="2:6">
      <c r="B200" s="444">
        <v>44572</v>
      </c>
      <c r="C200" s="445">
        <v>1193.1613769999999</v>
      </c>
      <c r="D200" s="445">
        <v>1193.1613769999999</v>
      </c>
      <c r="E200" s="446">
        <f t="shared" si="5"/>
        <v>4.5132090567176615</v>
      </c>
      <c r="F200" s="80">
        <v>4.3125610046501173E-2</v>
      </c>
    </row>
    <row r="201" spans="2:6">
      <c r="B201" s="444">
        <v>41610</v>
      </c>
      <c r="C201" s="445">
        <v>216.41867099999999</v>
      </c>
      <c r="D201" s="445">
        <v>216.41867099999999</v>
      </c>
      <c r="E201" s="446">
        <f t="shared" si="5"/>
        <v>-0.51450084530920037</v>
      </c>
      <c r="F201" s="80">
        <v>4.3048276943982611E-2</v>
      </c>
    </row>
    <row r="202" spans="2:6">
      <c r="B202" s="444">
        <v>43210</v>
      </c>
      <c r="C202" s="445">
        <v>445.765289</v>
      </c>
      <c r="D202" s="445">
        <v>445.765289</v>
      </c>
      <c r="E202" s="446">
        <f t="shared" si="5"/>
        <v>11.912482125551948</v>
      </c>
      <c r="F202" s="80">
        <v>4.3002350812738621E-2</v>
      </c>
    </row>
    <row r="203" spans="2:6">
      <c r="B203" s="444">
        <v>40008</v>
      </c>
      <c r="C203" s="445">
        <v>34.522044999999999</v>
      </c>
      <c r="D203" s="445">
        <v>34.522044999999999</v>
      </c>
      <c r="E203" s="446">
        <f t="shared" ref="E203:E266" si="6">C203/C204-1</f>
        <v>-0.18742010172982415</v>
      </c>
      <c r="F203" s="80">
        <v>4.2966684989003134E-2</v>
      </c>
    </row>
    <row r="204" spans="2:6">
      <c r="B204" s="444">
        <v>40018</v>
      </c>
      <c r="C204" s="445">
        <v>42.484493000000001</v>
      </c>
      <c r="D204" s="445">
        <v>42.484493000000001</v>
      </c>
      <c r="E204" s="446">
        <f t="shared" si="6"/>
        <v>0.22644362957051634</v>
      </c>
      <c r="F204" s="80">
        <v>4.2917660121929435E-2</v>
      </c>
    </row>
    <row r="205" spans="2:6">
      <c r="B205" s="444">
        <v>38658</v>
      </c>
      <c r="C205" s="445">
        <v>34.640396000000003</v>
      </c>
      <c r="D205" s="445">
        <v>34.640396000000003</v>
      </c>
      <c r="E205" s="446">
        <f t="shared" si="6"/>
        <v>-0.88756495942165481</v>
      </c>
      <c r="F205" s="80">
        <v>4.2842954884612761E-2</v>
      </c>
    </row>
    <row r="206" spans="2:6">
      <c r="B206" s="444">
        <v>41942</v>
      </c>
      <c r="C206" s="445">
        <v>308.09252900000001</v>
      </c>
      <c r="D206" s="445">
        <v>308.09252900000001</v>
      </c>
      <c r="E206" s="446">
        <f t="shared" si="6"/>
        <v>-0.18355763553214921</v>
      </c>
      <c r="F206" s="80">
        <v>4.2824213676498468E-2</v>
      </c>
    </row>
    <row r="207" spans="2:6">
      <c r="B207" s="444">
        <v>42244</v>
      </c>
      <c r="C207" s="445">
        <v>377.359802</v>
      </c>
      <c r="D207" s="445">
        <v>377.359802</v>
      </c>
      <c r="E207" s="446">
        <f t="shared" si="6"/>
        <v>23.348805074795379</v>
      </c>
      <c r="F207" s="80">
        <v>4.2821075674815079E-2</v>
      </c>
    </row>
    <row r="208" spans="2:6">
      <c r="B208" s="444">
        <v>37508</v>
      </c>
      <c r="C208" s="445">
        <v>15.498082999999999</v>
      </c>
      <c r="D208" s="445">
        <v>15.498082999999999</v>
      </c>
      <c r="E208" s="446">
        <f t="shared" si="6"/>
        <v>0.10257624973268098</v>
      </c>
      <c r="F208" s="80">
        <v>4.2763152804219162E-2</v>
      </c>
    </row>
    <row r="209" spans="2:6">
      <c r="B209" s="444">
        <v>37608</v>
      </c>
      <c r="C209" s="445">
        <v>14.056246</v>
      </c>
      <c r="D209" s="445">
        <v>14.056246</v>
      </c>
      <c r="E209" s="446">
        <f t="shared" si="6"/>
        <v>-0.36395986157409665</v>
      </c>
      <c r="F209" s="80">
        <v>4.257605531905484E-2</v>
      </c>
    </row>
    <row r="210" spans="2:6">
      <c r="B210" s="444">
        <v>38176</v>
      </c>
      <c r="C210" s="445">
        <v>22.099620999999999</v>
      </c>
      <c r="D210" s="445">
        <v>22.099620999999999</v>
      </c>
      <c r="E210" s="446">
        <f t="shared" si="6"/>
        <v>-0.36818574857049569</v>
      </c>
      <c r="F210" s="80">
        <v>4.2551502219823512E-2</v>
      </c>
    </row>
    <row r="211" spans="2:6">
      <c r="B211" s="444">
        <v>39651</v>
      </c>
      <c r="C211" s="445">
        <v>34.978034999999998</v>
      </c>
      <c r="D211" s="445">
        <v>34.978034999999998</v>
      </c>
      <c r="E211" s="446">
        <f t="shared" si="6"/>
        <v>1.7425890852465429</v>
      </c>
      <c r="F211" s="80">
        <v>4.2526222885195031E-2</v>
      </c>
    </row>
    <row r="212" spans="2:6">
      <c r="B212" s="444">
        <v>37860</v>
      </c>
      <c r="C212" s="445">
        <v>12.753655</v>
      </c>
      <c r="D212" s="445">
        <v>12.753655</v>
      </c>
      <c r="E212" s="446">
        <f t="shared" si="6"/>
        <v>-0.73009569058623047</v>
      </c>
      <c r="F212" s="80">
        <v>4.2406086103077723E-2</v>
      </c>
    </row>
    <row r="213" spans="2:6">
      <c r="B213" s="444">
        <v>39512</v>
      </c>
      <c r="C213" s="445">
        <v>47.252505999999997</v>
      </c>
      <c r="D213" s="445">
        <v>47.252505999999997</v>
      </c>
      <c r="E213" s="446">
        <f t="shared" si="6"/>
        <v>3.0042375721624914</v>
      </c>
      <c r="F213" s="80">
        <v>4.2274645427595958E-2</v>
      </c>
    </row>
    <row r="214" spans="2:6">
      <c r="B214" s="444">
        <v>37700</v>
      </c>
      <c r="C214" s="445">
        <v>11.800625</v>
      </c>
      <c r="D214" s="445">
        <v>11.800625</v>
      </c>
      <c r="E214" s="446">
        <f t="shared" si="6"/>
        <v>-0.91678671017062097</v>
      </c>
      <c r="F214" s="80">
        <v>4.2248852527125402E-2</v>
      </c>
    </row>
    <row r="215" spans="2:6">
      <c r="B215" s="444">
        <v>41338</v>
      </c>
      <c r="C215" s="445">
        <v>141.81178299999999</v>
      </c>
      <c r="D215" s="445">
        <v>141.81178299999999</v>
      </c>
      <c r="E215" s="446">
        <f t="shared" si="6"/>
        <v>-0.63963126719653673</v>
      </c>
      <c r="F215" s="80">
        <v>4.2210891827483499E-2</v>
      </c>
    </row>
    <row r="216" spans="2:6">
      <c r="B216" s="444">
        <v>42216</v>
      </c>
      <c r="C216" s="445">
        <v>393.51855499999999</v>
      </c>
      <c r="D216" s="445">
        <v>393.51855499999999</v>
      </c>
      <c r="E216" s="446">
        <f t="shared" si="6"/>
        <v>14.499142801934864</v>
      </c>
      <c r="F216" s="80">
        <v>4.2123230067939721E-2</v>
      </c>
    </row>
    <row r="217" spans="2:6">
      <c r="B217" s="444">
        <v>39773</v>
      </c>
      <c r="C217" s="445">
        <v>25.389697999999999</v>
      </c>
      <c r="D217" s="445">
        <v>25.389697999999999</v>
      </c>
      <c r="E217" s="446">
        <f t="shared" si="6"/>
        <v>-0.45771391165966979</v>
      </c>
      <c r="F217" s="80">
        <v>4.2028988778662901E-2</v>
      </c>
    </row>
    <row r="218" spans="2:6">
      <c r="B218" s="444">
        <v>38723</v>
      </c>
      <c r="C218" s="445">
        <v>46.819747999999997</v>
      </c>
      <c r="D218" s="445">
        <v>46.819747999999997</v>
      </c>
      <c r="E218" s="446">
        <f t="shared" si="6"/>
        <v>0.23679924986480194</v>
      </c>
      <c r="F218" s="80">
        <v>4.1936153004585419E-2</v>
      </c>
    </row>
    <row r="219" spans="2:6">
      <c r="B219" s="444">
        <v>39980</v>
      </c>
      <c r="C219" s="445">
        <v>37.855575999999999</v>
      </c>
      <c r="D219" s="445">
        <v>37.855575999999999</v>
      </c>
      <c r="E219" s="446">
        <f t="shared" si="6"/>
        <v>0.85229585531927654</v>
      </c>
      <c r="F219" s="80">
        <v>4.1884696288420287E-2</v>
      </c>
    </row>
    <row r="220" spans="2:6">
      <c r="B220" s="444">
        <v>39834</v>
      </c>
      <c r="C220" s="445">
        <v>20.437111000000002</v>
      </c>
      <c r="D220" s="445">
        <v>20.437111000000002</v>
      </c>
      <c r="E220" s="446">
        <f t="shared" si="6"/>
        <v>0.49706149162977464</v>
      </c>
      <c r="F220" s="80">
        <v>4.1854042531802138E-2</v>
      </c>
    </row>
    <row r="221" spans="2:6">
      <c r="B221" s="444">
        <v>37900</v>
      </c>
      <c r="C221" s="445">
        <v>13.651484</v>
      </c>
      <c r="D221" s="445">
        <v>13.651484</v>
      </c>
      <c r="E221" s="446">
        <f t="shared" si="6"/>
        <v>7.8801817753361592E-2</v>
      </c>
      <c r="F221" s="80">
        <v>4.1842246972040975E-2</v>
      </c>
    </row>
    <row r="222" spans="2:6">
      <c r="B222" s="444">
        <v>37853</v>
      </c>
      <c r="C222" s="445">
        <v>12.654301999999999</v>
      </c>
      <c r="D222" s="445">
        <v>12.654301999999999</v>
      </c>
      <c r="E222" s="446">
        <f t="shared" si="6"/>
        <v>-0.91702918106641662</v>
      </c>
      <c r="F222" s="80">
        <v>4.180558860117034E-2</v>
      </c>
    </row>
    <row r="223" spans="2:6">
      <c r="B223" s="444">
        <v>41459</v>
      </c>
      <c r="C223" s="445">
        <v>152.51509100000001</v>
      </c>
      <c r="D223" s="445">
        <v>152.51509100000001</v>
      </c>
      <c r="E223" s="446">
        <f t="shared" si="6"/>
        <v>-0.59057354366822556</v>
      </c>
      <c r="F223" s="80">
        <v>4.1748072645975132E-2</v>
      </c>
    </row>
    <row r="224" spans="2:6">
      <c r="B224" s="444">
        <v>43921</v>
      </c>
      <c r="C224" s="445">
        <v>372.50912499999998</v>
      </c>
      <c r="D224" s="445">
        <v>372.50912499999998</v>
      </c>
      <c r="E224" s="446">
        <f t="shared" si="6"/>
        <v>-0.36016253150012312</v>
      </c>
      <c r="F224" s="80">
        <v>4.1527287167532734E-2</v>
      </c>
    </row>
    <row r="225" spans="2:6">
      <c r="B225" s="444">
        <v>44036</v>
      </c>
      <c r="C225" s="445">
        <v>582.19335899999999</v>
      </c>
      <c r="D225" s="445">
        <v>582.19335899999999</v>
      </c>
      <c r="E225" s="446">
        <f t="shared" si="6"/>
        <v>13.523180340368658</v>
      </c>
      <c r="F225" s="80">
        <v>4.1510476402719654E-2</v>
      </c>
    </row>
    <row r="226" spans="2:6">
      <c r="B226" s="444">
        <v>39671</v>
      </c>
      <c r="C226" s="445">
        <v>40.087181000000001</v>
      </c>
      <c r="D226" s="445">
        <v>40.087181000000001</v>
      </c>
      <c r="E226" s="446">
        <f t="shared" si="6"/>
        <v>-0.87724270144137673</v>
      </c>
      <c r="F226" s="80">
        <v>4.1509257977043523E-2</v>
      </c>
    </row>
    <row r="227" spans="2:6">
      <c r="B227" s="444">
        <v>42678</v>
      </c>
      <c r="C227" s="445">
        <v>326.55639600000001</v>
      </c>
      <c r="D227" s="445">
        <v>326.55639600000001</v>
      </c>
      <c r="E227" s="446">
        <f t="shared" si="6"/>
        <v>16.50470862346911</v>
      </c>
      <c r="F227" s="80">
        <v>4.1475354399818087E-2</v>
      </c>
    </row>
    <row r="228" spans="2:6">
      <c r="B228" s="444">
        <v>37946</v>
      </c>
      <c r="C228" s="445">
        <v>18.655346000000002</v>
      </c>
      <c r="D228" s="445">
        <v>18.655346000000002</v>
      </c>
      <c r="E228" s="446">
        <f t="shared" si="6"/>
        <v>-0.74598624868175367</v>
      </c>
      <c r="F228" s="80">
        <v>4.1431862702134836E-2</v>
      </c>
    </row>
    <row r="229" spans="2:6">
      <c r="B229" s="444">
        <v>40800</v>
      </c>
      <c r="C229" s="445">
        <v>73.442267999999999</v>
      </c>
      <c r="D229" s="445">
        <v>73.442267999999999</v>
      </c>
      <c r="E229" s="446">
        <f t="shared" si="6"/>
        <v>0.64581689023896693</v>
      </c>
      <c r="F229" s="80">
        <v>4.1370172820847984E-2</v>
      </c>
    </row>
    <row r="230" spans="2:6">
      <c r="B230" s="444">
        <v>39492</v>
      </c>
      <c r="C230" s="445">
        <v>44.623595999999999</v>
      </c>
      <c r="D230" s="445">
        <v>44.623595999999999</v>
      </c>
      <c r="E230" s="446">
        <f t="shared" si="6"/>
        <v>-0.9409174643849928</v>
      </c>
      <c r="F230" s="80">
        <v>4.1361447733281986E-2</v>
      </c>
    </row>
    <row r="231" spans="2:6">
      <c r="B231" s="444">
        <v>44124</v>
      </c>
      <c r="C231" s="445">
        <v>755.27557400000001</v>
      </c>
      <c r="D231" s="445">
        <v>755.27557400000001</v>
      </c>
      <c r="E231" s="446">
        <f t="shared" si="6"/>
        <v>27.215681096380344</v>
      </c>
      <c r="F231" s="80">
        <v>4.1313900983281471E-2</v>
      </c>
    </row>
    <row r="232" spans="2:6">
      <c r="B232" s="444">
        <v>39948</v>
      </c>
      <c r="C232" s="445">
        <v>26.767937</v>
      </c>
      <c r="D232" s="445">
        <v>26.767937</v>
      </c>
      <c r="E232" s="446">
        <f t="shared" si="6"/>
        <v>-0.90377058839901236</v>
      </c>
      <c r="F232" s="80">
        <v>4.1226124443618728E-2</v>
      </c>
    </row>
    <row r="233" spans="2:6">
      <c r="B233" s="444">
        <v>41787</v>
      </c>
      <c r="C233" s="445">
        <v>278.16793799999999</v>
      </c>
      <c r="D233" s="445">
        <v>278.16793799999999</v>
      </c>
      <c r="E233" s="446">
        <f t="shared" si="6"/>
        <v>3.4260371677225461</v>
      </c>
      <c r="F233" s="80">
        <v>4.1163447037194434E-2</v>
      </c>
    </row>
    <row r="234" spans="2:6">
      <c r="B234" s="444">
        <v>40080</v>
      </c>
      <c r="C234" s="445">
        <v>62.848080000000003</v>
      </c>
      <c r="D234" s="445">
        <v>62.848080000000003</v>
      </c>
      <c r="E234" s="446">
        <f t="shared" si="6"/>
        <v>1.7900332616751586</v>
      </c>
      <c r="F234" s="80">
        <v>4.1116581534633045E-2</v>
      </c>
    </row>
    <row r="235" spans="2:6">
      <c r="B235" s="444">
        <v>37984</v>
      </c>
      <c r="C235" s="445">
        <v>22.525925000000001</v>
      </c>
      <c r="D235" s="445">
        <v>22.525925000000001</v>
      </c>
      <c r="E235" s="446">
        <f t="shared" si="6"/>
        <v>-0.97801181392293357</v>
      </c>
      <c r="F235" s="80">
        <v>4.0966892604586302E-2</v>
      </c>
    </row>
    <row r="236" spans="2:6">
      <c r="B236" s="444">
        <v>44431</v>
      </c>
      <c r="C236" s="445">
        <v>1024.455811</v>
      </c>
      <c r="D236" s="445">
        <v>1024.455811</v>
      </c>
      <c r="E236" s="446">
        <f t="shared" si="6"/>
        <v>4.1795623994590043</v>
      </c>
      <c r="F236" s="80">
        <v>4.0945301650961996E-2</v>
      </c>
    </row>
    <row r="237" spans="2:6">
      <c r="B237" s="444">
        <v>41534</v>
      </c>
      <c r="C237" s="445">
        <v>197.78810100000001</v>
      </c>
      <c r="D237" s="445">
        <v>197.78810100000001</v>
      </c>
      <c r="E237" s="446">
        <f t="shared" si="6"/>
        <v>3.9646339166694053</v>
      </c>
      <c r="F237" s="80">
        <v>4.0896795694305599E-2</v>
      </c>
    </row>
    <row r="238" spans="2:6">
      <c r="B238" s="444">
        <v>39689</v>
      </c>
      <c r="C238" s="445">
        <v>39.839413</v>
      </c>
      <c r="D238" s="445">
        <v>39.839413</v>
      </c>
      <c r="E238" s="446">
        <f t="shared" si="6"/>
        <v>-0.92804122134118361</v>
      </c>
      <c r="F238" s="80">
        <v>4.0848442970723431E-2</v>
      </c>
    </row>
    <row r="239" spans="2:6">
      <c r="B239" s="444">
        <v>44032</v>
      </c>
      <c r="C239" s="445">
        <v>553.64215100000001</v>
      </c>
      <c r="D239" s="445">
        <v>553.64215100000001</v>
      </c>
      <c r="E239" s="446">
        <f t="shared" si="6"/>
        <v>10.589791774344508</v>
      </c>
      <c r="F239" s="80">
        <v>4.0840867938644942E-2</v>
      </c>
    </row>
    <row r="240" spans="2:6">
      <c r="B240" s="444">
        <v>39503</v>
      </c>
      <c r="C240" s="445">
        <v>47.76981</v>
      </c>
      <c r="D240" s="445">
        <v>47.76981</v>
      </c>
      <c r="E240" s="446">
        <f t="shared" si="6"/>
        <v>0.80791563642441067</v>
      </c>
      <c r="F240" s="80">
        <v>4.0834834346457294E-2</v>
      </c>
    </row>
    <row r="241" spans="2:6">
      <c r="B241" s="444">
        <v>39776</v>
      </c>
      <c r="C241" s="445">
        <v>26.422588000000001</v>
      </c>
      <c r="D241" s="445">
        <v>26.422588000000001</v>
      </c>
      <c r="E241" s="446">
        <f t="shared" si="6"/>
        <v>-0.66052819927514839</v>
      </c>
      <c r="F241" s="80">
        <v>4.068146064596756E-2</v>
      </c>
    </row>
    <row r="242" spans="2:6">
      <c r="B242" s="444">
        <v>40879</v>
      </c>
      <c r="C242" s="445">
        <v>77.834412</v>
      </c>
      <c r="D242" s="445">
        <v>77.834412</v>
      </c>
      <c r="E242" s="446">
        <f t="shared" si="6"/>
        <v>-0.85178126615307903</v>
      </c>
      <c r="F242" s="80">
        <v>4.0568772088690475E-2</v>
      </c>
    </row>
    <row r="243" spans="2:6">
      <c r="B243" s="444">
        <v>44027</v>
      </c>
      <c r="C243" s="445">
        <v>525.13207999999997</v>
      </c>
      <c r="D243" s="445">
        <v>525.13207999999997</v>
      </c>
      <c r="E243" s="446">
        <f t="shared" si="6"/>
        <v>11.891045213333765</v>
      </c>
      <c r="F243" s="80">
        <v>4.0331608532181429E-2</v>
      </c>
    </row>
    <row r="244" spans="2:6">
      <c r="B244" s="444">
        <v>40017</v>
      </c>
      <c r="C244" s="445">
        <v>40.736190999999998</v>
      </c>
      <c r="D244" s="445">
        <v>40.736190999999998</v>
      </c>
      <c r="E244" s="446">
        <f t="shared" si="6"/>
        <v>-0.37596330884896456</v>
      </c>
      <c r="F244" s="80">
        <v>4.0249627074963934E-2</v>
      </c>
    </row>
    <row r="245" spans="2:6">
      <c r="B245" s="444">
        <v>40164</v>
      </c>
      <c r="C245" s="445">
        <v>65.278519000000003</v>
      </c>
      <c r="D245" s="445">
        <v>65.278519000000003</v>
      </c>
      <c r="E245" s="446">
        <f t="shared" si="6"/>
        <v>-0.76988894965239996</v>
      </c>
      <c r="F245" s="80">
        <v>4.0232261980280182E-2</v>
      </c>
    </row>
    <row r="246" spans="2:6">
      <c r="B246" s="444">
        <v>41681</v>
      </c>
      <c r="C246" s="445">
        <v>283.68267800000001</v>
      </c>
      <c r="D246" s="445">
        <v>283.68267800000001</v>
      </c>
      <c r="E246" s="446">
        <f t="shared" si="6"/>
        <v>-0.79545063475850131</v>
      </c>
      <c r="F246" s="80">
        <v>4.0214546478402724E-2</v>
      </c>
    </row>
    <row r="247" spans="2:6">
      <c r="B247" s="444">
        <v>45449</v>
      </c>
      <c r="C247" s="445">
        <v>1386.866577</v>
      </c>
      <c r="D247" s="445">
        <v>1386.866577</v>
      </c>
      <c r="E247" s="446">
        <f t="shared" si="6"/>
        <v>0.79392225138303973</v>
      </c>
      <c r="F247" s="80">
        <v>4.0038781205355534E-2</v>
      </c>
    </row>
    <row r="248" spans="2:6">
      <c r="B248" s="444">
        <v>44117</v>
      </c>
      <c r="C248" s="445">
        <v>773.09179700000004</v>
      </c>
      <c r="D248" s="445">
        <v>773.09179700000004</v>
      </c>
      <c r="E248" s="446">
        <f t="shared" si="6"/>
        <v>15.328234600886805</v>
      </c>
      <c r="F248" s="80">
        <v>3.9963132101941579E-2</v>
      </c>
    </row>
    <row r="249" spans="2:6">
      <c r="B249" s="444">
        <v>38939</v>
      </c>
      <c r="C249" s="445">
        <v>47.346930999999998</v>
      </c>
      <c r="D249" s="445">
        <v>47.346930999999998</v>
      </c>
      <c r="E249" s="446">
        <f t="shared" si="6"/>
        <v>-0.14392019452117177</v>
      </c>
      <c r="F249" s="80">
        <v>3.9881525328126388E-2</v>
      </c>
    </row>
    <row r="250" spans="2:6">
      <c r="B250" s="444">
        <v>39192</v>
      </c>
      <c r="C250" s="445">
        <v>55.306679000000003</v>
      </c>
      <c r="D250" s="445">
        <v>55.306679000000003</v>
      </c>
      <c r="E250" s="446">
        <f t="shared" si="6"/>
        <v>-0.94762673530047636</v>
      </c>
      <c r="F250" s="80">
        <v>3.9857278116272266E-2</v>
      </c>
    </row>
    <row r="251" spans="2:6">
      <c r="B251" s="444">
        <v>44501</v>
      </c>
      <c r="C251" s="445">
        <v>1056.0097659999999</v>
      </c>
      <c r="D251" s="445">
        <v>1056.0097659999999</v>
      </c>
      <c r="E251" s="446">
        <f t="shared" si="6"/>
        <v>24.495169458498712</v>
      </c>
      <c r="F251" s="80">
        <v>3.9737906237682807E-2</v>
      </c>
    </row>
    <row r="252" spans="2:6">
      <c r="B252" s="444">
        <v>39692</v>
      </c>
      <c r="C252" s="445">
        <v>41.419994000000003</v>
      </c>
      <c r="D252" s="445">
        <v>41.419994000000003</v>
      </c>
      <c r="E252" s="446">
        <f t="shared" si="6"/>
        <v>3.8880496997291347E-2</v>
      </c>
      <c r="F252" s="80">
        <v>3.9673802422741655E-2</v>
      </c>
    </row>
    <row r="253" spans="2:6">
      <c r="B253" s="444">
        <v>38897</v>
      </c>
      <c r="C253" s="445">
        <v>39.869835000000002</v>
      </c>
      <c r="D253" s="445">
        <v>39.869835000000002</v>
      </c>
      <c r="E253" s="446">
        <f t="shared" si="6"/>
        <v>-0.57437413603436815</v>
      </c>
      <c r="F253" s="80">
        <v>3.967089729550155E-2</v>
      </c>
    </row>
    <row r="254" spans="2:6">
      <c r="B254" s="444">
        <v>40562</v>
      </c>
      <c r="C254" s="445">
        <v>93.673430999999994</v>
      </c>
      <c r="D254" s="445">
        <v>93.673430999999994</v>
      </c>
      <c r="E254" s="446">
        <f t="shared" si="6"/>
        <v>4.8241129464722876</v>
      </c>
      <c r="F254" s="80">
        <v>3.9488127165567155E-2</v>
      </c>
    </row>
    <row r="255" spans="2:6">
      <c r="B255" s="444">
        <v>37547</v>
      </c>
      <c r="C255" s="445">
        <v>16.083725000000001</v>
      </c>
      <c r="D255" s="445">
        <v>16.083725000000001</v>
      </c>
      <c r="E255" s="446">
        <f t="shared" si="6"/>
        <v>0.32655492644933792</v>
      </c>
      <c r="F255" s="80">
        <v>3.9476481119355311E-2</v>
      </c>
    </row>
    <row r="256" spans="2:6">
      <c r="B256" s="444">
        <v>37888</v>
      </c>
      <c r="C256" s="445">
        <v>12.124432000000001</v>
      </c>
      <c r="D256" s="445">
        <v>12.124432000000001</v>
      </c>
      <c r="E256" s="446">
        <f t="shared" si="6"/>
        <v>-0.8443636754988888</v>
      </c>
      <c r="F256" s="80">
        <v>3.9432293352251291E-2</v>
      </c>
    </row>
    <row r="257" spans="2:6">
      <c r="B257" s="444">
        <v>40828</v>
      </c>
      <c r="C257" s="445">
        <v>77.902327999999997</v>
      </c>
      <c r="D257" s="445">
        <v>77.902327999999997</v>
      </c>
      <c r="E257" s="446">
        <f t="shared" si="6"/>
        <v>0.61246516304816345</v>
      </c>
      <c r="F257" s="80">
        <v>3.9424957662044235E-2</v>
      </c>
    </row>
    <row r="258" spans="2:6">
      <c r="B258" s="444">
        <v>39532</v>
      </c>
      <c r="C258" s="445">
        <v>48.312564999999999</v>
      </c>
      <c r="D258" s="445">
        <v>48.312564999999999</v>
      </c>
      <c r="E258" s="446">
        <f t="shared" si="6"/>
        <v>-0.95927594841870623</v>
      </c>
      <c r="F258" s="80">
        <v>3.9409224364997497E-2</v>
      </c>
    </row>
    <row r="259" spans="2:6">
      <c r="B259" s="444">
        <v>45173</v>
      </c>
      <c r="C259" s="445">
        <v>1186.3398440000001</v>
      </c>
      <c r="D259" s="445">
        <v>1186.3398440000001</v>
      </c>
      <c r="E259" s="446">
        <f t="shared" si="6"/>
        <v>27.012175713817786</v>
      </c>
      <c r="F259" s="80">
        <v>3.9382656840168506E-2</v>
      </c>
    </row>
    <row r="260" spans="2:6">
      <c r="B260" s="444">
        <v>39525</v>
      </c>
      <c r="C260" s="445">
        <v>42.350864000000001</v>
      </c>
      <c r="D260" s="445">
        <v>42.350864000000001</v>
      </c>
      <c r="E260" s="446">
        <f t="shared" si="6"/>
        <v>1.0008580600406751</v>
      </c>
      <c r="F260" s="80">
        <v>3.9333950474870205E-2</v>
      </c>
    </row>
    <row r="261" spans="2:6">
      <c r="B261" s="444">
        <v>39847</v>
      </c>
      <c r="C261" s="445">
        <v>21.166350999999999</v>
      </c>
      <c r="D261" s="445">
        <v>21.166350999999999</v>
      </c>
      <c r="E261" s="446">
        <f t="shared" si="6"/>
        <v>-0.94650148867009243</v>
      </c>
      <c r="F261" s="80">
        <v>3.9275834237516793E-2</v>
      </c>
    </row>
    <row r="262" spans="2:6">
      <c r="B262" s="444">
        <v>43152</v>
      </c>
      <c r="C262" s="445">
        <v>395.64373799999998</v>
      </c>
      <c r="D262" s="445">
        <v>395.64373799999998</v>
      </c>
      <c r="E262" s="446">
        <f t="shared" si="6"/>
        <v>10.301497768515153</v>
      </c>
      <c r="F262" s="80">
        <v>3.9065374201030956E-2</v>
      </c>
    </row>
    <row r="263" spans="2:6">
      <c r="B263" s="444">
        <v>38567</v>
      </c>
      <c r="C263" s="445">
        <v>35.00808</v>
      </c>
      <c r="D263" s="445">
        <v>35.00808</v>
      </c>
      <c r="E263" s="446">
        <f t="shared" si="6"/>
        <v>2.1829986364453418</v>
      </c>
      <c r="F263" s="80">
        <v>3.9039579161439297E-2</v>
      </c>
    </row>
    <row r="264" spans="2:6">
      <c r="B264" s="444">
        <v>37735</v>
      </c>
      <c r="C264" s="445">
        <v>10.998459</v>
      </c>
      <c r="D264" s="445">
        <v>10.998459</v>
      </c>
      <c r="E264" s="446">
        <f t="shared" si="6"/>
        <v>-0.93536219172900137</v>
      </c>
      <c r="F264" s="80">
        <v>3.8929122070683109E-2</v>
      </c>
    </row>
    <row r="265" spans="2:6">
      <c r="B265" s="444">
        <v>41474</v>
      </c>
      <c r="C265" s="445">
        <v>170.15519699999999</v>
      </c>
      <c r="D265" s="445">
        <v>170.15519699999999</v>
      </c>
      <c r="E265" s="446">
        <f t="shared" si="6"/>
        <v>-0.84098238365064659</v>
      </c>
      <c r="F265" s="80">
        <v>3.8888984813671312E-2</v>
      </c>
    </row>
    <row r="266" spans="2:6">
      <c r="B266" s="444">
        <v>44551</v>
      </c>
      <c r="C266" s="445">
        <v>1070.0399170000001</v>
      </c>
      <c r="D266" s="445">
        <v>1070.0399170000001</v>
      </c>
      <c r="E266" s="446">
        <f t="shared" si="6"/>
        <v>0.24077034014779253</v>
      </c>
      <c r="F266" s="80">
        <v>3.8882570620304202E-2</v>
      </c>
    </row>
    <row r="267" spans="2:6">
      <c r="B267" s="444">
        <v>44285</v>
      </c>
      <c r="C267" s="445">
        <v>862.39965800000004</v>
      </c>
      <c r="D267" s="445">
        <v>862.39965800000004</v>
      </c>
      <c r="E267" s="446">
        <f t="shared" ref="E267:E330" si="7">C267/C268-1</f>
        <v>30.696077788909552</v>
      </c>
      <c r="F267" s="80">
        <v>3.8860713287638182E-2</v>
      </c>
    </row>
    <row r="268" spans="2:6">
      <c r="B268" s="444">
        <v>38251</v>
      </c>
      <c r="C268" s="445">
        <v>27.208403000000001</v>
      </c>
      <c r="D268" s="445">
        <v>27.208403000000001</v>
      </c>
      <c r="E268" s="446">
        <f t="shared" si="7"/>
        <v>-0.51413410767866563</v>
      </c>
      <c r="F268" s="80">
        <v>3.8777896364655673E-2</v>
      </c>
    </row>
    <row r="269" spans="2:6">
      <c r="B269" s="444">
        <v>40058</v>
      </c>
      <c r="C269" s="445">
        <v>55.999820999999997</v>
      </c>
      <c r="D269" s="445">
        <v>55.999820999999997</v>
      </c>
      <c r="E269" s="446">
        <f t="shared" si="7"/>
        <v>-0.37653288092039461</v>
      </c>
      <c r="F269" s="80">
        <v>3.8643080441234767E-2</v>
      </c>
    </row>
    <row r="270" spans="2:6">
      <c r="B270" s="444">
        <v>40637</v>
      </c>
      <c r="C270" s="445">
        <v>89.820007000000004</v>
      </c>
      <c r="D270" s="445">
        <v>89.820007000000004</v>
      </c>
      <c r="E270" s="446">
        <f t="shared" si="7"/>
        <v>1.4651114710860313</v>
      </c>
      <c r="F270" s="80">
        <v>3.8638457717063091E-2</v>
      </c>
    </row>
    <row r="271" spans="2:6">
      <c r="B271" s="444">
        <v>38621</v>
      </c>
      <c r="C271" s="445">
        <v>36.436489000000002</v>
      </c>
      <c r="D271" s="445">
        <v>36.436489000000002</v>
      </c>
      <c r="E271" s="446">
        <f t="shared" si="7"/>
        <v>-0.91733071710209368</v>
      </c>
      <c r="F271" s="80">
        <v>3.8473803726923883E-2</v>
      </c>
    </row>
    <row r="272" spans="2:6">
      <c r="B272" s="444">
        <v>43497</v>
      </c>
      <c r="C272" s="445">
        <v>440.75003099999998</v>
      </c>
      <c r="D272" s="445">
        <v>440.75003099999998</v>
      </c>
      <c r="E272" s="446">
        <f t="shared" si="7"/>
        <v>7.2914026860756653</v>
      </c>
      <c r="F272" s="80">
        <v>3.8450018776211792E-2</v>
      </c>
    </row>
    <row r="273" spans="2:6">
      <c r="B273" s="444">
        <v>39364</v>
      </c>
      <c r="C273" s="445">
        <v>53.157474999999998</v>
      </c>
      <c r="D273" s="445">
        <v>53.157474999999998</v>
      </c>
      <c r="E273" s="446">
        <f t="shared" si="7"/>
        <v>0.22588867313617311</v>
      </c>
      <c r="F273" s="80">
        <v>3.8417205882338434E-2</v>
      </c>
    </row>
    <row r="274" spans="2:6">
      <c r="B274" s="444">
        <v>38931</v>
      </c>
      <c r="C274" s="445">
        <v>43.362400000000001</v>
      </c>
      <c r="D274" s="445">
        <v>43.362400000000001</v>
      </c>
      <c r="E274" s="446">
        <f t="shared" si="7"/>
        <v>-0.77656238427141489</v>
      </c>
      <c r="F274" s="80">
        <v>3.828728666753678E-2</v>
      </c>
    </row>
    <row r="275" spans="2:6">
      <c r="B275" s="444">
        <v>41515</v>
      </c>
      <c r="C275" s="445">
        <v>194.06938199999999</v>
      </c>
      <c r="D275" s="445">
        <v>194.06938199999999</v>
      </c>
      <c r="E275" s="446">
        <f t="shared" si="7"/>
        <v>-0.61233434239321205</v>
      </c>
      <c r="F275" s="80">
        <v>3.8259294729352744E-2</v>
      </c>
    </row>
    <row r="276" spans="2:6">
      <c r="B276" s="444">
        <v>43585</v>
      </c>
      <c r="C276" s="445">
        <v>500.61019900000002</v>
      </c>
      <c r="D276" s="445">
        <v>500.61019900000002</v>
      </c>
      <c r="E276" s="446">
        <f t="shared" si="7"/>
        <v>34.036953504474333</v>
      </c>
      <c r="F276" s="80">
        <v>3.8253948697354545E-2</v>
      </c>
    </row>
    <row r="277" spans="2:6">
      <c r="B277" s="444">
        <v>37592</v>
      </c>
      <c r="C277" s="445">
        <v>14.288062999999999</v>
      </c>
      <c r="D277" s="445">
        <v>14.288062999999999</v>
      </c>
      <c r="E277" s="446">
        <f t="shared" si="7"/>
        <v>-0.96881121349456001</v>
      </c>
      <c r="F277" s="80">
        <v>3.8235724975708152E-2</v>
      </c>
    </row>
    <row r="278" spans="2:6">
      <c r="B278" s="444">
        <v>43552</v>
      </c>
      <c r="C278" s="445">
        <v>458.115387</v>
      </c>
      <c r="D278" s="445">
        <v>458.115387</v>
      </c>
      <c r="E278" s="446">
        <f t="shared" si="7"/>
        <v>14.729830774886693</v>
      </c>
      <c r="F278" s="80">
        <v>3.8105887622034373E-2</v>
      </c>
    </row>
    <row r="279" spans="2:6">
      <c r="B279" s="444">
        <v>39759</v>
      </c>
      <c r="C279" s="445">
        <v>29.123987</v>
      </c>
      <c r="D279" s="445">
        <v>29.123987</v>
      </c>
      <c r="E279" s="446">
        <f t="shared" si="7"/>
        <v>-0.92475976462082676</v>
      </c>
      <c r="F279" s="80">
        <v>3.8074437355669177E-2</v>
      </c>
    </row>
    <row r="280" spans="2:6">
      <c r="B280" s="444">
        <v>42040</v>
      </c>
      <c r="C280" s="445">
        <v>387.07995599999998</v>
      </c>
      <c r="D280" s="445">
        <v>387.07995599999998</v>
      </c>
      <c r="E280" s="446">
        <f t="shared" si="7"/>
        <v>2.1925435413864269E-2</v>
      </c>
      <c r="F280" s="80">
        <v>3.8045718077686974E-2</v>
      </c>
    </row>
    <row r="281" spans="2:6">
      <c r="B281" s="444">
        <v>42198</v>
      </c>
      <c r="C281" s="445">
        <v>378.77514600000001</v>
      </c>
      <c r="D281" s="445">
        <v>378.77514600000001</v>
      </c>
      <c r="E281" s="446">
        <f t="shared" si="7"/>
        <v>-0.65514714387489237</v>
      </c>
      <c r="F281" s="80">
        <v>3.8027312635922961E-2</v>
      </c>
    </row>
    <row r="282" spans="2:6">
      <c r="B282" s="444">
        <v>45121</v>
      </c>
      <c r="C282" s="445">
        <v>1098.367432</v>
      </c>
      <c r="D282" s="445">
        <v>1098.367432</v>
      </c>
      <c r="E282" s="446">
        <f t="shared" si="7"/>
        <v>1.3937080798950086</v>
      </c>
      <c r="F282" s="80">
        <v>3.8013749124689911E-2</v>
      </c>
    </row>
    <row r="283" spans="2:6">
      <c r="B283" s="444">
        <v>43738</v>
      </c>
      <c r="C283" s="445">
        <v>458.85604899999998</v>
      </c>
      <c r="D283" s="445">
        <v>458.85604899999998</v>
      </c>
      <c r="E283" s="446">
        <f t="shared" si="7"/>
        <v>0.16091850114461237</v>
      </c>
      <c r="F283" s="80">
        <v>3.7990515309971551E-2</v>
      </c>
    </row>
    <row r="284" spans="2:6">
      <c r="B284" s="444">
        <v>42088</v>
      </c>
      <c r="C284" s="445">
        <v>395.25259399999999</v>
      </c>
      <c r="D284" s="445">
        <v>395.25259399999999</v>
      </c>
      <c r="E284" s="446">
        <f t="shared" si="7"/>
        <v>3.4036519911985916</v>
      </c>
      <c r="F284" s="80">
        <v>3.7924326939968056E-2</v>
      </c>
    </row>
    <row r="285" spans="2:6">
      <c r="B285" s="444">
        <v>41089</v>
      </c>
      <c r="C285" s="445">
        <v>89.755638000000005</v>
      </c>
      <c r="D285" s="445">
        <v>89.755638000000005</v>
      </c>
      <c r="E285" s="446">
        <f t="shared" si="7"/>
        <v>0.82790791393067931</v>
      </c>
      <c r="F285" s="80">
        <v>3.7904372931613972E-2</v>
      </c>
    </row>
    <row r="286" spans="2:6">
      <c r="B286" s="444">
        <v>39007</v>
      </c>
      <c r="C286" s="445">
        <v>49.102932000000003</v>
      </c>
      <c r="D286" s="445">
        <v>49.102932000000003</v>
      </c>
      <c r="E286" s="446">
        <f t="shared" si="7"/>
        <v>-0.96720502825601662</v>
      </c>
      <c r="F286" s="80">
        <v>3.7796752519951848E-2</v>
      </c>
    </row>
    <row r="287" spans="2:6">
      <c r="B287" s="444">
        <v>45303</v>
      </c>
      <c r="C287" s="445">
        <v>1497.2701420000001</v>
      </c>
      <c r="D287" s="445">
        <v>1497.2701420000001</v>
      </c>
      <c r="E287" s="446">
        <f t="shared" si="7"/>
        <v>27.904307825800981</v>
      </c>
      <c r="F287" s="80">
        <v>3.7715466225182848E-2</v>
      </c>
    </row>
    <row r="288" spans="2:6">
      <c r="B288" s="444">
        <v>39094</v>
      </c>
      <c r="C288" s="445">
        <v>51.800933999999998</v>
      </c>
      <c r="D288" s="445">
        <v>51.800933999999998</v>
      </c>
      <c r="E288" s="446">
        <f t="shared" si="7"/>
        <v>-0.33701797084057949</v>
      </c>
      <c r="F288" s="80">
        <v>3.7706925396928215E-2</v>
      </c>
    </row>
    <row r="289" spans="2:6">
      <c r="B289" s="444">
        <v>40912</v>
      </c>
      <c r="C289" s="445">
        <v>78.133240000000001</v>
      </c>
      <c r="D289" s="445">
        <v>78.133240000000001</v>
      </c>
      <c r="E289" s="446">
        <f t="shared" si="7"/>
        <v>1.5405626952064111</v>
      </c>
      <c r="F289" s="80">
        <v>3.7698847286973036E-2</v>
      </c>
    </row>
    <row r="290" spans="2:6">
      <c r="B290" s="444">
        <v>38523</v>
      </c>
      <c r="C290" s="445">
        <v>30.754304999999999</v>
      </c>
      <c r="D290" s="445">
        <v>30.754304999999999</v>
      </c>
      <c r="E290" s="446">
        <f t="shared" si="7"/>
        <v>-0.41464341185542997</v>
      </c>
      <c r="F290" s="80">
        <v>3.7598941453097057E-2</v>
      </c>
    </row>
    <row r="291" spans="2:6">
      <c r="B291" s="444">
        <v>40049</v>
      </c>
      <c r="C291" s="445">
        <v>52.539436000000002</v>
      </c>
      <c r="D291" s="445">
        <v>52.539436000000002</v>
      </c>
      <c r="E291" s="446">
        <f t="shared" si="7"/>
        <v>-0.85690242355315305</v>
      </c>
      <c r="F291" s="80">
        <v>3.7566778279690682E-2</v>
      </c>
    </row>
    <row r="292" spans="2:6">
      <c r="B292" s="444">
        <v>43046</v>
      </c>
      <c r="C292" s="445">
        <v>367.15811200000002</v>
      </c>
      <c r="D292" s="445">
        <v>367.15811200000002</v>
      </c>
      <c r="E292" s="446">
        <f t="shared" si="7"/>
        <v>4.1074735592707858</v>
      </c>
      <c r="F292" s="80">
        <v>3.7512459588101343E-2</v>
      </c>
    </row>
    <row r="293" spans="2:6">
      <c r="B293" s="444">
        <v>40389</v>
      </c>
      <c r="C293" s="445">
        <v>71.886443999999997</v>
      </c>
      <c r="D293" s="445">
        <v>71.886443999999997</v>
      </c>
      <c r="E293" s="446">
        <f t="shared" si="7"/>
        <v>-0.23568868435505996</v>
      </c>
      <c r="F293" s="80">
        <v>3.7428936607272201E-2</v>
      </c>
    </row>
    <row r="294" spans="2:6">
      <c r="B294" s="444">
        <v>41001</v>
      </c>
      <c r="C294" s="445">
        <v>94.053878999999995</v>
      </c>
      <c r="D294" s="445">
        <v>94.053878999999995</v>
      </c>
      <c r="E294" s="446">
        <f t="shared" si="7"/>
        <v>6.2042248795860218</v>
      </c>
      <c r="F294" s="80">
        <v>3.7248145610796479E-2</v>
      </c>
    </row>
    <row r="295" spans="2:6">
      <c r="B295" s="444">
        <v>37841</v>
      </c>
      <c r="C295" s="445">
        <v>13.055377999999999</v>
      </c>
      <c r="D295" s="445">
        <v>13.055377999999999</v>
      </c>
      <c r="E295" s="446">
        <f t="shared" si="7"/>
        <v>-0.15624282415155422</v>
      </c>
      <c r="F295" s="80">
        <v>3.7123332756331839E-2</v>
      </c>
    </row>
    <row r="296" spans="2:6">
      <c r="B296" s="444">
        <v>37546</v>
      </c>
      <c r="C296" s="445">
        <v>15.472909</v>
      </c>
      <c r="D296" s="445">
        <v>15.472909</v>
      </c>
      <c r="E296" s="446">
        <f t="shared" si="7"/>
        <v>-0.89799351812997719</v>
      </c>
      <c r="F296" s="80">
        <v>3.6991381654882582E-2</v>
      </c>
    </row>
    <row r="297" spans="2:6">
      <c r="B297" s="444">
        <v>41452</v>
      </c>
      <c r="C297" s="445">
        <v>151.68554700000001</v>
      </c>
      <c r="D297" s="445">
        <v>151.68554700000001</v>
      </c>
      <c r="E297" s="446">
        <f t="shared" si="7"/>
        <v>5.9110382165799535</v>
      </c>
      <c r="F297" s="80">
        <v>3.69601380998823E-2</v>
      </c>
    </row>
    <row r="298" spans="2:6">
      <c r="B298" s="444">
        <v>39848</v>
      </c>
      <c r="C298" s="445">
        <v>21.948301000000001</v>
      </c>
      <c r="D298" s="445">
        <v>21.948301000000001</v>
      </c>
      <c r="E298" s="446">
        <f t="shared" si="7"/>
        <v>-0.92011045789813173</v>
      </c>
      <c r="F298" s="80">
        <v>3.6943070631305419E-2</v>
      </c>
    </row>
    <row r="299" spans="2:6">
      <c r="B299" s="444">
        <v>41659</v>
      </c>
      <c r="C299" s="445">
        <v>274.733093</v>
      </c>
      <c r="D299" s="445">
        <v>274.733093</v>
      </c>
      <c r="E299" s="446">
        <f t="shared" si="7"/>
        <v>0.35678075587902369</v>
      </c>
      <c r="F299" s="80">
        <v>3.6929864179154004E-2</v>
      </c>
    </row>
    <row r="300" spans="2:6">
      <c r="B300" s="444">
        <v>41537</v>
      </c>
      <c r="C300" s="445">
        <v>202.48893699999999</v>
      </c>
      <c r="D300" s="445">
        <v>202.48893699999999</v>
      </c>
      <c r="E300" s="446">
        <f t="shared" si="7"/>
        <v>8.269045564814629</v>
      </c>
      <c r="F300" s="80">
        <v>3.691388249039651E-2</v>
      </c>
    </row>
    <row r="301" spans="2:6">
      <c r="B301" s="444">
        <v>37977</v>
      </c>
      <c r="C301" s="445">
        <v>21.845715999999999</v>
      </c>
      <c r="D301" s="445">
        <v>21.845715999999999</v>
      </c>
      <c r="E301" s="446">
        <f t="shared" si="7"/>
        <v>-0.61463413016398039</v>
      </c>
      <c r="F301" s="80">
        <v>3.6897434957880781E-2</v>
      </c>
    </row>
    <row r="302" spans="2:6">
      <c r="B302" s="444">
        <v>40052</v>
      </c>
      <c r="C302" s="445">
        <v>56.688248000000002</v>
      </c>
      <c r="D302" s="445">
        <v>56.688248000000002</v>
      </c>
      <c r="E302" s="446">
        <f t="shared" si="7"/>
        <v>1.0474494182376786</v>
      </c>
      <c r="F302" s="80">
        <v>3.6779068098664602E-2</v>
      </c>
    </row>
    <row r="303" spans="2:6">
      <c r="B303" s="444">
        <v>38441</v>
      </c>
      <c r="C303" s="445">
        <v>27.687252000000001</v>
      </c>
      <c r="D303" s="445">
        <v>27.687252000000001</v>
      </c>
      <c r="E303" s="446">
        <f t="shared" si="7"/>
        <v>-0.97191675435344571</v>
      </c>
      <c r="F303" s="80">
        <v>3.6716046557326854E-2</v>
      </c>
    </row>
    <row r="304" spans="2:6">
      <c r="B304" s="444">
        <v>44698</v>
      </c>
      <c r="C304" s="445">
        <v>985.89929199999995</v>
      </c>
      <c r="D304" s="445">
        <v>985.89929199999995</v>
      </c>
      <c r="E304" s="446">
        <f t="shared" si="7"/>
        <v>21.905550142617876</v>
      </c>
      <c r="F304" s="80">
        <v>3.6714567723143299E-2</v>
      </c>
    </row>
    <row r="305" spans="2:6">
      <c r="B305" s="444">
        <v>38923</v>
      </c>
      <c r="C305" s="445">
        <v>43.041938999999999</v>
      </c>
      <c r="D305" s="445">
        <v>43.041938999999999</v>
      </c>
      <c r="E305" s="446">
        <f t="shared" si="7"/>
        <v>-0.86375258196060489</v>
      </c>
      <c r="F305" s="80">
        <v>3.6639934089625736E-2</v>
      </c>
    </row>
    <row r="306" spans="2:6">
      <c r="B306" s="444">
        <v>42583</v>
      </c>
      <c r="C306" s="445">
        <v>315.91012599999999</v>
      </c>
      <c r="D306" s="445">
        <v>315.91012599999999</v>
      </c>
      <c r="E306" s="446">
        <f t="shared" si="7"/>
        <v>25.031979661591816</v>
      </c>
      <c r="F306" s="80">
        <v>3.652281556061765E-2</v>
      </c>
    </row>
    <row r="307" spans="2:6">
      <c r="B307" s="444">
        <v>37826</v>
      </c>
      <c r="C307" s="445">
        <v>12.135463</v>
      </c>
      <c r="D307" s="445">
        <v>12.135463</v>
      </c>
      <c r="E307" s="446">
        <f t="shared" si="7"/>
        <v>3.1591332345219492E-2</v>
      </c>
      <c r="F307" s="80">
        <v>3.6454298294258614E-2</v>
      </c>
    </row>
    <row r="308" spans="2:6">
      <c r="B308" s="444">
        <v>37694</v>
      </c>
      <c r="C308" s="445">
        <v>11.763828</v>
      </c>
      <c r="D308" s="445">
        <v>11.763828</v>
      </c>
      <c r="E308" s="446">
        <f t="shared" si="7"/>
        <v>0</v>
      </c>
      <c r="F308" s="80">
        <v>3.6304942737676704E-2</v>
      </c>
    </row>
    <row r="309" spans="2:6">
      <c r="B309" s="444">
        <v>37651</v>
      </c>
      <c r="C309" s="445">
        <v>11.763828</v>
      </c>
      <c r="D309" s="445">
        <v>11.763828</v>
      </c>
      <c r="E309" s="446">
        <f t="shared" si="7"/>
        <v>-0.98840038890069248</v>
      </c>
      <c r="F309" s="80">
        <v>3.6304942737676704E-2</v>
      </c>
    </row>
    <row r="310" spans="2:6">
      <c r="B310" s="444">
        <v>44876</v>
      </c>
      <c r="C310" s="445">
        <v>1014.157104</v>
      </c>
      <c r="D310" s="445">
        <v>1014.157104</v>
      </c>
      <c r="E310" s="446">
        <f t="shared" si="7"/>
        <v>2.0540654423142648</v>
      </c>
      <c r="F310" s="80">
        <v>3.6296299800795184E-2</v>
      </c>
    </row>
    <row r="311" spans="2:6">
      <c r="B311" s="444">
        <v>42415</v>
      </c>
      <c r="C311" s="445">
        <v>332.067902</v>
      </c>
      <c r="D311" s="445">
        <v>332.067902</v>
      </c>
      <c r="E311" s="446">
        <f t="shared" si="7"/>
        <v>4.0259797892190017</v>
      </c>
      <c r="F311" s="80">
        <v>3.6141445412001483E-2</v>
      </c>
    </row>
    <row r="312" spans="2:6">
      <c r="B312" s="444">
        <v>40224</v>
      </c>
      <c r="C312" s="445">
        <v>66.070282000000006</v>
      </c>
      <c r="D312" s="445">
        <v>66.070282000000006</v>
      </c>
      <c r="E312" s="446">
        <f t="shared" si="7"/>
        <v>1.2419357673722815</v>
      </c>
      <c r="F312" s="80">
        <v>3.5975478704632691E-2</v>
      </c>
    </row>
    <row r="313" spans="2:6">
      <c r="B313" s="444">
        <v>38268</v>
      </c>
      <c r="C313" s="445">
        <v>29.470193999999999</v>
      </c>
      <c r="D313" s="445">
        <v>29.470193999999999</v>
      </c>
      <c r="E313" s="446">
        <f t="shared" si="7"/>
        <v>-0.96887228157704941</v>
      </c>
      <c r="F313" s="80">
        <v>3.5971127425156624E-2</v>
      </c>
    </row>
    <row r="314" spans="2:6">
      <c r="B314" s="444">
        <v>44711</v>
      </c>
      <c r="C314" s="445">
        <v>946.750854</v>
      </c>
      <c r="D314" s="445">
        <v>946.750854</v>
      </c>
      <c r="E314" s="446">
        <f t="shared" si="7"/>
        <v>1.5535169510717384</v>
      </c>
      <c r="F314" s="80">
        <v>3.5860113226262813E-2</v>
      </c>
    </row>
    <row r="315" spans="2:6">
      <c r="B315" s="444">
        <v>42892</v>
      </c>
      <c r="C315" s="445">
        <v>370.76348899999999</v>
      </c>
      <c r="D315" s="445">
        <v>370.76348899999999</v>
      </c>
      <c r="E315" s="446">
        <f t="shared" si="7"/>
        <v>26.336053715474144</v>
      </c>
      <c r="F315" s="80">
        <v>3.5809814815229712E-2</v>
      </c>
    </row>
    <row r="316" spans="2:6">
      <c r="B316" s="444">
        <v>37581</v>
      </c>
      <c r="C316" s="445">
        <v>13.563167999999999</v>
      </c>
      <c r="D316" s="445">
        <v>13.563167999999999</v>
      </c>
      <c r="E316" s="446">
        <f t="shared" si="7"/>
        <v>-0.73282239474922428</v>
      </c>
      <c r="F316" s="80">
        <v>3.5683959872496951E-2</v>
      </c>
    </row>
    <row r="317" spans="2:6">
      <c r="B317" s="444">
        <v>39031</v>
      </c>
      <c r="C317" s="445">
        <v>50.764614000000002</v>
      </c>
      <c r="D317" s="445">
        <v>50.764614000000002</v>
      </c>
      <c r="E317" s="446">
        <f t="shared" si="7"/>
        <v>-0.77001461189624221</v>
      </c>
      <c r="F317" s="80">
        <v>3.5665350223616832E-2</v>
      </c>
    </row>
    <row r="318" spans="2:6">
      <c r="B318" s="444">
        <v>41558</v>
      </c>
      <c r="C318" s="445">
        <v>220.729736</v>
      </c>
      <c r="D318" s="445">
        <v>220.729736</v>
      </c>
      <c r="E318" s="446">
        <f t="shared" si="7"/>
        <v>2.2917294992361223</v>
      </c>
      <c r="F318" s="80">
        <v>3.5610717983674878E-2</v>
      </c>
    </row>
    <row r="319" spans="2:6">
      <c r="B319" s="444">
        <v>40190</v>
      </c>
      <c r="C319" s="445">
        <v>67.055854999999994</v>
      </c>
      <c r="D319" s="445">
        <v>67.055854999999994</v>
      </c>
      <c r="E319" s="446">
        <f t="shared" si="7"/>
        <v>3.6786818167831887</v>
      </c>
      <c r="F319" s="80">
        <v>3.5468181922344133E-2</v>
      </c>
    </row>
    <row r="320" spans="2:6">
      <c r="B320" s="444">
        <v>37904</v>
      </c>
      <c r="C320" s="445">
        <v>14.332210999999999</v>
      </c>
      <c r="D320" s="445">
        <v>14.332210999999999</v>
      </c>
      <c r="E320" s="446">
        <f t="shared" si="7"/>
        <v>-0.87341150873118278</v>
      </c>
      <c r="F320" s="80">
        <v>3.5353118698901342E-2</v>
      </c>
    </row>
    <row r="321" spans="2:6">
      <c r="B321" s="444">
        <v>41200</v>
      </c>
      <c r="C321" s="445">
        <v>113.21890999999999</v>
      </c>
      <c r="D321" s="445">
        <v>113.21890999999999</v>
      </c>
      <c r="E321" s="446">
        <f t="shared" si="7"/>
        <v>-0.36676355430436802</v>
      </c>
      <c r="F321" s="80">
        <v>3.5225121982778163E-2</v>
      </c>
    </row>
    <row r="322" spans="2:6">
      <c r="B322" s="444">
        <v>41486</v>
      </c>
      <c r="C322" s="445">
        <v>178.79405199999999</v>
      </c>
      <c r="D322" s="445">
        <v>178.79405199999999</v>
      </c>
      <c r="E322" s="446">
        <f t="shared" si="7"/>
        <v>2.7618460169236099</v>
      </c>
      <c r="F322" s="80">
        <v>3.5223373258811197E-2</v>
      </c>
    </row>
    <row r="323" spans="2:6">
      <c r="B323" s="444">
        <v>39176</v>
      </c>
      <c r="C323" s="445">
        <v>47.528275000000001</v>
      </c>
      <c r="D323" s="445">
        <v>47.528275000000001</v>
      </c>
      <c r="E323" s="446">
        <f t="shared" si="7"/>
        <v>-0.87832150349532956</v>
      </c>
      <c r="F323" s="80">
        <v>3.5213680388991309E-2</v>
      </c>
    </row>
    <row r="324" spans="2:6">
      <c r="B324" s="444">
        <v>43915</v>
      </c>
      <c r="C324" s="445">
        <v>390.60537699999998</v>
      </c>
      <c r="D324" s="445">
        <v>390.60537699999998</v>
      </c>
      <c r="E324" s="446">
        <f t="shared" si="7"/>
        <v>4.4285657761268329</v>
      </c>
      <c r="F324" s="80">
        <v>3.5177168120176017E-2</v>
      </c>
    </row>
    <row r="325" spans="2:6">
      <c r="B325" s="444">
        <v>40504</v>
      </c>
      <c r="C325" s="445">
        <v>71.953697000000005</v>
      </c>
      <c r="D325" s="445">
        <v>71.953697000000005</v>
      </c>
      <c r="E325" s="446">
        <f t="shared" si="7"/>
        <v>1.9129761216244106</v>
      </c>
      <c r="F325" s="80">
        <v>3.514613138651268E-2</v>
      </c>
    </row>
    <row r="326" spans="2:6">
      <c r="B326" s="444">
        <v>39801</v>
      </c>
      <c r="C326" s="445">
        <v>24.701094000000001</v>
      </c>
      <c r="D326" s="445">
        <v>24.701094000000001</v>
      </c>
      <c r="E326" s="446">
        <f t="shared" si="7"/>
        <v>0.30995219946877706</v>
      </c>
      <c r="F326" s="80">
        <v>3.5146008840258203E-2</v>
      </c>
    </row>
    <row r="327" spans="2:6">
      <c r="B327" s="444">
        <v>39899</v>
      </c>
      <c r="C327" s="445">
        <v>18.856484999999999</v>
      </c>
      <c r="D327" s="445">
        <v>18.856484999999999</v>
      </c>
      <c r="E327" s="446">
        <f t="shared" si="7"/>
        <v>-0.96334110305953358</v>
      </c>
      <c r="F327" s="80">
        <v>3.5027103718344499E-2</v>
      </c>
    </row>
    <row r="328" spans="2:6">
      <c r="B328" s="444">
        <v>44025</v>
      </c>
      <c r="C328" s="445">
        <v>514.37676999999996</v>
      </c>
      <c r="D328" s="445">
        <v>514.37676999999996</v>
      </c>
      <c r="E328" s="446">
        <f t="shared" si="7"/>
        <v>10.249098435018782</v>
      </c>
      <c r="F328" s="80">
        <v>3.4950673530300902E-2</v>
      </c>
    </row>
    <row r="329" spans="2:6">
      <c r="B329" s="444">
        <v>39555</v>
      </c>
      <c r="C329" s="445">
        <v>45.726044000000002</v>
      </c>
      <c r="D329" s="445">
        <v>45.726044000000002</v>
      </c>
      <c r="E329" s="446">
        <f t="shared" si="7"/>
        <v>-0.44120654299264195</v>
      </c>
      <c r="F329" s="80">
        <v>3.493306529424145E-2</v>
      </c>
    </row>
    <row r="330" spans="2:6">
      <c r="B330" s="444">
        <v>40469</v>
      </c>
      <c r="C330" s="445">
        <v>81.829955999999996</v>
      </c>
      <c r="D330" s="445">
        <v>81.829955999999996</v>
      </c>
      <c r="E330" s="446">
        <f t="shared" si="7"/>
        <v>2.550069433113519</v>
      </c>
      <c r="F330" s="80">
        <v>3.4887056744216993E-2</v>
      </c>
    </row>
    <row r="331" spans="2:6">
      <c r="B331" s="444">
        <v>39819</v>
      </c>
      <c r="C331" s="445">
        <v>23.050241</v>
      </c>
      <c r="D331" s="445">
        <v>23.050241</v>
      </c>
      <c r="E331" s="446">
        <f t="shared" ref="E331:E394" si="8">C331/C332-1</f>
        <v>-0.5829123717645377</v>
      </c>
      <c r="F331" s="80">
        <v>3.4879241181495546E-2</v>
      </c>
    </row>
    <row r="332" spans="2:6">
      <c r="B332" s="444">
        <v>39444</v>
      </c>
      <c r="C332" s="445">
        <v>55.264744</v>
      </c>
      <c r="D332" s="445">
        <v>55.264744</v>
      </c>
      <c r="E332" s="446">
        <f t="shared" si="8"/>
        <v>-0.7857768404624268</v>
      </c>
      <c r="F332" s="80">
        <v>3.4787211262791162E-2</v>
      </c>
    </row>
    <row r="333" spans="2:6">
      <c r="B333" s="444">
        <v>41652</v>
      </c>
      <c r="C333" s="445">
        <v>257.97744799999998</v>
      </c>
      <c r="D333" s="445">
        <v>257.97744799999998</v>
      </c>
      <c r="E333" s="446">
        <f t="shared" si="8"/>
        <v>2.4108143929435339</v>
      </c>
      <c r="F333" s="80">
        <v>3.4778549965210459E-2</v>
      </c>
    </row>
    <row r="334" spans="2:6">
      <c r="B334" s="444">
        <v>40814</v>
      </c>
      <c r="C334" s="445">
        <v>75.635147000000003</v>
      </c>
      <c r="D334" s="445">
        <v>75.635147000000003</v>
      </c>
      <c r="E334" s="446">
        <f t="shared" si="8"/>
        <v>-0.1816276229089373</v>
      </c>
      <c r="F334" s="80">
        <v>3.4702147608473455E-2</v>
      </c>
    </row>
    <row r="335" spans="2:6">
      <c r="B335" s="444">
        <v>40956</v>
      </c>
      <c r="C335" s="445">
        <v>92.421431999999996</v>
      </c>
      <c r="D335" s="445">
        <v>92.421431999999996</v>
      </c>
      <c r="E335" s="446">
        <f t="shared" si="8"/>
        <v>-0.94012921949638917</v>
      </c>
      <c r="F335" s="80">
        <v>3.4660662309591084E-2</v>
      </c>
    </row>
    <row r="336" spans="2:6">
      <c r="B336" s="444">
        <v>45315</v>
      </c>
      <c r="C336" s="445">
        <v>1543.681763</v>
      </c>
      <c r="D336" s="445">
        <v>1543.681763</v>
      </c>
      <c r="E336" s="446">
        <f t="shared" si="8"/>
        <v>42.589893435189055</v>
      </c>
      <c r="F336" s="80">
        <v>3.4620798060283509E-2</v>
      </c>
    </row>
    <row r="337" spans="2:6">
      <c r="B337" s="444">
        <v>39661</v>
      </c>
      <c r="C337" s="445">
        <v>35.413753999999997</v>
      </c>
      <c r="D337" s="445">
        <v>35.413753999999997</v>
      </c>
      <c r="E337" s="446">
        <f t="shared" si="8"/>
        <v>-6.6778651898192765E-2</v>
      </c>
      <c r="F337" s="80">
        <v>3.4439201329339753E-2</v>
      </c>
    </row>
    <row r="338" spans="2:6">
      <c r="B338" s="444">
        <v>38667</v>
      </c>
      <c r="C338" s="445">
        <v>37.947861000000003</v>
      </c>
      <c r="D338" s="445">
        <v>37.947861000000003</v>
      </c>
      <c r="E338" s="446">
        <f t="shared" si="8"/>
        <v>-0.79698127034615118</v>
      </c>
      <c r="F338" s="80">
        <v>3.4430654892846579E-2</v>
      </c>
    </row>
    <row r="339" spans="2:6">
      <c r="B339" s="444">
        <v>41514</v>
      </c>
      <c r="C339" s="445">
        <v>186.91802999999999</v>
      </c>
      <c r="D339" s="445">
        <v>186.91802999999999</v>
      </c>
      <c r="E339" s="446">
        <f t="shared" si="8"/>
        <v>-0.49693876530505665</v>
      </c>
      <c r="F339" s="80">
        <v>3.4241031604884231E-2</v>
      </c>
    </row>
    <row r="340" spans="2:6">
      <c r="B340" s="444">
        <v>42165</v>
      </c>
      <c r="C340" s="445">
        <v>371.56118800000002</v>
      </c>
      <c r="D340" s="445">
        <v>371.56118800000002</v>
      </c>
      <c r="E340" s="446">
        <f t="shared" si="8"/>
        <v>6.3863591621761255</v>
      </c>
      <c r="F340" s="80">
        <v>3.4178211404355174E-2</v>
      </c>
    </row>
    <row r="341" spans="2:6">
      <c r="B341" s="444">
        <v>38796</v>
      </c>
      <c r="C341" s="445">
        <v>50.303699000000002</v>
      </c>
      <c r="D341" s="445">
        <v>50.303699000000002</v>
      </c>
      <c r="E341" s="446">
        <f t="shared" si="8"/>
        <v>-0.22870937101795874</v>
      </c>
      <c r="F341" s="80">
        <v>3.4111897234186506E-2</v>
      </c>
    </row>
    <row r="342" spans="2:6">
      <c r="B342" s="444">
        <v>40281</v>
      </c>
      <c r="C342" s="445">
        <v>65.220161000000004</v>
      </c>
      <c r="D342" s="445">
        <v>65.220161000000004</v>
      </c>
      <c r="E342" s="446">
        <f t="shared" si="8"/>
        <v>-0.91029609265282185</v>
      </c>
      <c r="F342" s="80">
        <v>3.4057885536004529E-2</v>
      </c>
    </row>
    <row r="343" spans="2:6">
      <c r="B343" s="444">
        <v>44140</v>
      </c>
      <c r="C343" s="445">
        <v>727.06042500000001</v>
      </c>
      <c r="D343" s="445">
        <v>727.06042500000001</v>
      </c>
      <c r="E343" s="446">
        <f t="shared" si="8"/>
        <v>7.9290177765653436</v>
      </c>
      <c r="F343" s="80">
        <v>3.4042749258677896E-2</v>
      </c>
    </row>
    <row r="344" spans="2:6">
      <c r="B344" s="444">
        <v>40464</v>
      </c>
      <c r="C344" s="445">
        <v>81.426697000000004</v>
      </c>
      <c r="D344" s="445">
        <v>81.426697000000004</v>
      </c>
      <c r="E344" s="446">
        <f t="shared" si="8"/>
        <v>1.4600319082978435</v>
      </c>
      <c r="F344" s="80">
        <v>3.3981189947166923E-2</v>
      </c>
    </row>
    <row r="345" spans="2:6">
      <c r="B345" s="444">
        <v>40007</v>
      </c>
      <c r="C345" s="445">
        <v>33.099854000000001</v>
      </c>
      <c r="D345" s="445">
        <v>33.099854000000001</v>
      </c>
      <c r="E345" s="446">
        <f t="shared" si="8"/>
        <v>1.6811913355178252</v>
      </c>
      <c r="F345" s="80">
        <v>3.3956047302917014E-2</v>
      </c>
    </row>
    <row r="346" spans="2:6">
      <c r="B346" s="444">
        <v>37574</v>
      </c>
      <c r="C346" s="445">
        <v>12.345204000000001</v>
      </c>
      <c r="D346" s="445">
        <v>12.345204000000001</v>
      </c>
      <c r="E346" s="446">
        <f t="shared" si="8"/>
        <v>-0.78117751070905239</v>
      </c>
      <c r="F346" s="80">
        <v>3.3897890598409752E-2</v>
      </c>
    </row>
    <row r="347" spans="2:6">
      <c r="B347" s="444">
        <v>40106</v>
      </c>
      <c r="C347" s="445">
        <v>56.416522999999998</v>
      </c>
      <c r="D347" s="445">
        <v>56.416522999999998</v>
      </c>
      <c r="E347" s="446">
        <f t="shared" si="8"/>
        <v>0.13016913216111292</v>
      </c>
      <c r="F347" s="80">
        <v>3.3864881731817453E-2</v>
      </c>
    </row>
    <row r="348" spans="2:6">
      <c r="B348" s="444">
        <v>39093</v>
      </c>
      <c r="C348" s="445">
        <v>49.918655000000001</v>
      </c>
      <c r="D348" s="445">
        <v>49.918655000000001</v>
      </c>
      <c r="E348" s="446">
        <f t="shared" si="8"/>
        <v>-0.88434279814709205</v>
      </c>
      <c r="F348" s="80">
        <v>3.3856052914973844E-2</v>
      </c>
    </row>
    <row r="349" spans="2:6">
      <c r="B349" s="444">
        <v>43420</v>
      </c>
      <c r="C349" s="445">
        <v>431.60870399999999</v>
      </c>
      <c r="D349" s="445">
        <v>431.60870399999999</v>
      </c>
      <c r="E349" s="446">
        <f t="shared" si="8"/>
        <v>20.037073878071755</v>
      </c>
      <c r="F349" s="80">
        <v>3.3830709093872091E-2</v>
      </c>
    </row>
    <row r="350" spans="2:6">
      <c r="B350" s="444">
        <v>39812</v>
      </c>
      <c r="C350" s="445">
        <v>20.516575</v>
      </c>
      <c r="D350" s="445">
        <v>20.516575</v>
      </c>
      <c r="E350" s="446">
        <f t="shared" si="8"/>
        <v>0.7522604901870269</v>
      </c>
      <c r="F350" s="80">
        <v>3.3808354858226419E-2</v>
      </c>
    </row>
    <row r="351" spans="2:6">
      <c r="B351" s="444">
        <v>37825</v>
      </c>
      <c r="C351" s="445">
        <v>11.708633000000001</v>
      </c>
      <c r="D351" s="445">
        <v>11.708633000000001</v>
      </c>
      <c r="E351" s="446">
        <f t="shared" si="8"/>
        <v>-0.83971829343598259</v>
      </c>
      <c r="F351" s="80">
        <v>3.3788615431206814E-2</v>
      </c>
    </row>
    <row r="352" spans="2:6">
      <c r="B352" s="444">
        <v>40308</v>
      </c>
      <c r="C352" s="445">
        <v>73.050338999999994</v>
      </c>
      <c r="D352" s="445">
        <v>73.050338999999994</v>
      </c>
      <c r="E352" s="446">
        <f t="shared" si="8"/>
        <v>3.899416814492441</v>
      </c>
      <c r="F352" s="80">
        <v>3.371808599487025E-2</v>
      </c>
    </row>
    <row r="353" spans="2:6">
      <c r="B353" s="444">
        <v>37537</v>
      </c>
      <c r="C353" s="445">
        <v>14.910007</v>
      </c>
      <c r="D353" s="445">
        <v>14.910007</v>
      </c>
      <c r="E353" s="446">
        <f t="shared" si="8"/>
        <v>-0.98578031926746545</v>
      </c>
      <c r="F353" s="80">
        <v>3.3679996117635502E-2</v>
      </c>
    </row>
    <row r="354" spans="2:6">
      <c r="B354" s="444">
        <v>44594</v>
      </c>
      <c r="C354" s="445">
        <v>1048.547241</v>
      </c>
      <c r="D354" s="445">
        <v>1048.547241</v>
      </c>
      <c r="E354" s="446">
        <f t="shared" si="8"/>
        <v>2.9169959898753817</v>
      </c>
      <c r="F354" s="80">
        <v>3.367727857639391E-2</v>
      </c>
    </row>
    <row r="355" spans="2:6">
      <c r="B355" s="444">
        <v>41785</v>
      </c>
      <c r="C355" s="445">
        <v>267.69168100000002</v>
      </c>
      <c r="D355" s="445">
        <v>267.69168100000002</v>
      </c>
      <c r="E355" s="446">
        <f t="shared" si="8"/>
        <v>-0.2906123972296103</v>
      </c>
      <c r="F355" s="80">
        <v>3.3667619937078674E-2</v>
      </c>
    </row>
    <row r="356" spans="2:6">
      <c r="B356" s="444">
        <v>42181</v>
      </c>
      <c r="C356" s="445">
        <v>377.35601800000001</v>
      </c>
      <c r="D356" s="445">
        <v>377.35601800000001</v>
      </c>
      <c r="E356" s="446">
        <f t="shared" si="8"/>
        <v>-0.63716989749020314</v>
      </c>
      <c r="F356" s="80">
        <v>3.3635615501648619E-2</v>
      </c>
    </row>
    <row r="357" spans="2:6">
      <c r="B357" s="444">
        <v>45002</v>
      </c>
      <c r="C357" s="445">
        <v>1040.035034</v>
      </c>
      <c r="D357" s="445">
        <v>1040.035034</v>
      </c>
      <c r="E357" s="446">
        <f t="shared" si="8"/>
        <v>19.89603801761384</v>
      </c>
      <c r="F357" s="80">
        <v>3.361600367531925E-2</v>
      </c>
    </row>
    <row r="358" spans="2:6">
      <c r="B358" s="444">
        <v>39324</v>
      </c>
      <c r="C358" s="445">
        <v>49.771877000000003</v>
      </c>
      <c r="D358" s="445">
        <v>49.771877000000003</v>
      </c>
      <c r="E358" s="446">
        <f t="shared" si="8"/>
        <v>-0.66902519272986227</v>
      </c>
      <c r="F358" s="80">
        <v>3.3603386386455325E-2</v>
      </c>
    </row>
    <row r="359" spans="2:6">
      <c r="B359" s="444">
        <v>41375</v>
      </c>
      <c r="C359" s="445">
        <v>150.37965399999999</v>
      </c>
      <c r="D359" s="445">
        <v>150.37965399999999</v>
      </c>
      <c r="E359" s="446">
        <f t="shared" si="8"/>
        <v>-0.84849681443518898</v>
      </c>
      <c r="F359" s="80">
        <v>3.3595022214714776E-2</v>
      </c>
    </row>
    <row r="360" spans="2:6">
      <c r="B360" s="444">
        <v>44935</v>
      </c>
      <c r="C360" s="445">
        <v>992.58410600000002</v>
      </c>
      <c r="D360" s="445">
        <v>992.58410600000002</v>
      </c>
      <c r="E360" s="446">
        <f t="shared" si="8"/>
        <v>1.0600426669769303</v>
      </c>
      <c r="F360" s="80">
        <v>3.354941481012208E-2</v>
      </c>
    </row>
    <row r="361" spans="2:6">
      <c r="B361" s="444">
        <v>43579</v>
      </c>
      <c r="C361" s="445">
        <v>481.82696499999997</v>
      </c>
      <c r="D361" s="445">
        <v>481.82696499999997</v>
      </c>
      <c r="E361" s="446">
        <f t="shared" si="8"/>
        <v>0.38310015549648013</v>
      </c>
      <c r="F361" s="80">
        <v>3.3529993703177219E-2</v>
      </c>
    </row>
    <row r="362" spans="2:6">
      <c r="B362" s="444">
        <v>42327</v>
      </c>
      <c r="C362" s="445">
        <v>348.36737099999999</v>
      </c>
      <c r="D362" s="445">
        <v>348.36737099999999</v>
      </c>
      <c r="E362" s="446">
        <f t="shared" si="8"/>
        <v>14.355135127487106</v>
      </c>
      <c r="F362" s="80">
        <v>3.34656576090957E-2</v>
      </c>
    </row>
    <row r="363" spans="2:6">
      <c r="B363" s="444">
        <v>38100</v>
      </c>
      <c r="C363" s="445">
        <v>22.687353000000002</v>
      </c>
      <c r="D363" s="445">
        <v>22.687353000000002</v>
      </c>
      <c r="E363" s="446">
        <f t="shared" si="8"/>
        <v>-0.97355649042306214</v>
      </c>
      <c r="F363" s="80">
        <v>3.3382937554023773E-2</v>
      </c>
    </row>
    <row r="364" spans="2:6">
      <c r="B364" s="444">
        <v>44204</v>
      </c>
      <c r="C364" s="445">
        <v>857.95544400000006</v>
      </c>
      <c r="D364" s="445">
        <v>857.95544400000006</v>
      </c>
      <c r="E364" s="446">
        <f t="shared" si="8"/>
        <v>1.363725651886162</v>
      </c>
      <c r="F364" s="80">
        <v>3.3348807110104017E-2</v>
      </c>
    </row>
    <row r="365" spans="2:6">
      <c r="B365" s="444">
        <v>42131</v>
      </c>
      <c r="C365" s="445">
        <v>362.96743800000002</v>
      </c>
      <c r="D365" s="445">
        <v>362.96743800000002</v>
      </c>
      <c r="E365" s="446">
        <f t="shared" si="8"/>
        <v>13.365793757562015</v>
      </c>
      <c r="F365" s="80">
        <v>3.3215533444132417E-2</v>
      </c>
    </row>
    <row r="366" spans="2:6">
      <c r="B366" s="444">
        <v>39778</v>
      </c>
      <c r="C366" s="445">
        <v>25.266089999999998</v>
      </c>
      <c r="D366" s="445">
        <v>25.266089999999998</v>
      </c>
      <c r="E366" s="446">
        <f t="shared" si="8"/>
        <v>-0.9816197893647004</v>
      </c>
      <c r="F366" s="80">
        <v>3.3212473340158422E-2</v>
      </c>
    </row>
    <row r="367" spans="2:6">
      <c r="B367" s="444">
        <v>45274</v>
      </c>
      <c r="C367" s="445">
        <v>1374.6354980000001</v>
      </c>
      <c r="D367" s="445">
        <v>1374.6354980000001</v>
      </c>
      <c r="E367" s="446">
        <f t="shared" si="8"/>
        <v>2.3711654225750105</v>
      </c>
      <c r="F367" s="80">
        <v>3.315808565653855E-2</v>
      </c>
    </row>
    <row r="368" spans="2:6">
      <c r="B368" s="444">
        <v>43944</v>
      </c>
      <c r="C368" s="445">
        <v>407.76269500000001</v>
      </c>
      <c r="D368" s="445">
        <v>407.76269500000001</v>
      </c>
      <c r="E368" s="446">
        <f t="shared" si="8"/>
        <v>1.8026496975239548</v>
      </c>
      <c r="F368" s="80">
        <v>3.3088187808637759E-2</v>
      </c>
    </row>
    <row r="369" spans="2:6">
      <c r="B369" s="444">
        <v>41374</v>
      </c>
      <c r="C369" s="445">
        <v>145.49185199999999</v>
      </c>
      <c r="D369" s="445">
        <v>145.49185199999999</v>
      </c>
      <c r="E369" s="446">
        <f t="shared" si="8"/>
        <v>-0.49143944685479135</v>
      </c>
      <c r="F369" s="80">
        <v>3.3085665044176871E-2</v>
      </c>
    </row>
    <row r="370" spans="2:6">
      <c r="B370" s="444">
        <v>41817</v>
      </c>
      <c r="C370" s="445">
        <v>286.08560199999999</v>
      </c>
      <c r="D370" s="445">
        <v>286.08560199999999</v>
      </c>
      <c r="E370" s="446">
        <f t="shared" si="8"/>
        <v>2.6916597209602253</v>
      </c>
      <c r="F370" s="80">
        <v>3.301726902548352E-2</v>
      </c>
    </row>
    <row r="371" spans="2:6">
      <c r="B371" s="444">
        <v>40436</v>
      </c>
      <c r="C371" s="445">
        <v>77.495116999999993</v>
      </c>
      <c r="D371" s="445">
        <v>77.495116999999993</v>
      </c>
      <c r="E371" s="446">
        <f t="shared" si="8"/>
        <v>0.4303201387368758</v>
      </c>
      <c r="F371" s="80">
        <v>3.2983247248415726E-2</v>
      </c>
    </row>
    <row r="372" spans="2:6">
      <c r="B372" s="444">
        <v>39416</v>
      </c>
      <c r="C372" s="445">
        <v>54.180259999999997</v>
      </c>
      <c r="D372" s="445">
        <v>54.180259999999997</v>
      </c>
      <c r="E372" s="446">
        <f t="shared" si="8"/>
        <v>-0.10576493808953857</v>
      </c>
      <c r="F372" s="80">
        <v>3.2852087826701126E-2</v>
      </c>
    </row>
    <row r="373" spans="2:6">
      <c r="B373" s="444">
        <v>40129</v>
      </c>
      <c r="C373" s="445">
        <v>60.588386999999997</v>
      </c>
      <c r="D373" s="445">
        <v>60.588386999999997</v>
      </c>
      <c r="E373" s="446">
        <f t="shared" si="8"/>
        <v>3.2521502388748811</v>
      </c>
      <c r="F373" s="80">
        <v>3.2842803754472571E-2</v>
      </c>
    </row>
    <row r="374" spans="2:6">
      <c r="B374" s="444">
        <v>37487</v>
      </c>
      <c r="C374" s="445">
        <v>14.248882</v>
      </c>
      <c r="D374" s="445">
        <v>14.248882</v>
      </c>
      <c r="E374" s="446">
        <f t="shared" si="8"/>
        <v>-0.79572596809511098</v>
      </c>
      <c r="F374" s="80">
        <v>3.2830495085733213E-2</v>
      </c>
    </row>
    <row r="375" spans="2:6">
      <c r="B375" s="444">
        <v>40200</v>
      </c>
      <c r="C375" s="445">
        <v>69.753760999999997</v>
      </c>
      <c r="D375" s="445">
        <v>69.753760999999997</v>
      </c>
      <c r="E375" s="446">
        <f t="shared" si="8"/>
        <v>-0.93813831585650076</v>
      </c>
      <c r="F375" s="80">
        <v>3.2793825993795434E-2</v>
      </c>
    </row>
    <row r="376" spans="2:6">
      <c r="B376" s="444">
        <v>45149</v>
      </c>
      <c r="C376" s="445">
        <v>1127.576172</v>
      </c>
      <c r="D376" s="445">
        <v>1127.576172</v>
      </c>
      <c r="E376" s="446">
        <f t="shared" si="8"/>
        <v>29.558007402370308</v>
      </c>
      <c r="F376" s="80">
        <v>3.2751390081743104E-2</v>
      </c>
    </row>
    <row r="377" spans="2:6">
      <c r="B377" s="444">
        <v>38628</v>
      </c>
      <c r="C377" s="445">
        <v>36.899532000000001</v>
      </c>
      <c r="D377" s="445">
        <v>36.899532000000001</v>
      </c>
      <c r="E377" s="446">
        <f t="shared" si="8"/>
        <v>-0.89160275809322875</v>
      </c>
      <c r="F377" s="80">
        <v>3.2728302669916332E-2</v>
      </c>
    </row>
    <row r="378" spans="2:6">
      <c r="B378" s="444">
        <v>42661</v>
      </c>
      <c r="C378" s="445">
        <v>340.41024800000002</v>
      </c>
      <c r="D378" s="445">
        <v>340.41024800000002</v>
      </c>
      <c r="E378" s="446">
        <f t="shared" si="8"/>
        <v>22.732157618333559</v>
      </c>
      <c r="F378" s="80">
        <v>3.2656938121776724E-2</v>
      </c>
    </row>
    <row r="379" spans="2:6">
      <c r="B379" s="444">
        <v>37496</v>
      </c>
      <c r="C379" s="445">
        <v>14.343838999999999</v>
      </c>
      <c r="D379" s="445">
        <v>14.343838999999999</v>
      </c>
      <c r="E379" s="446">
        <f t="shared" si="8"/>
        <v>-0.78807872727259565</v>
      </c>
      <c r="F379" s="80">
        <v>3.2605325449622802E-2</v>
      </c>
    </row>
    <row r="380" spans="2:6">
      <c r="B380" s="444">
        <v>40170</v>
      </c>
      <c r="C380" s="445">
        <v>67.684753000000001</v>
      </c>
      <c r="D380" s="445">
        <v>67.684753000000001</v>
      </c>
      <c r="E380" s="446">
        <f t="shared" si="8"/>
        <v>2.0002802369930825</v>
      </c>
      <c r="F380" s="80">
        <v>3.2535852015051825E-2</v>
      </c>
    </row>
    <row r="381" spans="2:6">
      <c r="B381" s="444">
        <v>39850</v>
      </c>
      <c r="C381" s="445">
        <v>22.559477000000001</v>
      </c>
      <c r="D381" s="445">
        <v>22.559477000000001</v>
      </c>
      <c r="E381" s="446">
        <f t="shared" si="8"/>
        <v>-0.72435344079456665</v>
      </c>
      <c r="F381" s="80">
        <v>3.2496994430428305E-2</v>
      </c>
    </row>
    <row r="382" spans="2:6">
      <c r="B382" s="444">
        <v>40830</v>
      </c>
      <c r="C382" s="445">
        <v>81.842040999999995</v>
      </c>
      <c r="D382" s="445">
        <v>81.842040999999995</v>
      </c>
      <c r="E382" s="446">
        <f t="shared" si="8"/>
        <v>2.9708894580268912</v>
      </c>
      <c r="F382" s="80">
        <v>3.2470188419091883E-2</v>
      </c>
    </row>
    <row r="383" spans="2:6">
      <c r="B383" s="444">
        <v>38083</v>
      </c>
      <c r="C383" s="445">
        <v>20.610506000000001</v>
      </c>
      <c r="D383" s="445">
        <v>20.610506000000001</v>
      </c>
      <c r="E383" s="446">
        <f t="shared" si="8"/>
        <v>-0.94862656339631402</v>
      </c>
      <c r="F383" s="80">
        <v>3.2416118500227409E-2</v>
      </c>
    </row>
    <row r="384" spans="2:6">
      <c r="B384" s="444">
        <v>43941</v>
      </c>
      <c r="C384" s="445">
        <v>401.18994099999998</v>
      </c>
      <c r="D384" s="445">
        <v>401.18994099999998</v>
      </c>
      <c r="E384" s="446">
        <f t="shared" si="8"/>
        <v>4.9722313012073611</v>
      </c>
      <c r="F384" s="80">
        <v>3.2399726190022626E-2</v>
      </c>
    </row>
    <row r="385" spans="2:6">
      <c r="B385" s="444">
        <v>40324</v>
      </c>
      <c r="C385" s="445">
        <v>67.175888</v>
      </c>
      <c r="D385" s="445">
        <v>67.175888</v>
      </c>
      <c r="E385" s="446">
        <f t="shared" si="8"/>
        <v>-0.82539519964763741</v>
      </c>
      <c r="F385" s="80">
        <v>3.2394901974573731E-2</v>
      </c>
    </row>
    <row r="386" spans="2:6">
      <c r="B386" s="444">
        <v>42228</v>
      </c>
      <c r="C386" s="445">
        <v>384.73104899999998</v>
      </c>
      <c r="D386" s="445">
        <v>384.73104899999998</v>
      </c>
      <c r="E386" s="446">
        <f t="shared" si="8"/>
        <v>4.1302097229030243</v>
      </c>
      <c r="F386" s="80">
        <v>3.2326990197272476E-2</v>
      </c>
    </row>
    <row r="387" spans="2:6">
      <c r="B387" s="444">
        <v>40408</v>
      </c>
      <c r="C387" s="445">
        <v>74.99324</v>
      </c>
      <c r="D387" s="445">
        <v>74.99324</v>
      </c>
      <c r="E387" s="446">
        <f t="shared" si="8"/>
        <v>-0.68406818276577552</v>
      </c>
      <c r="F387" s="80">
        <v>3.2295537779751138E-2</v>
      </c>
    </row>
    <row r="388" spans="2:6">
      <c r="B388" s="444">
        <v>41627</v>
      </c>
      <c r="C388" s="445">
        <v>237.37159700000001</v>
      </c>
      <c r="D388" s="445">
        <v>237.37159700000001</v>
      </c>
      <c r="E388" s="446">
        <f t="shared" si="8"/>
        <v>3.0765740391078849</v>
      </c>
      <c r="F388" s="80">
        <v>3.2235048197446714E-2</v>
      </c>
    </row>
    <row r="389" spans="2:6">
      <c r="B389" s="444">
        <v>40107</v>
      </c>
      <c r="C389" s="445">
        <v>58.228206999999998</v>
      </c>
      <c r="D389" s="445">
        <v>58.228206999999998</v>
      </c>
      <c r="E389" s="446">
        <f t="shared" si="8"/>
        <v>-0.85879693940810953</v>
      </c>
      <c r="F389" s="80">
        <v>3.2112648984057302E-2</v>
      </c>
    </row>
    <row r="390" spans="2:6">
      <c r="B390" s="444">
        <v>43948</v>
      </c>
      <c r="C390" s="445">
        <v>412.37213100000002</v>
      </c>
      <c r="D390" s="445">
        <v>412.37213100000002</v>
      </c>
      <c r="E390" s="446">
        <f t="shared" si="8"/>
        <v>-0.73366627243231086</v>
      </c>
      <c r="F390" s="80">
        <v>3.2044716484300961E-2</v>
      </c>
    </row>
    <row r="391" spans="2:6">
      <c r="B391" s="444">
        <v>45485</v>
      </c>
      <c r="C391" s="445">
        <v>1548.3286129999999</v>
      </c>
      <c r="D391" s="445">
        <v>1548.3286129999999</v>
      </c>
      <c r="E391" s="446">
        <f t="shared" si="8"/>
        <v>4.7402761952012558</v>
      </c>
      <c r="F391" s="80">
        <v>3.1946560261628232E-2</v>
      </c>
    </row>
    <row r="392" spans="2:6">
      <c r="B392" s="444">
        <v>41740</v>
      </c>
      <c r="C392" s="445">
        <v>269.730682</v>
      </c>
      <c r="D392" s="445">
        <v>269.730682</v>
      </c>
      <c r="E392" s="446">
        <f t="shared" si="8"/>
        <v>-0.19340970536640523</v>
      </c>
      <c r="F392" s="80">
        <v>3.1862516428925014E-2</v>
      </c>
    </row>
    <row r="393" spans="2:6">
      <c r="B393" s="444">
        <v>42585</v>
      </c>
      <c r="C393" s="445">
        <v>334.40853900000002</v>
      </c>
      <c r="D393" s="445">
        <v>334.40853900000002</v>
      </c>
      <c r="E393" s="446">
        <f t="shared" si="8"/>
        <v>10.686528446709218</v>
      </c>
      <c r="F393" s="80">
        <v>3.1720179752782185E-2</v>
      </c>
    </row>
    <row r="394" spans="2:6">
      <c r="B394" s="444">
        <v>38497</v>
      </c>
      <c r="C394" s="445">
        <v>28.614874</v>
      </c>
      <c r="D394" s="445">
        <v>28.614874</v>
      </c>
      <c r="E394" s="446">
        <f t="shared" si="8"/>
        <v>-0.94110549734843085</v>
      </c>
      <c r="F394" s="80">
        <v>3.1692143006897489E-2</v>
      </c>
    </row>
    <row r="395" spans="2:6">
      <c r="B395" s="444">
        <v>44014</v>
      </c>
      <c r="C395" s="445">
        <v>485.86663800000002</v>
      </c>
      <c r="D395" s="445">
        <v>485.86663800000002</v>
      </c>
      <c r="E395" s="446">
        <f t="shared" ref="E395:E458" si="9">C395/C396-1</f>
        <v>-0.46263870927152273</v>
      </c>
      <c r="F395" s="80">
        <v>3.1626618605433254E-2</v>
      </c>
    </row>
    <row r="396" spans="2:6">
      <c r="B396" s="444">
        <v>44847</v>
      </c>
      <c r="C396" s="445">
        <v>904.17126499999995</v>
      </c>
      <c r="D396" s="445">
        <v>904.17126499999995</v>
      </c>
      <c r="E396" s="446">
        <f t="shared" si="9"/>
        <v>77.380363768569978</v>
      </c>
      <c r="F396" s="80">
        <v>3.1617450985110152E-2</v>
      </c>
    </row>
    <row r="397" spans="2:6">
      <c r="B397" s="444">
        <v>37649</v>
      </c>
      <c r="C397" s="445">
        <v>11.535686</v>
      </c>
      <c r="D397" s="445">
        <v>11.535686</v>
      </c>
      <c r="E397" s="446">
        <f t="shared" si="9"/>
        <v>-0.6091907714881053</v>
      </c>
      <c r="F397" s="80">
        <v>3.1589072262653284E-2</v>
      </c>
    </row>
    <row r="398" spans="2:6">
      <c r="B398" s="444">
        <v>38498</v>
      </c>
      <c r="C398" s="445">
        <v>29.517434999999999</v>
      </c>
      <c r="D398" s="445">
        <v>29.517434999999999</v>
      </c>
      <c r="E398" s="446">
        <f t="shared" si="9"/>
        <v>0.32523476585013222</v>
      </c>
      <c r="F398" s="80">
        <v>3.1541673047380758E-2</v>
      </c>
    </row>
    <row r="399" spans="2:6">
      <c r="B399" s="444">
        <v>39818</v>
      </c>
      <c r="C399" s="445">
        <v>22.273363</v>
      </c>
      <c r="D399" s="445">
        <v>22.273363</v>
      </c>
      <c r="E399" s="446">
        <f t="shared" si="9"/>
        <v>-0.97366168337905323</v>
      </c>
      <c r="F399" s="80">
        <v>3.1480027689690937E-2</v>
      </c>
    </row>
    <row r="400" spans="2:6">
      <c r="B400" s="444">
        <v>44200</v>
      </c>
      <c r="C400" s="445">
        <v>845.66387899999995</v>
      </c>
      <c r="D400" s="445">
        <v>845.66387899999995</v>
      </c>
      <c r="E400" s="446">
        <f t="shared" si="9"/>
        <v>8.2224737478165881</v>
      </c>
      <c r="F400" s="80">
        <v>3.1457027616034416E-2</v>
      </c>
    </row>
    <row r="401" spans="2:6">
      <c r="B401" s="444">
        <v>41080</v>
      </c>
      <c r="C401" s="445">
        <v>91.695992000000004</v>
      </c>
      <c r="D401" s="445">
        <v>91.695992000000004</v>
      </c>
      <c r="E401" s="446">
        <f t="shared" si="9"/>
        <v>4.7367793051499394</v>
      </c>
      <c r="F401" s="80">
        <v>3.1359084417236671E-2</v>
      </c>
    </row>
    <row r="402" spans="2:6">
      <c r="B402" s="444">
        <v>37510</v>
      </c>
      <c r="C402" s="445">
        <v>15.983879999999999</v>
      </c>
      <c r="D402" s="445">
        <v>15.983879999999999</v>
      </c>
      <c r="E402" s="446">
        <f t="shared" si="9"/>
        <v>-0.9241215367723945</v>
      </c>
      <c r="F402" s="80">
        <v>3.1345618680710396E-2</v>
      </c>
    </row>
    <row r="403" spans="2:6">
      <c r="B403" s="444">
        <v>41550</v>
      </c>
      <c r="C403" s="445">
        <v>210.65107699999999</v>
      </c>
      <c r="D403" s="445">
        <v>210.65107699999999</v>
      </c>
      <c r="E403" s="446">
        <f t="shared" si="9"/>
        <v>-0.4713185598567331</v>
      </c>
      <c r="F403" s="80">
        <v>3.1276323817778451E-2</v>
      </c>
    </row>
    <row r="404" spans="2:6">
      <c r="B404" s="444">
        <v>42153</v>
      </c>
      <c r="C404" s="445">
        <v>398.44613600000002</v>
      </c>
      <c r="D404" s="445">
        <v>398.44613600000002</v>
      </c>
      <c r="E404" s="446">
        <f t="shared" si="9"/>
        <v>0.61431872990255987</v>
      </c>
      <c r="F404" s="80">
        <v>3.1272240865250378E-2</v>
      </c>
    </row>
    <row r="405" spans="2:6">
      <c r="B405" s="444">
        <v>41648</v>
      </c>
      <c r="C405" s="445">
        <v>246.81999200000001</v>
      </c>
      <c r="D405" s="445">
        <v>246.81999200000001</v>
      </c>
      <c r="E405" s="446">
        <f t="shared" si="9"/>
        <v>-0.70776880761067984</v>
      </c>
      <c r="F405" s="80">
        <v>3.1169628524868598E-2</v>
      </c>
    </row>
    <row r="406" spans="2:6">
      <c r="B406" s="444">
        <v>44762</v>
      </c>
      <c r="C406" s="445">
        <v>844.60522500000002</v>
      </c>
      <c r="D406" s="445">
        <v>844.60522500000002</v>
      </c>
      <c r="E406" s="446">
        <f t="shared" si="9"/>
        <v>19.303288410442164</v>
      </c>
      <c r="F406" s="80">
        <v>3.1134144742495762E-2</v>
      </c>
    </row>
    <row r="407" spans="2:6">
      <c r="B407" s="444">
        <v>39636</v>
      </c>
      <c r="C407" s="445">
        <v>41.599429999999998</v>
      </c>
      <c r="D407" s="445">
        <v>41.599429999999998</v>
      </c>
      <c r="E407" s="446">
        <f t="shared" si="9"/>
        <v>-0.84264707647368731</v>
      </c>
      <c r="F407" s="80">
        <v>3.1130862164618245E-2</v>
      </c>
    </row>
    <row r="408" spans="2:6">
      <c r="B408" s="444">
        <v>41799</v>
      </c>
      <c r="C408" s="445">
        <v>264.37023900000003</v>
      </c>
      <c r="D408" s="445">
        <v>264.37023900000003</v>
      </c>
      <c r="E408" s="446">
        <f t="shared" si="9"/>
        <v>-0.5596050496611864</v>
      </c>
      <c r="F408" s="80">
        <v>3.1106923659294905E-2</v>
      </c>
    </row>
    <row r="409" spans="2:6">
      <c r="B409" s="444">
        <v>44039</v>
      </c>
      <c r="C409" s="445">
        <v>600.30261199999995</v>
      </c>
      <c r="D409" s="445">
        <v>600.30261199999995</v>
      </c>
      <c r="E409" s="446">
        <f t="shared" si="9"/>
        <v>25.181112234926111</v>
      </c>
      <c r="F409" s="80">
        <v>3.1105220834372282E-2</v>
      </c>
    </row>
    <row r="410" spans="2:6">
      <c r="B410" s="444">
        <v>38162</v>
      </c>
      <c r="C410" s="445">
        <v>22.928843000000001</v>
      </c>
      <c r="D410" s="445">
        <v>22.928843000000001</v>
      </c>
      <c r="E410" s="446">
        <f t="shared" si="9"/>
        <v>-0.54210802733918761</v>
      </c>
      <c r="F410" s="80">
        <v>3.1015435525054036E-2</v>
      </c>
    </row>
    <row r="411" spans="2:6">
      <c r="B411" s="444">
        <v>39610</v>
      </c>
      <c r="C411" s="445">
        <v>50.074787000000001</v>
      </c>
      <c r="D411" s="445">
        <v>50.074787000000001</v>
      </c>
      <c r="E411" s="446">
        <f t="shared" si="9"/>
        <v>7.9488433913986745E-2</v>
      </c>
      <c r="F411" s="80">
        <v>3.0958513641178076E-2</v>
      </c>
    </row>
    <row r="412" spans="2:6">
      <c r="B412" s="444">
        <v>39519</v>
      </c>
      <c r="C412" s="445">
        <v>46.387515999999998</v>
      </c>
      <c r="D412" s="445">
        <v>46.387515999999998</v>
      </c>
      <c r="E412" s="446">
        <f t="shared" si="9"/>
        <v>-0.11584428602785346</v>
      </c>
      <c r="F412" s="80">
        <v>3.0908578669859299E-2</v>
      </c>
    </row>
    <row r="413" spans="2:6">
      <c r="B413" s="444">
        <v>39436</v>
      </c>
      <c r="C413" s="445">
        <v>52.465324000000003</v>
      </c>
      <c r="D413" s="445">
        <v>52.465324000000003</v>
      </c>
      <c r="E413" s="446">
        <f t="shared" si="9"/>
        <v>3.4006950480177327</v>
      </c>
      <c r="F413" s="80">
        <v>3.0888482055213995E-2</v>
      </c>
    </row>
    <row r="414" spans="2:6">
      <c r="B414" s="444">
        <v>37706</v>
      </c>
      <c r="C414" s="445">
        <v>11.922053999999999</v>
      </c>
      <c r="D414" s="445">
        <v>11.922053999999999</v>
      </c>
      <c r="E414" s="446">
        <f t="shared" si="9"/>
        <v>-0.98668000322788918</v>
      </c>
      <c r="F414" s="80">
        <v>3.0862528507041631E-2</v>
      </c>
    </row>
    <row r="415" spans="2:6">
      <c r="B415" s="444">
        <v>44291</v>
      </c>
      <c r="C415" s="445">
        <v>895.04931599999998</v>
      </c>
      <c r="D415" s="445">
        <v>895.04931599999998</v>
      </c>
      <c r="E415" s="446">
        <f t="shared" si="9"/>
        <v>-0.32878474745207797</v>
      </c>
      <c r="F415" s="80">
        <v>3.0820029102419433E-2</v>
      </c>
    </row>
    <row r="416" spans="2:6">
      <c r="B416" s="444">
        <v>45448</v>
      </c>
      <c r="C416" s="445">
        <v>1333.4758300000001</v>
      </c>
      <c r="D416" s="445">
        <v>1333.4758300000001</v>
      </c>
      <c r="E416" s="446">
        <f t="shared" si="9"/>
        <v>-0.13597550850812112</v>
      </c>
      <c r="F416" s="80">
        <v>3.0800394798682573E-2</v>
      </c>
    </row>
    <row r="417" spans="2:6">
      <c r="B417" s="444">
        <v>45306</v>
      </c>
      <c r="C417" s="445">
        <v>1543.3310550000001</v>
      </c>
      <c r="D417" s="445">
        <v>1543.3310550000001</v>
      </c>
      <c r="E417" s="446">
        <f t="shared" si="9"/>
        <v>0.37368438643844026</v>
      </c>
      <c r="F417" s="80">
        <v>3.0763261557111843E-2</v>
      </c>
    </row>
    <row r="418" spans="2:6">
      <c r="B418" s="444">
        <v>44554</v>
      </c>
      <c r="C418" s="445">
        <v>1123.4975589999999</v>
      </c>
      <c r="D418" s="445">
        <v>1123.4975589999999</v>
      </c>
      <c r="E418" s="446">
        <f t="shared" si="9"/>
        <v>28.683892124459238</v>
      </c>
      <c r="F418" s="80">
        <v>3.075479252064639E-2</v>
      </c>
    </row>
    <row r="419" spans="2:6">
      <c r="B419" s="444">
        <v>39707</v>
      </c>
      <c r="C419" s="445">
        <v>37.848728000000001</v>
      </c>
      <c r="D419" s="445">
        <v>37.848728000000001</v>
      </c>
      <c r="E419" s="446">
        <f t="shared" si="9"/>
        <v>1.7298227762574321</v>
      </c>
      <c r="F419" s="80">
        <v>3.071219813584869E-2</v>
      </c>
    </row>
    <row r="420" spans="2:6">
      <c r="B420" s="444">
        <v>37596</v>
      </c>
      <c r="C420" s="445">
        <v>13.864903</v>
      </c>
      <c r="D420" s="445">
        <v>13.864903</v>
      </c>
      <c r="E420" s="446">
        <f t="shared" si="9"/>
        <v>-0.96644875872303593</v>
      </c>
      <c r="F420" s="80">
        <v>3.063440023757158E-2</v>
      </c>
    </row>
    <row r="421" spans="2:6">
      <c r="B421" s="444">
        <v>43397</v>
      </c>
      <c r="C421" s="445">
        <v>413.24560500000001</v>
      </c>
      <c r="D421" s="445">
        <v>413.24560500000001</v>
      </c>
      <c r="E421" s="446">
        <f t="shared" si="9"/>
        <v>-0.7497602429356911</v>
      </c>
      <c r="F421" s="80">
        <v>3.0633907946840511E-2</v>
      </c>
    </row>
    <row r="422" spans="2:6">
      <c r="B422" s="444">
        <v>45344</v>
      </c>
      <c r="C422" s="445">
        <v>1651.398682</v>
      </c>
      <c r="D422" s="445">
        <v>1651.398682</v>
      </c>
      <c r="E422" s="446">
        <f t="shared" si="9"/>
        <v>34.897113625432688</v>
      </c>
      <c r="F422" s="80">
        <v>3.0617863185202321E-2</v>
      </c>
    </row>
    <row r="423" spans="2:6">
      <c r="B423" s="444">
        <v>38972</v>
      </c>
      <c r="C423" s="445">
        <v>46.003661999999998</v>
      </c>
      <c r="D423" s="445">
        <v>46.003661999999998</v>
      </c>
      <c r="E423" s="446">
        <f t="shared" si="9"/>
        <v>0.95153014085023258</v>
      </c>
      <c r="F423" s="80">
        <v>3.0526237551169899E-2</v>
      </c>
    </row>
    <row r="424" spans="2:6">
      <c r="B424" s="444">
        <v>38148</v>
      </c>
      <c r="C424" s="445">
        <v>23.573124</v>
      </c>
      <c r="D424" s="445">
        <v>23.573124</v>
      </c>
      <c r="E424" s="446">
        <f t="shared" si="9"/>
        <v>-0.97676117802701479</v>
      </c>
      <c r="F424" s="80">
        <v>3.0484034247928005E-2</v>
      </c>
    </row>
    <row r="425" spans="2:6">
      <c r="B425" s="444">
        <v>44593</v>
      </c>
      <c r="C425" s="445">
        <v>1014.385498</v>
      </c>
      <c r="D425" s="445">
        <v>1014.385498</v>
      </c>
      <c r="E425" s="446">
        <f t="shared" si="9"/>
        <v>21.040910069671913</v>
      </c>
      <c r="F425" s="80">
        <v>3.0380353950991035E-2</v>
      </c>
    </row>
    <row r="426" spans="2:6">
      <c r="B426" s="444">
        <v>39535</v>
      </c>
      <c r="C426" s="445">
        <v>46.022849999999998</v>
      </c>
      <c r="D426" s="445">
        <v>46.022849999999998</v>
      </c>
      <c r="E426" s="446">
        <f t="shared" si="9"/>
        <v>3.9164364388573976</v>
      </c>
      <c r="F426" s="80">
        <v>3.0377761409870807E-2</v>
      </c>
    </row>
    <row r="427" spans="2:6">
      <c r="B427" s="444">
        <v>37774</v>
      </c>
      <c r="C427" s="445">
        <v>9.3610179999999996</v>
      </c>
      <c r="D427" s="445">
        <v>9.3610179999999996</v>
      </c>
      <c r="E427" s="446">
        <f t="shared" si="9"/>
        <v>-0.97503929024410285</v>
      </c>
      <c r="F427" s="80">
        <v>3.0376397612472461E-2</v>
      </c>
    </row>
    <row r="428" spans="2:6">
      <c r="B428" s="444">
        <v>42214</v>
      </c>
      <c r="C428" s="445">
        <v>375.03012100000001</v>
      </c>
      <c r="D428" s="445">
        <v>375.03012100000001</v>
      </c>
      <c r="E428" s="446">
        <f t="shared" si="9"/>
        <v>11.498171947570015</v>
      </c>
      <c r="F428" s="80">
        <v>3.032421231721516E-2</v>
      </c>
    </row>
    <row r="429" spans="2:6">
      <c r="B429" s="444">
        <v>39762</v>
      </c>
      <c r="C429" s="445">
        <v>30.006798</v>
      </c>
      <c r="D429" s="445">
        <v>30.006798</v>
      </c>
      <c r="E429" s="446">
        <f t="shared" si="9"/>
        <v>0.46558358527519861</v>
      </c>
      <c r="F429" s="80">
        <v>3.0312161586942166E-2</v>
      </c>
    </row>
    <row r="430" spans="2:6">
      <c r="B430" s="444">
        <v>39841</v>
      </c>
      <c r="C430" s="445">
        <v>20.474299999999999</v>
      </c>
      <c r="D430" s="445">
        <v>20.474299999999999</v>
      </c>
      <c r="E430" s="446">
        <f t="shared" si="9"/>
        <v>-0.64772207499359602</v>
      </c>
      <c r="F430" s="80">
        <v>3.0303170594046414E-2</v>
      </c>
    </row>
    <row r="431" spans="2:6">
      <c r="B431" s="444">
        <v>39227</v>
      </c>
      <c r="C431" s="445">
        <v>58.119736000000003</v>
      </c>
      <c r="D431" s="445">
        <v>58.119736000000003</v>
      </c>
      <c r="E431" s="446">
        <f t="shared" si="9"/>
        <v>-0.67347192213485751</v>
      </c>
      <c r="F431" s="80">
        <v>3.0303030303030498E-2</v>
      </c>
    </row>
    <row r="432" spans="2:6">
      <c r="B432" s="444">
        <v>41498</v>
      </c>
      <c r="C432" s="445">
        <v>177.99307300000001</v>
      </c>
      <c r="D432" s="445">
        <v>177.99307300000001</v>
      </c>
      <c r="E432" s="446">
        <f t="shared" si="9"/>
        <v>-0.5860666745889147</v>
      </c>
      <c r="F432" s="80">
        <v>3.0301131521315527E-2</v>
      </c>
    </row>
    <row r="433" spans="2:6">
      <c r="B433" s="444">
        <v>43495</v>
      </c>
      <c r="C433" s="445">
        <v>430.004211</v>
      </c>
      <c r="D433" s="445">
        <v>430.004211</v>
      </c>
      <c r="E433" s="446">
        <f t="shared" si="9"/>
        <v>6.6906692009617812</v>
      </c>
      <c r="F433" s="80">
        <v>3.0300100837837851E-2</v>
      </c>
    </row>
    <row r="434" spans="2:6">
      <c r="B434" s="444">
        <v>39280</v>
      </c>
      <c r="C434" s="445">
        <v>55.912457000000003</v>
      </c>
      <c r="D434" s="445">
        <v>55.912457000000003</v>
      </c>
      <c r="E434" s="446">
        <f t="shared" si="9"/>
        <v>-0.82586844932914039</v>
      </c>
      <c r="F434" s="80">
        <v>3.0275178811500547E-2</v>
      </c>
    </row>
    <row r="435" spans="2:6">
      <c r="B435" s="444">
        <v>41878</v>
      </c>
      <c r="C435" s="445">
        <v>321.09320100000002</v>
      </c>
      <c r="D435" s="445">
        <v>321.09320100000002</v>
      </c>
      <c r="E435" s="446">
        <f t="shared" si="9"/>
        <v>12.649024875332582</v>
      </c>
      <c r="F435" s="80">
        <v>3.0156934851005124E-2</v>
      </c>
    </row>
    <row r="436" spans="2:6">
      <c r="B436" s="444">
        <v>39932</v>
      </c>
      <c r="C436" s="445">
        <v>23.524992000000001</v>
      </c>
      <c r="D436" s="445">
        <v>23.524992000000001</v>
      </c>
      <c r="E436" s="446">
        <f t="shared" si="9"/>
        <v>1.1731052340308121</v>
      </c>
      <c r="F436" s="80">
        <v>3.0146407391098196E-2</v>
      </c>
    </row>
    <row r="437" spans="2:6">
      <c r="B437" s="444">
        <v>37798</v>
      </c>
      <c r="C437" s="445">
        <v>10.825519</v>
      </c>
      <c r="D437" s="445">
        <v>10.825519</v>
      </c>
      <c r="E437" s="446">
        <f t="shared" si="9"/>
        <v>-0.97139509213571673</v>
      </c>
      <c r="F437" s="80">
        <v>3.011228304092084E-2</v>
      </c>
    </row>
    <row r="438" spans="2:6">
      <c r="B438" s="444">
        <v>42271</v>
      </c>
      <c r="C438" s="445">
        <v>378.44970699999999</v>
      </c>
      <c r="D438" s="445">
        <v>378.44970699999999</v>
      </c>
      <c r="E438" s="446">
        <f t="shared" si="9"/>
        <v>9.3366860785475136</v>
      </c>
      <c r="F438" s="80">
        <v>3.0040180960930307E-2</v>
      </c>
    </row>
    <row r="439" spans="2:6">
      <c r="B439" s="444">
        <v>38610</v>
      </c>
      <c r="C439" s="445">
        <v>36.612285999999997</v>
      </c>
      <c r="D439" s="445">
        <v>36.612285999999997</v>
      </c>
      <c r="E439" s="446">
        <f t="shared" si="9"/>
        <v>-0.51539946089206778</v>
      </c>
      <c r="F439" s="80">
        <v>3.0028593113806679E-2</v>
      </c>
    </row>
    <row r="440" spans="2:6">
      <c r="B440" s="444">
        <v>40793</v>
      </c>
      <c r="C440" s="445">
        <v>75.551475999999994</v>
      </c>
      <c r="D440" s="445">
        <v>75.551475999999994</v>
      </c>
      <c r="E440" s="446">
        <f t="shared" si="9"/>
        <v>0.81504829423628289</v>
      </c>
      <c r="F440" s="80">
        <v>3.0022223096273448E-2</v>
      </c>
    </row>
    <row r="441" spans="2:6">
      <c r="B441" s="444">
        <v>39638</v>
      </c>
      <c r="C441" s="445">
        <v>41.625050000000002</v>
      </c>
      <c r="D441" s="445">
        <v>41.625050000000002</v>
      </c>
      <c r="E441" s="446">
        <f t="shared" si="9"/>
        <v>-0.90013772077352239</v>
      </c>
      <c r="F441" s="80">
        <v>3.0021101240572001E-2</v>
      </c>
    </row>
    <row r="442" spans="2:6">
      <c r="B442" s="444">
        <v>43123</v>
      </c>
      <c r="C442" s="445">
        <v>416.82455399999998</v>
      </c>
      <c r="D442" s="445">
        <v>416.82455399999998</v>
      </c>
      <c r="E442" s="446">
        <f t="shared" si="9"/>
        <v>-0.66190364935179447</v>
      </c>
      <c r="F442" s="80">
        <v>3.0010051100018975E-2</v>
      </c>
    </row>
    <row r="443" spans="2:6">
      <c r="B443" s="444">
        <v>45226</v>
      </c>
      <c r="C443" s="445">
        <v>1232.8572999999999</v>
      </c>
      <c r="D443" s="445">
        <v>1232.8572999999999</v>
      </c>
      <c r="E443" s="446">
        <f t="shared" si="9"/>
        <v>2.1674340614580152</v>
      </c>
      <c r="F443" s="80">
        <v>2.9956078241137218E-2</v>
      </c>
    </row>
    <row r="444" spans="2:6">
      <c r="B444" s="444">
        <v>42277</v>
      </c>
      <c r="C444" s="445">
        <v>389.22903400000001</v>
      </c>
      <c r="D444" s="445">
        <v>389.22903400000001</v>
      </c>
      <c r="E444" s="446">
        <f t="shared" si="9"/>
        <v>6.6682833414774851</v>
      </c>
      <c r="F444" s="80">
        <v>2.9831152250860971E-2</v>
      </c>
    </row>
    <row r="445" spans="2:6">
      <c r="B445" s="444">
        <v>39570</v>
      </c>
      <c r="C445" s="445">
        <v>50.758301000000003</v>
      </c>
      <c r="D445" s="445">
        <v>50.758301000000003</v>
      </c>
      <c r="E445" s="446">
        <f t="shared" si="9"/>
        <v>-0.86791127573009752</v>
      </c>
      <c r="F445" s="80">
        <v>2.9814346418905791E-2</v>
      </c>
    </row>
    <row r="446" spans="2:6">
      <c r="B446" s="444">
        <v>42206</v>
      </c>
      <c r="C446" s="445">
        <v>384.274292</v>
      </c>
      <c r="D446" s="445">
        <v>384.274292</v>
      </c>
      <c r="E446" s="446">
        <f t="shared" si="9"/>
        <v>26.923120029926171</v>
      </c>
      <c r="F446" s="80">
        <v>2.9736240805944503E-2</v>
      </c>
    </row>
    <row r="447" spans="2:6">
      <c r="B447" s="444">
        <v>37588</v>
      </c>
      <c r="C447" s="445">
        <v>13.761868</v>
      </c>
      <c r="D447" s="445">
        <v>13.761868</v>
      </c>
      <c r="E447" s="446">
        <f t="shared" si="9"/>
        <v>0.1360870679327475</v>
      </c>
      <c r="F447" s="80">
        <v>2.9735025131926163E-2</v>
      </c>
    </row>
    <row r="448" spans="2:6">
      <c r="B448" s="444">
        <v>37851</v>
      </c>
      <c r="C448" s="445">
        <v>12.113391999999999</v>
      </c>
      <c r="D448" s="445">
        <v>12.113391999999999</v>
      </c>
      <c r="E448" s="446">
        <f t="shared" si="9"/>
        <v>-0.71598350126919352</v>
      </c>
      <c r="F448" s="80">
        <v>2.9715157345040932E-2</v>
      </c>
    </row>
    <row r="449" spans="2:6">
      <c r="B449" s="444">
        <v>39693</v>
      </c>
      <c r="C449" s="445">
        <v>42.650311000000002</v>
      </c>
      <c r="D449" s="445">
        <v>42.650311000000002</v>
      </c>
      <c r="E449" s="446">
        <f t="shared" si="9"/>
        <v>0.43336054626064358</v>
      </c>
      <c r="F449" s="80">
        <v>2.970345674120578E-2</v>
      </c>
    </row>
    <row r="450" spans="2:6">
      <c r="B450" s="444">
        <v>38443</v>
      </c>
      <c r="C450" s="445">
        <v>29.755465999999998</v>
      </c>
      <c r="D450" s="445">
        <v>29.755465999999998</v>
      </c>
      <c r="E450" s="446">
        <f t="shared" si="9"/>
        <v>0.24777186785021765</v>
      </c>
      <c r="F450" s="80">
        <v>2.9691647910976782E-2</v>
      </c>
    </row>
    <row r="451" spans="2:6">
      <c r="B451" s="444">
        <v>38370</v>
      </c>
      <c r="C451" s="445">
        <v>23.846879999999999</v>
      </c>
      <c r="D451" s="445">
        <v>23.846879999999999</v>
      </c>
      <c r="E451" s="446">
        <f t="shared" si="9"/>
        <v>-0.65811474688536187</v>
      </c>
      <c r="F451" s="80">
        <v>2.9649495133719173E-2</v>
      </c>
    </row>
    <row r="452" spans="2:6">
      <c r="B452" s="444">
        <v>40343</v>
      </c>
      <c r="C452" s="445">
        <v>69.751121999999995</v>
      </c>
      <c r="D452" s="445">
        <v>69.751121999999995</v>
      </c>
      <c r="E452" s="446">
        <f t="shared" si="9"/>
        <v>5.2581520203143066</v>
      </c>
      <c r="F452" s="80">
        <v>2.9626718565120003E-2</v>
      </c>
    </row>
    <row r="453" spans="2:6">
      <c r="B453" s="444">
        <v>37799</v>
      </c>
      <c r="C453" s="445">
        <v>11.145642</v>
      </c>
      <c r="D453" s="445">
        <v>11.145642</v>
      </c>
      <c r="E453" s="446">
        <f t="shared" si="9"/>
        <v>-0.88403681580004911</v>
      </c>
      <c r="F453" s="80">
        <v>2.9571145734444748E-2</v>
      </c>
    </row>
    <row r="454" spans="2:6">
      <c r="B454" s="444">
        <v>41023</v>
      </c>
      <c r="C454" s="445">
        <v>96.113624999999999</v>
      </c>
      <c r="D454" s="445">
        <v>96.113624999999999</v>
      </c>
      <c r="E454" s="446">
        <f t="shared" si="9"/>
        <v>1.6799800410221404</v>
      </c>
      <c r="F454" s="80">
        <v>2.9563181098485547E-2</v>
      </c>
    </row>
    <row r="455" spans="2:6">
      <c r="B455" s="444">
        <v>38643</v>
      </c>
      <c r="C455" s="445">
        <v>35.86356</v>
      </c>
      <c r="D455" s="445">
        <v>35.86356</v>
      </c>
      <c r="E455" s="446">
        <f t="shared" si="9"/>
        <v>-0.91866774628106684</v>
      </c>
      <c r="F455" s="80">
        <v>2.9421127216185949E-2</v>
      </c>
    </row>
    <row r="456" spans="2:6">
      <c r="B456" s="444">
        <v>43343</v>
      </c>
      <c r="C456" s="445">
        <v>440.95126299999998</v>
      </c>
      <c r="D456" s="445">
        <v>440.95126299999998</v>
      </c>
      <c r="E456" s="446">
        <f t="shared" si="9"/>
        <v>11.756302382197569</v>
      </c>
      <c r="F456" s="80">
        <v>2.9413217400469316E-2</v>
      </c>
    </row>
    <row r="457" spans="2:6">
      <c r="B457" s="444">
        <v>39987</v>
      </c>
      <c r="C457" s="445">
        <v>34.567326000000001</v>
      </c>
      <c r="D457" s="445">
        <v>34.567326000000001</v>
      </c>
      <c r="E457" s="446">
        <f t="shared" si="9"/>
        <v>-0.74873563615419858</v>
      </c>
      <c r="F457" s="80">
        <v>2.9403797766452744E-2</v>
      </c>
    </row>
    <row r="458" spans="2:6">
      <c r="B458" s="444">
        <v>41394</v>
      </c>
      <c r="C458" s="445">
        <v>137.573532</v>
      </c>
      <c r="D458" s="445">
        <v>137.573532</v>
      </c>
      <c r="E458" s="446">
        <f t="shared" si="9"/>
        <v>-0.60060041886902837</v>
      </c>
      <c r="F458" s="80">
        <v>2.9395363263488905E-2</v>
      </c>
    </row>
    <row r="459" spans="2:6">
      <c r="B459" s="444">
        <v>42744</v>
      </c>
      <c r="C459" s="445">
        <v>344.45086700000002</v>
      </c>
      <c r="D459" s="445">
        <v>344.45086700000002</v>
      </c>
      <c r="E459" s="446">
        <f t="shared" ref="E459:E522" si="10">C459/C460-1</f>
        <v>-0.79053060355838201</v>
      </c>
      <c r="F459" s="80">
        <v>2.9346919080682765E-2</v>
      </c>
    </row>
    <row r="460" spans="2:6">
      <c r="B460" s="444">
        <v>45365</v>
      </c>
      <c r="C460" s="445">
        <v>1644.397095</v>
      </c>
      <c r="D460" s="445">
        <v>1644.397095</v>
      </c>
      <c r="E460" s="446">
        <f t="shared" si="10"/>
        <v>93.042512678090034</v>
      </c>
      <c r="F460" s="80">
        <v>2.9267600786541559E-2</v>
      </c>
    </row>
    <row r="461" spans="2:6">
      <c r="B461" s="444">
        <v>37942</v>
      </c>
      <c r="C461" s="445">
        <v>17.485678</v>
      </c>
      <c r="D461" s="445">
        <v>17.485678</v>
      </c>
      <c r="E461" s="446">
        <f t="shared" si="10"/>
        <v>0.66386587886441295</v>
      </c>
      <c r="F461" s="80">
        <v>2.9195529326785596E-2</v>
      </c>
    </row>
    <row r="462" spans="2:6">
      <c r="B462" s="444">
        <v>37797</v>
      </c>
      <c r="C462" s="445">
        <v>10.509067</v>
      </c>
      <c r="D462" s="445">
        <v>10.509067</v>
      </c>
      <c r="E462" s="446">
        <f t="shared" si="10"/>
        <v>-0.88087488445623252</v>
      </c>
      <c r="F462" s="80">
        <v>2.9189363563697057E-2</v>
      </c>
    </row>
    <row r="463" spans="2:6">
      <c r="B463" s="444">
        <v>40652</v>
      </c>
      <c r="C463" s="445">
        <v>88.218734999999995</v>
      </c>
      <c r="D463" s="445">
        <v>88.218734999999995</v>
      </c>
      <c r="E463" s="446">
        <f t="shared" si="10"/>
        <v>-0.43503143276706246</v>
      </c>
      <c r="F463" s="80">
        <v>2.9154443240869465E-2</v>
      </c>
    </row>
    <row r="464" spans="2:6">
      <c r="B464" s="444">
        <v>41463</v>
      </c>
      <c r="C464" s="445">
        <v>156.14804100000001</v>
      </c>
      <c r="D464" s="445">
        <v>156.14804100000001</v>
      </c>
      <c r="E464" s="446">
        <f t="shared" si="10"/>
        <v>1.976689852667731</v>
      </c>
      <c r="F464" s="80">
        <v>2.9096077852440949E-2</v>
      </c>
    </row>
    <row r="465" spans="2:6">
      <c r="B465" s="444">
        <v>39415</v>
      </c>
      <c r="C465" s="445">
        <v>52.456940000000003</v>
      </c>
      <c r="D465" s="445">
        <v>52.456940000000003</v>
      </c>
      <c r="E465" s="446">
        <f t="shared" si="10"/>
        <v>2.8993368287681696</v>
      </c>
      <c r="F465" s="80">
        <v>2.9002093394037143E-2</v>
      </c>
    </row>
    <row r="466" spans="2:6">
      <c r="B466" s="444">
        <v>37595</v>
      </c>
      <c r="C466" s="445">
        <v>13.452785</v>
      </c>
      <c r="D466" s="445">
        <v>13.452785</v>
      </c>
      <c r="E466" s="446">
        <f t="shared" si="10"/>
        <v>-0.61285287414354594</v>
      </c>
      <c r="F466" s="80">
        <v>2.8989624348151555E-2</v>
      </c>
    </row>
    <row r="467" spans="2:6">
      <c r="B467" s="444">
        <v>39990</v>
      </c>
      <c r="C467" s="445">
        <v>34.748508000000001</v>
      </c>
      <c r="D467" s="445">
        <v>34.748508000000001</v>
      </c>
      <c r="E467" s="446">
        <f t="shared" si="10"/>
        <v>-0.91350238585349464</v>
      </c>
      <c r="F467" s="80">
        <v>2.8969717231422498E-2</v>
      </c>
    </row>
    <row r="468" spans="2:6">
      <c r="B468" s="444">
        <v>43182</v>
      </c>
      <c r="C468" s="445">
        <v>401.727936</v>
      </c>
      <c r="D468" s="445">
        <v>401.727936</v>
      </c>
      <c r="E468" s="446">
        <f t="shared" si="10"/>
        <v>-0.1361330203285892</v>
      </c>
      <c r="F468" s="80">
        <v>2.8853705409803698E-2</v>
      </c>
    </row>
    <row r="469" spans="2:6">
      <c r="B469" s="444">
        <v>43761</v>
      </c>
      <c r="C469" s="445">
        <v>465.03448500000002</v>
      </c>
      <c r="D469" s="445">
        <v>465.03448500000002</v>
      </c>
      <c r="E469" s="446">
        <f t="shared" si="10"/>
        <v>2.6037782138344645</v>
      </c>
      <c r="F469" s="80">
        <v>2.8841316778520421E-2</v>
      </c>
    </row>
    <row r="470" spans="2:6">
      <c r="B470" s="444">
        <v>41317</v>
      </c>
      <c r="C470" s="445">
        <v>129.040817</v>
      </c>
      <c r="D470" s="445">
        <v>129.040817</v>
      </c>
      <c r="E470" s="446">
        <f t="shared" si="10"/>
        <v>-0.72498965307826357</v>
      </c>
      <c r="F470" s="80">
        <v>2.8810096013748066E-2</v>
      </c>
    </row>
    <row r="471" spans="2:6">
      <c r="B471" s="444">
        <v>43892</v>
      </c>
      <c r="C471" s="445">
        <v>469.22167999999999</v>
      </c>
      <c r="D471" s="445">
        <v>469.22167999999999</v>
      </c>
      <c r="E471" s="446">
        <f t="shared" si="10"/>
        <v>0.46514585766432814</v>
      </c>
      <c r="F471" s="80">
        <v>2.8726685333378521E-2</v>
      </c>
    </row>
    <row r="472" spans="2:6">
      <c r="B472" s="444">
        <v>42020</v>
      </c>
      <c r="C472" s="445">
        <v>320.25595099999998</v>
      </c>
      <c r="D472" s="445">
        <v>320.25595099999998</v>
      </c>
      <c r="E472" s="446">
        <f t="shared" si="10"/>
        <v>-0.35195685158988899</v>
      </c>
      <c r="F472" s="80">
        <v>2.8714698528320204E-2</v>
      </c>
    </row>
    <row r="473" spans="2:6">
      <c r="B473" s="444">
        <v>43986</v>
      </c>
      <c r="C473" s="445">
        <v>494.18923999999998</v>
      </c>
      <c r="D473" s="445">
        <v>494.18923999999998</v>
      </c>
      <c r="E473" s="446">
        <f t="shared" si="10"/>
        <v>8.7710684898008342</v>
      </c>
      <c r="F473" s="80">
        <v>2.869583490430383E-2</v>
      </c>
    </row>
    <row r="474" spans="2:6">
      <c r="B474" s="444">
        <v>39358</v>
      </c>
      <c r="C474" s="445">
        <v>50.576785999999998</v>
      </c>
      <c r="D474" s="445">
        <v>50.576785999999998</v>
      </c>
      <c r="E474" s="446">
        <f t="shared" si="10"/>
        <v>-0.64527289218496064</v>
      </c>
      <c r="F474" s="80">
        <v>2.8691851801440738E-2</v>
      </c>
    </row>
    <row r="475" spans="2:6">
      <c r="B475" s="444">
        <v>41431</v>
      </c>
      <c r="C475" s="445">
        <v>142.57942199999999</v>
      </c>
      <c r="D475" s="445">
        <v>142.57942199999999</v>
      </c>
      <c r="E475" s="446">
        <f t="shared" si="10"/>
        <v>1.7630023302680184</v>
      </c>
      <c r="F475" s="80">
        <v>2.8687051048754908E-2</v>
      </c>
    </row>
    <row r="476" spans="2:6">
      <c r="B476" s="444">
        <v>39147</v>
      </c>
      <c r="C476" s="445">
        <v>51.603076999999999</v>
      </c>
      <c r="D476" s="445">
        <v>51.603076999999999</v>
      </c>
      <c r="E476" s="446">
        <f t="shared" si="10"/>
        <v>-0.96369499999369279</v>
      </c>
      <c r="F476" s="80">
        <v>2.860880881146266E-2</v>
      </c>
    </row>
    <row r="477" spans="2:6">
      <c r="B477" s="444">
        <v>45282</v>
      </c>
      <c r="C477" s="445">
        <v>1421.376587</v>
      </c>
      <c r="D477" s="445">
        <v>1421.376587</v>
      </c>
      <c r="E477" s="446">
        <f t="shared" si="10"/>
        <v>23.62829508503382</v>
      </c>
      <c r="F477" s="80">
        <v>2.8585408602500362E-2</v>
      </c>
    </row>
    <row r="478" spans="2:6">
      <c r="B478" s="444">
        <v>39240</v>
      </c>
      <c r="C478" s="445">
        <v>57.713154000000003</v>
      </c>
      <c r="D478" s="445">
        <v>57.713154000000003</v>
      </c>
      <c r="E478" s="446">
        <f t="shared" si="10"/>
        <v>1.4259515296909142</v>
      </c>
      <c r="F478" s="80">
        <v>2.8542041225190884E-2</v>
      </c>
    </row>
    <row r="479" spans="2:6">
      <c r="B479" s="444">
        <v>38196</v>
      </c>
      <c r="C479" s="445">
        <v>23.789904</v>
      </c>
      <c r="D479" s="445">
        <v>23.789904</v>
      </c>
      <c r="E479" s="446">
        <f t="shared" si="10"/>
        <v>4.5156093446254708E-3</v>
      </c>
      <c r="F479" s="80">
        <v>2.8509543582457164E-2</v>
      </c>
    </row>
    <row r="480" spans="2:6">
      <c r="B480" s="444">
        <v>39918</v>
      </c>
      <c r="C480" s="445">
        <v>23.682960999999999</v>
      </c>
      <c r="D480" s="445">
        <v>23.682960999999999</v>
      </c>
      <c r="E480" s="446">
        <f t="shared" si="10"/>
        <v>-0.1474786900819135</v>
      </c>
      <c r="F480" s="80">
        <v>2.8493481043821545E-2</v>
      </c>
    </row>
    <row r="481" spans="2:6">
      <c r="B481" s="444">
        <v>38309</v>
      </c>
      <c r="C481" s="445">
        <v>27.779904999999999</v>
      </c>
      <c r="D481" s="445">
        <v>27.779904999999999</v>
      </c>
      <c r="E481" s="446">
        <f t="shared" si="10"/>
        <v>-0.64989357950897997</v>
      </c>
      <c r="F481" s="80">
        <v>2.8454181432080894E-2</v>
      </c>
    </row>
    <row r="482" spans="2:6">
      <c r="B482" s="444">
        <v>40840</v>
      </c>
      <c r="C482" s="445">
        <v>79.347031000000001</v>
      </c>
      <c r="D482" s="445">
        <v>79.347031000000001</v>
      </c>
      <c r="E482" s="446">
        <f t="shared" si="10"/>
        <v>-0.6549511929659837</v>
      </c>
      <c r="F482" s="80">
        <v>2.8440149555698513E-2</v>
      </c>
    </row>
    <row r="483" spans="2:6">
      <c r="B483" s="444">
        <v>41626</v>
      </c>
      <c r="C483" s="445">
        <v>229.95886200000001</v>
      </c>
      <c r="D483" s="445">
        <v>229.95886200000001</v>
      </c>
      <c r="E483" s="446">
        <f t="shared" si="10"/>
        <v>-0.77268019275375754</v>
      </c>
      <c r="F483" s="80">
        <v>2.8428004283229891E-2</v>
      </c>
    </row>
    <row r="484" spans="2:6">
      <c r="B484" s="444">
        <v>44617</v>
      </c>
      <c r="C484" s="445">
        <v>1011.609436</v>
      </c>
      <c r="D484" s="445">
        <v>1011.609436</v>
      </c>
      <c r="E484" s="446">
        <f t="shared" si="10"/>
        <v>2.3317551206410001</v>
      </c>
      <c r="F484" s="80">
        <v>2.8355551086965081E-2</v>
      </c>
    </row>
    <row r="485" spans="2:6">
      <c r="B485" s="444">
        <v>41864</v>
      </c>
      <c r="C485" s="445">
        <v>303.62658699999997</v>
      </c>
      <c r="D485" s="445">
        <v>303.62658699999997</v>
      </c>
      <c r="E485" s="446">
        <f t="shared" si="10"/>
        <v>4.5692499805295084</v>
      </c>
      <c r="F485" s="80">
        <v>2.8342575227095379E-2</v>
      </c>
    </row>
    <row r="486" spans="2:6">
      <c r="B486" s="444">
        <v>39289</v>
      </c>
      <c r="C486" s="445">
        <v>54.518397999999998</v>
      </c>
      <c r="D486" s="445">
        <v>54.518397999999998</v>
      </c>
      <c r="E486" s="446">
        <f t="shared" si="10"/>
        <v>-0.93405794611992954</v>
      </c>
      <c r="F486" s="80">
        <v>2.8330314080394547E-2</v>
      </c>
    </row>
    <row r="487" spans="2:6">
      <c r="B487" s="444">
        <v>44229</v>
      </c>
      <c r="C487" s="445">
        <v>826.76220699999999</v>
      </c>
      <c r="D487" s="445">
        <v>826.76220699999999</v>
      </c>
      <c r="E487" s="446">
        <f t="shared" si="10"/>
        <v>17.63078069604245</v>
      </c>
      <c r="F487" s="80">
        <v>2.832978173931533E-2</v>
      </c>
    </row>
    <row r="488" spans="2:6">
      <c r="B488" s="444">
        <v>39630</v>
      </c>
      <c r="C488" s="445">
        <v>44.376143999999996</v>
      </c>
      <c r="D488" s="445">
        <v>44.376143999999996</v>
      </c>
      <c r="E488" s="446">
        <f t="shared" si="10"/>
        <v>-0.18813427032999341</v>
      </c>
      <c r="F488" s="80">
        <v>2.8311090253702043E-2</v>
      </c>
    </row>
    <row r="489" spans="2:6">
      <c r="B489" s="444">
        <v>39365</v>
      </c>
      <c r="C489" s="445">
        <v>54.659461999999998</v>
      </c>
      <c r="D489" s="445">
        <v>54.659461999999998</v>
      </c>
      <c r="E489" s="446">
        <f t="shared" si="10"/>
        <v>-0.83721694753482145</v>
      </c>
      <c r="F489" s="80">
        <v>2.8255424096046644E-2</v>
      </c>
    </row>
    <row r="490" spans="2:6">
      <c r="B490" s="444">
        <v>42681</v>
      </c>
      <c r="C490" s="445">
        <v>335.78103599999997</v>
      </c>
      <c r="D490" s="445">
        <v>335.78103599999997</v>
      </c>
      <c r="E490" s="446">
        <f t="shared" si="10"/>
        <v>-0.29644561305230721</v>
      </c>
      <c r="F490" s="80">
        <v>2.8248229442120465E-2</v>
      </c>
    </row>
    <row r="491" spans="2:6">
      <c r="B491" s="444">
        <v>43705</v>
      </c>
      <c r="C491" s="445">
        <v>477.26379400000002</v>
      </c>
      <c r="D491" s="445">
        <v>477.26379400000002</v>
      </c>
      <c r="E491" s="446">
        <f t="shared" si="10"/>
        <v>4.1749056047514292</v>
      </c>
      <c r="F491" s="80">
        <v>2.8222199959500038E-2</v>
      </c>
    </row>
    <row r="492" spans="2:6">
      <c r="B492" s="444">
        <v>40576</v>
      </c>
      <c r="C492" s="445">
        <v>92.226569999999995</v>
      </c>
      <c r="D492" s="445">
        <v>92.226569999999995</v>
      </c>
      <c r="E492" s="446">
        <f t="shared" si="10"/>
        <v>1.342588481026207</v>
      </c>
      <c r="F492" s="80">
        <v>2.8170420027752163E-2</v>
      </c>
    </row>
    <row r="493" spans="2:6">
      <c r="B493" s="444">
        <v>39686</v>
      </c>
      <c r="C493" s="445">
        <v>39.369514000000002</v>
      </c>
      <c r="D493" s="445">
        <v>39.369514000000002</v>
      </c>
      <c r="E493" s="446">
        <f t="shared" si="10"/>
        <v>2.0155782544174521</v>
      </c>
      <c r="F493" s="80">
        <v>2.8112257873897706E-2</v>
      </c>
    </row>
    <row r="494" spans="2:6">
      <c r="B494" s="444">
        <v>37895</v>
      </c>
      <c r="C494" s="445">
        <v>13.055377999999999</v>
      </c>
      <c r="D494" s="445">
        <v>13.055377999999999</v>
      </c>
      <c r="E494" s="446">
        <f t="shared" si="10"/>
        <v>-0.86286362749331236</v>
      </c>
      <c r="F494" s="80">
        <v>2.8107430690201163E-2</v>
      </c>
    </row>
    <row r="495" spans="2:6">
      <c r="B495" s="444">
        <v>41058</v>
      </c>
      <c r="C495" s="445">
        <v>95.199966000000003</v>
      </c>
      <c r="D495" s="445">
        <v>95.199966000000003</v>
      </c>
      <c r="E495" s="446">
        <f t="shared" si="10"/>
        <v>0.84006561459846729</v>
      </c>
      <c r="F495" s="80">
        <v>2.8074866382346908E-2</v>
      </c>
    </row>
    <row r="496" spans="2:6">
      <c r="B496" s="444">
        <v>39017</v>
      </c>
      <c r="C496" s="445">
        <v>51.737267000000003</v>
      </c>
      <c r="D496" s="445">
        <v>51.737267000000003</v>
      </c>
      <c r="E496" s="446">
        <f t="shared" si="10"/>
        <v>-0.44286086095509436</v>
      </c>
      <c r="F496" s="80">
        <v>2.8068834811589838E-2</v>
      </c>
    </row>
    <row r="497" spans="2:6">
      <c r="B497" s="444">
        <v>40975</v>
      </c>
      <c r="C497" s="445">
        <v>92.862380999999999</v>
      </c>
      <c r="D497" s="445">
        <v>92.862380999999999</v>
      </c>
      <c r="E497" s="446">
        <f t="shared" si="10"/>
        <v>6.5627131641341139</v>
      </c>
      <c r="F497" s="80">
        <v>2.8043433422482389E-2</v>
      </c>
    </row>
    <row r="498" spans="2:6">
      <c r="B498" s="444">
        <v>37643</v>
      </c>
      <c r="C498" s="445">
        <v>12.278976999999999</v>
      </c>
      <c r="D498" s="445">
        <v>12.278976999999999</v>
      </c>
      <c r="E498" s="446">
        <f t="shared" si="10"/>
        <v>-0.21730176212927976</v>
      </c>
      <c r="F498" s="80">
        <v>2.8034354278264173E-2</v>
      </c>
    </row>
    <row r="499" spans="2:6">
      <c r="B499" s="444">
        <v>37525</v>
      </c>
      <c r="C499" s="445">
        <v>15.688008999999999</v>
      </c>
      <c r="D499" s="445">
        <v>15.688008999999999</v>
      </c>
      <c r="E499" s="446">
        <f t="shared" si="10"/>
        <v>-0.83085664279588201</v>
      </c>
      <c r="F499" s="80">
        <v>2.8003714650761236E-2</v>
      </c>
    </row>
    <row r="500" spans="2:6">
      <c r="B500" s="444">
        <v>41017</v>
      </c>
      <c r="C500" s="445">
        <v>92.749779000000004</v>
      </c>
      <c r="D500" s="445">
        <v>92.749779000000004</v>
      </c>
      <c r="E500" s="446">
        <f t="shared" si="10"/>
        <v>-0.91729664894389518</v>
      </c>
      <c r="F500" s="80">
        <v>2.7971167661987151E-2</v>
      </c>
    </row>
    <row r="501" spans="2:6">
      <c r="B501" s="444">
        <v>44454</v>
      </c>
      <c r="C501" s="445">
        <v>1121.4754640000001</v>
      </c>
      <c r="D501" s="445">
        <v>1121.4754640000001</v>
      </c>
      <c r="E501" s="446">
        <f t="shared" si="10"/>
        <v>1.3251482674685175</v>
      </c>
      <c r="F501" s="80">
        <v>2.7933514207149512E-2</v>
      </c>
    </row>
    <row r="502" spans="2:6">
      <c r="B502" s="444">
        <v>43893</v>
      </c>
      <c r="C502" s="445">
        <v>482.32427999999999</v>
      </c>
      <c r="D502" s="445">
        <v>482.32427999999999</v>
      </c>
      <c r="E502" s="446">
        <f t="shared" si="10"/>
        <v>-0.68074202900601322</v>
      </c>
      <c r="F502" s="80">
        <v>2.7924114674326317E-2</v>
      </c>
    </row>
    <row r="503" spans="2:6">
      <c r="B503" s="444">
        <v>45477</v>
      </c>
      <c r="C503" s="445">
        <v>1510.7666019999999</v>
      </c>
      <c r="D503" s="445">
        <v>1510.7666019999999</v>
      </c>
      <c r="E503" s="446">
        <f t="shared" si="10"/>
        <v>32.488108100619492</v>
      </c>
      <c r="F503" s="80">
        <v>2.7920344190883073E-2</v>
      </c>
    </row>
    <row r="504" spans="2:6">
      <c r="B504" s="444">
        <v>38912</v>
      </c>
      <c r="C504" s="445">
        <v>45.113525000000003</v>
      </c>
      <c r="D504" s="445">
        <v>45.113525000000003</v>
      </c>
      <c r="E504" s="446">
        <f t="shared" si="10"/>
        <v>-0.39038611731581496</v>
      </c>
      <c r="F504" s="80">
        <v>2.7914879348718946E-2</v>
      </c>
    </row>
    <row r="505" spans="2:6">
      <c r="B505" s="444">
        <v>40394</v>
      </c>
      <c r="C505" s="445">
        <v>74.003440999999995</v>
      </c>
      <c r="D505" s="445">
        <v>74.003440999999995</v>
      </c>
      <c r="E505" s="446">
        <f t="shared" si="10"/>
        <v>-0.80447169664023299</v>
      </c>
      <c r="F505" s="80">
        <v>2.7876977569392114E-2</v>
      </c>
    </row>
    <row r="506" spans="2:6">
      <c r="B506" s="444">
        <v>42144</v>
      </c>
      <c r="C506" s="445">
        <v>378.47943099999998</v>
      </c>
      <c r="D506" s="445">
        <v>378.47943099999998</v>
      </c>
      <c r="E506" s="446">
        <f t="shared" si="10"/>
        <v>4.1599551134491746</v>
      </c>
      <c r="F506" s="80">
        <v>2.7779176586881338E-2</v>
      </c>
    </row>
    <row r="507" spans="2:6">
      <c r="B507" s="444">
        <v>40792</v>
      </c>
      <c r="C507" s="445">
        <v>73.349365000000006</v>
      </c>
      <c r="D507" s="445">
        <v>73.349365000000006</v>
      </c>
      <c r="E507" s="446">
        <f t="shared" si="10"/>
        <v>-0.4108618702814878</v>
      </c>
      <c r="F507" s="80">
        <v>2.7731173350171723E-2</v>
      </c>
    </row>
    <row r="508" spans="2:6">
      <c r="B508" s="444">
        <v>41243</v>
      </c>
      <c r="C508" s="445">
        <v>124.502831</v>
      </c>
      <c r="D508" s="445">
        <v>124.502831</v>
      </c>
      <c r="E508" s="446">
        <f t="shared" si="10"/>
        <v>-0.87108766535644044</v>
      </c>
      <c r="F508" s="80">
        <v>2.7708224470277543E-2</v>
      </c>
    </row>
    <row r="509" spans="2:6">
      <c r="B509" s="444">
        <v>44420</v>
      </c>
      <c r="C509" s="445">
        <v>965.79455600000006</v>
      </c>
      <c r="D509" s="445">
        <v>965.79455600000006</v>
      </c>
      <c r="E509" s="446">
        <f t="shared" si="10"/>
        <v>7.5225382783173256E-2</v>
      </c>
      <c r="F509" s="80">
        <v>2.7695989489562534E-2</v>
      </c>
    </row>
    <row r="510" spans="2:6">
      <c r="B510" s="444">
        <v>44733</v>
      </c>
      <c r="C510" s="445">
        <v>898.22522000000004</v>
      </c>
      <c r="D510" s="445">
        <v>898.22522000000004</v>
      </c>
      <c r="E510" s="446">
        <f t="shared" si="10"/>
        <v>10.987691807526209</v>
      </c>
      <c r="F510" s="80">
        <v>2.7654847900678625E-2</v>
      </c>
    </row>
    <row r="511" spans="2:6">
      <c r="B511" s="444">
        <v>40806</v>
      </c>
      <c r="C511" s="445">
        <v>74.928955000000002</v>
      </c>
      <c r="D511" s="445">
        <v>74.928955000000002</v>
      </c>
      <c r="E511" s="446">
        <f t="shared" si="10"/>
        <v>0.55090903517396073</v>
      </c>
      <c r="F511" s="80">
        <v>2.7654016256278835E-2</v>
      </c>
    </row>
    <row r="512" spans="2:6">
      <c r="B512" s="444">
        <v>38737</v>
      </c>
      <c r="C512" s="445">
        <v>48.312927000000002</v>
      </c>
      <c r="D512" s="445">
        <v>48.312927000000002</v>
      </c>
      <c r="E512" s="446">
        <f t="shared" si="10"/>
        <v>-0.8254022266188128</v>
      </c>
      <c r="F512" s="80">
        <v>2.7616012329113593E-2</v>
      </c>
    </row>
    <row r="513" spans="2:6">
      <c r="B513" s="444">
        <v>41772</v>
      </c>
      <c r="C513" s="445">
        <v>276.70986900000003</v>
      </c>
      <c r="D513" s="445">
        <v>276.70986900000003</v>
      </c>
      <c r="E513" s="446">
        <f t="shared" si="10"/>
        <v>3.8077079073601805</v>
      </c>
      <c r="F513" s="80">
        <v>2.7610134505321238E-2</v>
      </c>
    </row>
    <row r="514" spans="2:6">
      <c r="B514" s="444">
        <v>39219</v>
      </c>
      <c r="C514" s="445">
        <v>57.555466000000003</v>
      </c>
      <c r="D514" s="445">
        <v>57.555466000000003</v>
      </c>
      <c r="E514" s="446">
        <f t="shared" si="10"/>
        <v>-0.72336749512436449</v>
      </c>
      <c r="F514" s="80">
        <v>2.755554771596902E-2</v>
      </c>
    </row>
    <row r="515" spans="2:6">
      <c r="B515" s="444">
        <v>41540</v>
      </c>
      <c r="C515" s="445">
        <v>208.05749499999999</v>
      </c>
      <c r="D515" s="445">
        <v>208.05749499999999</v>
      </c>
      <c r="E515" s="446">
        <f t="shared" si="10"/>
        <v>2.01983340031979</v>
      </c>
      <c r="F515" s="80">
        <v>2.7500554264848542E-2</v>
      </c>
    </row>
    <row r="516" spans="2:6">
      <c r="B516" s="444">
        <v>40191</v>
      </c>
      <c r="C516" s="445">
        <v>68.897011000000006</v>
      </c>
      <c r="D516" s="445">
        <v>68.897011000000006</v>
      </c>
      <c r="E516" s="446">
        <f t="shared" si="10"/>
        <v>-0.12395678307857627</v>
      </c>
      <c r="F516" s="80">
        <v>2.7457050543908679E-2</v>
      </c>
    </row>
    <row r="517" spans="2:6">
      <c r="B517" s="444">
        <v>40772</v>
      </c>
      <c r="C517" s="445">
        <v>78.645675999999995</v>
      </c>
      <c r="D517" s="445">
        <v>78.645675999999995</v>
      </c>
      <c r="E517" s="446">
        <f t="shared" si="10"/>
        <v>-0.92948213618891229</v>
      </c>
      <c r="F517" s="80">
        <v>2.7433767769016626E-2</v>
      </c>
    </row>
    <row r="518" spans="2:6">
      <c r="B518" s="444">
        <v>45097</v>
      </c>
      <c r="C518" s="445">
        <v>1115.2589109999999</v>
      </c>
      <c r="D518" s="445">
        <v>1115.2589109999999</v>
      </c>
      <c r="E518" s="446">
        <f t="shared" si="10"/>
        <v>37.785264304727569</v>
      </c>
      <c r="F518" s="80">
        <v>2.7339493057880526E-2</v>
      </c>
    </row>
    <row r="519" spans="2:6">
      <c r="B519" s="444">
        <v>38425</v>
      </c>
      <c r="C519" s="445">
        <v>28.754707</v>
      </c>
      <c r="D519" s="445">
        <v>28.754707</v>
      </c>
      <c r="E519" s="446">
        <f t="shared" si="10"/>
        <v>-0.91621809675791033</v>
      </c>
      <c r="F519" s="80">
        <v>2.7328135772898277E-2</v>
      </c>
    </row>
    <row r="520" spans="2:6">
      <c r="B520" s="444">
        <v>42431</v>
      </c>
      <c r="C520" s="445">
        <v>343.209045</v>
      </c>
      <c r="D520" s="445">
        <v>343.209045</v>
      </c>
      <c r="E520" s="446">
        <f t="shared" si="10"/>
        <v>5.5600048877629371</v>
      </c>
      <c r="F520" s="80">
        <v>2.7278672200204523E-2</v>
      </c>
    </row>
    <row r="521" spans="2:6">
      <c r="B521" s="444">
        <v>38825</v>
      </c>
      <c r="C521" s="445">
        <v>52.318413</v>
      </c>
      <c r="D521" s="445">
        <v>52.318413</v>
      </c>
      <c r="E521" s="446">
        <f t="shared" si="10"/>
        <v>1.2914122254754954</v>
      </c>
      <c r="F521" s="80">
        <v>2.7245428903879709E-2</v>
      </c>
    </row>
    <row r="522" spans="2:6">
      <c r="B522" s="444">
        <v>37986</v>
      </c>
      <c r="C522" s="445">
        <v>22.832388000000002</v>
      </c>
      <c r="D522" s="445">
        <v>22.832388000000002</v>
      </c>
      <c r="E522" s="446">
        <f t="shared" si="10"/>
        <v>0.11021669863574823</v>
      </c>
      <c r="F522" s="80">
        <v>2.7239793024057324E-2</v>
      </c>
    </row>
    <row r="523" spans="2:6">
      <c r="B523" s="444">
        <v>37952</v>
      </c>
      <c r="C523" s="445">
        <v>20.565704</v>
      </c>
      <c r="D523" s="445">
        <v>20.565704</v>
      </c>
      <c r="E523" s="446">
        <f t="shared" ref="E523:E586" si="11">C523/C524-1</f>
        <v>-0.98448529753550862</v>
      </c>
      <c r="F523" s="80">
        <v>2.7209095751290935E-2</v>
      </c>
    </row>
    <row r="524" spans="2:6">
      <c r="B524" s="444">
        <v>45268</v>
      </c>
      <c r="C524" s="445">
        <v>1325.5622559999999</v>
      </c>
      <c r="D524" s="445">
        <v>1325.5622559999999</v>
      </c>
      <c r="E524" s="446">
        <f t="shared" si="11"/>
        <v>31.252237587024027</v>
      </c>
      <c r="F524" s="80">
        <v>2.7183698154101821E-2</v>
      </c>
    </row>
    <row r="525" spans="2:6">
      <c r="B525" s="444">
        <v>38903</v>
      </c>
      <c r="C525" s="445">
        <v>41.099854000000001</v>
      </c>
      <c r="D525" s="445">
        <v>41.099854000000001</v>
      </c>
      <c r="E525" s="446">
        <f t="shared" si="11"/>
        <v>-0.53962073328417159</v>
      </c>
      <c r="F525" s="80">
        <v>2.7181801252911475E-2</v>
      </c>
    </row>
    <row r="526" spans="2:6">
      <c r="B526" s="444">
        <v>40588</v>
      </c>
      <c r="C526" s="445">
        <v>89.273903000000004</v>
      </c>
      <c r="D526" s="445">
        <v>89.273903000000004</v>
      </c>
      <c r="E526" s="446">
        <f t="shared" si="11"/>
        <v>-0.7664387557938257</v>
      </c>
      <c r="F526" s="80">
        <v>2.7156747322847563E-2</v>
      </c>
    </row>
    <row r="527" spans="2:6">
      <c r="B527" s="444">
        <v>43257</v>
      </c>
      <c r="C527" s="445">
        <v>382.22909499999997</v>
      </c>
      <c r="D527" s="445">
        <v>382.22909499999997</v>
      </c>
      <c r="E527" s="446">
        <f t="shared" si="11"/>
        <v>-0.69997977835527636</v>
      </c>
      <c r="F527" s="80">
        <v>2.7004188318552114E-2</v>
      </c>
    </row>
    <row r="528" spans="2:6">
      <c r="B528" s="444">
        <v>45246</v>
      </c>
      <c r="C528" s="445">
        <v>1274.0111079999999</v>
      </c>
      <c r="D528" s="445">
        <v>1274.0111079999999</v>
      </c>
      <c r="E528" s="446">
        <f t="shared" si="11"/>
        <v>0.17141413413138706</v>
      </c>
      <c r="F528" s="80">
        <v>2.6945577258269626E-2</v>
      </c>
    </row>
    <row r="529" spans="2:6">
      <c r="B529" s="444">
        <v>45089</v>
      </c>
      <c r="C529" s="445">
        <v>1087.583862</v>
      </c>
      <c r="D529" s="445">
        <v>1087.583862</v>
      </c>
      <c r="E529" s="446">
        <f t="shared" si="11"/>
        <v>92.062884095457434</v>
      </c>
      <c r="F529" s="80">
        <v>2.6943073749019719E-2</v>
      </c>
    </row>
    <row r="530" spans="2:6">
      <c r="B530" s="444">
        <v>37713</v>
      </c>
      <c r="C530" s="445">
        <v>11.686548</v>
      </c>
      <c r="D530" s="445">
        <v>11.686548</v>
      </c>
      <c r="E530" s="446">
        <f t="shared" si="11"/>
        <v>-0.77021640957777093</v>
      </c>
      <c r="F530" s="80">
        <v>2.6834389729958552E-2</v>
      </c>
    </row>
    <row r="531" spans="2:6">
      <c r="B531" s="444">
        <v>39352</v>
      </c>
      <c r="C531" s="445">
        <v>50.858932000000003</v>
      </c>
      <c r="D531" s="445">
        <v>50.858932000000003</v>
      </c>
      <c r="E531" s="446">
        <f t="shared" si="11"/>
        <v>-0.40789743795240807</v>
      </c>
      <c r="F531" s="80">
        <v>2.6805330156240315E-2</v>
      </c>
    </row>
    <row r="532" spans="2:6">
      <c r="B532" s="444">
        <v>40610</v>
      </c>
      <c r="C532" s="445">
        <v>85.895477</v>
      </c>
      <c r="D532" s="445">
        <v>85.895477</v>
      </c>
      <c r="E532" s="446">
        <f t="shared" si="11"/>
        <v>-0.73508842228721927</v>
      </c>
      <c r="F532" s="80">
        <v>2.67760844444076E-2</v>
      </c>
    </row>
    <row r="533" spans="2:6">
      <c r="B533" s="444">
        <v>42032</v>
      </c>
      <c r="C533" s="445">
        <v>324.24206500000003</v>
      </c>
      <c r="D533" s="445">
        <v>324.24206500000003</v>
      </c>
      <c r="E533" s="446">
        <f t="shared" si="11"/>
        <v>5.3302959859181884</v>
      </c>
      <c r="F533" s="80">
        <v>2.6633838529966036E-2</v>
      </c>
    </row>
    <row r="534" spans="2:6">
      <c r="B534" s="444">
        <v>39380</v>
      </c>
      <c r="C534" s="445">
        <v>51.220680000000002</v>
      </c>
      <c r="D534" s="445">
        <v>51.220680000000002</v>
      </c>
      <c r="E534" s="446">
        <f t="shared" si="11"/>
        <v>-0.10269008085404829</v>
      </c>
      <c r="F534" s="80">
        <v>2.6619620773510544E-2</v>
      </c>
    </row>
    <row r="535" spans="2:6">
      <c r="B535" s="444">
        <v>39262</v>
      </c>
      <c r="C535" s="445">
        <v>57.082484999999998</v>
      </c>
      <c r="D535" s="445">
        <v>57.082484999999998</v>
      </c>
      <c r="E535" s="446">
        <f t="shared" si="11"/>
        <v>-0.93681792674630704</v>
      </c>
      <c r="F535" s="80">
        <v>2.656327243477663E-2</v>
      </c>
    </row>
    <row r="536" spans="2:6">
      <c r="B536" s="444">
        <v>44739</v>
      </c>
      <c r="C536" s="445">
        <v>903.46014400000001</v>
      </c>
      <c r="D536" s="445">
        <v>903.46014400000001</v>
      </c>
      <c r="E536" s="446">
        <f t="shared" si="11"/>
        <v>1.2855042348328034</v>
      </c>
      <c r="F536" s="80">
        <v>2.6533447038943558E-2</v>
      </c>
    </row>
    <row r="537" spans="2:6">
      <c r="B537" s="444">
        <v>43929</v>
      </c>
      <c r="C537" s="445">
        <v>395.30014</v>
      </c>
      <c r="D537" s="445">
        <v>395.30014</v>
      </c>
      <c r="E537" s="446">
        <f t="shared" si="11"/>
        <v>6.219969995408392E-2</v>
      </c>
      <c r="F537" s="80">
        <v>2.6487787379507743E-2</v>
      </c>
    </row>
    <row r="538" spans="2:6">
      <c r="B538" s="444">
        <v>42186</v>
      </c>
      <c r="C538" s="445">
        <v>372.15237400000001</v>
      </c>
      <c r="D538" s="445">
        <v>372.15237400000001</v>
      </c>
      <c r="E538" s="446">
        <f t="shared" si="11"/>
        <v>6.0803857329206501</v>
      </c>
      <c r="F538" s="80">
        <v>2.6419765915840276E-2</v>
      </c>
    </row>
    <row r="539" spans="2:6">
      <c r="B539" s="444">
        <v>39596</v>
      </c>
      <c r="C539" s="445">
        <v>52.561031</v>
      </c>
      <c r="D539" s="445">
        <v>52.561031</v>
      </c>
      <c r="E539" s="446">
        <f t="shared" si="11"/>
        <v>6.9382890689523968E-2</v>
      </c>
      <c r="F539" s="80">
        <v>2.6359644049210873E-2</v>
      </c>
    </row>
    <row r="540" spans="2:6">
      <c r="B540" s="444">
        <v>38742</v>
      </c>
      <c r="C540" s="445">
        <v>49.150806000000003</v>
      </c>
      <c r="D540" s="445">
        <v>49.150806000000003</v>
      </c>
      <c r="E540" s="446">
        <f t="shared" si="11"/>
        <v>-0.3697307695572668</v>
      </c>
      <c r="F540" s="80">
        <v>2.6357214565238207E-2</v>
      </c>
    </row>
    <row r="541" spans="2:6">
      <c r="B541" s="444">
        <v>40884</v>
      </c>
      <c r="C541" s="445">
        <v>77.983825999999993</v>
      </c>
      <c r="D541" s="445">
        <v>77.983825999999993</v>
      </c>
      <c r="E541" s="446">
        <f t="shared" si="11"/>
        <v>0.54951751131163795</v>
      </c>
      <c r="F541" s="80">
        <v>2.6296876274295E-2</v>
      </c>
    </row>
    <row r="542" spans="2:6">
      <c r="B542" s="444">
        <v>38777</v>
      </c>
      <c r="C542" s="445">
        <v>50.327812000000002</v>
      </c>
      <c r="D542" s="445">
        <v>50.327812000000002</v>
      </c>
      <c r="E542" s="446">
        <f t="shared" si="11"/>
        <v>-0.95836766017144459</v>
      </c>
      <c r="F542" s="80">
        <v>2.6296268744129048E-2</v>
      </c>
    </row>
    <row r="543" spans="2:6">
      <c r="B543" s="444">
        <v>45212</v>
      </c>
      <c r="C543" s="445">
        <v>1208.8634030000001</v>
      </c>
      <c r="D543" s="445">
        <v>1208.8634030000001</v>
      </c>
      <c r="E543" s="446">
        <f t="shared" si="11"/>
        <v>14.917338609410303</v>
      </c>
      <c r="F543" s="80">
        <v>2.6271724059991008E-2</v>
      </c>
    </row>
    <row r="544" spans="2:6">
      <c r="B544" s="444">
        <v>40395</v>
      </c>
      <c r="C544" s="445">
        <v>75.946326999999997</v>
      </c>
      <c r="D544" s="445">
        <v>75.946326999999997</v>
      </c>
      <c r="E544" s="446">
        <f t="shared" si="11"/>
        <v>2.4147954076671554</v>
      </c>
      <c r="F544" s="80">
        <v>2.6253995405429942E-2</v>
      </c>
    </row>
    <row r="545" spans="2:6">
      <c r="B545" s="444">
        <v>38092</v>
      </c>
      <c r="C545" s="445">
        <v>22.240373999999999</v>
      </c>
      <c r="D545" s="445">
        <v>22.240373999999999</v>
      </c>
      <c r="E545" s="446">
        <f t="shared" si="11"/>
        <v>-0.92593675278217047</v>
      </c>
      <c r="F545" s="80">
        <v>2.6249346434588761E-2</v>
      </c>
    </row>
    <row r="546" spans="2:6">
      <c r="B546" s="444">
        <v>41855</v>
      </c>
      <c r="C546" s="445">
        <v>300.28894000000003</v>
      </c>
      <c r="D546" s="445">
        <v>300.28894000000003</v>
      </c>
      <c r="E546" s="446">
        <f t="shared" si="11"/>
        <v>-0.26042477007629783</v>
      </c>
      <c r="F546" s="80">
        <v>2.623312166669356E-2</v>
      </c>
    </row>
    <row r="547" spans="2:6">
      <c r="B547" s="444">
        <v>43171</v>
      </c>
      <c r="C547" s="445">
        <v>406.028931</v>
      </c>
      <c r="D547" s="445">
        <v>406.028931</v>
      </c>
      <c r="E547" s="446">
        <f t="shared" si="11"/>
        <v>1.4682488400406588</v>
      </c>
      <c r="F547" s="80">
        <v>2.6140177976335943E-2</v>
      </c>
    </row>
    <row r="548" spans="2:6">
      <c r="B548" s="444">
        <v>41467</v>
      </c>
      <c r="C548" s="445">
        <v>164.500809</v>
      </c>
      <c r="D548" s="445">
        <v>164.500809</v>
      </c>
      <c r="E548" s="446">
        <f t="shared" si="11"/>
        <v>-0.53281943648344121</v>
      </c>
      <c r="F548" s="80">
        <v>2.6110568041038507E-2</v>
      </c>
    </row>
    <row r="549" spans="2:6">
      <c r="B549" s="444">
        <v>42739</v>
      </c>
      <c r="C549" s="445">
        <v>352.11398300000002</v>
      </c>
      <c r="D549" s="445">
        <v>352.11398300000002</v>
      </c>
      <c r="E549" s="446">
        <f t="shared" si="11"/>
        <v>24.522989058966129</v>
      </c>
      <c r="F549" s="80">
        <v>2.6103036265765045E-2</v>
      </c>
    </row>
    <row r="550" spans="2:6">
      <c r="B550" s="444">
        <v>37484</v>
      </c>
      <c r="C550" s="445">
        <v>13.795954</v>
      </c>
      <c r="D550" s="445">
        <v>13.795954</v>
      </c>
      <c r="E550" s="446">
        <f t="shared" si="11"/>
        <v>0.13442112918202009</v>
      </c>
      <c r="F550" s="80">
        <v>2.6080042840249007E-2</v>
      </c>
    </row>
    <row r="551" spans="2:6">
      <c r="B551" s="444">
        <v>37883</v>
      </c>
      <c r="C551" s="445">
        <v>12.161227999999999</v>
      </c>
      <c r="D551" s="445">
        <v>12.161227999999999</v>
      </c>
      <c r="E551" s="446">
        <f t="shared" si="11"/>
        <v>-0.74840394872402682</v>
      </c>
      <c r="F551" s="80">
        <v>2.6079358549162324E-2</v>
      </c>
    </row>
    <row r="552" spans="2:6">
      <c r="B552" s="444">
        <v>39322</v>
      </c>
      <c r="C552" s="445">
        <v>48.336323</v>
      </c>
      <c r="D552" s="445">
        <v>48.336323</v>
      </c>
      <c r="E552" s="446">
        <f t="shared" si="11"/>
        <v>0.67223265438659574</v>
      </c>
      <c r="F552" s="80">
        <v>2.6070433779330715E-2</v>
      </c>
    </row>
    <row r="553" spans="2:6">
      <c r="B553" s="444">
        <v>38503</v>
      </c>
      <c r="C553" s="445">
        <v>28.905262</v>
      </c>
      <c r="D553" s="445">
        <v>28.905262</v>
      </c>
      <c r="E553" s="446">
        <f t="shared" si="11"/>
        <v>-0.91082123023646455</v>
      </c>
      <c r="F553" s="80">
        <v>2.6019519786751877E-2</v>
      </c>
    </row>
    <row r="554" spans="2:6">
      <c r="B554" s="444">
        <v>42584</v>
      </c>
      <c r="C554" s="445">
        <v>324.12716699999999</v>
      </c>
      <c r="D554" s="445">
        <v>324.12716699999999</v>
      </c>
      <c r="E554" s="446">
        <f t="shared" si="11"/>
        <v>-0.13864108647771756</v>
      </c>
      <c r="F554" s="80">
        <v>2.6010692040938199E-2</v>
      </c>
    </row>
    <row r="555" spans="2:6">
      <c r="B555" s="444">
        <v>42102</v>
      </c>
      <c r="C555" s="445">
        <v>376.29745500000001</v>
      </c>
      <c r="D555" s="445">
        <v>376.29745500000001</v>
      </c>
      <c r="E555" s="446">
        <f t="shared" si="11"/>
        <v>7.4471977876138773</v>
      </c>
      <c r="F555" s="80">
        <v>2.6001947164735695E-2</v>
      </c>
    </row>
    <row r="556" spans="2:6">
      <c r="B556" s="444">
        <v>39563</v>
      </c>
      <c r="C556" s="445">
        <v>44.547015999999999</v>
      </c>
      <c r="D556" s="445">
        <v>44.547015999999999</v>
      </c>
      <c r="E556" s="446">
        <f t="shared" si="11"/>
        <v>-0.93892912690913866</v>
      </c>
      <c r="F556" s="80">
        <v>2.5974036442781845E-2</v>
      </c>
    </row>
    <row r="557" spans="2:6">
      <c r="B557" s="444">
        <v>44112</v>
      </c>
      <c r="C557" s="445">
        <v>729.43145800000002</v>
      </c>
      <c r="D557" s="445">
        <v>729.43145800000002</v>
      </c>
      <c r="E557" s="446">
        <f t="shared" si="11"/>
        <v>-0.25264792025583693</v>
      </c>
      <c r="F557" s="80">
        <v>2.5964593862868313E-2</v>
      </c>
    </row>
    <row r="558" spans="2:6">
      <c r="B558" s="444">
        <v>44686</v>
      </c>
      <c r="C558" s="445">
        <v>976.02117899999996</v>
      </c>
      <c r="D558" s="445">
        <v>976.02117899999996</v>
      </c>
      <c r="E558" s="446">
        <f t="shared" si="11"/>
        <v>36.150274165738466</v>
      </c>
      <c r="F558" s="80">
        <v>2.5934481734847026E-2</v>
      </c>
    </row>
    <row r="559" spans="2:6">
      <c r="B559" s="444">
        <v>38411</v>
      </c>
      <c r="C559" s="445">
        <v>26.272247</v>
      </c>
      <c r="D559" s="445">
        <v>26.272247</v>
      </c>
      <c r="E559" s="446">
        <f t="shared" si="11"/>
        <v>-0.94207427163887936</v>
      </c>
      <c r="F559" s="80">
        <v>2.5931270280129759E-2</v>
      </c>
    </row>
    <row r="560" spans="2:6">
      <c r="B560" s="444">
        <v>43347</v>
      </c>
      <c r="C560" s="445">
        <v>453.550568</v>
      </c>
      <c r="D560" s="445">
        <v>453.550568</v>
      </c>
      <c r="E560" s="446">
        <f t="shared" si="11"/>
        <v>4.0330219089039154</v>
      </c>
      <c r="F560" s="80">
        <v>2.5925740970743405E-2</v>
      </c>
    </row>
    <row r="561" spans="2:6">
      <c r="B561" s="444">
        <v>40561</v>
      </c>
      <c r="C561" s="445">
        <v>90.114959999999996</v>
      </c>
      <c r="D561" s="445">
        <v>90.114959999999996</v>
      </c>
      <c r="E561" s="446">
        <f t="shared" si="11"/>
        <v>0.21052652789162352</v>
      </c>
      <c r="F561" s="80">
        <v>2.5923725955346644E-2</v>
      </c>
    </row>
    <row r="562" spans="2:6">
      <c r="B562" s="444">
        <v>40512</v>
      </c>
      <c r="C562" s="445">
        <v>74.442779999999999</v>
      </c>
      <c r="D562" s="445">
        <v>74.442779999999999</v>
      </c>
      <c r="E562" s="446">
        <f t="shared" si="11"/>
        <v>0.55010909078794001</v>
      </c>
      <c r="F562" s="80">
        <v>2.5917732794352499E-2</v>
      </c>
    </row>
    <row r="563" spans="2:6">
      <c r="B563" s="444">
        <v>39497</v>
      </c>
      <c r="C563" s="445">
        <v>48.02422</v>
      </c>
      <c r="D563" s="445">
        <v>48.02422</v>
      </c>
      <c r="E563" s="446">
        <f t="shared" si="11"/>
        <v>-0.15913846265042497</v>
      </c>
      <c r="F563" s="80">
        <v>2.5905599899204157E-2</v>
      </c>
    </row>
    <row r="564" spans="2:6">
      <c r="B564" s="444">
        <v>39132</v>
      </c>
      <c r="C564" s="445">
        <v>57.113112999999998</v>
      </c>
      <c r="D564" s="445">
        <v>57.113112999999998</v>
      </c>
      <c r="E564" s="446">
        <f t="shared" si="11"/>
        <v>-0.8784561266547094</v>
      </c>
      <c r="F564" s="80">
        <v>2.5838181850414532E-2</v>
      </c>
    </row>
    <row r="565" spans="2:6">
      <c r="B565" s="444">
        <v>43556</v>
      </c>
      <c r="C565" s="445">
        <v>469.89709499999998</v>
      </c>
      <c r="D565" s="445">
        <v>469.89709499999998</v>
      </c>
      <c r="E565" s="446">
        <f t="shared" si="11"/>
        <v>17.384784573712739</v>
      </c>
      <c r="F565" s="80">
        <v>2.571777402447295E-2</v>
      </c>
    </row>
    <row r="566" spans="2:6">
      <c r="B566" s="444">
        <v>38240</v>
      </c>
      <c r="C566" s="445">
        <v>25.559021000000001</v>
      </c>
      <c r="D566" s="445">
        <v>25.559021000000001</v>
      </c>
      <c r="E566" s="446">
        <f t="shared" si="11"/>
        <v>-0.76746075431487815</v>
      </c>
      <c r="F566" s="80">
        <v>2.5671543635408245E-2</v>
      </c>
    </row>
    <row r="567" spans="2:6">
      <c r="B567" s="444">
        <v>41179</v>
      </c>
      <c r="C567" s="445">
        <v>109.91271999999999</v>
      </c>
      <c r="D567" s="445">
        <v>109.91271999999999</v>
      </c>
      <c r="E567" s="446">
        <f t="shared" si="11"/>
        <v>-0.25163389959389659</v>
      </c>
      <c r="F567" s="80">
        <v>2.5665632450641684E-2</v>
      </c>
    </row>
    <row r="568" spans="2:6">
      <c r="B568" s="444">
        <v>41403</v>
      </c>
      <c r="C568" s="445">
        <v>146.87025499999999</v>
      </c>
      <c r="D568" s="445">
        <v>146.87025499999999</v>
      </c>
      <c r="E568" s="446">
        <f t="shared" si="11"/>
        <v>-0.51940290500691455</v>
      </c>
      <c r="F568" s="80">
        <v>2.5635651203729237E-2</v>
      </c>
    </row>
    <row r="569" spans="2:6">
      <c r="B569" s="444">
        <v>41844</v>
      </c>
      <c r="C569" s="445">
        <v>305.59954800000003</v>
      </c>
      <c r="D569" s="445">
        <v>305.59954800000003</v>
      </c>
      <c r="E569" s="446">
        <f t="shared" si="11"/>
        <v>11.714332531294632</v>
      </c>
      <c r="F569" s="80">
        <v>2.5599725192563483E-2</v>
      </c>
    </row>
    <row r="570" spans="2:6">
      <c r="B570" s="444">
        <v>37991</v>
      </c>
      <c r="C570" s="445">
        <v>24.035831000000002</v>
      </c>
      <c r="D570" s="445">
        <v>24.035831000000002</v>
      </c>
      <c r="E570" s="446">
        <f t="shared" si="11"/>
        <v>-0.43245964971303064</v>
      </c>
      <c r="F570" s="80">
        <v>2.5513431244187146E-2</v>
      </c>
    </row>
    <row r="571" spans="2:6">
      <c r="B571" s="444">
        <v>38867</v>
      </c>
      <c r="C571" s="445">
        <v>42.350876</v>
      </c>
      <c r="D571" s="445">
        <v>42.350876</v>
      </c>
      <c r="E571" s="446">
        <f t="shared" si="11"/>
        <v>-0.1009870215354477</v>
      </c>
      <c r="F571" s="80">
        <v>2.5471854999777666E-2</v>
      </c>
    </row>
    <row r="572" spans="2:6">
      <c r="B572" s="444">
        <v>39321</v>
      </c>
      <c r="C572" s="445">
        <v>47.108192000000003</v>
      </c>
      <c r="D572" s="445">
        <v>47.108192000000003</v>
      </c>
      <c r="E572" s="446">
        <f t="shared" si="11"/>
        <v>-0.36147664470871665</v>
      </c>
      <c r="F572" s="80">
        <v>2.5469718421460508E-2</v>
      </c>
    </row>
    <row r="573" spans="2:6">
      <c r="B573" s="444">
        <v>40778</v>
      </c>
      <c r="C573" s="445">
        <v>73.776771999999994</v>
      </c>
      <c r="D573" s="445">
        <v>73.776771999999994</v>
      </c>
      <c r="E573" s="446">
        <f t="shared" si="11"/>
        <v>-0.92634200512597609</v>
      </c>
      <c r="F573" s="80">
        <v>2.5442468666309503E-2</v>
      </c>
    </row>
    <row r="574" spans="2:6">
      <c r="B574" s="444">
        <v>45014</v>
      </c>
      <c r="C574" s="445">
        <v>1001.6125489999999</v>
      </c>
      <c r="D574" s="445">
        <v>1001.6125489999999</v>
      </c>
      <c r="E574" s="446">
        <f t="shared" si="11"/>
        <v>12.296593841911585</v>
      </c>
      <c r="F574" s="80">
        <v>2.5357677509276755E-2</v>
      </c>
    </row>
    <row r="575" spans="2:6">
      <c r="B575" s="444">
        <v>40823</v>
      </c>
      <c r="C575" s="445">
        <v>75.328506000000004</v>
      </c>
      <c r="D575" s="445">
        <v>75.328506000000004</v>
      </c>
      <c r="E575" s="446">
        <f t="shared" si="11"/>
        <v>-0.50178708739589717</v>
      </c>
      <c r="F575" s="80">
        <v>2.529397175348258E-2</v>
      </c>
    </row>
    <row r="576" spans="2:6">
      <c r="B576" s="444">
        <v>41361</v>
      </c>
      <c r="C576" s="445">
        <v>151.197418</v>
      </c>
      <c r="D576" s="445">
        <v>151.197418</v>
      </c>
      <c r="E576" s="446">
        <f t="shared" si="11"/>
        <v>4.7359855283773191</v>
      </c>
      <c r="F576" s="80">
        <v>2.5277245261924541E-2</v>
      </c>
    </row>
    <row r="577" spans="2:6">
      <c r="B577" s="444">
        <v>38244</v>
      </c>
      <c r="C577" s="445">
        <v>26.359449000000001</v>
      </c>
      <c r="D577" s="445">
        <v>26.359449000000001</v>
      </c>
      <c r="E577" s="446">
        <f t="shared" si="11"/>
        <v>-0.91506820434794223</v>
      </c>
      <c r="F577" s="80">
        <v>2.5235637017769985E-2</v>
      </c>
    </row>
    <row r="578" spans="2:6">
      <c r="B578" s="444">
        <v>41873</v>
      </c>
      <c r="C578" s="445">
        <v>310.36019900000002</v>
      </c>
      <c r="D578" s="445">
        <v>310.36019900000002</v>
      </c>
      <c r="E578" s="446">
        <f t="shared" si="11"/>
        <v>-0.10709637348989698</v>
      </c>
      <c r="F578" s="80">
        <v>2.5200049149847858E-2</v>
      </c>
    </row>
    <row r="579" spans="2:6">
      <c r="B579" s="444">
        <v>42398</v>
      </c>
      <c r="C579" s="445">
        <v>347.58532700000001</v>
      </c>
      <c r="D579" s="445">
        <v>347.58532700000001</v>
      </c>
      <c r="E579" s="446">
        <f t="shared" si="11"/>
        <v>-0.57918578161663503</v>
      </c>
      <c r="F579" s="80">
        <v>2.5163206471896071E-2</v>
      </c>
    </row>
    <row r="580" spans="2:6">
      <c r="B580" s="444">
        <v>44257</v>
      </c>
      <c r="C580" s="445">
        <v>825.98284899999999</v>
      </c>
      <c r="D580" s="445">
        <v>825.98284899999999</v>
      </c>
      <c r="E580" s="446">
        <f t="shared" si="11"/>
        <v>75.325539157339321</v>
      </c>
      <c r="F580" s="80">
        <v>2.5152046888816892E-2</v>
      </c>
    </row>
    <row r="581" spans="2:6">
      <c r="B581" s="444">
        <v>37783</v>
      </c>
      <c r="C581" s="445">
        <v>10.821840999999999</v>
      </c>
      <c r="D581" s="445">
        <v>10.821840999999999</v>
      </c>
      <c r="E581" s="446">
        <f t="shared" si="11"/>
        <v>-0.76911397219794397</v>
      </c>
      <c r="F581" s="80">
        <v>2.5096671389644776E-2</v>
      </c>
    </row>
    <row r="582" spans="2:6">
      <c r="B582" s="444">
        <v>39559</v>
      </c>
      <c r="C582" s="445">
        <v>46.870922</v>
      </c>
      <c r="D582" s="445">
        <v>46.870922</v>
      </c>
      <c r="E582" s="446">
        <f t="shared" si="11"/>
        <v>-0.95703856828597611</v>
      </c>
      <c r="F582" s="80">
        <v>2.5037766223555247E-2</v>
      </c>
    </row>
    <row r="583" spans="2:6">
      <c r="B583" s="444">
        <v>44453</v>
      </c>
      <c r="C583" s="445">
        <v>1091</v>
      </c>
      <c r="D583" s="445">
        <v>1091</v>
      </c>
      <c r="E583" s="446">
        <f t="shared" si="11"/>
        <v>78.553531870559482</v>
      </c>
      <c r="F583" s="80">
        <v>2.5033136591955607E-2</v>
      </c>
    </row>
    <row r="584" spans="2:6">
      <c r="B584" s="444">
        <v>37586</v>
      </c>
      <c r="C584" s="445">
        <v>13.714036</v>
      </c>
      <c r="D584" s="445">
        <v>13.714036</v>
      </c>
      <c r="E584" s="446">
        <f t="shared" si="11"/>
        <v>-0.54763196311874252</v>
      </c>
      <c r="F584" s="80">
        <v>2.5027374601900521E-2</v>
      </c>
    </row>
    <row r="585" spans="2:6">
      <c r="B585" s="444">
        <v>38274</v>
      </c>
      <c r="C585" s="445">
        <v>30.316102999999998</v>
      </c>
      <c r="D585" s="445">
        <v>30.316102999999998</v>
      </c>
      <c r="E585" s="446">
        <f t="shared" si="11"/>
        <v>-0.46681426952545602</v>
      </c>
      <c r="F585" s="80">
        <v>2.5012921657949772E-2</v>
      </c>
    </row>
    <row r="586" spans="2:6">
      <c r="B586" s="444">
        <v>39205</v>
      </c>
      <c r="C586" s="445">
        <v>56.858429000000001</v>
      </c>
      <c r="D586" s="445">
        <v>56.858429000000001</v>
      </c>
      <c r="E586" s="446">
        <f t="shared" si="11"/>
        <v>3.647261701516916</v>
      </c>
      <c r="F586" s="80">
        <v>2.4981190732962233E-2</v>
      </c>
    </row>
    <row r="587" spans="2:6">
      <c r="B587" s="444">
        <v>37859</v>
      </c>
      <c r="C587" s="445">
        <v>12.234824</v>
      </c>
      <c r="D587" s="445">
        <v>12.234824</v>
      </c>
      <c r="E587" s="446">
        <f t="shared" ref="E587:E650" si="12">C587/C588-1</f>
        <v>-0.16780140238533925</v>
      </c>
      <c r="F587" s="80">
        <v>2.4969573003345458E-2</v>
      </c>
    </row>
    <row r="588" spans="2:6">
      <c r="B588" s="444">
        <v>37497</v>
      </c>
      <c r="C588" s="445">
        <v>14.701808</v>
      </c>
      <c r="D588" s="445">
        <v>14.701808</v>
      </c>
      <c r="E588" s="446">
        <f t="shared" si="12"/>
        <v>-0.71639375462419053</v>
      </c>
      <c r="F588" s="80">
        <v>2.4956289595832848E-2</v>
      </c>
    </row>
    <row r="589" spans="2:6">
      <c r="B589" s="444">
        <v>39412</v>
      </c>
      <c r="C589" s="445">
        <v>51.838802000000001</v>
      </c>
      <c r="D589" s="445">
        <v>51.838802000000001</v>
      </c>
      <c r="E589" s="446">
        <f t="shared" si="12"/>
        <v>-0.94158952789700678</v>
      </c>
      <c r="F589" s="80">
        <v>2.4938168147997652E-2</v>
      </c>
    </row>
    <row r="590" spans="2:6">
      <c r="B590" s="444">
        <v>44406</v>
      </c>
      <c r="C590" s="445">
        <v>887.49157700000001</v>
      </c>
      <c r="D590" s="445">
        <v>887.49157700000001</v>
      </c>
      <c r="E590" s="446">
        <f t="shared" si="12"/>
        <v>1.8122830465438624</v>
      </c>
      <c r="F590" s="80">
        <v>2.4921227935374546E-2</v>
      </c>
    </row>
    <row r="591" spans="2:6">
      <c r="B591" s="444">
        <v>42612</v>
      </c>
      <c r="C591" s="445">
        <v>315.57690400000001</v>
      </c>
      <c r="D591" s="445">
        <v>315.57690400000001</v>
      </c>
      <c r="E591" s="446">
        <f t="shared" si="12"/>
        <v>6.5714137579009622</v>
      </c>
      <c r="F591" s="80">
        <v>2.4897674453574048E-2</v>
      </c>
    </row>
    <row r="592" spans="2:6">
      <c r="B592" s="444">
        <v>38688</v>
      </c>
      <c r="C592" s="445">
        <v>41.680050000000001</v>
      </c>
      <c r="D592" s="445">
        <v>41.680050000000001</v>
      </c>
      <c r="E592" s="446">
        <f t="shared" si="12"/>
        <v>-0.87615149112415525</v>
      </c>
      <c r="F592" s="80">
        <v>2.482175302533518E-2</v>
      </c>
    </row>
    <row r="593" spans="2:6">
      <c r="B593" s="444">
        <v>42286</v>
      </c>
      <c r="C593" s="445">
        <v>336.54058800000001</v>
      </c>
      <c r="D593" s="445">
        <v>336.54058800000001</v>
      </c>
      <c r="E593" s="446">
        <f t="shared" si="12"/>
        <v>13.609443047538214</v>
      </c>
      <c r="F593" s="80">
        <v>2.4799320684756543E-2</v>
      </c>
    </row>
    <row r="594" spans="2:6">
      <c r="B594" s="444">
        <v>39926</v>
      </c>
      <c r="C594" s="445">
        <v>23.035826</v>
      </c>
      <c r="D594" s="445">
        <v>23.035826</v>
      </c>
      <c r="E594" s="446">
        <f t="shared" si="12"/>
        <v>-0.93169716261952096</v>
      </c>
      <c r="F594" s="80">
        <v>2.4789815515976033E-2</v>
      </c>
    </row>
    <row r="595" spans="2:6">
      <c r="B595" s="444">
        <v>42718</v>
      </c>
      <c r="C595" s="445">
        <v>337.26016199999998</v>
      </c>
      <c r="D595" s="445">
        <v>337.26016199999998</v>
      </c>
      <c r="E595" s="446">
        <f t="shared" si="12"/>
        <v>-2.6058160018409549E-3</v>
      </c>
      <c r="F595" s="80">
        <v>2.4783109329078901E-2</v>
      </c>
    </row>
    <row r="596" spans="2:6">
      <c r="B596" s="444">
        <v>41922</v>
      </c>
      <c r="C596" s="445">
        <v>338.14129600000001</v>
      </c>
      <c r="D596" s="445">
        <v>338.14129600000001</v>
      </c>
      <c r="E596" s="446">
        <f t="shared" si="12"/>
        <v>0.59604608780413715</v>
      </c>
      <c r="F596" s="80">
        <v>2.4771428342574842E-2</v>
      </c>
    </row>
    <row r="597" spans="2:6">
      <c r="B597" s="444">
        <v>41569</v>
      </c>
      <c r="C597" s="445">
        <v>211.861862</v>
      </c>
      <c r="D597" s="445">
        <v>211.861862</v>
      </c>
      <c r="E597" s="446">
        <f t="shared" si="12"/>
        <v>-0.78375006194318164</v>
      </c>
      <c r="F597" s="80">
        <v>2.4766441789501714E-2</v>
      </c>
    </row>
    <row r="598" spans="2:6">
      <c r="B598" s="444">
        <v>44690</v>
      </c>
      <c r="C598" s="445">
        <v>979.70831299999998</v>
      </c>
      <c r="D598" s="445">
        <v>979.70831299999998</v>
      </c>
      <c r="E598" s="446">
        <f t="shared" si="12"/>
        <v>1.3137873352881746</v>
      </c>
      <c r="F598" s="80">
        <v>2.4662110835361739E-2</v>
      </c>
    </row>
    <row r="599" spans="2:6">
      <c r="B599" s="444">
        <v>43398</v>
      </c>
      <c r="C599" s="445">
        <v>423.42193600000002</v>
      </c>
      <c r="D599" s="445">
        <v>423.42193600000002</v>
      </c>
      <c r="E599" s="446">
        <f t="shared" si="12"/>
        <v>0.10400623576332046</v>
      </c>
      <c r="F599" s="80">
        <v>2.4625382283254948E-2</v>
      </c>
    </row>
    <row r="600" spans="2:6">
      <c r="B600" s="444">
        <v>43110</v>
      </c>
      <c r="C600" s="445">
        <v>383.532196</v>
      </c>
      <c r="D600" s="445">
        <v>383.532196</v>
      </c>
      <c r="E600" s="446">
        <f t="shared" si="12"/>
        <v>1.7898219544702902</v>
      </c>
      <c r="F600" s="80">
        <v>2.4612467525216175E-2</v>
      </c>
    </row>
    <row r="601" spans="2:6">
      <c r="B601" s="444">
        <v>41325</v>
      </c>
      <c r="C601" s="445">
        <v>137.47551000000001</v>
      </c>
      <c r="D601" s="445">
        <v>137.47551000000001</v>
      </c>
      <c r="E601" s="446">
        <f t="shared" si="12"/>
        <v>1.5620183653964155</v>
      </c>
      <c r="F601" s="80">
        <v>2.4592346048183389E-2</v>
      </c>
    </row>
    <row r="602" spans="2:6">
      <c r="B602" s="444">
        <v>39423</v>
      </c>
      <c r="C602" s="445">
        <v>53.659064999999998</v>
      </c>
      <c r="D602" s="445">
        <v>53.659064999999998</v>
      </c>
      <c r="E602" s="446">
        <f t="shared" si="12"/>
        <v>6.8338032264251281E-2</v>
      </c>
      <c r="F602" s="80">
        <v>2.4558460308112151E-2</v>
      </c>
    </row>
    <row r="603" spans="2:6">
      <c r="B603" s="444">
        <v>39400</v>
      </c>
      <c r="C603" s="445">
        <v>50.226672999999998</v>
      </c>
      <c r="D603" s="445">
        <v>50.226672999999998</v>
      </c>
      <c r="E603" s="446">
        <f t="shared" si="12"/>
        <v>0.80090441293475645</v>
      </c>
      <c r="F603" s="80">
        <v>2.4535800280328868E-2</v>
      </c>
    </row>
    <row r="604" spans="2:6">
      <c r="B604" s="444">
        <v>38484</v>
      </c>
      <c r="C604" s="445">
        <v>27.889693999999999</v>
      </c>
      <c r="D604" s="445">
        <v>27.889693999999999</v>
      </c>
      <c r="E604" s="446">
        <f t="shared" si="12"/>
        <v>0.46057552334503438</v>
      </c>
      <c r="F604" s="80">
        <v>2.4505605418559062E-2</v>
      </c>
    </row>
    <row r="605" spans="2:6">
      <c r="B605" s="444">
        <v>38078</v>
      </c>
      <c r="C605" s="445">
        <v>19.095002999999998</v>
      </c>
      <c r="D605" s="445">
        <v>19.095002999999998</v>
      </c>
      <c r="E605" s="446">
        <f t="shared" si="12"/>
        <v>-0.17700064775361735</v>
      </c>
      <c r="F605" s="80">
        <v>2.4464882830099954E-2</v>
      </c>
    </row>
    <row r="606" spans="2:6">
      <c r="B606" s="444">
        <v>38139</v>
      </c>
      <c r="C606" s="445">
        <v>23.201723000000001</v>
      </c>
      <c r="D606" s="445">
        <v>23.201723000000001</v>
      </c>
      <c r="E606" s="446">
        <f t="shared" si="12"/>
        <v>-0.45589191757918768</v>
      </c>
      <c r="F606" s="80">
        <v>2.4431178260924113E-2</v>
      </c>
    </row>
    <row r="607" spans="2:6">
      <c r="B607" s="444">
        <v>39639</v>
      </c>
      <c r="C607" s="445">
        <v>42.641753999999999</v>
      </c>
      <c r="D607" s="445">
        <v>42.641753999999999</v>
      </c>
      <c r="E607" s="446">
        <f t="shared" si="12"/>
        <v>7.7652974432370181E-2</v>
      </c>
      <c r="F607" s="80">
        <v>2.4425291981631236E-2</v>
      </c>
    </row>
    <row r="608" spans="2:6">
      <c r="B608" s="444">
        <v>38677</v>
      </c>
      <c r="C608" s="445">
        <v>39.569096000000002</v>
      </c>
      <c r="D608" s="445">
        <v>39.569096000000002</v>
      </c>
      <c r="E608" s="446">
        <f t="shared" si="12"/>
        <v>-0.2503384258437229</v>
      </c>
      <c r="F608" s="80">
        <v>2.4411955463546464E-2</v>
      </c>
    </row>
    <row r="609" spans="2:6">
      <c r="B609" s="444">
        <v>39153</v>
      </c>
      <c r="C609" s="445">
        <v>52.782612</v>
      </c>
      <c r="D609" s="445">
        <v>52.782612</v>
      </c>
      <c r="E609" s="446">
        <f t="shared" si="12"/>
        <v>-0.29898650524161607</v>
      </c>
      <c r="F609" s="80">
        <v>2.4396628609310467E-2</v>
      </c>
    </row>
    <row r="610" spans="2:6">
      <c r="B610" s="444">
        <v>40911</v>
      </c>
      <c r="C610" s="445">
        <v>75.294715999999994</v>
      </c>
      <c r="D610" s="445">
        <v>75.294715999999994</v>
      </c>
      <c r="E610" s="446">
        <f t="shared" si="12"/>
        <v>-0.76496377747109179</v>
      </c>
      <c r="F610" s="80">
        <v>2.4389723591549561E-2</v>
      </c>
    </row>
    <row r="611" spans="2:6">
      <c r="B611" s="444">
        <v>41956</v>
      </c>
      <c r="C611" s="445">
        <v>320.35366800000003</v>
      </c>
      <c r="D611" s="445">
        <v>320.35366800000003</v>
      </c>
      <c r="E611" s="446">
        <f t="shared" si="12"/>
        <v>-0.55744249361223175</v>
      </c>
      <c r="F611" s="80">
        <v>2.4366963254093044E-2</v>
      </c>
    </row>
    <row r="612" spans="2:6">
      <c r="B612" s="444">
        <v>44158</v>
      </c>
      <c r="C612" s="445">
        <v>723.86901899999998</v>
      </c>
      <c r="D612" s="445">
        <v>723.86901899999998</v>
      </c>
      <c r="E612" s="446">
        <f t="shared" si="12"/>
        <v>0.81442885955994537</v>
      </c>
      <c r="F612" s="80">
        <v>2.4351503300592992E-2</v>
      </c>
    </row>
    <row r="613" spans="2:6">
      <c r="B613" s="444">
        <v>42053</v>
      </c>
      <c r="C613" s="445">
        <v>398.95144699999997</v>
      </c>
      <c r="D613" s="445">
        <v>398.95144699999997</v>
      </c>
      <c r="E613" s="446">
        <f t="shared" si="12"/>
        <v>12.180748657200613</v>
      </c>
      <c r="F613" s="80">
        <v>2.433437083731671E-2</v>
      </c>
    </row>
    <row r="614" spans="2:6">
      <c r="B614" s="444">
        <v>38551</v>
      </c>
      <c r="C614" s="445">
        <v>30.267738000000001</v>
      </c>
      <c r="D614" s="445">
        <v>30.267738000000001</v>
      </c>
      <c r="E614" s="446">
        <f t="shared" si="12"/>
        <v>-0.97869381284805035</v>
      </c>
      <c r="F614" s="80">
        <v>2.4329421887132385E-2</v>
      </c>
    </row>
    <row r="615" spans="2:6">
      <c r="B615" s="444">
        <v>45450</v>
      </c>
      <c r="C615" s="445">
        <v>1420.6079099999999</v>
      </c>
      <c r="D615" s="445">
        <v>1420.6079099999999</v>
      </c>
      <c r="E615" s="446">
        <f t="shared" si="12"/>
        <v>100.83910901096897</v>
      </c>
      <c r="F615" s="80">
        <v>2.4329184623503863E-2</v>
      </c>
    </row>
    <row r="616" spans="2:6">
      <c r="B616" s="444">
        <v>37865</v>
      </c>
      <c r="C616" s="445">
        <v>13.949532</v>
      </c>
      <c r="D616" s="445">
        <v>13.949532</v>
      </c>
      <c r="E616" s="446">
        <f t="shared" si="12"/>
        <v>-0.6542310085029307</v>
      </c>
      <c r="F616" s="80">
        <v>2.4317526469950446E-2</v>
      </c>
    </row>
    <row r="617" spans="2:6">
      <c r="B617" s="444">
        <v>39674</v>
      </c>
      <c r="C617" s="445">
        <v>40.343502000000001</v>
      </c>
      <c r="D617" s="445">
        <v>40.343502000000001</v>
      </c>
      <c r="E617" s="446">
        <f t="shared" si="12"/>
        <v>-0.53676694795508273</v>
      </c>
      <c r="F617" s="80">
        <v>2.4295193616244548E-2</v>
      </c>
    </row>
    <row r="618" spans="2:6">
      <c r="B618" s="444">
        <v>40548</v>
      </c>
      <c r="C618" s="445">
        <v>87.091155999999998</v>
      </c>
      <c r="D618" s="445">
        <v>87.091155999999998</v>
      </c>
      <c r="E618" s="446">
        <f t="shared" si="12"/>
        <v>-0.72999162749532953</v>
      </c>
      <c r="F618" s="80">
        <v>2.4287138133971986E-2</v>
      </c>
    </row>
    <row r="619" spans="2:6">
      <c r="B619" s="444">
        <v>42605</v>
      </c>
      <c r="C619" s="445">
        <v>322.54983499999997</v>
      </c>
      <c r="D619" s="445">
        <v>322.54983499999997</v>
      </c>
      <c r="E619" s="446">
        <f t="shared" si="12"/>
        <v>6.8983446647884978</v>
      </c>
      <c r="F619" s="80">
        <v>2.4279719257852772E-2</v>
      </c>
    </row>
    <row r="620" spans="2:6">
      <c r="B620" s="444">
        <v>38898</v>
      </c>
      <c r="C620" s="445">
        <v>40.837649999999996</v>
      </c>
      <c r="D620" s="445">
        <v>40.837649999999996</v>
      </c>
      <c r="E620" s="446">
        <f t="shared" si="12"/>
        <v>-0.90022919678836011</v>
      </c>
      <c r="F620" s="80">
        <v>2.4274366823940907E-2</v>
      </c>
    </row>
    <row r="621" spans="2:6">
      <c r="B621" s="444">
        <v>43490</v>
      </c>
      <c r="C621" s="445">
        <v>409.31463600000001</v>
      </c>
      <c r="D621" s="445">
        <v>409.31463600000001</v>
      </c>
      <c r="E621" s="446">
        <f t="shared" si="12"/>
        <v>3.3034107510937982</v>
      </c>
      <c r="F621" s="80">
        <v>2.4248464293439076E-2</v>
      </c>
    </row>
    <row r="622" spans="2:6">
      <c r="B622" s="444">
        <v>40977</v>
      </c>
      <c r="C622" s="445">
        <v>95.114006000000003</v>
      </c>
      <c r="D622" s="445">
        <v>95.114006000000003</v>
      </c>
      <c r="E622" s="446">
        <f t="shared" si="12"/>
        <v>-0.90958861128737367</v>
      </c>
      <c r="F622" s="80">
        <v>2.4246901444407332E-2</v>
      </c>
    </row>
    <row r="623" spans="2:6">
      <c r="B623" s="444">
        <v>44532</v>
      </c>
      <c r="C623" s="445">
        <v>1052.0135499999999</v>
      </c>
      <c r="D623" s="445">
        <v>1052.0135499999999</v>
      </c>
      <c r="E623" s="446">
        <f t="shared" si="12"/>
        <v>18.654083065417566</v>
      </c>
      <c r="F623" s="80">
        <v>2.4206445380160035E-2</v>
      </c>
    </row>
    <row r="624" spans="2:6">
      <c r="B624" s="444">
        <v>39605</v>
      </c>
      <c r="C624" s="445">
        <v>53.526463</v>
      </c>
      <c r="D624" s="445">
        <v>53.526463</v>
      </c>
      <c r="E624" s="446">
        <f t="shared" si="12"/>
        <v>-0.9534789475915797</v>
      </c>
      <c r="F624" s="80">
        <v>2.4194829309322374E-2</v>
      </c>
    </row>
    <row r="625" spans="2:6">
      <c r="B625" s="444">
        <v>44476</v>
      </c>
      <c r="C625" s="445">
        <v>1150.5858149999999</v>
      </c>
      <c r="D625" s="445">
        <v>1150.5858149999999</v>
      </c>
      <c r="E625" s="446">
        <f t="shared" si="12"/>
        <v>7.609270153780324</v>
      </c>
      <c r="F625" s="80">
        <v>2.4187544535260619E-2</v>
      </c>
    </row>
    <row r="626" spans="2:6">
      <c r="B626" s="444">
        <v>41393</v>
      </c>
      <c r="C626" s="445">
        <v>133.64498900000001</v>
      </c>
      <c r="D626" s="445">
        <v>133.64498900000001</v>
      </c>
      <c r="E626" s="446">
        <f t="shared" si="12"/>
        <v>0.73008364106200507</v>
      </c>
      <c r="F626" s="80">
        <v>2.4186710084104446E-2</v>
      </c>
    </row>
    <row r="627" spans="2:6">
      <c r="B627" s="444">
        <v>40445</v>
      </c>
      <c r="C627" s="445">
        <v>77.247703999999999</v>
      </c>
      <c r="D627" s="445">
        <v>77.247703999999999</v>
      </c>
      <c r="E627" s="446">
        <f t="shared" si="12"/>
        <v>-0.83079314904752577</v>
      </c>
      <c r="F627" s="80">
        <v>2.4180350620035984E-2</v>
      </c>
    </row>
    <row r="628" spans="2:6">
      <c r="B628" s="444">
        <v>43213</v>
      </c>
      <c r="C628" s="445">
        <v>456.52822900000001</v>
      </c>
      <c r="D628" s="445">
        <v>456.52822900000001</v>
      </c>
      <c r="E628" s="446">
        <f t="shared" si="12"/>
        <v>-0.34219153467233931</v>
      </c>
      <c r="F628" s="80">
        <v>2.4144858887835019E-2</v>
      </c>
    </row>
    <row r="629" spans="2:6">
      <c r="B629" s="444">
        <v>44091</v>
      </c>
      <c r="C629" s="445">
        <v>694.01391599999999</v>
      </c>
      <c r="D629" s="445">
        <v>694.01391599999999</v>
      </c>
      <c r="E629" s="446">
        <f t="shared" si="12"/>
        <v>0.11660897788807656</v>
      </c>
      <c r="F629" s="80">
        <v>2.4136928529052248E-2</v>
      </c>
    </row>
    <row r="630" spans="2:6">
      <c r="B630" s="444">
        <v>44082</v>
      </c>
      <c r="C630" s="445">
        <v>621.53710899999999</v>
      </c>
      <c r="D630" s="445">
        <v>621.53710899999999</v>
      </c>
      <c r="E630" s="446">
        <f t="shared" si="12"/>
        <v>6.8695723546058911</v>
      </c>
      <c r="F630" s="80">
        <v>2.4125406774307523E-2</v>
      </c>
    </row>
    <row r="631" spans="2:6">
      <c r="B631" s="444">
        <v>40452</v>
      </c>
      <c r="C631" s="445">
        <v>78.979782</v>
      </c>
      <c r="D631" s="445">
        <v>78.979782</v>
      </c>
      <c r="E631" s="446">
        <f t="shared" si="12"/>
        <v>2.1966493614859433</v>
      </c>
      <c r="F631" s="80">
        <v>2.4123796654459184E-2</v>
      </c>
    </row>
    <row r="632" spans="2:6">
      <c r="B632" s="444">
        <v>38225</v>
      </c>
      <c r="C632" s="445">
        <v>24.707052000000001</v>
      </c>
      <c r="D632" s="445">
        <v>24.707052000000001</v>
      </c>
      <c r="E632" s="446">
        <f t="shared" si="12"/>
        <v>-0.67206569863935095</v>
      </c>
      <c r="F632" s="80">
        <v>2.4065297319845191E-2</v>
      </c>
    </row>
    <row r="633" spans="2:6">
      <c r="B633" s="444">
        <v>40403</v>
      </c>
      <c r="C633" s="445">
        <v>75.341469000000004</v>
      </c>
      <c r="D633" s="445">
        <v>75.341469000000004</v>
      </c>
      <c r="E633" s="446">
        <f t="shared" si="12"/>
        <v>-0.8751707506654397</v>
      </c>
      <c r="F633" s="80">
        <v>2.4041202352073743E-2</v>
      </c>
    </row>
    <row r="634" spans="2:6">
      <c r="B634" s="444">
        <v>44049</v>
      </c>
      <c r="C634" s="445">
        <v>603.55621299999996</v>
      </c>
      <c r="D634" s="445">
        <v>603.55621299999996</v>
      </c>
      <c r="E634" s="446">
        <f t="shared" si="12"/>
        <v>7.9432788435851229</v>
      </c>
      <c r="F634" s="80">
        <v>2.3968338597162964E-2</v>
      </c>
    </row>
    <row r="635" spans="2:6">
      <c r="B635" s="444">
        <v>40252</v>
      </c>
      <c r="C635" s="445">
        <v>67.487128999999996</v>
      </c>
      <c r="D635" s="445">
        <v>67.487128999999996</v>
      </c>
      <c r="E635" s="446">
        <f t="shared" si="12"/>
        <v>4.929732622613793</v>
      </c>
      <c r="F635" s="80">
        <v>2.3852965850009289E-2</v>
      </c>
    </row>
    <row r="636" spans="2:6">
      <c r="B636" s="444">
        <v>37712</v>
      </c>
      <c r="C636" s="445">
        <v>11.381142000000001</v>
      </c>
      <c r="D636" s="445">
        <v>11.381142000000001</v>
      </c>
      <c r="E636" s="446">
        <f t="shared" si="12"/>
        <v>-0.2542166279374396</v>
      </c>
      <c r="F636" s="80">
        <v>2.3833587781727283E-2</v>
      </c>
    </row>
    <row r="637" spans="2:6">
      <c r="B637" s="444">
        <v>37524</v>
      </c>
      <c r="C637" s="445">
        <v>15.260654000000001</v>
      </c>
      <c r="D637" s="445">
        <v>15.260654000000001</v>
      </c>
      <c r="E637" s="446">
        <f t="shared" si="12"/>
        <v>-0.98547123771750755</v>
      </c>
      <c r="F637" s="80">
        <v>2.3768250268543234E-2</v>
      </c>
    </row>
    <row r="638" spans="2:6">
      <c r="B638" s="444">
        <v>44889</v>
      </c>
      <c r="C638" s="445">
        <v>1050.375366</v>
      </c>
      <c r="D638" s="445">
        <v>1050.375366</v>
      </c>
      <c r="E638" s="446">
        <f t="shared" si="12"/>
        <v>38.204797504748711</v>
      </c>
      <c r="F638" s="80">
        <v>2.3744756107797915E-2</v>
      </c>
    </row>
    <row r="639" spans="2:6">
      <c r="B639" s="444">
        <v>38415</v>
      </c>
      <c r="C639" s="445">
        <v>26.792010999999999</v>
      </c>
      <c r="D639" s="445">
        <v>26.792010999999999</v>
      </c>
      <c r="E639" s="446">
        <f t="shared" si="12"/>
        <v>-0.92054251232307516</v>
      </c>
      <c r="F639" s="80">
        <v>2.3712819785465911E-2</v>
      </c>
    </row>
    <row r="640" spans="2:6">
      <c r="B640" s="444">
        <v>42464</v>
      </c>
      <c r="C640" s="445">
        <v>337.18673699999999</v>
      </c>
      <c r="D640" s="445">
        <v>337.18673699999999</v>
      </c>
      <c r="E640" s="446">
        <f t="shared" si="12"/>
        <v>-0.63107686664181861</v>
      </c>
      <c r="F640" s="80">
        <v>2.3707648805645798E-2</v>
      </c>
    </row>
    <row r="641" spans="2:6">
      <c r="B641" s="444">
        <v>44708</v>
      </c>
      <c r="C641" s="445">
        <v>913.97558600000002</v>
      </c>
      <c r="D641" s="445">
        <v>913.97558600000002</v>
      </c>
      <c r="E641" s="446">
        <f t="shared" si="12"/>
        <v>1.4736026889959462</v>
      </c>
      <c r="F641" s="80">
        <v>2.3656604686363103E-2</v>
      </c>
    </row>
    <row r="642" spans="2:6">
      <c r="B642" s="444">
        <v>42137</v>
      </c>
      <c r="C642" s="445">
        <v>369.491669</v>
      </c>
      <c r="D642" s="445">
        <v>369.491669</v>
      </c>
      <c r="E642" s="446">
        <f t="shared" si="12"/>
        <v>-0.2490199570769559</v>
      </c>
      <c r="F642" s="80">
        <v>2.3644728925284131E-2</v>
      </c>
    </row>
    <row r="643" spans="2:6">
      <c r="B643" s="444">
        <v>43895</v>
      </c>
      <c r="C643" s="445">
        <v>492.01263399999999</v>
      </c>
      <c r="D643" s="445">
        <v>492.01263399999999</v>
      </c>
      <c r="E643" s="446">
        <f t="shared" si="12"/>
        <v>40.129493386263064</v>
      </c>
      <c r="F643" s="80">
        <v>2.3619422046484706E-2</v>
      </c>
    </row>
    <row r="644" spans="2:6">
      <c r="B644" s="444">
        <v>37714</v>
      </c>
      <c r="C644" s="445">
        <v>11.962526</v>
      </c>
      <c r="D644" s="445">
        <v>11.962526</v>
      </c>
      <c r="E644" s="446">
        <f t="shared" si="12"/>
        <v>-0.76552905761447654</v>
      </c>
      <c r="F644" s="80">
        <v>2.3615014459359651E-2</v>
      </c>
    </row>
    <row r="645" spans="2:6">
      <c r="B645" s="444">
        <v>38782</v>
      </c>
      <c r="C645" s="445">
        <v>51.019226000000003</v>
      </c>
      <c r="D645" s="445">
        <v>51.019226000000003</v>
      </c>
      <c r="E645" s="446">
        <f t="shared" si="12"/>
        <v>1.4424058838459928</v>
      </c>
      <c r="F645" s="80">
        <v>2.3614165999712222E-2</v>
      </c>
    </row>
    <row r="646" spans="2:6">
      <c r="B646" s="444">
        <v>38058</v>
      </c>
      <c r="C646" s="445">
        <v>20.888922000000001</v>
      </c>
      <c r="D646" s="445">
        <v>20.888922000000001</v>
      </c>
      <c r="E646" s="446">
        <f t="shared" si="12"/>
        <v>-0.76055133304421485</v>
      </c>
      <c r="F646" s="80">
        <v>2.3598419803932513E-2</v>
      </c>
    </row>
    <row r="647" spans="2:6">
      <c r="B647" s="444">
        <v>40627</v>
      </c>
      <c r="C647" s="445">
        <v>87.237578999999997</v>
      </c>
      <c r="D647" s="445">
        <v>87.237578999999997</v>
      </c>
      <c r="E647" s="446">
        <f t="shared" si="12"/>
        <v>-0.78012701565942111</v>
      </c>
      <c r="F647" s="80">
        <v>2.3566621129359699E-2</v>
      </c>
    </row>
    <row r="648" spans="2:6">
      <c r="B648" s="444">
        <v>42062</v>
      </c>
      <c r="C648" s="445">
        <v>396.76351899999997</v>
      </c>
      <c r="D648" s="445">
        <v>396.76351899999997</v>
      </c>
      <c r="E648" s="446">
        <f t="shared" si="12"/>
        <v>31.235143111440422</v>
      </c>
      <c r="F648" s="80">
        <v>2.3564389120747098E-2</v>
      </c>
    </row>
    <row r="649" spans="2:6">
      <c r="B649" s="444">
        <v>37834</v>
      </c>
      <c r="C649" s="445">
        <v>12.308415</v>
      </c>
      <c r="D649" s="445">
        <v>12.308415</v>
      </c>
      <c r="E649" s="446">
        <f t="shared" si="12"/>
        <v>-0.82262921562043811</v>
      </c>
      <c r="F649" s="80">
        <v>2.3562005408695796E-2</v>
      </c>
    </row>
    <row r="650" spans="2:6">
      <c r="B650" s="444">
        <v>40332</v>
      </c>
      <c r="C650" s="445">
        <v>69.393699999999995</v>
      </c>
      <c r="D650" s="445">
        <v>69.393699999999995</v>
      </c>
      <c r="E650" s="446">
        <f t="shared" si="12"/>
        <v>-0.26083529296337282</v>
      </c>
      <c r="F650" s="80">
        <v>2.3519908945066392E-2</v>
      </c>
    </row>
    <row r="651" spans="2:6">
      <c r="B651" s="444">
        <v>41100</v>
      </c>
      <c r="C651" s="445">
        <v>93.881241000000003</v>
      </c>
      <c r="D651" s="445">
        <v>93.881241000000003</v>
      </c>
      <c r="E651" s="446">
        <f t="shared" ref="E651:E714" si="13">C651/C652-1</f>
        <v>3.5344253424043126E-2</v>
      </c>
      <c r="F651" s="80">
        <v>2.3515949292279847E-2</v>
      </c>
    </row>
    <row r="652" spans="2:6">
      <c r="B652" s="444">
        <v>40998</v>
      </c>
      <c r="C652" s="445">
        <v>90.676353000000006</v>
      </c>
      <c r="D652" s="445">
        <v>90.676353000000006</v>
      </c>
      <c r="E652" s="446">
        <f t="shared" si="13"/>
        <v>2.4398398718209795</v>
      </c>
      <c r="F652" s="80">
        <v>2.3509357196613845E-2</v>
      </c>
    </row>
    <row r="653" spans="2:6">
      <c r="B653" s="444">
        <v>38352</v>
      </c>
      <c r="C653" s="445">
        <v>26.360631999999999</v>
      </c>
      <c r="D653" s="445">
        <v>26.360631999999999</v>
      </c>
      <c r="E653" s="446">
        <f t="shared" si="13"/>
        <v>-0.92929234731075305</v>
      </c>
      <c r="F653" s="80">
        <v>2.3508089266868426E-2</v>
      </c>
    </row>
    <row r="654" spans="2:6">
      <c r="B654" s="444">
        <v>43090</v>
      </c>
      <c r="C654" s="445">
        <v>372.81158399999998</v>
      </c>
      <c r="D654" s="445">
        <v>372.81158399999998</v>
      </c>
      <c r="E654" s="446">
        <f t="shared" si="13"/>
        <v>6.0485501641431156</v>
      </c>
      <c r="F654" s="80">
        <v>2.3452129803727573E-2</v>
      </c>
    </row>
    <row r="655" spans="2:6">
      <c r="B655" s="444">
        <v>39304</v>
      </c>
      <c r="C655" s="445">
        <v>52.891953000000001</v>
      </c>
      <c r="D655" s="445">
        <v>52.891953000000001</v>
      </c>
      <c r="E655" s="446">
        <f t="shared" si="13"/>
        <v>-0.93881398888922041</v>
      </c>
      <c r="F655" s="80">
        <v>2.3442706275010439E-2</v>
      </c>
    </row>
    <row r="656" spans="2:6">
      <c r="B656" s="444">
        <v>44803</v>
      </c>
      <c r="C656" s="445">
        <v>864.44519000000003</v>
      </c>
      <c r="D656" s="445">
        <v>864.44519000000003</v>
      </c>
      <c r="E656" s="446">
        <f t="shared" si="13"/>
        <v>-4.2473976206941488E-2</v>
      </c>
      <c r="F656" s="80">
        <v>2.3378552225379989E-2</v>
      </c>
    </row>
    <row r="657" spans="2:6">
      <c r="B657" s="444">
        <v>44790</v>
      </c>
      <c r="C657" s="445">
        <v>902.79028300000004</v>
      </c>
      <c r="D657" s="445">
        <v>902.79028300000004</v>
      </c>
      <c r="E657" s="446">
        <f t="shared" si="13"/>
        <v>28.175036364159304</v>
      </c>
      <c r="F657" s="80">
        <v>2.3377139534321634E-2</v>
      </c>
    </row>
    <row r="658" spans="2:6">
      <c r="B658" s="444">
        <v>39965</v>
      </c>
      <c r="C658" s="445">
        <v>30.943930000000002</v>
      </c>
      <c r="D658" s="445">
        <v>30.943930000000002</v>
      </c>
      <c r="E658" s="446">
        <f t="shared" si="13"/>
        <v>-0.57199961006287836</v>
      </c>
      <c r="F658" s="80">
        <v>2.3367517757338474E-2</v>
      </c>
    </row>
    <row r="659" spans="2:6">
      <c r="B659" s="444">
        <v>40298</v>
      </c>
      <c r="C659" s="445">
        <v>72.298835999999994</v>
      </c>
      <c r="D659" s="445">
        <v>72.298835999999994</v>
      </c>
      <c r="E659" s="446">
        <f t="shared" si="13"/>
        <v>1.1003298093802352</v>
      </c>
      <c r="F659" s="80">
        <v>2.334901068866313E-2</v>
      </c>
    </row>
    <row r="660" spans="2:6">
      <c r="B660" s="444">
        <v>38590</v>
      </c>
      <c r="C660" s="445">
        <v>34.422611000000003</v>
      </c>
      <c r="D660" s="445">
        <v>34.422611000000003</v>
      </c>
      <c r="E660" s="446">
        <f t="shared" si="13"/>
        <v>-0.31135964345459166</v>
      </c>
      <c r="F660" s="80">
        <v>2.3331496411283403E-2</v>
      </c>
    </row>
    <row r="661" spans="2:6">
      <c r="B661" s="444">
        <v>39164</v>
      </c>
      <c r="C661" s="445">
        <v>49.986339999999998</v>
      </c>
      <c r="D661" s="445">
        <v>49.986339999999998</v>
      </c>
      <c r="E661" s="446">
        <f t="shared" si="13"/>
        <v>0.65313186423231806</v>
      </c>
      <c r="F661" s="80">
        <v>2.3302376937599734E-2</v>
      </c>
    </row>
    <row r="662" spans="2:6">
      <c r="B662" s="444">
        <v>39955</v>
      </c>
      <c r="C662" s="445">
        <v>30.237358</v>
      </c>
      <c r="D662" s="445">
        <v>30.237358</v>
      </c>
      <c r="E662" s="446">
        <f t="shared" si="13"/>
        <v>-0.91543118163061377</v>
      </c>
      <c r="F662" s="80">
        <v>2.3298453540458341E-2</v>
      </c>
    </row>
    <row r="663" spans="2:6">
      <c r="B663" s="444">
        <v>43039</v>
      </c>
      <c r="C663" s="445">
        <v>357.54736300000002</v>
      </c>
      <c r="D663" s="445">
        <v>357.54736300000002</v>
      </c>
      <c r="E663" s="446">
        <f t="shared" si="13"/>
        <v>7.0195513965328304E-2</v>
      </c>
      <c r="F663" s="80">
        <v>2.3255698480177944E-2</v>
      </c>
    </row>
    <row r="664" spans="2:6">
      <c r="B664" s="444">
        <v>42430</v>
      </c>
      <c r="C664" s="445">
        <v>334.09536700000001</v>
      </c>
      <c r="D664" s="445">
        <v>334.09536700000001</v>
      </c>
      <c r="E664" s="446">
        <f t="shared" si="13"/>
        <v>4.7350113203243414</v>
      </c>
      <c r="F664" s="80">
        <v>2.3240324357531206E-2</v>
      </c>
    </row>
    <row r="665" spans="2:6">
      <c r="B665" s="444">
        <v>40072</v>
      </c>
      <c r="C665" s="445">
        <v>58.255398</v>
      </c>
      <c r="D665" s="445">
        <v>58.255398</v>
      </c>
      <c r="E665" s="446">
        <f t="shared" si="13"/>
        <v>-0.88398291401331386</v>
      </c>
      <c r="F665" s="80">
        <v>2.3230448277613114E-2</v>
      </c>
    </row>
    <row r="666" spans="2:6">
      <c r="B666" s="444">
        <v>44021</v>
      </c>
      <c r="C666" s="445">
        <v>502.127747</v>
      </c>
      <c r="D666" s="445">
        <v>502.127747</v>
      </c>
      <c r="E666" s="446">
        <f t="shared" si="13"/>
        <v>0.48193306302058048</v>
      </c>
      <c r="F666" s="80">
        <v>2.3221502102833247E-2</v>
      </c>
    </row>
    <row r="667" spans="2:6">
      <c r="B667" s="444">
        <v>42418</v>
      </c>
      <c r="C667" s="445">
        <v>338.83294699999999</v>
      </c>
      <c r="D667" s="445">
        <v>338.83294699999999</v>
      </c>
      <c r="E667" s="446">
        <f t="shared" si="13"/>
        <v>-0.20554648001769238</v>
      </c>
      <c r="F667" s="80">
        <v>2.3217797598275691E-2</v>
      </c>
    </row>
    <row r="668" spans="2:6">
      <c r="B668" s="444">
        <v>43124</v>
      </c>
      <c r="C668" s="445">
        <v>426.49813799999998</v>
      </c>
      <c r="D668" s="445">
        <v>426.49813799999998</v>
      </c>
      <c r="E668" s="446">
        <f t="shared" si="13"/>
        <v>3.4425628797782863</v>
      </c>
      <c r="F668" s="80">
        <v>2.3207807474796782E-2</v>
      </c>
    </row>
    <row r="669" spans="2:6">
      <c r="B669" s="444">
        <v>40749</v>
      </c>
      <c r="C669" s="445">
        <v>96.002724000000001</v>
      </c>
      <c r="D669" s="445">
        <v>96.002724000000001</v>
      </c>
      <c r="E669" s="446">
        <f t="shared" si="13"/>
        <v>5.2638803977294604</v>
      </c>
      <c r="F669" s="80">
        <v>2.3172919470209719E-2</v>
      </c>
    </row>
    <row r="670" spans="2:6">
      <c r="B670" s="444">
        <v>37519</v>
      </c>
      <c r="C670" s="445">
        <v>15.326397999999999</v>
      </c>
      <c r="D670" s="445">
        <v>15.326397999999999</v>
      </c>
      <c r="E670" s="446">
        <f t="shared" si="13"/>
        <v>0.27336668128100716</v>
      </c>
      <c r="F670" s="80">
        <v>2.3164535151491528E-2</v>
      </c>
    </row>
    <row r="671" spans="2:6">
      <c r="B671" s="444">
        <v>37666</v>
      </c>
      <c r="C671" s="445">
        <v>12.036123</v>
      </c>
      <c r="D671" s="445">
        <v>12.036123</v>
      </c>
      <c r="E671" s="446">
        <f t="shared" si="13"/>
        <v>-0.95985253756921518</v>
      </c>
      <c r="F671" s="80">
        <v>2.3146802214381257E-2</v>
      </c>
    </row>
    <row r="672" spans="2:6">
      <c r="B672" s="444">
        <v>42012</v>
      </c>
      <c r="C672" s="445">
        <v>299.79785199999998</v>
      </c>
      <c r="D672" s="445">
        <v>299.79785199999998</v>
      </c>
      <c r="E672" s="446">
        <f t="shared" si="13"/>
        <v>-3.8401274625927684E-3</v>
      </c>
      <c r="F672" s="80">
        <v>2.3139157443986091E-2</v>
      </c>
    </row>
    <row r="673" spans="2:6">
      <c r="B673" s="444">
        <v>42529</v>
      </c>
      <c r="C673" s="445">
        <v>300.953552</v>
      </c>
      <c r="D673" s="445">
        <v>300.953552</v>
      </c>
      <c r="E673" s="446">
        <f t="shared" si="13"/>
        <v>-0.40449015573790681</v>
      </c>
      <c r="F673" s="80">
        <v>2.3118513549376551E-2</v>
      </c>
    </row>
    <row r="674" spans="2:6">
      <c r="B674" s="444">
        <v>44019</v>
      </c>
      <c r="C674" s="445">
        <v>505.37124599999999</v>
      </c>
      <c r="D674" s="445">
        <v>505.37124599999999</v>
      </c>
      <c r="E674" s="446">
        <f t="shared" si="13"/>
        <v>0.90923449001747492</v>
      </c>
      <c r="F674" s="80">
        <v>2.3068898749970757E-2</v>
      </c>
    </row>
    <row r="675" spans="2:6">
      <c r="B675" s="444">
        <v>41768</v>
      </c>
      <c r="C675" s="445">
        <v>264.69836400000003</v>
      </c>
      <c r="D675" s="445">
        <v>264.69836400000003</v>
      </c>
      <c r="E675" s="446">
        <f t="shared" si="13"/>
        <v>13.429554745453069</v>
      </c>
      <c r="F675" s="80">
        <v>2.3062692722365385E-2</v>
      </c>
    </row>
    <row r="676" spans="2:6">
      <c r="B676" s="444">
        <v>39903</v>
      </c>
      <c r="C676" s="445">
        <v>18.344180999999999</v>
      </c>
      <c r="D676" s="445">
        <v>18.344180999999999</v>
      </c>
      <c r="E676" s="446">
        <f t="shared" si="13"/>
        <v>-0.73711968677540773</v>
      </c>
      <c r="F676" s="80">
        <v>2.3057551104131768E-2</v>
      </c>
    </row>
    <row r="677" spans="2:6">
      <c r="B677" s="444">
        <v>40254</v>
      </c>
      <c r="C677" s="445">
        <v>69.781493999999995</v>
      </c>
      <c r="D677" s="445">
        <v>69.781493999999995</v>
      </c>
      <c r="E677" s="446">
        <f t="shared" si="13"/>
        <v>-4.4268316432232946E-2</v>
      </c>
      <c r="F677" s="80">
        <v>2.3050289762014842E-2</v>
      </c>
    </row>
    <row r="678" spans="2:6">
      <c r="B678" s="444">
        <v>40302</v>
      </c>
      <c r="C678" s="445">
        <v>73.013687000000004</v>
      </c>
      <c r="D678" s="445">
        <v>73.013687000000004</v>
      </c>
      <c r="E678" s="446">
        <f t="shared" si="13"/>
        <v>-0.90938052676327497</v>
      </c>
      <c r="F678" s="80">
        <v>2.2984650022482622E-2</v>
      </c>
    </row>
    <row r="679" spans="2:6">
      <c r="B679" s="444">
        <v>44256</v>
      </c>
      <c r="C679" s="445">
        <v>805.71740699999998</v>
      </c>
      <c r="D679" s="445">
        <v>805.71740699999998</v>
      </c>
      <c r="E679" s="446">
        <f t="shared" si="13"/>
        <v>29.692116345787273</v>
      </c>
      <c r="F679" s="80">
        <v>2.2980747589428141E-2</v>
      </c>
    </row>
    <row r="680" spans="2:6">
      <c r="B680" s="444">
        <v>39945</v>
      </c>
      <c r="C680" s="445">
        <v>26.251608000000001</v>
      </c>
      <c r="D680" s="445">
        <v>26.251608000000001</v>
      </c>
      <c r="E680" s="446">
        <f t="shared" si="13"/>
        <v>-0.50690767818494842</v>
      </c>
      <c r="F680" s="80">
        <v>2.2943868487636854E-2</v>
      </c>
    </row>
    <row r="681" spans="2:6">
      <c r="B681" s="444">
        <v>39427</v>
      </c>
      <c r="C681" s="445">
        <v>53.238728000000002</v>
      </c>
      <c r="D681" s="445">
        <v>53.238728000000002</v>
      </c>
      <c r="E681" s="446">
        <f t="shared" si="13"/>
        <v>-0.9244752990741445</v>
      </c>
      <c r="F681" s="80">
        <v>2.2936262285279785E-2</v>
      </c>
    </row>
    <row r="682" spans="2:6">
      <c r="B682" s="444">
        <v>44096</v>
      </c>
      <c r="C682" s="445">
        <v>704.918091</v>
      </c>
      <c r="D682" s="445">
        <v>704.918091</v>
      </c>
      <c r="E682" s="446">
        <f t="shared" si="13"/>
        <v>1.5367871515953158</v>
      </c>
      <c r="F682" s="80">
        <v>2.2925391380924198E-2</v>
      </c>
    </row>
    <row r="683" spans="2:6">
      <c r="B683" s="444">
        <v>41803</v>
      </c>
      <c r="C683" s="445">
        <v>277.87829599999998</v>
      </c>
      <c r="D683" s="445">
        <v>277.87829599999998</v>
      </c>
      <c r="E683" s="446">
        <f t="shared" si="13"/>
        <v>2.4574634268786482</v>
      </c>
      <c r="F683" s="80">
        <v>2.2889290729966039E-2</v>
      </c>
    </row>
    <row r="684" spans="2:6">
      <c r="B684" s="444">
        <v>40519</v>
      </c>
      <c r="C684" s="445">
        <v>80.370566999999994</v>
      </c>
      <c r="D684" s="445">
        <v>80.370566999999994</v>
      </c>
      <c r="E684" s="446">
        <f t="shared" si="13"/>
        <v>0.14948761418313228</v>
      </c>
      <c r="F684" s="80">
        <v>2.2879685723483645E-2</v>
      </c>
    </row>
    <row r="685" spans="2:6">
      <c r="B685" s="444">
        <v>40290</v>
      </c>
      <c r="C685" s="445">
        <v>69.918602000000007</v>
      </c>
      <c r="D685" s="445">
        <v>69.918602000000007</v>
      </c>
      <c r="E685" s="446">
        <f t="shared" si="13"/>
        <v>-0.6607565906166909</v>
      </c>
      <c r="F685" s="80">
        <v>2.2867260467223094E-2</v>
      </c>
    </row>
    <row r="686" spans="2:6">
      <c r="B686" s="444">
        <v>41572</v>
      </c>
      <c r="C686" s="445">
        <v>206.10157799999999</v>
      </c>
      <c r="D686" s="445">
        <v>206.10157799999999</v>
      </c>
      <c r="E686" s="446">
        <f t="shared" si="13"/>
        <v>0.55568174856746277</v>
      </c>
      <c r="F686" s="80">
        <v>2.2851255101834722E-2</v>
      </c>
    </row>
    <row r="687" spans="2:6">
      <c r="B687" s="444">
        <v>41302</v>
      </c>
      <c r="C687" s="445">
        <v>132.483124</v>
      </c>
      <c r="D687" s="445">
        <v>132.483124</v>
      </c>
      <c r="E687" s="446">
        <f t="shared" si="13"/>
        <v>2.7519853433598778</v>
      </c>
      <c r="F687" s="80">
        <v>2.2832514368612777E-2</v>
      </c>
    </row>
    <row r="688" spans="2:6">
      <c r="B688" s="444">
        <v>40009</v>
      </c>
      <c r="C688" s="445">
        <v>35.310138999999999</v>
      </c>
      <c r="D688" s="445">
        <v>35.310138999999999</v>
      </c>
      <c r="E688" s="446">
        <f t="shared" si="13"/>
        <v>-0.87812162183399156</v>
      </c>
      <c r="F688" s="80">
        <v>2.2828717128432041E-2</v>
      </c>
    </row>
    <row r="689" spans="2:6">
      <c r="B689" s="444">
        <v>41838</v>
      </c>
      <c r="C689" s="445">
        <v>289.71618699999999</v>
      </c>
      <c r="D689" s="445">
        <v>289.71618699999999</v>
      </c>
      <c r="E689" s="446">
        <f t="shared" si="13"/>
        <v>-4.3577796221723419E-2</v>
      </c>
      <c r="F689" s="80">
        <v>2.2805079495086478E-2</v>
      </c>
    </row>
    <row r="690" spans="2:6">
      <c r="B690" s="444">
        <v>42555</v>
      </c>
      <c r="C690" s="445">
        <v>302.91662600000001</v>
      </c>
      <c r="D690" s="445">
        <v>302.91662600000001</v>
      </c>
      <c r="E690" s="446">
        <f t="shared" si="13"/>
        <v>10.782929125973254</v>
      </c>
      <c r="F690" s="80">
        <v>2.275486439863994E-2</v>
      </c>
    </row>
    <row r="691" spans="2:6">
      <c r="B691" s="444">
        <v>39947</v>
      </c>
      <c r="C691" s="445">
        <v>25.708092000000001</v>
      </c>
      <c r="D691" s="445">
        <v>25.708092000000001</v>
      </c>
      <c r="E691" s="446">
        <f t="shared" si="13"/>
        <v>-0.94135380385764578</v>
      </c>
      <c r="F691" s="80">
        <v>2.270221319875465E-2</v>
      </c>
    </row>
    <row r="692" spans="2:6">
      <c r="B692" s="444">
        <v>43543</v>
      </c>
      <c r="C692" s="445">
        <v>438.35906999999997</v>
      </c>
      <c r="D692" s="445">
        <v>438.35906999999997</v>
      </c>
      <c r="E692" s="446">
        <f t="shared" si="13"/>
        <v>6.9022549416058245</v>
      </c>
      <c r="F692" s="80">
        <v>2.2649702338108257E-2</v>
      </c>
    </row>
    <row r="693" spans="2:6">
      <c r="B693" s="444">
        <v>39202</v>
      </c>
      <c r="C693" s="445">
        <v>55.472656000000001</v>
      </c>
      <c r="D693" s="445">
        <v>55.472656000000001</v>
      </c>
      <c r="E693" s="446">
        <f t="shared" si="13"/>
        <v>-0.87159399501345136</v>
      </c>
      <c r="F693" s="80">
        <v>2.2640342739742358E-2</v>
      </c>
    </row>
    <row r="694" spans="2:6">
      <c r="B694" s="444">
        <v>43431</v>
      </c>
      <c r="C694" s="445">
        <v>432.00982699999997</v>
      </c>
      <c r="D694" s="445">
        <v>432.00982699999997</v>
      </c>
      <c r="E694" s="446">
        <f t="shared" si="13"/>
        <v>-0.41911374963724013</v>
      </c>
      <c r="F694" s="80">
        <v>2.2638841227322626E-2</v>
      </c>
    </row>
    <row r="695" spans="2:6">
      <c r="B695" s="444">
        <v>44168</v>
      </c>
      <c r="C695" s="445">
        <v>743.70812999999998</v>
      </c>
      <c r="D695" s="445">
        <v>743.70812999999998</v>
      </c>
      <c r="E695" s="446">
        <f t="shared" si="13"/>
        <v>30.860417255091196</v>
      </c>
      <c r="F695" s="80">
        <v>2.2593989900907774E-2</v>
      </c>
    </row>
    <row r="696" spans="2:6">
      <c r="B696" s="444">
        <v>38128</v>
      </c>
      <c r="C696" s="445">
        <v>23.342699</v>
      </c>
      <c r="D696" s="445">
        <v>23.342699</v>
      </c>
      <c r="E696" s="446">
        <f t="shared" si="13"/>
        <v>-0.50350076567750102</v>
      </c>
      <c r="F696" s="80">
        <v>2.2579483986500115E-2</v>
      </c>
    </row>
    <row r="697" spans="2:6">
      <c r="B697" s="444">
        <v>38736</v>
      </c>
      <c r="C697" s="445">
        <v>47.014572000000001</v>
      </c>
      <c r="D697" s="445">
        <v>47.014572000000001</v>
      </c>
      <c r="E697" s="446">
        <f t="shared" si="13"/>
        <v>-0.84928486419524207</v>
      </c>
      <c r="F697" s="80">
        <v>2.257727184253322E-2</v>
      </c>
    </row>
    <row r="698" spans="2:6">
      <c r="B698" s="444">
        <v>42541</v>
      </c>
      <c r="C698" s="445">
        <v>311.94326799999999</v>
      </c>
      <c r="D698" s="445">
        <v>311.94326799999999</v>
      </c>
      <c r="E698" s="446">
        <f t="shared" si="13"/>
        <v>1.7225473444707928E-2</v>
      </c>
      <c r="F698" s="80">
        <v>2.2556808296720021E-2</v>
      </c>
    </row>
    <row r="699" spans="2:6">
      <c r="B699" s="444">
        <v>42517</v>
      </c>
      <c r="C699" s="445">
        <v>306.660889</v>
      </c>
      <c r="D699" s="445">
        <v>306.660889</v>
      </c>
      <c r="E699" s="446">
        <f t="shared" si="13"/>
        <v>-0.74365870131983058</v>
      </c>
      <c r="F699" s="80">
        <v>2.2539982286094995E-2</v>
      </c>
    </row>
    <row r="700" spans="2:6">
      <c r="B700" s="444">
        <v>44463</v>
      </c>
      <c r="C700" s="445">
        <v>1196.2991939999999</v>
      </c>
      <c r="D700" s="445">
        <v>1196.2991939999999</v>
      </c>
      <c r="E700" s="446">
        <f t="shared" si="13"/>
        <v>16.2949521995853</v>
      </c>
      <c r="F700" s="80">
        <v>2.2509948151120618E-2</v>
      </c>
    </row>
    <row r="701" spans="2:6">
      <c r="B701" s="444">
        <v>40183</v>
      </c>
      <c r="C701" s="445">
        <v>69.170424999999994</v>
      </c>
      <c r="D701" s="445">
        <v>69.170424999999994</v>
      </c>
      <c r="E701" s="446">
        <f t="shared" si="13"/>
        <v>-0.75372930386915238</v>
      </c>
      <c r="F701" s="80">
        <v>2.25006712290583E-2</v>
      </c>
    </row>
    <row r="702" spans="2:6">
      <c r="B702" s="444">
        <v>41807</v>
      </c>
      <c r="C702" s="445">
        <v>280.87152099999997</v>
      </c>
      <c r="D702" s="445">
        <v>280.87152099999997</v>
      </c>
      <c r="E702" s="446">
        <f t="shared" si="13"/>
        <v>-9.5495442594721647E-2</v>
      </c>
      <c r="F702" s="80">
        <v>2.2496572022993266E-2</v>
      </c>
    </row>
    <row r="703" spans="2:6">
      <c r="B703" s="444">
        <v>41992</v>
      </c>
      <c r="C703" s="445">
        <v>310.52526899999998</v>
      </c>
      <c r="D703" s="445">
        <v>310.52526899999998</v>
      </c>
      <c r="E703" s="446">
        <f t="shared" si="13"/>
        <v>-0.24807144021473571</v>
      </c>
      <c r="F703" s="80">
        <v>2.2486625588527653E-2</v>
      </c>
    </row>
    <row r="704" spans="2:6">
      <c r="B704" s="444">
        <v>43395</v>
      </c>
      <c r="C704" s="445">
        <v>412.97177099999999</v>
      </c>
      <c r="D704" s="445">
        <v>412.97177099999999</v>
      </c>
      <c r="E704" s="446">
        <f t="shared" si="13"/>
        <v>0.99035273702450111</v>
      </c>
      <c r="F704" s="80">
        <v>2.2482935889703404E-2</v>
      </c>
    </row>
    <row r="705" spans="2:6">
      <c r="B705" s="444">
        <v>41607</v>
      </c>
      <c r="C705" s="445">
        <v>207.48672500000001</v>
      </c>
      <c r="D705" s="445">
        <v>207.48672500000001</v>
      </c>
      <c r="E705" s="446">
        <f t="shared" si="13"/>
        <v>-0.56779199203553188</v>
      </c>
      <c r="F705" s="80">
        <v>2.2454240939455916E-2</v>
      </c>
    </row>
    <row r="706" spans="2:6">
      <c r="B706" s="444">
        <v>44008</v>
      </c>
      <c r="C706" s="445">
        <v>480.06219499999997</v>
      </c>
      <c r="D706" s="445">
        <v>480.06219499999997</v>
      </c>
      <c r="E706" s="446">
        <f t="shared" si="13"/>
        <v>1.4194557045856375</v>
      </c>
      <c r="F706" s="80">
        <v>2.2452359919518328E-2</v>
      </c>
    </row>
    <row r="707" spans="2:6">
      <c r="B707" s="444">
        <v>41516</v>
      </c>
      <c r="C707" s="445">
        <v>198.41743500000001</v>
      </c>
      <c r="D707" s="445">
        <v>198.41743500000001</v>
      </c>
      <c r="E707" s="446">
        <f t="shared" si="13"/>
        <v>7.4836629015169205</v>
      </c>
      <c r="F707" s="80">
        <v>2.2404631555945409E-2</v>
      </c>
    </row>
    <row r="708" spans="2:6">
      <c r="B708" s="444">
        <v>38145</v>
      </c>
      <c r="C708" s="445">
        <v>23.388179999999998</v>
      </c>
      <c r="D708" s="445">
        <v>23.388179999999998</v>
      </c>
      <c r="E708" s="446">
        <f t="shared" si="13"/>
        <v>-0.94628840953722559</v>
      </c>
      <c r="F708" s="80">
        <v>2.239932560982183E-2</v>
      </c>
    </row>
    <row r="709" spans="2:6">
      <c r="B709" s="444">
        <v>43539</v>
      </c>
      <c r="C709" s="445">
        <v>435.44009399999999</v>
      </c>
      <c r="D709" s="445">
        <v>435.44009399999999</v>
      </c>
      <c r="E709" s="446">
        <f t="shared" si="13"/>
        <v>0.33695360584083778</v>
      </c>
      <c r="F709" s="80">
        <v>2.2398759980653882E-2</v>
      </c>
    </row>
    <row r="710" spans="2:6">
      <c r="B710" s="444">
        <v>41901</v>
      </c>
      <c r="C710" s="445">
        <v>325.69574</v>
      </c>
      <c r="D710" s="445">
        <v>325.69574</v>
      </c>
      <c r="E710" s="446">
        <f t="shared" si="13"/>
        <v>8.2131421123552997</v>
      </c>
      <c r="F710" s="80">
        <v>2.2390006174914712E-2</v>
      </c>
    </row>
    <row r="711" spans="2:6">
      <c r="B711" s="444">
        <v>38884</v>
      </c>
      <c r="C711" s="445">
        <v>35.351211999999997</v>
      </c>
      <c r="D711" s="445">
        <v>35.351211999999997</v>
      </c>
      <c r="E711" s="446">
        <f t="shared" si="13"/>
        <v>-0.59660874493958171</v>
      </c>
      <c r="F711" s="80">
        <v>2.2373478823322301E-2</v>
      </c>
    </row>
    <row r="712" spans="2:6">
      <c r="B712" s="444">
        <v>40554</v>
      </c>
      <c r="C712" s="445">
        <v>87.635047999999998</v>
      </c>
      <c r="D712" s="445">
        <v>87.635047999999998</v>
      </c>
      <c r="E712" s="446">
        <f t="shared" si="13"/>
        <v>-0.91799756433015267</v>
      </c>
      <c r="F712" s="80">
        <v>2.2370292039006756E-2</v>
      </c>
    </row>
    <row r="713" spans="2:6">
      <c r="B713" s="444">
        <v>45068</v>
      </c>
      <c r="C713" s="445">
        <v>1068.6883539999999</v>
      </c>
      <c r="D713" s="445">
        <v>1068.6883539999999</v>
      </c>
      <c r="E713" s="446">
        <f t="shared" si="13"/>
        <v>-0.34530782515452374</v>
      </c>
      <c r="F713" s="80">
        <v>2.2367207404746736E-2</v>
      </c>
    </row>
    <row r="714" spans="2:6">
      <c r="B714" s="444">
        <v>45334</v>
      </c>
      <c r="C714" s="445">
        <v>1632.3524170000001</v>
      </c>
      <c r="D714" s="445">
        <v>1632.3524170000001</v>
      </c>
      <c r="E714" s="446">
        <f t="shared" si="13"/>
        <v>2.7066076171390159</v>
      </c>
      <c r="F714" s="80">
        <v>2.2292502475740328E-2</v>
      </c>
    </row>
    <row r="715" spans="2:6">
      <c r="B715" s="444">
        <v>43654</v>
      </c>
      <c r="C715" s="445">
        <v>440.38986199999999</v>
      </c>
      <c r="D715" s="445">
        <v>440.38986199999999</v>
      </c>
      <c r="E715" s="446">
        <f t="shared" ref="E715:E778" si="14">C715/C716-1</f>
        <v>6.7646905720733965</v>
      </c>
      <c r="F715" s="80">
        <v>2.2284442904410673E-2</v>
      </c>
    </row>
    <row r="716" spans="2:6">
      <c r="B716" s="444">
        <v>40126</v>
      </c>
      <c r="C716" s="445">
        <v>56.716988000000001</v>
      </c>
      <c r="D716" s="445">
        <v>56.716988000000001</v>
      </c>
      <c r="E716" s="446">
        <f t="shared" si="14"/>
        <v>-0.93452792870822832</v>
      </c>
      <c r="F716" s="80">
        <v>2.2276851490450555E-2</v>
      </c>
    </row>
    <row r="717" spans="2:6">
      <c r="B717" s="444">
        <v>44391</v>
      </c>
      <c r="C717" s="445">
        <v>866.27758800000004</v>
      </c>
      <c r="D717" s="445">
        <v>866.27758800000004</v>
      </c>
      <c r="E717" s="446">
        <f t="shared" si="14"/>
        <v>27.338346828335837</v>
      </c>
      <c r="F717" s="80">
        <v>2.2211805873116219E-2</v>
      </c>
    </row>
    <row r="718" spans="2:6">
      <c r="B718" s="444">
        <v>38533</v>
      </c>
      <c r="C718" s="445">
        <v>30.569094</v>
      </c>
      <c r="D718" s="445">
        <v>30.569094</v>
      </c>
      <c r="E718" s="446">
        <f t="shared" si="14"/>
        <v>-0.91321950529053075</v>
      </c>
      <c r="F718" s="80">
        <v>2.2148614046443527E-2</v>
      </c>
    </row>
    <row r="719" spans="2:6">
      <c r="B719" s="444">
        <v>42758</v>
      </c>
      <c r="C719" s="445">
        <v>352.25765999999999</v>
      </c>
      <c r="D719" s="445">
        <v>352.25765999999999</v>
      </c>
      <c r="E719" s="446">
        <f t="shared" si="14"/>
        <v>15.038556716999548</v>
      </c>
      <c r="F719" s="80">
        <v>2.2116047235399394E-2</v>
      </c>
    </row>
    <row r="720" spans="2:6">
      <c r="B720" s="444">
        <v>38112</v>
      </c>
      <c r="C720" s="445">
        <v>21.963177000000002</v>
      </c>
      <c r="D720" s="445">
        <v>21.963177000000002</v>
      </c>
      <c r="E720" s="446">
        <f t="shared" si="14"/>
        <v>-0.70107536464516995</v>
      </c>
      <c r="F720" s="80">
        <v>2.2081253943937229E-2</v>
      </c>
    </row>
    <row r="721" spans="2:6">
      <c r="B721" s="444">
        <v>40871</v>
      </c>
      <c r="C721" s="445">
        <v>73.473961000000003</v>
      </c>
      <c r="D721" s="445">
        <v>73.473961000000003</v>
      </c>
      <c r="E721" s="446">
        <f t="shared" si="14"/>
        <v>-0.81796765448455699</v>
      </c>
      <c r="F721" s="80">
        <v>2.2080861698895449E-2</v>
      </c>
    </row>
    <row r="722" spans="2:6">
      <c r="B722" s="444">
        <v>42079</v>
      </c>
      <c r="C722" s="445">
        <v>403.631348</v>
      </c>
      <c r="D722" s="445">
        <v>403.631348</v>
      </c>
      <c r="E722" s="446">
        <f t="shared" si="14"/>
        <v>2.1162253280865611</v>
      </c>
      <c r="F722" s="80">
        <v>2.2061085609032416E-2</v>
      </c>
    </row>
    <row r="723" spans="2:6">
      <c r="B723" s="444">
        <v>41299</v>
      </c>
      <c r="C723" s="445">
        <v>129.52572599999999</v>
      </c>
      <c r="D723" s="445">
        <v>129.52572599999999</v>
      </c>
      <c r="E723" s="446">
        <f t="shared" si="14"/>
        <v>3.6435648295915364</v>
      </c>
      <c r="F723" s="80">
        <v>2.2060152082960638E-2</v>
      </c>
    </row>
    <row r="724" spans="2:6">
      <c r="B724" s="444">
        <v>38294</v>
      </c>
      <c r="C724" s="445">
        <v>27.893597</v>
      </c>
      <c r="D724" s="445">
        <v>27.893597</v>
      </c>
      <c r="E724" s="446">
        <f t="shared" si="14"/>
        <v>-0.93978115628396108</v>
      </c>
      <c r="F724" s="80">
        <v>2.205170519006705E-2</v>
      </c>
    </row>
    <row r="725" spans="2:6">
      <c r="B725" s="444">
        <v>43979</v>
      </c>
      <c r="C725" s="445">
        <v>463.20379600000001</v>
      </c>
      <c r="D725" s="445">
        <v>463.20379600000001</v>
      </c>
      <c r="E725" s="446">
        <f t="shared" si="14"/>
        <v>19.512067524180971</v>
      </c>
      <c r="F725" s="80">
        <v>2.2036222176091691E-2</v>
      </c>
    </row>
    <row r="726" spans="2:6">
      <c r="B726" s="444">
        <v>38028</v>
      </c>
      <c r="C726" s="445">
        <v>22.582014000000001</v>
      </c>
      <c r="D726" s="445">
        <v>22.582014000000001</v>
      </c>
      <c r="E726" s="446">
        <f t="shared" si="14"/>
        <v>-0.68156230832691334</v>
      </c>
      <c r="F726" s="80">
        <v>2.1930260430497617E-2</v>
      </c>
    </row>
    <row r="727" spans="2:6">
      <c r="B727" s="444">
        <v>40333</v>
      </c>
      <c r="C727" s="445">
        <v>70.915015999999994</v>
      </c>
      <c r="D727" s="445">
        <v>70.915015999999994</v>
      </c>
      <c r="E727" s="446">
        <f t="shared" si="14"/>
        <v>-0.8321324070531918</v>
      </c>
      <c r="F727" s="80">
        <v>2.1922969952603788E-2</v>
      </c>
    </row>
    <row r="728" spans="2:6">
      <c r="B728" s="444">
        <v>43430</v>
      </c>
      <c r="C728" s="445">
        <v>422.44613600000002</v>
      </c>
      <c r="D728" s="445">
        <v>422.44613600000002</v>
      </c>
      <c r="E728" s="446">
        <f t="shared" si="14"/>
        <v>-0.55346063425790692</v>
      </c>
      <c r="F728" s="80">
        <v>2.1908852144032043E-2</v>
      </c>
    </row>
    <row r="729" spans="2:6">
      <c r="B729" s="444">
        <v>44854</v>
      </c>
      <c r="C729" s="445">
        <v>946.04455600000006</v>
      </c>
      <c r="D729" s="445">
        <v>946.04455600000006</v>
      </c>
      <c r="E729" s="446">
        <f t="shared" si="14"/>
        <v>0.99090502715555995</v>
      </c>
      <c r="F729" s="80">
        <v>2.1845011824204397E-2</v>
      </c>
    </row>
    <row r="730" spans="2:6">
      <c r="B730" s="444">
        <v>43762</v>
      </c>
      <c r="C730" s="445">
        <v>475.18316700000003</v>
      </c>
      <c r="D730" s="445">
        <v>475.18316700000003</v>
      </c>
      <c r="E730" s="446">
        <f t="shared" si="14"/>
        <v>-0.5400587319345207</v>
      </c>
      <c r="F730" s="80">
        <v>2.182350412142009E-2</v>
      </c>
    </row>
    <row r="731" spans="2:6">
      <c r="B731" s="444">
        <v>44986</v>
      </c>
      <c r="C731" s="445">
        <v>1033.138794</v>
      </c>
      <c r="D731" s="445">
        <v>1033.138794</v>
      </c>
      <c r="E731" s="446">
        <f t="shared" si="14"/>
        <v>1.7387890457959707</v>
      </c>
      <c r="F731" s="80">
        <v>2.1807668354166143E-2</v>
      </c>
    </row>
    <row r="732" spans="2:6">
      <c r="B732" s="444">
        <v>42937</v>
      </c>
      <c r="C732" s="445">
        <v>377.22467</v>
      </c>
      <c r="D732" s="445">
        <v>377.22467</v>
      </c>
      <c r="E732" s="446">
        <f t="shared" si="14"/>
        <v>3.8084394933220276</v>
      </c>
      <c r="F732" s="80">
        <v>2.1792185758295446E-2</v>
      </c>
    </row>
    <row r="733" spans="2:6">
      <c r="B733" s="444">
        <v>40765</v>
      </c>
      <c r="C733" s="445">
        <v>78.450539000000006</v>
      </c>
      <c r="D733" s="445">
        <v>78.450539000000006</v>
      </c>
      <c r="E733" s="446">
        <f t="shared" si="14"/>
        <v>1.2790552859281088</v>
      </c>
      <c r="F733" s="80">
        <v>2.1783892172779096E-2</v>
      </c>
    </row>
    <row r="734" spans="2:6">
      <c r="B734" s="444">
        <v>39995</v>
      </c>
      <c r="C734" s="445">
        <v>34.422393999999997</v>
      </c>
      <c r="D734" s="445">
        <v>34.422393999999997</v>
      </c>
      <c r="E734" s="446">
        <f t="shared" si="14"/>
        <v>-0.8902390838466866</v>
      </c>
      <c r="F734" s="80">
        <v>2.1779972463134012E-2</v>
      </c>
    </row>
    <row r="735" spans="2:6">
      <c r="B735" s="444">
        <v>41948</v>
      </c>
      <c r="C735" s="445">
        <v>313.61248799999998</v>
      </c>
      <c r="D735" s="445">
        <v>313.61248799999998</v>
      </c>
      <c r="E735" s="446">
        <f t="shared" si="14"/>
        <v>-0.26620898867647858</v>
      </c>
      <c r="F735" s="80">
        <v>2.1772455636942523E-2</v>
      </c>
    </row>
    <row r="736" spans="2:6">
      <c r="B736" s="444">
        <v>43209</v>
      </c>
      <c r="C736" s="445">
        <v>427.38665800000001</v>
      </c>
      <c r="D736" s="445">
        <v>427.38665800000001</v>
      </c>
      <c r="E736" s="446">
        <f t="shared" si="14"/>
        <v>-0.70523961255399681</v>
      </c>
      <c r="F736" s="80">
        <v>2.1768476765628098E-2</v>
      </c>
    </row>
    <row r="737" spans="2:6">
      <c r="B737" s="444">
        <v>45301</v>
      </c>
      <c r="C737" s="445">
        <v>1449.9460449999999</v>
      </c>
      <c r="D737" s="445">
        <v>1449.9460449999999</v>
      </c>
      <c r="E737" s="446">
        <f t="shared" si="14"/>
        <v>0.7405456765969296</v>
      </c>
      <c r="F737" s="80">
        <v>2.1706303520676373E-2</v>
      </c>
    </row>
    <row r="738" spans="2:6">
      <c r="B738" s="444">
        <v>44263</v>
      </c>
      <c r="C738" s="445">
        <v>833.04107699999997</v>
      </c>
      <c r="D738" s="445">
        <v>833.04107699999997</v>
      </c>
      <c r="E738" s="446">
        <f t="shared" si="14"/>
        <v>34.090380739237411</v>
      </c>
      <c r="F738" s="80">
        <v>2.1667728905469197E-2</v>
      </c>
    </row>
    <row r="739" spans="2:6">
      <c r="B739" s="444">
        <v>38204</v>
      </c>
      <c r="C739" s="445">
        <v>23.73987</v>
      </c>
      <c r="D739" s="445">
        <v>23.73987</v>
      </c>
      <c r="E739" s="446">
        <f t="shared" si="14"/>
        <v>-0.97673847910160139</v>
      </c>
      <c r="F739" s="80">
        <v>2.1659559480708301E-2</v>
      </c>
    </row>
    <row r="740" spans="2:6">
      <c r="B740" s="444">
        <v>44623</v>
      </c>
      <c r="C740" s="445">
        <v>1020.5639650000001</v>
      </c>
      <c r="D740" s="445">
        <v>1020.5639650000001</v>
      </c>
      <c r="E740" s="446">
        <f t="shared" si="14"/>
        <v>1.9883770720570535</v>
      </c>
      <c r="F740" s="80">
        <v>2.1648343573517304E-2</v>
      </c>
    </row>
    <row r="741" spans="2:6">
      <c r="B741" s="444">
        <v>42325</v>
      </c>
      <c r="C741" s="445">
        <v>341.51110799999998</v>
      </c>
      <c r="D741" s="445">
        <v>341.51110799999998</v>
      </c>
      <c r="E741" s="446">
        <f t="shared" si="14"/>
        <v>-3.8261029286198678E-2</v>
      </c>
      <c r="F741" s="80">
        <v>2.164280635426663E-2</v>
      </c>
    </row>
    <row r="742" spans="2:6">
      <c r="B742" s="444">
        <v>43073</v>
      </c>
      <c r="C742" s="445">
        <v>355.09750400000001</v>
      </c>
      <c r="D742" s="445">
        <v>355.09750400000001</v>
      </c>
      <c r="E742" s="446">
        <f t="shared" si="14"/>
        <v>-0.66407999380351423</v>
      </c>
      <c r="F742" s="80">
        <v>2.1626371163635527E-2</v>
      </c>
    </row>
    <row r="743" spans="2:6">
      <c r="B743" s="444">
        <v>44445</v>
      </c>
      <c r="C743" s="445">
        <v>1057.0894780000001</v>
      </c>
      <c r="D743" s="445">
        <v>1057.0894780000001</v>
      </c>
      <c r="E743" s="446">
        <f t="shared" si="14"/>
        <v>22.216875847580344</v>
      </c>
      <c r="F743" s="80">
        <v>2.1621912804539845E-2</v>
      </c>
    </row>
    <row r="744" spans="2:6">
      <c r="B744" s="444">
        <v>38938</v>
      </c>
      <c r="C744" s="445">
        <v>45.531081999999998</v>
      </c>
      <c r="D744" s="445">
        <v>45.531081999999998</v>
      </c>
      <c r="E744" s="446">
        <f t="shared" si="14"/>
        <v>0.30745337824801311</v>
      </c>
      <c r="F744" s="80">
        <v>2.1606543457667549E-2</v>
      </c>
    </row>
    <row r="745" spans="2:6">
      <c r="B745" s="444">
        <v>39659</v>
      </c>
      <c r="C745" s="445">
        <v>34.824249000000002</v>
      </c>
      <c r="D745" s="445">
        <v>34.824249000000002</v>
      </c>
      <c r="E745" s="446">
        <f t="shared" si="14"/>
        <v>-0.91792209464823848</v>
      </c>
      <c r="F745" s="80">
        <v>2.1553528212499451E-2</v>
      </c>
    </row>
    <row r="746" spans="2:6">
      <c r="B746" s="444">
        <v>43403</v>
      </c>
      <c r="C746" s="445">
        <v>424.28286700000001</v>
      </c>
      <c r="D746" s="445">
        <v>424.28286700000001</v>
      </c>
      <c r="E746" s="446">
        <f t="shared" si="14"/>
        <v>7.8597892283164867</v>
      </c>
      <c r="F746" s="80">
        <v>2.155238740125176E-2</v>
      </c>
    </row>
    <row r="747" spans="2:6">
      <c r="B747" s="444">
        <v>38741</v>
      </c>
      <c r="C747" s="445">
        <v>47.888596</v>
      </c>
      <c r="D747" s="445">
        <v>47.888596</v>
      </c>
      <c r="E747" s="446">
        <f t="shared" si="14"/>
        <v>-0.14553646404700471</v>
      </c>
      <c r="F747" s="80">
        <v>2.1539675010310066E-2</v>
      </c>
    </row>
    <row r="748" spans="2:6">
      <c r="B748" s="444">
        <v>39269</v>
      </c>
      <c r="C748" s="445">
        <v>56.045219000000003</v>
      </c>
      <c r="D748" s="445">
        <v>56.045219000000003</v>
      </c>
      <c r="E748" s="446">
        <f t="shared" si="14"/>
        <v>-0.94079117822027003</v>
      </c>
      <c r="F748" s="80">
        <v>2.1476344590331209E-2</v>
      </c>
    </row>
    <row r="749" spans="2:6">
      <c r="B749" s="444">
        <v>44714</v>
      </c>
      <c r="C749" s="445">
        <v>946.56872599999997</v>
      </c>
      <c r="D749" s="445">
        <v>946.56872599999997</v>
      </c>
      <c r="E749" s="446">
        <f t="shared" si="14"/>
        <v>17.182832403377315</v>
      </c>
      <c r="F749" s="80">
        <v>2.1416605813342926E-2</v>
      </c>
    </row>
    <row r="750" spans="2:6">
      <c r="B750" s="444">
        <v>39056</v>
      </c>
      <c r="C750" s="445">
        <v>52.058376000000003</v>
      </c>
      <c r="D750" s="445">
        <v>52.058376000000003</v>
      </c>
      <c r="E750" s="446">
        <f t="shared" si="14"/>
        <v>-0.8234481008366491</v>
      </c>
      <c r="F750" s="80">
        <v>2.1392843846705922E-2</v>
      </c>
    </row>
    <row r="751" spans="2:6">
      <c r="B751" s="444">
        <v>42550</v>
      </c>
      <c r="C751" s="445">
        <v>294.861603</v>
      </c>
      <c r="D751" s="445">
        <v>294.861603</v>
      </c>
      <c r="E751" s="446">
        <f t="shared" si="14"/>
        <v>9.2004351387402261E-2</v>
      </c>
      <c r="F751" s="80">
        <v>2.1382378006131519E-2</v>
      </c>
    </row>
    <row r="752" spans="2:6">
      <c r="B752" s="444">
        <v>41800</v>
      </c>
      <c r="C752" s="445">
        <v>270.01870700000001</v>
      </c>
      <c r="D752" s="445">
        <v>270.01870700000001</v>
      </c>
      <c r="E752" s="446">
        <f t="shared" si="14"/>
        <v>-0.23760794776485461</v>
      </c>
      <c r="F752" s="80">
        <v>2.1365748358687098E-2</v>
      </c>
    </row>
    <row r="753" spans="2:6">
      <c r="B753" s="444">
        <v>42926</v>
      </c>
      <c r="C753" s="445">
        <v>354.17303500000003</v>
      </c>
      <c r="D753" s="445">
        <v>354.17303500000003</v>
      </c>
      <c r="E753" s="446">
        <f t="shared" si="14"/>
        <v>3.1179780425529975</v>
      </c>
      <c r="F753" s="80">
        <v>2.1336802290190304E-2</v>
      </c>
    </row>
    <row r="754" spans="2:6">
      <c r="B754" s="444">
        <v>40616</v>
      </c>
      <c r="C754" s="445">
        <v>86.006538000000006</v>
      </c>
      <c r="D754" s="445">
        <v>86.006538000000006</v>
      </c>
      <c r="E754" s="446">
        <f t="shared" si="14"/>
        <v>-8.5703293726743013E-2</v>
      </c>
      <c r="F754" s="80">
        <v>2.1323203653988099E-2</v>
      </c>
    </row>
    <row r="755" spans="2:6">
      <c r="B755" s="444">
        <v>40567</v>
      </c>
      <c r="C755" s="445">
        <v>94.068520000000007</v>
      </c>
      <c r="D755" s="445">
        <v>94.068520000000007</v>
      </c>
      <c r="E755" s="446">
        <f t="shared" si="14"/>
        <v>-0.35692419337716108</v>
      </c>
      <c r="F755" s="80">
        <v>2.1304617042634089E-2</v>
      </c>
    </row>
    <row r="756" spans="2:6">
      <c r="B756" s="444">
        <v>41451</v>
      </c>
      <c r="C756" s="445">
        <v>146.279053</v>
      </c>
      <c r="D756" s="445">
        <v>146.279053</v>
      </c>
      <c r="E756" s="446">
        <f t="shared" si="14"/>
        <v>2.1861050463107765</v>
      </c>
      <c r="F756" s="80">
        <v>2.1303076240216656E-2</v>
      </c>
    </row>
    <row r="757" spans="2:6">
      <c r="B757" s="444">
        <v>39175</v>
      </c>
      <c r="C757" s="445">
        <v>45.911560000000001</v>
      </c>
      <c r="D757" s="445">
        <v>45.911560000000001</v>
      </c>
      <c r="E757" s="446">
        <f t="shared" si="14"/>
        <v>-0.93670079201604373</v>
      </c>
      <c r="F757" s="80">
        <v>2.1284709820852621E-2</v>
      </c>
    </row>
    <row r="758" spans="2:6">
      <c r="B758" s="444">
        <v>44123</v>
      </c>
      <c r="C758" s="445">
        <v>725.31018100000006</v>
      </c>
      <c r="D758" s="445">
        <v>725.31018100000006</v>
      </c>
      <c r="E758" s="446">
        <f t="shared" si="14"/>
        <v>-0.54621316239191398</v>
      </c>
      <c r="F758" s="80">
        <v>2.1277865841790256E-2</v>
      </c>
    </row>
    <row r="759" spans="2:6">
      <c r="B759" s="444">
        <v>45496</v>
      </c>
      <c r="C759" s="445">
        <v>1598.349976</v>
      </c>
      <c r="D759" s="445">
        <v>1598.349976</v>
      </c>
      <c r="E759" s="446">
        <f t="shared" si="14"/>
        <v>122.68339310441955</v>
      </c>
      <c r="F759" s="80">
        <v>2.1244649229999135E-2</v>
      </c>
    </row>
    <row r="760" spans="2:6">
      <c r="B760" s="444">
        <v>37635</v>
      </c>
      <c r="C760" s="445">
        <v>12.922915</v>
      </c>
      <c r="D760" s="445">
        <v>12.922915</v>
      </c>
      <c r="E760" s="446">
        <f t="shared" si="14"/>
        <v>-0.43806222683189422</v>
      </c>
      <c r="F760" s="80">
        <v>2.1227010387455669E-2</v>
      </c>
    </row>
    <row r="761" spans="2:6">
      <c r="B761" s="444">
        <v>38183</v>
      </c>
      <c r="C761" s="445">
        <v>22.997057000000002</v>
      </c>
      <c r="D761" s="445">
        <v>22.997057000000002</v>
      </c>
      <c r="E761" s="446">
        <f t="shared" si="14"/>
        <v>-0.5894264238692748</v>
      </c>
      <c r="F761" s="80">
        <v>2.120478953051208E-2</v>
      </c>
    </row>
    <row r="762" spans="2:6">
      <c r="B762" s="444">
        <v>39218</v>
      </c>
      <c r="C762" s="445">
        <v>56.012023999999997</v>
      </c>
      <c r="D762" s="445">
        <v>56.012023999999997</v>
      </c>
      <c r="E762" s="446">
        <f t="shared" si="14"/>
        <v>0.27435817134731599</v>
      </c>
      <c r="F762" s="80">
        <v>2.1179976859194927E-2</v>
      </c>
    </row>
    <row r="763" spans="2:6">
      <c r="B763" s="444">
        <v>38924</v>
      </c>
      <c r="C763" s="445">
        <v>43.953125</v>
      </c>
      <c r="D763" s="445">
        <v>43.953125</v>
      </c>
      <c r="E763" s="446">
        <f t="shared" si="14"/>
        <v>-0.42856723297629762</v>
      </c>
      <c r="F763" s="80">
        <v>2.1169724718953731E-2</v>
      </c>
    </row>
    <row r="764" spans="2:6">
      <c r="B764" s="444">
        <v>40826</v>
      </c>
      <c r="C764" s="445">
        <v>76.917404000000005</v>
      </c>
      <c r="D764" s="445">
        <v>76.917404000000005</v>
      </c>
      <c r="E764" s="446">
        <f t="shared" si="14"/>
        <v>-0.70187867347035671</v>
      </c>
      <c r="F764" s="80">
        <v>2.1092917998400296E-2</v>
      </c>
    </row>
    <row r="765" spans="2:6">
      <c r="B765" s="444">
        <v>41780</v>
      </c>
      <c r="C765" s="445">
        <v>258.00704999999999</v>
      </c>
      <c r="D765" s="445">
        <v>258.00704999999999</v>
      </c>
      <c r="E765" s="446">
        <f t="shared" si="14"/>
        <v>-0.64477848715701902</v>
      </c>
      <c r="F765" s="80">
        <v>2.105429642268164E-2</v>
      </c>
    </row>
    <row r="766" spans="2:6">
      <c r="B766" s="444">
        <v>44161</v>
      </c>
      <c r="C766" s="445">
        <v>726.32720900000004</v>
      </c>
      <c r="D766" s="445">
        <v>726.32720900000004</v>
      </c>
      <c r="E766" s="446">
        <f t="shared" si="14"/>
        <v>-0.17187929832330096</v>
      </c>
      <c r="F766" s="80">
        <v>2.1037666997858695E-2</v>
      </c>
    </row>
    <row r="767" spans="2:6">
      <c r="B767" s="444">
        <v>44302</v>
      </c>
      <c r="C767" s="445">
        <v>877.07891800000004</v>
      </c>
      <c r="D767" s="445">
        <v>877.07891800000004</v>
      </c>
      <c r="E767" s="446">
        <f t="shared" si="14"/>
        <v>37.672198130576902</v>
      </c>
      <c r="F767" s="80">
        <v>2.1020280371527811E-2</v>
      </c>
    </row>
    <row r="768" spans="2:6">
      <c r="B768" s="444">
        <v>38030</v>
      </c>
      <c r="C768" s="445">
        <v>22.679831</v>
      </c>
      <c r="D768" s="445">
        <v>22.679831</v>
      </c>
      <c r="E768" s="446">
        <f t="shared" si="14"/>
        <v>-0.94752306755518767</v>
      </c>
      <c r="F768" s="80">
        <v>2.1002833033865409E-2</v>
      </c>
    </row>
    <row r="769" spans="2:6">
      <c r="B769" s="444">
        <v>43335</v>
      </c>
      <c r="C769" s="445">
        <v>432.18667599999998</v>
      </c>
      <c r="D769" s="445">
        <v>432.18667599999998</v>
      </c>
      <c r="E769" s="446">
        <f t="shared" si="14"/>
        <v>7.6127472669029164</v>
      </c>
      <c r="F769" s="80">
        <v>2.0953643094359764E-2</v>
      </c>
    </row>
    <row r="770" spans="2:6">
      <c r="B770" s="444">
        <v>38744</v>
      </c>
      <c r="C770" s="445">
        <v>50.179886000000003</v>
      </c>
      <c r="D770" s="445">
        <v>50.179886000000003</v>
      </c>
      <c r="E770" s="446">
        <f t="shared" si="14"/>
        <v>-0.94910806488437482</v>
      </c>
      <c r="F770" s="80">
        <v>2.0937194804089287E-2</v>
      </c>
    </row>
    <row r="771" spans="2:6">
      <c r="B771" s="444">
        <v>44421</v>
      </c>
      <c r="C771" s="445">
        <v>986.00860599999999</v>
      </c>
      <c r="D771" s="445">
        <v>986.00860599999999</v>
      </c>
      <c r="E771" s="446">
        <f t="shared" si="14"/>
        <v>1.968220652683387</v>
      </c>
      <c r="F771" s="80">
        <v>2.0929968878391492E-2</v>
      </c>
    </row>
    <row r="772" spans="2:6">
      <c r="B772" s="444">
        <v>42410</v>
      </c>
      <c r="C772" s="445">
        <v>332.188446</v>
      </c>
      <c r="D772" s="445">
        <v>332.188446</v>
      </c>
      <c r="E772" s="446">
        <f t="shared" si="14"/>
        <v>-8.2007049220677697E-2</v>
      </c>
      <c r="F772" s="80">
        <v>2.0914721742135267E-2</v>
      </c>
    </row>
    <row r="773" spans="2:6">
      <c r="B773" s="444">
        <v>42933</v>
      </c>
      <c r="C773" s="445">
        <v>361.863831</v>
      </c>
      <c r="D773" s="445">
        <v>361.863831</v>
      </c>
      <c r="E773" s="446">
        <f t="shared" si="14"/>
        <v>7.3701182171267927</v>
      </c>
      <c r="F773" s="80">
        <v>2.0873683597236958E-2</v>
      </c>
    </row>
    <row r="774" spans="2:6">
      <c r="B774" s="444">
        <v>39526</v>
      </c>
      <c r="C774" s="445">
        <v>43.232821999999999</v>
      </c>
      <c r="D774" s="445">
        <v>43.232821999999999</v>
      </c>
      <c r="E774" s="446">
        <f t="shared" si="14"/>
        <v>-0.95316046829609691</v>
      </c>
      <c r="F774" s="80">
        <v>2.082502968534472E-2</v>
      </c>
    </row>
    <row r="775" spans="2:6">
      <c r="B775" s="444">
        <v>44848</v>
      </c>
      <c r="C775" s="445">
        <v>922.99859600000002</v>
      </c>
      <c r="D775" s="445">
        <v>922.99859600000002</v>
      </c>
      <c r="E775" s="446">
        <f t="shared" si="14"/>
        <v>38.42598396705538</v>
      </c>
      <c r="F775" s="80">
        <v>2.0822748663661628E-2</v>
      </c>
    </row>
    <row r="776" spans="2:6">
      <c r="B776" s="444">
        <v>38166</v>
      </c>
      <c r="C776" s="445">
        <v>23.410920999999998</v>
      </c>
      <c r="D776" s="445">
        <v>23.410920999999998</v>
      </c>
      <c r="E776" s="446">
        <f t="shared" si="14"/>
        <v>-0.97673419492233993</v>
      </c>
      <c r="F776" s="80">
        <v>2.0822521223421431E-2</v>
      </c>
    </row>
    <row r="777" spans="2:6">
      <c r="B777" s="444">
        <v>44529</v>
      </c>
      <c r="C777" s="445">
        <v>1006.237305</v>
      </c>
      <c r="D777" s="445">
        <v>1006.237305</v>
      </c>
      <c r="E777" s="446">
        <f t="shared" si="14"/>
        <v>1.4876238195612519</v>
      </c>
      <c r="F777" s="80">
        <v>2.0809826681926102E-2</v>
      </c>
    </row>
    <row r="778" spans="2:6">
      <c r="B778" s="444">
        <v>43140</v>
      </c>
      <c r="C778" s="445">
        <v>404.49737499999998</v>
      </c>
      <c r="D778" s="445">
        <v>404.49737499999998</v>
      </c>
      <c r="E778" s="446">
        <f t="shared" si="14"/>
        <v>-0.6279301560747278</v>
      </c>
      <c r="F778" s="80">
        <v>2.0808061965879032E-2</v>
      </c>
    </row>
    <row r="779" spans="2:6">
      <c r="B779" s="444">
        <v>45072</v>
      </c>
      <c r="C779" s="445">
        <v>1087.154419</v>
      </c>
      <c r="D779" s="445">
        <v>1087.154419</v>
      </c>
      <c r="E779" s="446">
        <f t="shared" ref="E779:E842" si="15">C779/C780-1</f>
        <v>1.518912484095889</v>
      </c>
      <c r="F779" s="80">
        <v>2.0788465317319815E-2</v>
      </c>
    </row>
    <row r="780" spans="2:6">
      <c r="B780" s="444">
        <v>43390</v>
      </c>
      <c r="C780" s="445">
        <v>431.59674100000001</v>
      </c>
      <c r="D780" s="445">
        <v>431.59674100000001</v>
      </c>
      <c r="E780" s="446">
        <f t="shared" si="15"/>
        <v>-0.56761975443127155</v>
      </c>
      <c r="F780" s="80">
        <v>2.0779420450898645E-2</v>
      </c>
    </row>
    <row r="781" spans="2:6">
      <c r="B781" s="444">
        <v>45034</v>
      </c>
      <c r="C781" s="445">
        <v>998.18792699999995</v>
      </c>
      <c r="D781" s="445">
        <v>998.18792699999995</v>
      </c>
      <c r="E781" s="446">
        <f t="shared" si="15"/>
        <v>65.947515651736438</v>
      </c>
      <c r="F781" s="80">
        <v>2.077347516656336E-2</v>
      </c>
    </row>
    <row r="782" spans="2:6">
      <c r="B782" s="444">
        <v>37540</v>
      </c>
      <c r="C782" s="445">
        <v>14.910007</v>
      </c>
      <c r="D782" s="445">
        <v>14.910007</v>
      </c>
      <c r="E782" s="446">
        <f t="shared" si="15"/>
        <v>-0.96845545800207766</v>
      </c>
      <c r="F782" s="80">
        <v>2.0755488783162024E-2</v>
      </c>
    </row>
    <row r="783" spans="2:6">
      <c r="B783" s="444">
        <v>43619</v>
      </c>
      <c r="C783" s="445">
        <v>472.66519199999999</v>
      </c>
      <c r="D783" s="445">
        <v>472.66519199999999</v>
      </c>
      <c r="E783" s="446">
        <f t="shared" si="15"/>
        <v>-0.58883407753611605</v>
      </c>
      <c r="F783" s="80">
        <v>2.0731300960704635E-2</v>
      </c>
    </row>
    <row r="784" spans="2:6">
      <c r="B784" s="444">
        <v>44474</v>
      </c>
      <c r="C784" s="445">
        <v>1149.572876</v>
      </c>
      <c r="D784" s="445">
        <v>1149.572876</v>
      </c>
      <c r="E784" s="446">
        <f t="shared" si="15"/>
        <v>102.964770160177</v>
      </c>
      <c r="F784" s="80">
        <v>2.0725031295048213E-2</v>
      </c>
    </row>
    <row r="785" spans="2:6">
      <c r="B785" s="444">
        <v>37785</v>
      </c>
      <c r="C785" s="445">
        <v>11.057331</v>
      </c>
      <c r="D785" s="445">
        <v>11.057331</v>
      </c>
      <c r="E785" s="446">
        <f t="shared" si="15"/>
        <v>-0.97493296656564998</v>
      </c>
      <c r="F785" s="80">
        <v>2.0719891995430562E-2</v>
      </c>
    </row>
    <row r="786" spans="2:6">
      <c r="B786" s="444">
        <v>43663</v>
      </c>
      <c r="C786" s="445">
        <v>441.11047400000001</v>
      </c>
      <c r="D786" s="445">
        <v>441.11047400000001</v>
      </c>
      <c r="E786" s="446">
        <f t="shared" si="15"/>
        <v>2.2875558375603493</v>
      </c>
      <c r="F786" s="80">
        <v>2.0693423347825091E-2</v>
      </c>
    </row>
    <row r="787" spans="2:6">
      <c r="B787" s="444">
        <v>41324</v>
      </c>
      <c r="C787" s="445">
        <v>134.17581200000001</v>
      </c>
      <c r="D787" s="445">
        <v>134.17581200000001</v>
      </c>
      <c r="E787" s="446">
        <f t="shared" si="15"/>
        <v>1.6731220721347113</v>
      </c>
      <c r="F787" s="80">
        <v>2.0688172365944224E-2</v>
      </c>
    </row>
    <row r="788" spans="2:6">
      <c r="B788" s="444">
        <v>39581</v>
      </c>
      <c r="C788" s="445">
        <v>50.194420000000001</v>
      </c>
      <c r="D788" s="445">
        <v>50.194420000000001</v>
      </c>
      <c r="E788" s="446">
        <f t="shared" si="15"/>
        <v>-0.33787689100858087</v>
      </c>
      <c r="F788" s="80">
        <v>2.0674328350099413E-2</v>
      </c>
    </row>
    <row r="789" spans="2:6">
      <c r="B789" s="444">
        <v>40924</v>
      </c>
      <c r="C789" s="445">
        <v>75.808289000000002</v>
      </c>
      <c r="D789" s="445">
        <v>75.808289000000002</v>
      </c>
      <c r="E789" s="446">
        <f t="shared" si="15"/>
        <v>0.52205240901501027</v>
      </c>
      <c r="F789" s="80">
        <v>2.06161302858483E-2</v>
      </c>
    </row>
    <row r="790" spans="2:6">
      <c r="B790" s="444">
        <v>39013</v>
      </c>
      <c r="C790" s="445">
        <v>49.806621999999997</v>
      </c>
      <c r="D790" s="445">
        <v>49.806621999999997</v>
      </c>
      <c r="E790" s="446">
        <f t="shared" si="15"/>
        <v>-0.86289973184826108</v>
      </c>
      <c r="F790" s="80">
        <v>2.0599203468805394E-2</v>
      </c>
    </row>
    <row r="791" spans="2:6">
      <c r="B791" s="444">
        <v>42823</v>
      </c>
      <c r="C791" s="445">
        <v>363.28610200000003</v>
      </c>
      <c r="D791" s="445">
        <v>363.28610200000003</v>
      </c>
      <c r="E791" s="446">
        <f t="shared" si="15"/>
        <v>0.70186215389824125</v>
      </c>
      <c r="F791" s="80">
        <v>2.0583988812533205E-2</v>
      </c>
    </row>
    <row r="792" spans="2:6">
      <c r="B792" s="444">
        <v>41554</v>
      </c>
      <c r="C792" s="445">
        <v>213.46388200000001</v>
      </c>
      <c r="D792" s="445">
        <v>213.46388200000001</v>
      </c>
      <c r="E792" s="446">
        <f t="shared" si="15"/>
        <v>7.0532655009148701</v>
      </c>
      <c r="F792" s="80">
        <v>2.0559691797916724E-2</v>
      </c>
    </row>
    <row r="793" spans="2:6">
      <c r="B793" s="444">
        <v>38259</v>
      </c>
      <c r="C793" s="445">
        <v>26.506499999999999</v>
      </c>
      <c r="D793" s="445">
        <v>26.506499999999999</v>
      </c>
      <c r="E793" s="446">
        <f t="shared" si="15"/>
        <v>-0.92622007101656012</v>
      </c>
      <c r="F793" s="80">
        <v>2.0545315750325477E-2</v>
      </c>
    </row>
    <row r="794" spans="2:6">
      <c r="B794" s="444">
        <v>43041</v>
      </c>
      <c r="C794" s="445">
        <v>359.26437399999998</v>
      </c>
      <c r="D794" s="445">
        <v>359.26437399999998</v>
      </c>
      <c r="E794" s="446">
        <f t="shared" si="15"/>
        <v>28.284823846095719</v>
      </c>
      <c r="F794" s="80">
        <v>2.0520017047924943E-2</v>
      </c>
    </row>
    <row r="795" spans="2:6">
      <c r="B795" s="444">
        <v>37881</v>
      </c>
      <c r="C795" s="445">
        <v>12.267937</v>
      </c>
      <c r="D795" s="445">
        <v>12.267937</v>
      </c>
      <c r="E795" s="446">
        <f t="shared" si="15"/>
        <v>-0.55389985094767669</v>
      </c>
      <c r="F795" s="80">
        <v>2.0508177084199941E-2</v>
      </c>
    </row>
    <row r="796" spans="2:6">
      <c r="B796" s="444">
        <v>38495</v>
      </c>
      <c r="C796" s="445">
        <v>27.500409999999999</v>
      </c>
      <c r="D796" s="445">
        <v>27.500409999999999</v>
      </c>
      <c r="E796" s="446">
        <f t="shared" si="15"/>
        <v>-0.47430415012334459</v>
      </c>
      <c r="F796" s="80">
        <v>2.0503502241586036E-2</v>
      </c>
    </row>
    <row r="797" spans="2:6">
      <c r="B797" s="444">
        <v>39042</v>
      </c>
      <c r="C797" s="445">
        <v>52.312396999999997</v>
      </c>
      <c r="D797" s="445">
        <v>52.312396999999997</v>
      </c>
      <c r="E797" s="446">
        <f t="shared" si="15"/>
        <v>-0.50015294275125366</v>
      </c>
      <c r="F797" s="80">
        <v>2.0500070111053148E-2</v>
      </c>
    </row>
    <row r="798" spans="2:6">
      <c r="B798" s="444">
        <v>41155</v>
      </c>
      <c r="C798" s="445">
        <v>104.656807</v>
      </c>
      <c r="D798" s="445">
        <v>104.656807</v>
      </c>
      <c r="E798" s="446">
        <f t="shared" si="15"/>
        <v>-0.34636309916883656</v>
      </c>
      <c r="F798" s="80">
        <v>2.0480993907437295E-2</v>
      </c>
    </row>
    <row r="799" spans="2:6">
      <c r="B799" s="444">
        <v>41465</v>
      </c>
      <c r="C799" s="445">
        <v>160.11459400000001</v>
      </c>
      <c r="D799" s="445">
        <v>160.11459400000001</v>
      </c>
      <c r="E799" s="446">
        <f t="shared" si="15"/>
        <v>0.47341019060610412</v>
      </c>
      <c r="F799" s="80">
        <v>2.0479676568147864E-2</v>
      </c>
    </row>
    <row r="800" spans="2:6">
      <c r="B800" s="444">
        <v>41193</v>
      </c>
      <c r="C800" s="445">
        <v>108.66939499999999</v>
      </c>
      <c r="D800" s="445">
        <v>108.66939499999999</v>
      </c>
      <c r="E800" s="446">
        <f t="shared" si="15"/>
        <v>-0.79719984255812226</v>
      </c>
      <c r="F800" s="80">
        <v>2.0431457762297267E-2</v>
      </c>
    </row>
    <row r="801" spans="2:6">
      <c r="B801" s="444">
        <v>44028</v>
      </c>
      <c r="C801" s="445">
        <v>535.84472700000003</v>
      </c>
      <c r="D801" s="445">
        <v>535.84472700000003</v>
      </c>
      <c r="E801" s="446">
        <f t="shared" si="15"/>
        <v>-0.42669460836745632</v>
      </c>
      <c r="F801" s="80">
        <v>2.0399909676057204E-2</v>
      </c>
    </row>
    <row r="802" spans="2:6">
      <c r="B802" s="444">
        <v>44413</v>
      </c>
      <c r="C802" s="445">
        <v>934.65844700000002</v>
      </c>
      <c r="D802" s="445">
        <v>934.65844700000002</v>
      </c>
      <c r="E802" s="446">
        <f t="shared" si="15"/>
        <v>74.485207811204774</v>
      </c>
      <c r="F802" s="80">
        <v>2.0385800885601935E-2</v>
      </c>
    </row>
    <row r="803" spans="2:6">
      <c r="B803" s="444">
        <v>37827</v>
      </c>
      <c r="C803" s="445">
        <v>12.382008000000001</v>
      </c>
      <c r="D803" s="445">
        <v>12.382008000000001</v>
      </c>
      <c r="E803" s="446">
        <f t="shared" si="15"/>
        <v>-0.98573975576681361</v>
      </c>
      <c r="F803" s="80">
        <v>2.0316076939132843E-2</v>
      </c>
    </row>
    <row r="804" spans="2:6">
      <c r="B804" s="444">
        <v>44287</v>
      </c>
      <c r="C804" s="445">
        <v>868.288635</v>
      </c>
      <c r="D804" s="445">
        <v>868.288635</v>
      </c>
      <c r="E804" s="446">
        <f t="shared" si="15"/>
        <v>1.2188250205629867</v>
      </c>
      <c r="F804" s="80">
        <v>2.0302205647744653E-2</v>
      </c>
    </row>
    <row r="805" spans="2:6">
      <c r="B805" s="444">
        <v>42044</v>
      </c>
      <c r="C805" s="445">
        <v>391.328125</v>
      </c>
      <c r="D805" s="445">
        <v>391.328125</v>
      </c>
      <c r="E805" s="446">
        <f t="shared" si="15"/>
        <v>6.4701271746901794</v>
      </c>
      <c r="F805" s="80">
        <v>2.0258792399868053E-2</v>
      </c>
    </row>
    <row r="806" spans="2:6">
      <c r="B806" s="444">
        <v>39048</v>
      </c>
      <c r="C806" s="445">
        <v>52.385738000000003</v>
      </c>
      <c r="D806" s="445">
        <v>52.385738000000003</v>
      </c>
      <c r="E806" s="446">
        <f t="shared" si="15"/>
        <v>-0.83196243050440466</v>
      </c>
      <c r="F806" s="80">
        <v>2.0244473502062377E-2</v>
      </c>
    </row>
    <row r="807" spans="2:6">
      <c r="B807" s="444">
        <v>41848</v>
      </c>
      <c r="C807" s="445">
        <v>311.75015300000001</v>
      </c>
      <c r="D807" s="445">
        <v>311.75015300000001</v>
      </c>
      <c r="E807" s="446">
        <f t="shared" si="15"/>
        <v>-0.56247196708042657</v>
      </c>
      <c r="F807" s="80">
        <v>2.0222835669740036E-2</v>
      </c>
    </row>
    <row r="808" spans="2:6">
      <c r="B808" s="444">
        <v>44146</v>
      </c>
      <c r="C808" s="445">
        <v>712.52612299999998</v>
      </c>
      <c r="D808" s="445">
        <v>712.52612299999998</v>
      </c>
      <c r="E808" s="446">
        <f t="shared" si="15"/>
        <v>1.1630162534345012</v>
      </c>
      <c r="F808" s="80">
        <v>2.0192580756597245E-2</v>
      </c>
    </row>
    <row r="809" spans="2:6">
      <c r="B809" s="444">
        <v>42382</v>
      </c>
      <c r="C809" s="445">
        <v>329.413208</v>
      </c>
      <c r="D809" s="445">
        <v>329.413208</v>
      </c>
      <c r="E809" s="446">
        <f t="shared" si="15"/>
        <v>-6.2141261173264128E-2</v>
      </c>
      <c r="F809" s="80">
        <v>2.018362593756029E-2</v>
      </c>
    </row>
    <row r="810" spans="2:6">
      <c r="B810" s="444">
        <v>42117</v>
      </c>
      <c r="C810" s="445">
        <v>351.23968500000001</v>
      </c>
      <c r="D810" s="445">
        <v>351.23968500000001</v>
      </c>
      <c r="E810" s="446">
        <f t="shared" si="15"/>
        <v>3.6882171931616892</v>
      </c>
      <c r="F810" s="80">
        <v>2.0175673746341882E-2</v>
      </c>
    </row>
    <row r="811" spans="2:6">
      <c r="B811" s="444">
        <v>40801</v>
      </c>
      <c r="C811" s="445">
        <v>74.919669999999996</v>
      </c>
      <c r="D811" s="445">
        <v>74.919669999999996</v>
      </c>
      <c r="E811" s="446">
        <f t="shared" si="15"/>
        <v>2.2179473082430841</v>
      </c>
      <c r="F811" s="80">
        <v>2.0116508384517617E-2</v>
      </c>
    </row>
    <row r="812" spans="2:6">
      <c r="B812" s="444">
        <v>38034</v>
      </c>
      <c r="C812" s="445">
        <v>23.28182</v>
      </c>
      <c r="D812" s="445">
        <v>23.28182</v>
      </c>
      <c r="E812" s="446">
        <f t="shared" si="15"/>
        <v>-0.65037589237092586</v>
      </c>
      <c r="F812" s="80">
        <v>2.0112433190706991E-2</v>
      </c>
    </row>
    <row r="813" spans="2:6">
      <c r="B813" s="444">
        <v>40165</v>
      </c>
      <c r="C813" s="445">
        <v>66.591003000000001</v>
      </c>
      <c r="D813" s="445">
        <v>66.591003000000001</v>
      </c>
      <c r="E813" s="446">
        <f t="shared" si="15"/>
        <v>-0.76821262652497024</v>
      </c>
      <c r="F813" s="80">
        <v>2.0105909571876079E-2</v>
      </c>
    </row>
    <row r="814" spans="2:6">
      <c r="B814" s="444">
        <v>41704</v>
      </c>
      <c r="C814" s="445">
        <v>287.29348800000002</v>
      </c>
      <c r="D814" s="445">
        <v>287.29348800000002</v>
      </c>
      <c r="E814" s="446">
        <f t="shared" si="15"/>
        <v>-8.5858587963787536E-2</v>
      </c>
      <c r="F814" s="80">
        <v>2.0102916905006873E-2</v>
      </c>
    </row>
    <row r="815" spans="2:6">
      <c r="B815" s="444">
        <v>41943</v>
      </c>
      <c r="C815" s="445">
        <v>314.27685500000001</v>
      </c>
      <c r="D815" s="445">
        <v>314.27685500000001</v>
      </c>
      <c r="E815" s="446">
        <f t="shared" si="15"/>
        <v>-0.3685778363495491</v>
      </c>
      <c r="F815" s="80">
        <v>2.0072950227235209E-2</v>
      </c>
    </row>
    <row r="816" spans="2:6">
      <c r="B816" s="444">
        <v>43833</v>
      </c>
      <c r="C816" s="445">
        <v>497.72857699999997</v>
      </c>
      <c r="D816" s="445">
        <v>497.72857699999997</v>
      </c>
      <c r="E816" s="446">
        <f t="shared" si="15"/>
        <v>5.0609868191029967</v>
      </c>
      <c r="F816" s="80">
        <v>2.0050748925110273E-2</v>
      </c>
    </row>
    <row r="817" spans="2:6">
      <c r="B817" s="444">
        <v>40939</v>
      </c>
      <c r="C817" s="445">
        <v>82.120056000000005</v>
      </c>
      <c r="D817" s="445">
        <v>82.120056000000005</v>
      </c>
      <c r="E817" s="446">
        <f t="shared" si="15"/>
        <v>0.87107116335889234</v>
      </c>
      <c r="F817" s="80">
        <v>2.0044392768744812E-2</v>
      </c>
    </row>
    <row r="818" spans="2:6">
      <c r="B818" s="444">
        <v>38720</v>
      </c>
      <c r="C818" s="445">
        <v>43.889327999999999</v>
      </c>
      <c r="D818" s="445">
        <v>43.889327999999999</v>
      </c>
      <c r="E818" s="446">
        <f t="shared" si="15"/>
        <v>1.1112456361991474</v>
      </c>
      <c r="F818" s="80">
        <v>2.0042622119087916E-2</v>
      </c>
    </row>
    <row r="819" spans="2:6">
      <c r="B819" s="444">
        <v>37966</v>
      </c>
      <c r="C819" s="445">
        <v>20.788357000000001</v>
      </c>
      <c r="D819" s="445">
        <v>20.788357000000001</v>
      </c>
      <c r="E819" s="446">
        <f t="shared" si="15"/>
        <v>-0.54957920461014276</v>
      </c>
      <c r="F819" s="80">
        <v>2.0029086129398133E-2</v>
      </c>
    </row>
    <row r="820" spans="2:6">
      <c r="B820" s="444">
        <v>40045</v>
      </c>
      <c r="C820" s="445">
        <v>46.153191</v>
      </c>
      <c r="D820" s="445">
        <v>46.153191</v>
      </c>
      <c r="E820" s="446">
        <f t="shared" si="15"/>
        <v>-8.7273916422338949E-2</v>
      </c>
      <c r="F820" s="80">
        <v>2.001996095195957E-2</v>
      </c>
    </row>
    <row r="821" spans="2:6">
      <c r="B821" s="444">
        <v>39077</v>
      </c>
      <c r="C821" s="445">
        <v>50.566310999999999</v>
      </c>
      <c r="D821" s="445">
        <v>50.566310999999999</v>
      </c>
      <c r="E821" s="446">
        <f t="shared" si="15"/>
        <v>3.2063579117240923</v>
      </c>
      <c r="F821" s="80">
        <v>2.0009664272921723E-2</v>
      </c>
    </row>
    <row r="822" spans="2:6">
      <c r="B822" s="444">
        <v>37560</v>
      </c>
      <c r="C822" s="445">
        <v>12.0214</v>
      </c>
      <c r="D822" s="445">
        <v>12.0214</v>
      </c>
      <c r="E822" s="446">
        <f t="shared" si="15"/>
        <v>-0.91600090638581422</v>
      </c>
      <c r="F822" s="80">
        <v>1.9980810982064501E-2</v>
      </c>
    </row>
    <row r="823" spans="2:6">
      <c r="B823" s="444">
        <v>41397</v>
      </c>
      <c r="C823" s="445">
        <v>143.113449</v>
      </c>
      <c r="D823" s="445">
        <v>143.113449</v>
      </c>
      <c r="E823" s="446">
        <f t="shared" si="15"/>
        <v>3.6141157523521157</v>
      </c>
      <c r="F823" s="80">
        <v>1.99796373894785E-2</v>
      </c>
    </row>
    <row r="824" spans="2:6">
      <c r="B824" s="444">
        <v>38527</v>
      </c>
      <c r="C824" s="445">
        <v>31.016441</v>
      </c>
      <c r="D824" s="445">
        <v>31.016441</v>
      </c>
      <c r="E824" s="446">
        <f t="shared" si="15"/>
        <v>-0.78858530949853356</v>
      </c>
      <c r="F824" s="80">
        <v>1.9975630900349817E-2</v>
      </c>
    </row>
    <row r="825" spans="2:6">
      <c r="B825" s="444">
        <v>41340</v>
      </c>
      <c r="C825" s="445">
        <v>146.70901499999999</v>
      </c>
      <c r="D825" s="445">
        <v>146.70901499999999</v>
      </c>
      <c r="E825" s="446">
        <f t="shared" si="15"/>
        <v>0.52417170643538991</v>
      </c>
      <c r="F825" s="80">
        <v>1.9965377536069306E-2</v>
      </c>
    </row>
    <row r="826" spans="2:6">
      <c r="B826" s="444">
        <v>41026</v>
      </c>
      <c r="C826" s="445">
        <v>96.254913000000002</v>
      </c>
      <c r="D826" s="445">
        <v>96.254913000000002</v>
      </c>
      <c r="E826" s="446">
        <f t="shared" si="15"/>
        <v>-0.64762249689839424</v>
      </c>
      <c r="F826" s="80">
        <v>1.9962157255767998E-2</v>
      </c>
    </row>
    <row r="827" spans="2:6">
      <c r="B827" s="444">
        <v>41730</v>
      </c>
      <c r="C827" s="445">
        <v>273.15850799999998</v>
      </c>
      <c r="D827" s="445">
        <v>273.15850799999998</v>
      </c>
      <c r="E827" s="446">
        <f t="shared" si="15"/>
        <v>2.5337161779626238</v>
      </c>
      <c r="F827" s="80">
        <v>1.9954318895552436E-2</v>
      </c>
    </row>
    <row r="828" spans="2:6">
      <c r="B828" s="444">
        <v>40514</v>
      </c>
      <c r="C828" s="445">
        <v>77.300635999999997</v>
      </c>
      <c r="D828" s="445">
        <v>77.300635999999997</v>
      </c>
      <c r="E828" s="446">
        <f t="shared" si="15"/>
        <v>0.51816937225921622</v>
      </c>
      <c r="F828" s="80">
        <v>1.9948592111096231E-2</v>
      </c>
    </row>
    <row r="829" spans="2:6">
      <c r="B829" s="444">
        <v>39314</v>
      </c>
      <c r="C829" s="445">
        <v>50.917003999999999</v>
      </c>
      <c r="D829" s="445">
        <v>50.917003999999999</v>
      </c>
      <c r="E829" s="446">
        <f t="shared" si="15"/>
        <v>0.83284130119663291</v>
      </c>
      <c r="F829" s="80">
        <v>1.9946659179673532E-2</v>
      </c>
    </row>
    <row r="830" spans="2:6">
      <c r="B830" s="444">
        <v>38397</v>
      </c>
      <c r="C830" s="445">
        <v>27.780366999999998</v>
      </c>
      <c r="D830" s="445">
        <v>27.780366999999998</v>
      </c>
      <c r="E830" s="446">
        <f t="shared" si="15"/>
        <v>-0.50107195375899694</v>
      </c>
      <c r="F830" s="80">
        <v>1.9938468931039566E-2</v>
      </c>
    </row>
    <row r="831" spans="2:6">
      <c r="B831" s="444">
        <v>39196</v>
      </c>
      <c r="C831" s="445">
        <v>55.680107</v>
      </c>
      <c r="D831" s="445">
        <v>55.680107</v>
      </c>
      <c r="E831" s="446">
        <f t="shared" si="15"/>
        <v>3.6891610940175834</v>
      </c>
      <c r="F831" s="80">
        <v>1.991204081516007E-2</v>
      </c>
    </row>
    <row r="832" spans="2:6">
      <c r="B832" s="444">
        <v>37818</v>
      </c>
      <c r="C832" s="445">
        <v>11.874215</v>
      </c>
      <c r="D832" s="445">
        <v>11.874215</v>
      </c>
      <c r="E832" s="446">
        <f t="shared" si="15"/>
        <v>-0.91537163282267964</v>
      </c>
      <c r="F832" s="80">
        <v>1.9911535399454117E-2</v>
      </c>
    </row>
    <row r="833" spans="2:6">
      <c r="B833" s="444">
        <v>41396</v>
      </c>
      <c r="C833" s="445">
        <v>140.310104</v>
      </c>
      <c r="D833" s="445">
        <v>140.310104</v>
      </c>
      <c r="E833" s="446">
        <f t="shared" si="15"/>
        <v>-0.70337866000437577</v>
      </c>
      <c r="F833" s="80">
        <v>1.9891704168793156E-2</v>
      </c>
    </row>
    <row r="834" spans="2:6">
      <c r="B834" s="444">
        <v>43564</v>
      </c>
      <c r="C834" s="445">
        <v>473.02767899999998</v>
      </c>
      <c r="D834" s="445">
        <v>473.02767899999998</v>
      </c>
      <c r="E834" s="446">
        <f t="shared" si="15"/>
        <v>0.16543138332922092</v>
      </c>
      <c r="F834" s="80">
        <v>1.9884367145288184E-2</v>
      </c>
    </row>
    <row r="835" spans="2:6">
      <c r="B835" s="444">
        <v>43201</v>
      </c>
      <c r="C835" s="445">
        <v>405.88204999999999</v>
      </c>
      <c r="D835" s="445">
        <v>405.88204999999999</v>
      </c>
      <c r="E835" s="446">
        <f t="shared" si="15"/>
        <v>5.3623651168713442</v>
      </c>
      <c r="F835" s="80">
        <v>1.9874604201299162E-2</v>
      </c>
    </row>
    <row r="836" spans="2:6">
      <c r="B836" s="444">
        <v>40212</v>
      </c>
      <c r="C836" s="445">
        <v>63.794209000000002</v>
      </c>
      <c r="D836" s="445">
        <v>63.794209000000002</v>
      </c>
      <c r="E836" s="446">
        <f t="shared" si="15"/>
        <v>-0.81190899456119392</v>
      </c>
      <c r="F836" s="80">
        <v>1.98745226238215E-2</v>
      </c>
    </row>
    <row r="837" spans="2:6">
      <c r="B837" s="444">
        <v>42664</v>
      </c>
      <c r="C837" s="445">
        <v>339.166718</v>
      </c>
      <c r="D837" s="445">
        <v>339.166718</v>
      </c>
      <c r="E837" s="446">
        <f t="shared" si="15"/>
        <v>3.6398605070724255</v>
      </c>
      <c r="F837" s="80">
        <v>1.9864100057114698E-2</v>
      </c>
    </row>
    <row r="838" spans="2:6">
      <c r="B838" s="444">
        <v>40813</v>
      </c>
      <c r="C838" s="445">
        <v>73.098472999999998</v>
      </c>
      <c r="D838" s="445">
        <v>73.098472999999998</v>
      </c>
      <c r="E838" s="446">
        <f t="shared" si="15"/>
        <v>1.0819776010417512</v>
      </c>
      <c r="F838" s="80">
        <v>1.9833895583736938E-2</v>
      </c>
    </row>
    <row r="839" spans="2:6">
      <c r="B839" s="444">
        <v>38586</v>
      </c>
      <c r="C839" s="445">
        <v>35.110115</v>
      </c>
      <c r="D839" s="445">
        <v>35.110115</v>
      </c>
      <c r="E839" s="446">
        <f t="shared" si="15"/>
        <v>2.0889323678229847</v>
      </c>
      <c r="F839" s="80">
        <v>1.9832644587890025E-2</v>
      </c>
    </row>
    <row r="840" spans="2:6">
      <c r="B840" s="444">
        <v>37802</v>
      </c>
      <c r="C840" s="445">
        <v>11.366424</v>
      </c>
      <c r="D840" s="445">
        <v>11.366424</v>
      </c>
      <c r="E840" s="446">
        <f t="shared" si="15"/>
        <v>9.0747874291726482E-2</v>
      </c>
      <c r="F840" s="80">
        <v>1.9808818549887031E-2</v>
      </c>
    </row>
    <row r="841" spans="2:6">
      <c r="B841" s="444">
        <v>37749</v>
      </c>
      <c r="C841" s="445">
        <v>10.420762</v>
      </c>
      <c r="D841" s="445">
        <v>10.420762</v>
      </c>
      <c r="E841" s="446">
        <f t="shared" si="15"/>
        <v>-0.97292113429865534</v>
      </c>
      <c r="F841" s="80">
        <v>1.9806282291096267E-2</v>
      </c>
    </row>
    <row r="842" spans="2:6">
      <c r="B842" s="444">
        <v>42247</v>
      </c>
      <c r="C842" s="445">
        <v>384.83007800000001</v>
      </c>
      <c r="D842" s="445">
        <v>384.83007800000001</v>
      </c>
      <c r="E842" s="446">
        <f t="shared" si="15"/>
        <v>7.6268170999024356</v>
      </c>
      <c r="F842" s="80">
        <v>1.9796162602396139E-2</v>
      </c>
    </row>
    <row r="843" spans="2:6">
      <c r="B843" s="444">
        <v>38918</v>
      </c>
      <c r="C843" s="445">
        <v>44.608581999999998</v>
      </c>
      <c r="D843" s="445">
        <v>44.608581999999998</v>
      </c>
      <c r="E843" s="446">
        <f t="shared" ref="E843:E906" si="16">C843/C844-1</f>
        <v>1.7883000436228746</v>
      </c>
      <c r="F843" s="80">
        <v>1.9794122145957216E-2</v>
      </c>
    </row>
    <row r="844" spans="2:6">
      <c r="B844" s="444">
        <v>37526</v>
      </c>
      <c r="C844" s="445">
        <v>15.998487000000001</v>
      </c>
      <c r="D844" s="445">
        <v>15.998487000000001</v>
      </c>
      <c r="E844" s="446">
        <f t="shared" si="16"/>
        <v>-0.27634694520776959</v>
      </c>
      <c r="F844" s="80">
        <v>1.9790784158780328E-2</v>
      </c>
    </row>
    <row r="845" spans="2:6">
      <c r="B845" s="444">
        <v>38049</v>
      </c>
      <c r="C845" s="445">
        <v>22.107952000000001</v>
      </c>
      <c r="D845" s="445">
        <v>22.107952000000001</v>
      </c>
      <c r="E845" s="446">
        <f t="shared" si="16"/>
        <v>-0.93496302190556257</v>
      </c>
      <c r="F845" s="80">
        <v>1.978520439200504E-2</v>
      </c>
    </row>
    <row r="846" spans="2:6">
      <c r="B846" s="444">
        <v>42296</v>
      </c>
      <c r="C846" s="445">
        <v>339.92895499999997</v>
      </c>
      <c r="D846" s="445">
        <v>339.92895499999997</v>
      </c>
      <c r="E846" s="446">
        <f t="shared" si="16"/>
        <v>-0.18154782449166718</v>
      </c>
      <c r="F846" s="80">
        <v>1.9734740239017778E-2</v>
      </c>
    </row>
    <row r="847" spans="2:6">
      <c r="B847" s="444">
        <v>43402</v>
      </c>
      <c r="C847" s="445">
        <v>415.33148199999999</v>
      </c>
      <c r="D847" s="445">
        <v>415.33148199999999</v>
      </c>
      <c r="E847" s="446">
        <f t="shared" si="16"/>
        <v>0.43248323581884418</v>
      </c>
      <c r="F847" s="80">
        <v>1.9708246094080506E-2</v>
      </c>
    </row>
    <row r="848" spans="2:6">
      <c r="B848" s="444">
        <v>41831</v>
      </c>
      <c r="C848" s="445">
        <v>289.93810999999999</v>
      </c>
      <c r="D848" s="445">
        <v>289.93810999999999</v>
      </c>
      <c r="E848" s="446">
        <f t="shared" si="16"/>
        <v>-0.12427721478143805</v>
      </c>
      <c r="F848" s="80">
        <v>1.9695429191246339E-2</v>
      </c>
    </row>
    <row r="849" spans="2:6">
      <c r="B849" s="444">
        <v>42426</v>
      </c>
      <c r="C849" s="445">
        <v>331.08435100000003</v>
      </c>
      <c r="D849" s="445">
        <v>331.08435100000003</v>
      </c>
      <c r="E849" s="446">
        <f t="shared" si="16"/>
        <v>-0.62716305395589378</v>
      </c>
      <c r="F849" s="80">
        <v>1.9660256119041541E-2</v>
      </c>
    </row>
    <row r="850" spans="2:6">
      <c r="B850" s="444">
        <v>44840</v>
      </c>
      <c r="C850" s="445">
        <v>888.01379399999996</v>
      </c>
      <c r="D850" s="445">
        <v>888.01379399999996</v>
      </c>
      <c r="E850" s="446">
        <f t="shared" si="16"/>
        <v>33.36875577206159</v>
      </c>
      <c r="F850" s="80">
        <v>1.9608725442617381E-2</v>
      </c>
    </row>
    <row r="851" spans="2:6">
      <c r="B851" s="444">
        <v>38384</v>
      </c>
      <c r="C851" s="445">
        <v>25.837821999999999</v>
      </c>
      <c r="D851" s="445">
        <v>25.837821999999999</v>
      </c>
      <c r="E851" s="446">
        <f t="shared" si="16"/>
        <v>-6.6535777977773436E-2</v>
      </c>
      <c r="F851" s="80">
        <v>1.9592183993500045E-2</v>
      </c>
    </row>
    <row r="852" spans="2:6">
      <c r="B852" s="444">
        <v>38419</v>
      </c>
      <c r="C852" s="445">
        <v>27.679499</v>
      </c>
      <c r="D852" s="445">
        <v>27.679499</v>
      </c>
      <c r="E852" s="446">
        <f t="shared" si="16"/>
        <v>-0.66182399555632598</v>
      </c>
      <c r="F852" s="80">
        <v>1.9545084598726614E-2</v>
      </c>
    </row>
    <row r="853" spans="2:6">
      <c r="B853" s="444">
        <v>40849</v>
      </c>
      <c r="C853" s="445">
        <v>81.849388000000005</v>
      </c>
      <c r="D853" s="445">
        <v>81.849388000000005</v>
      </c>
      <c r="E853" s="446">
        <f t="shared" si="16"/>
        <v>-0.70932481495136657</v>
      </c>
      <c r="F853" s="80">
        <v>1.9539061013323256E-2</v>
      </c>
    </row>
    <row r="854" spans="2:6">
      <c r="B854" s="444">
        <v>41670</v>
      </c>
      <c r="C854" s="445">
        <v>281.58367900000002</v>
      </c>
      <c r="D854" s="445">
        <v>281.58367900000002</v>
      </c>
      <c r="E854" s="446">
        <f t="shared" si="16"/>
        <v>-0.74304784502323151</v>
      </c>
      <c r="F854" s="80">
        <v>1.952334173588488E-2</v>
      </c>
    </row>
    <row r="855" spans="2:6">
      <c r="B855" s="444">
        <v>45139</v>
      </c>
      <c r="C855" s="445">
        <v>1095.8603519999999</v>
      </c>
      <c r="D855" s="445">
        <v>1095.8603519999999</v>
      </c>
      <c r="E855" s="446">
        <f t="shared" si="16"/>
        <v>12.631156565312363</v>
      </c>
      <c r="F855" s="80">
        <v>1.9521791143714662E-2</v>
      </c>
    </row>
    <row r="856" spans="2:6">
      <c r="B856" s="444">
        <v>40932</v>
      </c>
      <c r="C856" s="445">
        <v>80.393790999999993</v>
      </c>
      <c r="D856" s="445">
        <v>80.393790999999993</v>
      </c>
      <c r="E856" s="446">
        <f t="shared" si="16"/>
        <v>-0.81746660043219843</v>
      </c>
      <c r="F856" s="80">
        <v>1.9512568143161158E-2</v>
      </c>
    </row>
    <row r="857" spans="2:6">
      <c r="B857" s="444">
        <v>43432</v>
      </c>
      <c r="C857" s="445">
        <v>440.43331899999998</v>
      </c>
      <c r="D857" s="445">
        <v>440.43331899999998</v>
      </c>
      <c r="E857" s="446">
        <f t="shared" si="16"/>
        <v>7.4197746695407201</v>
      </c>
      <c r="F857" s="80">
        <v>1.949838053105224E-2</v>
      </c>
    </row>
    <row r="858" spans="2:6">
      <c r="B858" s="444">
        <v>40121</v>
      </c>
      <c r="C858" s="445">
        <v>52.309395000000002</v>
      </c>
      <c r="D858" s="445">
        <v>52.309395000000002</v>
      </c>
      <c r="E858" s="446">
        <f t="shared" si="16"/>
        <v>-0.74430489513189946</v>
      </c>
      <c r="F858" s="80">
        <v>1.9482931999780018E-2</v>
      </c>
    </row>
    <row r="859" spans="2:6">
      <c r="B859" s="444">
        <v>41544</v>
      </c>
      <c r="C859" s="445">
        <v>204.577225</v>
      </c>
      <c r="D859" s="445">
        <v>204.577225</v>
      </c>
      <c r="E859" s="446">
        <f t="shared" si="16"/>
        <v>5.5543028053360404</v>
      </c>
      <c r="F859" s="80">
        <v>1.9482226767158606E-2</v>
      </c>
    </row>
    <row r="860" spans="2:6">
      <c r="B860" s="444">
        <v>38559</v>
      </c>
      <c r="C860" s="445">
        <v>31.21266</v>
      </c>
      <c r="D860" s="445">
        <v>31.21266</v>
      </c>
      <c r="E860" s="446">
        <f t="shared" si="16"/>
        <v>-0.97331203213618955</v>
      </c>
      <c r="F860" s="80">
        <v>1.9482175933713597E-2</v>
      </c>
    </row>
    <row r="861" spans="2:6">
      <c r="B861" s="444">
        <v>44560</v>
      </c>
      <c r="C861" s="445">
        <v>1169.5405270000001</v>
      </c>
      <c r="D861" s="445">
        <v>1169.5405270000001</v>
      </c>
      <c r="E861" s="446">
        <f t="shared" si="16"/>
        <v>0.42686815038569148</v>
      </c>
      <c r="F861" s="80">
        <v>1.946749509586243E-2</v>
      </c>
    </row>
    <row r="862" spans="2:6">
      <c r="B862" s="444">
        <v>44760</v>
      </c>
      <c r="C862" s="445">
        <v>819.65563999999995</v>
      </c>
      <c r="D862" s="445">
        <v>819.65563999999995</v>
      </c>
      <c r="E862" s="446">
        <f t="shared" si="16"/>
        <v>1.662446557392911</v>
      </c>
      <c r="F862" s="80">
        <v>1.9419177989536518E-2</v>
      </c>
    </row>
    <row r="863" spans="2:6">
      <c r="B863" s="444">
        <v>42016</v>
      </c>
      <c r="C863" s="445">
        <v>307.85806300000002</v>
      </c>
      <c r="D863" s="445">
        <v>307.85806300000002</v>
      </c>
      <c r="E863" s="446">
        <f t="shared" si="16"/>
        <v>-0.19700128302714248</v>
      </c>
      <c r="F863" s="80">
        <v>1.9410643164413655E-2</v>
      </c>
    </row>
    <row r="864" spans="2:6">
      <c r="B864" s="444">
        <v>43244</v>
      </c>
      <c r="C864" s="445">
        <v>383.38549799999998</v>
      </c>
      <c r="D864" s="445">
        <v>383.38549799999998</v>
      </c>
      <c r="E864" s="446">
        <f t="shared" si="16"/>
        <v>4.5853072425615</v>
      </c>
      <c r="F864" s="80">
        <v>1.9399610584190929E-2</v>
      </c>
    </row>
    <row r="865" spans="2:6">
      <c r="B865" s="444">
        <v>40196</v>
      </c>
      <c r="C865" s="445">
        <v>68.641791999999995</v>
      </c>
      <c r="D865" s="445">
        <v>68.641791999999995</v>
      </c>
      <c r="E865" s="446">
        <f t="shared" si="16"/>
        <v>0.37332691423799313</v>
      </c>
      <c r="F865" s="80">
        <v>1.9355714210592678E-2</v>
      </c>
    </row>
    <row r="866" spans="2:6">
      <c r="B866" s="444">
        <v>38805</v>
      </c>
      <c r="C866" s="445">
        <v>49.982120999999999</v>
      </c>
      <c r="D866" s="445">
        <v>49.982120999999999</v>
      </c>
      <c r="E866" s="446">
        <f t="shared" si="16"/>
        <v>1.1672689927179731</v>
      </c>
      <c r="F866" s="80">
        <v>1.9347154819556733E-2</v>
      </c>
    </row>
    <row r="867" spans="2:6">
      <c r="B867" s="444">
        <v>38169</v>
      </c>
      <c r="C867" s="445">
        <v>23.062259999999998</v>
      </c>
      <c r="D867" s="445">
        <v>23.062259999999998</v>
      </c>
      <c r="E867" s="446">
        <f t="shared" si="16"/>
        <v>-0.97796034295028467</v>
      </c>
      <c r="F867" s="80">
        <v>1.9297125165464779E-2</v>
      </c>
    </row>
    <row r="868" spans="2:6">
      <c r="B868" s="444">
        <v>44607</v>
      </c>
      <c r="C868" s="445">
        <v>1046.3983149999999</v>
      </c>
      <c r="D868" s="445">
        <v>1046.3983149999999</v>
      </c>
      <c r="E868" s="446">
        <f t="shared" si="16"/>
        <v>43.247192472214373</v>
      </c>
      <c r="F868" s="80">
        <v>1.9277108379749608E-2</v>
      </c>
    </row>
    <row r="869" spans="2:6">
      <c r="B869" s="444">
        <v>38194</v>
      </c>
      <c r="C869" s="445">
        <v>23.64892</v>
      </c>
      <c r="D869" s="445">
        <v>23.64892</v>
      </c>
      <c r="E869" s="446">
        <f t="shared" si="16"/>
        <v>-0.7276405450197283</v>
      </c>
      <c r="F869" s="80">
        <v>1.9274301309432973E-2</v>
      </c>
    </row>
    <row r="870" spans="2:6">
      <c r="B870" s="444">
        <v>40945</v>
      </c>
      <c r="C870" s="445">
        <v>86.829811000000007</v>
      </c>
      <c r="D870" s="445">
        <v>86.829811000000007</v>
      </c>
      <c r="E870" s="446">
        <f t="shared" si="16"/>
        <v>-0.90730150404528498</v>
      </c>
      <c r="F870" s="80">
        <v>1.9273478642394259E-2</v>
      </c>
    </row>
    <row r="871" spans="2:6">
      <c r="B871" s="444">
        <v>44701</v>
      </c>
      <c r="C871" s="445">
        <v>936.69061299999998</v>
      </c>
      <c r="D871" s="445">
        <v>936.69061299999998</v>
      </c>
      <c r="E871" s="446">
        <f t="shared" si="16"/>
        <v>-0.127940275254953</v>
      </c>
      <c r="F871" s="80">
        <v>1.9268670240257579E-2</v>
      </c>
    </row>
    <row r="872" spans="2:6">
      <c r="B872" s="444">
        <v>44636</v>
      </c>
      <c r="C872" s="445">
        <v>1074.1129149999999</v>
      </c>
      <c r="D872" s="445">
        <v>1074.1129149999999</v>
      </c>
      <c r="E872" s="446">
        <f t="shared" si="16"/>
        <v>11.13776482194409</v>
      </c>
      <c r="F872" s="80">
        <v>1.9246309278146079E-2</v>
      </c>
    </row>
    <row r="873" spans="2:6">
      <c r="B873" s="444">
        <v>41087</v>
      </c>
      <c r="C873" s="445">
        <v>88.493469000000005</v>
      </c>
      <c r="D873" s="445">
        <v>88.493469000000005</v>
      </c>
      <c r="E873" s="446">
        <f t="shared" si="16"/>
        <v>-0.74697476210648495</v>
      </c>
      <c r="F873" s="80">
        <v>1.9200916533101298E-2</v>
      </c>
    </row>
    <row r="874" spans="2:6">
      <c r="B874" s="444">
        <v>42123</v>
      </c>
      <c r="C874" s="445">
        <v>349.741669</v>
      </c>
      <c r="D874" s="445">
        <v>349.741669</v>
      </c>
      <c r="E874" s="446">
        <f t="shared" si="16"/>
        <v>5.7231310802653708</v>
      </c>
      <c r="F874" s="80">
        <v>1.9184205015358335E-2</v>
      </c>
    </row>
    <row r="875" spans="2:6">
      <c r="B875" s="444">
        <v>39294</v>
      </c>
      <c r="C875" s="445">
        <v>52.020653000000003</v>
      </c>
      <c r="D875" s="445">
        <v>52.020653000000003</v>
      </c>
      <c r="E875" s="446">
        <f t="shared" si="16"/>
        <v>-0.94932739778689301</v>
      </c>
      <c r="F875" s="80">
        <v>1.9183847741408799E-2</v>
      </c>
    </row>
    <row r="876" spans="2:6">
      <c r="B876" s="444">
        <v>45054</v>
      </c>
      <c r="C876" s="445">
        <v>1026.603149</v>
      </c>
      <c r="D876" s="445">
        <v>1026.603149</v>
      </c>
      <c r="E876" s="446">
        <f t="shared" si="16"/>
        <v>1.6215142273246879</v>
      </c>
      <c r="F876" s="80">
        <v>1.9136901105655024E-2</v>
      </c>
    </row>
    <row r="877" spans="2:6">
      <c r="B877" s="444">
        <v>42235</v>
      </c>
      <c r="C877" s="445">
        <v>391.60693400000002</v>
      </c>
      <c r="D877" s="445">
        <v>391.60693400000002</v>
      </c>
      <c r="E877" s="446">
        <f t="shared" si="16"/>
        <v>6.0338548202507427</v>
      </c>
      <c r="F877" s="80">
        <v>1.9131810217324574E-2</v>
      </c>
    </row>
    <row r="878" spans="2:6">
      <c r="B878" s="444">
        <v>39128</v>
      </c>
      <c r="C878" s="445">
        <v>55.674582999999998</v>
      </c>
      <c r="D878" s="445">
        <v>55.674582999999998</v>
      </c>
      <c r="E878" s="446">
        <f t="shared" si="16"/>
        <v>-0.8288038679428994</v>
      </c>
      <c r="F878" s="80">
        <v>1.9114913256334187E-2</v>
      </c>
    </row>
    <row r="879" spans="2:6">
      <c r="B879" s="444">
        <v>41970</v>
      </c>
      <c r="C879" s="445">
        <v>325.20935100000003</v>
      </c>
      <c r="D879" s="445">
        <v>325.20935100000003</v>
      </c>
      <c r="E879" s="446">
        <f t="shared" si="16"/>
        <v>2.78447366106507</v>
      </c>
      <c r="F879" s="80">
        <v>1.9103932754712227E-2</v>
      </c>
    </row>
    <row r="880" spans="2:6">
      <c r="B880" s="444">
        <v>40618</v>
      </c>
      <c r="C880" s="445">
        <v>85.932518000000002</v>
      </c>
      <c r="D880" s="445">
        <v>85.932518000000002</v>
      </c>
      <c r="E880" s="446">
        <f t="shared" si="16"/>
        <v>-0.9174028364903376</v>
      </c>
      <c r="F880" s="80">
        <v>1.9100186163857114E-2</v>
      </c>
    </row>
    <row r="881" spans="2:6">
      <c r="B881" s="444">
        <v>44538</v>
      </c>
      <c r="C881" s="445">
        <v>1040.380981</v>
      </c>
      <c r="D881" s="445">
        <v>1040.380981</v>
      </c>
      <c r="E881" s="446">
        <f t="shared" si="16"/>
        <v>22.670191778698864</v>
      </c>
      <c r="F881" s="80">
        <v>1.9092862804685584E-2</v>
      </c>
    </row>
    <row r="882" spans="2:6">
      <c r="B882" s="444">
        <v>38705</v>
      </c>
      <c r="C882" s="445">
        <v>43.953212999999998</v>
      </c>
      <c r="D882" s="445">
        <v>43.953212999999998</v>
      </c>
      <c r="E882" s="446">
        <f t="shared" si="16"/>
        <v>0.20970765251082812</v>
      </c>
      <c r="F882" s="80">
        <v>1.9068992373028948E-2</v>
      </c>
    </row>
    <row r="883" spans="2:6">
      <c r="B883" s="444">
        <v>39979</v>
      </c>
      <c r="C883" s="445">
        <v>36.333748</v>
      </c>
      <c r="D883" s="445">
        <v>36.333748</v>
      </c>
      <c r="E883" s="446">
        <f t="shared" si="16"/>
        <v>-0.9571350846482598</v>
      </c>
      <c r="F883" s="80">
        <v>1.9054893654234295E-2</v>
      </c>
    </row>
    <row r="884" spans="2:6">
      <c r="B884" s="444">
        <v>44277</v>
      </c>
      <c r="C884" s="445">
        <v>847.63372800000002</v>
      </c>
      <c r="D884" s="445">
        <v>847.63372800000002</v>
      </c>
      <c r="E884" s="446">
        <f t="shared" si="16"/>
        <v>1.2926821547070002</v>
      </c>
      <c r="F884" s="80">
        <v>1.9053535111978936E-2</v>
      </c>
    </row>
    <row r="885" spans="2:6">
      <c r="B885" s="444">
        <v>43083</v>
      </c>
      <c r="C885" s="445">
        <v>369.71270800000002</v>
      </c>
      <c r="D885" s="445">
        <v>369.71270800000002</v>
      </c>
      <c r="E885" s="446">
        <f t="shared" si="16"/>
        <v>5.303621596832687</v>
      </c>
      <c r="F885" s="80">
        <v>1.904540315254688E-2</v>
      </c>
    </row>
    <row r="886" spans="2:6">
      <c r="B886" s="444">
        <v>39220</v>
      </c>
      <c r="C886" s="445">
        <v>58.650841</v>
      </c>
      <c r="D886" s="445">
        <v>58.650841</v>
      </c>
      <c r="E886" s="446">
        <f t="shared" si="16"/>
        <v>-0.37964431377544727</v>
      </c>
      <c r="F886" s="80">
        <v>1.9031641582052394E-2</v>
      </c>
    </row>
    <row r="887" spans="2:6">
      <c r="B887" s="444">
        <v>40690</v>
      </c>
      <c r="C887" s="445">
        <v>94.543892</v>
      </c>
      <c r="D887" s="445">
        <v>94.543892</v>
      </c>
      <c r="E887" s="446">
        <f t="shared" si="16"/>
        <v>-0.70336586721097516</v>
      </c>
      <c r="F887" s="80">
        <v>1.9028490428241396E-2</v>
      </c>
    </row>
    <row r="888" spans="2:6">
      <c r="B888" s="444">
        <v>41962</v>
      </c>
      <c r="C888" s="445">
        <v>318.72222900000003</v>
      </c>
      <c r="D888" s="445">
        <v>318.72222900000003</v>
      </c>
      <c r="E888" s="446">
        <f t="shared" si="16"/>
        <v>9.4102845442535443E-2</v>
      </c>
      <c r="F888" s="80">
        <v>1.9023268424064099E-2</v>
      </c>
    </row>
    <row r="889" spans="2:6">
      <c r="B889" s="444">
        <v>41827</v>
      </c>
      <c r="C889" s="445">
        <v>291.30920400000002</v>
      </c>
      <c r="D889" s="445">
        <v>291.30920400000002</v>
      </c>
      <c r="E889" s="446">
        <f t="shared" si="16"/>
        <v>-0.66555697430461036</v>
      </c>
      <c r="F889" s="80">
        <v>1.901576555427531E-2</v>
      </c>
    </row>
    <row r="890" spans="2:6">
      <c r="B890" s="444">
        <v>44770</v>
      </c>
      <c r="C890" s="445">
        <v>871.02789299999995</v>
      </c>
      <c r="D890" s="445">
        <v>871.02789299999995</v>
      </c>
      <c r="E890" s="446">
        <f t="shared" si="16"/>
        <v>1.4093729900809095</v>
      </c>
      <c r="F890" s="80">
        <v>1.901020470474446E-2</v>
      </c>
    </row>
    <row r="891" spans="2:6">
      <c r="B891" s="444">
        <v>42978</v>
      </c>
      <c r="C891" s="445">
        <v>361.51641799999999</v>
      </c>
      <c r="D891" s="445">
        <v>361.51641799999999</v>
      </c>
      <c r="E891" s="446">
        <f t="shared" si="16"/>
        <v>-0.10921682783257813</v>
      </c>
      <c r="F891" s="80">
        <v>1.8958934629207391E-2</v>
      </c>
    </row>
    <row r="892" spans="2:6">
      <c r="B892" s="444">
        <v>43312</v>
      </c>
      <c r="C892" s="445">
        <v>405.841095</v>
      </c>
      <c r="D892" s="445">
        <v>405.841095</v>
      </c>
      <c r="E892" s="446">
        <f t="shared" si="16"/>
        <v>8.0316699110697591</v>
      </c>
      <c r="F892" s="80">
        <v>1.8951502787093677E-2</v>
      </c>
    </row>
    <row r="893" spans="2:6">
      <c r="B893" s="444">
        <v>38722</v>
      </c>
      <c r="C893" s="445">
        <v>44.935333</v>
      </c>
      <c r="D893" s="445">
        <v>44.935333</v>
      </c>
      <c r="E893" s="446">
        <f t="shared" si="16"/>
        <v>-0.20342016423516174</v>
      </c>
      <c r="F893" s="80">
        <v>1.893874149855157E-2</v>
      </c>
    </row>
    <row r="894" spans="2:6">
      <c r="B894" s="444">
        <v>39226</v>
      </c>
      <c r="C894" s="445">
        <v>56.410331999999997</v>
      </c>
      <c r="D894" s="445">
        <v>56.410331999999997</v>
      </c>
      <c r="E894" s="446">
        <f t="shared" si="16"/>
        <v>2.3044515701633461E-3</v>
      </c>
      <c r="F894" s="80">
        <v>1.8884564760940359E-2</v>
      </c>
    </row>
    <row r="895" spans="2:6">
      <c r="B895" s="444">
        <v>40063</v>
      </c>
      <c r="C895" s="445">
        <v>56.280636000000001</v>
      </c>
      <c r="D895" s="445">
        <v>56.280636000000001</v>
      </c>
      <c r="E895" s="446">
        <f t="shared" si="16"/>
        <v>-0.78134859816781055</v>
      </c>
      <c r="F895" s="80">
        <v>1.885875748537269E-2</v>
      </c>
    </row>
    <row r="896" spans="2:6">
      <c r="B896" s="444">
        <v>41795</v>
      </c>
      <c r="C896" s="445">
        <v>257.39892600000002</v>
      </c>
      <c r="D896" s="445">
        <v>257.39892600000002</v>
      </c>
      <c r="E896" s="446">
        <f t="shared" si="16"/>
        <v>-0.24866075190521841</v>
      </c>
      <c r="F896" s="80">
        <v>1.8842574568930237E-2</v>
      </c>
    </row>
    <row r="897" spans="2:6">
      <c r="B897" s="444">
        <v>42478</v>
      </c>
      <c r="C897" s="445">
        <v>342.58682299999998</v>
      </c>
      <c r="D897" s="445">
        <v>342.58682299999998</v>
      </c>
      <c r="E897" s="446">
        <f t="shared" si="16"/>
        <v>3.9564955730758999</v>
      </c>
      <c r="F897" s="80">
        <v>1.8805163462721319E-2</v>
      </c>
    </row>
    <row r="898" spans="2:6">
      <c r="B898" s="444">
        <v>40326</v>
      </c>
      <c r="C898" s="445">
        <v>69.118758999999997</v>
      </c>
      <c r="D898" s="445">
        <v>69.118758999999997</v>
      </c>
      <c r="E898" s="446">
        <f t="shared" si="16"/>
        <v>0.59695281053723104</v>
      </c>
      <c r="F898" s="80">
        <v>1.8776241752749945E-2</v>
      </c>
    </row>
    <row r="899" spans="2:6">
      <c r="B899" s="444">
        <v>40021</v>
      </c>
      <c r="C899" s="445">
        <v>43.281654000000003</v>
      </c>
      <c r="D899" s="445">
        <v>43.281654000000003</v>
      </c>
      <c r="E899" s="446">
        <f t="shared" si="16"/>
        <v>-0.90597073140189577</v>
      </c>
      <c r="F899" s="80">
        <v>1.8763575688663714E-2</v>
      </c>
    </row>
    <row r="900" spans="2:6">
      <c r="B900" s="444">
        <v>43697</v>
      </c>
      <c r="C900" s="445">
        <v>460.29980499999999</v>
      </c>
      <c r="D900" s="445">
        <v>460.29980499999999</v>
      </c>
      <c r="E900" s="446">
        <f t="shared" si="16"/>
        <v>-0.47288119464845813</v>
      </c>
      <c r="F900" s="80">
        <v>1.8749164505816873E-2</v>
      </c>
    </row>
    <row r="901" spans="2:6">
      <c r="B901" s="444">
        <v>44813</v>
      </c>
      <c r="C901" s="445">
        <v>873.23730499999999</v>
      </c>
      <c r="D901" s="445">
        <v>873.23730499999999</v>
      </c>
      <c r="E901" s="446">
        <f t="shared" si="16"/>
        <v>42.616172947220491</v>
      </c>
      <c r="F901" s="80">
        <v>1.8742149665359253E-2</v>
      </c>
    </row>
    <row r="902" spans="2:6">
      <c r="B902" s="444">
        <v>37950</v>
      </c>
      <c r="C902" s="445">
        <v>20.020952000000001</v>
      </c>
      <c r="D902" s="445">
        <v>20.020952000000001</v>
      </c>
      <c r="E902" s="446">
        <f t="shared" si="16"/>
        <v>-0.9513957430094574</v>
      </c>
      <c r="F902" s="80">
        <v>1.8731142666868594E-2</v>
      </c>
    </row>
    <row r="903" spans="2:6">
      <c r="B903" s="444">
        <v>43291</v>
      </c>
      <c r="C903" s="445">
        <v>411.917664</v>
      </c>
      <c r="D903" s="445">
        <v>411.917664</v>
      </c>
      <c r="E903" s="446">
        <f t="shared" si="16"/>
        <v>10.563123666781854</v>
      </c>
      <c r="F903" s="80">
        <v>1.8719993673176782E-2</v>
      </c>
    </row>
    <row r="904" spans="2:6">
      <c r="B904" s="444">
        <v>38608</v>
      </c>
      <c r="C904" s="445">
        <v>35.623390000000001</v>
      </c>
      <c r="D904" s="445">
        <v>35.623390000000001</v>
      </c>
      <c r="E904" s="446">
        <f t="shared" si="16"/>
        <v>-0.30870054960062432</v>
      </c>
      <c r="F904" s="80">
        <v>1.8718034757913893E-2</v>
      </c>
    </row>
    <row r="905" spans="2:6">
      <c r="B905" s="444">
        <v>39328</v>
      </c>
      <c r="C905" s="445">
        <v>51.531055000000002</v>
      </c>
      <c r="D905" s="445">
        <v>51.531055000000002</v>
      </c>
      <c r="E905" s="446">
        <f t="shared" si="16"/>
        <v>-0.87255774488085047</v>
      </c>
      <c r="F905" s="80">
        <v>1.8700772905842156E-2</v>
      </c>
    </row>
    <row r="906" spans="2:6">
      <c r="B906" s="444">
        <v>43290</v>
      </c>
      <c r="C906" s="445">
        <v>404.34826700000002</v>
      </c>
      <c r="D906" s="445">
        <v>404.34826700000002</v>
      </c>
      <c r="E906" s="446">
        <f t="shared" si="16"/>
        <v>0.18220349859063401</v>
      </c>
      <c r="F906" s="80">
        <v>1.8698994903956212E-2</v>
      </c>
    </row>
    <row r="907" spans="2:6">
      <c r="B907" s="444">
        <v>42346</v>
      </c>
      <c r="C907" s="445">
        <v>342.02932700000002</v>
      </c>
      <c r="D907" s="445">
        <v>342.02932700000002</v>
      </c>
      <c r="E907" s="446">
        <f t="shared" ref="E907:E970" si="17">C907/C908-1</f>
        <v>-0.30944871375156346</v>
      </c>
      <c r="F907" s="80">
        <v>1.8698684047377068E-2</v>
      </c>
    </row>
    <row r="908" spans="2:6">
      <c r="B908" s="444">
        <v>44005</v>
      </c>
      <c r="C908" s="445">
        <v>495.29894999999999</v>
      </c>
      <c r="D908" s="445">
        <v>495.29894999999999</v>
      </c>
      <c r="E908" s="446">
        <f t="shared" si="17"/>
        <v>20.295440096161176</v>
      </c>
      <c r="F908" s="80">
        <v>1.8697511579142345E-2</v>
      </c>
    </row>
    <row r="909" spans="2:6">
      <c r="B909" s="444">
        <v>37987</v>
      </c>
      <c r="C909" s="445">
        <v>23.258451000000001</v>
      </c>
      <c r="D909" s="445">
        <v>23.258451000000001</v>
      </c>
      <c r="E909" s="446">
        <f t="shared" si="17"/>
        <v>-0.89651790204468129</v>
      </c>
      <c r="F909" s="80">
        <v>1.8660466001190867E-2</v>
      </c>
    </row>
    <row r="910" spans="2:6">
      <c r="B910" s="444">
        <v>41619</v>
      </c>
      <c r="C910" s="445">
        <v>224.75820899999999</v>
      </c>
      <c r="D910" s="445">
        <v>224.75820899999999</v>
      </c>
      <c r="E910" s="446">
        <f t="shared" si="17"/>
        <v>3.3980784455083501</v>
      </c>
      <c r="F910" s="80">
        <v>1.866032807976703E-2</v>
      </c>
    </row>
    <row r="911" spans="2:6">
      <c r="B911" s="444">
        <v>39391</v>
      </c>
      <c r="C911" s="445">
        <v>51.103729000000001</v>
      </c>
      <c r="D911" s="445">
        <v>51.103729000000001</v>
      </c>
      <c r="E911" s="446">
        <f t="shared" si="17"/>
        <v>-0.84369480129895991</v>
      </c>
      <c r="F911" s="80">
        <v>1.8647422239668421E-2</v>
      </c>
    </row>
    <row r="912" spans="2:6">
      <c r="B912" s="444">
        <v>41967</v>
      </c>
      <c r="C912" s="445">
        <v>326.94836400000003</v>
      </c>
      <c r="D912" s="445">
        <v>326.94836400000003</v>
      </c>
      <c r="E912" s="446">
        <f t="shared" si="17"/>
        <v>2.5242986055543444</v>
      </c>
      <c r="F912" s="80">
        <v>1.8628152345499194E-2</v>
      </c>
    </row>
    <row r="913" spans="2:6">
      <c r="B913" s="444">
        <v>41095</v>
      </c>
      <c r="C913" s="445">
        <v>92.769767999999999</v>
      </c>
      <c r="D913" s="445">
        <v>92.769767999999999</v>
      </c>
      <c r="E913" s="446">
        <f t="shared" si="17"/>
        <v>2.43602092300116</v>
      </c>
      <c r="F913" s="80">
        <v>1.8615947481053885E-2</v>
      </c>
    </row>
    <row r="914" spans="2:6">
      <c r="B914" s="444">
        <v>38260</v>
      </c>
      <c r="C914" s="445">
        <v>26.999186000000002</v>
      </c>
      <c r="D914" s="445">
        <v>26.999186000000002</v>
      </c>
      <c r="E914" s="446">
        <f t="shared" si="17"/>
        <v>-0.55934057866724318</v>
      </c>
      <c r="F914" s="80">
        <v>1.8587365363212927E-2</v>
      </c>
    </row>
    <row r="915" spans="2:6">
      <c r="B915" s="444">
        <v>40147</v>
      </c>
      <c r="C915" s="445">
        <v>61.269962</v>
      </c>
      <c r="D915" s="445">
        <v>61.269962</v>
      </c>
      <c r="E915" s="446">
        <f t="shared" si="17"/>
        <v>-0.79330020610886898</v>
      </c>
      <c r="F915" s="80">
        <v>1.858270387975347E-2</v>
      </c>
    </row>
    <row r="916" spans="2:6">
      <c r="B916" s="444">
        <v>42507</v>
      </c>
      <c r="C916" s="445">
        <v>296.42004400000002</v>
      </c>
      <c r="D916" s="445">
        <v>296.42004400000002</v>
      </c>
      <c r="E916" s="446">
        <f t="shared" si="17"/>
        <v>0.7225582998323048</v>
      </c>
      <c r="F916" s="80">
        <v>1.8568859421419504E-2</v>
      </c>
    </row>
    <row r="917" spans="2:6">
      <c r="B917" s="444">
        <v>41508</v>
      </c>
      <c r="C917" s="445">
        <v>172.08128400000001</v>
      </c>
      <c r="D917" s="445">
        <v>172.08128400000001</v>
      </c>
      <c r="E917" s="446">
        <f t="shared" si="17"/>
        <v>-0.79678580221109896</v>
      </c>
      <c r="F917" s="80">
        <v>1.8568583363685054E-2</v>
      </c>
    </row>
    <row r="918" spans="2:6">
      <c r="B918" s="444">
        <v>44355</v>
      </c>
      <c r="C918" s="445">
        <v>846.79754600000001</v>
      </c>
      <c r="D918" s="445">
        <v>846.79754600000001</v>
      </c>
      <c r="E918" s="446">
        <f t="shared" si="17"/>
        <v>3.017947628112001</v>
      </c>
      <c r="F918" s="80">
        <v>1.8534123582266693E-2</v>
      </c>
    </row>
    <row r="919" spans="2:6">
      <c r="B919" s="444">
        <v>41585</v>
      </c>
      <c r="C919" s="445">
        <v>210.75375399999999</v>
      </c>
      <c r="D919" s="445">
        <v>210.75375399999999</v>
      </c>
      <c r="E919" s="446">
        <f t="shared" si="17"/>
        <v>1.2309852019243821</v>
      </c>
      <c r="F919" s="80">
        <v>1.8512398066545588E-2</v>
      </c>
    </row>
    <row r="920" spans="2:6">
      <c r="B920" s="444">
        <v>41018</v>
      </c>
      <c r="C920" s="445">
        <v>94.466674999999995</v>
      </c>
      <c r="D920" s="445">
        <v>94.466674999999995</v>
      </c>
      <c r="E920" s="446">
        <f t="shared" si="17"/>
        <v>6.7655048195584824</v>
      </c>
      <c r="F920" s="80">
        <v>1.8511052193450395E-2</v>
      </c>
    </row>
    <row r="921" spans="2:6">
      <c r="B921" s="444">
        <v>37571</v>
      </c>
      <c r="C921" s="445">
        <v>12.164911</v>
      </c>
      <c r="D921" s="445">
        <v>12.164911</v>
      </c>
      <c r="E921" s="446">
        <f t="shared" si="17"/>
        <v>-0.42767440556271608</v>
      </c>
      <c r="F921" s="80">
        <v>1.8484392041580922E-2</v>
      </c>
    </row>
    <row r="922" spans="2:6">
      <c r="B922" s="444">
        <v>37973</v>
      </c>
      <c r="C922" s="445">
        <v>21.255227999999999</v>
      </c>
      <c r="D922" s="445">
        <v>21.255227999999999</v>
      </c>
      <c r="E922" s="446">
        <f t="shared" si="17"/>
        <v>-0.20030787910455305</v>
      </c>
      <c r="F922" s="80">
        <v>1.8481784106027854E-2</v>
      </c>
    </row>
    <row r="923" spans="2:6">
      <c r="B923" s="444">
        <v>38246</v>
      </c>
      <c r="C923" s="445">
        <v>26.579263999999998</v>
      </c>
      <c r="D923" s="445">
        <v>26.579263999999998</v>
      </c>
      <c r="E923" s="446">
        <f t="shared" si="17"/>
        <v>-0.66044986554183294</v>
      </c>
      <c r="F923" s="80">
        <v>1.8472374053188023E-2</v>
      </c>
    </row>
    <row r="924" spans="2:6">
      <c r="B924" s="444">
        <v>40476</v>
      </c>
      <c r="C924" s="445">
        <v>78.277878000000001</v>
      </c>
      <c r="D924" s="445">
        <v>78.277878000000001</v>
      </c>
      <c r="E924" s="446">
        <f t="shared" si="17"/>
        <v>-0.43891054289220488</v>
      </c>
      <c r="F924" s="80">
        <v>1.8472201102865737E-2</v>
      </c>
    </row>
    <row r="925" spans="2:6">
      <c r="B925" s="444">
        <v>41330</v>
      </c>
      <c r="C925" s="445">
        <v>139.510513</v>
      </c>
      <c r="D925" s="445">
        <v>139.510513</v>
      </c>
      <c r="E925" s="446">
        <f t="shared" si="17"/>
        <v>9.0781829632450712</v>
      </c>
      <c r="F925" s="80">
        <v>1.8465914182440146E-2</v>
      </c>
    </row>
    <row r="926" spans="2:6">
      <c r="B926" s="444">
        <v>37903</v>
      </c>
      <c r="C926" s="445">
        <v>13.842824</v>
      </c>
      <c r="D926" s="445">
        <v>13.842824</v>
      </c>
      <c r="E926" s="446">
        <f t="shared" si="17"/>
        <v>-0.78636116537075251</v>
      </c>
      <c r="F926" s="80">
        <v>1.8408315638052342E-2</v>
      </c>
    </row>
    <row r="927" spans="2:6">
      <c r="B927" s="444">
        <v>40156</v>
      </c>
      <c r="C927" s="445">
        <v>64.795447999999993</v>
      </c>
      <c r="D927" s="445">
        <v>64.795447999999993</v>
      </c>
      <c r="E927" s="446">
        <f t="shared" si="17"/>
        <v>-0.83364625695061545</v>
      </c>
      <c r="F927" s="80">
        <v>1.8335715405715325E-2</v>
      </c>
    </row>
    <row r="928" spans="2:6">
      <c r="B928" s="444">
        <v>43280</v>
      </c>
      <c r="C928" s="445">
        <v>389.50399800000002</v>
      </c>
      <c r="D928" s="445">
        <v>389.50399800000002</v>
      </c>
      <c r="E928" s="446">
        <f t="shared" si="17"/>
        <v>-0.65970185857133723</v>
      </c>
      <c r="F928" s="80">
        <v>1.8304769763785478E-2</v>
      </c>
    </row>
    <row r="929" spans="2:6">
      <c r="B929" s="444">
        <v>44460</v>
      </c>
      <c r="C929" s="445">
        <v>1144.596313</v>
      </c>
      <c r="D929" s="445">
        <v>1144.596313</v>
      </c>
      <c r="E929" s="446">
        <f t="shared" si="17"/>
        <v>1.4332116031302427</v>
      </c>
      <c r="F929" s="80">
        <v>1.8297027393951559E-2</v>
      </c>
    </row>
    <row r="930" spans="2:6">
      <c r="B930" s="444">
        <v>43368</v>
      </c>
      <c r="C930" s="445">
        <v>470.40557899999999</v>
      </c>
      <c r="D930" s="445">
        <v>470.40557899999999</v>
      </c>
      <c r="E930" s="446">
        <f t="shared" si="17"/>
        <v>0.42242624382548399</v>
      </c>
      <c r="F930" s="80">
        <v>1.8288667520378166E-2</v>
      </c>
    </row>
    <row r="931" spans="2:6">
      <c r="B931" s="444">
        <v>42731</v>
      </c>
      <c r="C931" s="445">
        <v>330.70648199999999</v>
      </c>
      <c r="D931" s="445">
        <v>330.70648199999999</v>
      </c>
      <c r="E931" s="446">
        <f t="shared" si="17"/>
        <v>-0.68577240046001375</v>
      </c>
      <c r="F931" s="80">
        <v>1.8281843706413614E-2</v>
      </c>
    </row>
    <row r="932" spans="2:6">
      <c r="B932" s="444">
        <v>44628</v>
      </c>
      <c r="C932" s="445">
        <v>1052.442505</v>
      </c>
      <c r="D932" s="445">
        <v>1052.442505</v>
      </c>
      <c r="E932" s="446">
        <f t="shared" si="17"/>
        <v>1.7352206518824289</v>
      </c>
      <c r="F932" s="80">
        <v>1.8280872087705013E-2</v>
      </c>
    </row>
    <row r="933" spans="2:6">
      <c r="B933" s="444">
        <v>42093</v>
      </c>
      <c r="C933" s="445">
        <v>384.77426100000002</v>
      </c>
      <c r="D933" s="445">
        <v>384.77426100000002</v>
      </c>
      <c r="E933" s="446">
        <f t="shared" si="17"/>
        <v>-0.1755854956881886</v>
      </c>
      <c r="F933" s="80">
        <v>1.8279102338994324E-2</v>
      </c>
    </row>
    <row r="934" spans="2:6">
      <c r="B934" s="444">
        <v>43570</v>
      </c>
      <c r="C934" s="445">
        <v>466.72427399999998</v>
      </c>
      <c r="D934" s="445">
        <v>466.72427399999998</v>
      </c>
      <c r="E934" s="446">
        <f t="shared" si="17"/>
        <v>-0.33953560775505742</v>
      </c>
      <c r="F934" s="80">
        <v>1.8274873235953448E-2</v>
      </c>
    </row>
    <row r="935" spans="2:6">
      <c r="B935" s="444">
        <v>44155</v>
      </c>
      <c r="C935" s="445">
        <v>706.66076699999996</v>
      </c>
      <c r="D935" s="445">
        <v>706.66076699999996</v>
      </c>
      <c r="E935" s="446">
        <f t="shared" si="17"/>
        <v>0.47243479351597717</v>
      </c>
      <c r="F935" s="80">
        <v>1.8271120946622643E-2</v>
      </c>
    </row>
    <row r="936" spans="2:6">
      <c r="B936" s="444">
        <v>43796</v>
      </c>
      <c r="C936" s="445">
        <v>479.92669699999999</v>
      </c>
      <c r="D936" s="445">
        <v>479.92669699999999</v>
      </c>
      <c r="E936" s="446">
        <f t="shared" si="17"/>
        <v>0.30830552509570142</v>
      </c>
      <c r="F936" s="80">
        <v>1.8230095484959907E-2</v>
      </c>
    </row>
    <row r="937" spans="2:6">
      <c r="B937" s="444">
        <v>42142</v>
      </c>
      <c r="C937" s="445">
        <v>366.83075000000002</v>
      </c>
      <c r="D937" s="445">
        <v>366.83075000000002</v>
      </c>
      <c r="E937" s="446">
        <f t="shared" si="17"/>
        <v>24.464076517994751</v>
      </c>
      <c r="F937" s="80">
        <v>1.8218872004101216E-2</v>
      </c>
    </row>
    <row r="938" spans="2:6">
      <c r="B938" s="444">
        <v>37923</v>
      </c>
      <c r="C938" s="445">
        <v>14.405813999999999</v>
      </c>
      <c r="D938" s="445">
        <v>14.405813999999999</v>
      </c>
      <c r="E938" s="446">
        <f t="shared" si="17"/>
        <v>-0.96781257429794887</v>
      </c>
      <c r="F938" s="80">
        <v>1.8205517888517209E-2</v>
      </c>
    </row>
    <row r="939" spans="2:6">
      <c r="B939" s="444">
        <v>43516</v>
      </c>
      <c r="C939" s="445">
        <v>447.56030299999998</v>
      </c>
      <c r="D939" s="445">
        <v>447.56030299999998</v>
      </c>
      <c r="E939" s="446">
        <f t="shared" si="17"/>
        <v>15.613579777089534</v>
      </c>
      <c r="F939" s="80">
        <v>1.8189755662105789E-2</v>
      </c>
    </row>
    <row r="940" spans="2:6">
      <c r="B940" s="444">
        <v>38387</v>
      </c>
      <c r="C940" s="445">
        <v>26.939426000000001</v>
      </c>
      <c r="D940" s="445">
        <v>26.939426000000001</v>
      </c>
      <c r="E940" s="446">
        <f t="shared" si="17"/>
        <v>-0.9726698414741044</v>
      </c>
      <c r="F940" s="80">
        <v>1.8179040583538697E-2</v>
      </c>
    </row>
    <row r="941" spans="2:6">
      <c r="B941" s="444">
        <v>44866</v>
      </c>
      <c r="C941" s="445">
        <v>985.70324700000003</v>
      </c>
      <c r="D941" s="445">
        <v>985.70324700000003</v>
      </c>
      <c r="E941" s="446">
        <f t="shared" si="17"/>
        <v>39.817843571067954</v>
      </c>
      <c r="F941" s="80">
        <v>1.8153021881436082E-2</v>
      </c>
    </row>
    <row r="942" spans="2:6">
      <c r="B942" s="444">
        <v>38372</v>
      </c>
      <c r="C942" s="445">
        <v>24.148831999999999</v>
      </c>
      <c r="D942" s="445">
        <v>24.148831999999999</v>
      </c>
      <c r="E942" s="446">
        <f t="shared" si="17"/>
        <v>-0.68136656470035528</v>
      </c>
      <c r="F942" s="80">
        <v>1.8094157817285961E-2</v>
      </c>
    </row>
    <row r="943" spans="2:6">
      <c r="B943" s="444">
        <v>40513</v>
      </c>
      <c r="C943" s="445">
        <v>75.788757000000004</v>
      </c>
      <c r="D943" s="445">
        <v>75.788757000000004</v>
      </c>
      <c r="E943" s="446">
        <f t="shared" si="17"/>
        <v>-0.82066982855465764</v>
      </c>
      <c r="F943" s="80">
        <v>1.8080692311598368E-2</v>
      </c>
    </row>
    <row r="944" spans="2:6">
      <c r="B944" s="444">
        <v>43388</v>
      </c>
      <c r="C944" s="445">
        <v>422.62133799999998</v>
      </c>
      <c r="D944" s="445">
        <v>422.62133799999998</v>
      </c>
      <c r="E944" s="446">
        <f t="shared" si="17"/>
        <v>1.0099023067491375</v>
      </c>
      <c r="F944" s="80">
        <v>1.8068353112520086E-2</v>
      </c>
    </row>
    <row r="945" spans="2:6">
      <c r="B945" s="444">
        <v>41565</v>
      </c>
      <c r="C945" s="445">
        <v>210.26959199999999</v>
      </c>
      <c r="D945" s="445">
        <v>210.26959199999999</v>
      </c>
      <c r="E945" s="446">
        <f t="shared" si="17"/>
        <v>-0.75011783119264142</v>
      </c>
      <c r="F945" s="80">
        <v>1.8050520541614157E-2</v>
      </c>
    </row>
    <row r="946" spans="2:6">
      <c r="B946" s="444">
        <v>44824</v>
      </c>
      <c r="C946" s="445">
        <v>841.47497599999997</v>
      </c>
      <c r="D946" s="445">
        <v>841.47497599999997</v>
      </c>
      <c r="E946" s="446">
        <f t="shared" si="17"/>
        <v>17.555078391528738</v>
      </c>
      <c r="F946" s="80">
        <v>1.804411456065047E-2</v>
      </c>
    </row>
    <row r="947" spans="2:6">
      <c r="B947" s="444">
        <v>39566</v>
      </c>
      <c r="C947" s="445">
        <v>45.350116999999997</v>
      </c>
      <c r="D947" s="445">
        <v>45.350116999999997</v>
      </c>
      <c r="E947" s="446">
        <f t="shared" si="17"/>
        <v>-0.91257474473761269</v>
      </c>
      <c r="F947" s="80">
        <v>1.8028166016776481E-2</v>
      </c>
    </row>
    <row r="948" spans="2:6">
      <c r="B948" s="444">
        <v>43854</v>
      </c>
      <c r="C948" s="445">
        <v>518.73016399999995</v>
      </c>
      <c r="D948" s="445">
        <v>518.73016399999995</v>
      </c>
      <c r="E948" s="446">
        <f t="shared" si="17"/>
        <v>0.30192216839522268</v>
      </c>
      <c r="F948" s="80">
        <v>1.8008072968475064E-2</v>
      </c>
    </row>
    <row r="949" spans="2:6">
      <c r="B949" s="444">
        <v>43166</v>
      </c>
      <c r="C949" s="445">
        <v>398.43408199999999</v>
      </c>
      <c r="D949" s="445">
        <v>398.43408199999999</v>
      </c>
      <c r="E949" s="446">
        <f t="shared" si="17"/>
        <v>13.201497737774451</v>
      </c>
      <c r="F949" s="80">
        <v>1.7956689039895446E-2</v>
      </c>
    </row>
    <row r="950" spans="2:6">
      <c r="B950" s="444">
        <v>39758</v>
      </c>
      <c r="C950" s="445">
        <v>28.055779000000001</v>
      </c>
      <c r="D950" s="445">
        <v>28.055779000000001</v>
      </c>
      <c r="E950" s="446">
        <f t="shared" si="17"/>
        <v>-0.23632521130380424</v>
      </c>
      <c r="F950" s="80">
        <v>1.7937036528139716E-2</v>
      </c>
    </row>
    <row r="951" spans="2:6">
      <c r="B951" s="444">
        <v>38636</v>
      </c>
      <c r="C951" s="445">
        <v>36.737862</v>
      </c>
      <c r="D951" s="445">
        <v>36.737862</v>
      </c>
      <c r="E951" s="446">
        <f t="shared" si="17"/>
        <v>-0.93887519494149196</v>
      </c>
      <c r="F951" s="80">
        <v>1.7918993703303299E-2</v>
      </c>
    </row>
    <row r="952" spans="2:6">
      <c r="B952" s="444">
        <v>44076</v>
      </c>
      <c r="C952" s="445">
        <v>601.03033400000004</v>
      </c>
      <c r="D952" s="445">
        <v>601.03033400000004</v>
      </c>
      <c r="E952" s="446">
        <f t="shared" si="17"/>
        <v>10.544582003500464</v>
      </c>
      <c r="F952" s="80">
        <v>1.7908768997948465E-2</v>
      </c>
    </row>
    <row r="953" spans="2:6">
      <c r="B953" s="444">
        <v>39149</v>
      </c>
      <c r="C953" s="445">
        <v>52.061680000000003</v>
      </c>
      <c r="D953" s="445">
        <v>52.061680000000003</v>
      </c>
      <c r="E953" s="446">
        <f t="shared" si="17"/>
        <v>-0.85049526411647669</v>
      </c>
      <c r="F953" s="80">
        <v>1.7900908921377079E-2</v>
      </c>
    </row>
    <row r="954" spans="2:6">
      <c r="B954" s="444">
        <v>42404</v>
      </c>
      <c r="C954" s="445">
        <v>348.22763099999997</v>
      </c>
      <c r="D954" s="445">
        <v>348.22763099999997</v>
      </c>
      <c r="E954" s="446">
        <f t="shared" si="17"/>
        <v>30.388454940724962</v>
      </c>
      <c r="F954" s="80">
        <v>1.7896902422162908E-2</v>
      </c>
    </row>
    <row r="955" spans="2:6">
      <c r="B955" s="444">
        <v>37691</v>
      </c>
      <c r="C955" s="445">
        <v>11.094131000000001</v>
      </c>
      <c r="D955" s="445">
        <v>11.094131000000001</v>
      </c>
      <c r="E955" s="446">
        <f t="shared" si="17"/>
        <v>-0.98862749458660171</v>
      </c>
      <c r="F955" s="80">
        <v>1.7893389266957715E-2</v>
      </c>
    </row>
    <row r="956" spans="2:6">
      <c r="B956" s="444">
        <v>44671</v>
      </c>
      <c r="C956" s="445">
        <v>975.522156</v>
      </c>
      <c r="D956" s="445">
        <v>975.522156</v>
      </c>
      <c r="E956" s="446">
        <f t="shared" si="17"/>
        <v>15.458970136615122</v>
      </c>
      <c r="F956" s="80">
        <v>1.7893138652449014E-2</v>
      </c>
    </row>
    <row r="957" spans="2:6">
      <c r="B957" s="444">
        <v>40108</v>
      </c>
      <c r="C957" s="445">
        <v>59.269939000000001</v>
      </c>
      <c r="D957" s="445">
        <v>59.269939000000001</v>
      </c>
      <c r="E957" s="446">
        <f t="shared" si="17"/>
        <v>1.0058301796835827</v>
      </c>
      <c r="F957" s="80">
        <v>1.789050451098384E-2</v>
      </c>
    </row>
    <row r="958" spans="2:6">
      <c r="B958" s="444">
        <v>38548</v>
      </c>
      <c r="C958" s="445">
        <v>29.548832000000001</v>
      </c>
      <c r="D958" s="445">
        <v>29.548832000000001</v>
      </c>
      <c r="E958" s="446">
        <f t="shared" si="17"/>
        <v>0.21953767500954213</v>
      </c>
      <c r="F958" s="80">
        <v>1.7842888310699134E-2</v>
      </c>
    </row>
    <row r="959" spans="2:6">
      <c r="B959" s="444">
        <v>38218</v>
      </c>
      <c r="C959" s="445">
        <v>24.229536</v>
      </c>
      <c r="D959" s="445">
        <v>24.229536</v>
      </c>
      <c r="E959" s="446">
        <f t="shared" si="17"/>
        <v>-0.61579249010099657</v>
      </c>
      <c r="F959" s="80">
        <v>1.783159156034686E-2</v>
      </c>
    </row>
    <row r="960" spans="2:6">
      <c r="B960" s="444">
        <v>40154</v>
      </c>
      <c r="C960" s="445">
        <v>63.063670999999999</v>
      </c>
      <c r="D960" s="445">
        <v>63.063670999999999</v>
      </c>
      <c r="E960" s="446">
        <f t="shared" si="17"/>
        <v>0.27846379763870566</v>
      </c>
      <c r="F960" s="80">
        <v>1.7799676501859985E-2</v>
      </c>
    </row>
    <row r="961" spans="2:6">
      <c r="B961" s="444">
        <v>38827</v>
      </c>
      <c r="C961" s="445">
        <v>49.327694000000001</v>
      </c>
      <c r="D961" s="445">
        <v>49.327694000000001</v>
      </c>
      <c r="E961" s="446">
        <f t="shared" si="17"/>
        <v>-0.1050363102273133</v>
      </c>
      <c r="F961" s="80">
        <v>1.7748922581009019E-2</v>
      </c>
    </row>
    <row r="962" spans="2:6">
      <c r="B962" s="444">
        <v>39120</v>
      </c>
      <c r="C962" s="445">
        <v>55.116978000000003</v>
      </c>
      <c r="D962" s="445">
        <v>55.116978000000003</v>
      </c>
      <c r="E962" s="446">
        <f t="shared" si="17"/>
        <v>-0.874030163343955</v>
      </c>
      <c r="F962" s="80">
        <v>1.7728746938637352E-2</v>
      </c>
    </row>
    <row r="963" spans="2:6">
      <c r="B963" s="444">
        <v>43438</v>
      </c>
      <c r="C963" s="445">
        <v>437.54107699999997</v>
      </c>
      <c r="D963" s="445">
        <v>437.54107699999997</v>
      </c>
      <c r="E963" s="446">
        <f t="shared" si="17"/>
        <v>0.17838736827869273</v>
      </c>
      <c r="F963" s="80">
        <v>1.7727424117063073E-2</v>
      </c>
    </row>
    <row r="964" spans="2:6">
      <c r="B964" s="444">
        <v>42135</v>
      </c>
      <c r="C964" s="445">
        <v>371.30496199999999</v>
      </c>
      <c r="D964" s="445">
        <v>371.30496199999999</v>
      </c>
      <c r="E964" s="446">
        <f t="shared" si="17"/>
        <v>17.428436310254487</v>
      </c>
      <c r="F964" s="80">
        <v>1.7720173642723491E-2</v>
      </c>
    </row>
    <row r="965" spans="2:6">
      <c r="B965" s="444">
        <v>38065</v>
      </c>
      <c r="C965" s="445">
        <v>20.148478999999998</v>
      </c>
      <c r="D965" s="445">
        <v>20.148478999999998</v>
      </c>
      <c r="E965" s="446">
        <f t="shared" si="17"/>
        <v>-0.94239855360111557</v>
      </c>
      <c r="F965" s="80">
        <v>1.771205201946735E-2</v>
      </c>
    </row>
    <row r="966" spans="2:6">
      <c r="B966" s="444">
        <v>42782</v>
      </c>
      <c r="C966" s="445">
        <v>349.79119900000001</v>
      </c>
      <c r="D966" s="445">
        <v>349.79119900000001</v>
      </c>
      <c r="E966" s="446">
        <f t="shared" si="17"/>
        <v>-0.22322891470011019</v>
      </c>
      <c r="F966" s="80">
        <v>1.7704592224429438E-2</v>
      </c>
    </row>
    <row r="967" spans="2:6">
      <c r="B967" s="444">
        <v>43962</v>
      </c>
      <c r="C967" s="445">
        <v>450.314392</v>
      </c>
      <c r="D967" s="445">
        <v>450.314392</v>
      </c>
      <c r="E967" s="446">
        <f t="shared" si="17"/>
        <v>15.55950982475612</v>
      </c>
      <c r="F967" s="80">
        <v>1.7650519729691005E-2</v>
      </c>
    </row>
    <row r="968" spans="2:6">
      <c r="B968" s="444">
        <v>39940</v>
      </c>
      <c r="C968" s="445">
        <v>27.193702999999999</v>
      </c>
      <c r="D968" s="445">
        <v>27.193702999999999</v>
      </c>
      <c r="E968" s="446">
        <f t="shared" si="17"/>
        <v>-0.55502701505101482</v>
      </c>
      <c r="F968" s="80">
        <v>1.7627518888565286E-2</v>
      </c>
    </row>
    <row r="969" spans="2:6">
      <c r="B969" s="444">
        <v>40150</v>
      </c>
      <c r="C969" s="445">
        <v>61.113154999999999</v>
      </c>
      <c r="D969" s="445">
        <v>61.113154999999999</v>
      </c>
      <c r="E969" s="446">
        <f t="shared" si="17"/>
        <v>-0.85246025955118165</v>
      </c>
      <c r="F969" s="80">
        <v>1.7605023455658841E-2</v>
      </c>
    </row>
    <row r="970" spans="2:6">
      <c r="B970" s="444">
        <v>43325</v>
      </c>
      <c r="C970" s="445">
        <v>414.21487400000001</v>
      </c>
      <c r="D970" s="445">
        <v>414.21487400000001</v>
      </c>
      <c r="E970" s="446">
        <f t="shared" si="17"/>
        <v>2.718233463391428</v>
      </c>
      <c r="F970" s="80">
        <v>1.7598243217799459E-2</v>
      </c>
    </row>
    <row r="971" spans="2:6">
      <c r="B971" s="444">
        <v>41185</v>
      </c>
      <c r="C971" s="445">
        <v>111.400986</v>
      </c>
      <c r="D971" s="445">
        <v>111.400986</v>
      </c>
      <c r="E971" s="446">
        <f t="shared" ref="E971:E1034" si="18">C971/C972-1</f>
        <v>-0.88684244046126004</v>
      </c>
      <c r="F971" s="80">
        <v>1.7551605074801024E-2</v>
      </c>
    </row>
    <row r="972" spans="2:6">
      <c r="B972" s="444">
        <v>44592</v>
      </c>
      <c r="C972" s="445">
        <v>984.47674600000005</v>
      </c>
      <c r="D972" s="445">
        <v>984.47674600000005</v>
      </c>
      <c r="E972" s="446">
        <f t="shared" si="18"/>
        <v>11.419569197166462</v>
      </c>
      <c r="F972" s="80">
        <v>1.7539257336004699E-2</v>
      </c>
    </row>
    <row r="973" spans="2:6">
      <c r="B973" s="444">
        <v>40829</v>
      </c>
      <c r="C973" s="445">
        <v>79.268187999999995</v>
      </c>
      <c r="D973" s="445">
        <v>79.268187999999995</v>
      </c>
      <c r="E973" s="446">
        <f t="shared" si="18"/>
        <v>-0.80335735437570366</v>
      </c>
      <c r="F973" s="80">
        <v>1.7532980529156861E-2</v>
      </c>
    </row>
    <row r="974" spans="2:6">
      <c r="B974" s="444">
        <v>43482</v>
      </c>
      <c r="C974" s="445">
        <v>403.10781900000001</v>
      </c>
      <c r="D974" s="445">
        <v>403.10781900000001</v>
      </c>
      <c r="E974" s="446">
        <f t="shared" si="18"/>
        <v>20.449231091108299</v>
      </c>
      <c r="F974" s="80">
        <v>1.7532728238475404E-2</v>
      </c>
    </row>
    <row r="975" spans="2:6">
      <c r="B975" s="444">
        <v>39891</v>
      </c>
      <c r="C975" s="445">
        <v>18.793579000000001</v>
      </c>
      <c r="D975" s="445">
        <v>18.793579000000001</v>
      </c>
      <c r="E975" s="446">
        <f t="shared" si="18"/>
        <v>-0.73052691055344865</v>
      </c>
      <c r="F975" s="80">
        <v>1.7518560221756241E-2</v>
      </c>
    </row>
    <row r="976" spans="2:6">
      <c r="B976" s="444">
        <v>40386</v>
      </c>
      <c r="C976" s="445">
        <v>69.741951</v>
      </c>
      <c r="D976" s="445">
        <v>69.741951</v>
      </c>
      <c r="E976" s="446">
        <f t="shared" si="18"/>
        <v>-0.84119479462484514</v>
      </c>
      <c r="F976" s="80">
        <v>1.7515973051141609E-2</v>
      </c>
    </row>
    <row r="977" spans="2:6">
      <c r="B977" s="444">
        <v>43423</v>
      </c>
      <c r="C977" s="445">
        <v>439.16665599999999</v>
      </c>
      <c r="D977" s="445">
        <v>439.16665599999999</v>
      </c>
      <c r="E977" s="446">
        <f t="shared" si="18"/>
        <v>8.0593056612417282</v>
      </c>
      <c r="F977" s="80">
        <v>1.75111204430205E-2</v>
      </c>
    </row>
    <row r="978" spans="2:6">
      <c r="B978" s="444">
        <v>39181</v>
      </c>
      <c r="C978" s="445">
        <v>48.476855999999998</v>
      </c>
      <c r="D978" s="445">
        <v>48.476855999999998</v>
      </c>
      <c r="E978" s="446">
        <f t="shared" si="18"/>
        <v>-0.90194018227759454</v>
      </c>
      <c r="F978" s="80">
        <v>1.748585607132136E-2</v>
      </c>
    </row>
    <row r="979" spans="2:6">
      <c r="B979" s="444">
        <v>44015</v>
      </c>
      <c r="C979" s="445">
        <v>494.36004600000001</v>
      </c>
      <c r="D979" s="445">
        <v>494.36004600000001</v>
      </c>
      <c r="E979" s="446">
        <f t="shared" si="18"/>
        <v>19.120189836960787</v>
      </c>
      <c r="F979" s="80">
        <v>1.7480945048958141E-2</v>
      </c>
    </row>
    <row r="980" spans="2:6">
      <c r="B980" s="444">
        <v>38376</v>
      </c>
      <c r="C980" s="445">
        <v>24.570347000000002</v>
      </c>
      <c r="D980" s="445">
        <v>24.570347000000002</v>
      </c>
      <c r="E980" s="446">
        <f t="shared" si="18"/>
        <v>-0.42640008055031375</v>
      </c>
      <c r="F980" s="80">
        <v>1.7454881461761884E-2</v>
      </c>
    </row>
    <row r="981" spans="2:6">
      <c r="B981" s="444">
        <v>38699</v>
      </c>
      <c r="C981" s="445">
        <v>42.835338999999998</v>
      </c>
      <c r="D981" s="445">
        <v>42.835338999999998</v>
      </c>
      <c r="E981" s="446">
        <f t="shared" si="18"/>
        <v>-0.10280191686157292</v>
      </c>
      <c r="F981" s="80">
        <v>1.7448818168976477E-2</v>
      </c>
    </row>
    <row r="982" spans="2:6">
      <c r="B982" s="444">
        <v>38841</v>
      </c>
      <c r="C982" s="445">
        <v>47.743457999999997</v>
      </c>
      <c r="D982" s="445">
        <v>47.743457999999997</v>
      </c>
      <c r="E982" s="446">
        <f t="shared" si="18"/>
        <v>-0.88637398488762076</v>
      </c>
      <c r="F982" s="80">
        <v>1.7416616824179609E-2</v>
      </c>
    </row>
    <row r="983" spans="2:6">
      <c r="B983" s="444">
        <v>43301</v>
      </c>
      <c r="C983" s="445">
        <v>420.18069500000001</v>
      </c>
      <c r="D983" s="445">
        <v>420.18069500000001</v>
      </c>
      <c r="E983" s="446">
        <f t="shared" si="18"/>
        <v>3.3381311599749974</v>
      </c>
      <c r="F983" s="80">
        <v>1.741163054392425E-2</v>
      </c>
    </row>
    <row r="984" spans="2:6">
      <c r="B984" s="444">
        <v>40662</v>
      </c>
      <c r="C984" s="445">
        <v>96.857535999999996</v>
      </c>
      <c r="D984" s="445">
        <v>96.857535999999996</v>
      </c>
      <c r="E984" s="446">
        <f t="shared" si="18"/>
        <v>-0.71583813538321406</v>
      </c>
      <c r="F984" s="80">
        <v>1.7372150166857114E-2</v>
      </c>
    </row>
    <row r="985" spans="2:6">
      <c r="B985" s="444">
        <v>42369</v>
      </c>
      <c r="C985" s="445">
        <v>340.85339399999998</v>
      </c>
      <c r="D985" s="445">
        <v>340.85339399999998</v>
      </c>
      <c r="E985" s="446">
        <f t="shared" si="18"/>
        <v>6.9183282232728409</v>
      </c>
      <c r="F985" s="80">
        <v>1.7370500807335265E-2</v>
      </c>
    </row>
    <row r="986" spans="2:6">
      <c r="B986" s="444">
        <v>38716</v>
      </c>
      <c r="C986" s="445">
        <v>43.046131000000003</v>
      </c>
      <c r="D986" s="445">
        <v>43.046131000000003</v>
      </c>
      <c r="E986" s="446">
        <f t="shared" si="18"/>
        <v>-0.87641546971468609</v>
      </c>
      <c r="F986" s="80">
        <v>1.7361961943225035E-2</v>
      </c>
    </row>
    <row r="987" spans="2:6">
      <c r="B987" s="444">
        <v>42747</v>
      </c>
      <c r="C987" s="445">
        <v>348.31326300000001</v>
      </c>
      <c r="D987" s="445">
        <v>348.31326300000001</v>
      </c>
      <c r="E987" s="446">
        <f t="shared" si="18"/>
        <v>0.29352176825112553</v>
      </c>
      <c r="F987" s="80">
        <v>1.7342057007697642E-2</v>
      </c>
    </row>
    <row r="988" spans="2:6">
      <c r="B988" s="444">
        <v>41771</v>
      </c>
      <c r="C988" s="445">
        <v>269.27514600000001</v>
      </c>
      <c r="D988" s="445">
        <v>269.27514600000001</v>
      </c>
      <c r="E988" s="446">
        <f t="shared" si="18"/>
        <v>11.067064565516004</v>
      </c>
      <c r="F988" s="80">
        <v>1.7290556431243997E-2</v>
      </c>
    </row>
    <row r="989" spans="2:6">
      <c r="B989" s="444">
        <v>38153</v>
      </c>
      <c r="C989" s="445">
        <v>22.314883999999999</v>
      </c>
      <c r="D989" s="445">
        <v>22.314883999999999</v>
      </c>
      <c r="E989" s="446">
        <f t="shared" si="18"/>
        <v>-0.974247001044797</v>
      </c>
      <c r="F989" s="80">
        <v>1.7277440512096121E-2</v>
      </c>
    </row>
    <row r="990" spans="2:6">
      <c r="B990" s="444">
        <v>44371</v>
      </c>
      <c r="C990" s="445">
        <v>866.49652100000003</v>
      </c>
      <c r="D990" s="445">
        <v>866.49652100000003</v>
      </c>
      <c r="E990" s="446">
        <f t="shared" si="18"/>
        <v>0.81351213952529022</v>
      </c>
      <c r="F990" s="80">
        <v>1.7267861981670407E-2</v>
      </c>
    </row>
    <row r="991" spans="2:6">
      <c r="B991" s="444">
        <v>43983</v>
      </c>
      <c r="C991" s="445">
        <v>477.80023199999999</v>
      </c>
      <c r="D991" s="445">
        <v>477.80023199999999</v>
      </c>
      <c r="E991" s="446">
        <f t="shared" si="18"/>
        <v>15.954906393738938</v>
      </c>
      <c r="F991" s="80">
        <v>1.7264949316469824E-2</v>
      </c>
    </row>
    <row r="992" spans="2:6">
      <c r="B992" s="444">
        <v>38421</v>
      </c>
      <c r="C992" s="445">
        <v>28.180647</v>
      </c>
      <c r="D992" s="445">
        <v>28.180647</v>
      </c>
      <c r="E992" s="446">
        <f t="shared" si="18"/>
        <v>-0.42128375824566999</v>
      </c>
      <c r="F992" s="80">
        <v>1.7250225681419318E-2</v>
      </c>
    </row>
    <row r="993" spans="2:6">
      <c r="B993" s="444">
        <v>38847</v>
      </c>
      <c r="C993" s="445">
        <v>48.695103000000003</v>
      </c>
      <c r="D993" s="445">
        <v>48.695103000000003</v>
      </c>
      <c r="E993" s="446">
        <f t="shared" si="18"/>
        <v>-0.82252762858485728</v>
      </c>
      <c r="F993" s="80">
        <v>1.7242681336154586E-2</v>
      </c>
    </row>
    <row r="994" spans="2:6">
      <c r="B994" s="444">
        <v>41744</v>
      </c>
      <c r="C994" s="445">
        <v>274.38131700000002</v>
      </c>
      <c r="D994" s="445">
        <v>274.38131700000002</v>
      </c>
      <c r="E994" s="446">
        <f t="shared" si="18"/>
        <v>3.9985851619793973</v>
      </c>
      <c r="F994" s="80">
        <v>1.7241772294929403E-2</v>
      </c>
    </row>
    <row r="995" spans="2:6">
      <c r="B995" s="444">
        <v>39213</v>
      </c>
      <c r="C995" s="445">
        <v>54.891795999999999</v>
      </c>
      <c r="D995" s="445">
        <v>54.891795999999999</v>
      </c>
      <c r="E995" s="446">
        <f t="shared" si="18"/>
        <v>-0.93919649163294727</v>
      </c>
      <c r="F995" s="80">
        <v>1.7222991667420695E-2</v>
      </c>
    </row>
    <row r="996" spans="2:6">
      <c r="B996" s="444">
        <v>44407</v>
      </c>
      <c r="C996" s="445">
        <v>902.77349900000002</v>
      </c>
      <c r="D996" s="445">
        <v>902.77349900000002</v>
      </c>
      <c r="E996" s="446">
        <f t="shared" si="18"/>
        <v>35.878258509148147</v>
      </c>
      <c r="F996" s="80">
        <v>1.7219230464876834E-2</v>
      </c>
    </row>
    <row r="997" spans="2:6">
      <c r="B997" s="444">
        <v>37995</v>
      </c>
      <c r="C997" s="445">
        <v>24.47983</v>
      </c>
      <c r="D997" s="445">
        <v>24.47983</v>
      </c>
      <c r="E997" s="446">
        <f t="shared" si="18"/>
        <v>-0.97568327194878057</v>
      </c>
      <c r="F997" s="80">
        <v>1.7207336758592318E-2</v>
      </c>
    </row>
    <row r="998" spans="2:6">
      <c r="B998" s="444">
        <v>44425</v>
      </c>
      <c r="C998" s="445">
        <v>1006.707397</v>
      </c>
      <c r="D998" s="445">
        <v>1006.707397</v>
      </c>
      <c r="E998" s="446">
        <f t="shared" si="18"/>
        <v>-5.4478963636762301E-2</v>
      </c>
      <c r="F998" s="80">
        <v>1.7176165962678569E-2</v>
      </c>
    </row>
    <row r="999" spans="2:6">
      <c r="B999" s="444">
        <v>44956</v>
      </c>
      <c r="C999" s="445">
        <v>1064.7117920000001</v>
      </c>
      <c r="D999" s="445">
        <v>1064.7117920000001</v>
      </c>
      <c r="E999" s="446">
        <f t="shared" si="18"/>
        <v>18.80596014211396</v>
      </c>
      <c r="F999" s="80">
        <v>1.7165750148728787E-2</v>
      </c>
    </row>
    <row r="1000" spans="2:6">
      <c r="B1000" s="444">
        <v>39598</v>
      </c>
      <c r="C1000" s="445">
        <v>53.757140999999997</v>
      </c>
      <c r="D1000" s="445">
        <v>53.757140999999997</v>
      </c>
      <c r="E1000" s="446">
        <f t="shared" si="18"/>
        <v>-0.84387508645630027</v>
      </c>
      <c r="F1000" s="80">
        <v>1.7134962142629995E-2</v>
      </c>
    </row>
    <row r="1001" spans="2:6">
      <c r="B1001" s="444">
        <v>42361</v>
      </c>
      <c r="C1001" s="445">
        <v>344.32135</v>
      </c>
      <c r="D1001" s="445">
        <v>344.32135</v>
      </c>
      <c r="E1001" s="446">
        <f t="shared" si="18"/>
        <v>3.2874391698916758</v>
      </c>
      <c r="F1001" s="80">
        <v>1.7132656856117201E-2</v>
      </c>
    </row>
    <row r="1002" spans="2:6">
      <c r="B1002" s="444">
        <v>40935</v>
      </c>
      <c r="C1002" s="445">
        <v>80.309325999999999</v>
      </c>
      <c r="D1002" s="445">
        <v>80.309325999999999</v>
      </c>
      <c r="E1002" s="446">
        <f t="shared" si="18"/>
        <v>-0.7562382319687655</v>
      </c>
      <c r="F1002" s="80">
        <v>1.7110163010527479E-2</v>
      </c>
    </row>
    <row r="1003" spans="2:6">
      <c r="B1003" s="444">
        <v>42459</v>
      </c>
      <c r="C1003" s="445">
        <v>329.45825200000002</v>
      </c>
      <c r="D1003" s="445">
        <v>329.45825200000002</v>
      </c>
      <c r="E1003" s="446">
        <f t="shared" si="18"/>
        <v>2.5863091524399238</v>
      </c>
      <c r="F1003" s="80">
        <v>1.7104449728692961E-2</v>
      </c>
    </row>
    <row r="1004" spans="2:6">
      <c r="B1004" s="444">
        <v>41051</v>
      </c>
      <c r="C1004" s="445">
        <v>91.865547000000007</v>
      </c>
      <c r="D1004" s="445">
        <v>91.865547000000007</v>
      </c>
      <c r="E1004" s="446">
        <f t="shared" si="18"/>
        <v>1.2572783432331676</v>
      </c>
      <c r="F1004" s="80">
        <v>1.7102713066720066E-2</v>
      </c>
    </row>
    <row r="1005" spans="2:6">
      <c r="B1005" s="444">
        <v>38685</v>
      </c>
      <c r="C1005" s="445">
        <v>40.697482999999998</v>
      </c>
      <c r="D1005" s="445">
        <v>40.697482999999998</v>
      </c>
      <c r="E1005" s="446">
        <f t="shared" si="18"/>
        <v>-0.89062975551481294</v>
      </c>
      <c r="F1005" s="80">
        <v>1.7029525843256232E-2</v>
      </c>
    </row>
    <row r="1006" spans="2:6">
      <c r="B1006" s="444">
        <v>42951</v>
      </c>
      <c r="C1006" s="445">
        <v>372.10745200000002</v>
      </c>
      <c r="D1006" s="445">
        <v>372.10745200000002</v>
      </c>
      <c r="E1006" s="446">
        <f t="shared" si="18"/>
        <v>16.752234811802648</v>
      </c>
      <c r="F1006" s="80">
        <v>1.7013847223063205E-2</v>
      </c>
    </row>
    <row r="1007" spans="2:6">
      <c r="B1007" s="444">
        <v>38084</v>
      </c>
      <c r="C1007" s="445">
        <v>20.961161000000001</v>
      </c>
      <c r="D1007" s="445">
        <v>20.961161000000001</v>
      </c>
      <c r="E1007" s="446">
        <f t="shared" si="18"/>
        <v>-0.55331611067369812</v>
      </c>
      <c r="F1007" s="80">
        <v>1.7013410539265639E-2</v>
      </c>
    </row>
    <row r="1008" spans="2:6">
      <c r="B1008" s="444">
        <v>38840</v>
      </c>
      <c r="C1008" s="445">
        <v>46.926163000000003</v>
      </c>
      <c r="D1008" s="445">
        <v>46.926163000000003</v>
      </c>
      <c r="E1008" s="446">
        <f t="shared" si="18"/>
        <v>-0.23997494708542755</v>
      </c>
      <c r="F1008" s="80">
        <v>1.7011575851427319E-2</v>
      </c>
    </row>
    <row r="1009" spans="2:6">
      <c r="B1009" s="444">
        <v>40086</v>
      </c>
      <c r="C1009" s="445">
        <v>61.742916000000001</v>
      </c>
      <c r="D1009" s="445">
        <v>61.742916000000001</v>
      </c>
      <c r="E1009" s="446">
        <f t="shared" si="18"/>
        <v>3.9178157422727473</v>
      </c>
      <c r="F1009" s="80">
        <v>1.7009864381534401E-2</v>
      </c>
    </row>
    <row r="1010" spans="2:6">
      <c r="B1010" s="444">
        <v>37575</v>
      </c>
      <c r="C1010" s="445">
        <v>12.554947</v>
      </c>
      <c r="D1010" s="445">
        <v>12.554947</v>
      </c>
      <c r="E1010" s="446">
        <f t="shared" si="18"/>
        <v>-0.97019610756767982</v>
      </c>
      <c r="F1010" s="80">
        <v>1.6989836700956884E-2</v>
      </c>
    </row>
    <row r="1011" spans="2:6">
      <c r="B1011" s="444">
        <v>43326</v>
      </c>
      <c r="C1011" s="445">
        <v>421.25192299999998</v>
      </c>
      <c r="D1011" s="445">
        <v>421.25192299999998</v>
      </c>
      <c r="E1011" s="446">
        <f t="shared" si="18"/>
        <v>14.713551562389901</v>
      </c>
      <c r="F1011" s="80">
        <v>1.6988885338772075E-2</v>
      </c>
    </row>
    <row r="1012" spans="2:6">
      <c r="B1012" s="444">
        <v>38355</v>
      </c>
      <c r="C1012" s="445">
        <v>26.808192999999999</v>
      </c>
      <c r="D1012" s="445">
        <v>26.808192999999999</v>
      </c>
      <c r="E1012" s="446">
        <f t="shared" si="18"/>
        <v>-0.63921818411238562</v>
      </c>
      <c r="F1012" s="80">
        <v>1.6978386557651604E-2</v>
      </c>
    </row>
    <row r="1013" spans="2:6">
      <c r="B1013" s="444">
        <v>40312</v>
      </c>
      <c r="C1013" s="445">
        <v>74.305831999999995</v>
      </c>
      <c r="D1013" s="445">
        <v>74.305831999999995</v>
      </c>
      <c r="E1013" s="446">
        <f t="shared" si="18"/>
        <v>-0.91468277275603527</v>
      </c>
      <c r="F1013" s="80">
        <v>1.6931567040399553E-2</v>
      </c>
    </row>
    <row r="1014" spans="2:6">
      <c r="B1014" s="444">
        <v>44838</v>
      </c>
      <c r="C1014" s="445">
        <v>870.93585199999995</v>
      </c>
      <c r="D1014" s="445">
        <v>870.93585199999995</v>
      </c>
      <c r="E1014" s="446">
        <f t="shared" si="18"/>
        <v>15.728767786141198</v>
      </c>
      <c r="F1014" s="80">
        <v>1.693099387431185E-2</v>
      </c>
    </row>
    <row r="1015" spans="2:6">
      <c r="B1015" s="444">
        <v>39330</v>
      </c>
      <c r="C1015" s="445">
        <v>52.062164000000003</v>
      </c>
      <c r="D1015" s="445">
        <v>52.062164000000003</v>
      </c>
      <c r="E1015" s="446">
        <f t="shared" si="18"/>
        <v>1.1241209448509979</v>
      </c>
      <c r="F1015" s="80">
        <v>1.6856101467005002E-2</v>
      </c>
    </row>
    <row r="1016" spans="2:6">
      <c r="B1016" s="444">
        <v>38208</v>
      </c>
      <c r="C1016" s="445">
        <v>24.509981</v>
      </c>
      <c r="D1016" s="445">
        <v>24.509981</v>
      </c>
      <c r="E1016" s="446">
        <f t="shared" si="18"/>
        <v>-0.66384449892548103</v>
      </c>
      <c r="F1016" s="80">
        <v>1.6855123132497152E-2</v>
      </c>
    </row>
    <row r="1017" spans="2:6">
      <c r="B1017" s="444">
        <v>40805</v>
      </c>
      <c r="C1017" s="445">
        <v>72.912627999999998</v>
      </c>
      <c r="D1017" s="445">
        <v>72.912627999999998</v>
      </c>
      <c r="E1017" s="446">
        <f t="shared" si="18"/>
        <v>1.6833595967517025</v>
      </c>
      <c r="F1017" s="80">
        <v>1.684602522995382E-2</v>
      </c>
    </row>
    <row r="1018" spans="2:6">
      <c r="B1018" s="444">
        <v>38463</v>
      </c>
      <c r="C1018" s="445">
        <v>27.172142000000001</v>
      </c>
      <c r="D1018" s="445">
        <v>27.172142000000001</v>
      </c>
      <c r="E1018" s="446">
        <f t="shared" si="18"/>
        <v>-0.98155233548255827</v>
      </c>
      <c r="F1018" s="80">
        <v>1.6837950624939424E-2</v>
      </c>
    </row>
    <row r="1019" spans="2:6">
      <c r="B1019" s="444">
        <v>45407</v>
      </c>
      <c r="C1019" s="445">
        <v>1472.931274</v>
      </c>
      <c r="D1019" s="445">
        <v>1472.931274</v>
      </c>
      <c r="E1019" s="446">
        <f t="shared" si="18"/>
        <v>2.969326689586695</v>
      </c>
      <c r="F1019" s="80">
        <v>1.6832839770616781E-2</v>
      </c>
    </row>
    <row r="1020" spans="2:6">
      <c r="B1020" s="444">
        <v>42255</v>
      </c>
      <c r="C1020" s="445">
        <v>371.07836900000001</v>
      </c>
      <c r="D1020" s="445">
        <v>371.07836900000001</v>
      </c>
      <c r="E1020" s="446">
        <f t="shared" si="18"/>
        <v>3.998246255467647</v>
      </c>
      <c r="F1020" s="80">
        <v>1.6832281746621991E-2</v>
      </c>
    </row>
    <row r="1021" spans="2:6">
      <c r="B1021" s="444">
        <v>40303</v>
      </c>
      <c r="C1021" s="445">
        <v>74.241714000000002</v>
      </c>
      <c r="D1021" s="445">
        <v>74.241714000000002</v>
      </c>
      <c r="E1021" s="446">
        <f t="shared" si="18"/>
        <v>-0.78993757436297085</v>
      </c>
      <c r="F1021" s="80">
        <v>1.6819134198770014E-2</v>
      </c>
    </row>
    <row r="1022" spans="2:6">
      <c r="B1022" s="444">
        <v>42401</v>
      </c>
      <c r="C1022" s="445">
        <v>353.42691000000002</v>
      </c>
      <c r="D1022" s="445">
        <v>353.42691000000002</v>
      </c>
      <c r="E1022" s="446">
        <f t="shared" si="18"/>
        <v>2.8726321640828756</v>
      </c>
      <c r="F1022" s="80">
        <v>1.6806184111448408E-2</v>
      </c>
    </row>
    <row r="1023" spans="2:6">
      <c r="B1023" s="444">
        <v>41092</v>
      </c>
      <c r="C1023" s="445">
        <v>91.262710999999996</v>
      </c>
      <c r="D1023" s="445">
        <v>91.262710999999996</v>
      </c>
      <c r="E1023" s="446">
        <f t="shared" si="18"/>
        <v>-0.91714622869393014</v>
      </c>
      <c r="F1023" s="80">
        <v>1.6790844938342486E-2</v>
      </c>
    </row>
    <row r="1024" spans="2:6">
      <c r="B1024" s="444">
        <v>45142</v>
      </c>
      <c r="C1024" s="445">
        <v>1101.4913329999999</v>
      </c>
      <c r="D1024" s="445">
        <v>1101.4913329999999</v>
      </c>
      <c r="E1024" s="446">
        <f t="shared" si="18"/>
        <v>15.354732514797401</v>
      </c>
      <c r="F1024" s="80">
        <v>1.6748131617147388E-2</v>
      </c>
    </row>
    <row r="1025" spans="2:6">
      <c r="B1025" s="444">
        <v>40319</v>
      </c>
      <c r="C1025" s="445">
        <v>67.350005999999993</v>
      </c>
      <c r="D1025" s="445">
        <v>67.350005999999993</v>
      </c>
      <c r="E1025" s="446">
        <f t="shared" si="18"/>
        <v>-0.79386860175236218</v>
      </c>
      <c r="F1025" s="80">
        <v>1.674062151967326E-2</v>
      </c>
    </row>
    <row r="1026" spans="2:6">
      <c r="B1026" s="444">
        <v>42024</v>
      </c>
      <c r="C1026" s="445">
        <v>326.73336799999998</v>
      </c>
      <c r="D1026" s="445">
        <v>326.73336799999998</v>
      </c>
      <c r="E1026" s="446">
        <f t="shared" si="18"/>
        <v>0.58258830397392569</v>
      </c>
      <c r="F1026" s="80">
        <v>1.6720468361102636E-2</v>
      </c>
    </row>
    <row r="1027" spans="2:6">
      <c r="B1027" s="444">
        <v>41576</v>
      </c>
      <c r="C1027" s="445">
        <v>206.455063</v>
      </c>
      <c r="D1027" s="445">
        <v>206.455063</v>
      </c>
      <c r="E1027" s="446">
        <f t="shared" si="18"/>
        <v>-0.44686262979936242</v>
      </c>
      <c r="F1027" s="80">
        <v>1.6700420260011617E-2</v>
      </c>
    </row>
    <row r="1028" spans="2:6">
      <c r="B1028" s="444">
        <v>42935</v>
      </c>
      <c r="C1028" s="445">
        <v>373.24374399999999</v>
      </c>
      <c r="D1028" s="445">
        <v>373.24374399999999</v>
      </c>
      <c r="E1028" s="446">
        <f t="shared" si="18"/>
        <v>9.7301047801872791</v>
      </c>
      <c r="F1028" s="80">
        <v>1.6691327848614046E-2</v>
      </c>
    </row>
    <row r="1029" spans="2:6">
      <c r="B1029" s="444">
        <v>39983</v>
      </c>
      <c r="C1029" s="445">
        <v>34.784725000000002</v>
      </c>
      <c r="D1029" s="445">
        <v>34.784725000000002</v>
      </c>
      <c r="E1029" s="446">
        <f t="shared" si="18"/>
        <v>-0.61773072438232168</v>
      </c>
      <c r="F1029" s="80">
        <v>1.6679075792979337E-2</v>
      </c>
    </row>
    <row r="1030" spans="2:6">
      <c r="B1030" s="444">
        <v>40991</v>
      </c>
      <c r="C1030" s="445">
        <v>90.995345999999998</v>
      </c>
      <c r="D1030" s="445">
        <v>90.995345999999998</v>
      </c>
      <c r="E1030" s="446">
        <f t="shared" si="18"/>
        <v>-0.80630286773309168</v>
      </c>
      <c r="F1030" s="80">
        <v>1.6666269289966618E-2</v>
      </c>
    </row>
    <row r="1031" spans="2:6">
      <c r="B1031" s="444">
        <v>43815</v>
      </c>
      <c r="C1031" s="445">
        <v>469.781586</v>
      </c>
      <c r="D1031" s="445">
        <v>469.781586</v>
      </c>
      <c r="E1031" s="446">
        <f t="shared" si="18"/>
        <v>7.3339357322945276E-2</v>
      </c>
      <c r="F1031" s="80">
        <v>1.6662073834391222E-2</v>
      </c>
    </row>
    <row r="1032" spans="2:6">
      <c r="B1032" s="444">
        <v>43550</v>
      </c>
      <c r="C1032" s="445">
        <v>437.68225100000001</v>
      </c>
      <c r="D1032" s="445">
        <v>437.68225100000001</v>
      </c>
      <c r="E1032" s="446">
        <f t="shared" si="18"/>
        <v>1.9073903552364624</v>
      </c>
      <c r="F1032" s="80">
        <v>1.665612273854733E-2</v>
      </c>
    </row>
    <row r="1033" spans="2:6">
      <c r="B1033" s="444">
        <v>41347</v>
      </c>
      <c r="C1033" s="445">
        <v>150.54127500000001</v>
      </c>
      <c r="D1033" s="445">
        <v>150.54127500000001</v>
      </c>
      <c r="E1033" s="446">
        <f t="shared" si="18"/>
        <v>-0.85215934357654632</v>
      </c>
      <c r="F1033" s="80">
        <v>1.6632552520134292E-2</v>
      </c>
    </row>
    <row r="1034" spans="2:6">
      <c r="B1034" s="444">
        <v>45016</v>
      </c>
      <c r="C1034" s="445">
        <v>1018.2670900000001</v>
      </c>
      <c r="D1034" s="445">
        <v>1018.2670900000001</v>
      </c>
      <c r="E1034" s="446">
        <f t="shared" si="18"/>
        <v>29.019374516698395</v>
      </c>
      <c r="F1034" s="80">
        <v>1.6627727973883566E-2</v>
      </c>
    </row>
    <row r="1035" spans="2:6">
      <c r="B1035" s="444">
        <v>38574</v>
      </c>
      <c r="C1035" s="445">
        <v>33.92033</v>
      </c>
      <c r="D1035" s="445">
        <v>33.92033</v>
      </c>
      <c r="E1035" s="446">
        <f t="shared" ref="E1035:E1098" si="19">C1035/C1036-1</f>
        <v>-0.91987007834442613</v>
      </c>
      <c r="F1035" s="80">
        <v>1.6558625897028723E-2</v>
      </c>
    </row>
    <row r="1036" spans="2:6">
      <c r="B1036" s="444">
        <v>43333</v>
      </c>
      <c r="C1036" s="445">
        <v>423.31664999999998</v>
      </c>
      <c r="D1036" s="445">
        <v>423.31664999999998</v>
      </c>
      <c r="E1036" s="446">
        <f t="shared" si="19"/>
        <v>0.11600462395283073</v>
      </c>
      <c r="F1036" s="80">
        <v>1.6544522707929721E-2</v>
      </c>
    </row>
    <row r="1037" spans="2:6">
      <c r="B1037" s="444">
        <v>43014</v>
      </c>
      <c r="C1037" s="445">
        <v>379.31442299999998</v>
      </c>
      <c r="D1037" s="445">
        <v>379.31442299999998</v>
      </c>
      <c r="E1037" s="446">
        <f t="shared" si="19"/>
        <v>3.1379267562886648</v>
      </c>
      <c r="F1037" s="80">
        <v>1.6514405271680577E-2</v>
      </c>
    </row>
    <row r="1038" spans="2:6">
      <c r="B1038" s="444">
        <v>41038</v>
      </c>
      <c r="C1038" s="445">
        <v>91.667747000000006</v>
      </c>
      <c r="D1038" s="445">
        <v>91.667747000000006</v>
      </c>
      <c r="E1038" s="446">
        <f t="shared" si="19"/>
        <v>-0.38080361345603086</v>
      </c>
      <c r="F1038" s="80">
        <v>1.65028587918854E-2</v>
      </c>
    </row>
    <row r="1039" spans="2:6">
      <c r="B1039" s="444">
        <v>41442</v>
      </c>
      <c r="C1039" s="445">
        <v>148.043091</v>
      </c>
      <c r="D1039" s="445">
        <v>148.043091</v>
      </c>
      <c r="E1039" s="446">
        <f t="shared" si="19"/>
        <v>1.893391234868866</v>
      </c>
      <c r="F1039" s="80">
        <v>1.6498621520971479E-2</v>
      </c>
    </row>
    <row r="1040" spans="2:6">
      <c r="B1040" s="444">
        <v>39372</v>
      </c>
      <c r="C1040" s="445">
        <v>51.165942999999999</v>
      </c>
      <c r="D1040" s="445">
        <v>51.165942999999999</v>
      </c>
      <c r="E1040" s="446">
        <f t="shared" si="19"/>
        <v>3.1148369570145995E-2</v>
      </c>
      <c r="F1040" s="80">
        <v>1.6485010941738487E-2</v>
      </c>
    </row>
    <row r="1041" spans="2:6">
      <c r="B1041" s="444">
        <v>38800</v>
      </c>
      <c r="C1041" s="445">
        <v>49.620350000000002</v>
      </c>
      <c r="D1041" s="445">
        <v>49.620350000000002</v>
      </c>
      <c r="E1041" s="446">
        <f t="shared" si="19"/>
        <v>-0.63519973912186645</v>
      </c>
      <c r="F1041" s="80">
        <v>1.6469204611083033E-2</v>
      </c>
    </row>
    <row r="1042" spans="2:6">
      <c r="B1042" s="444">
        <v>41295</v>
      </c>
      <c r="C1042" s="445">
        <v>136.020599</v>
      </c>
      <c r="D1042" s="445">
        <v>136.020599</v>
      </c>
      <c r="E1042" s="446">
        <f t="shared" si="19"/>
        <v>7.9754574909503475</v>
      </c>
      <c r="F1042" s="80">
        <v>1.6413936750667046E-2</v>
      </c>
    </row>
    <row r="1043" spans="2:6">
      <c r="B1043" s="444">
        <v>37543</v>
      </c>
      <c r="C1043" s="445">
        <v>15.154726</v>
      </c>
      <c r="D1043" s="445">
        <v>15.154726</v>
      </c>
      <c r="E1043" s="446">
        <f t="shared" si="19"/>
        <v>-0.34682756103932455</v>
      </c>
      <c r="F1043" s="80">
        <v>1.6413070765157967E-2</v>
      </c>
    </row>
    <row r="1044" spans="2:6">
      <c r="B1044" s="444">
        <v>38191</v>
      </c>
      <c r="C1044" s="445">
        <v>23.201723000000001</v>
      </c>
      <c r="D1044" s="445">
        <v>23.201723000000001</v>
      </c>
      <c r="E1044" s="446">
        <f t="shared" si="19"/>
        <v>-0.94839836654615972</v>
      </c>
      <c r="F1044" s="80">
        <v>1.6403712909878854E-2</v>
      </c>
    </row>
    <row r="1045" spans="2:6">
      <c r="B1045" s="444">
        <v>43971</v>
      </c>
      <c r="C1045" s="445">
        <v>449.63156099999998</v>
      </c>
      <c r="D1045" s="445">
        <v>449.63156099999998</v>
      </c>
      <c r="E1045" s="446">
        <f t="shared" si="19"/>
        <v>4.2222544667089483</v>
      </c>
      <c r="F1045" s="80">
        <v>1.6401396950178393E-2</v>
      </c>
    </row>
    <row r="1046" spans="2:6">
      <c r="B1046" s="444">
        <v>40595</v>
      </c>
      <c r="C1046" s="445">
        <v>86.099129000000005</v>
      </c>
      <c r="D1046" s="445">
        <v>86.099129000000005</v>
      </c>
      <c r="E1046" s="446">
        <f t="shared" si="19"/>
        <v>0.7096735459516248</v>
      </c>
      <c r="F1046" s="80">
        <v>1.6389859551680042E-2</v>
      </c>
    </row>
    <row r="1047" spans="2:6">
      <c r="B1047" s="444">
        <v>38748</v>
      </c>
      <c r="C1047" s="445">
        <v>50.359982000000002</v>
      </c>
      <c r="D1047" s="445">
        <v>50.359982000000002</v>
      </c>
      <c r="E1047" s="446">
        <f t="shared" si="19"/>
        <v>-0.94108416506617287</v>
      </c>
      <c r="F1047" s="80">
        <v>1.6388400977880746E-2</v>
      </c>
    </row>
    <row r="1048" spans="2:6">
      <c r="B1048" s="444">
        <v>44769</v>
      </c>
      <c r="C1048" s="445">
        <v>854.77838099999997</v>
      </c>
      <c r="D1048" s="445">
        <v>854.77838099999997</v>
      </c>
      <c r="E1048" s="446">
        <f t="shared" si="19"/>
        <v>-0.31930278561866887</v>
      </c>
      <c r="F1048" s="80">
        <v>1.6365628152531286E-2</v>
      </c>
    </row>
    <row r="1049" spans="2:6">
      <c r="B1049" s="444">
        <v>45184</v>
      </c>
      <c r="C1049" s="445">
        <v>1255.7395019999999</v>
      </c>
      <c r="D1049" s="445">
        <v>1255.7395019999999</v>
      </c>
      <c r="E1049" s="446">
        <f t="shared" si="19"/>
        <v>25.567484693922559</v>
      </c>
      <c r="F1049" s="80">
        <v>1.6360239269460619E-2</v>
      </c>
    </row>
    <row r="1050" spans="2:6">
      <c r="B1050" s="444">
        <v>38950</v>
      </c>
      <c r="C1050" s="445">
        <v>47.266029000000003</v>
      </c>
      <c r="D1050" s="445">
        <v>47.266029000000003</v>
      </c>
      <c r="E1050" s="446">
        <f t="shared" si="19"/>
        <v>0.18385025958980483</v>
      </c>
      <c r="F1050" s="80">
        <v>1.6356522149929331E-2</v>
      </c>
    </row>
    <row r="1051" spans="2:6">
      <c r="B1051" s="444">
        <v>38679</v>
      </c>
      <c r="C1051" s="445">
        <v>39.925682000000002</v>
      </c>
      <c r="D1051" s="445">
        <v>39.925682000000002</v>
      </c>
      <c r="E1051" s="446">
        <f t="shared" si="19"/>
        <v>-0.21072209540066911</v>
      </c>
      <c r="F1051" s="80">
        <v>1.6338575862237636E-2</v>
      </c>
    </row>
    <row r="1052" spans="2:6">
      <c r="B1052" s="444">
        <v>39325</v>
      </c>
      <c r="C1052" s="445">
        <v>50.585075000000003</v>
      </c>
      <c r="D1052" s="445">
        <v>50.585075000000003</v>
      </c>
      <c r="E1052" s="446">
        <f t="shared" si="19"/>
        <v>-0.89329486627227683</v>
      </c>
      <c r="F1052" s="80">
        <v>1.6338503769909973E-2</v>
      </c>
    </row>
    <row r="1053" spans="2:6">
      <c r="B1053" s="444">
        <v>43558</v>
      </c>
      <c r="C1053" s="445">
        <v>474.06411700000001</v>
      </c>
      <c r="D1053" s="445">
        <v>474.06411700000001</v>
      </c>
      <c r="E1053" s="446">
        <f t="shared" si="19"/>
        <v>16.404961916742327</v>
      </c>
      <c r="F1053" s="80">
        <v>1.6325313015659093E-2</v>
      </c>
    </row>
    <row r="1054" spans="2:6">
      <c r="B1054" s="444">
        <v>38394</v>
      </c>
      <c r="C1054" s="445">
        <v>27.237297000000002</v>
      </c>
      <c r="D1054" s="445">
        <v>27.237297000000002</v>
      </c>
      <c r="E1054" s="446">
        <f t="shared" si="19"/>
        <v>0.47467681529805272</v>
      </c>
      <c r="F1054" s="80">
        <v>1.6325053902476627E-2</v>
      </c>
    </row>
    <row r="1055" spans="2:6">
      <c r="B1055" s="444">
        <v>39890</v>
      </c>
      <c r="C1055" s="445">
        <v>18.470011</v>
      </c>
      <c r="D1055" s="445">
        <v>18.470011</v>
      </c>
      <c r="E1055" s="446">
        <f t="shared" si="19"/>
        <v>-0.66247907056257327</v>
      </c>
      <c r="F1055" s="80">
        <v>1.6320658386106857E-2</v>
      </c>
    </row>
    <row r="1056" spans="2:6">
      <c r="B1056" s="444">
        <v>40098</v>
      </c>
      <c r="C1056" s="445">
        <v>54.722565000000003</v>
      </c>
      <c r="D1056" s="445">
        <v>54.722565000000003</v>
      </c>
      <c r="E1056" s="446">
        <f t="shared" si="19"/>
        <v>-0.9482507968812236</v>
      </c>
      <c r="F1056" s="80">
        <v>1.6319275849998371E-2</v>
      </c>
    </row>
    <row r="1057" spans="2:6">
      <c r="B1057" s="444">
        <v>44601</v>
      </c>
      <c r="C1057" s="445">
        <v>1057.4571530000001</v>
      </c>
      <c r="D1057" s="445">
        <v>1057.4571530000001</v>
      </c>
      <c r="E1057" s="446">
        <f t="shared" si="19"/>
        <v>38.332445121762753</v>
      </c>
      <c r="F1057" s="80">
        <v>1.6308685354294417E-2</v>
      </c>
    </row>
    <row r="1058" spans="2:6">
      <c r="B1058" s="444">
        <v>38470</v>
      </c>
      <c r="C1058" s="445">
        <v>26.885110999999998</v>
      </c>
      <c r="D1058" s="445">
        <v>26.885110999999998</v>
      </c>
      <c r="E1058" s="446">
        <f t="shared" si="19"/>
        <v>-0.49244394978883987</v>
      </c>
      <c r="F1058" s="80">
        <v>1.6304734266989085E-2</v>
      </c>
    </row>
    <row r="1059" spans="2:6">
      <c r="B1059" s="444">
        <v>39451</v>
      </c>
      <c r="C1059" s="445">
        <v>52.969738</v>
      </c>
      <c r="D1059" s="445">
        <v>52.969738</v>
      </c>
      <c r="E1059" s="446">
        <f t="shared" si="19"/>
        <v>-0.88415393931633579</v>
      </c>
      <c r="F1059" s="80">
        <v>1.6290057101892907E-2</v>
      </c>
    </row>
    <row r="1060" spans="2:6">
      <c r="B1060" s="444">
        <v>43741</v>
      </c>
      <c r="C1060" s="445">
        <v>457.24246199999999</v>
      </c>
      <c r="D1060" s="445">
        <v>457.24246199999999</v>
      </c>
      <c r="E1060" s="446">
        <f t="shared" si="19"/>
        <v>0.23740524834258636</v>
      </c>
      <c r="F1060" s="80">
        <v>1.6280307678695705E-2</v>
      </c>
    </row>
    <row r="1061" spans="2:6">
      <c r="B1061" s="444">
        <v>43000</v>
      </c>
      <c r="C1061" s="445">
        <v>369.51715100000001</v>
      </c>
      <c r="D1061" s="445">
        <v>369.51715100000001</v>
      </c>
      <c r="E1061" s="446">
        <f t="shared" si="19"/>
        <v>-0.64516143566504591</v>
      </c>
      <c r="F1061" s="80">
        <v>1.625859347021108E-2</v>
      </c>
    </row>
    <row r="1062" spans="2:6">
      <c r="B1062" s="444">
        <v>44439</v>
      </c>
      <c r="C1062" s="445">
        <v>1041.366943</v>
      </c>
      <c r="D1062" s="445">
        <v>1041.366943</v>
      </c>
      <c r="E1062" s="446">
        <f t="shared" si="19"/>
        <v>2.0413567644590964</v>
      </c>
      <c r="F1062" s="80">
        <v>1.6245507507486545E-2</v>
      </c>
    </row>
    <row r="1063" spans="2:6">
      <c r="B1063" s="444">
        <v>42768</v>
      </c>
      <c r="C1063" s="445">
        <v>342.40210000000002</v>
      </c>
      <c r="D1063" s="445">
        <v>342.40210000000002</v>
      </c>
      <c r="E1063" s="446">
        <f t="shared" si="19"/>
        <v>-0.12558092711654467</v>
      </c>
      <c r="F1063" s="80">
        <v>1.6217150288337923E-2</v>
      </c>
    </row>
    <row r="1064" spans="2:6">
      <c r="B1064" s="444">
        <v>43031</v>
      </c>
      <c r="C1064" s="445">
        <v>391.57666</v>
      </c>
      <c r="D1064" s="445">
        <v>391.57666</v>
      </c>
      <c r="E1064" s="446">
        <f t="shared" si="19"/>
        <v>12.418709420848456</v>
      </c>
      <c r="F1064" s="80">
        <v>1.6209542046083047E-2</v>
      </c>
    </row>
    <row r="1065" spans="2:6">
      <c r="B1065" s="444">
        <v>38455</v>
      </c>
      <c r="C1065" s="445">
        <v>29.181394999999998</v>
      </c>
      <c r="D1065" s="445">
        <v>29.181394999999998</v>
      </c>
      <c r="E1065" s="446">
        <f t="shared" si="19"/>
        <v>-0.90455117680025443</v>
      </c>
      <c r="F1065" s="80">
        <v>1.620940184170272E-2</v>
      </c>
    </row>
    <row r="1066" spans="2:6">
      <c r="B1066" s="444">
        <v>41999</v>
      </c>
      <c r="C1066" s="445">
        <v>305.72818000000001</v>
      </c>
      <c r="D1066" s="445">
        <v>305.72818000000001</v>
      </c>
      <c r="E1066" s="446">
        <f t="shared" si="19"/>
        <v>3.2299899619982124</v>
      </c>
      <c r="F1066" s="80">
        <v>1.6204227892119949E-2</v>
      </c>
    </row>
    <row r="1067" spans="2:6">
      <c r="B1067" s="444">
        <v>40508</v>
      </c>
      <c r="C1067" s="445">
        <v>72.276336999999998</v>
      </c>
      <c r="D1067" s="445">
        <v>72.276336999999998</v>
      </c>
      <c r="E1067" s="446">
        <f t="shared" si="19"/>
        <v>1.9663227328161157</v>
      </c>
      <c r="F1067" s="80">
        <v>1.6201788198051403E-2</v>
      </c>
    </row>
    <row r="1068" spans="2:6">
      <c r="B1068" s="444">
        <v>39772</v>
      </c>
      <c r="C1068" s="445">
        <v>24.365635000000001</v>
      </c>
      <c r="D1068" s="445">
        <v>24.365635000000001</v>
      </c>
      <c r="E1068" s="446">
        <f t="shared" si="19"/>
        <v>-0.96005769488969783</v>
      </c>
      <c r="F1068" s="80">
        <v>1.6200436131100338E-2</v>
      </c>
    </row>
    <row r="1069" spans="2:6">
      <c r="B1069" s="444">
        <v>44040</v>
      </c>
      <c r="C1069" s="445">
        <v>610.02075200000002</v>
      </c>
      <c r="D1069" s="445">
        <v>610.02075200000002</v>
      </c>
      <c r="E1069" s="446">
        <f t="shared" si="19"/>
        <v>10.77251973605442</v>
      </c>
      <c r="F1069" s="80">
        <v>1.6188735157460998E-2</v>
      </c>
    </row>
    <row r="1070" spans="2:6">
      <c r="B1070" s="444">
        <v>39079</v>
      </c>
      <c r="C1070" s="445">
        <v>51.817348000000003</v>
      </c>
      <c r="D1070" s="445">
        <v>51.817348000000003</v>
      </c>
      <c r="E1070" s="446">
        <f t="shared" si="19"/>
        <v>-0.75926191705671919</v>
      </c>
      <c r="F1070" s="80">
        <v>1.6173736714422127E-2</v>
      </c>
    </row>
    <row r="1071" spans="2:6">
      <c r="B1071" s="444">
        <v>41614</v>
      </c>
      <c r="C1071" s="445">
        <v>215.24366800000001</v>
      </c>
      <c r="D1071" s="445">
        <v>215.24366800000001</v>
      </c>
      <c r="E1071" s="446">
        <f t="shared" si="19"/>
        <v>13.629723415668192</v>
      </c>
      <c r="F1071" s="80">
        <v>1.6145423020093252E-2</v>
      </c>
    </row>
    <row r="1072" spans="2:6">
      <c r="B1072" s="444">
        <v>37494</v>
      </c>
      <c r="C1072" s="445">
        <v>14.712764</v>
      </c>
      <c r="D1072" s="445">
        <v>14.712764</v>
      </c>
      <c r="E1072" s="446">
        <f t="shared" si="19"/>
        <v>-0.63061922271527626</v>
      </c>
      <c r="F1072" s="80">
        <v>1.6145107821334825E-2</v>
      </c>
    </row>
    <row r="1073" spans="2:6">
      <c r="B1073" s="444">
        <v>39713</v>
      </c>
      <c r="C1073" s="445">
        <v>39.830886999999997</v>
      </c>
      <c r="D1073" s="445">
        <v>39.830886999999997</v>
      </c>
      <c r="E1073" s="446">
        <f t="shared" si="19"/>
        <v>-0.57068819790042213</v>
      </c>
      <c r="F1073" s="80">
        <v>1.6129439201135298E-2</v>
      </c>
    </row>
    <row r="1074" spans="2:6">
      <c r="B1074" s="444">
        <v>40689</v>
      </c>
      <c r="C1074" s="445">
        <v>92.778458000000001</v>
      </c>
      <c r="D1074" s="445">
        <v>92.778458000000001</v>
      </c>
      <c r="E1074" s="446">
        <f t="shared" si="19"/>
        <v>-0.78473495784358049</v>
      </c>
      <c r="F1074" s="80">
        <v>1.6077898439124994E-2</v>
      </c>
    </row>
    <row r="1075" spans="2:6">
      <c r="B1075" s="444">
        <v>43409</v>
      </c>
      <c r="C1075" s="445">
        <v>430.996399</v>
      </c>
      <c r="D1075" s="445">
        <v>430.996399</v>
      </c>
      <c r="E1075" s="446">
        <f t="shared" si="19"/>
        <v>0.15276843329905088</v>
      </c>
      <c r="F1075" s="80">
        <v>1.6075895402321461E-2</v>
      </c>
    </row>
    <row r="1076" spans="2:6">
      <c r="B1076" s="444">
        <v>43102</v>
      </c>
      <c r="C1076" s="445">
        <v>373.87942500000003</v>
      </c>
      <c r="D1076" s="445">
        <v>373.87942500000003</v>
      </c>
      <c r="E1076" s="446">
        <f t="shared" si="19"/>
        <v>-0.62480351715833371</v>
      </c>
      <c r="F1076" s="80">
        <v>1.6046211944233946E-2</v>
      </c>
    </row>
    <row r="1077" spans="2:6">
      <c r="B1077" s="444">
        <v>44938</v>
      </c>
      <c r="C1077" s="445">
        <v>996.48968500000001</v>
      </c>
      <c r="D1077" s="445">
        <v>996.48968500000001</v>
      </c>
      <c r="E1077" s="446">
        <f t="shared" si="19"/>
        <v>18.927212328914912</v>
      </c>
      <c r="F1077" s="80">
        <v>1.597458196755297E-2</v>
      </c>
    </row>
    <row r="1078" spans="2:6">
      <c r="B1078" s="444">
        <v>39574</v>
      </c>
      <c r="C1078" s="445">
        <v>50.006476999999997</v>
      </c>
      <c r="D1078" s="445">
        <v>50.006476999999997</v>
      </c>
      <c r="E1078" s="446">
        <f t="shared" si="19"/>
        <v>8.2086044473342445E-2</v>
      </c>
      <c r="F1078" s="80">
        <v>1.5969644646033565E-2</v>
      </c>
    </row>
    <row r="1079" spans="2:6">
      <c r="B1079" s="444">
        <v>39622</v>
      </c>
      <c r="C1079" s="445">
        <v>46.213031999999998</v>
      </c>
      <c r="D1079" s="445">
        <v>46.213031999999998</v>
      </c>
      <c r="E1079" s="446">
        <f t="shared" si="19"/>
        <v>-0.92428072187645482</v>
      </c>
      <c r="F1079" s="80">
        <v>1.5965417320042752E-2</v>
      </c>
    </row>
    <row r="1080" spans="2:6">
      <c r="B1080" s="444">
        <v>44069</v>
      </c>
      <c r="C1080" s="445">
        <v>610.32055700000001</v>
      </c>
      <c r="D1080" s="445">
        <v>610.32055700000001</v>
      </c>
      <c r="E1080" s="446">
        <f t="shared" si="19"/>
        <v>-0.61431123023991119</v>
      </c>
      <c r="F1080" s="80">
        <v>1.5963528780365221E-2</v>
      </c>
    </row>
    <row r="1081" spans="2:6">
      <c r="B1081" s="444">
        <v>45491</v>
      </c>
      <c r="C1081" s="445">
        <v>1582.417236</v>
      </c>
      <c r="D1081" s="445">
        <v>1582.417236</v>
      </c>
      <c r="E1081" s="446">
        <f t="shared" si="19"/>
        <v>30.18603606051105</v>
      </c>
      <c r="F1081" s="80">
        <v>1.5928076424365445E-2</v>
      </c>
    </row>
    <row r="1082" spans="2:6">
      <c r="B1082" s="444">
        <v>39594</v>
      </c>
      <c r="C1082" s="445">
        <v>50.741211</v>
      </c>
      <c r="D1082" s="445">
        <v>50.741211</v>
      </c>
      <c r="E1082" s="446">
        <f t="shared" si="19"/>
        <v>3.9051003347306601E-2</v>
      </c>
      <c r="F1082" s="80">
        <v>1.5908316082257734E-2</v>
      </c>
    </row>
    <row r="1083" spans="2:6">
      <c r="B1083" s="444">
        <v>39316</v>
      </c>
      <c r="C1083" s="445">
        <v>48.834187</v>
      </c>
      <c r="D1083" s="445">
        <v>48.834187</v>
      </c>
      <c r="E1083" s="446">
        <f t="shared" si="19"/>
        <v>-0.858735399300392</v>
      </c>
      <c r="F1083" s="80">
        <v>1.5880767999091994E-2</v>
      </c>
    </row>
    <row r="1084" spans="2:6">
      <c r="B1084" s="444">
        <v>42858</v>
      </c>
      <c r="C1084" s="445">
        <v>345.69302399999998</v>
      </c>
      <c r="D1084" s="445">
        <v>345.69302399999998</v>
      </c>
      <c r="E1084" s="446">
        <f t="shared" si="19"/>
        <v>1.9058327283525847</v>
      </c>
      <c r="F1084" s="80">
        <v>1.5875035433654539E-2</v>
      </c>
    </row>
    <row r="1085" spans="2:6">
      <c r="B1085" s="444">
        <v>41235</v>
      </c>
      <c r="C1085" s="445">
        <v>118.96521799999999</v>
      </c>
      <c r="D1085" s="445">
        <v>118.96521799999999</v>
      </c>
      <c r="E1085" s="446">
        <f t="shared" si="19"/>
        <v>3.054052779366458</v>
      </c>
      <c r="F1085" s="80">
        <v>1.5871111489645484E-2</v>
      </c>
    </row>
    <row r="1086" spans="2:6">
      <c r="B1086" s="444">
        <v>38511</v>
      </c>
      <c r="C1086" s="445">
        <v>29.344763</v>
      </c>
      <c r="D1086" s="445">
        <v>29.344763</v>
      </c>
      <c r="E1086" s="446">
        <f t="shared" si="19"/>
        <v>-0.97159615259176491</v>
      </c>
      <c r="F1086" s="80">
        <v>1.5866899417286806E-2</v>
      </c>
    </row>
    <row r="1087" spans="2:6">
      <c r="B1087" s="444">
        <v>44943</v>
      </c>
      <c r="C1087" s="445">
        <v>1033.1263429999999</v>
      </c>
      <c r="D1087" s="445">
        <v>1033.1263429999999</v>
      </c>
      <c r="E1087" s="446">
        <f t="shared" si="19"/>
        <v>5.8184701068100253E-3</v>
      </c>
      <c r="F1087" s="80">
        <v>1.5863788936022027E-2</v>
      </c>
    </row>
    <row r="1088" spans="2:6">
      <c r="B1088" s="444">
        <v>44531</v>
      </c>
      <c r="C1088" s="445">
        <v>1027.1499020000001</v>
      </c>
      <c r="D1088" s="445">
        <v>1027.1499020000001</v>
      </c>
      <c r="E1088" s="446">
        <f t="shared" si="19"/>
        <v>5.7358845102766676E-2</v>
      </c>
      <c r="F1088" s="80">
        <v>1.5852449452508965E-2</v>
      </c>
    </row>
    <row r="1089" spans="2:6">
      <c r="B1089" s="444">
        <v>44908</v>
      </c>
      <c r="C1089" s="445">
        <v>971.42980999999997</v>
      </c>
      <c r="D1089" s="445">
        <v>971.42980999999997</v>
      </c>
      <c r="E1089" s="446">
        <f t="shared" si="19"/>
        <v>30.094793798453086</v>
      </c>
      <c r="F1089" s="80">
        <v>1.5849866974704252E-2</v>
      </c>
    </row>
    <row r="1090" spans="2:6">
      <c r="B1090" s="444">
        <v>38524</v>
      </c>
      <c r="C1090" s="445">
        <v>31.240915000000001</v>
      </c>
      <c r="D1090" s="445">
        <v>31.240915000000001</v>
      </c>
      <c r="E1090" s="446">
        <f t="shared" si="19"/>
        <v>-0.90891487907706625</v>
      </c>
      <c r="F1090" s="80">
        <v>1.5822500297112851E-2</v>
      </c>
    </row>
    <row r="1091" spans="2:6">
      <c r="B1091" s="444">
        <v>42355</v>
      </c>
      <c r="C1091" s="445">
        <v>342.98593099999999</v>
      </c>
      <c r="D1091" s="445">
        <v>342.98593099999999</v>
      </c>
      <c r="E1091" s="446">
        <f t="shared" si="19"/>
        <v>15.351639068766946</v>
      </c>
      <c r="F1091" s="80">
        <v>1.5819228744013314E-2</v>
      </c>
    </row>
    <row r="1092" spans="2:6">
      <c r="B1092" s="444">
        <v>39792</v>
      </c>
      <c r="C1092" s="445">
        <v>20.975629999999999</v>
      </c>
      <c r="D1092" s="445">
        <v>20.975629999999999</v>
      </c>
      <c r="E1092" s="446">
        <f t="shared" si="19"/>
        <v>-0.45475234113474605</v>
      </c>
      <c r="F1092" s="80">
        <v>1.5819035736529763E-2</v>
      </c>
    </row>
    <row r="1093" spans="2:6">
      <c r="B1093" s="444">
        <v>38891</v>
      </c>
      <c r="C1093" s="445">
        <v>38.469912999999998</v>
      </c>
      <c r="D1093" s="445">
        <v>38.469912999999998</v>
      </c>
      <c r="E1093" s="446">
        <f t="shared" si="19"/>
        <v>-0.26610909909070013</v>
      </c>
      <c r="F1093" s="80">
        <v>1.5812033314907659E-2</v>
      </c>
    </row>
    <row r="1094" spans="2:6">
      <c r="B1094" s="444">
        <v>39098</v>
      </c>
      <c r="C1094" s="445">
        <v>52.419117</v>
      </c>
      <c r="D1094" s="445">
        <v>52.419117</v>
      </c>
      <c r="E1094" s="446">
        <f t="shared" si="19"/>
        <v>-0.16468606391148444</v>
      </c>
      <c r="F1094" s="80">
        <v>1.5791778168422255E-2</v>
      </c>
    </row>
    <row r="1095" spans="2:6">
      <c r="B1095" s="444">
        <v>40163</v>
      </c>
      <c r="C1095" s="445">
        <v>62.753791999999997</v>
      </c>
      <c r="D1095" s="445">
        <v>62.753791999999997</v>
      </c>
      <c r="E1095" s="446">
        <f t="shared" si="19"/>
        <v>0.26818232680197251</v>
      </c>
      <c r="F1095" s="80">
        <v>1.5786866832949942E-2</v>
      </c>
    </row>
    <row r="1096" spans="2:6">
      <c r="B1096" s="444">
        <v>39405</v>
      </c>
      <c r="C1096" s="445">
        <v>49.483257000000002</v>
      </c>
      <c r="D1096" s="445">
        <v>49.483257000000002</v>
      </c>
      <c r="E1096" s="446">
        <f t="shared" si="19"/>
        <v>-0.94219769517710161</v>
      </c>
      <c r="F1096" s="80">
        <v>1.5775215283265975E-2</v>
      </c>
    </row>
    <row r="1097" spans="2:6">
      <c r="B1097" s="444">
        <v>44265</v>
      </c>
      <c r="C1097" s="445">
        <v>856.07757600000002</v>
      </c>
      <c r="D1097" s="445">
        <v>856.07757600000002</v>
      </c>
      <c r="E1097" s="446">
        <f t="shared" si="19"/>
        <v>1.1189221126944915</v>
      </c>
      <c r="F1097" s="80">
        <v>1.5773558790502573E-2</v>
      </c>
    </row>
    <row r="1098" spans="2:6">
      <c r="B1098" s="444">
        <v>43445</v>
      </c>
      <c r="C1098" s="445">
        <v>404.01559400000002</v>
      </c>
      <c r="D1098" s="445">
        <v>404.01559400000002</v>
      </c>
      <c r="E1098" s="446">
        <f t="shared" si="19"/>
        <v>-0.53575372202010207</v>
      </c>
      <c r="F1098" s="80">
        <v>1.5764361136834992E-2</v>
      </c>
    </row>
    <row r="1099" spans="2:6">
      <c r="B1099" s="444">
        <v>44400</v>
      </c>
      <c r="C1099" s="445">
        <v>870.26135299999999</v>
      </c>
      <c r="D1099" s="445">
        <v>870.26135299999999</v>
      </c>
      <c r="E1099" s="446">
        <f t="shared" ref="E1099:E1162" si="20">C1099/C1100-1</f>
        <v>0.75951817922092402</v>
      </c>
      <c r="F1099" s="80">
        <v>1.5736897964458318E-2</v>
      </c>
    </row>
    <row r="1100" spans="2:6">
      <c r="B1100" s="444">
        <v>43769</v>
      </c>
      <c r="C1100" s="445">
        <v>494.602081</v>
      </c>
      <c r="D1100" s="445">
        <v>494.602081</v>
      </c>
      <c r="E1100" s="446">
        <f t="shared" si="20"/>
        <v>-0.38481216763874015</v>
      </c>
      <c r="F1100" s="80">
        <v>1.572389211830405E-2</v>
      </c>
    </row>
    <row r="1101" spans="2:6">
      <c r="B1101" s="444">
        <v>44228</v>
      </c>
      <c r="C1101" s="445">
        <v>803.98547399999995</v>
      </c>
      <c r="D1101" s="445">
        <v>803.98547399999995</v>
      </c>
      <c r="E1101" s="446">
        <f t="shared" si="20"/>
        <v>5.7195930039481997</v>
      </c>
      <c r="F1101" s="80">
        <v>1.570035183497831E-2</v>
      </c>
    </row>
    <row r="1102" spans="2:6">
      <c r="B1102" s="444">
        <v>41257</v>
      </c>
      <c r="C1102" s="445">
        <v>119.647942</v>
      </c>
      <c r="D1102" s="445">
        <v>119.647942</v>
      </c>
      <c r="E1102" s="446">
        <f t="shared" si="20"/>
        <v>-0.92240076470721299</v>
      </c>
      <c r="F1102" s="80">
        <v>1.5696822365212082E-2</v>
      </c>
    </row>
    <row r="1103" spans="2:6">
      <c r="B1103" s="444">
        <v>45320</v>
      </c>
      <c r="C1103" s="445">
        <v>1541.8701169999999</v>
      </c>
      <c r="D1103" s="445">
        <v>1541.8701169999999</v>
      </c>
      <c r="E1103" s="446">
        <f t="shared" si="20"/>
        <v>0.7888715219151623</v>
      </c>
      <c r="F1103" s="80">
        <v>1.5674892490435077E-2</v>
      </c>
    </row>
    <row r="1104" spans="2:6">
      <c r="B1104" s="444">
        <v>44216</v>
      </c>
      <c r="C1104" s="445">
        <v>861.92334000000005</v>
      </c>
      <c r="D1104" s="445">
        <v>861.92334000000005</v>
      </c>
      <c r="E1104" s="446">
        <f t="shared" si="20"/>
        <v>1.3857595287441238</v>
      </c>
      <c r="F1104" s="80">
        <v>1.5652851097025522E-2</v>
      </c>
    </row>
    <row r="1105" spans="2:6">
      <c r="B1105" s="444">
        <v>42816</v>
      </c>
      <c r="C1105" s="445">
        <v>361.27838100000002</v>
      </c>
      <c r="D1105" s="445">
        <v>361.27838100000002</v>
      </c>
      <c r="E1105" s="446">
        <f t="shared" si="20"/>
        <v>3.1306159129444104</v>
      </c>
      <c r="F1105" s="80">
        <v>1.5652378686213275E-2</v>
      </c>
    </row>
    <row r="1106" spans="2:6">
      <c r="B1106" s="444">
        <v>40717</v>
      </c>
      <c r="C1106" s="445">
        <v>87.463561999999996</v>
      </c>
      <c r="D1106" s="445">
        <v>87.463561999999996</v>
      </c>
      <c r="E1106" s="446">
        <f t="shared" si="20"/>
        <v>-0.81701636951420376</v>
      </c>
      <c r="F1106" s="80">
        <v>1.5645187644418801E-2</v>
      </c>
    </row>
    <row r="1107" spans="2:6">
      <c r="B1107" s="444">
        <v>43712</v>
      </c>
      <c r="C1107" s="445">
        <v>477.98571800000002</v>
      </c>
      <c r="D1107" s="445">
        <v>477.98571800000002</v>
      </c>
      <c r="E1107" s="446">
        <f t="shared" si="20"/>
        <v>0.73727004236027094</v>
      </c>
      <c r="F1107" s="80">
        <v>1.5608889840936113E-2</v>
      </c>
    </row>
    <row r="1108" spans="2:6">
      <c r="B1108" s="444">
        <v>41761</v>
      </c>
      <c r="C1108" s="445">
        <v>275.13610799999998</v>
      </c>
      <c r="D1108" s="445">
        <v>275.13610799999998</v>
      </c>
      <c r="E1108" s="446">
        <f t="shared" si="20"/>
        <v>4.0363252983521294</v>
      </c>
      <c r="F1108" s="80">
        <v>1.557506459599467E-2</v>
      </c>
    </row>
    <row r="1109" spans="2:6">
      <c r="B1109" s="444">
        <v>39127</v>
      </c>
      <c r="C1109" s="445">
        <v>54.630329000000003</v>
      </c>
      <c r="D1109" s="445">
        <v>54.630329000000003</v>
      </c>
      <c r="E1109" s="446">
        <f t="shared" si="20"/>
        <v>4.2797383360815902</v>
      </c>
      <c r="F1109" s="80">
        <v>1.5548638250053148E-2</v>
      </c>
    </row>
    <row r="1110" spans="2:6">
      <c r="B1110" s="444">
        <v>37754</v>
      </c>
      <c r="C1110" s="445">
        <v>10.347166</v>
      </c>
      <c r="D1110" s="445">
        <v>10.347166</v>
      </c>
      <c r="E1110" s="446">
        <f t="shared" si="20"/>
        <v>-0.97964765544673504</v>
      </c>
      <c r="F1110" s="80">
        <v>1.5529490465982843E-2</v>
      </c>
    </row>
    <row r="1111" spans="2:6">
      <c r="B1111" s="444">
        <v>43866</v>
      </c>
      <c r="C1111" s="445">
        <v>508.40167200000002</v>
      </c>
      <c r="D1111" s="445">
        <v>508.40167200000002</v>
      </c>
      <c r="E1111" s="446">
        <f t="shared" si="20"/>
        <v>0.26792076153763933</v>
      </c>
      <c r="F1111" s="80">
        <v>1.5515974399254118E-2</v>
      </c>
    </row>
    <row r="1112" spans="2:6">
      <c r="B1112" s="444">
        <v>43154</v>
      </c>
      <c r="C1112" s="445">
        <v>400.97274800000002</v>
      </c>
      <c r="D1112" s="445">
        <v>400.97274800000002</v>
      </c>
      <c r="E1112" s="446">
        <f t="shared" si="20"/>
        <v>6.35796871615804</v>
      </c>
      <c r="F1112" s="80">
        <v>1.5515291726416081E-2</v>
      </c>
    </row>
    <row r="1113" spans="2:6">
      <c r="B1113" s="444">
        <v>39101</v>
      </c>
      <c r="C1113" s="445">
        <v>54.495032999999999</v>
      </c>
      <c r="D1113" s="445">
        <v>54.495032999999999</v>
      </c>
      <c r="E1113" s="446">
        <f t="shared" si="20"/>
        <v>-0.94947826239192579</v>
      </c>
      <c r="F1113" s="80">
        <v>1.5462581638054917E-2</v>
      </c>
    </row>
    <row r="1114" spans="2:6">
      <c r="B1114" s="444">
        <v>44959</v>
      </c>
      <c r="C1114" s="445">
        <v>1078.645264</v>
      </c>
      <c r="D1114" s="445">
        <v>1078.645264</v>
      </c>
      <c r="E1114" s="446">
        <f t="shared" si="20"/>
        <v>-0.12557839840143825</v>
      </c>
      <c r="F1114" s="80">
        <v>1.545792353552522E-2</v>
      </c>
    </row>
    <row r="1115" spans="2:6">
      <c r="B1115" s="444">
        <v>45180</v>
      </c>
      <c r="C1115" s="445">
        <v>1233.552856</v>
      </c>
      <c r="D1115" s="445">
        <v>1233.552856</v>
      </c>
      <c r="E1115" s="446">
        <f t="shared" si="20"/>
        <v>12.10278186854085</v>
      </c>
      <c r="F1115" s="80">
        <v>1.5451133040599085E-2</v>
      </c>
    </row>
    <row r="1116" spans="2:6">
      <c r="B1116" s="444">
        <v>40729</v>
      </c>
      <c r="C1116" s="445">
        <v>94.144347999999994</v>
      </c>
      <c r="D1116" s="445">
        <v>94.144347999999994</v>
      </c>
      <c r="E1116" s="446">
        <f t="shared" si="20"/>
        <v>-0.71533240017229738</v>
      </c>
      <c r="F1116" s="80">
        <v>1.5433575504602004E-2</v>
      </c>
    </row>
    <row r="1117" spans="2:6">
      <c r="B1117" s="444">
        <v>41904</v>
      </c>
      <c r="C1117" s="445">
        <v>330.71676600000001</v>
      </c>
      <c r="D1117" s="445">
        <v>330.71676600000001</v>
      </c>
      <c r="E1117" s="446">
        <f t="shared" si="20"/>
        <v>2.88959046288308</v>
      </c>
      <c r="F1117" s="80">
        <v>1.541630848472253E-2</v>
      </c>
    </row>
    <row r="1118" spans="2:6">
      <c r="B1118" s="444">
        <v>40547</v>
      </c>
      <c r="C1118" s="445">
        <v>85.026115000000004</v>
      </c>
      <c r="D1118" s="445">
        <v>85.026115000000004</v>
      </c>
      <c r="E1118" s="446">
        <f t="shared" si="20"/>
        <v>-0.8137620633507594</v>
      </c>
      <c r="F1118" s="80">
        <v>1.5413227279365671E-2</v>
      </c>
    </row>
    <row r="1119" spans="2:6">
      <c r="B1119" s="444">
        <v>43972</v>
      </c>
      <c r="C1119" s="445">
        <v>456.54562399999998</v>
      </c>
      <c r="D1119" s="445">
        <v>456.54562399999998</v>
      </c>
      <c r="E1119" s="446">
        <f t="shared" si="20"/>
        <v>0.52334885411186116</v>
      </c>
      <c r="F1119" s="80">
        <v>1.5377174557370532E-2</v>
      </c>
    </row>
    <row r="1120" spans="2:6">
      <c r="B1120" s="444">
        <v>42576</v>
      </c>
      <c r="C1120" s="445">
        <v>299.698669</v>
      </c>
      <c r="D1120" s="445">
        <v>299.698669</v>
      </c>
      <c r="E1120" s="446">
        <f t="shared" si="20"/>
        <v>1.0818072542865225</v>
      </c>
      <c r="F1120" s="80">
        <v>1.5359014755471412E-2</v>
      </c>
    </row>
    <row r="1121" spans="2:6">
      <c r="B1121" s="444">
        <v>41369</v>
      </c>
      <c r="C1121" s="445">
        <v>143.960815</v>
      </c>
      <c r="D1121" s="445">
        <v>143.960815</v>
      </c>
      <c r="E1121" s="446">
        <f t="shared" si="20"/>
        <v>-0.91058748685235602</v>
      </c>
      <c r="F1121" s="80">
        <v>1.5358744575688643E-2</v>
      </c>
    </row>
    <row r="1122" spans="2:6">
      <c r="B1122" s="444">
        <v>45357</v>
      </c>
      <c r="C1122" s="445">
        <v>1610.0745850000001</v>
      </c>
      <c r="D1122" s="445">
        <v>1610.0745850000001</v>
      </c>
      <c r="E1122" s="446">
        <f t="shared" si="20"/>
        <v>113.00794527758835</v>
      </c>
      <c r="F1122" s="80">
        <v>1.5345657886504549E-2</v>
      </c>
    </row>
    <row r="1123" spans="2:6">
      <c r="B1123" s="444">
        <v>37610</v>
      </c>
      <c r="C1123" s="445">
        <v>14.122477</v>
      </c>
      <c r="D1123" s="445">
        <v>14.122477</v>
      </c>
      <c r="E1123" s="446">
        <f t="shared" si="20"/>
        <v>-0.41409529902243258</v>
      </c>
      <c r="F1123" s="80">
        <v>1.5343739979552851E-2</v>
      </c>
    </row>
    <row r="1124" spans="2:6">
      <c r="B1124" s="444">
        <v>38205</v>
      </c>
      <c r="C1124" s="445">
        <v>24.10371</v>
      </c>
      <c r="D1124" s="445">
        <v>24.10371</v>
      </c>
      <c r="E1124" s="446">
        <f t="shared" si="20"/>
        <v>-9.8459916572128714E-2</v>
      </c>
      <c r="F1124" s="80">
        <v>1.5326115939135354E-2</v>
      </c>
    </row>
    <row r="1125" spans="2:6">
      <c r="B1125" s="444">
        <v>38331</v>
      </c>
      <c r="C1125" s="445">
        <v>26.736149000000001</v>
      </c>
      <c r="D1125" s="445">
        <v>26.736149000000001</v>
      </c>
      <c r="E1125" s="446">
        <f t="shared" si="20"/>
        <v>-0.94306262257141804</v>
      </c>
      <c r="F1125" s="80">
        <v>1.5308184342421871E-2</v>
      </c>
    </row>
    <row r="1126" spans="2:6">
      <c r="B1126" s="444">
        <v>43627</v>
      </c>
      <c r="C1126" s="445">
        <v>469.57113600000002</v>
      </c>
      <c r="D1126" s="445">
        <v>469.57113600000002</v>
      </c>
      <c r="E1126" s="446">
        <f t="shared" si="20"/>
        <v>0.55048883403260906</v>
      </c>
      <c r="F1126" s="80">
        <v>1.5304083356244114E-2</v>
      </c>
    </row>
    <row r="1127" spans="2:6">
      <c r="B1127" s="444">
        <v>41696</v>
      </c>
      <c r="C1127" s="445">
        <v>302.85360700000001</v>
      </c>
      <c r="D1127" s="445">
        <v>302.85360700000001</v>
      </c>
      <c r="E1127" s="446">
        <f t="shared" si="20"/>
        <v>-0.62484669964446837</v>
      </c>
      <c r="F1127" s="80">
        <v>1.5300862732287923E-2</v>
      </c>
    </row>
    <row r="1128" spans="2:6">
      <c r="B1128" s="444">
        <v>44194</v>
      </c>
      <c r="C1128" s="445">
        <v>807.27960199999995</v>
      </c>
      <c r="D1128" s="445">
        <v>807.27960199999995</v>
      </c>
      <c r="E1128" s="446">
        <f t="shared" si="20"/>
        <v>0.84389563793138844</v>
      </c>
      <c r="F1128" s="80">
        <v>1.5296301288012959E-2</v>
      </c>
    </row>
    <row r="1129" spans="2:6">
      <c r="B1129" s="444">
        <v>43339</v>
      </c>
      <c r="C1129" s="445">
        <v>437.811981</v>
      </c>
      <c r="D1129" s="445">
        <v>437.811981</v>
      </c>
      <c r="E1129" s="446">
        <f t="shared" si="20"/>
        <v>-0.4914703330000294</v>
      </c>
      <c r="F1129" s="80">
        <v>1.5292704992939221E-2</v>
      </c>
    </row>
    <row r="1130" spans="2:6">
      <c r="B1130" s="444">
        <v>44358</v>
      </c>
      <c r="C1130" s="445">
        <v>860.93695100000002</v>
      </c>
      <c r="D1130" s="445">
        <v>860.93695100000002</v>
      </c>
      <c r="E1130" s="446">
        <f t="shared" si="20"/>
        <v>5.166129932951856</v>
      </c>
      <c r="F1130" s="80">
        <v>1.5280464980995667E-2</v>
      </c>
    </row>
    <row r="1131" spans="2:6">
      <c r="B1131" s="444">
        <v>41387</v>
      </c>
      <c r="C1131" s="445">
        <v>139.62354999999999</v>
      </c>
      <c r="D1131" s="445">
        <v>139.62354999999999</v>
      </c>
      <c r="E1131" s="446">
        <f t="shared" si="20"/>
        <v>0.64802221234782231</v>
      </c>
      <c r="F1131" s="80">
        <v>1.5253479377975276E-2</v>
      </c>
    </row>
    <row r="1132" spans="2:6">
      <c r="B1132" s="444">
        <v>40540</v>
      </c>
      <c r="C1132" s="445">
        <v>84.721885999999998</v>
      </c>
      <c r="D1132" s="445">
        <v>84.721885999999998</v>
      </c>
      <c r="E1132" s="446">
        <f t="shared" si="20"/>
        <v>-0.78490064037350493</v>
      </c>
      <c r="F1132" s="80">
        <v>1.5245418432556557E-2</v>
      </c>
    </row>
    <row r="1133" spans="2:6">
      <c r="B1133" s="444">
        <v>42149</v>
      </c>
      <c r="C1133" s="445">
        <v>393.87326000000002</v>
      </c>
      <c r="D1133" s="445">
        <v>393.87326000000002</v>
      </c>
      <c r="E1133" s="446">
        <f t="shared" si="20"/>
        <v>0.16992835022674768</v>
      </c>
      <c r="F1133" s="80">
        <v>1.5241314576373233E-2</v>
      </c>
    </row>
    <row r="1134" spans="2:6">
      <c r="B1134" s="444">
        <v>42733</v>
      </c>
      <c r="C1134" s="445">
        <v>336.66442899999998</v>
      </c>
      <c r="D1134" s="445">
        <v>336.66442899999998</v>
      </c>
      <c r="E1134" s="446">
        <f t="shared" si="20"/>
        <v>2.8714901699298023</v>
      </c>
      <c r="F1134" s="80">
        <v>1.5240637423291847E-2</v>
      </c>
    </row>
    <row r="1135" spans="2:6">
      <c r="B1135" s="444">
        <v>40584</v>
      </c>
      <c r="C1135" s="445">
        <v>86.959907999999999</v>
      </c>
      <c r="D1135" s="445">
        <v>86.959907999999999</v>
      </c>
      <c r="E1135" s="446">
        <f t="shared" si="20"/>
        <v>3.0467775591613817</v>
      </c>
      <c r="F1135" s="80">
        <v>1.5236466930861114E-2</v>
      </c>
    </row>
    <row r="1136" spans="2:6">
      <c r="B1136" s="444">
        <v>38111</v>
      </c>
      <c r="C1136" s="445">
        <v>21.488679999999999</v>
      </c>
      <c r="D1136" s="445">
        <v>21.488679999999999</v>
      </c>
      <c r="E1136" s="446">
        <f t="shared" si="20"/>
        <v>-0.92371052834847545</v>
      </c>
      <c r="F1136" s="80">
        <v>1.5182517076924196E-2</v>
      </c>
    </row>
    <row r="1137" spans="2:6">
      <c r="B1137" s="444">
        <v>41809</v>
      </c>
      <c r="C1137" s="445">
        <v>281.67294299999998</v>
      </c>
      <c r="D1137" s="445">
        <v>281.67294299999998</v>
      </c>
      <c r="E1137" s="446">
        <f t="shared" si="20"/>
        <v>9.7390680407233159</v>
      </c>
      <c r="F1137" s="80">
        <v>1.5136991480452444E-2</v>
      </c>
    </row>
    <row r="1138" spans="2:6">
      <c r="B1138" s="444">
        <v>38385</v>
      </c>
      <c r="C1138" s="445">
        <v>26.228807</v>
      </c>
      <c r="D1138" s="445">
        <v>26.228807</v>
      </c>
      <c r="E1138" s="446">
        <f t="shared" si="20"/>
        <v>-0.97686395319731267</v>
      </c>
      <c r="F1138" s="80">
        <v>1.5132273919992167E-2</v>
      </c>
    </row>
    <row r="1139" spans="2:6">
      <c r="B1139" s="444">
        <v>45107</v>
      </c>
      <c r="C1139" s="445">
        <v>1133.677124</v>
      </c>
      <c r="D1139" s="445">
        <v>1133.677124</v>
      </c>
      <c r="E1139" s="446">
        <f t="shared" si="20"/>
        <v>1.4251016022454279</v>
      </c>
      <c r="F1139" s="80">
        <v>1.5124975173506083E-2</v>
      </c>
    </row>
    <row r="1140" spans="2:6">
      <c r="B1140" s="444">
        <v>43754</v>
      </c>
      <c r="C1140" s="445">
        <v>467.476135</v>
      </c>
      <c r="D1140" s="445">
        <v>467.476135</v>
      </c>
      <c r="E1140" s="446">
        <f t="shared" si="20"/>
        <v>2.1046139175806999E-2</v>
      </c>
      <c r="F1140" s="80">
        <v>1.5122338312424155E-2</v>
      </c>
    </row>
    <row r="1141" spans="2:6">
      <c r="B1141" s="444">
        <v>43521</v>
      </c>
      <c r="C1141" s="445">
        <v>457.84036300000002</v>
      </c>
      <c r="D1141" s="445">
        <v>457.84036300000002</v>
      </c>
      <c r="E1141" s="446">
        <f t="shared" si="20"/>
        <v>0.28989175426531255</v>
      </c>
      <c r="F1141" s="80">
        <v>1.5101023645560652E-2</v>
      </c>
    </row>
    <row r="1142" spans="2:6">
      <c r="B1142" s="444">
        <v>42877</v>
      </c>
      <c r="C1142" s="445">
        <v>354.944794</v>
      </c>
      <c r="D1142" s="445">
        <v>354.944794</v>
      </c>
      <c r="E1142" s="446">
        <f t="shared" si="20"/>
        <v>0.79085825074119898</v>
      </c>
      <c r="F1142" s="80">
        <v>1.5093882389723756E-2</v>
      </c>
    </row>
    <row r="1143" spans="2:6">
      <c r="B1143" s="444">
        <v>41521</v>
      </c>
      <c r="C1143" s="445">
        <v>198.198151</v>
      </c>
      <c r="D1143" s="445">
        <v>198.198151</v>
      </c>
      <c r="E1143" s="446">
        <f t="shared" si="20"/>
        <v>4.0684028776522165</v>
      </c>
      <c r="F1143" s="80">
        <v>1.5090240802188903E-2</v>
      </c>
    </row>
    <row r="1144" spans="2:6">
      <c r="B1144" s="444">
        <v>39680</v>
      </c>
      <c r="C1144" s="445">
        <v>39.104655999999999</v>
      </c>
      <c r="D1144" s="445">
        <v>39.104655999999999</v>
      </c>
      <c r="E1144" s="446">
        <f t="shared" si="20"/>
        <v>-0.38312942167428898</v>
      </c>
      <c r="F1144" s="80">
        <v>1.5081062612972707E-2</v>
      </c>
    </row>
    <row r="1145" spans="2:6">
      <c r="B1145" s="444">
        <v>40218</v>
      </c>
      <c r="C1145" s="445">
        <v>63.391993999999997</v>
      </c>
      <c r="D1145" s="445">
        <v>63.391993999999997</v>
      </c>
      <c r="E1145" s="446">
        <f t="shared" si="20"/>
        <v>0.47935138724677251</v>
      </c>
      <c r="F1145" s="80">
        <v>1.5076152896244199E-2</v>
      </c>
    </row>
    <row r="1146" spans="2:6">
      <c r="B1146" s="444">
        <v>39491</v>
      </c>
      <c r="C1146" s="445">
        <v>42.851208</v>
      </c>
      <c r="D1146" s="445">
        <v>42.851208</v>
      </c>
      <c r="E1146" s="446">
        <f t="shared" si="20"/>
        <v>-0.8955092800566794</v>
      </c>
      <c r="F1146" s="80">
        <v>1.5066358003598568E-2</v>
      </c>
    </row>
    <row r="1147" spans="2:6">
      <c r="B1147" s="444">
        <v>43446</v>
      </c>
      <c r="C1147" s="445">
        <v>410.09582499999999</v>
      </c>
      <c r="D1147" s="445">
        <v>410.09582499999999</v>
      </c>
      <c r="E1147" s="446">
        <f t="shared" si="20"/>
        <v>4.1510127520453191</v>
      </c>
      <c r="F1147" s="80">
        <v>1.504949583703441E-2</v>
      </c>
    </row>
    <row r="1148" spans="2:6">
      <c r="B1148" s="444">
        <v>40522</v>
      </c>
      <c r="C1148" s="445">
        <v>79.614600999999993</v>
      </c>
      <c r="D1148" s="445">
        <v>79.614600999999993</v>
      </c>
      <c r="E1148" s="446">
        <f t="shared" si="20"/>
        <v>-0.82631647882166503</v>
      </c>
      <c r="F1148" s="80">
        <v>1.504497603129118E-2</v>
      </c>
    </row>
    <row r="1149" spans="2:6">
      <c r="B1149" s="444">
        <v>43749</v>
      </c>
      <c r="C1149" s="445">
        <v>458.38891599999999</v>
      </c>
      <c r="D1149" s="445">
        <v>458.38891599999999</v>
      </c>
      <c r="E1149" s="446">
        <f t="shared" si="20"/>
        <v>4.0072353350790406</v>
      </c>
      <c r="F1149" s="80">
        <v>1.504460694147558E-2</v>
      </c>
    </row>
    <row r="1150" spans="2:6">
      <c r="B1150" s="444">
        <v>41075</v>
      </c>
      <c r="C1150" s="445">
        <v>91.545310999999998</v>
      </c>
      <c r="D1150" s="445">
        <v>91.545310999999998</v>
      </c>
      <c r="E1150" s="446">
        <f t="shared" si="20"/>
        <v>0.70177843747248181</v>
      </c>
      <c r="F1150" s="80">
        <v>1.5039362869900819E-2</v>
      </c>
    </row>
    <row r="1151" spans="2:6">
      <c r="B1151" s="444">
        <v>39126</v>
      </c>
      <c r="C1151" s="445">
        <v>53.793906999999997</v>
      </c>
      <c r="D1151" s="445">
        <v>53.793906999999997</v>
      </c>
      <c r="E1151" s="446">
        <f t="shared" si="20"/>
        <v>-0.89862403763079812</v>
      </c>
      <c r="F1151" s="80">
        <v>1.5035127684088323E-2</v>
      </c>
    </row>
    <row r="1152" spans="2:6">
      <c r="B1152" s="444">
        <v>43875</v>
      </c>
      <c r="C1152" s="445">
        <v>530.63769500000001</v>
      </c>
      <c r="D1152" s="445">
        <v>530.63769500000001</v>
      </c>
      <c r="E1152" s="446">
        <f t="shared" si="20"/>
        <v>-0.39169083325873877</v>
      </c>
      <c r="F1152" s="80">
        <v>1.502141429230619E-2</v>
      </c>
    </row>
    <row r="1153" spans="2:6">
      <c r="B1153" s="444">
        <v>44271</v>
      </c>
      <c r="C1153" s="445">
        <v>872.31579599999998</v>
      </c>
      <c r="D1153" s="445">
        <v>872.31579599999998</v>
      </c>
      <c r="E1153" s="446">
        <f t="shared" si="20"/>
        <v>30.540063163590752</v>
      </c>
      <c r="F1153" s="80">
        <v>1.501498333610729E-2</v>
      </c>
    </row>
    <row r="1154" spans="2:6">
      <c r="B1154" s="444">
        <v>38481</v>
      </c>
      <c r="C1154" s="445">
        <v>27.657388999999998</v>
      </c>
      <c r="D1154" s="445">
        <v>27.657388999999998</v>
      </c>
      <c r="E1154" s="446">
        <f t="shared" si="20"/>
        <v>-5.6585741228737385E-3</v>
      </c>
      <c r="F1154" s="80">
        <v>1.4977208014115284E-2</v>
      </c>
    </row>
    <row r="1155" spans="2:6">
      <c r="B1155" s="444">
        <v>38314</v>
      </c>
      <c r="C1155" s="445">
        <v>27.814781</v>
      </c>
      <c r="D1155" s="445">
        <v>27.814781</v>
      </c>
      <c r="E1155" s="446">
        <f t="shared" si="20"/>
        <v>-0.47111399253628816</v>
      </c>
      <c r="F1155" s="80">
        <v>1.4936005619027748E-2</v>
      </c>
    </row>
    <row r="1156" spans="2:6">
      <c r="B1156" s="444">
        <v>39080</v>
      </c>
      <c r="C1156" s="445">
        <v>52.591259000000001</v>
      </c>
      <c r="D1156" s="445">
        <v>52.591259000000001</v>
      </c>
      <c r="E1156" s="446">
        <f t="shared" si="20"/>
        <v>-0.75925634449173984</v>
      </c>
      <c r="F1156" s="80">
        <v>1.4935364889766323E-2</v>
      </c>
    </row>
    <row r="1157" spans="2:6">
      <c r="B1157" s="444">
        <v>41617</v>
      </c>
      <c r="C1157" s="445">
        <v>218.45335399999999</v>
      </c>
      <c r="D1157" s="445">
        <v>218.45335399999999</v>
      </c>
      <c r="E1157" s="446">
        <f t="shared" si="20"/>
        <v>9.3203186876819046</v>
      </c>
      <c r="F1157" s="80">
        <v>1.4911871879083494E-2</v>
      </c>
    </row>
    <row r="1158" spans="2:6">
      <c r="B1158" s="444">
        <v>38110</v>
      </c>
      <c r="C1158" s="445">
        <v>21.167307000000001</v>
      </c>
      <c r="D1158" s="445">
        <v>21.167307000000001</v>
      </c>
      <c r="E1158" s="446">
        <f t="shared" si="20"/>
        <v>-0.710309378171888</v>
      </c>
      <c r="F1158" s="80">
        <v>1.4900753620125551E-2</v>
      </c>
    </row>
    <row r="1159" spans="2:6">
      <c r="B1159" s="444">
        <v>40311</v>
      </c>
      <c r="C1159" s="445">
        <v>73.068664999999996</v>
      </c>
      <c r="D1159" s="445">
        <v>73.068664999999996</v>
      </c>
      <c r="E1159" s="446">
        <f t="shared" si="20"/>
        <v>-0.90439006049747994</v>
      </c>
      <c r="F1159" s="80">
        <v>1.4893328206595502E-2</v>
      </c>
    </row>
    <row r="1160" spans="2:6">
      <c r="B1160" s="444">
        <v>44180</v>
      </c>
      <c r="C1160" s="445">
        <v>764.237122</v>
      </c>
      <c r="D1160" s="445">
        <v>764.237122</v>
      </c>
      <c r="E1160" s="446">
        <f t="shared" si="20"/>
        <v>14.271271346120161</v>
      </c>
      <c r="F1160" s="80">
        <v>1.4891053829156231E-2</v>
      </c>
    </row>
    <row r="1161" spans="2:6">
      <c r="B1161" s="444">
        <v>39160</v>
      </c>
      <c r="C1161" s="445">
        <v>50.044105999999999</v>
      </c>
      <c r="D1161" s="445">
        <v>50.044105999999999</v>
      </c>
      <c r="E1161" s="446">
        <f t="shared" si="20"/>
        <v>0.48101326022549995</v>
      </c>
      <c r="F1161" s="80">
        <v>1.488816531650361E-2</v>
      </c>
    </row>
    <row r="1162" spans="2:6">
      <c r="B1162" s="444">
        <v>39728</v>
      </c>
      <c r="C1162" s="445">
        <v>33.790450999999997</v>
      </c>
      <c r="D1162" s="445">
        <v>33.790450999999997</v>
      </c>
      <c r="E1162" s="446">
        <f t="shared" si="20"/>
        <v>-0.96821111560227247</v>
      </c>
      <c r="F1162" s="80">
        <v>1.4883264152596887E-2</v>
      </c>
    </row>
    <row r="1163" spans="2:6">
      <c r="B1163" s="444">
        <v>44655</v>
      </c>
      <c r="C1163" s="445">
        <v>1062.9643550000001</v>
      </c>
      <c r="D1163" s="445">
        <v>1062.9643550000001</v>
      </c>
      <c r="E1163" s="446">
        <f t="shared" ref="E1163:E1226" si="21">C1163/C1164-1</f>
        <v>8.7790898072358097</v>
      </c>
      <c r="F1163" s="80">
        <v>1.4876053656999844E-2</v>
      </c>
    </row>
    <row r="1164" spans="2:6">
      <c r="B1164" s="444">
        <v>41159</v>
      </c>
      <c r="C1164" s="445">
        <v>108.697678</v>
      </c>
      <c r="D1164" s="445">
        <v>108.697678</v>
      </c>
      <c r="E1164" s="446">
        <f t="shared" si="21"/>
        <v>-0.89818696837422896</v>
      </c>
      <c r="F1164" s="80">
        <v>1.4862772730239504E-2</v>
      </c>
    </row>
    <row r="1165" spans="2:6">
      <c r="B1165" s="444">
        <v>44950</v>
      </c>
      <c r="C1165" s="445">
        <v>1067.6204829999999</v>
      </c>
      <c r="D1165" s="445">
        <v>1067.6204829999999</v>
      </c>
      <c r="E1165" s="446">
        <f t="shared" si="21"/>
        <v>14.675234215895513</v>
      </c>
      <c r="F1165" s="80">
        <v>1.4850251903556932E-2</v>
      </c>
    </row>
    <row r="1166" spans="2:6">
      <c r="B1166" s="444">
        <v>40262</v>
      </c>
      <c r="C1166" s="445">
        <v>68.108742000000007</v>
      </c>
      <c r="D1166" s="445">
        <v>68.108742000000007</v>
      </c>
      <c r="E1166" s="446">
        <f t="shared" si="21"/>
        <v>-0.936603472679991</v>
      </c>
      <c r="F1166" s="80">
        <v>1.4846505616745054E-2</v>
      </c>
    </row>
    <row r="1167" spans="2:6">
      <c r="B1167" s="444">
        <v>44965</v>
      </c>
      <c r="C1167" s="445">
        <v>1074.3292240000001</v>
      </c>
      <c r="D1167" s="445">
        <v>1074.3292240000001</v>
      </c>
      <c r="E1167" s="446">
        <f t="shared" si="21"/>
        <v>20.946112819562043</v>
      </c>
      <c r="F1167" s="80">
        <v>1.4846016864233924E-2</v>
      </c>
    </row>
    <row r="1168" spans="2:6">
      <c r="B1168" s="444">
        <v>38755</v>
      </c>
      <c r="C1168" s="445">
        <v>48.953052999999997</v>
      </c>
      <c r="D1168" s="445">
        <v>48.953052999999997</v>
      </c>
      <c r="E1168" s="446">
        <f t="shared" si="21"/>
        <v>-0.86175215272574723</v>
      </c>
      <c r="F1168" s="80">
        <v>1.483317856796873E-2</v>
      </c>
    </row>
    <row r="1169" spans="2:6">
      <c r="B1169" s="444">
        <v>42810</v>
      </c>
      <c r="C1169" s="445">
        <v>354.09631300000001</v>
      </c>
      <c r="D1169" s="445">
        <v>354.09631300000001</v>
      </c>
      <c r="E1169" s="446">
        <f t="shared" si="21"/>
        <v>4.5589691161391332E-2</v>
      </c>
      <c r="F1169" s="80">
        <v>1.4829699457161727E-2</v>
      </c>
    </row>
    <row r="1170" spans="2:6">
      <c r="B1170" s="444">
        <v>41913</v>
      </c>
      <c r="C1170" s="445">
        <v>338.65704299999999</v>
      </c>
      <c r="D1170" s="445">
        <v>338.65704299999999</v>
      </c>
      <c r="E1170" s="446">
        <f t="shared" si="21"/>
        <v>-0.22154632798212981</v>
      </c>
      <c r="F1170" s="80">
        <v>1.4812432401682507E-2</v>
      </c>
    </row>
    <row r="1171" spans="2:6">
      <c r="B1171" s="444">
        <v>43537</v>
      </c>
      <c r="C1171" s="445">
        <v>435.03814699999998</v>
      </c>
      <c r="D1171" s="445">
        <v>435.03814699999998</v>
      </c>
      <c r="E1171" s="446">
        <f t="shared" si="21"/>
        <v>-0.59935578024828073</v>
      </c>
      <c r="F1171" s="80">
        <v>1.480217177360621E-2</v>
      </c>
    </row>
    <row r="1172" spans="2:6">
      <c r="B1172" s="444">
        <v>44552</v>
      </c>
      <c r="C1172" s="445">
        <v>1085.846558</v>
      </c>
      <c r="D1172" s="445">
        <v>1085.846558</v>
      </c>
      <c r="E1172" s="446">
        <f t="shared" si="21"/>
        <v>2.23552294659605</v>
      </c>
      <c r="F1172" s="80">
        <v>1.477201060341371E-2</v>
      </c>
    </row>
    <row r="1173" spans="2:6">
      <c r="B1173" s="444">
        <v>41905</v>
      </c>
      <c r="C1173" s="445">
        <v>335.601563</v>
      </c>
      <c r="D1173" s="445">
        <v>335.601563</v>
      </c>
      <c r="E1173" s="446">
        <f t="shared" si="21"/>
        <v>3.8432326493549809</v>
      </c>
      <c r="F1173" s="80">
        <v>1.4770333718127748E-2</v>
      </c>
    </row>
    <row r="1174" spans="2:6">
      <c r="B1174" s="444">
        <v>40388</v>
      </c>
      <c r="C1174" s="445">
        <v>69.292884999999998</v>
      </c>
      <c r="D1174" s="445">
        <v>69.292884999999998</v>
      </c>
      <c r="E1174" s="446">
        <f t="shared" si="21"/>
        <v>-0.93186493290065298</v>
      </c>
      <c r="F1174" s="80">
        <v>1.4762755519298176E-2</v>
      </c>
    </row>
    <row r="1175" spans="2:6">
      <c r="B1175" s="444">
        <v>44942</v>
      </c>
      <c r="C1175" s="445">
        <v>1016.992981</v>
      </c>
      <c r="D1175" s="445">
        <v>1016.992981</v>
      </c>
      <c r="E1175" s="446">
        <f t="shared" si="21"/>
        <v>12.92875984574607</v>
      </c>
      <c r="F1175" s="80">
        <v>1.4752090766183779E-2</v>
      </c>
    </row>
    <row r="1176" spans="2:6">
      <c r="B1176" s="444">
        <v>40505</v>
      </c>
      <c r="C1176" s="445">
        <v>73.013892999999996</v>
      </c>
      <c r="D1176" s="445">
        <v>73.013892999999996</v>
      </c>
      <c r="E1176" s="446">
        <f t="shared" si="21"/>
        <v>1.6794805996828317</v>
      </c>
      <c r="F1176" s="80">
        <v>1.4734420109087543E-2</v>
      </c>
    </row>
    <row r="1177" spans="2:6">
      <c r="B1177" s="444">
        <v>38478</v>
      </c>
      <c r="C1177" s="445">
        <v>27.249271</v>
      </c>
      <c r="D1177" s="445">
        <v>27.249271</v>
      </c>
      <c r="E1177" s="446">
        <f t="shared" si="21"/>
        <v>-0.93096254183699556</v>
      </c>
      <c r="F1177" s="80">
        <v>1.4730444634379003E-2</v>
      </c>
    </row>
    <row r="1178" spans="2:6">
      <c r="B1178" s="444">
        <v>43943</v>
      </c>
      <c r="C1178" s="445">
        <v>394.702698</v>
      </c>
      <c r="D1178" s="445">
        <v>394.702698</v>
      </c>
      <c r="E1178" s="446">
        <f t="shared" si="21"/>
        <v>4.2121064295614179</v>
      </c>
      <c r="F1178" s="80">
        <v>1.4702718224235856E-2</v>
      </c>
    </row>
    <row r="1179" spans="2:6">
      <c r="B1179" s="444">
        <v>40835</v>
      </c>
      <c r="C1179" s="445">
        <v>75.728058000000004</v>
      </c>
      <c r="D1179" s="445">
        <v>75.728058000000004</v>
      </c>
      <c r="E1179" s="446">
        <f t="shared" si="21"/>
        <v>-3.5351018118019439E-2</v>
      </c>
      <c r="F1179" s="80">
        <v>1.4691306052547093E-2</v>
      </c>
    </row>
    <row r="1180" spans="2:6">
      <c r="B1180" s="444">
        <v>40442</v>
      </c>
      <c r="C1180" s="445">
        <v>78.503226999999995</v>
      </c>
      <c r="D1180" s="445">
        <v>78.503226999999995</v>
      </c>
      <c r="E1180" s="446">
        <f t="shared" si="21"/>
        <v>0.41179084277445366</v>
      </c>
      <c r="F1180" s="80">
        <v>1.4688439667082553E-2</v>
      </c>
    </row>
    <row r="1181" spans="2:6">
      <c r="B1181" s="444">
        <v>39261</v>
      </c>
      <c r="C1181" s="445">
        <v>55.605423000000002</v>
      </c>
      <c r="D1181" s="445">
        <v>55.605423000000002</v>
      </c>
      <c r="E1181" s="446">
        <f t="shared" si="21"/>
        <v>-0.95393219787739869</v>
      </c>
      <c r="F1181" s="80">
        <v>1.4688260411643395E-2</v>
      </c>
    </row>
    <row r="1182" spans="2:6">
      <c r="B1182" s="444">
        <v>45176</v>
      </c>
      <c r="C1182" s="445">
        <v>1207.0344239999999</v>
      </c>
      <c r="D1182" s="445">
        <v>1207.0344239999999</v>
      </c>
      <c r="E1182" s="446">
        <f t="shared" si="21"/>
        <v>1.7285261559309313</v>
      </c>
      <c r="F1182" s="80">
        <v>1.4686231199479538E-2</v>
      </c>
    </row>
    <row r="1183" spans="2:6">
      <c r="B1183" s="444">
        <v>43970</v>
      </c>
      <c r="C1183" s="445">
        <v>442.37597699999998</v>
      </c>
      <c r="D1183" s="445">
        <v>442.37597699999998</v>
      </c>
      <c r="E1183" s="446">
        <f t="shared" si="21"/>
        <v>-0.5238768477141722</v>
      </c>
      <c r="F1183" s="80">
        <v>1.4684239334163962E-2</v>
      </c>
    </row>
    <row r="1184" spans="2:6">
      <c r="B1184" s="444">
        <v>44852</v>
      </c>
      <c r="C1184" s="445">
        <v>929.12091099999998</v>
      </c>
      <c r="D1184" s="445">
        <v>929.12091099999998</v>
      </c>
      <c r="E1184" s="446">
        <f t="shared" si="21"/>
        <v>1.3861208026557144</v>
      </c>
      <c r="F1184" s="80">
        <v>1.4679363934221756E-2</v>
      </c>
    </row>
    <row r="1185" spans="2:6">
      <c r="B1185" s="444">
        <v>42047</v>
      </c>
      <c r="C1185" s="445">
        <v>389.38552900000002</v>
      </c>
      <c r="D1185" s="445">
        <v>389.38552900000002</v>
      </c>
      <c r="E1185" s="446">
        <f t="shared" si="21"/>
        <v>1.3328620824726394</v>
      </c>
      <c r="F1185" s="80">
        <v>1.4675169039856328E-2</v>
      </c>
    </row>
    <row r="1186" spans="2:6">
      <c r="B1186" s="444">
        <v>41470</v>
      </c>
      <c r="C1186" s="445">
        <v>166.91322299999999</v>
      </c>
      <c r="D1186" s="445">
        <v>166.91322299999999</v>
      </c>
      <c r="E1186" s="446">
        <f t="shared" si="21"/>
        <v>1.197003172318658</v>
      </c>
      <c r="F1186" s="80">
        <v>1.4665058577310708E-2</v>
      </c>
    </row>
    <row r="1187" spans="2:6">
      <c r="B1187" s="444">
        <v>40486</v>
      </c>
      <c r="C1187" s="445">
        <v>75.973136999999994</v>
      </c>
      <c r="D1187" s="445">
        <v>75.973136999999994</v>
      </c>
      <c r="E1187" s="446">
        <f t="shared" si="21"/>
        <v>0.55002485915238197</v>
      </c>
      <c r="F1187" s="80">
        <v>1.4651797687880608E-2</v>
      </c>
    </row>
    <row r="1188" spans="2:6">
      <c r="B1188" s="444">
        <v>38786</v>
      </c>
      <c r="C1188" s="445">
        <v>49.014141000000002</v>
      </c>
      <c r="D1188" s="445">
        <v>49.014141000000002</v>
      </c>
      <c r="E1188" s="446">
        <f t="shared" si="21"/>
        <v>-0.72935552775801871</v>
      </c>
      <c r="F1188" s="80">
        <v>1.4645221212578052E-2</v>
      </c>
    </row>
    <row r="1189" spans="2:6">
      <c r="B1189" s="444">
        <v>41491</v>
      </c>
      <c r="C1189" s="445">
        <v>181.10157799999999</v>
      </c>
      <c r="D1189" s="445">
        <v>181.10157799999999</v>
      </c>
      <c r="E1189" s="446">
        <f t="shared" si="21"/>
        <v>5.9198242372316692</v>
      </c>
      <c r="F1189" s="80">
        <v>1.4637636726832826E-2</v>
      </c>
    </row>
    <row r="1190" spans="2:6">
      <c r="B1190" s="444">
        <v>38414</v>
      </c>
      <c r="C1190" s="445">
        <v>26.171413000000001</v>
      </c>
      <c r="D1190" s="445">
        <v>26.171413000000001</v>
      </c>
      <c r="E1190" s="446">
        <f t="shared" si="21"/>
        <v>-0.7951898219423077</v>
      </c>
      <c r="F1190" s="80">
        <v>1.4617023493803449E-2</v>
      </c>
    </row>
    <row r="1191" spans="2:6">
      <c r="B1191" s="444">
        <v>41290</v>
      </c>
      <c r="C1191" s="445">
        <v>127.78375200000001</v>
      </c>
      <c r="D1191" s="445">
        <v>127.78375200000001</v>
      </c>
      <c r="E1191" s="446">
        <f t="shared" si="21"/>
        <v>-0.8223917900415032</v>
      </c>
      <c r="F1191" s="80">
        <v>1.4606586929833965E-2</v>
      </c>
    </row>
    <row r="1192" spans="2:6">
      <c r="B1192" s="444">
        <v>44166</v>
      </c>
      <c r="C1192" s="445">
        <v>719.46984899999995</v>
      </c>
      <c r="D1192" s="445">
        <v>719.46984899999995</v>
      </c>
      <c r="E1192" s="446">
        <f t="shared" si="21"/>
        <v>4.9607886042045886</v>
      </c>
      <c r="F1192" s="80">
        <v>1.4596658434292697E-2</v>
      </c>
    </row>
    <row r="1193" spans="2:6">
      <c r="B1193" s="444">
        <v>41236</v>
      </c>
      <c r="C1193" s="445">
        <v>120.700447</v>
      </c>
      <c r="D1193" s="445">
        <v>120.700447</v>
      </c>
      <c r="E1193" s="446">
        <f t="shared" si="21"/>
        <v>4.4485711186443861</v>
      </c>
      <c r="F1193" s="80">
        <v>1.4586019587674803E-2</v>
      </c>
    </row>
    <row r="1194" spans="2:6">
      <c r="B1194" s="444">
        <v>38160</v>
      </c>
      <c r="C1194" s="445">
        <v>22.152678999999999</v>
      </c>
      <c r="D1194" s="445">
        <v>22.152678999999999</v>
      </c>
      <c r="E1194" s="446">
        <f t="shared" si="21"/>
        <v>-0.69861129806741917</v>
      </c>
      <c r="F1194" s="80">
        <v>1.4580483462643512E-2</v>
      </c>
    </row>
    <row r="1195" spans="2:6">
      <c r="B1195" s="444">
        <v>40910</v>
      </c>
      <c r="C1195" s="445">
        <v>73.502021999999997</v>
      </c>
      <c r="D1195" s="445">
        <v>73.502021999999997</v>
      </c>
      <c r="E1195" s="446">
        <f t="shared" si="21"/>
        <v>-0.79984460853067896</v>
      </c>
      <c r="F1195" s="80">
        <v>1.4564087829349148E-2</v>
      </c>
    </row>
    <row r="1196" spans="2:6">
      <c r="B1196" s="444">
        <v>42177</v>
      </c>
      <c r="C1196" s="445">
        <v>367.22479199999998</v>
      </c>
      <c r="D1196" s="445">
        <v>367.22479199999998</v>
      </c>
      <c r="E1196" s="446">
        <f t="shared" si="21"/>
        <v>2.9609979855704793E-4</v>
      </c>
      <c r="F1196" s="80">
        <v>1.4539011874054042E-2</v>
      </c>
    </row>
    <row r="1197" spans="2:6">
      <c r="B1197" s="444">
        <v>42934</v>
      </c>
      <c r="C1197" s="445">
        <v>367.11608899999999</v>
      </c>
      <c r="D1197" s="445">
        <v>367.11608899999999</v>
      </c>
      <c r="E1197" s="446">
        <f t="shared" si="21"/>
        <v>2.8918192583075193</v>
      </c>
      <c r="F1197" s="80">
        <v>1.4514459722281492E-2</v>
      </c>
    </row>
    <row r="1198" spans="2:6">
      <c r="B1198" s="444">
        <v>40708</v>
      </c>
      <c r="C1198" s="445">
        <v>94.330200000000005</v>
      </c>
      <c r="D1198" s="445">
        <v>94.330200000000005</v>
      </c>
      <c r="E1198" s="446">
        <f t="shared" si="21"/>
        <v>3.1323467881903184</v>
      </c>
      <c r="F1198" s="80">
        <v>1.4489564631645635E-2</v>
      </c>
    </row>
    <row r="1199" spans="2:6">
      <c r="B1199" s="444">
        <v>38127</v>
      </c>
      <c r="C1199" s="445">
        <v>22.827271</v>
      </c>
      <c r="D1199" s="445">
        <v>22.827271</v>
      </c>
      <c r="E1199" s="446">
        <f t="shared" si="21"/>
        <v>1.0109112243491176</v>
      </c>
      <c r="F1199" s="80">
        <v>1.4484643963759147E-2</v>
      </c>
    </row>
    <row r="1200" spans="2:6">
      <c r="B1200" s="444">
        <v>37693</v>
      </c>
      <c r="C1200" s="445">
        <v>11.351705000000001</v>
      </c>
      <c r="D1200" s="445">
        <v>11.351705000000001</v>
      </c>
      <c r="E1200" s="446">
        <f t="shared" si="21"/>
        <v>-0.98589438344199742</v>
      </c>
      <c r="F1200" s="80">
        <v>1.4469071338993666E-2</v>
      </c>
    </row>
    <row r="1201" spans="2:6">
      <c r="B1201" s="444">
        <v>44252</v>
      </c>
      <c r="C1201" s="445">
        <v>804.76489300000003</v>
      </c>
      <c r="D1201" s="445">
        <v>804.76489300000003</v>
      </c>
      <c r="E1201" s="446">
        <f t="shared" si="21"/>
        <v>15.85316444111983</v>
      </c>
      <c r="F1201" s="80">
        <v>1.4465047083158655E-2</v>
      </c>
    </row>
    <row r="1202" spans="2:6">
      <c r="B1202" s="444">
        <v>38946</v>
      </c>
      <c r="C1202" s="445">
        <v>47.751559999999998</v>
      </c>
      <c r="D1202" s="445">
        <v>47.751559999999998</v>
      </c>
      <c r="E1202" s="446">
        <f t="shared" si="21"/>
        <v>0.16001580679427363</v>
      </c>
      <c r="F1202" s="80">
        <v>1.4440508449439671E-2</v>
      </c>
    </row>
    <row r="1203" spans="2:6">
      <c r="B1203" s="444">
        <v>38870</v>
      </c>
      <c r="C1203" s="445">
        <v>41.164577000000001</v>
      </c>
      <c r="D1203" s="445">
        <v>41.164577000000001</v>
      </c>
      <c r="E1203" s="446">
        <f t="shared" si="21"/>
        <v>0.44706591496037218</v>
      </c>
      <c r="F1203" s="80">
        <v>1.4437742627217975E-2</v>
      </c>
    </row>
    <row r="1204" spans="2:6">
      <c r="B1204" s="444">
        <v>38267</v>
      </c>
      <c r="C1204" s="445">
        <v>28.446926000000001</v>
      </c>
      <c r="D1204" s="445">
        <v>28.446926000000001</v>
      </c>
      <c r="E1204" s="446">
        <f t="shared" si="21"/>
        <v>0.99971248829918768</v>
      </c>
      <c r="F1204" s="80">
        <v>1.4433905395617064E-2</v>
      </c>
    </row>
    <row r="1205" spans="2:6">
      <c r="B1205" s="444">
        <v>37600</v>
      </c>
      <c r="C1205" s="445">
        <v>14.225508</v>
      </c>
      <c r="D1205" s="445">
        <v>14.225508</v>
      </c>
      <c r="E1205" s="446">
        <f t="shared" si="21"/>
        <v>-0.67262571678599858</v>
      </c>
      <c r="F1205" s="80">
        <v>1.4431366452651195E-2</v>
      </c>
    </row>
    <row r="1206" spans="2:6">
      <c r="B1206" s="444">
        <v>38700</v>
      </c>
      <c r="C1206" s="445">
        <v>43.453346000000003</v>
      </c>
      <c r="D1206" s="445">
        <v>43.453346000000003</v>
      </c>
      <c r="E1206" s="446">
        <f t="shared" si="21"/>
        <v>1.0460083355824352</v>
      </c>
      <c r="F1206" s="80">
        <v>1.4427503421882815E-2</v>
      </c>
    </row>
    <row r="1207" spans="2:6">
      <c r="B1207" s="444">
        <v>37970</v>
      </c>
      <c r="C1207" s="445">
        <v>21.238108</v>
      </c>
      <c r="D1207" s="445">
        <v>21.238108</v>
      </c>
      <c r="E1207" s="446">
        <f t="shared" si="21"/>
        <v>-0.91791443048432142</v>
      </c>
      <c r="F1207" s="80">
        <v>1.4391843945124494E-2</v>
      </c>
    </row>
    <row r="1208" spans="2:6">
      <c r="B1208" s="444">
        <v>41767</v>
      </c>
      <c r="C1208" s="445">
        <v>258.73132299999997</v>
      </c>
      <c r="D1208" s="445">
        <v>258.73132299999997</v>
      </c>
      <c r="E1208" s="446">
        <f t="shared" si="21"/>
        <v>-0.47645294138739247</v>
      </c>
      <c r="F1208" s="80">
        <v>1.4385411611975263E-2</v>
      </c>
    </row>
    <row r="1209" spans="2:6">
      <c r="B1209" s="444">
        <v>43997</v>
      </c>
      <c r="C1209" s="445">
        <v>494.18923999999998</v>
      </c>
      <c r="D1209" s="445">
        <v>494.18923999999998</v>
      </c>
      <c r="E1209" s="446">
        <f t="shared" si="21"/>
        <v>0.25427633597113486</v>
      </c>
      <c r="F1209" s="80">
        <v>1.4366990355785036E-2</v>
      </c>
    </row>
    <row r="1210" spans="2:6">
      <c r="B1210" s="444">
        <v>43265</v>
      </c>
      <c r="C1210" s="445">
        <v>394.00347900000003</v>
      </c>
      <c r="D1210" s="445">
        <v>394.00347900000003</v>
      </c>
      <c r="E1210" s="446">
        <f t="shared" si="21"/>
        <v>6.8445068221022733</v>
      </c>
      <c r="F1210" s="80">
        <v>1.4344290054883357E-2</v>
      </c>
    </row>
    <row r="1211" spans="2:6">
      <c r="B1211" s="444">
        <v>39394</v>
      </c>
      <c r="C1211" s="445">
        <v>50.226672999999998</v>
      </c>
      <c r="D1211" s="445">
        <v>50.226672999999998</v>
      </c>
      <c r="E1211" s="446">
        <f t="shared" si="21"/>
        <v>-0.42705978862296023</v>
      </c>
      <c r="F1211" s="80">
        <v>1.4338748089380626E-2</v>
      </c>
    </row>
    <row r="1212" spans="2:6">
      <c r="B1212" s="444">
        <v>40947</v>
      </c>
      <c r="C1212" s="445">
        <v>87.664771999999999</v>
      </c>
      <c r="D1212" s="445">
        <v>87.664771999999999</v>
      </c>
      <c r="E1212" s="446">
        <f t="shared" si="21"/>
        <v>-0.77403670823625337</v>
      </c>
      <c r="F1212" s="80">
        <v>1.4329088783455735E-2</v>
      </c>
    </row>
    <row r="1213" spans="2:6">
      <c r="B1213" s="444">
        <v>42146</v>
      </c>
      <c r="C1213" s="445">
        <v>387.96023600000001</v>
      </c>
      <c r="D1213" s="445">
        <v>387.96023600000001</v>
      </c>
      <c r="E1213" s="446">
        <f t="shared" si="21"/>
        <v>-0.6288554829115256</v>
      </c>
      <c r="F1213" s="80">
        <v>1.4326516689063817E-2</v>
      </c>
    </row>
    <row r="1214" spans="2:6">
      <c r="B1214" s="444">
        <v>45065</v>
      </c>
      <c r="C1214" s="445">
        <v>1045.3077390000001</v>
      </c>
      <c r="D1214" s="445">
        <v>1045.3077390000001</v>
      </c>
      <c r="E1214" s="446">
        <f t="shared" si="21"/>
        <v>6.2672950782916113</v>
      </c>
      <c r="F1214" s="80">
        <v>1.4306990621209659E-2</v>
      </c>
    </row>
    <row r="1215" spans="2:6">
      <c r="B1215" s="444">
        <v>41339</v>
      </c>
      <c r="C1215" s="445">
        <v>143.83725000000001</v>
      </c>
      <c r="D1215" s="445">
        <v>143.83725000000001</v>
      </c>
      <c r="E1215" s="446">
        <f t="shared" si="21"/>
        <v>-0.67588909608738512</v>
      </c>
      <c r="F1215" s="80">
        <v>1.4282783539926402E-2</v>
      </c>
    </row>
    <row r="1216" spans="2:6">
      <c r="B1216" s="444">
        <v>43439</v>
      </c>
      <c r="C1216" s="445">
        <v>443.79022200000003</v>
      </c>
      <c r="D1216" s="445">
        <v>443.79022200000003</v>
      </c>
      <c r="E1216" s="446">
        <f t="shared" si="21"/>
        <v>-0.49365595289985664</v>
      </c>
      <c r="F1216" s="80">
        <v>1.4282419019597592E-2</v>
      </c>
    </row>
    <row r="1217" spans="2:6">
      <c r="B1217" s="444">
        <v>44846</v>
      </c>
      <c r="C1217" s="445">
        <v>876.45983899999999</v>
      </c>
      <c r="D1217" s="445">
        <v>876.45983899999999</v>
      </c>
      <c r="E1217" s="446">
        <f t="shared" si="21"/>
        <v>1.1630241139918209</v>
      </c>
      <c r="F1217" s="80">
        <v>1.4276804425712886E-2</v>
      </c>
    </row>
    <row r="1218" spans="2:6">
      <c r="B1218" s="444">
        <v>42068</v>
      </c>
      <c r="C1218" s="445">
        <v>405.20114100000001</v>
      </c>
      <c r="D1218" s="445">
        <v>405.20114100000001</v>
      </c>
      <c r="E1218" s="446">
        <f t="shared" si="21"/>
        <v>4.2468508980344604</v>
      </c>
      <c r="F1218" s="80">
        <v>1.4243650290064469E-2</v>
      </c>
    </row>
    <row r="1219" spans="2:6">
      <c r="B1219" s="444">
        <v>40889</v>
      </c>
      <c r="C1219" s="445">
        <v>77.227492999999996</v>
      </c>
      <c r="D1219" s="445">
        <v>77.227492999999996</v>
      </c>
      <c r="E1219" s="446">
        <f t="shared" si="21"/>
        <v>-0.81514031135891873</v>
      </c>
      <c r="F1219" s="80">
        <v>1.4224171069069369E-2</v>
      </c>
    </row>
    <row r="1220" spans="2:6">
      <c r="B1220" s="444">
        <v>43292</v>
      </c>
      <c r="C1220" s="445">
        <v>417.76275600000002</v>
      </c>
      <c r="D1220" s="445">
        <v>417.76275600000002</v>
      </c>
      <c r="E1220" s="446">
        <f t="shared" si="21"/>
        <v>13.893609611961926</v>
      </c>
      <c r="F1220" s="80">
        <v>1.4189952291048247E-2</v>
      </c>
    </row>
    <row r="1221" spans="2:6">
      <c r="B1221" s="444">
        <v>38482</v>
      </c>
      <c r="C1221" s="445">
        <v>28.049799</v>
      </c>
      <c r="D1221" s="445">
        <v>28.049799</v>
      </c>
      <c r="E1221" s="446">
        <f t="shared" si="21"/>
        <v>-0.91832128449596417</v>
      </c>
      <c r="F1221" s="80">
        <v>1.4188251826663834E-2</v>
      </c>
    </row>
    <row r="1222" spans="2:6">
      <c r="B1222" s="444">
        <v>42860</v>
      </c>
      <c r="C1222" s="445">
        <v>343.41626000000002</v>
      </c>
      <c r="D1222" s="445">
        <v>343.41626000000002</v>
      </c>
      <c r="E1222" s="446">
        <f t="shared" si="21"/>
        <v>10.092175489933441</v>
      </c>
      <c r="F1222" s="80">
        <v>1.4181061771838976E-2</v>
      </c>
    </row>
    <row r="1223" spans="2:6">
      <c r="B1223" s="444">
        <v>39755</v>
      </c>
      <c r="C1223" s="445">
        <v>30.960225999999999</v>
      </c>
      <c r="D1223" s="445">
        <v>30.960225999999999</v>
      </c>
      <c r="E1223" s="446">
        <f t="shared" si="21"/>
        <v>-0.97873310772292788</v>
      </c>
      <c r="F1223" s="80">
        <v>1.4170006999228768E-2</v>
      </c>
    </row>
    <row r="1224" spans="2:6">
      <c r="B1224" s="444">
        <v>45405</v>
      </c>
      <c r="C1224" s="445">
        <v>1455.7945560000001</v>
      </c>
      <c r="D1224" s="445">
        <v>1455.7945560000001</v>
      </c>
      <c r="E1224" s="446">
        <f t="shared" si="21"/>
        <v>57.197203789396497</v>
      </c>
      <c r="F1224" s="80">
        <v>1.4155214554617102E-2</v>
      </c>
    </row>
    <row r="1225" spans="2:6">
      <c r="B1225" s="444">
        <v>38359</v>
      </c>
      <c r="C1225" s="445">
        <v>25.014854</v>
      </c>
      <c r="D1225" s="445">
        <v>25.014854</v>
      </c>
      <c r="E1225" s="446">
        <f t="shared" si="21"/>
        <v>-0.75881138781354518</v>
      </c>
      <c r="F1225" s="80">
        <v>1.4105616463057968E-2</v>
      </c>
    </row>
    <row r="1226" spans="2:6">
      <c r="B1226" s="444">
        <v>41135</v>
      </c>
      <c r="C1226" s="445">
        <v>103.714905</v>
      </c>
      <c r="D1226" s="445">
        <v>103.714905</v>
      </c>
      <c r="E1226" s="446">
        <f t="shared" si="21"/>
        <v>7.6940507792044386</v>
      </c>
      <c r="F1226" s="80">
        <v>1.4090993774493521E-2</v>
      </c>
    </row>
    <row r="1227" spans="2:6">
      <c r="B1227" s="444">
        <v>37652</v>
      </c>
      <c r="C1227" s="445">
        <v>11.929411</v>
      </c>
      <c r="D1227" s="445">
        <v>11.929411</v>
      </c>
      <c r="E1227" s="446">
        <f t="shared" ref="E1227:E1290" si="22">C1227/C1228-1</f>
        <v>-0.97658852801211127</v>
      </c>
      <c r="F1227" s="80">
        <v>1.4075605321669071E-2</v>
      </c>
    </row>
    <row r="1228" spans="2:6">
      <c r="B1228" s="444">
        <v>43853</v>
      </c>
      <c r="C1228" s="445">
        <v>509.55407700000001</v>
      </c>
      <c r="D1228" s="445">
        <v>509.55407700000001</v>
      </c>
      <c r="E1228" s="446">
        <f t="shared" si="22"/>
        <v>0.238166792132259</v>
      </c>
      <c r="F1228" s="80">
        <v>1.4052497922567353E-2</v>
      </c>
    </row>
    <row r="1229" spans="2:6">
      <c r="B1229" s="444">
        <v>43313</v>
      </c>
      <c r="C1229" s="445">
        <v>411.53912400000002</v>
      </c>
      <c r="D1229" s="445">
        <v>411.53912400000002</v>
      </c>
      <c r="E1229" s="446">
        <f t="shared" si="22"/>
        <v>-7.4690466000512101E-2</v>
      </c>
      <c r="F1229" s="80">
        <v>1.4040049344929084E-2</v>
      </c>
    </row>
    <row r="1230" spans="2:6">
      <c r="B1230" s="444">
        <v>43732</v>
      </c>
      <c r="C1230" s="445">
        <v>444.758331</v>
      </c>
      <c r="D1230" s="445">
        <v>444.758331</v>
      </c>
      <c r="E1230" s="446">
        <f t="shared" si="22"/>
        <v>24.334278388171974</v>
      </c>
      <c r="F1230" s="80">
        <v>1.4037976183912448E-2</v>
      </c>
    </row>
    <row r="1231" spans="2:6">
      <c r="B1231" s="444">
        <v>37929</v>
      </c>
      <c r="C1231" s="445">
        <v>17.555595</v>
      </c>
      <c r="D1231" s="445">
        <v>17.555595</v>
      </c>
      <c r="E1231" s="446">
        <f t="shared" si="22"/>
        <v>-0.97092546085027465</v>
      </c>
      <c r="F1231" s="80">
        <v>1.4027824026648705E-2</v>
      </c>
    </row>
    <row r="1232" spans="2:6">
      <c r="B1232" s="444">
        <v>44043</v>
      </c>
      <c r="C1232" s="445">
        <v>603.813354</v>
      </c>
      <c r="D1232" s="445">
        <v>603.813354</v>
      </c>
      <c r="E1232" s="446">
        <f t="shared" si="22"/>
        <v>16.267181852919236</v>
      </c>
      <c r="F1232" s="80">
        <v>1.4019844359390188E-2</v>
      </c>
    </row>
    <row r="1233" spans="2:6">
      <c r="B1233" s="444">
        <v>38607</v>
      </c>
      <c r="C1233" s="445">
        <v>34.968842000000002</v>
      </c>
      <c r="D1233" s="445">
        <v>34.968842000000002</v>
      </c>
      <c r="E1233" s="446">
        <f t="shared" si="22"/>
        <v>-0.89351642326502212</v>
      </c>
      <c r="F1233" s="80">
        <v>1.4019038207194301E-2</v>
      </c>
    </row>
    <row r="1234" spans="2:6">
      <c r="B1234" s="444">
        <v>42285</v>
      </c>
      <c r="C1234" s="445">
        <v>328.39657599999998</v>
      </c>
      <c r="D1234" s="445">
        <v>328.39657599999998</v>
      </c>
      <c r="E1234" s="446">
        <f t="shared" si="22"/>
        <v>18.414398870973539</v>
      </c>
      <c r="F1234" s="80">
        <v>1.401150635925541E-2</v>
      </c>
    </row>
    <row r="1235" spans="2:6">
      <c r="B1235" s="444">
        <v>39878</v>
      </c>
      <c r="C1235" s="445">
        <v>16.915103999999999</v>
      </c>
      <c r="D1235" s="445">
        <v>16.915103999999999</v>
      </c>
      <c r="E1235" s="446">
        <f t="shared" si="22"/>
        <v>-0.96398674328554357</v>
      </c>
      <c r="F1235" s="80">
        <v>1.400797089889938E-2</v>
      </c>
    </row>
    <row r="1236" spans="2:6">
      <c r="B1236" s="444">
        <v>43980</v>
      </c>
      <c r="C1236" s="445">
        <v>469.69103999999999</v>
      </c>
      <c r="D1236" s="445">
        <v>469.69103999999999</v>
      </c>
      <c r="E1236" s="446">
        <f t="shared" si="22"/>
        <v>5.6250080134223497</v>
      </c>
      <c r="F1236" s="80">
        <v>1.4005161563917623E-2</v>
      </c>
    </row>
    <row r="1237" spans="2:6">
      <c r="B1237" s="444">
        <v>40291</v>
      </c>
      <c r="C1237" s="445">
        <v>70.896675000000002</v>
      </c>
      <c r="D1237" s="445">
        <v>70.896675000000002</v>
      </c>
      <c r="E1237" s="446">
        <f t="shared" si="22"/>
        <v>-0.38244621113373833</v>
      </c>
      <c r="F1237" s="80">
        <v>1.398873793271771E-2</v>
      </c>
    </row>
    <row r="1238" spans="2:6">
      <c r="B1238" s="444">
        <v>41201</v>
      </c>
      <c r="C1238" s="445">
        <v>114.802429</v>
      </c>
      <c r="D1238" s="445">
        <v>114.802429</v>
      </c>
      <c r="E1238" s="446">
        <f t="shared" si="22"/>
        <v>-0.73325786038123764</v>
      </c>
      <c r="F1238" s="80">
        <v>1.398634733367432E-2</v>
      </c>
    </row>
    <row r="1239" spans="2:6">
      <c r="B1239" s="444">
        <v>43675</v>
      </c>
      <c r="C1239" s="445">
        <v>430.38729899999998</v>
      </c>
      <c r="D1239" s="445">
        <v>430.38729899999998</v>
      </c>
      <c r="E1239" s="446">
        <f t="shared" si="22"/>
        <v>3.3065508032894853</v>
      </c>
      <c r="F1239" s="80">
        <v>1.3979732227567654E-2</v>
      </c>
    </row>
    <row r="1240" spans="2:6">
      <c r="B1240" s="444">
        <v>41128</v>
      </c>
      <c r="C1240" s="445">
        <v>99.937820000000002</v>
      </c>
      <c r="D1240" s="445">
        <v>99.937820000000002</v>
      </c>
      <c r="E1240" s="446">
        <f t="shared" si="22"/>
        <v>-0.71934707236047435</v>
      </c>
      <c r="F1240" s="80">
        <v>1.3952767215482886E-2</v>
      </c>
    </row>
    <row r="1241" spans="2:6">
      <c r="B1241" s="444">
        <v>42906</v>
      </c>
      <c r="C1241" s="445">
        <v>356.09042399999998</v>
      </c>
      <c r="D1241" s="445">
        <v>356.09042399999998</v>
      </c>
      <c r="E1241" s="446">
        <f t="shared" si="22"/>
        <v>-0.14398451743907648</v>
      </c>
      <c r="F1241" s="80">
        <v>1.3946273514262808E-2</v>
      </c>
    </row>
    <row r="1242" spans="2:6">
      <c r="B1242" s="444">
        <v>43452</v>
      </c>
      <c r="C1242" s="445">
        <v>415.98596199999997</v>
      </c>
      <c r="D1242" s="445">
        <v>415.98596199999997</v>
      </c>
      <c r="E1242" s="446">
        <f t="shared" si="22"/>
        <v>-0.49964912011188556</v>
      </c>
      <c r="F1242" s="80">
        <v>1.3945272099921135E-2</v>
      </c>
    </row>
    <row r="1243" spans="2:6">
      <c r="B1243" s="444">
        <v>44354</v>
      </c>
      <c r="C1243" s="445">
        <v>831.38848900000005</v>
      </c>
      <c r="D1243" s="445">
        <v>831.38848900000005</v>
      </c>
      <c r="E1243" s="446">
        <f t="shared" si="22"/>
        <v>10.863244336317559</v>
      </c>
      <c r="F1243" s="80">
        <v>1.3934286692006026E-2</v>
      </c>
    </row>
    <row r="1244" spans="2:6">
      <c r="B1244" s="444">
        <v>40329</v>
      </c>
      <c r="C1244" s="445">
        <v>70.081039000000004</v>
      </c>
      <c r="D1244" s="445">
        <v>70.081039000000004</v>
      </c>
      <c r="E1244" s="446">
        <f t="shared" si="22"/>
        <v>-0.93367924727016216</v>
      </c>
      <c r="F1244" s="80">
        <v>1.3922124961763371E-2</v>
      </c>
    </row>
    <row r="1245" spans="2:6">
      <c r="B1245" s="444">
        <v>44896</v>
      </c>
      <c r="C1245" s="445">
        <v>1056.698486</v>
      </c>
      <c r="D1245" s="445">
        <v>1056.698486</v>
      </c>
      <c r="E1245" s="446">
        <f t="shared" si="22"/>
        <v>1.8336075052075826</v>
      </c>
      <c r="F1245" s="80">
        <v>1.391859683536234E-2</v>
      </c>
    </row>
    <row r="1246" spans="2:6">
      <c r="B1246" s="444">
        <v>43098</v>
      </c>
      <c r="C1246" s="445">
        <v>372.91632099999998</v>
      </c>
      <c r="D1246" s="445">
        <v>372.91632099999998</v>
      </c>
      <c r="E1246" s="446">
        <f t="shared" si="22"/>
        <v>5.0185857381512688</v>
      </c>
      <c r="F1246" s="80">
        <v>1.389053524473316E-2</v>
      </c>
    </row>
    <row r="1247" spans="2:6">
      <c r="B1247" s="444">
        <v>40151</v>
      </c>
      <c r="C1247" s="445">
        <v>61.960788999999998</v>
      </c>
      <c r="D1247" s="445">
        <v>61.960788999999998</v>
      </c>
      <c r="E1247" s="446">
        <f t="shared" si="22"/>
        <v>-0.33399491933594505</v>
      </c>
      <c r="F1247" s="80">
        <v>1.3869910659987994E-2</v>
      </c>
    </row>
    <row r="1248" spans="2:6">
      <c r="B1248" s="444">
        <v>41064</v>
      </c>
      <c r="C1248" s="445">
        <v>93.033507999999998</v>
      </c>
      <c r="D1248" s="445">
        <v>93.033507999999998</v>
      </c>
      <c r="E1248" s="446">
        <f t="shared" si="22"/>
        <v>-0.72582215953899187</v>
      </c>
      <c r="F1248" s="80">
        <v>1.3857502562855117E-2</v>
      </c>
    </row>
    <row r="1249" spans="2:6">
      <c r="B1249" s="444">
        <v>42775</v>
      </c>
      <c r="C1249" s="445">
        <v>339.31811499999998</v>
      </c>
      <c r="D1249" s="445">
        <v>339.31811499999998</v>
      </c>
      <c r="E1249" s="446">
        <f t="shared" si="22"/>
        <v>3.7053299848000858</v>
      </c>
      <c r="F1249" s="80">
        <v>1.3852925665424287E-2</v>
      </c>
    </row>
    <row r="1250" spans="2:6">
      <c r="B1250" s="444">
        <v>40809</v>
      </c>
      <c r="C1250" s="445">
        <v>72.113563999999997</v>
      </c>
      <c r="D1250" s="445">
        <v>72.113563999999997</v>
      </c>
      <c r="E1250" s="446">
        <f t="shared" si="22"/>
        <v>-0.89809657757206973</v>
      </c>
      <c r="F1250" s="80">
        <v>1.3847308504097988E-2</v>
      </c>
    </row>
    <row r="1251" spans="2:6">
      <c r="B1251" s="444">
        <v>44109</v>
      </c>
      <c r="C1251" s="445">
        <v>707.66577099999995</v>
      </c>
      <c r="D1251" s="445">
        <v>707.66577099999995</v>
      </c>
      <c r="E1251" s="446">
        <f t="shared" si="22"/>
        <v>-0.31530462232661516</v>
      </c>
      <c r="F1251" s="80">
        <v>1.3838589043892124E-2</v>
      </c>
    </row>
    <row r="1252" spans="2:6">
      <c r="B1252" s="444">
        <v>44627</v>
      </c>
      <c r="C1252" s="445">
        <v>1033.5483400000001</v>
      </c>
      <c r="D1252" s="445">
        <v>1033.5483400000001</v>
      </c>
      <c r="E1252" s="446">
        <f t="shared" si="22"/>
        <v>2.0227444107814563</v>
      </c>
      <c r="F1252" s="80">
        <v>1.3834749114071565E-2</v>
      </c>
    </row>
    <row r="1253" spans="2:6">
      <c r="B1253" s="444">
        <v>42719</v>
      </c>
      <c r="C1253" s="445">
        <v>341.92382800000001</v>
      </c>
      <c r="D1253" s="445">
        <v>341.92382800000001</v>
      </c>
      <c r="E1253" s="446">
        <f t="shared" si="22"/>
        <v>-0.65623329369014582</v>
      </c>
      <c r="F1253" s="80">
        <v>1.3828096305071647E-2</v>
      </c>
    </row>
    <row r="1254" spans="2:6">
      <c r="B1254" s="444">
        <v>44679</v>
      </c>
      <c r="C1254" s="445">
        <v>994.63915999999995</v>
      </c>
      <c r="D1254" s="445">
        <v>994.63915999999995</v>
      </c>
      <c r="E1254" s="446">
        <f t="shared" si="22"/>
        <v>2.3688175254554595</v>
      </c>
      <c r="F1254" s="80">
        <v>1.3826872739132634E-2</v>
      </c>
    </row>
    <row r="1255" spans="2:6">
      <c r="B1255" s="444">
        <v>41842</v>
      </c>
      <c r="C1255" s="445">
        <v>295.24874899999998</v>
      </c>
      <c r="D1255" s="445">
        <v>295.24874899999998</v>
      </c>
      <c r="E1255" s="446">
        <f t="shared" si="22"/>
        <v>-0.25616200587561699</v>
      </c>
      <c r="F1255" s="80">
        <v>1.3825747088353824E-2</v>
      </c>
    </row>
    <row r="1256" spans="2:6">
      <c r="B1256" s="444">
        <v>43287</v>
      </c>
      <c r="C1256" s="445">
        <v>396.92614700000001</v>
      </c>
      <c r="D1256" s="445">
        <v>396.92614700000001</v>
      </c>
      <c r="E1256" s="446">
        <f t="shared" si="22"/>
        <v>-0.35511650209754719</v>
      </c>
      <c r="F1256" s="80">
        <v>1.3801649009226535E-2</v>
      </c>
    </row>
    <row r="1257" spans="2:6">
      <c r="B1257" s="444">
        <v>44060</v>
      </c>
      <c r="C1257" s="445">
        <v>615.50054899999998</v>
      </c>
      <c r="D1257" s="445">
        <v>615.50054899999998</v>
      </c>
      <c r="E1257" s="446">
        <f t="shared" si="22"/>
        <v>4.0596552884176855</v>
      </c>
      <c r="F1257" s="80">
        <v>1.374966800963251E-2</v>
      </c>
    </row>
    <row r="1258" spans="2:6">
      <c r="B1258" s="444">
        <v>41262</v>
      </c>
      <c r="C1258" s="445">
        <v>121.648712</v>
      </c>
      <c r="D1258" s="445">
        <v>121.648712</v>
      </c>
      <c r="E1258" s="446">
        <f t="shared" si="22"/>
        <v>-0.73482835947884362</v>
      </c>
      <c r="F1258" s="80">
        <v>1.3749513984670614E-2</v>
      </c>
    </row>
    <row r="1259" spans="2:6">
      <c r="B1259" s="444">
        <v>43353</v>
      </c>
      <c r="C1259" s="445">
        <v>458.75460800000002</v>
      </c>
      <c r="D1259" s="445">
        <v>458.75460800000002</v>
      </c>
      <c r="E1259" s="446">
        <f t="shared" si="22"/>
        <v>0.28321006384173764</v>
      </c>
      <c r="F1259" s="80">
        <v>1.3734758159335447E-2</v>
      </c>
    </row>
    <row r="1260" spans="2:6">
      <c r="B1260" s="444">
        <v>43062</v>
      </c>
      <c r="C1260" s="445">
        <v>357.50546300000002</v>
      </c>
      <c r="D1260" s="445">
        <v>357.50546300000002</v>
      </c>
      <c r="E1260" s="446">
        <f t="shared" si="22"/>
        <v>3.965602001844565</v>
      </c>
      <c r="F1260" s="80">
        <v>1.3714746974385017E-2</v>
      </c>
    </row>
    <row r="1261" spans="2:6">
      <c r="B1261" s="444">
        <v>40310</v>
      </c>
      <c r="C1261" s="445">
        <v>71.996398999999997</v>
      </c>
      <c r="D1261" s="445">
        <v>71.996398999999997</v>
      </c>
      <c r="E1261" s="446">
        <f t="shared" si="22"/>
        <v>-0.8441012020718982</v>
      </c>
      <c r="F1261" s="80">
        <v>1.3677274151931762E-2</v>
      </c>
    </row>
    <row r="1262" spans="2:6">
      <c r="B1262" s="444">
        <v>43634</v>
      </c>
      <c r="C1262" s="445">
        <v>461.81497200000001</v>
      </c>
      <c r="D1262" s="445">
        <v>461.81497200000001</v>
      </c>
      <c r="E1262" s="446">
        <f t="shared" si="22"/>
        <v>7.7743544232930919</v>
      </c>
      <c r="F1262" s="80">
        <v>1.3675634541472359E-2</v>
      </c>
    </row>
    <row r="1263" spans="2:6">
      <c r="B1263" s="444">
        <v>39386</v>
      </c>
      <c r="C1263" s="445">
        <v>52.632359000000001</v>
      </c>
      <c r="D1263" s="445">
        <v>52.632359000000001</v>
      </c>
      <c r="E1263" s="446">
        <f t="shared" si="22"/>
        <v>0.77252826909376648</v>
      </c>
      <c r="F1263" s="80">
        <v>1.3674926922089936E-2</v>
      </c>
    </row>
    <row r="1264" spans="2:6">
      <c r="B1264" s="444">
        <v>38447</v>
      </c>
      <c r="C1264" s="445">
        <v>29.693382</v>
      </c>
      <c r="D1264" s="445">
        <v>29.693382</v>
      </c>
      <c r="E1264" s="446">
        <f t="shared" si="22"/>
        <v>-0.90210593138046724</v>
      </c>
      <c r="F1264" s="80">
        <v>1.3664512052767641E-2</v>
      </c>
    </row>
    <row r="1265" spans="2:6">
      <c r="B1265" s="444">
        <v>42515</v>
      </c>
      <c r="C1265" s="445">
        <v>303.32156400000002</v>
      </c>
      <c r="D1265" s="445">
        <v>303.32156400000002</v>
      </c>
      <c r="E1265" s="446">
        <f t="shared" si="22"/>
        <v>-0.21712048627810054</v>
      </c>
      <c r="F1265" s="80">
        <v>1.3662751309208909E-2</v>
      </c>
    </row>
    <row r="1266" spans="2:6">
      <c r="B1266" s="444">
        <v>43258</v>
      </c>
      <c r="C1266" s="445">
        <v>387.44348100000002</v>
      </c>
      <c r="D1266" s="445">
        <v>387.44348100000002</v>
      </c>
      <c r="E1266" s="446">
        <f t="shared" si="22"/>
        <v>3.0961292877505819</v>
      </c>
      <c r="F1266" s="80">
        <v>1.3642043654473968E-2</v>
      </c>
    </row>
    <row r="1267" spans="2:6">
      <c r="B1267" s="444">
        <v>41066</v>
      </c>
      <c r="C1267" s="445">
        <v>94.587708000000006</v>
      </c>
      <c r="D1267" s="445">
        <v>94.587708000000006</v>
      </c>
      <c r="E1267" s="446">
        <f t="shared" si="22"/>
        <v>-0.10025960122794175</v>
      </c>
      <c r="F1267" s="80">
        <v>1.3627039608155034E-2</v>
      </c>
    </row>
    <row r="1268" spans="2:6">
      <c r="B1268" s="444">
        <v>41137</v>
      </c>
      <c r="C1268" s="445">
        <v>105.12777699999999</v>
      </c>
      <c r="D1268" s="445">
        <v>105.12777699999999</v>
      </c>
      <c r="E1268" s="446">
        <f t="shared" si="22"/>
        <v>-0.65009606335934722</v>
      </c>
      <c r="F1268" s="80">
        <v>1.3622651440504008E-2</v>
      </c>
    </row>
    <row r="1269" spans="2:6">
      <c r="B1269" s="444">
        <v>42508</v>
      </c>
      <c r="C1269" s="445">
        <v>300.44754</v>
      </c>
      <c r="D1269" s="445">
        <v>300.44754</v>
      </c>
      <c r="E1269" s="446">
        <f t="shared" si="22"/>
        <v>7.3246885073887249</v>
      </c>
      <c r="F1269" s="80">
        <v>1.3587124357892666E-2</v>
      </c>
    </row>
    <row r="1270" spans="2:6">
      <c r="B1270" s="444">
        <v>38635</v>
      </c>
      <c r="C1270" s="445">
        <v>36.091144999999997</v>
      </c>
      <c r="D1270" s="445">
        <v>36.091144999999997</v>
      </c>
      <c r="E1270" s="446">
        <f t="shared" si="22"/>
        <v>-0.46767494103754104</v>
      </c>
      <c r="F1270" s="80">
        <v>1.3576523695032705E-2</v>
      </c>
    </row>
    <row r="1271" spans="2:6">
      <c r="B1271" s="444">
        <v>40331</v>
      </c>
      <c r="C1271" s="445">
        <v>67.799071999999995</v>
      </c>
      <c r="D1271" s="445">
        <v>67.799071999999995</v>
      </c>
      <c r="E1271" s="446">
        <f t="shared" si="22"/>
        <v>-0.15979199188769322</v>
      </c>
      <c r="F1271" s="80">
        <v>1.3563852601161885E-2</v>
      </c>
    </row>
    <row r="1272" spans="2:6">
      <c r="B1272" s="444">
        <v>40525</v>
      </c>
      <c r="C1272" s="445">
        <v>80.693199000000007</v>
      </c>
      <c r="D1272" s="445">
        <v>80.693199000000007</v>
      </c>
      <c r="E1272" s="446">
        <f t="shared" si="22"/>
        <v>-9.6637252696759379E-2</v>
      </c>
      <c r="F1272" s="80">
        <v>1.3547741073273833E-2</v>
      </c>
    </row>
    <row r="1273" spans="2:6">
      <c r="B1273" s="444">
        <v>40955</v>
      </c>
      <c r="C1273" s="445">
        <v>89.325355999999999</v>
      </c>
      <c r="D1273" s="445">
        <v>89.325355999999999</v>
      </c>
      <c r="E1273" s="446">
        <f t="shared" si="22"/>
        <v>-1.7854687405476022E-2</v>
      </c>
      <c r="F1273" s="80">
        <v>1.3519013285618442E-2</v>
      </c>
    </row>
    <row r="1274" spans="2:6">
      <c r="B1274" s="444">
        <v>40644</v>
      </c>
      <c r="C1274" s="445">
        <v>90.949225999999996</v>
      </c>
      <c r="D1274" s="445">
        <v>90.949225999999996</v>
      </c>
      <c r="E1274" s="446">
        <f t="shared" si="22"/>
        <v>1.5905616505085831</v>
      </c>
      <c r="F1274" s="80">
        <v>1.3511679921662356E-2</v>
      </c>
    </row>
    <row r="1275" spans="2:6">
      <c r="B1275" s="444">
        <v>38663</v>
      </c>
      <c r="C1275" s="445">
        <v>35.107917999999998</v>
      </c>
      <c r="D1275" s="445">
        <v>35.107917999999998</v>
      </c>
      <c r="E1275" s="446">
        <f t="shared" si="22"/>
        <v>-0.83066876530878186</v>
      </c>
      <c r="F1275" s="80">
        <v>1.3496439243939173E-2</v>
      </c>
    </row>
    <row r="1276" spans="2:6">
      <c r="B1276" s="444">
        <v>41547</v>
      </c>
      <c r="C1276" s="445">
        <v>207.33279400000001</v>
      </c>
      <c r="D1276" s="445">
        <v>207.33279400000001</v>
      </c>
      <c r="E1276" s="446">
        <f t="shared" si="22"/>
        <v>-0.24515737921605896</v>
      </c>
      <c r="F1276" s="80">
        <v>1.3469578541795091E-2</v>
      </c>
    </row>
    <row r="1277" spans="2:6">
      <c r="B1277" s="444">
        <v>41719</v>
      </c>
      <c r="C1277" s="445">
        <v>274.67022700000001</v>
      </c>
      <c r="D1277" s="445">
        <v>274.67022700000001</v>
      </c>
      <c r="E1277" s="446">
        <f t="shared" si="22"/>
        <v>19.207324981881698</v>
      </c>
      <c r="F1277" s="80">
        <v>1.3465322246579703E-2</v>
      </c>
    </row>
    <row r="1278" spans="2:6">
      <c r="B1278" s="444">
        <v>37902</v>
      </c>
      <c r="C1278" s="445">
        <v>13.592606999999999</v>
      </c>
      <c r="D1278" s="445">
        <v>13.592606999999999</v>
      </c>
      <c r="E1278" s="446">
        <f t="shared" si="22"/>
        <v>-0.95038086461439431</v>
      </c>
      <c r="F1278" s="80">
        <v>1.3443028621851205E-2</v>
      </c>
    </row>
    <row r="1279" spans="2:6">
      <c r="B1279" s="444">
        <v>41789</v>
      </c>
      <c r="C1279" s="445">
        <v>273.93881199999998</v>
      </c>
      <c r="D1279" s="445">
        <v>273.93881199999998</v>
      </c>
      <c r="E1279" s="446">
        <f t="shared" si="22"/>
        <v>-0.43113427178505148</v>
      </c>
      <c r="F1279" s="80">
        <v>1.3430933289182212E-2</v>
      </c>
    </row>
    <row r="1280" spans="2:6">
      <c r="B1280" s="444">
        <v>43763</v>
      </c>
      <c r="C1280" s="445">
        <v>481.55267300000003</v>
      </c>
      <c r="D1280" s="445">
        <v>481.55267300000003</v>
      </c>
      <c r="E1280" s="446">
        <f t="shared" si="22"/>
        <v>-0.42106131746178843</v>
      </c>
      <c r="F1280" s="80">
        <v>1.3404317413457489E-2</v>
      </c>
    </row>
    <row r="1281" spans="2:6">
      <c r="B1281" s="444">
        <v>44274</v>
      </c>
      <c r="C1281" s="445">
        <v>831.78527799999995</v>
      </c>
      <c r="D1281" s="445">
        <v>831.78527799999995</v>
      </c>
      <c r="E1281" s="446">
        <f t="shared" si="22"/>
        <v>8.8585961902287131</v>
      </c>
      <c r="F1281" s="80">
        <v>1.3400066352440954E-2</v>
      </c>
    </row>
    <row r="1282" spans="2:6">
      <c r="B1282" s="444">
        <v>40535</v>
      </c>
      <c r="C1282" s="445">
        <v>84.371573999999995</v>
      </c>
      <c r="D1282" s="445">
        <v>84.371573999999995</v>
      </c>
      <c r="E1282" s="446">
        <f t="shared" si="22"/>
        <v>0.21680353419956711</v>
      </c>
      <c r="F1282" s="80">
        <v>1.3398336633212438E-2</v>
      </c>
    </row>
    <row r="1283" spans="2:6">
      <c r="B1283" s="444">
        <v>40378</v>
      </c>
      <c r="C1283" s="445">
        <v>69.338699000000005</v>
      </c>
      <c r="D1283" s="445">
        <v>69.338699000000005</v>
      </c>
      <c r="E1283" s="446">
        <f t="shared" si="22"/>
        <v>-0.78986205336586313</v>
      </c>
      <c r="F1283" s="80">
        <v>1.3394035030915408E-2</v>
      </c>
    </row>
    <row r="1284" spans="2:6">
      <c r="B1284" s="444">
        <v>41921</v>
      </c>
      <c r="C1284" s="445">
        <v>329.96752900000001</v>
      </c>
      <c r="D1284" s="445">
        <v>329.96752900000001</v>
      </c>
      <c r="E1284" s="446">
        <f t="shared" si="22"/>
        <v>-0.61605420022751534</v>
      </c>
      <c r="F1284" s="80">
        <v>1.3388408571610944E-2</v>
      </c>
    </row>
    <row r="1285" spans="2:6">
      <c r="B1285" s="444">
        <v>44270</v>
      </c>
      <c r="C1285" s="445">
        <v>859.411743</v>
      </c>
      <c r="D1285" s="445">
        <v>859.411743</v>
      </c>
      <c r="E1285" s="446">
        <f t="shared" si="22"/>
        <v>12.024452370483109</v>
      </c>
      <c r="F1285" s="80">
        <v>1.3377450189735685E-2</v>
      </c>
    </row>
    <row r="1286" spans="2:6">
      <c r="B1286" s="444">
        <v>40365</v>
      </c>
      <c r="C1286" s="445">
        <v>65.984482</v>
      </c>
      <c r="D1286" s="445">
        <v>65.984482</v>
      </c>
      <c r="E1286" s="446">
        <f t="shared" si="22"/>
        <v>-0.19306583191462956</v>
      </c>
      <c r="F1286" s="80">
        <v>1.3370514143559831E-2</v>
      </c>
    </row>
    <row r="1287" spans="2:6">
      <c r="B1287" s="444">
        <v>40526</v>
      </c>
      <c r="C1287" s="445">
        <v>81.771827999999999</v>
      </c>
      <c r="D1287" s="445">
        <v>81.771827999999999</v>
      </c>
      <c r="E1287" s="446">
        <f t="shared" si="22"/>
        <v>-0.84236153269081915</v>
      </c>
      <c r="F1287" s="80">
        <v>1.3367037288978922E-2</v>
      </c>
    </row>
    <row r="1288" spans="2:6">
      <c r="B1288" s="444">
        <v>43868</v>
      </c>
      <c r="C1288" s="445">
        <v>518.73016399999995</v>
      </c>
      <c r="D1288" s="445">
        <v>518.73016399999995</v>
      </c>
      <c r="E1288" s="446">
        <f t="shared" si="22"/>
        <v>3.4414206866742614</v>
      </c>
      <c r="F1288" s="80">
        <v>1.3339943251730713E-2</v>
      </c>
    </row>
    <row r="1289" spans="2:6">
      <c r="B1289" s="444">
        <v>41232</v>
      </c>
      <c r="C1289" s="445">
        <v>116.793747</v>
      </c>
      <c r="D1289" s="445">
        <v>116.793747</v>
      </c>
      <c r="E1289" s="446">
        <f t="shared" si="22"/>
        <v>3.133648689570288</v>
      </c>
      <c r="F1289" s="80">
        <v>1.3327954194152447E-2</v>
      </c>
    </row>
    <row r="1290" spans="2:6">
      <c r="B1290" s="444">
        <v>38320</v>
      </c>
      <c r="C1290" s="445">
        <v>28.254396</v>
      </c>
      <c r="D1290" s="445">
        <v>28.254396</v>
      </c>
      <c r="E1290" s="446">
        <f t="shared" si="22"/>
        <v>4.0720807847928198E-2</v>
      </c>
      <c r="F1290" s="80">
        <v>1.3320309381498863E-2</v>
      </c>
    </row>
    <row r="1291" spans="2:6">
      <c r="B1291" s="444">
        <v>38418</v>
      </c>
      <c r="C1291" s="445">
        <v>27.148872000000001</v>
      </c>
      <c r="D1291" s="445">
        <v>27.148872000000001</v>
      </c>
      <c r="E1291" s="446">
        <f t="shared" ref="E1291:E1354" si="23">C1291/C1292-1</f>
        <v>8.2789237385579417E-2</v>
      </c>
      <c r="F1291" s="80">
        <v>1.3319679511926141E-2</v>
      </c>
    </row>
    <row r="1292" spans="2:6">
      <c r="B1292" s="444">
        <v>38380</v>
      </c>
      <c r="C1292" s="445">
        <v>25.073090000000001</v>
      </c>
      <c r="D1292" s="445">
        <v>25.073090000000001</v>
      </c>
      <c r="E1292" s="446">
        <f t="shared" si="23"/>
        <v>-0.94585408824687722</v>
      </c>
      <c r="F1292" s="80">
        <v>1.3318464000144914E-2</v>
      </c>
    </row>
    <row r="1293" spans="2:6">
      <c r="B1293" s="444">
        <v>43616</v>
      </c>
      <c r="C1293" s="445">
        <v>463.065247</v>
      </c>
      <c r="D1293" s="445">
        <v>463.065247</v>
      </c>
      <c r="E1293" s="446">
        <f t="shared" si="23"/>
        <v>-8.4123586882898893E-2</v>
      </c>
      <c r="F1293" s="80">
        <v>1.3309294546290484E-2</v>
      </c>
    </row>
    <row r="1294" spans="2:6">
      <c r="B1294" s="444">
        <v>43844</v>
      </c>
      <c r="C1294" s="445">
        <v>505.597961</v>
      </c>
      <c r="D1294" s="445">
        <v>505.597961</v>
      </c>
      <c r="E1294" s="446">
        <f t="shared" si="23"/>
        <v>-0.40225913948190617</v>
      </c>
      <c r="F1294" s="80">
        <v>1.329914800417864E-2</v>
      </c>
    </row>
    <row r="1295" spans="2:6">
      <c r="B1295" s="444">
        <v>44831</v>
      </c>
      <c r="C1295" s="445">
        <v>845.84808299999997</v>
      </c>
      <c r="D1295" s="445">
        <v>845.84808299999997</v>
      </c>
      <c r="E1295" s="446">
        <f t="shared" si="23"/>
        <v>0.86632187980646269</v>
      </c>
      <c r="F1295" s="80">
        <v>1.3289986266388443E-2</v>
      </c>
    </row>
    <row r="1296" spans="2:6">
      <c r="B1296" s="444">
        <v>43978</v>
      </c>
      <c r="C1296" s="445">
        <v>453.21661399999999</v>
      </c>
      <c r="D1296" s="445">
        <v>453.21661399999999</v>
      </c>
      <c r="E1296" s="446">
        <f t="shared" si="23"/>
        <v>3.8364957684027514</v>
      </c>
      <c r="F1296" s="80">
        <v>1.3263302563400137E-2</v>
      </c>
    </row>
    <row r="1297" spans="2:6">
      <c r="B1297" s="444">
        <v>40742</v>
      </c>
      <c r="C1297" s="445">
        <v>93.707642000000007</v>
      </c>
      <c r="D1297" s="445">
        <v>93.707642000000007</v>
      </c>
      <c r="E1297" s="446">
        <f t="shared" si="23"/>
        <v>0.74615187524585291</v>
      </c>
      <c r="F1297" s="80">
        <v>1.3262261828042243E-2</v>
      </c>
    </row>
    <row r="1298" spans="2:6">
      <c r="B1298" s="444">
        <v>39100</v>
      </c>
      <c r="C1298" s="445">
        <v>53.665230000000001</v>
      </c>
      <c r="D1298" s="445">
        <v>53.665230000000001</v>
      </c>
      <c r="E1298" s="446">
        <f t="shared" si="23"/>
        <v>-0.95292949081872758</v>
      </c>
      <c r="F1298" s="80">
        <v>1.3218780911866901E-2</v>
      </c>
    </row>
    <row r="1299" spans="2:6">
      <c r="B1299" s="444">
        <v>44558</v>
      </c>
      <c r="C1299" s="445">
        <v>1140.1030270000001</v>
      </c>
      <c r="D1299" s="445">
        <v>1140.1030270000001</v>
      </c>
      <c r="E1299" s="446">
        <f t="shared" si="23"/>
        <v>-0.2555054173607525</v>
      </c>
      <c r="F1299" s="80">
        <v>1.3178653738026069E-2</v>
      </c>
    </row>
    <row r="1300" spans="2:6">
      <c r="B1300" s="444">
        <v>45308</v>
      </c>
      <c r="C1300" s="445">
        <v>1531.3785399999999</v>
      </c>
      <c r="D1300" s="445">
        <v>1531.3785399999999</v>
      </c>
      <c r="E1300" s="446">
        <f t="shared" si="23"/>
        <v>68.457370859707339</v>
      </c>
      <c r="F1300" s="80">
        <v>1.3147276573660882E-2</v>
      </c>
    </row>
    <row r="1301" spans="2:6">
      <c r="B1301" s="444">
        <v>38037</v>
      </c>
      <c r="C1301" s="445">
        <v>22.047747000000001</v>
      </c>
      <c r="D1301" s="445">
        <v>22.047747000000001</v>
      </c>
      <c r="E1301" s="446">
        <f t="shared" si="23"/>
        <v>-0.98299131316712518</v>
      </c>
      <c r="F1301" s="80">
        <v>1.3139580419014862E-2</v>
      </c>
    </row>
    <row r="1302" spans="2:6">
      <c r="B1302" s="444">
        <v>45259</v>
      </c>
      <c r="C1302" s="445">
        <v>1296.2639160000001</v>
      </c>
      <c r="D1302" s="445">
        <v>1296.2639160000001</v>
      </c>
      <c r="E1302" s="446">
        <f t="shared" si="23"/>
        <v>28.506090890895468</v>
      </c>
      <c r="F1302" s="80">
        <v>1.313933389235844E-2</v>
      </c>
    </row>
    <row r="1303" spans="2:6">
      <c r="B1303" s="444">
        <v>38932</v>
      </c>
      <c r="C1303" s="445">
        <v>43.932079000000002</v>
      </c>
      <c r="D1303" s="445">
        <v>43.932079000000002</v>
      </c>
      <c r="E1303" s="446">
        <f t="shared" si="23"/>
        <v>-0.48454083461878161</v>
      </c>
      <c r="F1303" s="80">
        <v>1.3137626146154213E-2</v>
      </c>
    </row>
    <row r="1304" spans="2:6">
      <c r="B1304" s="444">
        <v>40626</v>
      </c>
      <c r="C1304" s="445">
        <v>85.229018999999994</v>
      </c>
      <c r="D1304" s="445">
        <v>85.229018999999994</v>
      </c>
      <c r="E1304" s="446">
        <f t="shared" si="23"/>
        <v>-0.73075556402495201</v>
      </c>
      <c r="F1304" s="80">
        <v>1.3092688777874173E-2</v>
      </c>
    </row>
    <row r="1305" spans="2:6">
      <c r="B1305" s="444">
        <v>41899</v>
      </c>
      <c r="C1305" s="445">
        <v>316.54885899999999</v>
      </c>
      <c r="D1305" s="445">
        <v>316.54885899999999</v>
      </c>
      <c r="E1305" s="446">
        <f t="shared" si="23"/>
        <v>4.1679930141478128</v>
      </c>
      <c r="F1305" s="80">
        <v>1.307951981848321E-2</v>
      </c>
    </row>
    <row r="1306" spans="2:6">
      <c r="B1306" s="444">
        <v>40134</v>
      </c>
      <c r="C1306" s="445">
        <v>61.251797000000003</v>
      </c>
      <c r="D1306" s="445">
        <v>61.251797000000003</v>
      </c>
      <c r="E1306" s="446">
        <f t="shared" si="23"/>
        <v>-0.82888690970938905</v>
      </c>
      <c r="F1306" s="80">
        <v>1.3076540657315006E-2</v>
      </c>
    </row>
    <row r="1307" spans="2:6">
      <c r="B1307" s="444">
        <v>42170</v>
      </c>
      <c r="C1307" s="445">
        <v>357.96090700000002</v>
      </c>
      <c r="D1307" s="445">
        <v>357.96090700000002</v>
      </c>
      <c r="E1307" s="446">
        <f t="shared" si="23"/>
        <v>-0.19105604989977409</v>
      </c>
      <c r="F1307" s="80">
        <v>1.3052779553832439E-2</v>
      </c>
    </row>
    <row r="1308" spans="2:6">
      <c r="B1308" s="444">
        <v>43959</v>
      </c>
      <c r="C1308" s="445">
        <v>442.50396699999999</v>
      </c>
      <c r="D1308" s="445">
        <v>442.50396699999999</v>
      </c>
      <c r="E1308" s="446">
        <f t="shared" si="23"/>
        <v>0.70868971599310004</v>
      </c>
      <c r="F1308" s="80">
        <v>1.2994510699490869E-2</v>
      </c>
    </row>
    <row r="1309" spans="2:6">
      <c r="B1309" s="444">
        <v>41782</v>
      </c>
      <c r="C1309" s="445">
        <v>258.97268700000001</v>
      </c>
      <c r="D1309" s="445">
        <v>258.97268700000001</v>
      </c>
      <c r="E1309" s="446">
        <f t="shared" si="23"/>
        <v>-0.6792334259068753</v>
      </c>
      <c r="F1309" s="80">
        <v>1.2992565653623167E-2</v>
      </c>
    </row>
    <row r="1310" spans="2:6">
      <c r="B1310" s="444">
        <v>44333</v>
      </c>
      <c r="C1310" s="445">
        <v>807.355591</v>
      </c>
      <c r="D1310" s="445">
        <v>807.355591</v>
      </c>
      <c r="E1310" s="446">
        <f t="shared" si="23"/>
        <v>0.85985555918322332</v>
      </c>
      <c r="F1310" s="80">
        <v>1.2962106339331703E-2</v>
      </c>
    </row>
    <row r="1311" spans="2:6">
      <c r="B1311" s="444">
        <v>43683</v>
      </c>
      <c r="C1311" s="445">
        <v>434.09585600000003</v>
      </c>
      <c r="D1311" s="445">
        <v>434.09585600000003</v>
      </c>
      <c r="E1311" s="446">
        <f t="shared" si="23"/>
        <v>10.813230846885299</v>
      </c>
      <c r="F1311" s="80">
        <v>1.2956081645926432E-2</v>
      </c>
    </row>
    <row r="1312" spans="2:6">
      <c r="B1312" s="444">
        <v>39645</v>
      </c>
      <c r="C1312" s="445">
        <v>36.746581999999997</v>
      </c>
      <c r="D1312" s="445">
        <v>36.746581999999997</v>
      </c>
      <c r="E1312" s="446">
        <f t="shared" si="23"/>
        <v>-0.69440319450967691</v>
      </c>
      <c r="F1312" s="80">
        <v>1.295297302612286E-2</v>
      </c>
    </row>
    <row r="1313" spans="2:6">
      <c r="B1313" s="444">
        <v>41278</v>
      </c>
      <c r="C1313" s="445">
        <v>120.24530799999999</v>
      </c>
      <c r="D1313" s="445">
        <v>120.24530799999999</v>
      </c>
      <c r="E1313" s="446">
        <f t="shared" si="23"/>
        <v>0.18786335033626433</v>
      </c>
      <c r="F1313" s="80">
        <v>1.2940561571730624E-2</v>
      </c>
    </row>
    <row r="1314" spans="2:6">
      <c r="B1314" s="444">
        <v>41129</v>
      </c>
      <c r="C1314" s="445">
        <v>101.228233</v>
      </c>
      <c r="D1314" s="445">
        <v>101.228233</v>
      </c>
      <c r="E1314" s="446">
        <f t="shared" si="23"/>
        <v>-0.77689173473301154</v>
      </c>
      <c r="F1314" s="80">
        <v>1.2912158780329586E-2</v>
      </c>
    </row>
    <row r="1315" spans="2:6">
      <c r="B1315" s="444">
        <v>43721</v>
      </c>
      <c r="C1315" s="445">
        <v>453.71798699999999</v>
      </c>
      <c r="D1315" s="445">
        <v>453.71798699999999</v>
      </c>
      <c r="E1315" s="446">
        <f t="shared" si="23"/>
        <v>0.49586307557973708</v>
      </c>
      <c r="F1315" s="80">
        <v>1.2892114183781889E-2</v>
      </c>
    </row>
    <row r="1316" spans="2:6">
      <c r="B1316" s="444">
        <v>41871</v>
      </c>
      <c r="C1316" s="445">
        <v>303.31518599999998</v>
      </c>
      <c r="D1316" s="445">
        <v>303.31518599999998</v>
      </c>
      <c r="E1316" s="446">
        <f t="shared" si="23"/>
        <v>-0.25700157181984762</v>
      </c>
      <c r="F1316" s="80">
        <v>1.2867731720512809E-2</v>
      </c>
    </row>
    <row r="1317" spans="2:6">
      <c r="B1317" s="444">
        <v>43319</v>
      </c>
      <c r="C1317" s="445">
        <v>408.23126200000002</v>
      </c>
      <c r="D1317" s="445">
        <v>408.23126200000002</v>
      </c>
      <c r="E1317" s="446">
        <f t="shared" si="23"/>
        <v>-0.46862062799676085</v>
      </c>
      <c r="F1317" s="80">
        <v>1.2859384059591639E-2</v>
      </c>
    </row>
    <row r="1318" spans="2:6">
      <c r="B1318" s="444">
        <v>44183</v>
      </c>
      <c r="C1318" s="445">
        <v>768.24823000000004</v>
      </c>
      <c r="D1318" s="445">
        <v>768.24823000000004</v>
      </c>
      <c r="E1318" s="446">
        <f t="shared" si="23"/>
        <v>0.91880237543311094</v>
      </c>
      <c r="F1318" s="80">
        <v>1.2850435192478749E-2</v>
      </c>
    </row>
    <row r="1319" spans="2:6">
      <c r="B1319" s="444">
        <v>43930</v>
      </c>
      <c r="C1319" s="445">
        <v>400.37902800000001</v>
      </c>
      <c r="D1319" s="445">
        <v>400.37902800000001</v>
      </c>
      <c r="E1319" s="446">
        <f t="shared" si="23"/>
        <v>0.31349682149105429</v>
      </c>
      <c r="F1319" s="80">
        <v>1.2848181637375555E-2</v>
      </c>
    </row>
    <row r="1320" spans="2:6">
      <c r="B1320" s="444">
        <v>42530</v>
      </c>
      <c r="C1320" s="445">
        <v>304.81918300000001</v>
      </c>
      <c r="D1320" s="445">
        <v>304.81918300000001</v>
      </c>
      <c r="E1320" s="446">
        <f t="shared" si="23"/>
        <v>-0.33715549680695078</v>
      </c>
      <c r="F1320" s="80">
        <v>1.2844609988188482E-2</v>
      </c>
    </row>
    <row r="1321" spans="2:6">
      <c r="B1321" s="444">
        <v>43614</v>
      </c>
      <c r="C1321" s="445">
        <v>459.865295</v>
      </c>
      <c r="D1321" s="445">
        <v>459.865295</v>
      </c>
      <c r="E1321" s="446">
        <f t="shared" si="23"/>
        <v>-8.1433876275046058E-2</v>
      </c>
      <c r="F1321" s="80">
        <v>1.2788167687106E-2</v>
      </c>
    </row>
    <row r="1322" spans="2:6">
      <c r="B1322" s="444">
        <v>43865</v>
      </c>
      <c r="C1322" s="445">
        <v>500.63385</v>
      </c>
      <c r="D1322" s="445">
        <v>500.63385</v>
      </c>
      <c r="E1322" s="446">
        <f t="shared" si="23"/>
        <v>0.43941276964917875</v>
      </c>
      <c r="F1322" s="80">
        <v>1.2778535725643358E-2</v>
      </c>
    </row>
    <row r="1323" spans="2:6">
      <c r="B1323" s="444">
        <v>42863</v>
      </c>
      <c r="C1323" s="445">
        <v>347.80423000000002</v>
      </c>
      <c r="D1323" s="445">
        <v>347.80423000000002</v>
      </c>
      <c r="E1323" s="446">
        <f t="shared" si="23"/>
        <v>9.5175752489083276E-2</v>
      </c>
      <c r="F1323" s="80">
        <v>1.2777408967181714E-2</v>
      </c>
    </row>
    <row r="1324" spans="2:6">
      <c r="B1324" s="444">
        <v>42675</v>
      </c>
      <c r="C1324" s="445">
        <v>317.578461</v>
      </c>
      <c r="D1324" s="445">
        <v>317.578461</v>
      </c>
      <c r="E1324" s="446">
        <f t="shared" si="23"/>
        <v>1.0819596652089318</v>
      </c>
      <c r="F1324" s="80">
        <v>1.2775889487379954E-2</v>
      </c>
    </row>
    <row r="1325" spans="2:6">
      <c r="B1325" s="444">
        <v>41351</v>
      </c>
      <c r="C1325" s="445">
        <v>152.538239</v>
      </c>
      <c r="D1325" s="445">
        <v>152.538239</v>
      </c>
      <c r="E1325" s="446">
        <f t="shared" si="23"/>
        <v>-0.59947660119702584</v>
      </c>
      <c r="F1325" s="80">
        <v>1.2753605868382145E-2</v>
      </c>
    </row>
    <row r="1326" spans="2:6">
      <c r="B1326" s="444">
        <v>42250</v>
      </c>
      <c r="C1326" s="445">
        <v>380.84726000000001</v>
      </c>
      <c r="D1326" s="445">
        <v>380.84726000000001</v>
      </c>
      <c r="E1326" s="446">
        <f t="shared" si="23"/>
        <v>2.2592659496623657</v>
      </c>
      <c r="F1326" s="80">
        <v>1.2751665646767885E-2</v>
      </c>
    </row>
    <row r="1327" spans="2:6">
      <c r="B1327" s="444">
        <v>41220</v>
      </c>
      <c r="C1327" s="445">
        <v>116.850624</v>
      </c>
      <c r="D1327" s="445">
        <v>116.850624</v>
      </c>
      <c r="E1327" s="446">
        <f t="shared" si="23"/>
        <v>-0.51806354984252945</v>
      </c>
      <c r="F1327" s="80">
        <v>1.273784261730615E-2</v>
      </c>
    </row>
    <row r="1328" spans="2:6">
      <c r="B1328" s="444">
        <v>41639</v>
      </c>
      <c r="C1328" s="445">
        <v>242.46064799999999</v>
      </c>
      <c r="D1328" s="445">
        <v>242.46064799999999</v>
      </c>
      <c r="E1328" s="446">
        <f t="shared" si="23"/>
        <v>-0.83109379721193877</v>
      </c>
      <c r="F1328" s="80">
        <v>1.2713492515463276E-2</v>
      </c>
    </row>
    <row r="1329" spans="2:6">
      <c r="B1329" s="444">
        <v>45404</v>
      </c>
      <c r="C1329" s="445">
        <v>1435.4750979999999</v>
      </c>
      <c r="D1329" s="445">
        <v>1435.4750979999999</v>
      </c>
      <c r="E1329" s="446">
        <f t="shared" si="23"/>
        <v>27.832297562024756</v>
      </c>
      <c r="F1329" s="80">
        <v>1.2711543705341333E-2</v>
      </c>
    </row>
    <row r="1330" spans="2:6">
      <c r="B1330" s="444">
        <v>39027</v>
      </c>
      <c r="C1330" s="445">
        <v>49.787052000000003</v>
      </c>
      <c r="D1330" s="445">
        <v>49.787052000000003</v>
      </c>
      <c r="E1330" s="446">
        <f t="shared" si="23"/>
        <v>-0.88231717053020042</v>
      </c>
      <c r="F1330" s="80">
        <v>1.2692396760128233E-2</v>
      </c>
    </row>
    <row r="1331" spans="2:6">
      <c r="B1331" s="444">
        <v>43293</v>
      </c>
      <c r="C1331" s="445">
        <v>423.06130999999999</v>
      </c>
      <c r="D1331" s="445">
        <v>423.06130999999999</v>
      </c>
      <c r="E1331" s="446">
        <f t="shared" si="23"/>
        <v>6.9798157272993082</v>
      </c>
      <c r="F1331" s="80">
        <v>1.2683165083294146E-2</v>
      </c>
    </row>
    <row r="1332" spans="2:6">
      <c r="B1332" s="444">
        <v>39288</v>
      </c>
      <c r="C1332" s="445">
        <v>53.016426000000003</v>
      </c>
      <c r="D1332" s="445">
        <v>53.016426000000003</v>
      </c>
      <c r="E1332" s="446">
        <f t="shared" si="23"/>
        <v>-0.88526627860537821</v>
      </c>
      <c r="F1332" s="80">
        <v>1.2680117882995168E-2</v>
      </c>
    </row>
    <row r="1333" spans="2:6">
      <c r="B1333" s="444">
        <v>43812</v>
      </c>
      <c r="C1333" s="445">
        <v>462.082336</v>
      </c>
      <c r="D1333" s="445">
        <v>462.082336</v>
      </c>
      <c r="E1333" s="446">
        <f t="shared" si="23"/>
        <v>28.617429328067583</v>
      </c>
      <c r="F1333" s="80">
        <v>1.2678212153881985E-2</v>
      </c>
    </row>
    <row r="1334" spans="2:6">
      <c r="B1334" s="444">
        <v>37869</v>
      </c>
      <c r="C1334" s="445">
        <v>15.601703000000001</v>
      </c>
      <c r="D1334" s="445">
        <v>15.601703000000001</v>
      </c>
      <c r="E1334" s="446">
        <f t="shared" si="23"/>
        <v>-0.18181869193382272</v>
      </c>
      <c r="F1334" s="80">
        <v>1.2658800508065671E-2</v>
      </c>
    </row>
    <row r="1335" spans="2:6">
      <c r="B1335" s="444">
        <v>39825</v>
      </c>
      <c r="C1335" s="445">
        <v>19.068760000000001</v>
      </c>
      <c r="D1335" s="445">
        <v>19.068760000000001</v>
      </c>
      <c r="E1335" s="446">
        <f t="shared" si="23"/>
        <v>-0.31512825623008922</v>
      </c>
      <c r="F1335" s="80">
        <v>1.2658738737820308E-2</v>
      </c>
    </row>
    <row r="1336" spans="2:6">
      <c r="B1336" s="444">
        <v>38342</v>
      </c>
      <c r="C1336" s="445">
        <v>27.842818999999999</v>
      </c>
      <c r="D1336" s="445">
        <v>27.842818999999999</v>
      </c>
      <c r="E1336" s="446">
        <f t="shared" si="23"/>
        <v>-0.48937256036861221</v>
      </c>
      <c r="F1336" s="80">
        <v>1.2654720175345968E-2</v>
      </c>
    </row>
    <row r="1337" spans="2:6">
      <c r="B1337" s="444">
        <v>39259</v>
      </c>
      <c r="C1337" s="445">
        <v>54.526679999999999</v>
      </c>
      <c r="D1337" s="445">
        <v>54.526679999999999</v>
      </c>
      <c r="E1337" s="446">
        <f t="shared" si="23"/>
        <v>-0.81178012387271936</v>
      </c>
      <c r="F1337" s="80">
        <v>1.2636703832306528E-2</v>
      </c>
    </row>
    <row r="1338" spans="2:6">
      <c r="B1338" s="444">
        <v>41820</v>
      </c>
      <c r="C1338" s="445">
        <v>289.69671599999998</v>
      </c>
      <c r="D1338" s="445">
        <v>289.69671599999998</v>
      </c>
      <c r="E1338" s="446">
        <f t="shared" si="23"/>
        <v>21.81353679427351</v>
      </c>
      <c r="F1338" s="80">
        <v>1.2622494717507537E-2</v>
      </c>
    </row>
    <row r="1339" spans="2:6">
      <c r="B1339" s="444">
        <v>37894</v>
      </c>
      <c r="C1339" s="445">
        <v>12.698456999999999</v>
      </c>
      <c r="D1339" s="445">
        <v>12.698456999999999</v>
      </c>
      <c r="E1339" s="446">
        <f t="shared" si="23"/>
        <v>-0.7464101644606097</v>
      </c>
      <c r="F1339" s="80">
        <v>1.2617470922186236E-2</v>
      </c>
    </row>
    <row r="1340" spans="2:6">
      <c r="B1340" s="444">
        <v>39615</v>
      </c>
      <c r="C1340" s="445">
        <v>50.074787000000001</v>
      </c>
      <c r="D1340" s="445">
        <v>50.074787000000001</v>
      </c>
      <c r="E1340" s="446">
        <f t="shared" si="23"/>
        <v>-0.66369316656464139</v>
      </c>
      <c r="F1340" s="80">
        <v>1.2611828108719303E-2</v>
      </c>
    </row>
    <row r="1341" spans="2:6">
      <c r="B1341" s="444">
        <v>41344</v>
      </c>
      <c r="C1341" s="445">
        <v>148.89613299999999</v>
      </c>
      <c r="D1341" s="445">
        <v>148.89613299999999</v>
      </c>
      <c r="E1341" s="446">
        <f t="shared" si="23"/>
        <v>3.058798580773824</v>
      </c>
      <c r="F1341" s="80">
        <v>1.2610338884053274E-2</v>
      </c>
    </row>
    <row r="1342" spans="2:6">
      <c r="B1342" s="444">
        <v>38666</v>
      </c>
      <c r="C1342" s="445">
        <v>36.684780000000003</v>
      </c>
      <c r="D1342" s="445">
        <v>36.684780000000003</v>
      </c>
      <c r="E1342" s="446">
        <f t="shared" si="23"/>
        <v>-0.94937251852779581</v>
      </c>
      <c r="F1342" s="80">
        <v>1.2598026066530155E-2</v>
      </c>
    </row>
    <row r="1343" spans="2:6">
      <c r="B1343" s="444">
        <v>44133</v>
      </c>
      <c r="C1343" s="445">
        <v>724.60211200000003</v>
      </c>
      <c r="D1343" s="445">
        <v>724.60211200000003</v>
      </c>
      <c r="E1343" s="446">
        <f t="shared" si="23"/>
        <v>7.3509803308940125</v>
      </c>
      <c r="F1343" s="80">
        <v>1.2596599299400157E-2</v>
      </c>
    </row>
    <row r="1344" spans="2:6">
      <c r="B1344" s="444">
        <v>40557</v>
      </c>
      <c r="C1344" s="445">
        <v>86.768508999999995</v>
      </c>
      <c r="D1344" s="445">
        <v>86.768508999999995</v>
      </c>
      <c r="E1344" s="446">
        <f t="shared" si="23"/>
        <v>-0.82029572760859237</v>
      </c>
      <c r="F1344" s="80">
        <v>1.2587860894667902E-2</v>
      </c>
    </row>
    <row r="1345" spans="2:6">
      <c r="B1345" s="444">
        <v>43826</v>
      </c>
      <c r="C1345" s="445">
        <v>482.84054600000002</v>
      </c>
      <c r="D1345" s="445">
        <v>482.84054600000002</v>
      </c>
      <c r="E1345" s="446">
        <f t="shared" si="23"/>
        <v>44.279285022480195</v>
      </c>
      <c r="F1345" s="80">
        <v>1.2577964000608288E-2</v>
      </c>
    </row>
    <row r="1346" spans="2:6">
      <c r="B1346" s="444">
        <v>37778</v>
      </c>
      <c r="C1346" s="445">
        <v>10.663608</v>
      </c>
      <c r="D1346" s="445">
        <v>10.663608</v>
      </c>
      <c r="E1346" s="446">
        <f t="shared" si="23"/>
        <v>-0.98861825264955527</v>
      </c>
      <c r="F1346" s="80">
        <v>1.2577733675809277E-2</v>
      </c>
    </row>
    <row r="1347" spans="2:6">
      <c r="B1347" s="444">
        <v>44418</v>
      </c>
      <c r="C1347" s="445">
        <v>936.90429700000004</v>
      </c>
      <c r="D1347" s="445">
        <v>936.90429700000004</v>
      </c>
      <c r="E1347" s="446">
        <f t="shared" si="23"/>
        <v>9.1658683312008868</v>
      </c>
      <c r="F1347" s="80">
        <v>1.2517222142983897E-2</v>
      </c>
    </row>
    <row r="1348" spans="2:6">
      <c r="B1348" s="444">
        <v>40640</v>
      </c>
      <c r="C1348" s="445">
        <v>92.161758000000006</v>
      </c>
      <c r="D1348" s="445">
        <v>92.161758000000006</v>
      </c>
      <c r="E1348" s="446">
        <f t="shared" si="23"/>
        <v>-0.74368000968657477</v>
      </c>
      <c r="F1348" s="80">
        <v>1.2507158193480583E-2</v>
      </c>
    </row>
    <row r="1349" spans="2:6">
      <c r="B1349" s="444">
        <v>43075</v>
      </c>
      <c r="C1349" s="445">
        <v>359.557434</v>
      </c>
      <c r="D1349" s="445">
        <v>359.557434</v>
      </c>
      <c r="E1349" s="446">
        <f t="shared" si="23"/>
        <v>2.6814338445528141</v>
      </c>
      <c r="F1349" s="80">
        <v>1.2499955331807922E-2</v>
      </c>
    </row>
    <row r="1350" spans="2:6">
      <c r="B1350" s="444">
        <v>41031</v>
      </c>
      <c r="C1350" s="445">
        <v>97.667770000000004</v>
      </c>
      <c r="D1350" s="445">
        <v>97.667770000000004</v>
      </c>
      <c r="E1350" s="446">
        <f t="shared" si="23"/>
        <v>-0.88666073095118547</v>
      </c>
      <c r="F1350" s="80">
        <v>1.249884604944107E-2</v>
      </c>
    </row>
    <row r="1351" spans="2:6">
      <c r="B1351" s="444">
        <v>44809</v>
      </c>
      <c r="C1351" s="445">
        <v>861.72930899999994</v>
      </c>
      <c r="D1351" s="445">
        <v>861.72930899999994</v>
      </c>
      <c r="E1351" s="446">
        <f t="shared" si="23"/>
        <v>8.3201297605199631</v>
      </c>
      <c r="F1351" s="80">
        <v>1.2493874000615524E-2</v>
      </c>
    </row>
    <row r="1352" spans="2:6">
      <c r="B1352" s="444">
        <v>41073</v>
      </c>
      <c r="C1352" s="445">
        <v>92.458939000000001</v>
      </c>
      <c r="D1352" s="445">
        <v>92.458939000000001</v>
      </c>
      <c r="E1352" s="446">
        <f t="shared" si="23"/>
        <v>-0.87721644586948544</v>
      </c>
      <c r="F1352" s="80">
        <v>1.2480248962179363E-2</v>
      </c>
    </row>
    <row r="1353" spans="2:6">
      <c r="B1353" s="444">
        <v>44179</v>
      </c>
      <c r="C1353" s="445">
        <v>753.02380400000004</v>
      </c>
      <c r="D1353" s="445">
        <v>753.02380400000004</v>
      </c>
      <c r="E1353" s="446">
        <f t="shared" si="23"/>
        <v>0.5674414885199448</v>
      </c>
      <c r="F1353" s="80">
        <v>1.2467318020040086E-2</v>
      </c>
    </row>
    <row r="1354" spans="2:6">
      <c r="B1354" s="444">
        <v>43817</v>
      </c>
      <c r="C1354" s="445">
        <v>480.41589399999998</v>
      </c>
      <c r="D1354" s="445">
        <v>480.41589399999998</v>
      </c>
      <c r="E1354" s="446">
        <f t="shared" si="23"/>
        <v>18.477940907569035</v>
      </c>
      <c r="F1354" s="80">
        <v>1.2460734856739153E-2</v>
      </c>
    </row>
    <row r="1355" spans="2:6">
      <c r="B1355" s="444">
        <v>38236</v>
      </c>
      <c r="C1355" s="445">
        <v>24.664614</v>
      </c>
      <c r="D1355" s="445">
        <v>24.664614</v>
      </c>
      <c r="E1355" s="446">
        <f t="shared" ref="E1355:E1418" si="24">C1355/C1356-1</f>
        <v>-0.82834309302623454</v>
      </c>
      <c r="F1355" s="80">
        <v>1.2446077628511798E-2</v>
      </c>
    </row>
    <row r="1356" spans="2:6">
      <c r="B1356" s="444">
        <v>41435</v>
      </c>
      <c r="C1356" s="445">
        <v>143.68553199999999</v>
      </c>
      <c r="D1356" s="445">
        <v>143.68553199999999</v>
      </c>
      <c r="E1356" s="446">
        <f t="shared" si="24"/>
        <v>-0.58257860453573695</v>
      </c>
      <c r="F1356" s="80">
        <v>1.2429567670394492E-2</v>
      </c>
    </row>
    <row r="1357" spans="2:6">
      <c r="B1357" s="444">
        <v>42303</v>
      </c>
      <c r="C1357" s="445">
        <v>344.22177099999999</v>
      </c>
      <c r="D1357" s="445">
        <v>344.22177099999999</v>
      </c>
      <c r="E1357" s="446">
        <f t="shared" si="24"/>
        <v>-0.73273787739194329</v>
      </c>
      <c r="F1357" s="80">
        <v>1.2427606997013507E-2</v>
      </c>
    </row>
    <row r="1358" spans="2:6">
      <c r="B1358" s="444">
        <v>45250</v>
      </c>
      <c r="C1358" s="445">
        <v>1287.955688</v>
      </c>
      <c r="D1358" s="445">
        <v>1287.955688</v>
      </c>
      <c r="E1358" s="446">
        <f t="shared" si="24"/>
        <v>3.8185922548668927E-2</v>
      </c>
      <c r="F1358" s="80">
        <v>1.2412615929998427E-2</v>
      </c>
    </row>
    <row r="1359" spans="2:6">
      <c r="B1359" s="444">
        <v>45245</v>
      </c>
      <c r="C1359" s="445">
        <v>1240.5828859999999</v>
      </c>
      <c r="D1359" s="445">
        <v>1240.5828859999999</v>
      </c>
      <c r="E1359" s="446">
        <f t="shared" si="24"/>
        <v>2.2932406397096963</v>
      </c>
      <c r="F1359" s="80">
        <v>1.2410902388354517E-2</v>
      </c>
    </row>
    <row r="1360" spans="2:6">
      <c r="B1360" s="444">
        <v>42265</v>
      </c>
      <c r="C1360" s="445">
        <v>376.70581099999998</v>
      </c>
      <c r="D1360" s="445">
        <v>376.70581099999998</v>
      </c>
      <c r="E1360" s="446">
        <f t="shared" si="24"/>
        <v>6.4018733150903318</v>
      </c>
      <c r="F1360" s="80">
        <v>1.2407925277890364E-2</v>
      </c>
    </row>
    <row r="1361" spans="2:6">
      <c r="B1361" s="444">
        <v>39435</v>
      </c>
      <c r="C1361" s="445">
        <v>50.893307</v>
      </c>
      <c r="D1361" s="445">
        <v>50.893307</v>
      </c>
      <c r="E1361" s="446">
        <f t="shared" si="24"/>
        <v>-0.42059951928481876</v>
      </c>
      <c r="F1361" s="80">
        <v>1.2374433893390657E-2</v>
      </c>
    </row>
    <row r="1362" spans="2:6">
      <c r="B1362" s="444">
        <v>40560</v>
      </c>
      <c r="C1362" s="445">
        <v>87.837874999999997</v>
      </c>
      <c r="D1362" s="445">
        <v>87.837874999999997</v>
      </c>
      <c r="E1362" s="446">
        <f t="shared" si="24"/>
        <v>-7.2479928825895601E-2</v>
      </c>
      <c r="F1362" s="80">
        <v>1.2324356063327047E-2</v>
      </c>
    </row>
    <row r="1363" spans="2:6">
      <c r="B1363" s="444">
        <v>40731</v>
      </c>
      <c r="C1363" s="445">
        <v>94.701858999999999</v>
      </c>
      <c r="D1363" s="445">
        <v>94.701858999999999</v>
      </c>
      <c r="E1363" s="446">
        <f t="shared" si="24"/>
        <v>-0.91826809276637933</v>
      </c>
      <c r="F1363" s="80">
        <v>1.2316193524674945E-2</v>
      </c>
    </row>
    <row r="1364" spans="2:6">
      <c r="B1364" s="444">
        <v>44461</v>
      </c>
      <c r="C1364" s="445">
        <v>1158.6889650000001</v>
      </c>
      <c r="D1364" s="445">
        <v>1158.6889650000001</v>
      </c>
      <c r="E1364" s="446">
        <f t="shared" si="24"/>
        <v>1.9390834069489382</v>
      </c>
      <c r="F1364" s="80">
        <v>1.2312333911912665E-2</v>
      </c>
    </row>
    <row r="1365" spans="2:6">
      <c r="B1365" s="444">
        <v>43284</v>
      </c>
      <c r="C1365" s="445">
        <v>394.234802</v>
      </c>
      <c r="D1365" s="445">
        <v>394.234802</v>
      </c>
      <c r="E1365" s="446">
        <f t="shared" si="24"/>
        <v>-0.24143571866462477</v>
      </c>
      <c r="F1365" s="80">
        <v>1.2309578704086332E-2</v>
      </c>
    </row>
    <row r="1366" spans="2:6">
      <c r="B1366" s="444">
        <v>43859</v>
      </c>
      <c r="C1366" s="445">
        <v>519.71179199999995</v>
      </c>
      <c r="D1366" s="445">
        <v>519.71179199999995</v>
      </c>
      <c r="E1366" s="446">
        <f t="shared" si="24"/>
        <v>8.3673756865971054</v>
      </c>
      <c r="F1366" s="80">
        <v>1.2303560615855469E-2</v>
      </c>
    </row>
    <row r="1367" spans="2:6">
      <c r="B1367" s="444">
        <v>40123</v>
      </c>
      <c r="C1367" s="445">
        <v>55.481045000000002</v>
      </c>
      <c r="D1367" s="445">
        <v>55.481045000000002</v>
      </c>
      <c r="E1367" s="446">
        <f t="shared" si="24"/>
        <v>-0.93311079338907743</v>
      </c>
      <c r="F1367" s="80">
        <v>1.2269929135871216E-2</v>
      </c>
    </row>
    <row r="1368" spans="2:6">
      <c r="B1368" s="444">
        <v>44235</v>
      </c>
      <c r="C1368" s="445">
        <v>829.44689900000003</v>
      </c>
      <c r="D1368" s="445">
        <v>829.44689900000003</v>
      </c>
      <c r="E1368" s="446">
        <f t="shared" si="24"/>
        <v>1.7806773063968189</v>
      </c>
      <c r="F1368" s="80">
        <v>1.2260126282012784E-2</v>
      </c>
    </row>
    <row r="1369" spans="2:6">
      <c r="B1369" s="444">
        <v>41695</v>
      </c>
      <c r="C1369" s="445">
        <v>298.28951999999998</v>
      </c>
      <c r="D1369" s="445">
        <v>298.28951999999998</v>
      </c>
      <c r="E1369" s="446">
        <f t="shared" si="24"/>
        <v>2.2790886904390955</v>
      </c>
      <c r="F1369" s="80">
        <v>1.225316630544393E-2</v>
      </c>
    </row>
    <row r="1370" spans="2:6">
      <c r="B1370" s="444">
        <v>41015</v>
      </c>
      <c r="C1370" s="445">
        <v>90.967201000000003</v>
      </c>
      <c r="D1370" s="445">
        <v>90.967201000000003</v>
      </c>
      <c r="E1370" s="446">
        <f t="shared" si="24"/>
        <v>-1.1870154157235357E-2</v>
      </c>
      <c r="F1370" s="80">
        <v>1.221405074667703E-2</v>
      </c>
    </row>
    <row r="1371" spans="2:6">
      <c r="B1371" s="444">
        <v>40646</v>
      </c>
      <c r="C1371" s="445">
        <v>92.059967</v>
      </c>
      <c r="D1371" s="445">
        <v>92.059967</v>
      </c>
      <c r="E1371" s="446">
        <f t="shared" si="24"/>
        <v>6.18721900274529</v>
      </c>
      <c r="F1371" s="80">
        <v>1.2212759237775206E-2</v>
      </c>
    </row>
    <row r="1372" spans="2:6">
      <c r="B1372" s="444">
        <v>37854</v>
      </c>
      <c r="C1372" s="445">
        <v>12.808844000000001</v>
      </c>
      <c r="D1372" s="445">
        <v>12.808844000000001</v>
      </c>
      <c r="E1372" s="446">
        <f t="shared" si="24"/>
        <v>-0.7278147977394307</v>
      </c>
      <c r="F1372" s="80">
        <v>1.2212605641939156E-2</v>
      </c>
    </row>
    <row r="1373" spans="2:6">
      <c r="B1373" s="444">
        <v>38729</v>
      </c>
      <c r="C1373" s="445">
        <v>47.059296000000003</v>
      </c>
      <c r="D1373" s="445">
        <v>47.059296000000003</v>
      </c>
      <c r="E1373" s="446">
        <f t="shared" si="24"/>
        <v>-0.48816434673088094</v>
      </c>
      <c r="F1373" s="80">
        <v>1.2193609508447167E-2</v>
      </c>
    </row>
    <row r="1374" spans="2:6">
      <c r="B1374" s="444">
        <v>40724</v>
      </c>
      <c r="C1374" s="445">
        <v>91.9422</v>
      </c>
      <c r="D1374" s="445">
        <v>91.9422</v>
      </c>
      <c r="E1374" s="446">
        <f t="shared" si="24"/>
        <v>0.72710279783958387</v>
      </c>
      <c r="F1374" s="80">
        <v>1.2172653675843081E-2</v>
      </c>
    </row>
    <row r="1375" spans="2:6">
      <c r="B1375" s="444">
        <v>38810</v>
      </c>
      <c r="C1375" s="445">
        <v>53.234932000000001</v>
      </c>
      <c r="D1375" s="445">
        <v>53.234932000000001</v>
      </c>
      <c r="E1375" s="446">
        <f t="shared" si="24"/>
        <v>-0.62105434298366469</v>
      </c>
      <c r="F1375" s="80">
        <v>1.2167587559405391E-2</v>
      </c>
    </row>
    <row r="1376" spans="2:6">
      <c r="B1376" s="444">
        <v>41415</v>
      </c>
      <c r="C1376" s="445">
        <v>140.48170500000001</v>
      </c>
      <c r="D1376" s="445">
        <v>140.48170500000001</v>
      </c>
      <c r="E1376" s="446">
        <f t="shared" si="24"/>
        <v>-0.65568696322940223</v>
      </c>
      <c r="F1376" s="80">
        <v>1.2159849196929473E-2</v>
      </c>
    </row>
    <row r="1377" spans="2:6">
      <c r="B1377" s="444">
        <v>43483</v>
      </c>
      <c r="C1377" s="445">
        <v>408.00576799999999</v>
      </c>
      <c r="D1377" s="445">
        <v>408.00576799999999</v>
      </c>
      <c r="E1377" s="446">
        <f t="shared" si="24"/>
        <v>-0.6496440761731741</v>
      </c>
      <c r="F1377" s="80">
        <v>1.2150468855083085E-2</v>
      </c>
    </row>
    <row r="1378" spans="2:6">
      <c r="B1378" s="444">
        <v>44477</v>
      </c>
      <c r="C1378" s="445">
        <v>1164.546509</v>
      </c>
      <c r="D1378" s="445">
        <v>1164.546509</v>
      </c>
      <c r="E1378" s="446">
        <f t="shared" si="24"/>
        <v>1.9202994832206697</v>
      </c>
      <c r="F1378" s="80">
        <v>1.2133553028376376E-2</v>
      </c>
    </row>
    <row r="1379" spans="2:6">
      <c r="B1379" s="444">
        <v>43266</v>
      </c>
      <c r="C1379" s="445">
        <v>398.77639799999997</v>
      </c>
      <c r="D1379" s="445">
        <v>398.77639799999997</v>
      </c>
      <c r="E1379" s="446">
        <f t="shared" si="24"/>
        <v>-0.52228285554584652</v>
      </c>
      <c r="F1379" s="80">
        <v>1.2113900649085352E-2</v>
      </c>
    </row>
    <row r="1380" spans="2:6">
      <c r="B1380" s="444">
        <v>44830</v>
      </c>
      <c r="C1380" s="445">
        <v>834.75421100000005</v>
      </c>
      <c r="D1380" s="445">
        <v>834.75421100000005</v>
      </c>
      <c r="E1380" s="446">
        <f t="shared" si="24"/>
        <v>16.701228415584026</v>
      </c>
      <c r="F1380" s="80">
        <v>1.2111491248448569E-2</v>
      </c>
    </row>
    <row r="1381" spans="2:6">
      <c r="B1381" s="444">
        <v>39344</v>
      </c>
      <c r="C1381" s="445">
        <v>47.157981999999997</v>
      </c>
      <c r="D1381" s="445">
        <v>47.157981999999997</v>
      </c>
      <c r="E1381" s="446">
        <f t="shared" si="24"/>
        <v>-0.89544365313798491</v>
      </c>
      <c r="F1381" s="80">
        <v>1.2110693076531787E-2</v>
      </c>
    </row>
    <row r="1382" spans="2:6">
      <c r="B1382" s="444">
        <v>43518</v>
      </c>
      <c r="C1382" s="445">
        <v>451.029358</v>
      </c>
      <c r="D1382" s="445">
        <v>451.029358</v>
      </c>
      <c r="E1382" s="446">
        <f t="shared" si="24"/>
        <v>0.25852009172021995</v>
      </c>
      <c r="F1382" s="80">
        <v>1.2103748521398172E-2</v>
      </c>
    </row>
    <row r="1383" spans="2:6">
      <c r="B1383" s="444">
        <v>42811</v>
      </c>
      <c r="C1383" s="445">
        <v>358.38073700000001</v>
      </c>
      <c r="D1383" s="445">
        <v>358.38073700000001</v>
      </c>
      <c r="E1383" s="446">
        <f t="shared" si="24"/>
        <v>9.7316114456638791E-2</v>
      </c>
      <c r="F1383" s="80">
        <v>1.2099600709482683E-2</v>
      </c>
    </row>
    <row r="1384" spans="2:6">
      <c r="B1384" s="444">
        <v>42712</v>
      </c>
      <c r="C1384" s="445">
        <v>326.597534</v>
      </c>
      <c r="D1384" s="445">
        <v>326.597534</v>
      </c>
      <c r="E1384" s="446">
        <f t="shared" si="24"/>
        <v>-0.68954549399462906</v>
      </c>
      <c r="F1384" s="80">
        <v>1.2096607389679326E-2</v>
      </c>
    </row>
    <row r="1385" spans="2:6">
      <c r="B1385" s="444">
        <v>44949</v>
      </c>
      <c r="C1385" s="445">
        <v>1051.998047</v>
      </c>
      <c r="D1385" s="445">
        <v>1051.998047</v>
      </c>
      <c r="E1385" s="446">
        <f t="shared" si="24"/>
        <v>40.080524733606751</v>
      </c>
      <c r="F1385" s="80">
        <v>1.2095870751530846E-2</v>
      </c>
    </row>
    <row r="1386" spans="2:6">
      <c r="B1386" s="444">
        <v>38408</v>
      </c>
      <c r="C1386" s="445">
        <v>25.608194000000001</v>
      </c>
      <c r="D1386" s="445">
        <v>25.608194000000001</v>
      </c>
      <c r="E1386" s="446">
        <f t="shared" si="24"/>
        <v>-0.96936606876806819</v>
      </c>
      <c r="F1386" s="80">
        <v>1.2079373011934846E-2</v>
      </c>
    </row>
    <row r="1387" spans="2:6">
      <c r="B1387" s="444">
        <v>44258</v>
      </c>
      <c r="C1387" s="445">
        <v>835.942139</v>
      </c>
      <c r="D1387" s="445">
        <v>835.942139</v>
      </c>
      <c r="E1387" s="446">
        <f t="shared" si="24"/>
        <v>15.876839021403452</v>
      </c>
      <c r="F1387" s="80">
        <v>1.2057502177021506E-2</v>
      </c>
    </row>
    <row r="1388" spans="2:6">
      <c r="B1388" s="444">
        <v>38770</v>
      </c>
      <c r="C1388" s="445">
        <v>49.531914</v>
      </c>
      <c r="D1388" s="445">
        <v>49.531914</v>
      </c>
      <c r="E1388" s="446">
        <f t="shared" si="24"/>
        <v>-0.96564654056355748</v>
      </c>
      <c r="F1388" s="80">
        <v>1.2057402135348338E-2</v>
      </c>
    </row>
    <row r="1389" spans="2:6">
      <c r="B1389" s="444">
        <v>45292</v>
      </c>
      <c r="C1389" s="445">
        <v>1441.831909</v>
      </c>
      <c r="D1389" s="445">
        <v>1441.831909</v>
      </c>
      <c r="E1389" s="446">
        <f t="shared" si="24"/>
        <v>4.0222051548740225</v>
      </c>
      <c r="F1389" s="80">
        <v>1.2038745876266743E-2</v>
      </c>
    </row>
    <row r="1390" spans="2:6">
      <c r="B1390" s="444">
        <v>41682</v>
      </c>
      <c r="C1390" s="445">
        <v>287.09140000000002</v>
      </c>
      <c r="D1390" s="445">
        <v>287.09140000000002</v>
      </c>
      <c r="E1390" s="446">
        <f t="shared" si="24"/>
        <v>-0.74240735958566595</v>
      </c>
      <c r="F1390" s="80">
        <v>1.2015968066968252E-2</v>
      </c>
    </row>
    <row r="1391" spans="2:6">
      <c r="B1391" s="444">
        <v>44482</v>
      </c>
      <c r="C1391" s="445">
        <v>1114.5170900000001</v>
      </c>
      <c r="D1391" s="445">
        <v>1114.5170900000001</v>
      </c>
      <c r="E1391" s="446">
        <f t="shared" si="24"/>
        <v>3.1168256227652318</v>
      </c>
      <c r="F1391" s="80">
        <v>1.1996708770211528E-2</v>
      </c>
    </row>
    <row r="1392" spans="2:6">
      <c r="B1392" s="444">
        <v>41726</v>
      </c>
      <c r="C1392" s="445">
        <v>270.722443</v>
      </c>
      <c r="D1392" s="445">
        <v>270.722443</v>
      </c>
      <c r="E1392" s="446">
        <f t="shared" si="24"/>
        <v>-0.39055468280255834</v>
      </c>
      <c r="F1392" s="80">
        <v>1.1985789174251194E-2</v>
      </c>
    </row>
    <row r="1393" spans="2:6">
      <c r="B1393" s="444">
        <v>43956</v>
      </c>
      <c r="C1393" s="445">
        <v>444.21121199999999</v>
      </c>
      <c r="D1393" s="445">
        <v>444.21121199999999</v>
      </c>
      <c r="E1393" s="446">
        <f t="shared" si="24"/>
        <v>0.50104705526888438</v>
      </c>
      <c r="F1393" s="80">
        <v>1.1959279859291794E-2</v>
      </c>
    </row>
    <row r="1394" spans="2:6">
      <c r="B1394" s="444">
        <v>42494</v>
      </c>
      <c r="C1394" s="445">
        <v>295.934235</v>
      </c>
      <c r="D1394" s="445">
        <v>295.934235</v>
      </c>
      <c r="E1394" s="446">
        <f t="shared" si="24"/>
        <v>2.7740296834734606</v>
      </c>
      <c r="F1394" s="80">
        <v>1.1943688302469724E-2</v>
      </c>
    </row>
    <row r="1395" spans="2:6">
      <c r="B1395" s="444">
        <v>40918</v>
      </c>
      <c r="C1395" s="445">
        <v>78.413330000000002</v>
      </c>
      <c r="D1395" s="445">
        <v>78.413330000000002</v>
      </c>
      <c r="E1395" s="446">
        <f t="shared" si="24"/>
        <v>-0.9270490090226905</v>
      </c>
      <c r="F1395" s="80">
        <v>1.192925003689238E-2</v>
      </c>
    </row>
    <row r="1396" spans="2:6">
      <c r="B1396" s="444">
        <v>45138</v>
      </c>
      <c r="C1396" s="445">
        <v>1074.876831</v>
      </c>
      <c r="D1396" s="445">
        <v>1074.876831</v>
      </c>
      <c r="E1396" s="446">
        <f t="shared" si="24"/>
        <v>8.1217427573379819</v>
      </c>
      <c r="F1396" s="80">
        <v>1.191617751513574E-2</v>
      </c>
    </row>
    <row r="1397" spans="2:6">
      <c r="B1397" s="444">
        <v>41253</v>
      </c>
      <c r="C1397" s="445">
        <v>117.83678399999999</v>
      </c>
      <c r="D1397" s="445">
        <v>117.83678399999999</v>
      </c>
      <c r="E1397" s="446">
        <f t="shared" si="24"/>
        <v>-0.88563654528109126</v>
      </c>
      <c r="F1397" s="80">
        <v>1.1888311891861791E-2</v>
      </c>
    </row>
    <row r="1398" spans="2:6">
      <c r="B1398" s="444">
        <v>45019</v>
      </c>
      <c r="C1398" s="445">
        <v>1030.3709719999999</v>
      </c>
      <c r="D1398" s="445">
        <v>1030.3709719999999</v>
      </c>
      <c r="E1398" s="446">
        <f t="shared" si="24"/>
        <v>10.672380754814904</v>
      </c>
      <c r="F1398" s="80">
        <v>1.1886745745656846E-2</v>
      </c>
    </row>
    <row r="1399" spans="2:6">
      <c r="B1399" s="444">
        <v>40630</v>
      </c>
      <c r="C1399" s="445">
        <v>88.274276999999998</v>
      </c>
      <c r="D1399" s="445">
        <v>88.274276999999998</v>
      </c>
      <c r="E1399" s="446">
        <f t="shared" si="24"/>
        <v>-0.9153337932140746</v>
      </c>
      <c r="F1399" s="80">
        <v>1.1883617265444846E-2</v>
      </c>
    </row>
    <row r="1400" spans="2:6">
      <c r="B1400" s="444">
        <v>45021</v>
      </c>
      <c r="C1400" s="445">
        <v>1042.6152340000001</v>
      </c>
      <c r="D1400" s="445">
        <v>1042.6152340000001</v>
      </c>
      <c r="E1400" s="446">
        <f t="shared" si="24"/>
        <v>86.506724599647484</v>
      </c>
      <c r="F1400" s="80">
        <v>1.1883353018217857E-2</v>
      </c>
    </row>
    <row r="1401" spans="2:6">
      <c r="B1401" s="444">
        <v>37564</v>
      </c>
      <c r="C1401" s="445">
        <v>11.914687000000001</v>
      </c>
      <c r="D1401" s="445">
        <v>11.914687000000001</v>
      </c>
      <c r="E1401" s="446">
        <f t="shared" si="24"/>
        <v>-0.96869582333616133</v>
      </c>
      <c r="F1401" s="80">
        <v>1.1874444102001336E-2</v>
      </c>
    </row>
    <row r="1402" spans="2:6">
      <c r="B1402" s="444">
        <v>43249</v>
      </c>
      <c r="C1402" s="445">
        <v>380.61013800000001</v>
      </c>
      <c r="D1402" s="445">
        <v>380.61013800000001</v>
      </c>
      <c r="E1402" s="446">
        <f t="shared" si="24"/>
        <v>0.30027021020193878</v>
      </c>
      <c r="F1402" s="80">
        <v>1.1850296360292667E-2</v>
      </c>
    </row>
    <row r="1403" spans="2:6">
      <c r="B1403" s="444">
        <v>42503</v>
      </c>
      <c r="C1403" s="445">
        <v>292.71618699999999</v>
      </c>
      <c r="D1403" s="445">
        <v>292.71618699999999</v>
      </c>
      <c r="E1403" s="446">
        <f t="shared" si="24"/>
        <v>1.7486745961089709</v>
      </c>
      <c r="F1403" s="80">
        <v>1.1822696613197126E-2</v>
      </c>
    </row>
    <row r="1404" spans="2:6">
      <c r="B1404" s="444">
        <v>41177</v>
      </c>
      <c r="C1404" s="445">
        <v>106.493576</v>
      </c>
      <c r="D1404" s="445">
        <v>106.493576</v>
      </c>
      <c r="E1404" s="446">
        <f t="shared" si="24"/>
        <v>-0.68079460261551406</v>
      </c>
      <c r="F1404" s="80">
        <v>1.1813026347908373E-2</v>
      </c>
    </row>
    <row r="1405" spans="2:6">
      <c r="B1405" s="444">
        <v>42647</v>
      </c>
      <c r="C1405" s="445">
        <v>333.62085000000002</v>
      </c>
      <c r="D1405" s="445">
        <v>333.62085000000002</v>
      </c>
      <c r="E1405" s="446">
        <f t="shared" si="24"/>
        <v>-4.6476707272374851E-3</v>
      </c>
      <c r="F1405" s="80">
        <v>1.1810281597317562E-2</v>
      </c>
    </row>
    <row r="1406" spans="2:6">
      <c r="B1406" s="444">
        <v>42852</v>
      </c>
      <c r="C1406" s="445">
        <v>335.17865</v>
      </c>
      <c r="D1406" s="445">
        <v>335.17865</v>
      </c>
      <c r="E1406" s="446">
        <f t="shared" si="24"/>
        <v>3.3846570553972475</v>
      </c>
      <c r="F1406" s="80">
        <v>1.1809178033709955E-2</v>
      </c>
    </row>
    <row r="1407" spans="2:6">
      <c r="B1407" s="444">
        <v>40794</v>
      </c>
      <c r="C1407" s="445">
        <v>76.443527000000003</v>
      </c>
      <c r="D1407" s="445">
        <v>76.443527000000003</v>
      </c>
      <c r="E1407" s="446">
        <f t="shared" si="24"/>
        <v>-0.72749730088976439</v>
      </c>
      <c r="F1407" s="80">
        <v>1.1807194872010207E-2</v>
      </c>
    </row>
    <row r="1408" spans="2:6">
      <c r="B1408" s="444">
        <v>41751</v>
      </c>
      <c r="C1408" s="445">
        <v>280.52392600000002</v>
      </c>
      <c r="D1408" s="445">
        <v>280.52392600000002</v>
      </c>
      <c r="E1408" s="446">
        <f t="shared" si="24"/>
        <v>-0.73281755168677465</v>
      </c>
      <c r="F1408" s="80">
        <v>1.1806121111245238E-2</v>
      </c>
    </row>
    <row r="1409" spans="2:6">
      <c r="B1409" s="444">
        <v>44988</v>
      </c>
      <c r="C1409" s="445">
        <v>1049.9339600000001</v>
      </c>
      <c r="D1409" s="445">
        <v>1049.9339600000001</v>
      </c>
      <c r="E1409" s="446">
        <f t="shared" si="24"/>
        <v>1.3249467134643957</v>
      </c>
      <c r="F1409" s="80">
        <v>1.1799779755494955E-2</v>
      </c>
    </row>
    <row r="1410" spans="2:6">
      <c r="B1410" s="444">
        <v>43748</v>
      </c>
      <c r="C1410" s="445">
        <v>451.59484900000001</v>
      </c>
      <c r="D1410" s="445">
        <v>451.59484900000001</v>
      </c>
      <c r="E1410" s="446">
        <f t="shared" si="24"/>
        <v>-0.63076671067360102</v>
      </c>
      <c r="F1410" s="80">
        <v>1.1797072291897193E-2</v>
      </c>
    </row>
    <row r="1411" spans="2:6">
      <c r="B1411" s="444">
        <v>45215</v>
      </c>
      <c r="C1411" s="445">
        <v>1223.0610349999999</v>
      </c>
      <c r="D1411" s="445">
        <v>1223.0610349999999</v>
      </c>
      <c r="E1411" s="446">
        <f t="shared" si="24"/>
        <v>0.6452617782858745</v>
      </c>
      <c r="F1411" s="80">
        <v>1.174461230670576E-2</v>
      </c>
    </row>
    <row r="1412" spans="2:6">
      <c r="B1412" s="444">
        <v>44116</v>
      </c>
      <c r="C1412" s="445">
        <v>743.38385000000005</v>
      </c>
      <c r="D1412" s="445">
        <v>743.38385000000005</v>
      </c>
      <c r="E1412" s="446">
        <f t="shared" si="24"/>
        <v>16.569301457380874</v>
      </c>
      <c r="F1412" s="80">
        <v>1.1744091691037628E-2</v>
      </c>
    </row>
    <row r="1413" spans="2:6">
      <c r="B1413" s="444">
        <v>38715</v>
      </c>
      <c r="C1413" s="445">
        <v>42.311520000000002</v>
      </c>
      <c r="D1413" s="445">
        <v>42.311520000000002</v>
      </c>
      <c r="E1413" s="446">
        <f t="shared" si="24"/>
        <v>2.5003960244342194</v>
      </c>
      <c r="F1413" s="80">
        <v>1.1722963523975061E-2</v>
      </c>
    </row>
    <row r="1414" spans="2:6">
      <c r="B1414" s="444">
        <v>37558</v>
      </c>
      <c r="C1414" s="445">
        <v>12.087638</v>
      </c>
      <c r="D1414" s="445">
        <v>12.087638</v>
      </c>
      <c r="E1414" s="446">
        <f t="shared" si="24"/>
        <v>-0.96352538232197416</v>
      </c>
      <c r="F1414" s="80">
        <v>1.1703232642634953E-2</v>
      </c>
    </row>
    <row r="1415" spans="2:6">
      <c r="B1415" s="444">
        <v>42657</v>
      </c>
      <c r="C1415" s="445">
        <v>331.39862099999999</v>
      </c>
      <c r="D1415" s="445">
        <v>331.39862099999999</v>
      </c>
      <c r="E1415" s="446">
        <f t="shared" si="24"/>
        <v>-0.14437452191501565</v>
      </c>
      <c r="F1415" s="80">
        <v>1.1702157833831439E-2</v>
      </c>
    </row>
    <row r="1416" spans="2:6">
      <c r="B1416" s="444">
        <v>43278</v>
      </c>
      <c r="C1416" s="445">
        <v>387.31738300000001</v>
      </c>
      <c r="D1416" s="445">
        <v>387.31738300000001</v>
      </c>
      <c r="E1416" s="446">
        <f t="shared" si="24"/>
        <v>12.084770881857086</v>
      </c>
      <c r="F1416" s="80">
        <v>1.1698336035454115E-2</v>
      </c>
    </row>
    <row r="1417" spans="2:6">
      <c r="B1417" s="444">
        <v>38517</v>
      </c>
      <c r="C1417" s="445">
        <v>29.600624</v>
      </c>
      <c r="D1417" s="445">
        <v>29.600624</v>
      </c>
      <c r="E1417" s="446">
        <f t="shared" si="24"/>
        <v>-0.96487756247116141</v>
      </c>
      <c r="F1417" s="80">
        <v>1.169550029201849E-2</v>
      </c>
    </row>
    <row r="1418" spans="2:6">
      <c r="B1418" s="444">
        <v>44264</v>
      </c>
      <c r="C1418" s="445">
        <v>842.78387499999997</v>
      </c>
      <c r="D1418" s="445">
        <v>842.78387499999997</v>
      </c>
      <c r="E1418" s="446">
        <f t="shared" si="24"/>
        <v>7.8094458864363556</v>
      </c>
      <c r="F1418" s="80">
        <v>1.1695459286457321E-2</v>
      </c>
    </row>
    <row r="1419" spans="2:6">
      <c r="B1419" s="444">
        <v>40694</v>
      </c>
      <c r="C1419" s="445">
        <v>95.668205</v>
      </c>
      <c r="D1419" s="445">
        <v>95.668205</v>
      </c>
      <c r="E1419" s="446">
        <f t="shared" ref="E1419:E1482" si="25">C1419/C1420-1</f>
        <v>2.8339897766369506</v>
      </c>
      <c r="F1419" s="80">
        <v>1.1692848645076026E-2</v>
      </c>
    </row>
    <row r="1420" spans="2:6">
      <c r="B1420" s="444">
        <v>38237</v>
      </c>
      <c r="C1420" s="445">
        <v>24.952649999999998</v>
      </c>
      <c r="D1420" s="445">
        <v>24.952649999999998</v>
      </c>
      <c r="E1420" s="446">
        <f t="shared" si="25"/>
        <v>-0.97759834403860757</v>
      </c>
      <c r="F1420" s="80">
        <v>1.1678106943007416E-2</v>
      </c>
    </row>
    <row r="1421" spans="2:6">
      <c r="B1421" s="444">
        <v>45125</v>
      </c>
      <c r="C1421" s="445">
        <v>1113.8752440000001</v>
      </c>
      <c r="D1421" s="445">
        <v>1113.8752440000001</v>
      </c>
      <c r="E1421" s="446">
        <f t="shared" si="25"/>
        <v>-2.4105431211319028E-2</v>
      </c>
      <c r="F1421" s="80">
        <v>1.1657794661728671E-2</v>
      </c>
    </row>
    <row r="1422" spans="2:6">
      <c r="B1422" s="444">
        <v>45170</v>
      </c>
      <c r="C1422" s="445">
        <v>1141.3889160000001</v>
      </c>
      <c r="D1422" s="445">
        <v>1141.3889160000001</v>
      </c>
      <c r="E1422" s="446">
        <f t="shared" si="25"/>
        <v>10.703371468094751</v>
      </c>
      <c r="F1422" s="80">
        <v>1.164528480325755E-2</v>
      </c>
    </row>
    <row r="1423" spans="2:6">
      <c r="B1423" s="444">
        <v>41117</v>
      </c>
      <c r="C1423" s="445">
        <v>97.526505</v>
      </c>
      <c r="D1423" s="445">
        <v>97.526505</v>
      </c>
      <c r="E1423" s="446">
        <f t="shared" si="25"/>
        <v>-0.73986462467900482</v>
      </c>
      <c r="F1423" s="80">
        <v>1.1626875361577804E-2</v>
      </c>
    </row>
    <row r="1424" spans="2:6">
      <c r="B1424" s="444">
        <v>42996</v>
      </c>
      <c r="C1424" s="445">
        <v>374.90673800000002</v>
      </c>
      <c r="D1424" s="445">
        <v>374.90673800000002</v>
      </c>
      <c r="E1424" s="446">
        <f t="shared" si="25"/>
        <v>26.090322454308758</v>
      </c>
      <c r="F1424" s="80">
        <v>1.1611641235133252E-2</v>
      </c>
    </row>
    <row r="1425" spans="2:6">
      <c r="B1425" s="444">
        <v>37614</v>
      </c>
      <c r="C1425" s="445">
        <v>13.839138999999999</v>
      </c>
      <c r="D1425" s="445">
        <v>13.839138999999999</v>
      </c>
      <c r="E1425" s="446">
        <f t="shared" si="25"/>
        <v>-0.87078999996909601</v>
      </c>
      <c r="F1425" s="80">
        <v>1.1565012555077692E-2</v>
      </c>
    </row>
    <row r="1426" spans="2:6">
      <c r="B1426" s="444">
        <v>41158</v>
      </c>
      <c r="C1426" s="445">
        <v>107.105789</v>
      </c>
      <c r="D1426" s="445">
        <v>107.105789</v>
      </c>
      <c r="E1426" s="446">
        <f t="shared" si="25"/>
        <v>-0.72089978577832003</v>
      </c>
      <c r="F1426" s="80">
        <v>1.1564351187848709E-2</v>
      </c>
    </row>
    <row r="1427" spans="2:6">
      <c r="B1427" s="444">
        <v>42046</v>
      </c>
      <c r="C1427" s="445">
        <v>383.75387599999999</v>
      </c>
      <c r="D1427" s="445">
        <v>383.75387599999999</v>
      </c>
      <c r="E1427" s="446">
        <f t="shared" si="25"/>
        <v>-2.4152576108318224E-2</v>
      </c>
      <c r="F1427" s="80">
        <v>1.1560161467041974E-2</v>
      </c>
    </row>
    <row r="1428" spans="2:6">
      <c r="B1428" s="444">
        <v>43179</v>
      </c>
      <c r="C1428" s="445">
        <v>393.25192299999998</v>
      </c>
      <c r="D1428" s="445">
        <v>393.25192299999998</v>
      </c>
      <c r="E1428" s="446">
        <f t="shared" si="25"/>
        <v>8.2799922928654492</v>
      </c>
      <c r="F1428" s="80">
        <v>1.1548587323294335E-2</v>
      </c>
    </row>
    <row r="1429" spans="2:6">
      <c r="B1429" s="444">
        <v>39541</v>
      </c>
      <c r="C1429" s="445">
        <v>42.37632</v>
      </c>
      <c r="D1429" s="445">
        <v>42.37632</v>
      </c>
      <c r="E1429" s="446">
        <f t="shared" si="25"/>
        <v>-0.95849077784715153</v>
      </c>
      <c r="F1429" s="80">
        <v>1.1538821889376383E-2</v>
      </c>
    </row>
    <row r="1430" spans="2:6">
      <c r="B1430" s="444">
        <v>44537</v>
      </c>
      <c r="C1430" s="445">
        <v>1020.889282</v>
      </c>
      <c r="D1430" s="445">
        <v>1020.889282</v>
      </c>
      <c r="E1430" s="446">
        <f t="shared" si="25"/>
        <v>15.430856142376882</v>
      </c>
      <c r="F1430" s="80">
        <v>1.1526120808519558E-2</v>
      </c>
    </row>
    <row r="1431" spans="2:6">
      <c r="B1431" s="444">
        <v>40078</v>
      </c>
      <c r="C1431" s="445">
        <v>62.132446000000002</v>
      </c>
      <c r="D1431" s="445">
        <v>62.132446000000002</v>
      </c>
      <c r="E1431" s="446">
        <f t="shared" si="25"/>
        <v>-0.7721712351521024</v>
      </c>
      <c r="F1431" s="80">
        <v>1.1502922327399245E-2</v>
      </c>
    </row>
    <row r="1432" spans="2:6">
      <c r="B1432" s="444">
        <v>41680</v>
      </c>
      <c r="C1432" s="445">
        <v>272.71554600000002</v>
      </c>
      <c r="D1432" s="445">
        <v>272.71554600000002</v>
      </c>
      <c r="E1432" s="446">
        <f t="shared" si="25"/>
        <v>-0.72722526733850712</v>
      </c>
      <c r="F1432" s="80">
        <v>1.149959407686274E-2</v>
      </c>
    </row>
    <row r="1433" spans="2:6">
      <c r="B1433" s="444">
        <v>45042</v>
      </c>
      <c r="C1433" s="445">
        <v>999.78301999999996</v>
      </c>
      <c r="D1433" s="445">
        <v>999.78301999999996</v>
      </c>
      <c r="E1433" s="446">
        <f t="shared" si="25"/>
        <v>1.7035271095458016</v>
      </c>
      <c r="F1433" s="80">
        <v>1.1486231279609127E-2</v>
      </c>
    </row>
    <row r="1434" spans="2:6">
      <c r="B1434" s="444">
        <v>42179</v>
      </c>
      <c r="C1434" s="445">
        <v>369.806915</v>
      </c>
      <c r="D1434" s="445">
        <v>369.806915</v>
      </c>
      <c r="E1434" s="446">
        <f t="shared" si="25"/>
        <v>-0.70114794049247198</v>
      </c>
      <c r="F1434" s="80">
        <v>1.1482967047909742E-2</v>
      </c>
    </row>
    <row r="1435" spans="2:6">
      <c r="B1435" s="444">
        <v>45232</v>
      </c>
      <c r="C1435" s="445">
        <v>1237.424683</v>
      </c>
      <c r="D1435" s="445">
        <v>1237.424683</v>
      </c>
      <c r="E1435" s="446">
        <f t="shared" si="25"/>
        <v>2.1967749658462252</v>
      </c>
      <c r="F1435" s="80">
        <v>1.1477903605304318E-2</v>
      </c>
    </row>
    <row r="1436" spans="2:6">
      <c r="B1436" s="444">
        <v>43021</v>
      </c>
      <c r="C1436" s="445">
        <v>387.08532700000001</v>
      </c>
      <c r="D1436" s="445">
        <v>387.08532700000001</v>
      </c>
      <c r="E1436" s="446">
        <f t="shared" si="25"/>
        <v>0.31313008547644117</v>
      </c>
      <c r="F1436" s="80">
        <v>1.1462594606563181E-2</v>
      </c>
    </row>
    <row r="1437" spans="2:6">
      <c r="B1437" s="444">
        <v>42565</v>
      </c>
      <c r="C1437" s="445">
        <v>294.78064000000001</v>
      </c>
      <c r="D1437" s="445">
        <v>294.78064000000001</v>
      </c>
      <c r="E1437" s="446">
        <f t="shared" si="25"/>
        <v>0.71664611962153302</v>
      </c>
      <c r="F1437" s="80">
        <v>1.1458498096435621E-2</v>
      </c>
    </row>
    <row r="1438" spans="2:6">
      <c r="B1438" s="444">
        <v>41478</v>
      </c>
      <c r="C1438" s="445">
        <v>171.71893299999999</v>
      </c>
      <c r="D1438" s="445">
        <v>171.71893299999999</v>
      </c>
      <c r="E1438" s="446">
        <f t="shared" si="25"/>
        <v>2.5845509112407949</v>
      </c>
      <c r="F1438" s="80">
        <v>1.1457275136018019E-2</v>
      </c>
    </row>
    <row r="1439" spans="2:6">
      <c r="B1439" s="444">
        <v>38845</v>
      </c>
      <c r="C1439" s="445">
        <v>47.905284999999999</v>
      </c>
      <c r="D1439" s="445">
        <v>47.905284999999999</v>
      </c>
      <c r="E1439" s="446">
        <f t="shared" si="25"/>
        <v>-0.96419346122301985</v>
      </c>
      <c r="F1439" s="80">
        <v>1.144655949753326E-2</v>
      </c>
    </row>
    <row r="1440" spans="2:6">
      <c r="B1440" s="444">
        <v>45428</v>
      </c>
      <c r="C1440" s="445">
        <v>1337.8920900000001</v>
      </c>
      <c r="D1440" s="445">
        <v>1337.8920900000001</v>
      </c>
      <c r="E1440" s="446">
        <f t="shared" si="25"/>
        <v>54.426570028295515</v>
      </c>
      <c r="F1440" s="80">
        <v>1.1441177412670589E-2</v>
      </c>
    </row>
    <row r="1441" spans="2:6">
      <c r="B1441" s="444">
        <v>38365</v>
      </c>
      <c r="C1441" s="445">
        <v>24.138100000000001</v>
      </c>
      <c r="D1441" s="445">
        <v>24.138100000000001</v>
      </c>
      <c r="E1441" s="446">
        <f t="shared" si="25"/>
        <v>-0.47850878760255167</v>
      </c>
      <c r="F1441" s="80">
        <v>1.1432220724788111E-2</v>
      </c>
    </row>
    <row r="1442" spans="2:6">
      <c r="B1442" s="444">
        <v>39349</v>
      </c>
      <c r="C1442" s="445">
        <v>46.286686000000003</v>
      </c>
      <c r="D1442" s="445">
        <v>46.286686000000003</v>
      </c>
      <c r="E1442" s="446">
        <f t="shared" si="25"/>
        <v>-0.97106884132807436</v>
      </c>
      <c r="F1442" s="80">
        <v>1.1423368825931535E-2</v>
      </c>
    </row>
    <row r="1443" spans="2:6">
      <c r="B1443" s="444">
        <v>45330</v>
      </c>
      <c r="C1443" s="445">
        <v>1599.8905030000001</v>
      </c>
      <c r="D1443" s="445">
        <v>1599.8905030000001</v>
      </c>
      <c r="E1443" s="446">
        <f t="shared" si="25"/>
        <v>1.6361877488142493</v>
      </c>
      <c r="F1443" s="80">
        <v>1.1421717121634423E-2</v>
      </c>
    </row>
    <row r="1444" spans="2:6">
      <c r="B1444" s="444">
        <v>44081</v>
      </c>
      <c r="C1444" s="445">
        <v>606.89550799999995</v>
      </c>
      <c r="D1444" s="445">
        <v>606.89550799999995</v>
      </c>
      <c r="E1444" s="446">
        <f t="shared" si="25"/>
        <v>-0.27785129553502419</v>
      </c>
      <c r="F1444" s="80">
        <v>1.141545190436033E-2</v>
      </c>
    </row>
    <row r="1445" spans="2:6">
      <c r="B1445" s="444">
        <v>44238</v>
      </c>
      <c r="C1445" s="445">
        <v>840.40240500000004</v>
      </c>
      <c r="D1445" s="445">
        <v>840.40240500000004</v>
      </c>
      <c r="E1445" s="446">
        <f t="shared" si="25"/>
        <v>58.929709369552533</v>
      </c>
      <c r="F1445" s="80">
        <v>1.1412847879020749E-2</v>
      </c>
    </row>
    <row r="1446" spans="2:6">
      <c r="B1446" s="444">
        <v>37599</v>
      </c>
      <c r="C1446" s="445">
        <v>14.023135</v>
      </c>
      <c r="D1446" s="445">
        <v>14.023135</v>
      </c>
      <c r="E1446" s="446">
        <f t="shared" si="25"/>
        <v>-0.72643940879488356</v>
      </c>
      <c r="F1446" s="80">
        <v>1.1412413054746828E-2</v>
      </c>
    </row>
    <row r="1447" spans="2:6">
      <c r="B1447" s="444">
        <v>39041</v>
      </c>
      <c r="C1447" s="445">
        <v>51.261532000000003</v>
      </c>
      <c r="D1447" s="445">
        <v>51.261532000000003</v>
      </c>
      <c r="E1447" s="446">
        <f t="shared" si="25"/>
        <v>-0.85345569377182762</v>
      </c>
      <c r="F1447" s="80">
        <v>1.1411621869238386E-2</v>
      </c>
    </row>
    <row r="1448" spans="2:6">
      <c r="B1448" s="444">
        <v>42305</v>
      </c>
      <c r="C1448" s="445">
        <v>349.802277</v>
      </c>
      <c r="D1448" s="445">
        <v>349.802277</v>
      </c>
      <c r="E1448" s="446">
        <f t="shared" si="25"/>
        <v>6.3772179831614517</v>
      </c>
      <c r="F1448" s="80">
        <v>1.1410120959641556E-2</v>
      </c>
    </row>
    <row r="1449" spans="2:6">
      <c r="B1449" s="444">
        <v>38964</v>
      </c>
      <c r="C1449" s="445">
        <v>47.416556999999997</v>
      </c>
      <c r="D1449" s="445">
        <v>47.416556999999997</v>
      </c>
      <c r="E1449" s="446">
        <f t="shared" si="25"/>
        <v>-0.88296464131742236</v>
      </c>
      <c r="F1449" s="80">
        <v>1.1392062137341785E-2</v>
      </c>
    </row>
    <row r="1450" spans="2:6">
      <c r="B1450" s="444">
        <v>43308</v>
      </c>
      <c r="C1450" s="445">
        <v>405.14727800000003</v>
      </c>
      <c r="D1450" s="445">
        <v>405.14727800000003</v>
      </c>
      <c r="E1450" s="446">
        <f t="shared" si="25"/>
        <v>15.68779938819641</v>
      </c>
      <c r="F1450" s="80">
        <v>1.1389907056250426E-2</v>
      </c>
    </row>
    <row r="1451" spans="2:6">
      <c r="B1451" s="444">
        <v>38223</v>
      </c>
      <c r="C1451" s="445">
        <v>24.278053</v>
      </c>
      <c r="D1451" s="445">
        <v>24.278053</v>
      </c>
      <c r="E1451" s="446">
        <f t="shared" si="25"/>
        <v>-0.930980705209004</v>
      </c>
      <c r="F1451" s="80">
        <v>1.1367549819365941E-2</v>
      </c>
    </row>
    <row r="1452" spans="2:6">
      <c r="B1452" s="444">
        <v>42864</v>
      </c>
      <c r="C1452" s="445">
        <v>351.75747699999999</v>
      </c>
      <c r="D1452" s="445">
        <v>351.75747699999999</v>
      </c>
      <c r="E1452" s="446">
        <f t="shared" si="25"/>
        <v>2.4393715099921129</v>
      </c>
      <c r="F1452" s="80">
        <v>1.136629936904443E-2</v>
      </c>
    </row>
    <row r="1453" spans="2:6">
      <c r="B1453" s="444">
        <v>41134</v>
      </c>
      <c r="C1453" s="445">
        <v>102.27376599999999</v>
      </c>
      <c r="D1453" s="445">
        <v>102.27376599999999</v>
      </c>
      <c r="E1453" s="446">
        <f t="shared" si="25"/>
        <v>-0.90053970264035743</v>
      </c>
      <c r="F1453" s="80">
        <v>1.1363521968346557E-2</v>
      </c>
    </row>
    <row r="1454" spans="2:6">
      <c r="B1454" s="444">
        <v>44434</v>
      </c>
      <c r="C1454" s="445">
        <v>1028.2873540000001</v>
      </c>
      <c r="D1454" s="445">
        <v>1028.2873540000001</v>
      </c>
      <c r="E1454" s="446">
        <f t="shared" si="25"/>
        <v>4.7889033841254358</v>
      </c>
      <c r="F1454" s="80">
        <v>1.1348501457113747E-2</v>
      </c>
    </row>
    <row r="1455" spans="2:6">
      <c r="B1455" s="444">
        <v>41505</v>
      </c>
      <c r="C1455" s="445">
        <v>177.63076799999999</v>
      </c>
      <c r="D1455" s="445">
        <v>177.63076799999999</v>
      </c>
      <c r="E1455" s="446">
        <f t="shared" si="25"/>
        <v>1.1519312630357219</v>
      </c>
      <c r="F1455" s="80">
        <v>1.1346319488494849E-2</v>
      </c>
    </row>
    <row r="1456" spans="2:6">
      <c r="B1456" s="444">
        <v>40599</v>
      </c>
      <c r="C1456" s="445">
        <v>82.544815</v>
      </c>
      <c r="D1456" s="445">
        <v>82.544815</v>
      </c>
      <c r="E1456" s="446">
        <f t="shared" si="25"/>
        <v>-6.141722189608867E-2</v>
      </c>
      <c r="F1456" s="80">
        <v>1.1340442043201504E-2</v>
      </c>
    </row>
    <row r="1457" spans="2:6">
      <c r="B1457" s="444">
        <v>40949</v>
      </c>
      <c r="C1457" s="445">
        <v>87.946228000000005</v>
      </c>
      <c r="D1457" s="445">
        <v>87.946228000000005</v>
      </c>
      <c r="E1457" s="446">
        <f t="shared" si="25"/>
        <v>-1.4911855876855729E-3</v>
      </c>
      <c r="F1457" s="80">
        <v>1.1327875485721117E-2</v>
      </c>
    </row>
    <row r="1458" spans="2:6">
      <c r="B1458" s="444">
        <v>40549</v>
      </c>
      <c r="C1458" s="445">
        <v>88.077567999999999</v>
      </c>
      <c r="D1458" s="445">
        <v>88.077567999999999</v>
      </c>
      <c r="E1458" s="446">
        <f t="shared" si="25"/>
        <v>2.0306534214830054</v>
      </c>
      <c r="F1458" s="80">
        <v>1.1326201709849881E-2</v>
      </c>
    </row>
    <row r="1459" spans="2:6">
      <c r="B1459" s="444">
        <v>38509</v>
      </c>
      <c r="C1459" s="445">
        <v>29.062237</v>
      </c>
      <c r="D1459" s="445">
        <v>29.062237</v>
      </c>
      <c r="E1459" s="446">
        <f t="shared" si="25"/>
        <v>-0.96608063835648006</v>
      </c>
      <c r="F1459" s="80">
        <v>1.1306729035756691E-2</v>
      </c>
    </row>
    <row r="1460" spans="2:6">
      <c r="B1460" s="444">
        <v>44767</v>
      </c>
      <c r="C1460" s="445">
        <v>856.80377199999998</v>
      </c>
      <c r="D1460" s="445">
        <v>856.80377199999998</v>
      </c>
      <c r="E1460" s="446">
        <f t="shared" si="25"/>
        <v>27.370761304240009</v>
      </c>
      <c r="F1460" s="80">
        <v>1.1301347857753719E-2</v>
      </c>
    </row>
    <row r="1461" spans="2:6">
      <c r="B1461" s="444">
        <v>38539</v>
      </c>
      <c r="C1461" s="445">
        <v>30.200239</v>
      </c>
      <c r="D1461" s="445">
        <v>30.200239</v>
      </c>
      <c r="E1461" s="446">
        <f t="shared" si="25"/>
        <v>-0.93989916050498301</v>
      </c>
      <c r="F1461" s="80">
        <v>1.1301235354958639E-2</v>
      </c>
    </row>
    <row r="1462" spans="2:6">
      <c r="B1462" s="444">
        <v>43852</v>
      </c>
      <c r="C1462" s="445">
        <v>502.49279799999999</v>
      </c>
      <c r="D1462" s="445">
        <v>502.49279799999999</v>
      </c>
      <c r="E1462" s="446">
        <f t="shared" si="25"/>
        <v>3.768719556627425</v>
      </c>
      <c r="F1462" s="80">
        <v>1.1300669095973825E-2</v>
      </c>
    </row>
    <row r="1463" spans="2:6">
      <c r="B1463" s="444">
        <v>41144</v>
      </c>
      <c r="C1463" s="445">
        <v>105.372688</v>
      </c>
      <c r="D1463" s="445">
        <v>105.372688</v>
      </c>
      <c r="E1463" s="446">
        <f t="shared" si="25"/>
        <v>0.91071493331871078</v>
      </c>
      <c r="F1463" s="80">
        <v>1.1299624589664825E-2</v>
      </c>
    </row>
    <row r="1464" spans="2:6">
      <c r="B1464" s="444">
        <v>40100</v>
      </c>
      <c r="C1464" s="445">
        <v>55.148304000000003</v>
      </c>
      <c r="D1464" s="445">
        <v>55.148304000000003</v>
      </c>
      <c r="E1464" s="446">
        <f t="shared" si="25"/>
        <v>-0.86581962009648483</v>
      </c>
      <c r="F1464" s="80">
        <v>1.1295518935527715E-2</v>
      </c>
    </row>
    <row r="1465" spans="2:6">
      <c r="B1465" s="444">
        <v>43192</v>
      </c>
      <c r="C1465" s="445">
        <v>411.00125100000002</v>
      </c>
      <c r="D1465" s="445">
        <v>411.00125100000002</v>
      </c>
      <c r="E1465" s="446">
        <f t="shared" si="25"/>
        <v>17.21041969572741</v>
      </c>
      <c r="F1465" s="80">
        <v>1.1253420169834882E-2</v>
      </c>
    </row>
    <row r="1466" spans="2:6">
      <c r="B1466" s="444">
        <v>38181</v>
      </c>
      <c r="C1466" s="445">
        <v>22.569565000000001</v>
      </c>
      <c r="D1466" s="445">
        <v>22.569565000000001</v>
      </c>
      <c r="E1466" s="446">
        <f t="shared" si="25"/>
        <v>-0.94359754313559741</v>
      </c>
      <c r="F1466" s="80">
        <v>1.120718735297288E-2</v>
      </c>
    </row>
    <row r="1467" spans="2:6">
      <c r="B1467" s="444">
        <v>43480</v>
      </c>
      <c r="C1467" s="445">
        <v>400.15216099999998</v>
      </c>
      <c r="D1467" s="445">
        <v>400.15216099999998</v>
      </c>
      <c r="E1467" s="446">
        <f t="shared" si="25"/>
        <v>0.22678718190141978</v>
      </c>
      <c r="F1467" s="80">
        <v>1.120343931137957E-2</v>
      </c>
    </row>
    <row r="1468" spans="2:6">
      <c r="B1468" s="444">
        <v>42643</v>
      </c>
      <c r="C1468" s="445">
        <v>326.17895499999997</v>
      </c>
      <c r="D1468" s="445">
        <v>326.17895499999997</v>
      </c>
      <c r="E1468" s="446">
        <f t="shared" si="25"/>
        <v>-0.71049081793498003</v>
      </c>
      <c r="F1468" s="80">
        <v>1.1187436920905292E-2</v>
      </c>
    </row>
    <row r="1469" spans="2:6">
      <c r="B1469" s="444">
        <v>45168</v>
      </c>
      <c r="C1469" s="445">
        <v>1126.661865</v>
      </c>
      <c r="D1469" s="445">
        <v>1126.661865</v>
      </c>
      <c r="E1469" s="446">
        <f t="shared" si="25"/>
        <v>6.6929074697959168E-2</v>
      </c>
      <c r="F1469" s="80">
        <v>1.1187399651881424E-2</v>
      </c>
    </row>
    <row r="1470" spans="2:6">
      <c r="B1470" s="444">
        <v>44971</v>
      </c>
      <c r="C1470" s="445">
        <v>1055.9857179999999</v>
      </c>
      <c r="D1470" s="445">
        <v>1055.9857179999999</v>
      </c>
      <c r="E1470" s="446">
        <f t="shared" si="25"/>
        <v>2.0361065691728992</v>
      </c>
      <c r="F1470" s="80">
        <v>1.1185816974130791E-2</v>
      </c>
    </row>
    <row r="1471" spans="2:6">
      <c r="B1471" s="444">
        <v>42335</v>
      </c>
      <c r="C1471" s="445">
        <v>347.80917399999998</v>
      </c>
      <c r="D1471" s="445">
        <v>347.80917399999998</v>
      </c>
      <c r="E1471" s="446">
        <f t="shared" si="25"/>
        <v>22.396003371141969</v>
      </c>
      <c r="F1471" s="80">
        <v>1.1183069964789238E-2</v>
      </c>
    </row>
    <row r="1472" spans="2:6">
      <c r="B1472" s="444">
        <v>37498</v>
      </c>
      <c r="C1472" s="445">
        <v>14.866179000000001</v>
      </c>
      <c r="D1472" s="445">
        <v>14.866179000000001</v>
      </c>
      <c r="E1472" s="446">
        <f t="shared" si="25"/>
        <v>-0.59106698707527561</v>
      </c>
      <c r="F1472" s="80">
        <v>1.1180325576283012E-2</v>
      </c>
    </row>
    <row r="1473" spans="2:6">
      <c r="B1473" s="444">
        <v>39709</v>
      </c>
      <c r="C1473" s="445">
        <v>36.353580000000001</v>
      </c>
      <c r="D1473" s="445">
        <v>36.353580000000001</v>
      </c>
      <c r="E1473" s="446">
        <f t="shared" si="25"/>
        <v>-0.95748661629796539</v>
      </c>
      <c r="F1473" s="80">
        <v>1.1169246303608604E-2</v>
      </c>
    </row>
    <row r="1474" spans="2:6">
      <c r="B1474" s="444">
        <v>44201</v>
      </c>
      <c r="C1474" s="445">
        <v>855.10906999999997</v>
      </c>
      <c r="D1474" s="445">
        <v>855.10906999999997</v>
      </c>
      <c r="E1474" s="446">
        <f t="shared" si="25"/>
        <v>14.084415203659143</v>
      </c>
      <c r="F1474" s="80">
        <v>1.1168965867584424E-2</v>
      </c>
    </row>
    <row r="1475" spans="2:6">
      <c r="B1475" s="444">
        <v>40067</v>
      </c>
      <c r="C1475" s="445">
        <v>56.688248000000002</v>
      </c>
      <c r="D1475" s="445">
        <v>56.688248000000002</v>
      </c>
      <c r="E1475" s="446">
        <f t="shared" si="25"/>
        <v>-0.18378937457889677</v>
      </c>
      <c r="F1475" s="80">
        <v>1.1148538101402483E-2</v>
      </c>
    </row>
    <row r="1476" spans="2:6">
      <c r="B1476" s="444">
        <v>40198</v>
      </c>
      <c r="C1476" s="445">
        <v>69.452965000000006</v>
      </c>
      <c r="D1476" s="445">
        <v>69.452965000000006</v>
      </c>
      <c r="E1476" s="446">
        <f t="shared" si="25"/>
        <v>-0.13031126415087202</v>
      </c>
      <c r="F1476" s="80">
        <v>1.1146184196938913E-2</v>
      </c>
    </row>
    <row r="1477" spans="2:6">
      <c r="B1477" s="444">
        <v>40455</v>
      </c>
      <c r="C1477" s="445">
        <v>79.859566000000001</v>
      </c>
      <c r="D1477" s="445">
        <v>79.859566000000001</v>
      </c>
      <c r="E1477" s="446">
        <f t="shared" si="25"/>
        <v>2.2316691212539688</v>
      </c>
      <c r="F1477" s="80">
        <v>1.1139357158519436E-2</v>
      </c>
    </row>
    <row r="1478" spans="2:6">
      <c r="B1478" s="444">
        <v>38000</v>
      </c>
      <c r="C1478" s="445">
        <v>24.711554</v>
      </c>
      <c r="D1478" s="445">
        <v>24.711554</v>
      </c>
      <c r="E1478" s="446">
        <f t="shared" si="25"/>
        <v>-0.94174807795891335</v>
      </c>
      <c r="F1478" s="80">
        <v>1.1133595245884198E-2</v>
      </c>
    </row>
    <row r="1479" spans="2:6">
      <c r="B1479" s="444">
        <v>43207</v>
      </c>
      <c r="C1479" s="445">
        <v>424.21868899999998</v>
      </c>
      <c r="D1479" s="445">
        <v>424.21868899999998</v>
      </c>
      <c r="E1479" s="446">
        <f t="shared" si="25"/>
        <v>0.26989862563298272</v>
      </c>
      <c r="F1479" s="80">
        <v>1.1101033199388821E-2</v>
      </c>
    </row>
    <row r="1480" spans="2:6">
      <c r="B1480" s="444">
        <v>42384</v>
      </c>
      <c r="C1480" s="445">
        <v>334.05712899999997</v>
      </c>
      <c r="D1480" s="445">
        <v>334.05712899999997</v>
      </c>
      <c r="E1480" s="446">
        <f t="shared" si="25"/>
        <v>17.546747159848785</v>
      </c>
      <c r="F1480" s="80">
        <v>1.1099722109235266E-2</v>
      </c>
    </row>
    <row r="1481" spans="2:6">
      <c r="B1481" s="444">
        <v>39871</v>
      </c>
      <c r="C1481" s="445">
        <v>18.011628999999999</v>
      </c>
      <c r="D1481" s="445">
        <v>18.011628999999999</v>
      </c>
      <c r="E1481" s="446">
        <f t="shared" si="25"/>
        <v>-0.58841608727550199</v>
      </c>
      <c r="F1481" s="80">
        <v>1.1099703040883702E-2</v>
      </c>
    </row>
    <row r="1482" spans="2:6">
      <c r="B1482" s="444">
        <v>40022</v>
      </c>
      <c r="C1482" s="445">
        <v>43.761741999999998</v>
      </c>
      <c r="D1482" s="445">
        <v>43.761741999999998</v>
      </c>
      <c r="E1482" s="446">
        <f t="shared" si="25"/>
        <v>-5.3672863839109408E-2</v>
      </c>
      <c r="F1482" s="80">
        <v>1.109218238286358E-2</v>
      </c>
    </row>
    <row r="1483" spans="2:6">
      <c r="B1483" s="444">
        <v>40030</v>
      </c>
      <c r="C1483" s="445">
        <v>46.243777999999999</v>
      </c>
      <c r="D1483" s="445">
        <v>46.243777999999999</v>
      </c>
      <c r="E1483" s="446">
        <f t="shared" ref="E1483:E1546" si="26">C1483/C1484-1</f>
        <v>-0.49996527399810298</v>
      </c>
      <c r="F1483" s="80">
        <v>1.10914934184283E-2</v>
      </c>
    </row>
    <row r="1484" spans="2:6">
      <c r="B1484" s="444">
        <v>40739</v>
      </c>
      <c r="C1484" s="445">
        <v>92.481133</v>
      </c>
      <c r="D1484" s="445">
        <v>92.481133</v>
      </c>
      <c r="E1484" s="446">
        <f t="shared" si="26"/>
        <v>-0.69678441417277992</v>
      </c>
      <c r="F1484" s="80">
        <v>1.1072717737385274E-2</v>
      </c>
    </row>
    <row r="1485" spans="2:6">
      <c r="B1485" s="444">
        <v>42578</v>
      </c>
      <c r="C1485" s="445">
        <v>305.00125100000002</v>
      </c>
      <c r="D1485" s="445">
        <v>305.00125100000002</v>
      </c>
      <c r="E1485" s="446">
        <f t="shared" si="26"/>
        <v>-0.18941271735855336</v>
      </c>
      <c r="F1485" s="80">
        <v>1.1069655694105451E-2</v>
      </c>
    </row>
    <row r="1486" spans="2:6">
      <c r="B1486" s="444">
        <v>42187</v>
      </c>
      <c r="C1486" s="445">
        <v>376.27194200000002</v>
      </c>
      <c r="D1486" s="445">
        <v>376.27194200000002</v>
      </c>
      <c r="E1486" s="446">
        <f t="shared" si="26"/>
        <v>3.5512013557712958</v>
      </c>
      <c r="F1486" s="80">
        <v>1.106957334631975E-2</v>
      </c>
    </row>
    <row r="1487" spans="2:6">
      <c r="B1487" s="444">
        <v>40527</v>
      </c>
      <c r="C1487" s="445">
        <v>82.675301000000005</v>
      </c>
      <c r="D1487" s="445">
        <v>82.675301000000005</v>
      </c>
      <c r="E1487" s="446">
        <f t="shared" si="26"/>
        <v>2.7231521850196576</v>
      </c>
      <c r="F1487" s="80">
        <v>1.1048707386118517E-2</v>
      </c>
    </row>
    <row r="1488" spans="2:6">
      <c r="B1488" s="444">
        <v>38113</v>
      </c>
      <c r="C1488" s="445">
        <v>22.205727</v>
      </c>
      <c r="D1488" s="445">
        <v>22.205727</v>
      </c>
      <c r="E1488" s="446">
        <f t="shared" si="26"/>
        <v>-0.97743795965394475</v>
      </c>
      <c r="F1488" s="80">
        <v>1.1043484282806437E-2</v>
      </c>
    </row>
    <row r="1489" spans="2:6">
      <c r="B1489" s="444">
        <v>45037</v>
      </c>
      <c r="C1489" s="445">
        <v>984.20739700000001</v>
      </c>
      <c r="D1489" s="445">
        <v>984.20739700000001</v>
      </c>
      <c r="E1489" s="446">
        <f t="shared" si="26"/>
        <v>2.1220411114351023E-3</v>
      </c>
      <c r="F1489" s="80">
        <v>1.1036013071473505E-2</v>
      </c>
    </row>
    <row r="1490" spans="2:6">
      <c r="B1490" s="444">
        <v>44909</v>
      </c>
      <c r="C1490" s="445">
        <v>982.12329099999999</v>
      </c>
      <c r="D1490" s="445">
        <v>982.12329099999999</v>
      </c>
      <c r="E1490" s="446">
        <f t="shared" si="26"/>
        <v>1.8801859842224156</v>
      </c>
      <c r="F1490" s="80">
        <v>1.1007981111882836E-2</v>
      </c>
    </row>
    <row r="1491" spans="2:6">
      <c r="B1491" s="444">
        <v>42359</v>
      </c>
      <c r="C1491" s="445">
        <v>340.99301100000002</v>
      </c>
      <c r="D1491" s="445">
        <v>340.99301100000002</v>
      </c>
      <c r="E1491" s="446">
        <f t="shared" si="26"/>
        <v>11.402055342742189</v>
      </c>
      <c r="F1491" s="80">
        <v>1.0991220775514066E-2</v>
      </c>
    </row>
    <row r="1492" spans="2:6">
      <c r="B1492" s="444">
        <v>38341</v>
      </c>
      <c r="C1492" s="445">
        <v>27.494879000000001</v>
      </c>
      <c r="D1492" s="445">
        <v>27.494879000000001</v>
      </c>
      <c r="E1492" s="446">
        <f t="shared" si="26"/>
        <v>-0.92539092383744448</v>
      </c>
      <c r="F1492" s="80">
        <v>1.0990186420865911E-2</v>
      </c>
    </row>
    <row r="1493" spans="2:6">
      <c r="B1493" s="444">
        <v>43080</v>
      </c>
      <c r="C1493" s="445">
        <v>368.519226</v>
      </c>
      <c r="D1493" s="445">
        <v>368.519226</v>
      </c>
      <c r="E1493" s="446">
        <f t="shared" si="26"/>
        <v>0.14372377112291335</v>
      </c>
      <c r="F1493" s="80">
        <v>1.0971411143261278E-2</v>
      </c>
    </row>
    <row r="1494" spans="2:6">
      <c r="B1494" s="444">
        <v>41963</v>
      </c>
      <c r="C1494" s="445">
        <v>322.209991</v>
      </c>
      <c r="D1494" s="445">
        <v>322.209991</v>
      </c>
      <c r="E1494" s="446">
        <f t="shared" si="26"/>
        <v>-4.3711125461990519E-2</v>
      </c>
      <c r="F1494" s="80">
        <v>1.0942951832832337E-2</v>
      </c>
    </row>
    <row r="1495" spans="2:6">
      <c r="B1495" s="444">
        <v>42767</v>
      </c>
      <c r="C1495" s="445">
        <v>336.937927</v>
      </c>
      <c r="D1495" s="445">
        <v>336.937927</v>
      </c>
      <c r="E1495" s="446">
        <f t="shared" si="26"/>
        <v>1.4276117760746572</v>
      </c>
      <c r="F1495" s="80">
        <v>1.0929719474878086E-2</v>
      </c>
    </row>
    <row r="1496" spans="2:6">
      <c r="B1496" s="444">
        <v>41414</v>
      </c>
      <c r="C1496" s="445">
        <v>138.79399100000001</v>
      </c>
      <c r="D1496" s="445">
        <v>138.79399100000001</v>
      </c>
      <c r="E1496" s="446">
        <f t="shared" si="26"/>
        <v>-0.62283443993916188</v>
      </c>
      <c r="F1496" s="80">
        <v>1.0903665296980947E-2</v>
      </c>
    </row>
    <row r="1497" spans="2:6">
      <c r="B1497" s="444">
        <v>42992</v>
      </c>
      <c r="C1497" s="445">
        <v>367.99221799999998</v>
      </c>
      <c r="D1497" s="445">
        <v>367.99221799999998</v>
      </c>
      <c r="E1497" s="446">
        <f t="shared" si="26"/>
        <v>-3.2545993499476067E-2</v>
      </c>
      <c r="F1497" s="80">
        <v>1.0903134026415628E-2</v>
      </c>
    </row>
    <row r="1498" spans="2:6">
      <c r="B1498" s="444">
        <v>42188</v>
      </c>
      <c r="C1498" s="445">
        <v>380.37179600000002</v>
      </c>
      <c r="D1498" s="445">
        <v>380.37179600000002</v>
      </c>
      <c r="E1498" s="446">
        <f t="shared" si="26"/>
        <v>-8.8620321035252525E-2</v>
      </c>
      <c r="F1498" s="80">
        <v>1.0895986499041221E-2</v>
      </c>
    </row>
    <row r="1499" spans="2:6">
      <c r="B1499" s="444">
        <v>43494</v>
      </c>
      <c r="C1499" s="445">
        <v>417.35821499999997</v>
      </c>
      <c r="D1499" s="445">
        <v>417.35821499999997</v>
      </c>
      <c r="E1499" s="446">
        <f t="shared" si="26"/>
        <v>0.26577020904449999</v>
      </c>
      <c r="F1499" s="80">
        <v>1.0891704711108341E-2</v>
      </c>
    </row>
    <row r="1500" spans="2:6">
      <c r="B1500" s="444">
        <v>42646</v>
      </c>
      <c r="C1500" s="445">
        <v>329.72668499999997</v>
      </c>
      <c r="D1500" s="445">
        <v>329.72668499999997</v>
      </c>
      <c r="E1500" s="446">
        <f t="shared" si="26"/>
        <v>-0.11384985492138722</v>
      </c>
      <c r="F1500" s="80">
        <v>1.0876636722316979E-2</v>
      </c>
    </row>
    <row r="1501" spans="2:6">
      <c r="B1501" s="444">
        <v>42263</v>
      </c>
      <c r="C1501" s="445">
        <v>372.08895899999999</v>
      </c>
      <c r="D1501" s="445">
        <v>372.08895899999999</v>
      </c>
      <c r="E1501" s="446">
        <f t="shared" si="26"/>
        <v>-9.3051508361641666E-2</v>
      </c>
      <c r="F1501" s="80">
        <v>1.0874482307422051E-2</v>
      </c>
    </row>
    <row r="1502" spans="2:6">
      <c r="B1502" s="444">
        <v>43451</v>
      </c>
      <c r="C1502" s="445">
        <v>410.26470899999998</v>
      </c>
      <c r="D1502" s="445">
        <v>410.26470899999998</v>
      </c>
      <c r="E1502" s="446">
        <f t="shared" si="26"/>
        <v>8.2382170063026141</v>
      </c>
      <c r="F1502" s="80">
        <v>1.0871743402784739E-2</v>
      </c>
    </row>
    <row r="1503" spans="2:6">
      <c r="B1503" s="444">
        <v>38933</v>
      </c>
      <c r="C1503" s="445">
        <v>44.409511999999999</v>
      </c>
      <c r="D1503" s="445">
        <v>44.409511999999999</v>
      </c>
      <c r="E1503" s="446">
        <f t="shared" si="26"/>
        <v>0.15668347049381603</v>
      </c>
      <c r="F1503" s="80">
        <v>1.0867525754927332E-2</v>
      </c>
    </row>
    <row r="1504" spans="2:6">
      <c r="B1504" s="444">
        <v>38895</v>
      </c>
      <c r="C1504" s="445">
        <v>38.393833000000001</v>
      </c>
      <c r="D1504" s="445">
        <v>38.393833000000001</v>
      </c>
      <c r="E1504" s="446">
        <f t="shared" si="26"/>
        <v>-0.4642707097617923</v>
      </c>
      <c r="F1504" s="80">
        <v>1.0865921245688082E-2</v>
      </c>
    </row>
    <row r="1505" spans="2:6">
      <c r="B1505" s="444">
        <v>40294</v>
      </c>
      <c r="C1505" s="445">
        <v>71.666481000000005</v>
      </c>
      <c r="D1505" s="445">
        <v>71.666481000000005</v>
      </c>
      <c r="E1505" s="446">
        <f t="shared" si="26"/>
        <v>-0.78340874883941414</v>
      </c>
      <c r="F1505" s="80">
        <v>1.0858139680034462E-2</v>
      </c>
    </row>
    <row r="1506" spans="2:6">
      <c r="B1506" s="444">
        <v>42447</v>
      </c>
      <c r="C1506" s="445">
        <v>330.88354500000003</v>
      </c>
      <c r="D1506" s="445">
        <v>330.88354500000003</v>
      </c>
      <c r="E1506" s="446">
        <f t="shared" si="26"/>
        <v>-0.54503721174312481</v>
      </c>
      <c r="F1506" s="80">
        <v>1.0855252589943687E-2</v>
      </c>
    </row>
    <row r="1507" spans="2:6">
      <c r="B1507" s="444">
        <v>44167</v>
      </c>
      <c r="C1507" s="445">
        <v>727.27606200000002</v>
      </c>
      <c r="D1507" s="445">
        <v>727.27606200000002</v>
      </c>
      <c r="E1507" s="446">
        <f t="shared" si="26"/>
        <v>1.0599140028830853</v>
      </c>
      <c r="F1507" s="80">
        <v>1.0849951545363501E-2</v>
      </c>
    </row>
    <row r="1508" spans="2:6">
      <c r="B1508" s="444">
        <v>42797</v>
      </c>
      <c r="C1508" s="445">
        <v>353.06137100000001</v>
      </c>
      <c r="D1508" s="445">
        <v>353.06137100000001</v>
      </c>
      <c r="E1508" s="446">
        <f t="shared" si="26"/>
        <v>1.9331695214446913</v>
      </c>
      <c r="F1508" s="80">
        <v>1.0844386135765216E-2</v>
      </c>
    </row>
    <row r="1509" spans="2:6">
      <c r="B1509" s="444">
        <v>41282</v>
      </c>
      <c r="C1509" s="445">
        <v>120.36855300000001</v>
      </c>
      <c r="D1509" s="445">
        <v>120.36855300000001</v>
      </c>
      <c r="E1509" s="446">
        <f t="shared" si="26"/>
        <v>-0.87566886245993492</v>
      </c>
      <c r="F1509" s="80">
        <v>1.0829755588134704E-2</v>
      </c>
    </row>
    <row r="1510" spans="2:6">
      <c r="B1510" s="444">
        <v>44865</v>
      </c>
      <c r="C1510" s="445">
        <v>968.128784</v>
      </c>
      <c r="D1510" s="445">
        <v>968.128784</v>
      </c>
      <c r="E1510" s="446">
        <f t="shared" si="26"/>
        <v>5.564929651895886</v>
      </c>
      <c r="F1510" s="80">
        <v>1.0825165643853163E-2</v>
      </c>
    </row>
    <row r="1511" spans="2:6">
      <c r="B1511" s="444">
        <v>41359</v>
      </c>
      <c r="C1511" s="445">
        <v>147.46978799999999</v>
      </c>
      <c r="D1511" s="445">
        <v>147.46978799999999</v>
      </c>
      <c r="E1511" s="446">
        <f t="shared" si="26"/>
        <v>-0.83355335391083507</v>
      </c>
      <c r="F1511" s="80">
        <v>1.0819852642858008E-2</v>
      </c>
    </row>
    <row r="1512" spans="2:6">
      <c r="B1512" s="444">
        <v>44784</v>
      </c>
      <c r="C1512" s="445">
        <v>885.98834199999999</v>
      </c>
      <c r="D1512" s="445">
        <v>885.98834199999999</v>
      </c>
      <c r="E1512" s="446">
        <f t="shared" si="26"/>
        <v>2.26594461407019</v>
      </c>
      <c r="F1512" s="80">
        <v>1.0818645674192551E-2</v>
      </c>
    </row>
    <row r="1513" spans="2:6">
      <c r="B1513" s="444">
        <v>41676</v>
      </c>
      <c r="C1513" s="445">
        <v>271.28088400000001</v>
      </c>
      <c r="D1513" s="445">
        <v>271.28088400000001</v>
      </c>
      <c r="E1513" s="446">
        <f t="shared" si="26"/>
        <v>0.29517689450525908</v>
      </c>
      <c r="F1513" s="80">
        <v>1.0798849672329913E-2</v>
      </c>
    </row>
    <row r="1514" spans="2:6">
      <c r="B1514" s="444">
        <v>41596</v>
      </c>
      <c r="C1514" s="445">
        <v>209.45469700000001</v>
      </c>
      <c r="D1514" s="445">
        <v>209.45469700000001</v>
      </c>
      <c r="E1514" s="446">
        <f t="shared" si="26"/>
        <v>2.1754519524187428</v>
      </c>
      <c r="F1514" s="80">
        <v>1.078781511297211E-2</v>
      </c>
    </row>
    <row r="1515" spans="2:6">
      <c r="B1515" s="444">
        <v>40273</v>
      </c>
      <c r="C1515" s="445">
        <v>65.960594</v>
      </c>
      <c r="D1515" s="445">
        <v>65.960594</v>
      </c>
      <c r="E1515" s="446">
        <f t="shared" si="26"/>
        <v>0.33306355678970379</v>
      </c>
      <c r="F1515" s="80">
        <v>1.078561056356464E-2</v>
      </c>
    </row>
    <row r="1516" spans="2:6">
      <c r="B1516" s="444">
        <v>38756</v>
      </c>
      <c r="C1516" s="445">
        <v>49.480457000000001</v>
      </c>
      <c r="D1516" s="445">
        <v>49.480457000000001</v>
      </c>
      <c r="E1516" s="446">
        <f t="shared" si="26"/>
        <v>-3.0430694070397668E-2</v>
      </c>
      <c r="F1516" s="80">
        <v>1.0773669213235859E-2</v>
      </c>
    </row>
    <row r="1517" spans="2:6">
      <c r="B1517" s="444">
        <v>39050</v>
      </c>
      <c r="C1517" s="445">
        <v>51.033439999999999</v>
      </c>
      <c r="D1517" s="445">
        <v>51.033439999999999</v>
      </c>
      <c r="E1517" s="446">
        <f t="shared" si="26"/>
        <v>-0.88965578152632474</v>
      </c>
      <c r="F1517" s="80">
        <v>1.0745342655620771E-2</v>
      </c>
    </row>
    <row r="1518" spans="2:6">
      <c r="B1518" s="444">
        <v>43626</v>
      </c>
      <c r="C1518" s="445">
        <v>462.49310300000002</v>
      </c>
      <c r="D1518" s="445">
        <v>462.49310300000002</v>
      </c>
      <c r="E1518" s="446">
        <f t="shared" si="26"/>
        <v>5.1528481127170691</v>
      </c>
      <c r="F1518" s="80">
        <v>1.0744993611963682E-2</v>
      </c>
    </row>
    <row r="1519" spans="2:6">
      <c r="B1519" s="444">
        <v>40430</v>
      </c>
      <c r="C1519" s="445">
        <v>75.167320000000004</v>
      </c>
      <c r="D1519" s="445">
        <v>75.167320000000004</v>
      </c>
      <c r="E1519" s="446">
        <f t="shared" si="26"/>
        <v>-0.78614562414135492</v>
      </c>
      <c r="F1519" s="80">
        <v>1.0720745018510058E-2</v>
      </c>
    </row>
    <row r="1520" spans="2:6">
      <c r="B1520" s="444">
        <v>42795</v>
      </c>
      <c r="C1520" s="445">
        <v>351.48834199999999</v>
      </c>
      <c r="D1520" s="445">
        <v>351.48834199999999</v>
      </c>
      <c r="E1520" s="446">
        <f t="shared" si="26"/>
        <v>0.26917791251562218</v>
      </c>
      <c r="F1520" s="80">
        <v>1.0713010337426665E-2</v>
      </c>
    </row>
    <row r="1521" spans="2:6">
      <c r="B1521" s="444">
        <v>41816</v>
      </c>
      <c r="C1521" s="445">
        <v>276.94174199999998</v>
      </c>
      <c r="D1521" s="445">
        <v>276.94174199999998</v>
      </c>
      <c r="E1521" s="446">
        <f t="shared" si="26"/>
        <v>1.6181472596185533</v>
      </c>
      <c r="F1521" s="80">
        <v>1.0712868593832692E-2</v>
      </c>
    </row>
    <row r="1522" spans="2:6">
      <c r="B1522" s="444">
        <v>41156</v>
      </c>
      <c r="C1522" s="445">
        <v>105.777756</v>
      </c>
      <c r="D1522" s="445">
        <v>105.777756</v>
      </c>
      <c r="E1522" s="446">
        <f t="shared" si="26"/>
        <v>-0.9314595744630475</v>
      </c>
      <c r="F1522" s="80">
        <v>1.0710712777621811E-2</v>
      </c>
    </row>
    <row r="1523" spans="2:6">
      <c r="B1523" s="444">
        <v>45322</v>
      </c>
      <c r="C1523" s="445">
        <v>1543.290039</v>
      </c>
      <c r="D1523" s="445">
        <v>1543.290039</v>
      </c>
      <c r="E1523" s="446">
        <f t="shared" si="26"/>
        <v>21.625817119733512</v>
      </c>
      <c r="F1523" s="80">
        <v>1.0709854751496772E-2</v>
      </c>
    </row>
    <row r="1524" spans="2:6">
      <c r="B1524" s="444">
        <v>40253</v>
      </c>
      <c r="C1524" s="445">
        <v>68.209250999999995</v>
      </c>
      <c r="D1524" s="445">
        <v>68.209250999999995</v>
      </c>
      <c r="E1524" s="446">
        <f t="shared" si="26"/>
        <v>1.6916208028544673</v>
      </c>
      <c r="F1524" s="80">
        <v>1.070014402301811E-2</v>
      </c>
    </row>
    <row r="1525" spans="2:6">
      <c r="B1525" s="444">
        <v>38383</v>
      </c>
      <c r="C1525" s="445">
        <v>25.341329999999999</v>
      </c>
      <c r="D1525" s="445">
        <v>25.341329999999999</v>
      </c>
      <c r="E1525" s="446">
        <f t="shared" si="26"/>
        <v>-0.94220675688699096</v>
      </c>
      <c r="F1525" s="80">
        <v>1.0698322384676162E-2</v>
      </c>
    </row>
    <row r="1526" spans="2:6">
      <c r="B1526" s="444">
        <v>43677</v>
      </c>
      <c r="C1526" s="445">
        <v>438.482574</v>
      </c>
      <c r="D1526" s="445">
        <v>438.482574</v>
      </c>
      <c r="E1526" s="446">
        <f t="shared" si="26"/>
        <v>0.24963630219798283</v>
      </c>
      <c r="F1526" s="80">
        <v>1.0697502274522819E-2</v>
      </c>
    </row>
    <row r="1527" spans="2:6">
      <c r="B1527" s="444">
        <v>42867</v>
      </c>
      <c r="C1527" s="445">
        <v>350.88815299999999</v>
      </c>
      <c r="D1527" s="445">
        <v>350.88815299999999</v>
      </c>
      <c r="E1527" s="446">
        <f t="shared" si="26"/>
        <v>-0.20566313483758958</v>
      </c>
      <c r="F1527" s="80">
        <v>1.0671295100295408E-2</v>
      </c>
    </row>
    <row r="1528" spans="2:6">
      <c r="B1528" s="444">
        <v>43220</v>
      </c>
      <c r="C1528" s="445">
        <v>441.737213</v>
      </c>
      <c r="D1528" s="445">
        <v>441.737213</v>
      </c>
      <c r="E1528" s="446">
        <f t="shared" si="26"/>
        <v>0.35877981885179699</v>
      </c>
      <c r="F1528" s="80">
        <v>1.065630708207066E-2</v>
      </c>
    </row>
    <row r="1529" spans="2:6">
      <c r="B1529" s="444">
        <v>42636</v>
      </c>
      <c r="C1529" s="445">
        <v>325.09845000000001</v>
      </c>
      <c r="D1529" s="445">
        <v>325.09845000000001</v>
      </c>
      <c r="E1529" s="446">
        <f t="shared" si="26"/>
        <v>-1.5060765223571804E-2</v>
      </c>
      <c r="F1529" s="80">
        <v>1.0648461817727384E-2</v>
      </c>
    </row>
    <row r="1530" spans="2:6">
      <c r="B1530" s="444">
        <v>42713</v>
      </c>
      <c r="C1530" s="445">
        <v>330.06954999999999</v>
      </c>
      <c r="D1530" s="445">
        <v>330.06954999999999</v>
      </c>
      <c r="E1530" s="446">
        <f t="shared" si="26"/>
        <v>3.3508157398484126</v>
      </c>
      <c r="F1530" s="80">
        <v>1.0630870225737832E-2</v>
      </c>
    </row>
    <row r="1531" spans="2:6">
      <c r="B1531" s="444">
        <v>40416</v>
      </c>
      <c r="C1531" s="445">
        <v>75.863831000000005</v>
      </c>
      <c r="D1531" s="445">
        <v>75.863831000000005</v>
      </c>
      <c r="E1531" s="446">
        <f t="shared" si="26"/>
        <v>-2.8894696935784947E-2</v>
      </c>
      <c r="F1531" s="80">
        <v>1.0621594811160984E-2</v>
      </c>
    </row>
    <row r="1532" spans="2:6">
      <c r="B1532" s="444">
        <v>40515</v>
      </c>
      <c r="C1532" s="445">
        <v>78.121116999999998</v>
      </c>
      <c r="D1532" s="445">
        <v>78.121116999999998</v>
      </c>
      <c r="E1532" s="446">
        <f t="shared" si="26"/>
        <v>-0.77218819196719701</v>
      </c>
      <c r="F1532" s="80">
        <v>1.0614155878355236E-2</v>
      </c>
    </row>
    <row r="1533" spans="2:6">
      <c r="B1533" s="444">
        <v>42776</v>
      </c>
      <c r="C1533" s="445">
        <v>342.91952500000002</v>
      </c>
      <c r="D1533" s="445">
        <v>342.91952500000002</v>
      </c>
      <c r="E1533" s="446">
        <f t="shared" si="26"/>
        <v>6.4064962569733792</v>
      </c>
      <c r="F1533" s="80">
        <v>1.0613668533435261E-2</v>
      </c>
    </row>
    <row r="1534" spans="2:6">
      <c r="B1534" s="444">
        <v>38953</v>
      </c>
      <c r="C1534" s="445">
        <v>46.299830999999998</v>
      </c>
      <c r="D1534" s="445">
        <v>46.299830999999998</v>
      </c>
      <c r="E1534" s="446">
        <f t="shared" si="26"/>
        <v>-0.9072077363361094</v>
      </c>
      <c r="F1534" s="80">
        <v>1.0597716381329336E-2</v>
      </c>
    </row>
    <row r="1535" spans="2:6">
      <c r="B1535" s="444">
        <v>43843</v>
      </c>
      <c r="C1535" s="445">
        <v>498.96218900000002</v>
      </c>
      <c r="D1535" s="445">
        <v>498.96218900000002</v>
      </c>
      <c r="E1535" s="446">
        <f t="shared" si="26"/>
        <v>0.68825147750200766</v>
      </c>
      <c r="F1535" s="80">
        <v>1.0597056910666147E-2</v>
      </c>
    </row>
    <row r="1536" spans="2:6">
      <c r="B1536" s="444">
        <v>42570</v>
      </c>
      <c r="C1536" s="445">
        <v>295.54968300000002</v>
      </c>
      <c r="D1536" s="445">
        <v>295.54968300000002</v>
      </c>
      <c r="E1536" s="446">
        <f t="shared" si="26"/>
        <v>-0.22728194116794209</v>
      </c>
      <c r="F1536" s="80">
        <v>1.0588009118149833E-2</v>
      </c>
    </row>
    <row r="1537" spans="2:6">
      <c r="B1537" s="444">
        <v>42145</v>
      </c>
      <c r="C1537" s="445">
        <v>382.48062099999999</v>
      </c>
      <c r="D1537" s="445">
        <v>382.48062099999999</v>
      </c>
      <c r="E1537" s="446">
        <f t="shared" si="26"/>
        <v>2.5393055118042325</v>
      </c>
      <c r="F1537" s="80">
        <v>1.0571750199022123E-2</v>
      </c>
    </row>
    <row r="1538" spans="2:6">
      <c r="B1538" s="444">
        <v>41170</v>
      </c>
      <c r="C1538" s="445">
        <v>108.066574</v>
      </c>
      <c r="D1538" s="445">
        <v>108.066574</v>
      </c>
      <c r="E1538" s="446">
        <f t="shared" si="26"/>
        <v>-0.92319333535310399</v>
      </c>
      <c r="F1538" s="80">
        <v>1.0569723633662376E-2</v>
      </c>
    </row>
    <row r="1539" spans="2:6">
      <c r="B1539" s="444">
        <v>45299</v>
      </c>
      <c r="C1539" s="445">
        <v>1406.994751</v>
      </c>
      <c r="D1539" s="445">
        <v>1406.994751</v>
      </c>
      <c r="E1539" s="446">
        <f t="shared" si="26"/>
        <v>3.1175984505293384</v>
      </c>
      <c r="F1539" s="80">
        <v>1.0538847689773423E-2</v>
      </c>
    </row>
    <row r="1540" spans="2:6">
      <c r="B1540" s="444">
        <v>41925</v>
      </c>
      <c r="C1540" s="445">
        <v>341.70275900000001</v>
      </c>
      <c r="D1540" s="445">
        <v>341.70275900000001</v>
      </c>
      <c r="E1540" s="446">
        <f t="shared" si="26"/>
        <v>1.3463647608330298</v>
      </c>
      <c r="F1540" s="80">
        <v>1.0532469834740432E-2</v>
      </c>
    </row>
    <row r="1541" spans="2:6">
      <c r="B1541" s="444">
        <v>41437</v>
      </c>
      <c r="C1541" s="445">
        <v>145.630707</v>
      </c>
      <c r="D1541" s="445">
        <v>145.630707</v>
      </c>
      <c r="E1541" s="446">
        <f t="shared" si="26"/>
        <v>1.0661452849617348</v>
      </c>
      <c r="F1541" s="80">
        <v>1.052019061997278E-2</v>
      </c>
    </row>
    <row r="1542" spans="2:6">
      <c r="B1542" s="444">
        <v>40344</v>
      </c>
      <c r="C1542" s="445">
        <v>70.484252999999995</v>
      </c>
      <c r="D1542" s="445">
        <v>70.484252999999995</v>
      </c>
      <c r="E1542" s="446">
        <f t="shared" si="26"/>
        <v>-0.8474224812105402</v>
      </c>
      <c r="F1542" s="80">
        <v>1.0510669634819614E-2</v>
      </c>
    </row>
    <row r="1543" spans="2:6">
      <c r="B1543" s="444">
        <v>43367</v>
      </c>
      <c r="C1543" s="445">
        <v>461.95700099999999</v>
      </c>
      <c r="D1543" s="445">
        <v>461.95700099999999</v>
      </c>
      <c r="E1543" s="446">
        <f t="shared" si="26"/>
        <v>0.35790592181161274</v>
      </c>
      <c r="F1543" s="80">
        <v>1.0507811689959956E-2</v>
      </c>
    </row>
    <row r="1544" spans="2:6">
      <c r="B1544" s="444">
        <v>42734</v>
      </c>
      <c r="C1544" s="445">
        <v>340.19808999999998</v>
      </c>
      <c r="D1544" s="445">
        <v>340.19808999999998</v>
      </c>
      <c r="E1544" s="446">
        <f t="shared" si="26"/>
        <v>0.22704153888233503</v>
      </c>
      <c r="F1544" s="80">
        <v>1.049609253492001E-2</v>
      </c>
    </row>
    <row r="1545" spans="2:6">
      <c r="B1545" s="444">
        <v>41750</v>
      </c>
      <c r="C1545" s="445">
        <v>277.25067100000001</v>
      </c>
      <c r="D1545" s="445">
        <v>277.25067100000001</v>
      </c>
      <c r="E1545" s="446">
        <f t="shared" si="26"/>
        <v>5.5966732813274849</v>
      </c>
      <c r="F1545" s="80">
        <v>1.0493168931455576E-2</v>
      </c>
    </row>
    <row r="1546" spans="2:6">
      <c r="B1546" s="444">
        <v>38692</v>
      </c>
      <c r="C1546" s="445">
        <v>42.028861999999997</v>
      </c>
      <c r="D1546" s="445">
        <v>42.028861999999997</v>
      </c>
      <c r="E1546" s="446">
        <f t="shared" si="26"/>
        <v>-0.47580596298274214</v>
      </c>
      <c r="F1546" s="80">
        <v>1.0481936238714518E-2</v>
      </c>
    </row>
    <row r="1547" spans="2:6">
      <c r="B1547" s="444">
        <v>40841</v>
      </c>
      <c r="C1547" s="445">
        <v>80.178061999999997</v>
      </c>
      <c r="D1547" s="445">
        <v>80.178061999999997</v>
      </c>
      <c r="E1547" s="446">
        <f t="shared" ref="E1547:E1610" si="27">C1547/C1548-1</f>
        <v>1.4137462831834164</v>
      </c>
      <c r="F1547" s="80">
        <v>1.0473372343320575E-2</v>
      </c>
    </row>
    <row r="1548" spans="2:6">
      <c r="B1548" s="444">
        <v>38656</v>
      </c>
      <c r="C1548" s="445">
        <v>33.217269999999999</v>
      </c>
      <c r="D1548" s="445">
        <v>33.217269999999999</v>
      </c>
      <c r="E1548" s="446">
        <f t="shared" si="27"/>
        <v>-0.94646037321079757</v>
      </c>
      <c r="F1548" s="80">
        <v>1.0461570360172701E-2</v>
      </c>
    </row>
    <row r="1549" spans="2:6">
      <c r="B1549" s="444">
        <v>44056</v>
      </c>
      <c r="C1549" s="445">
        <v>620.42401099999995</v>
      </c>
      <c r="D1549" s="445">
        <v>620.42401099999995</v>
      </c>
      <c r="E1549" s="446">
        <f t="shared" si="27"/>
        <v>22.363316388555173</v>
      </c>
      <c r="F1549" s="80">
        <v>1.0458943032088053E-2</v>
      </c>
    </row>
    <row r="1550" spans="2:6">
      <c r="B1550" s="444">
        <v>38474</v>
      </c>
      <c r="C1550" s="445">
        <v>26.555477</v>
      </c>
      <c r="D1550" s="445">
        <v>26.555477</v>
      </c>
      <c r="E1550" s="446">
        <f t="shared" si="27"/>
        <v>0.30300624219798844</v>
      </c>
      <c r="F1550" s="80">
        <v>1.0451853166993263E-2</v>
      </c>
    </row>
    <row r="1551" spans="2:6">
      <c r="B1551" s="444">
        <v>37965</v>
      </c>
      <c r="C1551" s="445">
        <v>20.380161000000001</v>
      </c>
      <c r="D1551" s="445">
        <v>20.380161000000001</v>
      </c>
      <c r="E1551" s="446">
        <f t="shared" si="27"/>
        <v>0.3402833512869381</v>
      </c>
      <c r="F1551" s="80">
        <v>1.0450143554182167E-2</v>
      </c>
    </row>
    <row r="1552" spans="2:6">
      <c r="B1552" s="444">
        <v>37532</v>
      </c>
      <c r="C1552" s="445">
        <v>15.205859999999999</v>
      </c>
      <c r="D1552" s="445">
        <v>15.205859999999999</v>
      </c>
      <c r="E1552" s="446">
        <f t="shared" si="27"/>
        <v>-0.71290791203323789</v>
      </c>
      <c r="F1552" s="80">
        <v>1.0436443985847532E-2</v>
      </c>
    </row>
    <row r="1553" spans="2:6">
      <c r="B1553" s="444">
        <v>39099</v>
      </c>
      <c r="C1553" s="445">
        <v>52.965096000000003</v>
      </c>
      <c r="D1553" s="445">
        <v>52.965096000000003</v>
      </c>
      <c r="E1553" s="446">
        <f t="shared" si="27"/>
        <v>5.2466967967287559E-2</v>
      </c>
      <c r="F1553" s="80">
        <v>1.0415646642807808E-2</v>
      </c>
    </row>
    <row r="1554" spans="2:6">
      <c r="B1554" s="444">
        <v>39016</v>
      </c>
      <c r="C1554" s="445">
        <v>50.324711000000001</v>
      </c>
      <c r="D1554" s="445">
        <v>50.324711000000001</v>
      </c>
      <c r="E1554" s="446">
        <f t="shared" si="27"/>
        <v>-0.86748045170073429</v>
      </c>
      <c r="F1554" s="80">
        <v>1.0402010399340078E-2</v>
      </c>
    </row>
    <row r="1555" spans="2:6">
      <c r="B1555" s="444">
        <v>43019</v>
      </c>
      <c r="C1555" s="445">
        <v>379.75311299999998</v>
      </c>
      <c r="D1555" s="445">
        <v>379.75311299999998</v>
      </c>
      <c r="E1555" s="446">
        <f t="shared" si="27"/>
        <v>15.624898478410707</v>
      </c>
      <c r="F1555" s="80">
        <v>1.0393687660085194E-2</v>
      </c>
    </row>
    <row r="1556" spans="2:6">
      <c r="B1556" s="444">
        <v>38189</v>
      </c>
      <c r="C1556" s="445">
        <v>22.842431999999999</v>
      </c>
      <c r="D1556" s="445">
        <v>22.842431999999999</v>
      </c>
      <c r="E1556" s="446">
        <f t="shared" si="27"/>
        <v>-0.94915647655810997</v>
      </c>
      <c r="F1556" s="80">
        <v>1.0393560355741016E-2</v>
      </c>
    </row>
    <row r="1557" spans="2:6">
      <c r="B1557" s="444">
        <v>43648</v>
      </c>
      <c r="C1557" s="445">
        <v>449.26925699999998</v>
      </c>
      <c r="D1557" s="445">
        <v>449.26925699999998</v>
      </c>
      <c r="E1557" s="446">
        <f t="shared" si="27"/>
        <v>6.2572663081108866</v>
      </c>
      <c r="F1557" s="80">
        <v>1.0389784698820348E-2</v>
      </c>
    </row>
    <row r="1558" spans="2:6">
      <c r="B1558" s="444">
        <v>40148</v>
      </c>
      <c r="C1558" s="445">
        <v>61.906128000000002</v>
      </c>
      <c r="D1558" s="445">
        <v>61.906128000000002</v>
      </c>
      <c r="E1558" s="446">
        <f t="shared" si="27"/>
        <v>-0.82256822852438061</v>
      </c>
      <c r="F1558" s="80">
        <v>1.0382999747902577E-2</v>
      </c>
    </row>
    <row r="1559" spans="2:6">
      <c r="B1559" s="444">
        <v>42789</v>
      </c>
      <c r="C1559" s="445">
        <v>348.90103099999999</v>
      </c>
      <c r="D1559" s="445">
        <v>348.90103099999999</v>
      </c>
      <c r="E1559" s="446">
        <f t="shared" si="27"/>
        <v>-0.60542727201102142</v>
      </c>
      <c r="F1559" s="80">
        <v>1.0368730039122864E-2</v>
      </c>
    </row>
    <row r="1560" spans="2:6">
      <c r="B1560" s="444">
        <v>44735</v>
      </c>
      <c r="C1560" s="445">
        <v>884.25024399999995</v>
      </c>
      <c r="D1560" s="445">
        <v>884.25024399999995</v>
      </c>
      <c r="E1560" s="446">
        <f t="shared" si="27"/>
        <v>-8.5937505362395195E-2</v>
      </c>
      <c r="F1560" s="80">
        <v>1.0350623082571619E-2</v>
      </c>
    </row>
    <row r="1561" spans="2:6">
      <c r="B1561" s="444">
        <v>44916</v>
      </c>
      <c r="C1561" s="445">
        <v>967.38488800000005</v>
      </c>
      <c r="D1561" s="445">
        <v>967.38488800000005</v>
      </c>
      <c r="E1561" s="446">
        <f t="shared" si="27"/>
        <v>1.5831908955715606</v>
      </c>
      <c r="F1561" s="80">
        <v>1.03428345853529E-2</v>
      </c>
    </row>
    <row r="1562" spans="2:6">
      <c r="B1562" s="444">
        <v>42110</v>
      </c>
      <c r="C1562" s="445">
        <v>374.49221799999998</v>
      </c>
      <c r="D1562" s="445">
        <v>374.49221799999998</v>
      </c>
      <c r="E1562" s="446">
        <f t="shared" si="27"/>
        <v>2.1026580870905969</v>
      </c>
      <c r="F1562" s="80">
        <v>1.032308882921984E-2</v>
      </c>
    </row>
    <row r="1563" spans="2:6">
      <c r="B1563" s="444">
        <v>41267</v>
      </c>
      <c r="C1563" s="445">
        <v>120.700447</v>
      </c>
      <c r="D1563" s="445">
        <v>120.700447</v>
      </c>
      <c r="E1563" s="446">
        <f t="shared" si="27"/>
        <v>-0.59694208000999338</v>
      </c>
      <c r="F1563" s="80">
        <v>1.0317910880563774E-2</v>
      </c>
    </row>
    <row r="1564" spans="2:6">
      <c r="B1564" s="444">
        <v>41870</v>
      </c>
      <c r="C1564" s="445">
        <v>299.461792</v>
      </c>
      <c r="D1564" s="445">
        <v>299.461792</v>
      </c>
      <c r="E1564" s="446">
        <f t="shared" si="27"/>
        <v>2.9140948501349548</v>
      </c>
      <c r="F1564" s="80">
        <v>1.0307797102448113E-2</v>
      </c>
    </row>
    <row r="1565" spans="2:6">
      <c r="B1565" s="444">
        <v>40836</v>
      </c>
      <c r="C1565" s="445">
        <v>76.508567999999997</v>
      </c>
      <c r="D1565" s="445">
        <v>76.508567999999997</v>
      </c>
      <c r="E1565" s="446">
        <f t="shared" si="27"/>
        <v>-0.92607975935331655</v>
      </c>
      <c r="F1565" s="80">
        <v>1.0306747863519705E-2</v>
      </c>
    </row>
    <row r="1566" spans="2:6">
      <c r="B1566" s="444">
        <v>45026</v>
      </c>
      <c r="C1566" s="445">
        <v>1035.0151370000001</v>
      </c>
      <c r="D1566" s="445">
        <v>1035.0151370000001</v>
      </c>
      <c r="E1566" s="446">
        <f t="shared" si="27"/>
        <v>1.9232094610802219E-2</v>
      </c>
      <c r="F1566" s="80">
        <v>1.0303401710035409E-2</v>
      </c>
    </row>
    <row r="1567" spans="2:6">
      <c r="B1567" s="444">
        <v>45044</v>
      </c>
      <c r="C1567" s="445">
        <v>1015.485229</v>
      </c>
      <c r="D1567" s="445">
        <v>1015.485229</v>
      </c>
      <c r="E1567" s="446">
        <f t="shared" si="27"/>
        <v>27.343764455565029</v>
      </c>
      <c r="F1567" s="80">
        <v>1.0301145494409303E-2</v>
      </c>
    </row>
    <row r="1568" spans="2:6">
      <c r="B1568" s="444">
        <v>38595</v>
      </c>
      <c r="C1568" s="445">
        <v>35.827464999999997</v>
      </c>
      <c r="D1568" s="445">
        <v>35.827464999999997</v>
      </c>
      <c r="E1568" s="446">
        <f t="shared" si="27"/>
        <v>-0.9560738296320086</v>
      </c>
      <c r="F1568" s="80">
        <v>1.0268813400580612E-2</v>
      </c>
    </row>
    <row r="1569" spans="2:6">
      <c r="B1569" s="444">
        <v>44334</v>
      </c>
      <c r="C1569" s="445">
        <v>815.62914999999998</v>
      </c>
      <c r="D1569" s="445">
        <v>815.62914999999998</v>
      </c>
      <c r="E1569" s="446">
        <f t="shared" si="27"/>
        <v>1.0911975743057143</v>
      </c>
      <c r="F1569" s="80">
        <v>1.0247726147226244E-2</v>
      </c>
    </row>
    <row r="1570" spans="2:6">
      <c r="B1570" s="444">
        <v>43229</v>
      </c>
      <c r="C1570" s="445">
        <v>390.02969400000001</v>
      </c>
      <c r="D1570" s="445">
        <v>390.02969400000001</v>
      </c>
      <c r="E1570" s="446">
        <f t="shared" si="27"/>
        <v>-9.8961320106907724E-2</v>
      </c>
      <c r="F1570" s="80">
        <v>1.0238668017078512E-2</v>
      </c>
    </row>
    <row r="1571" spans="2:6">
      <c r="B1571" s="444">
        <v>43670</v>
      </c>
      <c r="C1571" s="445">
        <v>432.86676</v>
      </c>
      <c r="D1571" s="445">
        <v>432.86676</v>
      </c>
      <c r="E1571" s="446">
        <f t="shared" si="27"/>
        <v>-0.1237085153462254</v>
      </c>
      <c r="F1571" s="80">
        <v>1.023793149594554E-2</v>
      </c>
    </row>
    <row r="1572" spans="2:6">
      <c r="B1572" s="444">
        <v>43992</v>
      </c>
      <c r="C1572" s="445">
        <v>493.97576900000001</v>
      </c>
      <c r="D1572" s="445">
        <v>493.97576900000001</v>
      </c>
      <c r="E1572" s="446">
        <f t="shared" si="27"/>
        <v>8.5631685309675687E-2</v>
      </c>
      <c r="F1572" s="80">
        <v>1.0211900704060195E-2</v>
      </c>
    </row>
    <row r="1573" spans="2:6">
      <c r="B1573" s="444">
        <v>43605</v>
      </c>
      <c r="C1573" s="445">
        <v>455.01229899999998</v>
      </c>
      <c r="D1573" s="445">
        <v>455.01229899999998</v>
      </c>
      <c r="E1573" s="446">
        <f t="shared" si="27"/>
        <v>-3.5064761338160499E-3</v>
      </c>
      <c r="F1573" s="80">
        <v>1.0209731721834592E-2</v>
      </c>
    </row>
    <row r="1574" spans="2:6">
      <c r="B1574" s="444">
        <v>43507</v>
      </c>
      <c r="C1574" s="445">
        <v>456.61340300000001</v>
      </c>
      <c r="D1574" s="445">
        <v>456.61340300000001</v>
      </c>
      <c r="E1574" s="446">
        <f t="shared" si="27"/>
        <v>9.2452922233491606</v>
      </c>
      <c r="F1574" s="80">
        <v>1.0201733599095819E-2</v>
      </c>
    </row>
    <row r="1575" spans="2:6">
      <c r="B1575" s="444">
        <v>38937</v>
      </c>
      <c r="C1575" s="445">
        <v>44.568119000000003</v>
      </c>
      <c r="D1575" s="445">
        <v>44.568119000000003</v>
      </c>
      <c r="E1575" s="446">
        <f t="shared" si="27"/>
        <v>-0.95113025796155826</v>
      </c>
      <c r="F1575" s="80">
        <v>1.019815067230212E-2</v>
      </c>
    </row>
    <row r="1576" spans="2:6">
      <c r="B1576" s="444">
        <v>44410</v>
      </c>
      <c r="C1576" s="445">
        <v>911.97778300000004</v>
      </c>
      <c r="D1576" s="445">
        <v>911.97778300000004</v>
      </c>
      <c r="E1576" s="446">
        <f t="shared" si="27"/>
        <v>32.72361665460673</v>
      </c>
      <c r="F1576" s="80">
        <v>1.0195562907191702E-2</v>
      </c>
    </row>
    <row r="1577" spans="2:6">
      <c r="B1577" s="444">
        <v>38336</v>
      </c>
      <c r="C1577" s="445">
        <v>27.042704000000001</v>
      </c>
      <c r="D1577" s="445">
        <v>27.042704000000001</v>
      </c>
      <c r="E1577" s="446">
        <f t="shared" si="27"/>
        <v>-0.64671182607188404</v>
      </c>
      <c r="F1577" s="80">
        <v>1.019164265802508E-2</v>
      </c>
    </row>
    <row r="1578" spans="2:6">
      <c r="B1578" s="444">
        <v>40771</v>
      </c>
      <c r="C1578" s="445">
        <v>76.545738</v>
      </c>
      <c r="D1578" s="445">
        <v>76.545738</v>
      </c>
      <c r="E1578" s="446">
        <f t="shared" si="27"/>
        <v>-0.9319006215730522</v>
      </c>
      <c r="F1578" s="80">
        <v>1.0177987831421875E-2</v>
      </c>
    </row>
    <row r="1579" spans="2:6">
      <c r="B1579" s="444">
        <v>44459</v>
      </c>
      <c r="C1579" s="445">
        <v>1124.0299070000001</v>
      </c>
      <c r="D1579" s="445">
        <v>1124.0299070000001</v>
      </c>
      <c r="E1579" s="446">
        <f t="shared" si="27"/>
        <v>2.3151977776968335</v>
      </c>
      <c r="F1579" s="80">
        <v>1.0171760847983435E-2</v>
      </c>
    </row>
    <row r="1580" spans="2:6">
      <c r="B1580" s="444">
        <v>42397</v>
      </c>
      <c r="C1580" s="445">
        <v>339.05365</v>
      </c>
      <c r="D1580" s="445">
        <v>339.05365</v>
      </c>
      <c r="E1580" s="446">
        <f t="shared" si="27"/>
        <v>0.59259683658387363</v>
      </c>
      <c r="F1580" s="80">
        <v>1.0167126590415965E-2</v>
      </c>
    </row>
    <row r="1581" spans="2:6">
      <c r="B1581" s="444">
        <v>41586</v>
      </c>
      <c r="C1581" s="445">
        <v>212.893585</v>
      </c>
      <c r="D1581" s="445">
        <v>212.893585</v>
      </c>
      <c r="E1581" s="446">
        <f t="shared" si="27"/>
        <v>0.45719811852189518</v>
      </c>
      <c r="F1581" s="80">
        <v>1.015322839753563E-2</v>
      </c>
    </row>
    <row r="1582" spans="2:6">
      <c r="B1582" s="444">
        <v>41457</v>
      </c>
      <c r="C1582" s="445">
        <v>146.09790000000001</v>
      </c>
      <c r="D1582" s="445">
        <v>146.09790000000001</v>
      </c>
      <c r="E1582" s="446">
        <f t="shared" si="27"/>
        <v>-0.6087997940923866</v>
      </c>
      <c r="F1582" s="80">
        <v>1.0152936587218386E-2</v>
      </c>
    </row>
    <row r="1583" spans="2:6">
      <c r="B1583" s="444">
        <v>43084</v>
      </c>
      <c r="C1583" s="445">
        <v>373.46069299999999</v>
      </c>
      <c r="D1583" s="445">
        <v>373.46069299999999</v>
      </c>
      <c r="E1583" s="446">
        <f t="shared" si="27"/>
        <v>15.077341443078414</v>
      </c>
      <c r="F1583" s="80">
        <v>1.0137560648848298E-2</v>
      </c>
    </row>
    <row r="1584" spans="2:6">
      <c r="B1584" s="444">
        <v>38184</v>
      </c>
      <c r="C1584" s="445">
        <v>23.229008</v>
      </c>
      <c r="D1584" s="445">
        <v>23.229008</v>
      </c>
      <c r="E1584" s="446">
        <f t="shared" si="27"/>
        <v>-0.9427542700595275</v>
      </c>
      <c r="F1584" s="80">
        <v>1.0086116671363499E-2</v>
      </c>
    </row>
    <row r="1585" spans="2:6">
      <c r="B1585" s="444">
        <v>43185</v>
      </c>
      <c r="C1585" s="445">
        <v>405.77713</v>
      </c>
      <c r="D1585" s="445">
        <v>405.77713</v>
      </c>
      <c r="E1585" s="446">
        <f t="shared" si="27"/>
        <v>0.62762083835500504</v>
      </c>
      <c r="F1585" s="80">
        <v>1.0079443417148948E-2</v>
      </c>
    </row>
    <row r="1586" spans="2:6">
      <c r="B1586" s="444">
        <v>41649</v>
      </c>
      <c r="C1586" s="445">
        <v>249.306915</v>
      </c>
      <c r="D1586" s="445">
        <v>249.306915</v>
      </c>
      <c r="E1586" s="446">
        <f t="shared" si="27"/>
        <v>-0.70955737543406983</v>
      </c>
      <c r="F1586" s="80">
        <v>1.007585722634663E-2</v>
      </c>
    </row>
    <row r="1587" spans="2:6">
      <c r="B1587" s="444">
        <v>44834</v>
      </c>
      <c r="C1587" s="445">
        <v>858.36889599999995</v>
      </c>
      <c r="D1587" s="445">
        <v>858.36889599999995</v>
      </c>
      <c r="E1587" s="446">
        <f t="shared" si="27"/>
        <v>17.422423975773548</v>
      </c>
      <c r="F1587" s="80">
        <v>1.0075243153625513E-2</v>
      </c>
    </row>
    <row r="1588" spans="2:6">
      <c r="B1588" s="444">
        <v>39343</v>
      </c>
      <c r="C1588" s="445">
        <v>46.593699999999998</v>
      </c>
      <c r="D1588" s="445">
        <v>46.593699999999998</v>
      </c>
      <c r="E1588" s="446">
        <f t="shared" si="27"/>
        <v>-0.17692797349137745</v>
      </c>
      <c r="F1588" s="80">
        <v>1.0073222433975904E-2</v>
      </c>
    </row>
    <row r="1589" spans="2:6">
      <c r="B1589" s="444">
        <v>39272</v>
      </c>
      <c r="C1589" s="445">
        <v>56.609504999999999</v>
      </c>
      <c r="D1589" s="445">
        <v>56.609504999999999</v>
      </c>
      <c r="E1589" s="446">
        <f t="shared" si="27"/>
        <v>-0.37807686964598031</v>
      </c>
      <c r="F1589" s="80">
        <v>1.0068405656511015E-2</v>
      </c>
    </row>
    <row r="1590" spans="2:6">
      <c r="B1590" s="444">
        <v>40639</v>
      </c>
      <c r="C1590" s="445">
        <v>91.023314999999997</v>
      </c>
      <c r="D1590" s="445">
        <v>91.023314999999997</v>
      </c>
      <c r="E1590" s="446">
        <f t="shared" si="27"/>
        <v>-0.77505608157724359</v>
      </c>
      <c r="F1590" s="80">
        <v>1.0065846193569206E-2</v>
      </c>
    </row>
    <row r="1591" spans="2:6">
      <c r="B1591" s="444">
        <v>43462</v>
      </c>
      <c r="C1591" s="445">
        <v>404.64892600000002</v>
      </c>
      <c r="D1591" s="445">
        <v>404.64892600000002</v>
      </c>
      <c r="E1591" s="446">
        <f t="shared" si="27"/>
        <v>-0.14721566439900036</v>
      </c>
      <c r="F1591" s="80">
        <v>1.0065357330433233E-2</v>
      </c>
    </row>
    <row r="1592" spans="2:6">
      <c r="B1592" s="444">
        <v>43816</v>
      </c>
      <c r="C1592" s="445">
        <v>474.50323500000002</v>
      </c>
      <c r="D1592" s="445">
        <v>474.50323500000002</v>
      </c>
      <c r="E1592" s="446">
        <f t="shared" si="27"/>
        <v>6.7536682280764939</v>
      </c>
      <c r="F1592" s="80">
        <v>1.0050732384389471E-2</v>
      </c>
    </row>
    <row r="1593" spans="2:6">
      <c r="B1593" s="444">
        <v>40130</v>
      </c>
      <c r="C1593" s="445">
        <v>61.197257999999998</v>
      </c>
      <c r="D1593" s="445">
        <v>61.197257999999998</v>
      </c>
      <c r="E1593" s="446">
        <f t="shared" si="27"/>
        <v>0.35797793528709976</v>
      </c>
      <c r="F1593" s="80">
        <v>1.004930202218457E-2</v>
      </c>
    </row>
    <row r="1594" spans="2:6">
      <c r="B1594" s="444">
        <v>39001</v>
      </c>
      <c r="C1594" s="445">
        <v>45.064987000000002</v>
      </c>
      <c r="D1594" s="445">
        <v>45.064987000000002</v>
      </c>
      <c r="E1594" s="446">
        <f t="shared" si="27"/>
        <v>-0.9566767433043426</v>
      </c>
      <c r="F1594" s="80">
        <v>1.0048059160660205E-2</v>
      </c>
    </row>
    <row r="1595" spans="2:6">
      <c r="B1595" s="444">
        <v>44547</v>
      </c>
      <c r="C1595" s="445">
        <v>1040.203125</v>
      </c>
      <c r="D1595" s="445">
        <v>1040.203125</v>
      </c>
      <c r="E1595" s="446">
        <f t="shared" si="27"/>
        <v>-8.1048223693092059E-4</v>
      </c>
      <c r="F1595" s="80">
        <v>1.0045164166860632E-2</v>
      </c>
    </row>
    <row r="1596" spans="2:6">
      <c r="B1596" s="444">
        <v>44512</v>
      </c>
      <c r="C1596" s="445">
        <v>1041.046875</v>
      </c>
      <c r="D1596" s="445">
        <v>1041.046875</v>
      </c>
      <c r="E1596" s="446">
        <f t="shared" si="27"/>
        <v>7.9374978692839822</v>
      </c>
      <c r="F1596" s="80">
        <v>1.0037060578713008E-2</v>
      </c>
    </row>
    <row r="1597" spans="2:6">
      <c r="B1597" s="444">
        <v>41215</v>
      </c>
      <c r="C1597" s="445">
        <v>116.480797</v>
      </c>
      <c r="D1597" s="445">
        <v>116.480797</v>
      </c>
      <c r="E1597" s="446">
        <f t="shared" si="27"/>
        <v>1.3321045754345375</v>
      </c>
      <c r="F1597" s="80">
        <v>1.0031202622865054E-2</v>
      </c>
    </row>
    <row r="1598" spans="2:6">
      <c r="B1598" s="444">
        <v>39591</v>
      </c>
      <c r="C1598" s="445">
        <v>49.946643999999999</v>
      </c>
      <c r="D1598" s="445">
        <v>49.946643999999999</v>
      </c>
      <c r="E1598" s="446">
        <f t="shared" si="27"/>
        <v>-0.77362933710010418</v>
      </c>
      <c r="F1598" s="80">
        <v>1.0020521679610983E-2</v>
      </c>
    </row>
    <row r="1599" spans="2:6">
      <c r="B1599" s="444">
        <v>41618</v>
      </c>
      <c r="C1599" s="445">
        <v>220.64097599999999</v>
      </c>
      <c r="D1599" s="445">
        <v>220.64097599999999</v>
      </c>
      <c r="E1599" s="446">
        <f t="shared" si="27"/>
        <v>5.9656196542246844</v>
      </c>
      <c r="F1599" s="80">
        <v>1.0014137846562798E-2</v>
      </c>
    </row>
    <row r="1600" spans="2:6">
      <c r="B1600" s="444">
        <v>38562</v>
      </c>
      <c r="C1600" s="445">
        <v>31.675713999999999</v>
      </c>
      <c r="D1600" s="445">
        <v>31.675713999999999</v>
      </c>
      <c r="E1600" s="446">
        <f t="shared" si="27"/>
        <v>-0.91675807567089307</v>
      </c>
      <c r="F1600" s="80">
        <v>1.0010211156409099E-2</v>
      </c>
    </row>
    <row r="1601" spans="2:6">
      <c r="B1601" s="444">
        <v>43242</v>
      </c>
      <c r="C1601" s="445">
        <v>380.52596999999997</v>
      </c>
      <c r="D1601" s="445">
        <v>380.52596999999997</v>
      </c>
      <c r="E1601" s="446">
        <f t="shared" si="27"/>
        <v>4.6087641504952312</v>
      </c>
      <c r="F1601" s="80">
        <v>9.9892667099812371E-3</v>
      </c>
    </row>
    <row r="1602" spans="2:6">
      <c r="B1602" s="444">
        <v>40325</v>
      </c>
      <c r="C1602" s="445">
        <v>67.844887</v>
      </c>
      <c r="D1602" s="445">
        <v>67.844887</v>
      </c>
      <c r="E1602" s="446">
        <f t="shared" si="27"/>
        <v>0.38623595456832671</v>
      </c>
      <c r="F1602" s="80">
        <v>9.958915615674524E-3</v>
      </c>
    </row>
    <row r="1603" spans="2:6">
      <c r="B1603" s="444">
        <v>38769</v>
      </c>
      <c r="C1603" s="445">
        <v>48.941803</v>
      </c>
      <c r="D1603" s="445">
        <v>48.941803</v>
      </c>
      <c r="E1603" s="446">
        <f t="shared" si="27"/>
        <v>-0.24424675858041722</v>
      </c>
      <c r="F1603" s="80">
        <v>9.9539949266436167E-3</v>
      </c>
    </row>
    <row r="1604" spans="2:6">
      <c r="B1604" s="444">
        <v>40189</v>
      </c>
      <c r="C1604" s="445">
        <v>64.758972</v>
      </c>
      <c r="D1604" s="445">
        <v>64.758972</v>
      </c>
      <c r="E1604" s="446">
        <f t="shared" si="27"/>
        <v>-0.15099397555374472</v>
      </c>
      <c r="F1604" s="80">
        <v>9.9498324877416167E-3</v>
      </c>
    </row>
    <row r="1605" spans="2:6">
      <c r="B1605" s="444">
        <v>40399</v>
      </c>
      <c r="C1605" s="445">
        <v>76.276222000000004</v>
      </c>
      <c r="D1605" s="445">
        <v>76.276222000000004</v>
      </c>
      <c r="E1605" s="446">
        <f t="shared" si="27"/>
        <v>1.8462568301606521</v>
      </c>
      <c r="F1605" s="80">
        <v>9.9498091784859799E-3</v>
      </c>
    </row>
    <row r="1606" spans="2:6">
      <c r="B1606" s="444">
        <v>38491</v>
      </c>
      <c r="C1606" s="445">
        <v>26.798784000000001</v>
      </c>
      <c r="D1606" s="445">
        <v>26.798784000000001</v>
      </c>
      <c r="E1606" s="446">
        <f t="shared" si="27"/>
        <v>-0.96403273874171391</v>
      </c>
      <c r="F1606" s="80">
        <v>9.9381671217497747E-3</v>
      </c>
    </row>
    <row r="1607" spans="2:6">
      <c r="B1607" s="444">
        <v>44173</v>
      </c>
      <c r="C1607" s="445">
        <v>745.088257</v>
      </c>
      <c r="D1607" s="445">
        <v>745.088257</v>
      </c>
      <c r="E1607" s="446">
        <f t="shared" si="27"/>
        <v>8.9094692608898356</v>
      </c>
      <c r="F1607" s="80">
        <v>9.9381171302370674E-3</v>
      </c>
    </row>
    <row r="1608" spans="2:6">
      <c r="B1608" s="444">
        <v>40483</v>
      </c>
      <c r="C1608" s="445">
        <v>75.189521999999997</v>
      </c>
      <c r="D1608" s="445">
        <v>75.189521999999997</v>
      </c>
      <c r="E1608" s="446">
        <f t="shared" si="27"/>
        <v>0.13305083584918487</v>
      </c>
      <c r="F1608" s="80">
        <v>9.9057488286515838E-3</v>
      </c>
    </row>
    <row r="1609" spans="2:6">
      <c r="B1609" s="444">
        <v>40357</v>
      </c>
      <c r="C1609" s="445">
        <v>66.360236999999998</v>
      </c>
      <c r="D1609" s="445">
        <v>66.360236999999998</v>
      </c>
      <c r="E1609" s="446">
        <f t="shared" si="27"/>
        <v>3.7785938339365366</v>
      </c>
      <c r="F1609" s="80">
        <v>9.9023647351632604E-3</v>
      </c>
    </row>
    <row r="1610" spans="2:6">
      <c r="B1610" s="444">
        <v>37622</v>
      </c>
      <c r="C1610" s="445">
        <v>13.886979999999999</v>
      </c>
      <c r="D1610" s="445">
        <v>13.886979999999999</v>
      </c>
      <c r="E1610" s="446">
        <f t="shared" si="27"/>
        <v>-0.95278020598332747</v>
      </c>
      <c r="F1610" s="80">
        <v>9.9009267365164355E-3</v>
      </c>
    </row>
    <row r="1611" spans="2:6">
      <c r="B1611" s="444">
        <v>41933</v>
      </c>
      <c r="C1611" s="445">
        <v>294.09234600000002</v>
      </c>
      <c r="D1611" s="445">
        <v>294.09234600000002</v>
      </c>
      <c r="E1611" s="446">
        <f t="shared" ref="E1611:E1674" si="28">C1611/C1612-1</f>
        <v>22.667183103782776</v>
      </c>
      <c r="F1611" s="80">
        <v>9.8971153844009674E-3</v>
      </c>
    </row>
    <row r="1612" spans="2:6">
      <c r="B1612" s="444">
        <v>37832</v>
      </c>
      <c r="C1612" s="445">
        <v>12.426166</v>
      </c>
      <c r="D1612" s="445">
        <v>12.426166</v>
      </c>
      <c r="E1612" s="446">
        <f t="shared" si="28"/>
        <v>-0.92805209491424279</v>
      </c>
      <c r="F1612" s="80">
        <v>9.8683937845731595E-3</v>
      </c>
    </row>
    <row r="1613" spans="2:6">
      <c r="B1613" s="444">
        <v>41485</v>
      </c>
      <c r="C1613" s="445">
        <v>172.71060199999999</v>
      </c>
      <c r="D1613" s="445">
        <v>172.71060199999999</v>
      </c>
      <c r="E1613" s="446">
        <f t="shared" si="28"/>
        <v>-0.56556842188108947</v>
      </c>
      <c r="F1613" s="80">
        <v>9.8681686049342243E-3</v>
      </c>
    </row>
    <row r="1614" spans="2:6">
      <c r="B1614" s="444">
        <v>43472</v>
      </c>
      <c r="C1614" s="445">
        <v>397.55535900000001</v>
      </c>
      <c r="D1614" s="445">
        <v>397.55535900000001</v>
      </c>
      <c r="E1614" s="446">
        <f t="shared" si="28"/>
        <v>13.618160949463507</v>
      </c>
      <c r="F1614" s="80">
        <v>9.8673570125591414E-3</v>
      </c>
    </row>
    <row r="1615" spans="2:6">
      <c r="B1615" s="444">
        <v>38338</v>
      </c>
      <c r="C1615" s="445">
        <v>27.195989999999998</v>
      </c>
      <c r="D1615" s="445">
        <v>27.195989999999998</v>
      </c>
      <c r="E1615" s="446">
        <f t="shared" si="28"/>
        <v>-0.59253986300578676</v>
      </c>
      <c r="F1615" s="80">
        <v>9.8469020885190162E-3</v>
      </c>
    </row>
    <row r="1616" spans="2:6">
      <c r="B1616" s="444">
        <v>40359</v>
      </c>
      <c r="C1616" s="445">
        <v>66.745154999999997</v>
      </c>
      <c r="D1616" s="445">
        <v>66.745154999999997</v>
      </c>
      <c r="E1616" s="446">
        <f t="shared" si="28"/>
        <v>-0.78381249225980398</v>
      </c>
      <c r="F1616" s="80">
        <v>9.844818023874824E-3</v>
      </c>
    </row>
    <row r="1617" spans="2:6">
      <c r="B1617" s="444">
        <v>42002</v>
      </c>
      <c r="C1617" s="445">
        <v>308.73733499999997</v>
      </c>
      <c r="D1617" s="445">
        <v>308.73733499999997</v>
      </c>
      <c r="E1617" s="446">
        <f t="shared" si="28"/>
        <v>3.6167404657669486</v>
      </c>
      <c r="F1617" s="80">
        <v>9.8425830422304017E-3</v>
      </c>
    </row>
    <row r="1618" spans="2:6">
      <c r="B1618" s="444">
        <v>40371</v>
      </c>
      <c r="C1618" s="445">
        <v>66.873444000000006</v>
      </c>
      <c r="D1618" s="445">
        <v>66.873444000000006</v>
      </c>
      <c r="E1618" s="446">
        <f t="shared" si="28"/>
        <v>-0.82753055240658768</v>
      </c>
      <c r="F1618" s="80">
        <v>9.825868295287421E-3</v>
      </c>
    </row>
    <row r="1619" spans="2:6">
      <c r="B1619" s="444">
        <v>43112</v>
      </c>
      <c r="C1619" s="445">
        <v>387.740814</v>
      </c>
      <c r="D1619" s="445">
        <v>387.740814</v>
      </c>
      <c r="E1619" s="446">
        <f t="shared" si="28"/>
        <v>-6.8535130887475426E-2</v>
      </c>
      <c r="F1619" s="80">
        <v>9.8155353671118828E-3</v>
      </c>
    </row>
    <row r="1620" spans="2:6">
      <c r="B1620" s="444">
        <v>43299</v>
      </c>
      <c r="C1620" s="445">
        <v>416.26992799999999</v>
      </c>
      <c r="D1620" s="445">
        <v>416.26992799999999</v>
      </c>
      <c r="E1620" s="446">
        <f t="shared" si="28"/>
        <v>2.2646877323869052E-2</v>
      </c>
      <c r="F1620" s="80">
        <v>9.7929017909632599E-3</v>
      </c>
    </row>
    <row r="1621" spans="2:6">
      <c r="B1621" s="444">
        <v>43322</v>
      </c>
      <c r="C1621" s="445">
        <v>407.05148300000002</v>
      </c>
      <c r="D1621" s="445">
        <v>407.05148300000002</v>
      </c>
      <c r="E1621" s="446">
        <f t="shared" si="28"/>
        <v>0.19618682185483349</v>
      </c>
      <c r="F1621" s="80">
        <v>9.7736705435393922E-3</v>
      </c>
    </row>
    <row r="1622" spans="2:6">
      <c r="B1622" s="444">
        <v>42857</v>
      </c>
      <c r="C1622" s="445">
        <v>340.29089399999998</v>
      </c>
      <c r="D1622" s="445">
        <v>340.29089399999998</v>
      </c>
      <c r="E1622" s="446">
        <f t="shared" si="28"/>
        <v>-0.71981971389109023</v>
      </c>
      <c r="F1622" s="80">
        <v>9.7656296480912452E-3</v>
      </c>
    </row>
    <row r="1623" spans="2:6">
      <c r="B1623" s="444">
        <v>45209</v>
      </c>
      <c r="C1623" s="445">
        <v>1214.5426030000001</v>
      </c>
      <c r="D1623" s="445">
        <v>1214.5426030000001</v>
      </c>
      <c r="E1623" s="446">
        <f t="shared" si="28"/>
        <v>2.4342879017148462</v>
      </c>
      <c r="F1623" s="80">
        <v>9.7632970386558604E-3</v>
      </c>
    </row>
    <row r="1624" spans="2:6">
      <c r="B1624" s="444">
        <v>42914</v>
      </c>
      <c r="C1624" s="445">
        <v>353.65194700000001</v>
      </c>
      <c r="D1624" s="445">
        <v>353.65194700000001</v>
      </c>
      <c r="E1624" s="446">
        <f t="shared" si="28"/>
        <v>-0.23591201988772326</v>
      </c>
      <c r="F1624" s="80">
        <v>9.7595399023509E-3</v>
      </c>
    </row>
    <row r="1625" spans="2:6">
      <c r="B1625" s="444">
        <v>43374</v>
      </c>
      <c r="C1625" s="445">
        <v>462.84191900000002</v>
      </c>
      <c r="D1625" s="445">
        <v>462.84191900000002</v>
      </c>
      <c r="E1625" s="446">
        <f t="shared" si="28"/>
        <v>0.42227074323835279</v>
      </c>
      <c r="F1625" s="80">
        <v>9.7445133793485628E-3</v>
      </c>
    </row>
    <row r="1626" spans="2:6">
      <c r="B1626" s="444">
        <v>42607</v>
      </c>
      <c r="C1626" s="445">
        <v>325.424622</v>
      </c>
      <c r="D1626" s="445">
        <v>325.424622</v>
      </c>
      <c r="E1626" s="446">
        <f t="shared" si="28"/>
        <v>-0.59050856631404403</v>
      </c>
      <c r="F1626" s="80">
        <v>9.7426055827793956E-3</v>
      </c>
    </row>
    <row r="1627" spans="2:6">
      <c r="B1627" s="444">
        <v>44319</v>
      </c>
      <c r="C1627" s="445">
        <v>794.70434599999999</v>
      </c>
      <c r="D1627" s="445">
        <v>794.70434599999999</v>
      </c>
      <c r="E1627" s="446">
        <f t="shared" si="28"/>
        <v>-0.32074425553451447</v>
      </c>
      <c r="F1627" s="80">
        <v>9.7336777761252158E-3</v>
      </c>
    </row>
    <row r="1628" spans="2:6">
      <c r="B1628" s="444">
        <v>44462</v>
      </c>
      <c r="C1628" s="445">
        <v>1169.963379</v>
      </c>
      <c r="D1628" s="445">
        <v>1169.963379</v>
      </c>
      <c r="E1628" s="446">
        <f t="shared" si="28"/>
        <v>2.0120182595188898</v>
      </c>
      <c r="F1628" s="80">
        <v>9.7303196462219521E-3</v>
      </c>
    </row>
    <row r="1629" spans="2:6">
      <c r="B1629" s="444">
        <v>43264</v>
      </c>
      <c r="C1629" s="445">
        <v>388.43170199999997</v>
      </c>
      <c r="D1629" s="445">
        <v>388.43170199999997</v>
      </c>
      <c r="E1629" s="446">
        <f t="shared" si="28"/>
        <v>11.865219178250518</v>
      </c>
      <c r="F1629" s="80">
        <v>9.7290160497833789E-3</v>
      </c>
    </row>
    <row r="1630" spans="2:6">
      <c r="B1630" s="444">
        <v>38541</v>
      </c>
      <c r="C1630" s="445">
        <v>30.192388999999999</v>
      </c>
      <c r="D1630" s="445">
        <v>30.192388999999999</v>
      </c>
      <c r="E1630" s="446">
        <f t="shared" si="28"/>
        <v>-0.59402471840197757</v>
      </c>
      <c r="F1630" s="80">
        <v>9.7113570998594856E-3</v>
      </c>
    </row>
    <row r="1631" spans="2:6">
      <c r="B1631" s="444">
        <v>40429</v>
      </c>
      <c r="C1631" s="445">
        <v>74.370018000000002</v>
      </c>
      <c r="D1631" s="445">
        <v>74.370018000000002</v>
      </c>
      <c r="E1631" s="446">
        <f t="shared" si="28"/>
        <v>-0.92749907562318656</v>
      </c>
      <c r="F1631" s="80">
        <v>9.7048538524875383E-3</v>
      </c>
    </row>
    <row r="1632" spans="2:6">
      <c r="B1632" s="444">
        <v>44883</v>
      </c>
      <c r="C1632" s="445">
        <v>1025.7802730000001</v>
      </c>
      <c r="D1632" s="445">
        <v>1025.7802730000001</v>
      </c>
      <c r="E1632" s="446">
        <f t="shared" si="28"/>
        <v>14.009737245823841</v>
      </c>
      <c r="F1632" s="80">
        <v>9.7019527727821853E-3</v>
      </c>
    </row>
    <row r="1633" spans="2:6">
      <c r="B1633" s="444">
        <v>40171</v>
      </c>
      <c r="C1633" s="445">
        <v>68.340987999999996</v>
      </c>
      <c r="D1633" s="445">
        <v>68.340987999999996</v>
      </c>
      <c r="E1633" s="446">
        <f t="shared" si="28"/>
        <v>-0.80964026055743554</v>
      </c>
      <c r="F1633" s="80">
        <v>9.6954627285112949E-3</v>
      </c>
    </row>
    <row r="1634" spans="2:6">
      <c r="B1634" s="444">
        <v>42985</v>
      </c>
      <c r="C1634" s="445">
        <v>359.00967400000002</v>
      </c>
      <c r="D1634" s="445">
        <v>359.00967400000002</v>
      </c>
      <c r="E1634" s="446">
        <f t="shared" si="28"/>
        <v>-0.67778614864014264</v>
      </c>
      <c r="F1634" s="80">
        <v>9.6940333775490384E-3</v>
      </c>
    </row>
    <row r="1635" spans="2:6">
      <c r="B1635" s="444">
        <v>45167</v>
      </c>
      <c r="C1635" s="445">
        <v>1114.196899</v>
      </c>
      <c r="D1635" s="445">
        <v>1114.196899</v>
      </c>
      <c r="E1635" s="446">
        <f t="shared" si="28"/>
        <v>0.22143892382332342</v>
      </c>
      <c r="F1635" s="80">
        <v>9.6821062681267112E-3</v>
      </c>
    </row>
    <row r="1636" spans="2:6">
      <c r="B1636" s="444">
        <v>44740</v>
      </c>
      <c r="C1636" s="445">
        <v>912.20025599999997</v>
      </c>
      <c r="D1636" s="445">
        <v>912.20025599999997</v>
      </c>
      <c r="E1636" s="446">
        <f t="shared" si="28"/>
        <v>12.41457273950763</v>
      </c>
      <c r="F1636" s="80">
        <v>9.6740426880412844E-3</v>
      </c>
    </row>
    <row r="1637" spans="2:6">
      <c r="B1637" s="444">
        <v>40322</v>
      </c>
      <c r="C1637" s="445">
        <v>68.000693999999996</v>
      </c>
      <c r="D1637" s="445">
        <v>68.000693999999996</v>
      </c>
      <c r="E1637" s="446">
        <f t="shared" si="28"/>
        <v>-0.2652793142377271</v>
      </c>
      <c r="F1637" s="80">
        <v>9.6612908987714352E-3</v>
      </c>
    </row>
    <row r="1638" spans="2:6">
      <c r="B1638" s="444">
        <v>41039</v>
      </c>
      <c r="C1638" s="445">
        <v>92.553122999999999</v>
      </c>
      <c r="D1638" s="445">
        <v>92.553122999999999</v>
      </c>
      <c r="E1638" s="446">
        <f t="shared" si="28"/>
        <v>-0.91329807176696698</v>
      </c>
      <c r="F1638" s="80">
        <v>9.6585334425203229E-3</v>
      </c>
    </row>
    <row r="1639" spans="2:6">
      <c r="B1639" s="444">
        <v>44644</v>
      </c>
      <c r="C1639" s="445">
        <v>1067.486328</v>
      </c>
      <c r="D1639" s="445">
        <v>1067.486328</v>
      </c>
      <c r="E1639" s="446">
        <f t="shared" si="28"/>
        <v>2.5149812345178528</v>
      </c>
      <c r="F1639" s="80">
        <v>9.6551030933109683E-3</v>
      </c>
    </row>
    <row r="1640" spans="2:6">
      <c r="B1640" s="444">
        <v>41991</v>
      </c>
      <c r="C1640" s="445">
        <v>303.696167</v>
      </c>
      <c r="D1640" s="445">
        <v>303.696167</v>
      </c>
      <c r="E1640" s="446">
        <f t="shared" si="28"/>
        <v>-0.68204586866911487</v>
      </c>
      <c r="F1640" s="80">
        <v>9.6468972560841415E-3</v>
      </c>
    </row>
    <row r="1641" spans="2:6">
      <c r="B1641" s="444">
        <v>44855</v>
      </c>
      <c r="C1641" s="445">
        <v>955.15716599999996</v>
      </c>
      <c r="D1641" s="445">
        <v>955.15716599999996</v>
      </c>
      <c r="E1641" s="446">
        <f t="shared" si="28"/>
        <v>0.20023654616928344</v>
      </c>
      <c r="F1641" s="80">
        <v>9.6323264503832551E-3</v>
      </c>
    </row>
    <row r="1642" spans="2:6">
      <c r="B1642" s="444">
        <v>44188</v>
      </c>
      <c r="C1642" s="445">
        <v>795.80743399999994</v>
      </c>
      <c r="D1642" s="445">
        <v>795.80743399999994</v>
      </c>
      <c r="E1642" s="446">
        <f t="shared" si="28"/>
        <v>15.743232908396941</v>
      </c>
      <c r="F1642" s="80">
        <v>9.6301385975157139E-3</v>
      </c>
    </row>
    <row r="1643" spans="2:6">
      <c r="B1643" s="444">
        <v>40037</v>
      </c>
      <c r="C1643" s="445">
        <v>47.530093999999998</v>
      </c>
      <c r="D1643" s="445">
        <v>47.530093999999998</v>
      </c>
      <c r="E1643" s="446">
        <f t="shared" si="28"/>
        <v>-0.96048377034494425</v>
      </c>
      <c r="F1643" s="80">
        <v>9.6211844232900745E-3</v>
      </c>
    </row>
    <row r="1644" spans="2:6">
      <c r="B1644" s="444">
        <v>45208</v>
      </c>
      <c r="C1644" s="445">
        <v>1202.7993160000001</v>
      </c>
      <c r="D1644" s="445">
        <v>1202.7993160000001</v>
      </c>
      <c r="E1644" s="446">
        <f t="shared" si="28"/>
        <v>6.5859987781434315E-2</v>
      </c>
      <c r="F1644" s="80">
        <v>9.6146332748485719E-3</v>
      </c>
    </row>
    <row r="1645" spans="2:6">
      <c r="B1645" s="444">
        <v>44468</v>
      </c>
      <c r="C1645" s="445">
        <v>1128.477783</v>
      </c>
      <c r="D1645" s="445">
        <v>1128.477783</v>
      </c>
      <c r="E1645" s="446">
        <f t="shared" si="28"/>
        <v>46.113903789218142</v>
      </c>
      <c r="F1645" s="80">
        <v>9.6139769054859325E-3</v>
      </c>
    </row>
    <row r="1646" spans="2:6">
      <c r="B1646" s="444">
        <v>38198</v>
      </c>
      <c r="C1646" s="445">
        <v>23.952117999999999</v>
      </c>
      <c r="D1646" s="445">
        <v>23.952117999999999</v>
      </c>
      <c r="E1646" s="446">
        <f t="shared" si="28"/>
        <v>-0.9197056311374987</v>
      </c>
      <c r="F1646" s="80">
        <v>9.5851953861441075E-3</v>
      </c>
    </row>
    <row r="1647" spans="2:6">
      <c r="B1647" s="444">
        <v>41859</v>
      </c>
      <c r="C1647" s="445">
        <v>298.303833</v>
      </c>
      <c r="D1647" s="445">
        <v>298.303833</v>
      </c>
      <c r="E1647" s="446">
        <f t="shared" si="28"/>
        <v>1.5737504895283005</v>
      </c>
      <c r="F1647" s="80">
        <v>9.5832109586191372E-3</v>
      </c>
    </row>
    <row r="1648" spans="2:6">
      <c r="B1648" s="444">
        <v>41204</v>
      </c>
      <c r="C1648" s="445">
        <v>115.90239</v>
      </c>
      <c r="D1648" s="445">
        <v>115.90239</v>
      </c>
      <c r="E1648" s="446">
        <f t="shared" si="28"/>
        <v>0.758708019943793</v>
      </c>
      <c r="F1648" s="80">
        <v>9.5813390847330204E-3</v>
      </c>
    </row>
    <row r="1649" spans="2:6">
      <c r="B1649" s="444">
        <v>40367</v>
      </c>
      <c r="C1649" s="445">
        <v>65.902007999999995</v>
      </c>
      <c r="D1649" s="445">
        <v>65.902007999999995</v>
      </c>
      <c r="E1649" s="446">
        <f t="shared" si="28"/>
        <v>5.3399467939663214E-3</v>
      </c>
      <c r="F1649" s="80">
        <v>9.5466192278976791E-3</v>
      </c>
    </row>
    <row r="1650" spans="2:6">
      <c r="B1650" s="444">
        <v>40169</v>
      </c>
      <c r="C1650" s="445">
        <v>65.551963999999998</v>
      </c>
      <c r="D1650" s="445">
        <v>65.551963999999998</v>
      </c>
      <c r="E1650" s="446">
        <f t="shared" si="28"/>
        <v>4.4313258218953004</v>
      </c>
      <c r="F1650" s="80">
        <v>9.5458906021701484E-3</v>
      </c>
    </row>
    <row r="1651" spans="2:6">
      <c r="B1651" s="444">
        <v>37679</v>
      </c>
      <c r="C1651" s="445">
        <v>12.069238</v>
      </c>
      <c r="D1651" s="445">
        <v>12.069238</v>
      </c>
      <c r="E1651" s="446">
        <f t="shared" si="28"/>
        <v>-0.99156270313401806</v>
      </c>
      <c r="F1651" s="80">
        <v>9.541226971993888E-3</v>
      </c>
    </row>
    <row r="1652" spans="2:6">
      <c r="B1652" s="444">
        <v>45287</v>
      </c>
      <c r="C1652" s="445">
        <v>1430.4626459999999</v>
      </c>
      <c r="D1652" s="445">
        <v>1430.4626459999999</v>
      </c>
      <c r="E1652" s="446">
        <f t="shared" si="28"/>
        <v>11.918212969576095</v>
      </c>
      <c r="F1652" s="80">
        <v>9.5327262287472347E-3</v>
      </c>
    </row>
    <row r="1653" spans="2:6">
      <c r="B1653" s="444">
        <v>41165</v>
      </c>
      <c r="C1653" s="445">
        <v>110.73223900000001</v>
      </c>
      <c r="D1653" s="445">
        <v>110.73223900000001</v>
      </c>
      <c r="E1653" s="446">
        <f t="shared" si="28"/>
        <v>1.2332913783687243</v>
      </c>
      <c r="F1653" s="80">
        <v>9.532196269147919E-3</v>
      </c>
    </row>
    <row r="1654" spans="2:6">
      <c r="B1654" s="444">
        <v>39072</v>
      </c>
      <c r="C1654" s="445">
        <v>49.582531000000003</v>
      </c>
      <c r="D1654" s="445">
        <v>49.582531000000003</v>
      </c>
      <c r="E1654" s="446">
        <f t="shared" si="28"/>
        <v>-0.90487730423087587</v>
      </c>
      <c r="F1654" s="80">
        <v>9.5138258158764533E-3</v>
      </c>
    </row>
    <row r="1655" spans="2:6">
      <c r="B1655" s="444">
        <v>43872</v>
      </c>
      <c r="C1655" s="445">
        <v>521.24816899999996</v>
      </c>
      <c r="D1655" s="445">
        <v>521.24816899999996</v>
      </c>
      <c r="E1655" s="446">
        <f t="shared" si="28"/>
        <v>2.6755079472870018</v>
      </c>
      <c r="F1655" s="80">
        <v>9.5056391977141885E-3</v>
      </c>
    </row>
    <row r="1656" spans="2:6">
      <c r="B1656" s="444">
        <v>41416</v>
      </c>
      <c r="C1656" s="445">
        <v>141.81663499999999</v>
      </c>
      <c r="D1656" s="445">
        <v>141.81663499999999</v>
      </c>
      <c r="E1656" s="446">
        <f t="shared" si="28"/>
        <v>-0.84179390279135613</v>
      </c>
      <c r="F1656" s="80">
        <v>9.5025184952017838E-3</v>
      </c>
    </row>
    <row r="1657" spans="2:6">
      <c r="B1657" s="444">
        <v>44746</v>
      </c>
      <c r="C1657" s="445">
        <v>896.404358</v>
      </c>
      <c r="D1657" s="445">
        <v>896.404358</v>
      </c>
      <c r="E1657" s="446">
        <f t="shared" si="28"/>
        <v>2.1356722018078034</v>
      </c>
      <c r="F1657" s="80">
        <v>9.4837951329491688E-3</v>
      </c>
    </row>
    <row r="1658" spans="2:6">
      <c r="B1658" s="444">
        <v>41824</v>
      </c>
      <c r="C1658" s="445">
        <v>285.873108</v>
      </c>
      <c r="D1658" s="445">
        <v>285.873108</v>
      </c>
      <c r="E1658" s="446">
        <f t="shared" si="28"/>
        <v>4.7411152101991085</v>
      </c>
      <c r="F1658" s="80">
        <v>9.4782753981956791E-3</v>
      </c>
    </row>
    <row r="1659" spans="2:6">
      <c r="B1659" s="444">
        <v>38828</v>
      </c>
      <c r="C1659" s="445">
        <v>49.794002999999996</v>
      </c>
      <c r="D1659" s="445">
        <v>49.794002999999996</v>
      </c>
      <c r="E1659" s="446">
        <f t="shared" si="28"/>
        <v>-0.95164964349183223</v>
      </c>
      <c r="F1659" s="80">
        <v>9.4532900727124503E-3</v>
      </c>
    </row>
    <row r="1660" spans="2:6">
      <c r="B1660" s="444">
        <v>44546</v>
      </c>
      <c r="C1660" s="445">
        <v>1029.8580320000001</v>
      </c>
      <c r="D1660" s="445">
        <v>1029.8580320000001</v>
      </c>
      <c r="E1660" s="446">
        <f t="shared" si="28"/>
        <v>2.2117461076574454</v>
      </c>
      <c r="F1660" s="80">
        <v>9.4438412529112004E-3</v>
      </c>
    </row>
    <row r="1661" spans="2:6">
      <c r="B1661" s="444">
        <v>42629</v>
      </c>
      <c r="C1661" s="445">
        <v>320.65362499999998</v>
      </c>
      <c r="D1661" s="445">
        <v>320.65362499999998</v>
      </c>
      <c r="E1661" s="446">
        <f t="shared" si="28"/>
        <v>3.3819985544009636</v>
      </c>
      <c r="F1661" s="80">
        <v>9.4351321525318887E-3</v>
      </c>
    </row>
    <row r="1662" spans="2:6">
      <c r="B1662" s="444">
        <v>40904</v>
      </c>
      <c r="C1662" s="445">
        <v>73.175201000000001</v>
      </c>
      <c r="D1662" s="445">
        <v>73.175201000000001</v>
      </c>
      <c r="E1662" s="446">
        <f t="shared" si="28"/>
        <v>-0.90809361742415129</v>
      </c>
      <c r="F1662" s="80">
        <v>9.4025572693503534E-3</v>
      </c>
    </row>
    <row r="1663" spans="2:6">
      <c r="B1663" s="444">
        <v>44321</v>
      </c>
      <c r="C1663" s="445">
        <v>796.19281000000001</v>
      </c>
      <c r="D1663" s="445">
        <v>796.19281000000001</v>
      </c>
      <c r="E1663" s="446">
        <f t="shared" si="28"/>
        <v>1.8424248905020177</v>
      </c>
      <c r="F1663" s="80">
        <v>9.3791119266728451E-3</v>
      </c>
    </row>
    <row r="1664" spans="2:6">
      <c r="B1664" s="444">
        <v>41709</v>
      </c>
      <c r="C1664" s="445">
        <v>280.11041299999999</v>
      </c>
      <c r="D1664" s="445">
        <v>280.11041299999999</v>
      </c>
      <c r="E1664" s="446">
        <f t="shared" si="28"/>
        <v>10.294655395172841</v>
      </c>
      <c r="F1664" s="80">
        <v>9.367930272904168E-3</v>
      </c>
    </row>
    <row r="1665" spans="2:6">
      <c r="B1665" s="444">
        <v>38377</v>
      </c>
      <c r="C1665" s="445">
        <v>24.800262</v>
      </c>
      <c r="D1665" s="445">
        <v>24.800262</v>
      </c>
      <c r="E1665" s="446">
        <f t="shared" si="28"/>
        <v>-0.9513172749604103</v>
      </c>
      <c r="F1665" s="80">
        <v>9.3574177035431472E-3</v>
      </c>
    </row>
    <row r="1666" spans="2:6">
      <c r="B1666" s="444">
        <v>43847</v>
      </c>
      <c r="C1666" s="445">
        <v>509.426331</v>
      </c>
      <c r="D1666" s="445">
        <v>509.426331</v>
      </c>
      <c r="E1666" s="446">
        <f t="shared" si="28"/>
        <v>0.80375039809517945</v>
      </c>
      <c r="F1666" s="80">
        <v>9.3552728511350214E-3</v>
      </c>
    </row>
    <row r="1667" spans="2:6">
      <c r="B1667" s="444">
        <v>41835</v>
      </c>
      <c r="C1667" s="445">
        <v>282.42617799999999</v>
      </c>
      <c r="D1667" s="445">
        <v>282.42617799999999</v>
      </c>
      <c r="E1667" s="446">
        <f t="shared" si="28"/>
        <v>2.9585573259362645</v>
      </c>
      <c r="F1667" s="80">
        <v>9.351828605873358E-3</v>
      </c>
    </row>
    <row r="1668" spans="2:6">
      <c r="B1668" s="444">
        <v>40347</v>
      </c>
      <c r="C1668" s="445">
        <v>71.345733999999993</v>
      </c>
      <c r="D1668" s="445">
        <v>71.345733999999993</v>
      </c>
      <c r="E1668" s="446">
        <f t="shared" si="28"/>
        <v>-4.0901600487474266E-2</v>
      </c>
      <c r="F1668" s="80">
        <v>9.33487574394265E-3</v>
      </c>
    </row>
    <row r="1669" spans="2:6">
      <c r="B1669" s="444">
        <v>40427</v>
      </c>
      <c r="C1669" s="445">
        <v>74.388335999999995</v>
      </c>
      <c r="D1669" s="445">
        <v>74.388335999999995</v>
      </c>
      <c r="E1669" s="446">
        <f t="shared" si="28"/>
        <v>-0.50853065249383334</v>
      </c>
      <c r="F1669" s="80">
        <v>9.3260612108958529E-3</v>
      </c>
    </row>
    <row r="1670" spans="2:6">
      <c r="B1670" s="444">
        <v>41366</v>
      </c>
      <c r="C1670" s="445">
        <v>151.35905500000001</v>
      </c>
      <c r="D1670" s="445">
        <v>151.35905500000001</v>
      </c>
      <c r="E1670" s="446">
        <f t="shared" si="28"/>
        <v>1.1387954510295022</v>
      </c>
      <c r="F1670" s="80">
        <v>9.3214646719579353E-3</v>
      </c>
    </row>
    <row r="1671" spans="2:6">
      <c r="B1671" s="444">
        <v>40422</v>
      </c>
      <c r="C1671" s="445">
        <v>70.768364000000005</v>
      </c>
      <c r="D1671" s="445">
        <v>70.768364000000005</v>
      </c>
      <c r="E1671" s="446">
        <f t="shared" si="28"/>
        <v>0.38189437123075076</v>
      </c>
      <c r="F1671" s="80">
        <v>9.2797265671513696E-3</v>
      </c>
    </row>
    <row r="1672" spans="2:6">
      <c r="B1672" s="444">
        <v>39595</v>
      </c>
      <c r="C1672" s="445">
        <v>51.211123999999998</v>
      </c>
      <c r="D1672" s="445">
        <v>51.211123999999998</v>
      </c>
      <c r="E1672" s="446">
        <f t="shared" si="28"/>
        <v>-0.82813418722333232</v>
      </c>
      <c r="F1672" s="80">
        <v>9.2609732944686218E-3</v>
      </c>
    </row>
    <row r="1673" spans="2:6">
      <c r="B1673" s="444">
        <v>41843</v>
      </c>
      <c r="C1673" s="445">
        <v>297.97155800000002</v>
      </c>
      <c r="D1673" s="445">
        <v>297.97155800000002</v>
      </c>
      <c r="E1673" s="446">
        <f t="shared" si="28"/>
        <v>-0.80418927151498176</v>
      </c>
      <c r="F1673" s="80">
        <v>9.2220847987405374E-3</v>
      </c>
    </row>
    <row r="1674" spans="2:6">
      <c r="B1674" s="444">
        <v>45481</v>
      </c>
      <c r="C1674" s="445">
        <v>1521.732544</v>
      </c>
      <c r="D1674" s="445">
        <v>1521.732544</v>
      </c>
      <c r="E1674" s="446">
        <f t="shared" si="28"/>
        <v>12.873448339453857</v>
      </c>
      <c r="F1674" s="80">
        <v>9.214134915750849E-3</v>
      </c>
    </row>
    <row r="1675" spans="2:6">
      <c r="B1675" s="444">
        <v>41164</v>
      </c>
      <c r="C1675" s="445">
        <v>109.686684</v>
      </c>
      <c r="D1675" s="445">
        <v>109.686684</v>
      </c>
      <c r="E1675" s="446">
        <f t="shared" ref="E1675:E1738" si="29">C1675/C1676-1</f>
        <v>0.50510591297271867</v>
      </c>
      <c r="F1675" s="80">
        <v>9.1859583974640557E-3</v>
      </c>
    </row>
    <row r="1676" spans="2:6">
      <c r="B1676" s="444">
        <v>40875</v>
      </c>
      <c r="C1676" s="445">
        <v>72.876389000000003</v>
      </c>
      <c r="D1676" s="445">
        <v>72.876389000000003</v>
      </c>
      <c r="E1676" s="446">
        <f t="shared" si="29"/>
        <v>-0.80457964235782342</v>
      </c>
      <c r="F1676" s="80">
        <v>9.1799909352092701E-3</v>
      </c>
    </row>
    <row r="1677" spans="2:6">
      <c r="B1677" s="444">
        <v>42222</v>
      </c>
      <c r="C1677" s="445">
        <v>372.92117300000001</v>
      </c>
      <c r="D1677" s="445">
        <v>372.92117300000001</v>
      </c>
      <c r="E1677" s="446">
        <f t="shared" si="29"/>
        <v>8.169320340405644</v>
      </c>
      <c r="F1677" s="80">
        <v>9.1741604080044503E-3</v>
      </c>
    </row>
    <row r="1678" spans="2:6">
      <c r="B1678" s="444">
        <v>38687</v>
      </c>
      <c r="C1678" s="445">
        <v>40.670535999999998</v>
      </c>
      <c r="D1678" s="445">
        <v>40.670535999999998</v>
      </c>
      <c r="E1678" s="446">
        <f t="shared" si="29"/>
        <v>-0.86935956053405172</v>
      </c>
      <c r="F1678" s="80">
        <v>9.161988239782648E-3</v>
      </c>
    </row>
    <row r="1679" spans="2:6">
      <c r="B1679" s="444">
        <v>42019</v>
      </c>
      <c r="C1679" s="445">
        <v>311.31658900000002</v>
      </c>
      <c r="D1679" s="445">
        <v>311.31658900000002</v>
      </c>
      <c r="E1679" s="446">
        <f t="shared" si="29"/>
        <v>2.3619419637059855</v>
      </c>
      <c r="F1679" s="80">
        <v>9.1524079106408696E-3</v>
      </c>
    </row>
    <row r="1680" spans="2:6">
      <c r="B1680" s="444">
        <v>41057</v>
      </c>
      <c r="C1680" s="445">
        <v>92.600227000000004</v>
      </c>
      <c r="D1680" s="445">
        <v>92.600227000000004</v>
      </c>
      <c r="E1680" s="446">
        <f t="shared" si="29"/>
        <v>2.7288589417596749</v>
      </c>
      <c r="F1680" s="80">
        <v>9.1357071365456566E-3</v>
      </c>
    </row>
    <row r="1681" spans="2:6">
      <c r="B1681" s="444">
        <v>39924</v>
      </c>
      <c r="C1681" s="445">
        <v>24.833394999999999</v>
      </c>
      <c r="D1681" s="445">
        <v>24.833394999999999</v>
      </c>
      <c r="E1681" s="446">
        <f t="shared" si="29"/>
        <v>-0.94587276077883842</v>
      </c>
      <c r="F1681" s="80">
        <v>9.130877962814532E-3</v>
      </c>
    </row>
    <row r="1682" spans="2:6">
      <c r="B1682" s="444">
        <v>43349</v>
      </c>
      <c r="C1682" s="445">
        <v>458.79663099999999</v>
      </c>
      <c r="D1682" s="445">
        <v>458.79663099999999</v>
      </c>
      <c r="E1682" s="446">
        <f t="shared" si="29"/>
        <v>20.214702831064617</v>
      </c>
      <c r="F1682" s="80">
        <v>9.129173459422768E-3</v>
      </c>
    </row>
    <row r="1683" spans="2:6">
      <c r="B1683" s="444">
        <v>38097</v>
      </c>
      <c r="C1683" s="445">
        <v>21.626352000000001</v>
      </c>
      <c r="D1683" s="445">
        <v>21.626352000000001</v>
      </c>
      <c r="E1683" s="446">
        <f t="shared" si="29"/>
        <v>-0.96984417479864049</v>
      </c>
      <c r="F1683" s="80">
        <v>9.1287193050983984E-3</v>
      </c>
    </row>
    <row r="1684" spans="2:6">
      <c r="B1684" s="444">
        <v>44102</v>
      </c>
      <c r="C1684" s="445">
        <v>717.15338099999997</v>
      </c>
      <c r="D1684" s="445">
        <v>717.15338099999997</v>
      </c>
      <c r="E1684" s="446">
        <f t="shared" si="29"/>
        <v>-0.44492268889240794</v>
      </c>
      <c r="F1684" s="80">
        <v>9.1216384661920724E-3</v>
      </c>
    </row>
    <row r="1685" spans="2:6">
      <c r="B1685" s="444">
        <v>45266</v>
      </c>
      <c r="C1685" s="445">
        <v>1291.9882809999999</v>
      </c>
      <c r="D1685" s="445">
        <v>1291.9882809999999</v>
      </c>
      <c r="E1685" s="446">
        <f t="shared" si="29"/>
        <v>2.3729193679472922</v>
      </c>
      <c r="F1685" s="80">
        <v>9.1077392108878108E-3</v>
      </c>
    </row>
    <row r="1686" spans="2:6">
      <c r="B1686" s="444">
        <v>42107</v>
      </c>
      <c r="C1686" s="445">
        <v>383.04748499999999</v>
      </c>
      <c r="D1686" s="445">
        <v>383.04748499999999</v>
      </c>
      <c r="E1686" s="446">
        <f t="shared" si="29"/>
        <v>7.6099878287964273E-2</v>
      </c>
      <c r="F1686" s="80">
        <v>9.0976101245159313E-3</v>
      </c>
    </row>
    <row r="1687" spans="2:6">
      <c r="B1687" s="444">
        <v>42822</v>
      </c>
      <c r="C1687" s="445">
        <v>355.959045</v>
      </c>
      <c r="D1687" s="445">
        <v>355.959045</v>
      </c>
      <c r="E1687" s="446">
        <f t="shared" si="29"/>
        <v>-0.65720061015989739</v>
      </c>
      <c r="F1687" s="80">
        <v>9.0945156529786964E-3</v>
      </c>
    </row>
    <row r="1688" spans="2:6">
      <c r="B1688" s="444">
        <v>45057</v>
      </c>
      <c r="C1688" s="445">
        <v>1038.388794</v>
      </c>
      <c r="D1688" s="445">
        <v>1038.388794</v>
      </c>
      <c r="E1688" s="446">
        <f t="shared" si="29"/>
        <v>83.642494822071555</v>
      </c>
      <c r="F1688" s="80">
        <v>9.0881604214982925E-3</v>
      </c>
    </row>
    <row r="1689" spans="2:6">
      <c r="B1689" s="444">
        <v>37663</v>
      </c>
      <c r="C1689" s="445">
        <v>12.267937</v>
      </c>
      <c r="D1689" s="445">
        <v>12.267937</v>
      </c>
      <c r="E1689" s="446">
        <f t="shared" si="29"/>
        <v>-0.96666205355309887</v>
      </c>
      <c r="F1689" s="80">
        <v>9.0797076713646785E-3</v>
      </c>
    </row>
    <row r="1690" spans="2:6">
      <c r="B1690" s="444">
        <v>42261</v>
      </c>
      <c r="C1690" s="445">
        <v>367.98718300000002</v>
      </c>
      <c r="D1690" s="445">
        <v>367.98718300000002</v>
      </c>
      <c r="E1690" s="446">
        <f t="shared" si="29"/>
        <v>-0.64945948217844807</v>
      </c>
      <c r="F1690" s="80">
        <v>9.0741493510275717E-3</v>
      </c>
    </row>
    <row r="1691" spans="2:6">
      <c r="B1691" s="444">
        <v>44894</v>
      </c>
      <c r="C1691" s="445">
        <v>1049.7707519999999</v>
      </c>
      <c r="D1691" s="445">
        <v>1049.7707519999999</v>
      </c>
      <c r="E1691" s="446">
        <f t="shared" si="29"/>
        <v>1.9742654639544384</v>
      </c>
      <c r="F1691" s="80">
        <v>9.0719673741044282E-3</v>
      </c>
    </row>
    <row r="1692" spans="2:6">
      <c r="B1692" s="444">
        <v>42314</v>
      </c>
      <c r="C1692" s="445">
        <v>352.95126299999998</v>
      </c>
      <c r="D1692" s="445">
        <v>352.95126299999998</v>
      </c>
      <c r="E1692" s="446">
        <f t="shared" si="29"/>
        <v>-0.74650156843216953</v>
      </c>
      <c r="F1692" s="80">
        <v>9.0595873041392494E-3</v>
      </c>
    </row>
    <row r="1693" spans="2:6">
      <c r="B1693" s="444">
        <v>45296</v>
      </c>
      <c r="C1693" s="445">
        <v>1392.321289</v>
      </c>
      <c r="D1693" s="445">
        <v>1392.321289</v>
      </c>
      <c r="E1693" s="446">
        <f t="shared" si="29"/>
        <v>28.498677378599854</v>
      </c>
      <c r="F1693" s="80">
        <v>9.0496812860263454E-3</v>
      </c>
    </row>
    <row r="1694" spans="2:6">
      <c r="B1694" s="444">
        <v>39338</v>
      </c>
      <c r="C1694" s="445">
        <v>47.199447999999997</v>
      </c>
      <c r="D1694" s="445">
        <v>47.199447999999997</v>
      </c>
      <c r="E1694" s="446">
        <f t="shared" si="29"/>
        <v>-0.61209264690330101</v>
      </c>
      <c r="F1694" s="80">
        <v>9.0466580293826482E-3</v>
      </c>
    </row>
    <row r="1695" spans="2:6">
      <c r="B1695" s="444">
        <v>41284</v>
      </c>
      <c r="C1695" s="445">
        <v>121.677116</v>
      </c>
      <c r="D1695" s="445">
        <v>121.677116</v>
      </c>
      <c r="E1695" s="446">
        <f t="shared" si="29"/>
        <v>-0.6309279392500754</v>
      </c>
      <c r="F1695" s="80">
        <v>9.0428403073075092E-3</v>
      </c>
    </row>
    <row r="1696" spans="2:6">
      <c r="B1696" s="444">
        <v>42025</v>
      </c>
      <c r="C1696" s="445">
        <v>329.683899</v>
      </c>
      <c r="D1696" s="445">
        <v>329.683899</v>
      </c>
      <c r="E1696" s="446">
        <f t="shared" si="29"/>
        <v>-3.5685438226148336E-2</v>
      </c>
      <c r="F1696" s="80">
        <v>9.0303938592521948E-3</v>
      </c>
    </row>
    <row r="1697" spans="2:6">
      <c r="B1697" s="444">
        <v>42419</v>
      </c>
      <c r="C1697" s="445">
        <v>341.884186</v>
      </c>
      <c r="D1697" s="445">
        <v>341.884186</v>
      </c>
      <c r="E1697" s="446">
        <f t="shared" si="29"/>
        <v>2.4768643806284851E-2</v>
      </c>
      <c r="F1697" s="80">
        <v>9.0051425843189481E-3</v>
      </c>
    </row>
    <row r="1698" spans="2:6">
      <c r="B1698" s="444">
        <v>42592</v>
      </c>
      <c r="C1698" s="445">
        <v>333.62085000000002</v>
      </c>
      <c r="D1698" s="445">
        <v>333.62085000000002</v>
      </c>
      <c r="E1698" s="446">
        <f t="shared" si="29"/>
        <v>10.697498658868822</v>
      </c>
      <c r="F1698" s="80">
        <v>9.002684199795441E-3</v>
      </c>
    </row>
    <row r="1699" spans="2:6">
      <c r="B1699" s="444">
        <v>38505</v>
      </c>
      <c r="C1699" s="445">
        <v>28.520700000000001</v>
      </c>
      <c r="D1699" s="445">
        <v>28.520700000000001</v>
      </c>
      <c r="E1699" s="446">
        <f t="shared" si="29"/>
        <v>-0.9710243069781721</v>
      </c>
      <c r="F1699" s="80">
        <v>8.9965828332077002E-3</v>
      </c>
    </row>
    <row r="1700" spans="2:6">
      <c r="B1700" s="444">
        <v>44672</v>
      </c>
      <c r="C1700" s="445">
        <v>984.29742399999998</v>
      </c>
      <c r="D1700" s="445">
        <v>984.29742399999998</v>
      </c>
      <c r="E1700" s="446">
        <f t="shared" si="29"/>
        <v>9.6102485265616124</v>
      </c>
      <c r="F1700" s="80">
        <v>8.9954574030197687E-3</v>
      </c>
    </row>
    <row r="1701" spans="2:6">
      <c r="B1701" s="444">
        <v>41011</v>
      </c>
      <c r="C1701" s="445">
        <v>92.768555000000006</v>
      </c>
      <c r="D1701" s="445">
        <v>92.768555000000006</v>
      </c>
      <c r="E1701" s="446">
        <f t="shared" si="29"/>
        <v>-0.68888486664596826</v>
      </c>
      <c r="F1701" s="80">
        <v>8.9798978207316082E-3</v>
      </c>
    </row>
    <row r="1702" spans="2:6">
      <c r="B1702" s="444">
        <v>42510</v>
      </c>
      <c r="C1702" s="445">
        <v>298.18078600000001</v>
      </c>
      <c r="D1702" s="445">
        <v>298.18078600000001</v>
      </c>
      <c r="E1702" s="446">
        <f t="shared" si="29"/>
        <v>-0.37676193329443575</v>
      </c>
      <c r="F1702" s="80">
        <v>8.9712732917941462E-3</v>
      </c>
    </row>
    <row r="1703" spans="2:6">
      <c r="B1703" s="444">
        <v>43794</v>
      </c>
      <c r="C1703" s="445">
        <v>478.438019</v>
      </c>
      <c r="D1703" s="445">
        <v>478.438019</v>
      </c>
      <c r="E1703" s="446">
        <f t="shared" si="29"/>
        <v>-0.6383027324301277</v>
      </c>
      <c r="F1703" s="80">
        <v>8.9708070494898262E-3</v>
      </c>
    </row>
    <row r="1704" spans="2:6">
      <c r="B1704" s="444">
        <v>45427</v>
      </c>
      <c r="C1704" s="445">
        <v>1322.7581789999999</v>
      </c>
      <c r="D1704" s="445">
        <v>1322.7581789999999</v>
      </c>
      <c r="E1704" s="446">
        <f t="shared" si="29"/>
        <v>19.788680965995113</v>
      </c>
      <c r="F1704" s="80">
        <v>8.9701779786681701E-3</v>
      </c>
    </row>
    <row r="1705" spans="2:6">
      <c r="B1705" s="444">
        <v>40155</v>
      </c>
      <c r="C1705" s="445">
        <v>63.628768999999998</v>
      </c>
      <c r="D1705" s="445">
        <v>63.628768999999998</v>
      </c>
      <c r="E1705" s="446">
        <f t="shared" si="29"/>
        <v>-0.76805213221591906</v>
      </c>
      <c r="F1705" s="80">
        <v>8.9607533313433851E-3</v>
      </c>
    </row>
    <row r="1706" spans="2:6">
      <c r="B1706" s="444">
        <v>41666</v>
      </c>
      <c r="C1706" s="445">
        <v>274.323578</v>
      </c>
      <c r="D1706" s="445">
        <v>274.323578</v>
      </c>
      <c r="E1706" s="446">
        <f t="shared" si="29"/>
        <v>-0.24822056179997876</v>
      </c>
      <c r="F1706" s="80">
        <v>8.9597153776184157E-3</v>
      </c>
    </row>
    <row r="1707" spans="2:6">
      <c r="B1707" s="444">
        <v>42195</v>
      </c>
      <c r="C1707" s="445">
        <v>364.89901700000001</v>
      </c>
      <c r="D1707" s="445">
        <v>364.89901700000001</v>
      </c>
      <c r="E1707" s="446">
        <f t="shared" si="29"/>
        <v>7.2316869230852703</v>
      </c>
      <c r="F1707" s="80">
        <v>8.9378279830969465E-3</v>
      </c>
    </row>
    <row r="1708" spans="2:6">
      <c r="B1708" s="444">
        <v>38854</v>
      </c>
      <c r="C1708" s="445">
        <v>44.328583000000002</v>
      </c>
      <c r="D1708" s="445">
        <v>44.328583000000002</v>
      </c>
      <c r="E1708" s="446">
        <f t="shared" si="29"/>
        <v>-0.89659586725840257</v>
      </c>
      <c r="F1708" s="80">
        <v>8.9141197048752119E-3</v>
      </c>
    </row>
    <row r="1709" spans="2:6">
      <c r="B1709" s="444">
        <v>43536</v>
      </c>
      <c r="C1709" s="445">
        <v>428.692566</v>
      </c>
      <c r="D1709" s="445">
        <v>428.692566</v>
      </c>
      <c r="E1709" s="446">
        <f t="shared" si="29"/>
        <v>-0.65426657461960125</v>
      </c>
      <c r="F1709" s="80">
        <v>8.9107996327217887E-3</v>
      </c>
    </row>
    <row r="1710" spans="2:6">
      <c r="B1710" s="444">
        <v>45230</v>
      </c>
      <c r="C1710" s="445">
        <v>1239.951172</v>
      </c>
      <c r="D1710" s="445">
        <v>1239.951172</v>
      </c>
      <c r="E1710" s="446">
        <f t="shared" si="29"/>
        <v>0.18620488351311648</v>
      </c>
      <c r="F1710" s="80">
        <v>8.8950037530053372E-3</v>
      </c>
    </row>
    <row r="1711" spans="2:6">
      <c r="B1711" s="444">
        <v>44496</v>
      </c>
      <c r="C1711" s="445">
        <v>1045.309448</v>
      </c>
      <c r="D1711" s="445">
        <v>1045.309448</v>
      </c>
      <c r="E1711" s="446">
        <f t="shared" si="29"/>
        <v>1.7721152852843103</v>
      </c>
      <c r="F1711" s="80">
        <v>8.8708839583666599E-3</v>
      </c>
    </row>
    <row r="1712" spans="2:6">
      <c r="B1712" s="444">
        <v>42201</v>
      </c>
      <c r="C1712" s="445">
        <v>377.08007800000001</v>
      </c>
      <c r="D1712" s="445">
        <v>377.08007800000001</v>
      </c>
      <c r="E1712" s="446">
        <f t="shared" si="29"/>
        <v>2.2663759797692862E-2</v>
      </c>
      <c r="F1712" s="80">
        <v>8.8594930601955113E-3</v>
      </c>
    </row>
    <row r="1713" spans="2:6">
      <c r="B1713" s="444">
        <v>43011</v>
      </c>
      <c r="C1713" s="445">
        <v>368.72341899999998</v>
      </c>
      <c r="D1713" s="445">
        <v>368.72341899999998</v>
      </c>
      <c r="E1713" s="446">
        <f t="shared" si="29"/>
        <v>-0.65287650174426626</v>
      </c>
      <c r="F1713" s="80">
        <v>8.8593843120585714E-3</v>
      </c>
    </row>
    <row r="1714" spans="2:6">
      <c r="B1714" s="444">
        <v>44958</v>
      </c>
      <c r="C1714" s="445">
        <v>1062.2254640000001</v>
      </c>
      <c r="D1714" s="445">
        <v>1062.2254640000001</v>
      </c>
      <c r="E1714" s="446">
        <f t="shared" si="29"/>
        <v>1.61626755031764</v>
      </c>
      <c r="F1714" s="80">
        <v>8.8221720395296188E-3</v>
      </c>
    </row>
    <row r="1715" spans="2:6">
      <c r="B1715" s="444">
        <v>43175</v>
      </c>
      <c r="C1715" s="445">
        <v>406.00796500000001</v>
      </c>
      <c r="D1715" s="445">
        <v>406.00796500000001</v>
      </c>
      <c r="E1715" s="446">
        <f t="shared" si="29"/>
        <v>-0.62587866327738184</v>
      </c>
      <c r="F1715" s="80">
        <v>8.8099031961281771E-3</v>
      </c>
    </row>
    <row r="1716" spans="2:6">
      <c r="B1716" s="444">
        <v>44488</v>
      </c>
      <c r="C1716" s="445">
        <v>1085.2307129999999</v>
      </c>
      <c r="D1716" s="445">
        <v>1085.2307129999999</v>
      </c>
      <c r="E1716" s="446">
        <f t="shared" si="29"/>
        <v>40.016433170258694</v>
      </c>
      <c r="F1716" s="80">
        <v>8.7605783358548628E-3</v>
      </c>
    </row>
    <row r="1717" spans="2:6">
      <c r="B1717" s="444">
        <v>38386</v>
      </c>
      <c r="C1717" s="445">
        <v>26.458437</v>
      </c>
      <c r="D1717" s="445">
        <v>26.458437</v>
      </c>
      <c r="E1717" s="446">
        <f t="shared" si="29"/>
        <v>-0.91847090062101266</v>
      </c>
      <c r="F1717" s="80">
        <v>8.7548777952424217E-3</v>
      </c>
    </row>
    <row r="1718" spans="2:6">
      <c r="B1718" s="444">
        <v>42640</v>
      </c>
      <c r="C1718" s="445">
        <v>324.52752700000002</v>
      </c>
      <c r="D1718" s="445">
        <v>324.52752700000002</v>
      </c>
      <c r="E1718" s="446">
        <f t="shared" si="29"/>
        <v>-0.22650716161318729</v>
      </c>
      <c r="F1718" s="80">
        <v>8.7454636608916836E-3</v>
      </c>
    </row>
    <row r="1719" spans="2:6">
      <c r="B1719" s="444">
        <v>43206</v>
      </c>
      <c r="C1719" s="445">
        <v>419.561127</v>
      </c>
      <c r="D1719" s="445">
        <v>419.561127</v>
      </c>
      <c r="E1719" s="446">
        <f t="shared" si="29"/>
        <v>-0.71298349468256639</v>
      </c>
      <c r="F1719" s="80">
        <v>8.7266036992084128E-3</v>
      </c>
    </row>
    <row r="1720" spans="2:6">
      <c r="B1720" s="444">
        <v>45278</v>
      </c>
      <c r="C1720" s="445">
        <v>1461.8013920000001</v>
      </c>
      <c r="D1720" s="445">
        <v>1461.8013920000001</v>
      </c>
      <c r="E1720" s="446">
        <f t="shared" si="29"/>
        <v>3.6158018272766776</v>
      </c>
      <c r="F1720" s="80">
        <v>8.7171983436316047E-3</v>
      </c>
    </row>
    <row r="1721" spans="2:6">
      <c r="B1721" s="444">
        <v>42689</v>
      </c>
      <c r="C1721" s="445">
        <v>316.69500699999998</v>
      </c>
      <c r="D1721" s="445">
        <v>316.69500699999998</v>
      </c>
      <c r="E1721" s="446">
        <f t="shared" si="29"/>
        <v>-0.67391283078697906</v>
      </c>
      <c r="F1721" s="80">
        <v>8.703017908965105E-3</v>
      </c>
    </row>
    <row r="1722" spans="2:6">
      <c r="B1722" s="444">
        <v>44924</v>
      </c>
      <c r="C1722" s="445">
        <v>971.19738800000005</v>
      </c>
      <c r="D1722" s="445">
        <v>971.19738800000005</v>
      </c>
      <c r="E1722" s="446">
        <f t="shared" si="29"/>
        <v>1.7126233481990538</v>
      </c>
      <c r="F1722" s="80">
        <v>8.6919275322863143E-3</v>
      </c>
    </row>
    <row r="1723" spans="2:6">
      <c r="B1723" s="444">
        <v>42878</v>
      </c>
      <c r="C1723" s="445">
        <v>358.028839</v>
      </c>
      <c r="D1723" s="445">
        <v>358.028839</v>
      </c>
      <c r="E1723" s="446">
        <f t="shared" si="29"/>
        <v>0.30490467267420929</v>
      </c>
      <c r="F1723" s="80">
        <v>8.6888018985848969E-3</v>
      </c>
    </row>
    <row r="1724" spans="2:6">
      <c r="B1724" s="444">
        <v>41746</v>
      </c>
      <c r="C1724" s="445">
        <v>274.37164300000001</v>
      </c>
      <c r="D1724" s="445">
        <v>274.37164300000001</v>
      </c>
      <c r="E1724" s="446">
        <f t="shared" si="29"/>
        <v>-0.20292880324513085</v>
      </c>
      <c r="F1724" s="80">
        <v>8.672424384523314E-3</v>
      </c>
    </row>
    <row r="1725" spans="2:6">
      <c r="B1725" s="444">
        <v>42752</v>
      </c>
      <c r="C1725" s="445">
        <v>344.224762</v>
      </c>
      <c r="D1725" s="445">
        <v>344.224762</v>
      </c>
      <c r="E1725" s="446">
        <f t="shared" si="29"/>
        <v>-0.61296743800747677</v>
      </c>
      <c r="F1725" s="80">
        <v>8.6686312371715424E-3</v>
      </c>
    </row>
    <row r="1726" spans="2:6">
      <c r="B1726" s="444">
        <v>44781</v>
      </c>
      <c r="C1726" s="445">
        <v>889.39483600000005</v>
      </c>
      <c r="D1726" s="445">
        <v>889.39483600000005</v>
      </c>
      <c r="E1726" s="446">
        <f t="shared" si="29"/>
        <v>1.1542210734375904</v>
      </c>
      <c r="F1726" s="80">
        <v>8.6661620403267747E-3</v>
      </c>
    </row>
    <row r="1727" spans="2:6">
      <c r="B1727" s="444">
        <v>43493</v>
      </c>
      <c r="C1727" s="445">
        <v>412.86144999999999</v>
      </c>
      <c r="D1727" s="445">
        <v>412.86144999999999</v>
      </c>
      <c r="E1727" s="446">
        <f t="shared" si="29"/>
        <v>-5.6905922271476062E-2</v>
      </c>
      <c r="F1727" s="80">
        <v>8.6652508560676189E-3</v>
      </c>
    </row>
    <row r="1728" spans="2:6">
      <c r="B1728" s="444">
        <v>43416</v>
      </c>
      <c r="C1728" s="445">
        <v>437.773346</v>
      </c>
      <c r="D1728" s="445">
        <v>437.773346</v>
      </c>
      <c r="E1728" s="446">
        <f t="shared" si="29"/>
        <v>1.0918761497029879</v>
      </c>
      <c r="F1728" s="80">
        <v>8.6584569034757752E-3</v>
      </c>
    </row>
    <row r="1729" spans="2:6">
      <c r="B1729" s="444">
        <v>41578</v>
      </c>
      <c r="C1729" s="445">
        <v>209.27307099999999</v>
      </c>
      <c r="D1729" s="445">
        <v>209.27307099999999</v>
      </c>
      <c r="E1729" s="446">
        <f t="shared" si="29"/>
        <v>-0.40614740420799766</v>
      </c>
      <c r="F1729" s="80">
        <v>8.6556587207773372E-3</v>
      </c>
    </row>
    <row r="1730" spans="2:6">
      <c r="B1730" s="444">
        <v>42787</v>
      </c>
      <c r="C1730" s="445">
        <v>352.39901700000001</v>
      </c>
      <c r="D1730" s="445">
        <v>352.39901700000001</v>
      </c>
      <c r="E1730" s="446">
        <f t="shared" si="29"/>
        <v>-0.58976719682140311</v>
      </c>
      <c r="F1730" s="80">
        <v>8.6490725720682615E-3</v>
      </c>
    </row>
    <row r="1731" spans="2:6">
      <c r="B1731" s="444">
        <v>44301</v>
      </c>
      <c r="C1731" s="445">
        <v>859.02203399999996</v>
      </c>
      <c r="D1731" s="445">
        <v>859.02203399999996</v>
      </c>
      <c r="E1731" s="446">
        <f t="shared" si="29"/>
        <v>-0.39468904375614011</v>
      </c>
      <c r="F1731" s="80">
        <v>8.6432817275938767E-3</v>
      </c>
    </row>
    <row r="1732" spans="2:6">
      <c r="B1732" s="444">
        <v>45300</v>
      </c>
      <c r="C1732" s="445">
        <v>1419.1417240000001</v>
      </c>
      <c r="D1732" s="445">
        <v>1419.1417240000001</v>
      </c>
      <c r="E1732" s="446">
        <f t="shared" si="29"/>
        <v>125.82459479388325</v>
      </c>
      <c r="F1732" s="80">
        <v>8.6332752779403332E-3</v>
      </c>
    </row>
    <row r="1733" spans="2:6">
      <c r="B1733" s="444">
        <v>37692</v>
      </c>
      <c r="C1733" s="445">
        <v>11.189799000000001</v>
      </c>
      <c r="D1733" s="445">
        <v>11.189799000000001</v>
      </c>
      <c r="E1733" s="446">
        <f t="shared" si="29"/>
        <v>-0.90483308784534944</v>
      </c>
      <c r="F1733" s="80">
        <v>8.6232982105582945E-3</v>
      </c>
    </row>
    <row r="1734" spans="2:6">
      <c r="B1734" s="444">
        <v>41225</v>
      </c>
      <c r="C1734" s="445">
        <v>117.580772</v>
      </c>
      <c r="D1734" s="445">
        <v>117.580772</v>
      </c>
      <c r="E1734" s="446">
        <f t="shared" si="29"/>
        <v>3.5583879214600884</v>
      </c>
      <c r="F1734" s="80">
        <v>8.6222309070942416E-3</v>
      </c>
    </row>
    <row r="1735" spans="2:6">
      <c r="B1735" s="444">
        <v>38413</v>
      </c>
      <c r="C1735" s="445">
        <v>25.794376</v>
      </c>
      <c r="D1735" s="445">
        <v>25.794376</v>
      </c>
      <c r="E1735" s="446">
        <f t="shared" si="29"/>
        <v>-0.92542303523671765</v>
      </c>
      <c r="F1735" s="80">
        <v>8.614941305558288E-3</v>
      </c>
    </row>
    <row r="1736" spans="2:6">
      <c r="B1736" s="444">
        <v>42366</v>
      </c>
      <c r="C1736" s="445">
        <v>345.87591600000002</v>
      </c>
      <c r="D1736" s="445">
        <v>345.87591600000002</v>
      </c>
      <c r="E1736" s="446">
        <f t="shared" si="29"/>
        <v>7.2561486273250875</v>
      </c>
      <c r="F1736" s="80">
        <v>8.6014911212437539E-3</v>
      </c>
    </row>
    <row r="1737" spans="2:6">
      <c r="B1737" s="444">
        <v>38695</v>
      </c>
      <c r="C1737" s="445">
        <v>41.893130999999997</v>
      </c>
      <c r="D1737" s="445">
        <v>41.893130999999997</v>
      </c>
      <c r="E1737" s="446">
        <f t="shared" si="29"/>
        <v>-0.96135168562694229</v>
      </c>
      <c r="F1737" s="80">
        <v>8.5736800577296268E-3</v>
      </c>
    </row>
    <row r="1738" spans="2:6">
      <c r="B1738" s="444">
        <v>45076</v>
      </c>
      <c r="C1738" s="445">
        <v>1083.9575199999999</v>
      </c>
      <c r="D1738" s="445">
        <v>1083.9575199999999</v>
      </c>
      <c r="E1738" s="446">
        <f t="shared" si="29"/>
        <v>2.0676497473257016</v>
      </c>
      <c r="F1738" s="80">
        <v>8.5687310015920559E-3</v>
      </c>
    </row>
    <row r="1739" spans="2:6">
      <c r="B1739" s="444">
        <v>42808</v>
      </c>
      <c r="C1739" s="445">
        <v>353.351135</v>
      </c>
      <c r="D1739" s="445">
        <v>353.351135</v>
      </c>
      <c r="E1739" s="446">
        <f t="shared" ref="E1739:E1802" si="30">C1739/C1740-1</f>
        <v>11.739863530486609</v>
      </c>
      <c r="F1739" s="80">
        <v>8.5660880508162673E-3</v>
      </c>
    </row>
    <row r="1740" spans="2:6">
      <c r="B1740" s="444">
        <v>38496</v>
      </c>
      <c r="C1740" s="445">
        <v>27.735865</v>
      </c>
      <c r="D1740" s="445">
        <v>27.735865</v>
      </c>
      <c r="E1740" s="446">
        <f t="shared" si="30"/>
        <v>-0.96912245400112762</v>
      </c>
      <c r="F1740" s="80">
        <v>8.5618723502669525E-3</v>
      </c>
    </row>
    <row r="1741" spans="2:6">
      <c r="B1741" s="444">
        <v>44293</v>
      </c>
      <c r="C1741" s="445">
        <v>898.25354000000004</v>
      </c>
      <c r="D1741" s="445">
        <v>898.25354000000004</v>
      </c>
      <c r="E1741" s="446">
        <f t="shared" si="30"/>
        <v>0.22499532219327012</v>
      </c>
      <c r="F1741" s="80">
        <v>8.5568081314539857E-3</v>
      </c>
    </row>
    <row r="1742" spans="2:6">
      <c r="B1742" s="444">
        <v>44141</v>
      </c>
      <c r="C1742" s="445">
        <v>733.27099599999997</v>
      </c>
      <c r="D1742" s="445">
        <v>733.27099599999997</v>
      </c>
      <c r="E1742" s="446">
        <f t="shared" si="30"/>
        <v>10.775737347214081</v>
      </c>
      <c r="F1742" s="80">
        <v>8.5420286766397791E-3</v>
      </c>
    </row>
    <row r="1743" spans="2:6">
      <c r="B1743" s="444">
        <v>40142</v>
      </c>
      <c r="C1743" s="445">
        <v>62.269646000000002</v>
      </c>
      <c r="D1743" s="445">
        <v>62.269646000000002</v>
      </c>
      <c r="E1743" s="446">
        <f t="shared" si="30"/>
        <v>1.1053890659055443</v>
      </c>
      <c r="F1743" s="80">
        <v>8.5373732759592702E-3</v>
      </c>
    </row>
    <row r="1744" spans="2:6">
      <c r="B1744" s="444">
        <v>38272</v>
      </c>
      <c r="C1744" s="445">
        <v>29.576312999999999</v>
      </c>
      <c r="D1744" s="445">
        <v>29.576312999999999</v>
      </c>
      <c r="E1744" s="446">
        <f t="shared" si="30"/>
        <v>-0.90707704201882933</v>
      </c>
      <c r="F1744" s="80">
        <v>8.5294789201291188E-3</v>
      </c>
    </row>
    <row r="1745" spans="2:6">
      <c r="B1745" s="444">
        <v>42622</v>
      </c>
      <c r="C1745" s="445">
        <v>318.288544</v>
      </c>
      <c r="D1745" s="445">
        <v>318.288544</v>
      </c>
      <c r="E1745" s="446">
        <f t="shared" si="30"/>
        <v>-0.79120276733530814</v>
      </c>
      <c r="F1745" s="80">
        <v>8.5275898783152559E-3</v>
      </c>
    </row>
    <row r="1746" spans="2:6">
      <c r="B1746" s="444">
        <v>45383</v>
      </c>
      <c r="C1746" s="445">
        <v>1524.390625</v>
      </c>
      <c r="D1746" s="445">
        <v>1524.390625</v>
      </c>
      <c r="E1746" s="446">
        <f t="shared" si="30"/>
        <v>18.766637421960265</v>
      </c>
      <c r="F1746" s="80">
        <v>8.5193248846495706E-3</v>
      </c>
    </row>
    <row r="1747" spans="2:6">
      <c r="B1747" s="444">
        <v>40451</v>
      </c>
      <c r="C1747" s="445">
        <v>77.119370000000004</v>
      </c>
      <c r="D1747" s="445">
        <v>77.119370000000004</v>
      </c>
      <c r="E1747" s="446">
        <f t="shared" si="30"/>
        <v>-0.75616717904121911</v>
      </c>
      <c r="F1747" s="80">
        <v>8.5091167183473093E-3</v>
      </c>
    </row>
    <row r="1748" spans="2:6">
      <c r="B1748" s="444">
        <v>41950</v>
      </c>
      <c r="C1748" s="445">
        <v>316.27969400000001</v>
      </c>
      <c r="D1748" s="445">
        <v>316.27969400000001</v>
      </c>
      <c r="E1748" s="446">
        <f t="shared" si="30"/>
        <v>-0.34720344081828558</v>
      </c>
      <c r="F1748" s="80">
        <v>8.5047825008806033E-3</v>
      </c>
    </row>
    <row r="1749" spans="2:6">
      <c r="B1749" s="444">
        <v>43818</v>
      </c>
      <c r="C1749" s="445">
        <v>484.49963400000001</v>
      </c>
      <c r="D1749" s="445">
        <v>484.49963400000001</v>
      </c>
      <c r="E1749" s="446">
        <f t="shared" si="30"/>
        <v>15.559316439103778</v>
      </c>
      <c r="F1749" s="80">
        <v>8.5004265075376839E-3</v>
      </c>
    </row>
    <row r="1750" spans="2:6">
      <c r="B1750" s="444">
        <v>38516</v>
      </c>
      <c r="C1750" s="445">
        <v>29.258431999999999</v>
      </c>
      <c r="D1750" s="445">
        <v>29.258431999999999</v>
      </c>
      <c r="E1750" s="446">
        <f t="shared" si="30"/>
        <v>-0.92449954807100054</v>
      </c>
      <c r="F1750" s="80">
        <v>8.4946965364380844E-3</v>
      </c>
    </row>
    <row r="1751" spans="2:6">
      <c r="B1751" s="444">
        <v>42207</v>
      </c>
      <c r="C1751" s="445">
        <v>387.52658100000002</v>
      </c>
      <c r="D1751" s="445">
        <v>387.52658100000002</v>
      </c>
      <c r="E1751" s="446">
        <f t="shared" si="30"/>
        <v>14.316461284044825</v>
      </c>
      <c r="F1751" s="80">
        <v>8.4634571391000168E-3</v>
      </c>
    </row>
    <row r="1752" spans="2:6">
      <c r="B1752" s="444">
        <v>38133</v>
      </c>
      <c r="C1752" s="445">
        <v>25.301313</v>
      </c>
      <c r="D1752" s="445">
        <v>25.301313</v>
      </c>
      <c r="E1752" s="446">
        <f t="shared" si="30"/>
        <v>-0.96942433427347785</v>
      </c>
      <c r="F1752" s="80">
        <v>8.4594596221232443E-3</v>
      </c>
    </row>
    <row r="1753" spans="2:6">
      <c r="B1753" s="444">
        <v>44223</v>
      </c>
      <c r="C1753" s="445">
        <v>827.49835199999995</v>
      </c>
      <c r="D1753" s="445">
        <v>827.49835199999995</v>
      </c>
      <c r="E1753" s="446">
        <f t="shared" si="30"/>
        <v>1.1444432247224445</v>
      </c>
      <c r="F1753" s="80">
        <v>8.443257035790408E-3</v>
      </c>
    </row>
    <row r="1754" spans="2:6">
      <c r="B1754" s="444">
        <v>42230</v>
      </c>
      <c r="C1754" s="445">
        <v>385.88028000000003</v>
      </c>
      <c r="D1754" s="445">
        <v>385.88028000000003</v>
      </c>
      <c r="E1754" s="446">
        <f t="shared" si="30"/>
        <v>-6.3926694014972418E-2</v>
      </c>
      <c r="F1754" s="80">
        <v>8.4406747283811701E-3</v>
      </c>
    </row>
    <row r="1755" spans="2:6">
      <c r="B1755" s="444">
        <v>43298</v>
      </c>
      <c r="C1755" s="445">
        <v>412.23297100000002</v>
      </c>
      <c r="D1755" s="445">
        <v>412.23297100000002</v>
      </c>
      <c r="E1755" s="446">
        <f t="shared" si="30"/>
        <v>7.0841713191875062</v>
      </c>
      <c r="F1755" s="80">
        <v>8.4353493547455471E-3</v>
      </c>
    </row>
    <row r="1756" spans="2:6">
      <c r="B1756" s="444">
        <v>39078</v>
      </c>
      <c r="C1756" s="445">
        <v>50.992607</v>
      </c>
      <c r="D1756" s="445">
        <v>50.992607</v>
      </c>
      <c r="E1756" s="446">
        <f t="shared" si="30"/>
        <v>-0.33906985921987476</v>
      </c>
      <c r="F1756" s="80">
        <v>8.4304350380632886E-3</v>
      </c>
    </row>
    <row r="1757" spans="2:6">
      <c r="B1757" s="444">
        <v>40837</v>
      </c>
      <c r="C1757" s="445">
        <v>77.152794</v>
      </c>
      <c r="D1757" s="445">
        <v>77.152794</v>
      </c>
      <c r="E1757" s="446">
        <f t="shared" si="30"/>
        <v>-0.80947007218713796</v>
      </c>
      <c r="F1757" s="80">
        <v>8.4203118270362864E-3</v>
      </c>
    </row>
    <row r="1758" spans="2:6">
      <c r="B1758" s="444">
        <v>43173</v>
      </c>
      <c r="C1758" s="445">
        <v>404.937927</v>
      </c>
      <c r="D1758" s="445">
        <v>404.937927</v>
      </c>
      <c r="E1758" s="446">
        <f t="shared" si="30"/>
        <v>6.3715267984365553E-4</v>
      </c>
      <c r="F1758" s="80">
        <v>8.4115561248838677E-3</v>
      </c>
    </row>
    <row r="1759" spans="2:6">
      <c r="B1759" s="444">
        <v>43122</v>
      </c>
      <c r="C1759" s="445">
        <v>404.68008400000002</v>
      </c>
      <c r="D1759" s="445">
        <v>404.68008400000002</v>
      </c>
      <c r="E1759" s="446">
        <f t="shared" si="30"/>
        <v>11.829968146380054</v>
      </c>
      <c r="F1759" s="80">
        <v>8.4001675108122953E-3</v>
      </c>
    </row>
    <row r="1760" spans="2:6">
      <c r="B1760" s="444">
        <v>39968</v>
      </c>
      <c r="C1760" s="445">
        <v>31.541784</v>
      </c>
      <c r="D1760" s="445">
        <v>31.541784</v>
      </c>
      <c r="E1760" s="446">
        <f t="shared" si="30"/>
        <v>-0.89097052243690578</v>
      </c>
      <c r="F1760" s="80">
        <v>8.398164435501343E-3</v>
      </c>
    </row>
    <row r="1761" spans="2:6">
      <c r="B1761" s="444">
        <v>42502</v>
      </c>
      <c r="C1761" s="445">
        <v>289.295929</v>
      </c>
      <c r="D1761" s="445">
        <v>289.295929</v>
      </c>
      <c r="E1761" s="446">
        <f t="shared" si="30"/>
        <v>-0.20528166906186185</v>
      </c>
      <c r="F1761" s="80">
        <v>8.3952016430304255E-3</v>
      </c>
    </row>
    <row r="1762" spans="2:6">
      <c r="B1762" s="444">
        <v>42991</v>
      </c>
      <c r="C1762" s="445">
        <v>364.02322400000003</v>
      </c>
      <c r="D1762" s="445">
        <v>364.02322400000003</v>
      </c>
      <c r="E1762" s="446">
        <f t="shared" si="30"/>
        <v>5.6223953338523094</v>
      </c>
      <c r="F1762" s="80">
        <v>8.3908640175800464E-3</v>
      </c>
    </row>
    <row r="1763" spans="2:6">
      <c r="B1763" s="444">
        <v>39139</v>
      </c>
      <c r="C1763" s="445">
        <v>54.968513000000002</v>
      </c>
      <c r="D1763" s="445">
        <v>54.968513000000002</v>
      </c>
      <c r="E1763" s="446">
        <f t="shared" si="30"/>
        <v>-0.18261442399063155</v>
      </c>
      <c r="F1763" s="80">
        <v>8.3834761010228576E-3</v>
      </c>
    </row>
    <row r="1764" spans="2:6">
      <c r="B1764" s="444">
        <v>40339</v>
      </c>
      <c r="C1764" s="445">
        <v>67.249184</v>
      </c>
      <c r="D1764" s="445">
        <v>67.249184</v>
      </c>
      <c r="E1764" s="446">
        <f t="shared" si="30"/>
        <v>0.40855285346109627</v>
      </c>
      <c r="F1764" s="80">
        <v>8.3823606788906435E-3</v>
      </c>
    </row>
    <row r="1765" spans="2:6">
      <c r="B1765" s="444">
        <v>38943</v>
      </c>
      <c r="C1765" s="445">
        <v>47.743457999999997</v>
      </c>
      <c r="D1765" s="445">
        <v>47.743457999999997</v>
      </c>
      <c r="E1765" s="446">
        <f t="shared" si="30"/>
        <v>-0.32456876471386298</v>
      </c>
      <c r="F1765" s="80">
        <v>8.3749250822613419E-3</v>
      </c>
    </row>
    <row r="1766" spans="2:6">
      <c r="B1766" s="444">
        <v>40346</v>
      </c>
      <c r="C1766" s="445">
        <v>70.685890000000001</v>
      </c>
      <c r="D1766" s="445">
        <v>70.685890000000001</v>
      </c>
      <c r="E1766" s="446">
        <f t="shared" si="30"/>
        <v>-0.79164443726848188</v>
      </c>
      <c r="F1766" s="80">
        <v>8.3670515417648694E-3</v>
      </c>
    </row>
    <row r="1767" spans="2:6">
      <c r="B1767" s="444">
        <v>42849</v>
      </c>
      <c r="C1767" s="445">
        <v>339.25607300000001</v>
      </c>
      <c r="D1767" s="445">
        <v>339.25607300000001</v>
      </c>
      <c r="E1767" s="446">
        <f t="shared" si="30"/>
        <v>0.22833640954436607</v>
      </c>
      <c r="F1767" s="80">
        <v>8.3667259477602229E-3</v>
      </c>
    </row>
    <row r="1768" spans="2:6">
      <c r="B1768" s="444">
        <v>41669</v>
      </c>
      <c r="C1768" s="445">
        <v>276.19149800000002</v>
      </c>
      <c r="D1768" s="445">
        <v>276.19149800000002</v>
      </c>
      <c r="E1768" s="446">
        <f t="shared" si="30"/>
        <v>-0.66461621091453826</v>
      </c>
      <c r="F1768" s="80">
        <v>8.3665455272781131E-3</v>
      </c>
    </row>
    <row r="1769" spans="2:6">
      <c r="B1769" s="444">
        <v>44341</v>
      </c>
      <c r="C1769" s="445">
        <v>823.50878899999998</v>
      </c>
      <c r="D1769" s="445">
        <v>823.50878899999998</v>
      </c>
      <c r="E1769" s="446">
        <f t="shared" si="30"/>
        <v>8.8617913612108676</v>
      </c>
      <c r="F1769" s="80">
        <v>8.3619558442118436E-3</v>
      </c>
    </row>
    <row r="1770" spans="2:6">
      <c r="B1770" s="444">
        <v>40533</v>
      </c>
      <c r="C1770" s="445">
        <v>83.504990000000006</v>
      </c>
      <c r="D1770" s="445">
        <v>83.504990000000006</v>
      </c>
      <c r="E1770" s="446">
        <f t="shared" si="30"/>
        <v>5.9421135485664527</v>
      </c>
      <c r="F1770" s="80">
        <v>8.3489564749301692E-3</v>
      </c>
    </row>
    <row r="1771" spans="2:6">
      <c r="B1771" s="444">
        <v>37554</v>
      </c>
      <c r="C1771" s="445">
        <v>12.028756</v>
      </c>
      <c r="D1771" s="445">
        <v>12.028756</v>
      </c>
      <c r="E1771" s="446">
        <f t="shared" si="30"/>
        <v>-3.6262317268496158E-2</v>
      </c>
      <c r="F1771" s="80">
        <v>8.3277372202197331E-3</v>
      </c>
    </row>
    <row r="1772" spans="2:6">
      <c r="B1772" s="444">
        <v>37659</v>
      </c>
      <c r="C1772" s="445">
        <v>12.481358999999999</v>
      </c>
      <c r="D1772" s="445">
        <v>12.481358999999999</v>
      </c>
      <c r="E1772" s="446">
        <f t="shared" si="30"/>
        <v>-0.8860916138770647</v>
      </c>
      <c r="F1772" s="80">
        <v>8.3236618586390865E-3</v>
      </c>
    </row>
    <row r="1773" spans="2:6">
      <c r="B1773" s="444">
        <v>41194</v>
      </c>
      <c r="C1773" s="445">
        <v>109.573662</v>
      </c>
      <c r="D1773" s="445">
        <v>109.573662</v>
      </c>
      <c r="E1773" s="446">
        <f t="shared" si="30"/>
        <v>0.15544349230777876</v>
      </c>
      <c r="F1773" s="80">
        <v>8.321266535071814E-3</v>
      </c>
    </row>
    <row r="1774" spans="2:6">
      <c r="B1774" s="444">
        <v>41002</v>
      </c>
      <c r="C1774" s="445">
        <v>94.832558000000006</v>
      </c>
      <c r="D1774" s="445">
        <v>94.832558000000006</v>
      </c>
      <c r="E1774" s="446">
        <f t="shared" si="30"/>
        <v>-0.78510602439542576</v>
      </c>
      <c r="F1774" s="80">
        <v>8.279073742402554E-3</v>
      </c>
    </row>
    <row r="1775" spans="2:6">
      <c r="B1775" s="444">
        <v>43551</v>
      </c>
      <c r="C1775" s="445">
        <v>441.299286</v>
      </c>
      <c r="D1775" s="445">
        <v>441.299286</v>
      </c>
      <c r="E1775" s="446">
        <f t="shared" si="30"/>
        <v>-0.46890231993060705</v>
      </c>
      <c r="F1775" s="80">
        <v>8.2640659787687198E-3</v>
      </c>
    </row>
    <row r="1776" spans="2:6">
      <c r="B1776" s="444">
        <v>44237</v>
      </c>
      <c r="C1776" s="445">
        <v>830.91925000000003</v>
      </c>
      <c r="D1776" s="445">
        <v>830.91925000000003</v>
      </c>
      <c r="E1776" s="446">
        <f t="shared" si="30"/>
        <v>14.342829701397857</v>
      </c>
      <c r="F1776" s="80">
        <v>8.2492755765128933E-3</v>
      </c>
    </row>
    <row r="1777" spans="2:6">
      <c r="B1777" s="444">
        <v>39119</v>
      </c>
      <c r="C1777" s="445">
        <v>54.156844999999997</v>
      </c>
      <c r="D1777" s="445">
        <v>54.156844999999997</v>
      </c>
      <c r="E1777" s="446">
        <f t="shared" si="30"/>
        <v>-0.8496511780470648</v>
      </c>
      <c r="F1777" s="80">
        <v>8.2308901330128137E-3</v>
      </c>
    </row>
    <row r="1778" spans="2:6">
      <c r="B1778" s="444">
        <v>42173</v>
      </c>
      <c r="C1778" s="445">
        <v>360.20797700000003</v>
      </c>
      <c r="D1778" s="445">
        <v>360.20797700000003</v>
      </c>
      <c r="E1778" s="446">
        <f t="shared" si="30"/>
        <v>-0.66157184923029055</v>
      </c>
      <c r="F1778" s="80">
        <v>8.2203377173357683E-3</v>
      </c>
    </row>
    <row r="1779" spans="2:6">
      <c r="B1779" s="444">
        <v>44452</v>
      </c>
      <c r="C1779" s="445">
        <v>1064.3558350000001</v>
      </c>
      <c r="D1779" s="445">
        <v>1064.3558350000001</v>
      </c>
      <c r="E1779" s="446">
        <f t="shared" si="30"/>
        <v>23.752125110672914</v>
      </c>
      <c r="F1779" s="80">
        <v>8.2183081604700892E-3</v>
      </c>
    </row>
    <row r="1780" spans="2:6">
      <c r="B1780" s="444">
        <v>39695</v>
      </c>
      <c r="C1780" s="445">
        <v>43.000584000000003</v>
      </c>
      <c r="D1780" s="445">
        <v>43.000584000000003</v>
      </c>
      <c r="E1780" s="446">
        <f t="shared" si="30"/>
        <v>-0.96782467050453924</v>
      </c>
      <c r="F1780" s="80">
        <v>8.2126716496861984E-3</v>
      </c>
    </row>
    <row r="1781" spans="2:6">
      <c r="B1781" s="444">
        <v>45271</v>
      </c>
      <c r="C1781" s="445">
        <v>1336.4458010000001</v>
      </c>
      <c r="D1781" s="445">
        <v>1336.4458010000001</v>
      </c>
      <c r="E1781" s="446">
        <f t="shared" si="30"/>
        <v>0.2659573801579096</v>
      </c>
      <c r="F1781" s="80">
        <v>8.2105121436109041E-3</v>
      </c>
    </row>
    <row r="1782" spans="2:6">
      <c r="B1782" s="444">
        <v>44448</v>
      </c>
      <c r="C1782" s="445">
        <v>1055.679932</v>
      </c>
      <c r="D1782" s="445">
        <v>1055.679932</v>
      </c>
      <c r="E1782" s="446">
        <f t="shared" si="30"/>
        <v>1.1812786032490012</v>
      </c>
      <c r="F1782" s="80">
        <v>8.2015407081219571E-3</v>
      </c>
    </row>
    <row r="1783" spans="2:6">
      <c r="B1783" s="444">
        <v>43767</v>
      </c>
      <c r="C1783" s="445">
        <v>483.97299199999998</v>
      </c>
      <c r="D1783" s="445">
        <v>483.97299199999998</v>
      </c>
      <c r="E1783" s="446">
        <f t="shared" si="30"/>
        <v>5.6400013571568763E-2</v>
      </c>
      <c r="F1783" s="80">
        <v>8.1822009223189163E-3</v>
      </c>
    </row>
    <row r="1784" spans="2:6">
      <c r="B1784" s="444">
        <v>43699</v>
      </c>
      <c r="C1784" s="445">
        <v>458.13421599999998</v>
      </c>
      <c r="D1784" s="445">
        <v>458.13421599999998</v>
      </c>
      <c r="E1784" s="446">
        <f t="shared" si="30"/>
        <v>6.4189841528018459</v>
      </c>
      <c r="F1784" s="80">
        <v>8.1763442797511132E-3</v>
      </c>
    </row>
    <row r="1785" spans="2:6">
      <c r="B1785" s="444">
        <v>40135</v>
      </c>
      <c r="C1785" s="445">
        <v>61.751609999999999</v>
      </c>
      <c r="D1785" s="445">
        <v>61.751609999999999</v>
      </c>
      <c r="E1785" s="446">
        <f t="shared" si="30"/>
        <v>-0.94349152397521385</v>
      </c>
      <c r="F1785" s="80">
        <v>8.1599728412864447E-3</v>
      </c>
    </row>
    <row r="1786" spans="2:6">
      <c r="B1786" s="444">
        <v>45077</v>
      </c>
      <c r="C1786" s="445">
        <v>1092.7849120000001</v>
      </c>
      <c r="D1786" s="445">
        <v>1092.7849120000001</v>
      </c>
      <c r="E1786" s="446">
        <f t="shared" si="30"/>
        <v>-0.25637258012493114</v>
      </c>
      <c r="F1786" s="80">
        <v>8.1436696891961091E-3</v>
      </c>
    </row>
    <row r="1787" spans="2:6">
      <c r="B1787" s="444">
        <v>45475</v>
      </c>
      <c r="C1787" s="445">
        <v>1469.532837</v>
      </c>
      <c r="D1787" s="445">
        <v>1469.532837</v>
      </c>
      <c r="E1787" s="446">
        <f t="shared" si="30"/>
        <v>9.0901574872568851</v>
      </c>
      <c r="F1787" s="80">
        <v>8.1356554290483718E-3</v>
      </c>
    </row>
    <row r="1788" spans="2:6">
      <c r="B1788" s="444">
        <v>41439</v>
      </c>
      <c r="C1788" s="445">
        <v>145.64022800000001</v>
      </c>
      <c r="D1788" s="445">
        <v>145.64022800000001</v>
      </c>
      <c r="E1788" s="446">
        <f t="shared" si="30"/>
        <v>0.36759637032002757</v>
      </c>
      <c r="F1788" s="80">
        <v>8.1181347584371455E-3</v>
      </c>
    </row>
    <row r="1789" spans="2:6">
      <c r="B1789" s="444">
        <v>41192</v>
      </c>
      <c r="C1789" s="445">
        <v>106.493576</v>
      </c>
      <c r="D1789" s="445">
        <v>106.493576</v>
      </c>
      <c r="E1789" s="446">
        <f t="shared" si="30"/>
        <v>-0.67060880670115508</v>
      </c>
      <c r="F1789" s="80">
        <v>8.1137605633858634E-3</v>
      </c>
    </row>
    <row r="1790" spans="2:6">
      <c r="B1790" s="444">
        <v>41976</v>
      </c>
      <c r="C1790" s="445">
        <v>323.30426</v>
      </c>
      <c r="D1790" s="445">
        <v>323.30426</v>
      </c>
      <c r="E1790" s="446">
        <f t="shared" si="30"/>
        <v>-0.33782064637246201</v>
      </c>
      <c r="F1790" s="80">
        <v>8.1031466821950282E-3</v>
      </c>
    </row>
    <row r="1791" spans="2:6">
      <c r="B1791" s="444">
        <v>43783</v>
      </c>
      <c r="C1791" s="445">
        <v>488.24273699999998</v>
      </c>
      <c r="D1791" s="445">
        <v>488.24273699999998</v>
      </c>
      <c r="E1791" s="446">
        <f t="shared" si="30"/>
        <v>32.425635122187657</v>
      </c>
      <c r="F1791" s="80">
        <v>8.0802118965128678E-3</v>
      </c>
    </row>
    <row r="1792" spans="2:6">
      <c r="B1792" s="444">
        <v>37539</v>
      </c>
      <c r="C1792" s="445">
        <v>14.606835</v>
      </c>
      <c r="D1792" s="445">
        <v>14.606835</v>
      </c>
      <c r="E1792" s="446">
        <f t="shared" si="30"/>
        <v>-0.95992856939223359</v>
      </c>
      <c r="F1792" s="80">
        <v>8.0664167785775565E-3</v>
      </c>
    </row>
    <row r="1793" spans="2:6">
      <c r="B1793" s="444">
        <v>43077</v>
      </c>
      <c r="C1793" s="445">
        <v>364.51992799999999</v>
      </c>
      <c r="D1793" s="445">
        <v>364.51992799999999</v>
      </c>
      <c r="E1793" s="446">
        <f t="shared" si="30"/>
        <v>6.6841688761923992</v>
      </c>
      <c r="F1793" s="80">
        <v>8.0486305409697145E-3</v>
      </c>
    </row>
    <row r="1794" spans="2:6">
      <c r="B1794" s="444">
        <v>38730</v>
      </c>
      <c r="C1794" s="445">
        <v>47.437781999999999</v>
      </c>
      <c r="D1794" s="445">
        <v>47.437781999999999</v>
      </c>
      <c r="E1794" s="446">
        <f t="shared" si="30"/>
        <v>-0.48499036059677647</v>
      </c>
      <c r="F1794" s="80">
        <v>8.0427467508226158E-3</v>
      </c>
    </row>
    <row r="1795" spans="2:6">
      <c r="B1795" s="444">
        <v>41044</v>
      </c>
      <c r="C1795" s="445">
        <v>92.110473999999996</v>
      </c>
      <c r="D1795" s="445">
        <v>92.110473999999996</v>
      </c>
      <c r="E1795" s="446">
        <f t="shared" si="30"/>
        <v>-0.73157885910120535</v>
      </c>
      <c r="F1795" s="80">
        <v>8.0407994507076808E-3</v>
      </c>
    </row>
    <row r="1796" spans="2:6">
      <c r="B1796" s="444">
        <v>42738</v>
      </c>
      <c r="C1796" s="445">
        <v>343.15655500000003</v>
      </c>
      <c r="D1796" s="445">
        <v>343.15655500000003</v>
      </c>
      <c r="E1796" s="446">
        <f t="shared" si="30"/>
        <v>-0.20902792130656045</v>
      </c>
      <c r="F1796" s="80">
        <v>8.0267032350167522E-3</v>
      </c>
    </row>
    <row r="1797" spans="2:6">
      <c r="B1797" s="444">
        <v>43676</v>
      </c>
      <c r="C1797" s="445">
        <v>433.84155299999998</v>
      </c>
      <c r="D1797" s="445">
        <v>433.84155299999998</v>
      </c>
      <c r="E1797" s="446">
        <f t="shared" si="30"/>
        <v>-0.59298837340138189</v>
      </c>
      <c r="F1797" s="80">
        <v>8.0259199284595795E-3</v>
      </c>
    </row>
    <row r="1798" spans="2:6">
      <c r="B1798" s="444">
        <v>44602</v>
      </c>
      <c r="C1798" s="445">
        <v>1065.919312</v>
      </c>
      <c r="D1798" s="445">
        <v>1065.919312</v>
      </c>
      <c r="E1798" s="446">
        <f t="shared" si="30"/>
        <v>2.2152407044427047</v>
      </c>
      <c r="F1798" s="80">
        <v>8.0023658414838383E-3</v>
      </c>
    </row>
    <row r="1799" spans="2:6">
      <c r="B1799" s="444">
        <v>42653</v>
      </c>
      <c r="C1799" s="445">
        <v>331.52084400000001</v>
      </c>
      <c r="D1799" s="445">
        <v>331.52084400000001</v>
      </c>
      <c r="E1799" s="446">
        <f t="shared" si="30"/>
        <v>-0.68945095882390606</v>
      </c>
      <c r="F1799" s="80">
        <v>7.9969633195819956E-3</v>
      </c>
    </row>
    <row r="1800" spans="2:6">
      <c r="B1800" s="444">
        <v>44630</v>
      </c>
      <c r="C1800" s="445">
        <v>1067.5313719999999</v>
      </c>
      <c r="D1800" s="445">
        <v>1067.5313719999999</v>
      </c>
      <c r="E1800" s="446">
        <f t="shared" si="30"/>
        <v>84.128525303879954</v>
      </c>
      <c r="F1800" s="80">
        <v>7.990300221130342E-3</v>
      </c>
    </row>
    <row r="1801" spans="2:6">
      <c r="B1801" s="444">
        <v>37893</v>
      </c>
      <c r="C1801" s="445">
        <v>12.540231</v>
      </c>
      <c r="D1801" s="445">
        <v>12.540231</v>
      </c>
      <c r="E1801" s="446">
        <f t="shared" si="30"/>
        <v>-0.97113456486049909</v>
      </c>
      <c r="F1801" s="80">
        <v>7.9859308976479859E-3</v>
      </c>
    </row>
    <row r="1802" spans="2:6">
      <c r="B1802" s="444">
        <v>43410</v>
      </c>
      <c r="C1802" s="445">
        <v>434.43762199999998</v>
      </c>
      <c r="D1802" s="445">
        <v>434.43762199999998</v>
      </c>
      <c r="E1802" s="446">
        <f t="shared" si="30"/>
        <v>0.19329695359980947</v>
      </c>
      <c r="F1802" s="80">
        <v>7.9843428111796566E-3</v>
      </c>
    </row>
    <row r="1803" spans="2:6">
      <c r="B1803" s="444">
        <v>42964</v>
      </c>
      <c r="C1803" s="445">
        <v>364.06497200000001</v>
      </c>
      <c r="D1803" s="445">
        <v>364.06497200000001</v>
      </c>
      <c r="E1803" s="446">
        <f t="shared" ref="E1803:E1866" si="31">C1803/C1804-1</f>
        <v>-6.7777002173509904E-2</v>
      </c>
      <c r="F1803" s="80">
        <v>7.9812636212905907E-3</v>
      </c>
    </row>
    <row r="1804" spans="2:6">
      <c r="B1804" s="444">
        <v>43259</v>
      </c>
      <c r="C1804" s="445">
        <v>390.53420999999997</v>
      </c>
      <c r="D1804" s="445">
        <v>390.53420999999997</v>
      </c>
      <c r="E1804" s="446">
        <f t="shared" si="31"/>
        <v>-0.70649722640276102</v>
      </c>
      <c r="F1804" s="80">
        <v>7.9772383626708354E-3</v>
      </c>
    </row>
    <row r="1805" spans="2:6">
      <c r="B1805" s="444">
        <v>45418</v>
      </c>
      <c r="C1805" s="445">
        <v>1330.5980219999999</v>
      </c>
      <c r="D1805" s="445">
        <v>1330.5980219999999</v>
      </c>
      <c r="E1805" s="446">
        <f t="shared" si="31"/>
        <v>24.879247516096171</v>
      </c>
      <c r="F1805" s="80">
        <v>7.974460213325596E-3</v>
      </c>
    </row>
    <row r="1806" spans="2:6">
      <c r="B1806" s="444">
        <v>39069</v>
      </c>
      <c r="C1806" s="445">
        <v>51.415638000000001</v>
      </c>
      <c r="D1806" s="445">
        <v>51.415638000000001</v>
      </c>
      <c r="E1806" s="446">
        <f t="shared" si="31"/>
        <v>-0.96651334883665396</v>
      </c>
      <c r="F1806" s="80">
        <v>7.9717489893500471E-3</v>
      </c>
    </row>
    <row r="1807" spans="2:6">
      <c r="B1807" s="444">
        <v>45310</v>
      </c>
      <c r="C1807" s="445">
        <v>1535.406982</v>
      </c>
      <c r="D1807" s="445">
        <v>1535.406982</v>
      </c>
      <c r="E1807" s="446">
        <f t="shared" si="31"/>
        <v>28.260774730087544</v>
      </c>
      <c r="F1807" s="80">
        <v>7.9713377373038519E-3</v>
      </c>
    </row>
    <row r="1808" spans="2:6">
      <c r="B1808" s="444">
        <v>39057</v>
      </c>
      <c r="C1808" s="445">
        <v>52.473216999999998</v>
      </c>
      <c r="D1808" s="445">
        <v>52.473216999999998</v>
      </c>
      <c r="E1808" s="446">
        <f t="shared" si="31"/>
        <v>-0.88391867937279012</v>
      </c>
      <c r="F1808" s="80">
        <v>7.9687656795133233E-3</v>
      </c>
    </row>
    <row r="1809" spans="2:6">
      <c r="B1809" s="444">
        <v>43216</v>
      </c>
      <c r="C1809" s="445">
        <v>452.03842200000003</v>
      </c>
      <c r="D1809" s="445">
        <v>452.03842200000003</v>
      </c>
      <c r="E1809" s="446">
        <f t="shared" si="31"/>
        <v>5.1526810192884591</v>
      </c>
      <c r="F1809" s="80">
        <v>7.9528996709137267E-3</v>
      </c>
    </row>
    <row r="1810" spans="2:6">
      <c r="B1810" s="444">
        <v>40821</v>
      </c>
      <c r="C1810" s="445">
        <v>73.470153999999994</v>
      </c>
      <c r="D1810" s="445">
        <v>73.470153999999994</v>
      </c>
      <c r="E1810" s="446">
        <f t="shared" si="31"/>
        <v>1.4514178187505475</v>
      </c>
      <c r="F1810" s="80">
        <v>7.9029882168881738E-3</v>
      </c>
    </row>
    <row r="1811" spans="2:6">
      <c r="B1811" s="444">
        <v>38279</v>
      </c>
      <c r="C1811" s="445">
        <v>29.970473999999999</v>
      </c>
      <c r="D1811" s="445">
        <v>29.970473999999999</v>
      </c>
      <c r="E1811" s="446">
        <f t="shared" si="31"/>
        <v>-0.97217517274940679</v>
      </c>
      <c r="F1811" s="80">
        <v>7.9027811926095648E-3</v>
      </c>
    </row>
    <row r="1812" spans="2:6">
      <c r="B1812" s="444">
        <v>44634</v>
      </c>
      <c r="C1812" s="445">
        <v>1077.1126710000001</v>
      </c>
      <c r="D1812" s="445">
        <v>1077.1126710000001</v>
      </c>
      <c r="E1812" s="446">
        <f t="shared" si="31"/>
        <v>55.04464199024769</v>
      </c>
      <c r="F1812" s="80">
        <v>7.8762935493477126E-3</v>
      </c>
    </row>
    <row r="1813" spans="2:6">
      <c r="B1813" s="444">
        <v>39826</v>
      </c>
      <c r="C1813" s="445">
        <v>19.218834000000001</v>
      </c>
      <c r="D1813" s="445">
        <v>19.218834000000001</v>
      </c>
      <c r="E1813" s="446">
        <f t="shared" si="31"/>
        <v>-0.83685044391850472</v>
      </c>
      <c r="F1813" s="80">
        <v>7.8701499206030867E-3</v>
      </c>
    </row>
    <row r="1814" spans="2:6">
      <c r="B1814" s="444">
        <v>41256</v>
      </c>
      <c r="C1814" s="445">
        <v>117.798874</v>
      </c>
      <c r="D1814" s="445">
        <v>117.798874</v>
      </c>
      <c r="E1814" s="446">
        <f t="shared" si="31"/>
        <v>0.26688725772189681</v>
      </c>
      <c r="F1814" s="80">
        <v>7.8698015527314258E-3</v>
      </c>
    </row>
    <row r="1815" spans="2:6">
      <c r="B1815" s="444">
        <v>40669</v>
      </c>
      <c r="C1815" s="445">
        <v>92.982917999999998</v>
      </c>
      <c r="D1815" s="445">
        <v>92.982917999999998</v>
      </c>
      <c r="E1815" s="446">
        <f t="shared" si="31"/>
        <v>0.81639669499626533</v>
      </c>
      <c r="F1815" s="80">
        <v>7.8562192218141202E-3</v>
      </c>
    </row>
    <row r="1816" spans="2:6">
      <c r="B1816" s="444">
        <v>39363</v>
      </c>
      <c r="C1816" s="445">
        <v>51.190865000000002</v>
      </c>
      <c r="D1816" s="445">
        <v>51.190865000000002</v>
      </c>
      <c r="E1816" s="446">
        <f t="shared" si="31"/>
        <v>0.32999523766345673</v>
      </c>
      <c r="F1816" s="80">
        <v>7.8422346211564076E-3</v>
      </c>
    </row>
    <row r="1817" spans="2:6">
      <c r="B1817" s="444">
        <v>39668</v>
      </c>
      <c r="C1817" s="445">
        <v>38.489510000000003</v>
      </c>
      <c r="D1817" s="445">
        <v>38.489510000000003</v>
      </c>
      <c r="E1817" s="446">
        <f t="shared" si="31"/>
        <v>-0.88552644812738057</v>
      </c>
      <c r="F1817" s="80">
        <v>7.8302784872916753E-3</v>
      </c>
    </row>
    <row r="1818" spans="2:6">
      <c r="B1818" s="444">
        <v>42593</v>
      </c>
      <c r="C1818" s="445">
        <v>336.230591</v>
      </c>
      <c r="D1818" s="445">
        <v>336.230591</v>
      </c>
      <c r="E1818" s="446">
        <f t="shared" si="31"/>
        <v>-0.74968892875780124</v>
      </c>
      <c r="F1818" s="80">
        <v>7.822475723564537E-3</v>
      </c>
    </row>
    <row r="1819" spans="2:6">
      <c r="B1819" s="444">
        <v>45435</v>
      </c>
      <c r="C1819" s="445">
        <v>1343.2509769999999</v>
      </c>
      <c r="D1819" s="445">
        <v>1343.2509769999999</v>
      </c>
      <c r="E1819" s="446">
        <f t="shared" si="31"/>
        <v>0.7888294657314745</v>
      </c>
      <c r="F1819" s="80">
        <v>7.8179788163725839E-3</v>
      </c>
    </row>
    <row r="1820" spans="2:6">
      <c r="B1820" s="444">
        <v>44174</v>
      </c>
      <c r="C1820" s="445">
        <v>750.91058299999997</v>
      </c>
      <c r="D1820" s="445">
        <v>750.91058299999997</v>
      </c>
      <c r="E1820" s="446">
        <f t="shared" si="31"/>
        <v>1.5440347542028507</v>
      </c>
      <c r="F1820" s="80">
        <v>7.8142769602125295E-3</v>
      </c>
    </row>
    <row r="1821" spans="2:6">
      <c r="B1821" s="444">
        <v>42573</v>
      </c>
      <c r="C1821" s="445">
        <v>295.16522200000003</v>
      </c>
      <c r="D1821" s="445">
        <v>295.16522200000003</v>
      </c>
      <c r="E1821" s="446">
        <f t="shared" si="31"/>
        <v>6.1717776057406644</v>
      </c>
      <c r="F1821" s="80">
        <v>7.8089780841037459E-3</v>
      </c>
    </row>
    <row r="1822" spans="2:6">
      <c r="B1822" s="444">
        <v>38901</v>
      </c>
      <c r="C1822" s="445">
        <v>41.156494000000002</v>
      </c>
      <c r="D1822" s="445">
        <v>41.156494000000002</v>
      </c>
      <c r="E1822" s="446">
        <f t="shared" si="31"/>
        <v>-0.48160509942504903</v>
      </c>
      <c r="F1822" s="80">
        <v>7.8075991150323709E-3</v>
      </c>
    </row>
    <row r="1823" spans="2:6">
      <c r="B1823" s="444">
        <v>40459</v>
      </c>
      <c r="C1823" s="445">
        <v>79.392166000000003</v>
      </c>
      <c r="D1823" s="445">
        <v>79.392166000000003</v>
      </c>
      <c r="E1823" s="446">
        <f t="shared" si="31"/>
        <v>0.60857319580309821</v>
      </c>
      <c r="F1823" s="80">
        <v>7.7939226187964117E-3</v>
      </c>
    </row>
    <row r="1824" spans="2:6">
      <c r="B1824" s="444">
        <v>39506</v>
      </c>
      <c r="C1824" s="445">
        <v>49.355643999999998</v>
      </c>
      <c r="D1824" s="445">
        <v>49.355643999999998</v>
      </c>
      <c r="E1824" s="446">
        <f t="shared" si="31"/>
        <v>-0.85368782719801817</v>
      </c>
      <c r="F1824" s="80">
        <v>7.7924176039629867E-3</v>
      </c>
    </row>
    <row r="1825" spans="2:6">
      <c r="B1825" s="444">
        <v>42845</v>
      </c>
      <c r="C1825" s="445">
        <v>337.33108499999997</v>
      </c>
      <c r="D1825" s="445">
        <v>337.33108499999997</v>
      </c>
      <c r="E1825" s="446">
        <f t="shared" si="31"/>
        <v>-0.10502212540666733</v>
      </c>
      <c r="F1825" s="80">
        <v>7.79078355721885E-3</v>
      </c>
    </row>
    <row r="1826" spans="2:6">
      <c r="B1826" s="444">
        <v>43105</v>
      </c>
      <c r="C1826" s="445">
        <v>376.91555799999998</v>
      </c>
      <c r="D1826" s="445">
        <v>376.91555799999998</v>
      </c>
      <c r="E1826" s="446">
        <f t="shared" si="31"/>
        <v>13.988673579809223</v>
      </c>
      <c r="F1826" s="80">
        <v>7.7817135553561734E-3</v>
      </c>
    </row>
    <row r="1827" spans="2:6">
      <c r="B1827" s="444">
        <v>38238</v>
      </c>
      <c r="C1827" s="445">
        <v>25.146692000000002</v>
      </c>
      <c r="D1827" s="445">
        <v>25.146692000000002</v>
      </c>
      <c r="E1827" s="446">
        <f t="shared" si="31"/>
        <v>-0.9159628987042765</v>
      </c>
      <c r="F1827" s="80">
        <v>7.776408517732758E-3</v>
      </c>
    </row>
    <row r="1828" spans="2:6">
      <c r="B1828" s="444">
        <v>42514</v>
      </c>
      <c r="C1828" s="445">
        <v>299.23321499999997</v>
      </c>
      <c r="D1828" s="445">
        <v>299.23321499999997</v>
      </c>
      <c r="E1828" s="446">
        <f t="shared" si="31"/>
        <v>0.66819257939405863</v>
      </c>
      <c r="F1828" s="80">
        <v>7.7702518666054043E-3</v>
      </c>
    </row>
    <row r="1829" spans="2:6">
      <c r="B1829" s="444">
        <v>41499</v>
      </c>
      <c r="C1829" s="445">
        <v>179.37570199999999</v>
      </c>
      <c r="D1829" s="445">
        <v>179.37570199999999</v>
      </c>
      <c r="E1829" s="446">
        <f t="shared" si="31"/>
        <v>-0.87576395931433559</v>
      </c>
      <c r="F1829" s="80">
        <v>7.7678809444454711E-3</v>
      </c>
    </row>
    <row r="1830" spans="2:6">
      <c r="B1830" s="444">
        <v>45470</v>
      </c>
      <c r="C1830" s="445">
        <v>1443.8298339999999</v>
      </c>
      <c r="D1830" s="445">
        <v>1443.8298339999999</v>
      </c>
      <c r="E1830" s="446">
        <f t="shared" si="31"/>
        <v>2.7727595654071466</v>
      </c>
      <c r="F1830" s="80">
        <v>7.7579059783479121E-3</v>
      </c>
    </row>
    <row r="1831" spans="2:6">
      <c r="B1831" s="444">
        <v>43020</v>
      </c>
      <c r="C1831" s="445">
        <v>382.69860799999998</v>
      </c>
      <c r="D1831" s="445">
        <v>382.69860799999998</v>
      </c>
      <c r="E1831" s="446">
        <f t="shared" si="31"/>
        <v>9.38556015204286E-2</v>
      </c>
      <c r="F1831" s="80">
        <v>7.7563419473536399E-3</v>
      </c>
    </row>
    <row r="1832" spans="2:6">
      <c r="B1832" s="444">
        <v>42339</v>
      </c>
      <c r="C1832" s="445">
        <v>349.86209100000002</v>
      </c>
      <c r="D1832" s="445">
        <v>349.86209100000002</v>
      </c>
      <c r="E1832" s="446">
        <f t="shared" si="31"/>
        <v>3.5901308447116689</v>
      </c>
      <c r="F1832" s="80">
        <v>7.7501851477141948E-3</v>
      </c>
    </row>
    <row r="1833" spans="2:6">
      <c r="B1833" s="444">
        <v>40815</v>
      </c>
      <c r="C1833" s="445">
        <v>76.220505000000003</v>
      </c>
      <c r="D1833" s="445">
        <v>76.220505000000003</v>
      </c>
      <c r="E1833" s="446">
        <f t="shared" si="31"/>
        <v>-0.76859257674678649</v>
      </c>
      <c r="F1833" s="80">
        <v>7.7392326612388818E-3</v>
      </c>
    </row>
    <row r="1834" spans="2:6">
      <c r="B1834" s="444">
        <v>42461</v>
      </c>
      <c r="C1834" s="445">
        <v>329.37795999999997</v>
      </c>
      <c r="D1834" s="445">
        <v>329.37795999999997</v>
      </c>
      <c r="E1834" s="446">
        <f t="shared" si="31"/>
        <v>13.053249165207168</v>
      </c>
      <c r="F1834" s="80">
        <v>7.7389988168217183E-3</v>
      </c>
    </row>
    <row r="1835" spans="2:6">
      <c r="B1835" s="444">
        <v>37988</v>
      </c>
      <c r="C1835" s="445">
        <v>23.437850999999998</v>
      </c>
      <c r="D1835" s="445">
        <v>23.437850999999998</v>
      </c>
      <c r="E1835" s="446">
        <f t="shared" si="31"/>
        <v>-0.97246156036542653</v>
      </c>
      <c r="F1835" s="80">
        <v>7.7133253628969278E-3</v>
      </c>
    </row>
    <row r="1836" spans="2:6">
      <c r="B1836" s="444">
        <v>44763</v>
      </c>
      <c r="C1836" s="445">
        <v>851.09582499999999</v>
      </c>
      <c r="D1836" s="445">
        <v>851.09582499999999</v>
      </c>
      <c r="E1836" s="446">
        <f t="shared" si="31"/>
        <v>1.3917911330368105</v>
      </c>
      <c r="F1836" s="80">
        <v>7.6847736763645536E-3</v>
      </c>
    </row>
    <row r="1837" spans="2:6">
      <c r="B1837" s="444">
        <v>42900</v>
      </c>
      <c r="C1837" s="445">
        <v>355.84036300000002</v>
      </c>
      <c r="D1837" s="445">
        <v>355.84036300000002</v>
      </c>
      <c r="E1837" s="446">
        <f t="shared" si="31"/>
        <v>6.8586270782253269</v>
      </c>
      <c r="F1837" s="80">
        <v>7.6727159156197988E-3</v>
      </c>
    </row>
    <row r="1838" spans="2:6">
      <c r="B1838" s="444">
        <v>38981</v>
      </c>
      <c r="C1838" s="445">
        <v>45.28022</v>
      </c>
      <c r="D1838" s="445">
        <v>45.28022</v>
      </c>
      <c r="E1838" s="446">
        <f t="shared" si="31"/>
        <v>-0.95569109534923857</v>
      </c>
      <c r="F1838" s="80">
        <v>7.6718438226610619E-3</v>
      </c>
    </row>
    <row r="1839" spans="2:6">
      <c r="B1839" s="444">
        <v>44879</v>
      </c>
      <c r="C1839" s="445">
        <v>1021.9214480000001</v>
      </c>
      <c r="D1839" s="445">
        <v>1021.9214480000001</v>
      </c>
      <c r="E1839" s="446">
        <f t="shared" si="31"/>
        <v>1.983496661190177</v>
      </c>
      <c r="F1839" s="80">
        <v>7.6559578090773517E-3</v>
      </c>
    </row>
    <row r="1840" spans="2:6">
      <c r="B1840" s="444">
        <v>42297</v>
      </c>
      <c r="C1840" s="445">
        <v>342.52474999999998</v>
      </c>
      <c r="D1840" s="445">
        <v>342.52474999999998</v>
      </c>
      <c r="E1840" s="446">
        <f t="shared" si="31"/>
        <v>5.6106904839164056</v>
      </c>
      <c r="F1840" s="80">
        <v>7.6362868235217984E-3</v>
      </c>
    </row>
    <row r="1841" spans="2:6">
      <c r="B1841" s="444">
        <v>39384</v>
      </c>
      <c r="C1841" s="445">
        <v>51.813763000000002</v>
      </c>
      <c r="D1841" s="445">
        <v>51.813763000000002</v>
      </c>
      <c r="E1841" s="446">
        <f t="shared" si="31"/>
        <v>-0.4598526623441338</v>
      </c>
      <c r="F1841" s="80">
        <v>7.6350867088601504E-3</v>
      </c>
    </row>
    <row r="1842" spans="2:6">
      <c r="B1842" s="444">
        <v>41059</v>
      </c>
      <c r="C1842" s="445">
        <v>95.925240000000002</v>
      </c>
      <c r="D1842" s="445">
        <v>95.925240000000002</v>
      </c>
      <c r="E1842" s="446">
        <f t="shared" si="31"/>
        <v>-0.91557408132277551</v>
      </c>
      <c r="F1842" s="80">
        <v>7.6184270906147766E-3</v>
      </c>
    </row>
    <row r="1843" spans="2:6">
      <c r="B1843" s="444">
        <v>45111</v>
      </c>
      <c r="C1843" s="445">
        <v>1136.2060550000001</v>
      </c>
      <c r="D1843" s="445">
        <v>1136.2060550000001</v>
      </c>
      <c r="E1843" s="446">
        <f t="shared" si="31"/>
        <v>0.25498378998587135</v>
      </c>
      <c r="F1843" s="80">
        <v>7.6167197185008639E-3</v>
      </c>
    </row>
    <row r="1844" spans="2:6">
      <c r="B1844" s="444">
        <v>44295</v>
      </c>
      <c r="C1844" s="445">
        <v>905.35516399999995</v>
      </c>
      <c r="D1844" s="445">
        <v>905.35516399999995</v>
      </c>
      <c r="E1844" s="446">
        <f t="shared" si="31"/>
        <v>2.2346088908374835</v>
      </c>
      <c r="F1844" s="80">
        <v>7.6146429377417224E-3</v>
      </c>
    </row>
    <row r="1845" spans="2:6">
      <c r="B1845" s="444">
        <v>41754</v>
      </c>
      <c r="C1845" s="445">
        <v>279.89633199999997</v>
      </c>
      <c r="D1845" s="445">
        <v>279.89633199999997</v>
      </c>
      <c r="E1845" s="446">
        <f t="shared" si="31"/>
        <v>2.6602737101979081</v>
      </c>
      <c r="F1845" s="80">
        <v>7.6122086026233493E-3</v>
      </c>
    </row>
    <row r="1846" spans="2:6">
      <c r="B1846" s="444">
        <v>40450</v>
      </c>
      <c r="C1846" s="445">
        <v>76.468688999999998</v>
      </c>
      <c r="D1846" s="445">
        <v>76.468688999999998</v>
      </c>
      <c r="E1846" s="446">
        <f t="shared" si="31"/>
        <v>-0.18258740652279926</v>
      </c>
      <c r="F1846" s="80">
        <v>7.6078530141241441E-3</v>
      </c>
    </row>
    <row r="1847" spans="2:6">
      <c r="B1847" s="444">
        <v>40745</v>
      </c>
      <c r="C1847" s="445">
        <v>93.549683000000002</v>
      </c>
      <c r="D1847" s="445">
        <v>93.549683000000002</v>
      </c>
      <c r="E1847" s="446">
        <f t="shared" si="31"/>
        <v>3.2610808861566056</v>
      </c>
      <c r="F1847" s="80">
        <v>7.6057745150939216E-3</v>
      </c>
    </row>
    <row r="1848" spans="2:6">
      <c r="B1848" s="444">
        <v>38099</v>
      </c>
      <c r="C1848" s="445">
        <v>21.954449</v>
      </c>
      <c r="D1848" s="445">
        <v>21.954449</v>
      </c>
      <c r="E1848" s="446">
        <f t="shared" si="31"/>
        <v>-0.23602983466233718</v>
      </c>
      <c r="F1848" s="80">
        <v>7.5981831660745236E-3</v>
      </c>
    </row>
    <row r="1849" spans="2:6">
      <c r="B1849" s="444">
        <v>38506</v>
      </c>
      <c r="C1849" s="445">
        <v>28.737311999999999</v>
      </c>
      <c r="D1849" s="445">
        <v>28.737311999999999</v>
      </c>
      <c r="E1849" s="446">
        <f t="shared" si="31"/>
        <v>-0.90647593684069683</v>
      </c>
      <c r="F1849" s="80">
        <v>7.5949047533896419E-3</v>
      </c>
    </row>
    <row r="1850" spans="2:6">
      <c r="B1850" s="444">
        <v>41983</v>
      </c>
      <c r="C1850" s="445">
        <v>307.27185100000003</v>
      </c>
      <c r="D1850" s="445">
        <v>307.27185100000003</v>
      </c>
      <c r="E1850" s="446">
        <f t="shared" si="31"/>
        <v>-8.4822833749277571E-2</v>
      </c>
      <c r="F1850" s="80">
        <v>7.5925595028649706E-3</v>
      </c>
    </row>
    <row r="1851" spans="2:6">
      <c r="B1851" s="444">
        <v>42345</v>
      </c>
      <c r="C1851" s="445">
        <v>335.75122099999999</v>
      </c>
      <c r="D1851" s="445">
        <v>335.75122099999999</v>
      </c>
      <c r="E1851" s="446">
        <f t="shared" si="31"/>
        <v>-3.1896759273860487E-2</v>
      </c>
      <c r="F1851" s="80">
        <v>7.5359876817162608E-3</v>
      </c>
    </row>
    <row r="1852" spans="2:6">
      <c r="B1852" s="444">
        <v>42753</v>
      </c>
      <c r="C1852" s="445">
        <v>346.813446</v>
      </c>
      <c r="D1852" s="445">
        <v>346.813446</v>
      </c>
      <c r="E1852" s="446">
        <f t="shared" si="31"/>
        <v>14.916983299702283</v>
      </c>
      <c r="F1852" s="80">
        <v>7.5203305682001176E-3</v>
      </c>
    </row>
    <row r="1853" spans="2:6">
      <c r="B1853" s="444">
        <v>38098</v>
      </c>
      <c r="C1853" s="445">
        <v>21.788893000000002</v>
      </c>
      <c r="D1853" s="445">
        <v>21.788893000000002</v>
      </c>
      <c r="E1853" s="446">
        <f t="shared" si="31"/>
        <v>-0.95279432974724099</v>
      </c>
      <c r="F1853" s="80">
        <v>7.5158769264460634E-3</v>
      </c>
    </row>
    <row r="1854" spans="2:6">
      <c r="B1854" s="444">
        <v>43700</v>
      </c>
      <c r="C1854" s="445">
        <v>461.57363900000001</v>
      </c>
      <c r="D1854" s="445">
        <v>461.57363900000001</v>
      </c>
      <c r="E1854" s="446">
        <f t="shared" si="31"/>
        <v>36.28885787949033</v>
      </c>
      <c r="F1854" s="80">
        <v>7.5074571596722706E-3</v>
      </c>
    </row>
    <row r="1855" spans="2:6">
      <c r="B1855" s="444">
        <v>37658</v>
      </c>
      <c r="C1855" s="445">
        <v>12.378325999999999</v>
      </c>
      <c r="D1855" s="445">
        <v>12.378325999999999</v>
      </c>
      <c r="E1855" s="446">
        <f t="shared" si="31"/>
        <v>-0.73653502881851596</v>
      </c>
      <c r="F1855" s="80">
        <v>7.4871792534405568E-3</v>
      </c>
    </row>
    <row r="1856" spans="2:6">
      <c r="B1856" s="444">
        <v>38958</v>
      </c>
      <c r="C1856" s="445">
        <v>46.982815000000002</v>
      </c>
      <c r="D1856" s="445">
        <v>46.982815000000002</v>
      </c>
      <c r="E1856" s="446">
        <f t="shared" si="31"/>
        <v>0.9421102694564083</v>
      </c>
      <c r="F1856" s="80">
        <v>7.4617392259408444E-3</v>
      </c>
    </row>
    <row r="1857" spans="2:6">
      <c r="B1857" s="444">
        <v>38215</v>
      </c>
      <c r="C1857" s="445">
        <v>24.191631000000001</v>
      </c>
      <c r="D1857" s="445">
        <v>24.191631000000001</v>
      </c>
      <c r="E1857" s="446">
        <f t="shared" si="31"/>
        <v>-0.92820748289815147</v>
      </c>
      <c r="F1857" s="80">
        <v>7.4494594517271473E-3</v>
      </c>
    </row>
    <row r="1858" spans="2:6">
      <c r="B1858" s="444">
        <v>42471</v>
      </c>
      <c r="C1858" s="445">
        <v>336.965912</v>
      </c>
      <c r="D1858" s="445">
        <v>336.965912</v>
      </c>
      <c r="E1858" s="446">
        <f t="shared" si="31"/>
        <v>5.1001561960892809</v>
      </c>
      <c r="F1858" s="80">
        <v>7.4416961793979386E-3</v>
      </c>
    </row>
    <row r="1859" spans="2:6">
      <c r="B1859" s="444">
        <v>40060</v>
      </c>
      <c r="C1859" s="445">
        <v>55.238899000000004</v>
      </c>
      <c r="D1859" s="445">
        <v>55.238899000000004</v>
      </c>
      <c r="E1859" s="446">
        <f t="shared" si="31"/>
        <v>-0.93720911334538615</v>
      </c>
      <c r="F1859" s="80">
        <v>7.4347026043271036E-3</v>
      </c>
    </row>
    <row r="1860" spans="2:6">
      <c r="B1860" s="444">
        <v>44816</v>
      </c>
      <c r="C1860" s="445">
        <v>879.72796600000004</v>
      </c>
      <c r="D1860" s="445">
        <v>879.72796600000004</v>
      </c>
      <c r="E1860" s="446">
        <f t="shared" si="31"/>
        <v>16.527551141435271</v>
      </c>
      <c r="F1860" s="80">
        <v>7.4328718698064566E-3</v>
      </c>
    </row>
    <row r="1861" spans="2:6">
      <c r="B1861" s="444">
        <v>38761</v>
      </c>
      <c r="C1861" s="445">
        <v>50.191150999999998</v>
      </c>
      <c r="D1861" s="445">
        <v>50.191150999999998</v>
      </c>
      <c r="E1861" s="446">
        <f t="shared" si="31"/>
        <v>0.83244287803398986</v>
      </c>
      <c r="F1861" s="80">
        <v>7.4230866972360143E-3</v>
      </c>
    </row>
    <row r="1862" spans="2:6">
      <c r="B1862" s="444">
        <v>38300</v>
      </c>
      <c r="C1862" s="445">
        <v>27.390294999999998</v>
      </c>
      <c r="D1862" s="445">
        <v>27.390294999999998</v>
      </c>
      <c r="E1862" s="446">
        <f t="shared" si="31"/>
        <v>-0.97309565327457204</v>
      </c>
      <c r="F1862" s="80">
        <v>7.415365239674454E-3</v>
      </c>
    </row>
    <row r="1863" spans="2:6">
      <c r="B1863" s="444">
        <v>45050</v>
      </c>
      <c r="C1863" s="445">
        <v>1018.0620730000001</v>
      </c>
      <c r="D1863" s="445">
        <v>1018.0620730000001</v>
      </c>
      <c r="E1863" s="446">
        <f t="shared" si="31"/>
        <v>83.81728762521243</v>
      </c>
      <c r="F1863" s="80">
        <v>7.4130940149697011E-3</v>
      </c>
    </row>
    <row r="1864" spans="2:6">
      <c r="B1864" s="444">
        <v>37565</v>
      </c>
      <c r="C1864" s="445">
        <v>12.003002</v>
      </c>
      <c r="D1864" s="445">
        <v>12.003002</v>
      </c>
      <c r="E1864" s="446">
        <f t="shared" si="31"/>
        <v>-0.8716173289602015</v>
      </c>
      <c r="F1864" s="80">
        <v>7.412280322596887E-3</v>
      </c>
    </row>
    <row r="1865" spans="2:6">
      <c r="B1865" s="444">
        <v>40673</v>
      </c>
      <c r="C1865" s="445">
        <v>93.493942000000004</v>
      </c>
      <c r="D1865" s="445">
        <v>93.493942000000004</v>
      </c>
      <c r="E1865" s="446">
        <f t="shared" si="31"/>
        <v>2.8406549106529786</v>
      </c>
      <c r="F1865" s="80">
        <v>7.4091283947794739E-3</v>
      </c>
    </row>
    <row r="1866" spans="2:6">
      <c r="B1866" s="444">
        <v>38232</v>
      </c>
      <c r="C1866" s="445">
        <v>24.343229000000001</v>
      </c>
      <c r="D1866" s="445">
        <v>24.343229000000001</v>
      </c>
      <c r="E1866" s="446">
        <f t="shared" si="31"/>
        <v>-0.69634996331049437</v>
      </c>
      <c r="F1866" s="80">
        <v>7.4026409732783627E-3</v>
      </c>
    </row>
    <row r="1867" spans="2:6">
      <c r="B1867" s="444">
        <v>40861</v>
      </c>
      <c r="C1867" s="445">
        <v>80.168700999999999</v>
      </c>
      <c r="D1867" s="445">
        <v>80.168700999999999</v>
      </c>
      <c r="E1867" s="446">
        <f t="shared" ref="E1867:E1930" si="32">C1867/C1868-1</f>
        <v>-0.78515807868867094</v>
      </c>
      <c r="F1867" s="80">
        <v>7.3914983324678829E-3</v>
      </c>
    </row>
    <row r="1868" spans="2:6">
      <c r="B1868" s="444">
        <v>43013</v>
      </c>
      <c r="C1868" s="445">
        <v>373.152039</v>
      </c>
      <c r="D1868" s="445">
        <v>373.152039</v>
      </c>
      <c r="E1868" s="446">
        <f t="shared" si="32"/>
        <v>-7.1517922477577045E-2</v>
      </c>
      <c r="F1868" s="80">
        <v>7.3881793622458947E-3</v>
      </c>
    </row>
    <row r="1869" spans="2:6">
      <c r="B1869" s="444">
        <v>42054</v>
      </c>
      <c r="C1869" s="445">
        <v>401.89471400000002</v>
      </c>
      <c r="D1869" s="445">
        <v>401.89471400000002</v>
      </c>
      <c r="E1869" s="446">
        <f t="shared" si="32"/>
        <v>0.20562251539950283</v>
      </c>
      <c r="F1869" s="80">
        <v>7.3775067671331129E-3</v>
      </c>
    </row>
    <row r="1870" spans="2:6">
      <c r="B1870" s="444">
        <v>42293</v>
      </c>
      <c r="C1870" s="445">
        <v>333.35037199999999</v>
      </c>
      <c r="D1870" s="445">
        <v>333.35037199999999</v>
      </c>
      <c r="E1870" s="446">
        <f t="shared" si="32"/>
        <v>3.9207301590764674</v>
      </c>
      <c r="F1870" s="80">
        <v>7.3654301731915783E-3</v>
      </c>
    </row>
    <row r="1871" spans="2:6">
      <c r="B1871" s="444">
        <v>40340</v>
      </c>
      <c r="C1871" s="445">
        <v>67.744086999999993</v>
      </c>
      <c r="D1871" s="445">
        <v>67.744086999999993</v>
      </c>
      <c r="E1871" s="446">
        <f t="shared" si="32"/>
        <v>1.1988228406194343</v>
      </c>
      <c r="F1871" s="80">
        <v>7.3592417121373099E-3</v>
      </c>
    </row>
    <row r="1872" spans="2:6">
      <c r="B1872" s="444">
        <v>38554</v>
      </c>
      <c r="C1872" s="445">
        <v>30.809252000000001</v>
      </c>
      <c r="D1872" s="445">
        <v>30.809252000000001</v>
      </c>
      <c r="E1872" s="446">
        <f t="shared" si="32"/>
        <v>-0.67361429909601567</v>
      </c>
      <c r="F1872" s="80">
        <v>7.338579228383546E-3</v>
      </c>
    </row>
    <row r="1873" spans="2:6">
      <c r="B1873" s="444">
        <v>40743</v>
      </c>
      <c r="C1873" s="445">
        <v>94.395225999999994</v>
      </c>
      <c r="D1873" s="445">
        <v>94.395225999999994</v>
      </c>
      <c r="E1873" s="446">
        <f t="shared" si="32"/>
        <v>-0.68742901481742202</v>
      </c>
      <c r="F1873" s="80">
        <v>7.3375445729386701E-3</v>
      </c>
    </row>
    <row r="1874" spans="2:6">
      <c r="B1874" s="444">
        <v>42013</v>
      </c>
      <c r="C1874" s="445">
        <v>301.99612400000001</v>
      </c>
      <c r="D1874" s="445">
        <v>301.99612400000001</v>
      </c>
      <c r="E1874" s="446">
        <f t="shared" si="32"/>
        <v>-0.19207682797351422</v>
      </c>
      <c r="F1874" s="80">
        <v>7.3325141769196023E-3</v>
      </c>
    </row>
    <row r="1875" spans="2:6">
      <c r="B1875" s="444">
        <v>42256</v>
      </c>
      <c r="C1875" s="445">
        <v>373.79312099999999</v>
      </c>
      <c r="D1875" s="445">
        <v>373.79312099999999</v>
      </c>
      <c r="E1875" s="446">
        <f t="shared" si="32"/>
        <v>0.82442903008366053</v>
      </c>
      <c r="F1875" s="80">
        <v>7.3158454568931219E-3</v>
      </c>
    </row>
    <row r="1876" spans="2:6">
      <c r="B1876" s="444">
        <v>41529</v>
      </c>
      <c r="C1876" s="445">
        <v>204.882248</v>
      </c>
      <c r="D1876" s="445">
        <v>204.882248</v>
      </c>
      <c r="E1876" s="446">
        <f t="shared" si="32"/>
        <v>-0.72115562652272058</v>
      </c>
      <c r="F1876" s="80">
        <v>7.3132311289707541E-3</v>
      </c>
    </row>
    <row r="1877" spans="2:6">
      <c r="B1877" s="444">
        <v>44113</v>
      </c>
      <c r="C1877" s="445">
        <v>734.75482199999999</v>
      </c>
      <c r="D1877" s="445">
        <v>734.75482199999999</v>
      </c>
      <c r="E1877" s="446">
        <f t="shared" si="32"/>
        <v>0.63404336964828079</v>
      </c>
      <c r="F1877" s="80">
        <v>7.2979632858114485E-3</v>
      </c>
    </row>
    <row r="1878" spans="2:6">
      <c r="B1878" s="444">
        <v>43503</v>
      </c>
      <c r="C1878" s="445">
        <v>449.65441900000002</v>
      </c>
      <c r="D1878" s="445">
        <v>449.65441900000002</v>
      </c>
      <c r="E1878" s="446">
        <f t="shared" si="32"/>
        <v>0.11291317782704424</v>
      </c>
      <c r="F1878" s="80">
        <v>7.2972654906762191E-3</v>
      </c>
    </row>
    <row r="1879" spans="2:6">
      <c r="B1879" s="444">
        <v>42074</v>
      </c>
      <c r="C1879" s="445">
        <v>404.03369099999998</v>
      </c>
      <c r="D1879" s="445">
        <v>404.03369099999998</v>
      </c>
      <c r="E1879" s="446">
        <f t="shared" si="32"/>
        <v>10.406197452762449</v>
      </c>
      <c r="F1879" s="80">
        <v>7.2889603434884709E-3</v>
      </c>
    </row>
    <row r="1880" spans="2:6">
      <c r="B1880" s="444">
        <v>39724</v>
      </c>
      <c r="C1880" s="445">
        <v>35.422294999999998</v>
      </c>
      <c r="D1880" s="445">
        <v>35.422294999999998</v>
      </c>
      <c r="E1880" s="446">
        <f t="shared" si="32"/>
        <v>-0.92473583133174675</v>
      </c>
      <c r="F1880" s="80">
        <v>7.2883481493042357E-3</v>
      </c>
    </row>
    <row r="1881" spans="2:6">
      <c r="B1881" s="444">
        <v>43711</v>
      </c>
      <c r="C1881" s="445">
        <v>470.63955700000002</v>
      </c>
      <c r="D1881" s="445">
        <v>470.63955700000002</v>
      </c>
      <c r="E1881" s="446">
        <f t="shared" si="32"/>
        <v>-0.41314655403874723</v>
      </c>
      <c r="F1881" s="80">
        <v>7.2705185771408942E-3</v>
      </c>
    </row>
    <row r="1882" spans="2:6">
      <c r="B1882" s="444">
        <v>44322</v>
      </c>
      <c r="C1882" s="445">
        <v>801.97119099999998</v>
      </c>
      <c r="D1882" s="445">
        <v>801.97119099999998</v>
      </c>
      <c r="E1882" s="446">
        <f t="shared" si="32"/>
        <v>0.43468039318474339</v>
      </c>
      <c r="F1882" s="80">
        <v>7.2575146716031824E-3</v>
      </c>
    </row>
    <row r="1883" spans="2:6">
      <c r="B1883" s="444">
        <v>44035</v>
      </c>
      <c r="C1883" s="445">
        <v>558.98944100000006</v>
      </c>
      <c r="D1883" s="445">
        <v>558.98944100000006</v>
      </c>
      <c r="E1883" s="446">
        <f t="shared" si="32"/>
        <v>9.9482690586964644</v>
      </c>
      <c r="F1883" s="80">
        <v>7.2512104996207416E-3</v>
      </c>
    </row>
    <row r="1884" spans="2:6">
      <c r="B1884" s="444">
        <v>39589</v>
      </c>
      <c r="C1884" s="445">
        <v>51.057335000000002</v>
      </c>
      <c r="D1884" s="445">
        <v>51.057335000000002</v>
      </c>
      <c r="E1884" s="446">
        <f t="shared" si="32"/>
        <v>-0.94741084206509729</v>
      </c>
      <c r="F1884" s="80">
        <v>7.2477884913861867E-3</v>
      </c>
    </row>
    <row r="1885" spans="2:6">
      <c r="B1885" s="444">
        <v>44931</v>
      </c>
      <c r="C1885" s="445">
        <v>970.87188700000002</v>
      </c>
      <c r="D1885" s="445">
        <v>970.87188700000002</v>
      </c>
      <c r="E1885" s="446">
        <f t="shared" si="32"/>
        <v>-0.40412326419177025</v>
      </c>
      <c r="F1885" s="80">
        <v>7.2351414454561169E-3</v>
      </c>
    </row>
    <row r="1886" spans="2:6">
      <c r="B1886" s="444">
        <v>45351</v>
      </c>
      <c r="C1886" s="445">
        <v>1629.31665</v>
      </c>
      <c r="D1886" s="445">
        <v>1629.31665</v>
      </c>
      <c r="E1886" s="446">
        <f t="shared" si="32"/>
        <v>4.514871976549216</v>
      </c>
      <c r="F1886" s="80">
        <v>7.2340487924804631E-3</v>
      </c>
    </row>
    <row r="1887" spans="2:6">
      <c r="B1887" s="444">
        <v>41941</v>
      </c>
      <c r="C1887" s="445">
        <v>295.44052099999999</v>
      </c>
      <c r="D1887" s="445">
        <v>295.44052099999999</v>
      </c>
      <c r="E1887" s="446">
        <f t="shared" si="32"/>
        <v>2.0930523972035102</v>
      </c>
      <c r="F1887" s="80">
        <v>7.2274647971570793E-3</v>
      </c>
    </row>
    <row r="1888" spans="2:6">
      <c r="B1888" s="444">
        <v>41003</v>
      </c>
      <c r="C1888" s="445">
        <v>95.517464000000004</v>
      </c>
      <c r="D1888" s="445">
        <v>95.517464000000004</v>
      </c>
      <c r="E1888" s="446">
        <f t="shared" si="32"/>
        <v>-0.90690423057130665</v>
      </c>
      <c r="F1888" s="80">
        <v>7.2222664287933114E-3</v>
      </c>
    </row>
    <row r="1889" spans="2:6">
      <c r="B1889" s="444">
        <v>44887</v>
      </c>
      <c r="C1889" s="445">
        <v>1026.012939</v>
      </c>
      <c r="D1889" s="445">
        <v>1026.012939</v>
      </c>
      <c r="E1889" s="446">
        <f t="shared" si="32"/>
        <v>1.2578800737325428</v>
      </c>
      <c r="F1889" s="80">
        <v>7.2113934166770921E-3</v>
      </c>
    </row>
    <row r="1890" spans="2:6">
      <c r="B1890" s="444">
        <v>43360</v>
      </c>
      <c r="C1890" s="445">
        <v>454.41427599999997</v>
      </c>
      <c r="D1890" s="445">
        <v>454.41427599999997</v>
      </c>
      <c r="E1890" s="446">
        <f t="shared" si="32"/>
        <v>11.887808711675111</v>
      </c>
      <c r="F1890" s="80">
        <v>7.1915941632483271E-3</v>
      </c>
    </row>
    <row r="1891" spans="2:6">
      <c r="B1891" s="444">
        <v>38568</v>
      </c>
      <c r="C1891" s="445">
        <v>35.259234999999997</v>
      </c>
      <c r="D1891" s="445">
        <v>35.259234999999997</v>
      </c>
      <c r="E1891" s="446">
        <f t="shared" si="32"/>
        <v>-0.89399219509471939</v>
      </c>
      <c r="F1891" s="80">
        <v>7.1742009273287888E-3</v>
      </c>
    </row>
    <row r="1892" spans="2:6">
      <c r="B1892" s="444">
        <v>42451</v>
      </c>
      <c r="C1892" s="445">
        <v>332.609802</v>
      </c>
      <c r="D1892" s="445">
        <v>332.609802</v>
      </c>
      <c r="E1892" s="446">
        <f t="shared" si="32"/>
        <v>-0.68425942444315746</v>
      </c>
      <c r="F1892" s="80">
        <v>7.1725865245750864E-3</v>
      </c>
    </row>
    <row r="1893" spans="2:6">
      <c r="B1893" s="444">
        <v>44642</v>
      </c>
      <c r="C1893" s="445">
        <v>1053.42749</v>
      </c>
      <c r="D1893" s="445">
        <v>1053.42749</v>
      </c>
      <c r="E1893" s="446">
        <f t="shared" si="32"/>
        <v>0.21979902345026403</v>
      </c>
      <c r="F1893" s="80">
        <v>7.1484525862324233E-3</v>
      </c>
    </row>
    <row r="1894" spans="2:6">
      <c r="B1894" s="444">
        <v>44364</v>
      </c>
      <c r="C1894" s="445">
        <v>863.60742200000004</v>
      </c>
      <c r="D1894" s="445">
        <v>863.60742200000004</v>
      </c>
      <c r="E1894" s="446">
        <f t="shared" si="32"/>
        <v>40.248322366911182</v>
      </c>
      <c r="F1894" s="80">
        <v>7.1473047332391015E-3</v>
      </c>
    </row>
    <row r="1895" spans="2:6">
      <c r="B1895" s="444">
        <v>37967</v>
      </c>
      <c r="C1895" s="445">
        <v>20.936789000000001</v>
      </c>
      <c r="D1895" s="445">
        <v>20.936789000000001</v>
      </c>
      <c r="E1895" s="446">
        <f t="shared" si="32"/>
        <v>-0.97767741646457107</v>
      </c>
      <c r="F1895" s="80">
        <v>7.1401506141153259E-3</v>
      </c>
    </row>
    <row r="1896" spans="2:6">
      <c r="B1896" s="444">
        <v>44720</v>
      </c>
      <c r="C1896" s="445">
        <v>937.91961700000002</v>
      </c>
      <c r="D1896" s="445">
        <v>937.91961700000002</v>
      </c>
      <c r="E1896" s="446">
        <f t="shared" si="32"/>
        <v>1.1010888040536799</v>
      </c>
      <c r="F1896" s="80">
        <v>7.1363930157750666E-3</v>
      </c>
    </row>
    <row r="1897" spans="2:6">
      <c r="B1897" s="444">
        <v>43502</v>
      </c>
      <c r="C1897" s="445">
        <v>446.39694200000002</v>
      </c>
      <c r="D1897" s="445">
        <v>446.39694200000002</v>
      </c>
      <c r="E1897" s="446">
        <f t="shared" si="32"/>
        <v>18.929852243509998</v>
      </c>
      <c r="F1897" s="80">
        <v>7.110378835376352E-3</v>
      </c>
    </row>
    <row r="1898" spans="2:6">
      <c r="B1898" s="444">
        <v>38093</v>
      </c>
      <c r="C1898" s="445">
        <v>22.398406999999999</v>
      </c>
      <c r="D1898" s="445">
        <v>22.398406999999999</v>
      </c>
      <c r="E1898" s="446">
        <f t="shared" si="32"/>
        <v>-0.9395623311888236</v>
      </c>
      <c r="F1898" s="80">
        <v>7.1056808666976057E-3</v>
      </c>
    </row>
    <row r="1899" spans="2:6">
      <c r="B1899" s="444">
        <v>42993</v>
      </c>
      <c r="C1899" s="445">
        <v>370.60342400000002</v>
      </c>
      <c r="D1899" s="445">
        <v>370.60342400000002</v>
      </c>
      <c r="E1899" s="446">
        <f t="shared" si="32"/>
        <v>-0.73863038042806983</v>
      </c>
      <c r="F1899" s="80">
        <v>7.0958185316842837E-3</v>
      </c>
    </row>
    <row r="1900" spans="2:6">
      <c r="B1900" s="444">
        <v>45454</v>
      </c>
      <c r="C1900" s="445">
        <v>1417.928467</v>
      </c>
      <c r="D1900" s="445">
        <v>1417.928467</v>
      </c>
      <c r="E1900" s="446">
        <f t="shared" si="32"/>
        <v>4.5500321873093368</v>
      </c>
      <c r="F1900" s="80">
        <v>7.0837733989412843E-3</v>
      </c>
    </row>
    <row r="1901" spans="2:6">
      <c r="B1901" s="444">
        <v>41654</v>
      </c>
      <c r="C1901" s="445">
        <v>255.48112499999999</v>
      </c>
      <c r="D1901" s="445">
        <v>255.48112499999999</v>
      </c>
      <c r="E1901" s="446">
        <f t="shared" si="32"/>
        <v>-0.76134106684265845</v>
      </c>
      <c r="F1901" s="80">
        <v>7.0786937475826317E-3</v>
      </c>
    </row>
    <row r="1902" spans="2:6">
      <c r="B1902" s="444">
        <v>44656</v>
      </c>
      <c r="C1902" s="445">
        <v>1070.486328</v>
      </c>
      <c r="D1902" s="445">
        <v>1070.486328</v>
      </c>
      <c r="E1902" s="446">
        <f t="shared" si="32"/>
        <v>112.55229507977614</v>
      </c>
      <c r="F1902" s="80">
        <v>7.0764113251944316E-3</v>
      </c>
    </row>
    <row r="1903" spans="2:6">
      <c r="B1903" s="444">
        <v>37775</v>
      </c>
      <c r="C1903" s="445">
        <v>9.4272539999999996</v>
      </c>
      <c r="D1903" s="445">
        <v>9.4272539999999996</v>
      </c>
      <c r="E1903" s="446">
        <f t="shared" si="32"/>
        <v>-0.9552688679509832</v>
      </c>
      <c r="F1903" s="80">
        <v>7.0757261656797521E-3</v>
      </c>
    </row>
    <row r="1904" spans="2:6">
      <c r="B1904" s="444">
        <v>41579</v>
      </c>
      <c r="C1904" s="445">
        <v>210.75375399999999</v>
      </c>
      <c r="D1904" s="445">
        <v>210.75375399999999</v>
      </c>
      <c r="E1904" s="446">
        <f t="shared" si="32"/>
        <v>1.2541968975915037</v>
      </c>
      <c r="F1904" s="80">
        <v>7.0753632702222902E-3</v>
      </c>
    </row>
    <row r="1905" spans="2:6">
      <c r="B1905" s="444">
        <v>40680</v>
      </c>
      <c r="C1905" s="445">
        <v>93.493942000000004</v>
      </c>
      <c r="D1905" s="445">
        <v>93.493942000000004</v>
      </c>
      <c r="E1905" s="446">
        <f t="shared" si="32"/>
        <v>-0.77360429877888359</v>
      </c>
      <c r="F1905" s="80">
        <v>7.0053988465066386E-3</v>
      </c>
    </row>
    <row r="1906" spans="2:6">
      <c r="B1906" s="444">
        <v>43447</v>
      </c>
      <c r="C1906" s="445">
        <v>412.966949</v>
      </c>
      <c r="D1906" s="445">
        <v>412.966949</v>
      </c>
      <c r="E1906" s="446">
        <f t="shared" si="32"/>
        <v>0.50772945146946413</v>
      </c>
      <c r="F1906" s="80">
        <v>7.0011051685299197E-3</v>
      </c>
    </row>
    <row r="1907" spans="2:6">
      <c r="B1907" s="444">
        <v>41668</v>
      </c>
      <c r="C1907" s="445">
        <v>273.899902</v>
      </c>
      <c r="D1907" s="445">
        <v>273.899902</v>
      </c>
      <c r="E1907" s="446">
        <f t="shared" si="32"/>
        <v>-6.3440184235161734E-2</v>
      </c>
      <c r="F1907" s="80">
        <v>6.9737497511104252E-3</v>
      </c>
    </row>
    <row r="1908" spans="2:6">
      <c r="B1908" s="444">
        <v>42569</v>
      </c>
      <c r="C1908" s="445">
        <v>292.45318600000002</v>
      </c>
      <c r="D1908" s="445">
        <v>292.45318600000002</v>
      </c>
      <c r="E1908" s="446">
        <f t="shared" si="32"/>
        <v>-0.79517255497845263</v>
      </c>
      <c r="F1908" s="80">
        <v>6.9684210155178672E-3</v>
      </c>
    </row>
    <row r="1909" spans="2:6">
      <c r="B1909" s="444">
        <v>45455</v>
      </c>
      <c r="C1909" s="445">
        <v>1427.8027340000001</v>
      </c>
      <c r="D1909" s="445">
        <v>1427.8027340000001</v>
      </c>
      <c r="E1909" s="446">
        <f t="shared" si="32"/>
        <v>0.38225006924887284</v>
      </c>
      <c r="F1909" s="80">
        <v>6.9638682273527319E-3</v>
      </c>
    </row>
    <row r="1910" spans="2:6">
      <c r="B1910" s="444">
        <v>44441</v>
      </c>
      <c r="C1910" s="445">
        <v>1032.9554439999999</v>
      </c>
      <c r="D1910" s="445">
        <v>1032.9554439999999</v>
      </c>
      <c r="E1910" s="446">
        <f t="shared" si="32"/>
        <v>3.2697718359959742</v>
      </c>
      <c r="F1910" s="80">
        <v>6.9551775920086989E-3</v>
      </c>
    </row>
    <row r="1911" spans="2:6">
      <c r="B1911" s="444">
        <v>41642</v>
      </c>
      <c r="C1911" s="445">
        <v>241.922867</v>
      </c>
      <c r="D1911" s="445">
        <v>241.922867</v>
      </c>
      <c r="E1911" s="446">
        <f t="shared" si="32"/>
        <v>-0.2861077665924544</v>
      </c>
      <c r="F1911" s="80">
        <v>6.9537507236197005E-3</v>
      </c>
    </row>
    <row r="1912" spans="2:6">
      <c r="B1912" s="444">
        <v>42289</v>
      </c>
      <c r="C1912" s="445">
        <v>338.878693</v>
      </c>
      <c r="D1912" s="445">
        <v>338.878693</v>
      </c>
      <c r="E1912" s="446">
        <f t="shared" si="32"/>
        <v>-0.60584272143899875</v>
      </c>
      <c r="F1912" s="80">
        <v>6.9474681015295747E-3</v>
      </c>
    </row>
    <row r="1913" spans="2:6">
      <c r="B1913" s="444">
        <v>44368</v>
      </c>
      <c r="C1913" s="445">
        <v>859.75500499999998</v>
      </c>
      <c r="D1913" s="445">
        <v>859.75500499999998</v>
      </c>
      <c r="E1913" s="446">
        <f t="shared" si="32"/>
        <v>-0.16280421250162769</v>
      </c>
      <c r="F1913" s="80">
        <v>6.9212394141118239E-3</v>
      </c>
    </row>
    <row r="1914" spans="2:6">
      <c r="B1914" s="444">
        <v>45028</v>
      </c>
      <c r="C1914" s="445">
        <v>1026.9461670000001</v>
      </c>
      <c r="D1914" s="445">
        <v>1026.9461670000001</v>
      </c>
      <c r="E1914" s="446">
        <f t="shared" si="32"/>
        <v>19.612583230678158</v>
      </c>
      <c r="F1914" s="80">
        <v>6.8996814215169788E-3</v>
      </c>
    </row>
    <row r="1915" spans="2:6">
      <c r="B1915" s="444">
        <v>38758</v>
      </c>
      <c r="C1915" s="445">
        <v>49.821323</v>
      </c>
      <c r="D1915" s="445">
        <v>49.821323</v>
      </c>
      <c r="E1915" s="446">
        <f t="shared" si="32"/>
        <v>-0.86806223647823133</v>
      </c>
      <c r="F1915" s="80">
        <v>6.888901612206233E-3</v>
      </c>
    </row>
    <row r="1916" spans="2:6">
      <c r="B1916" s="444">
        <v>42215</v>
      </c>
      <c r="C1916" s="445">
        <v>377.61230499999999</v>
      </c>
      <c r="D1916" s="445">
        <v>377.61230499999999</v>
      </c>
      <c r="E1916" s="446">
        <f t="shared" si="32"/>
        <v>-0.26233394879296956</v>
      </c>
      <c r="F1916" s="80">
        <v>6.8852709566760151E-3</v>
      </c>
    </row>
    <row r="1917" spans="2:6">
      <c r="B1917" s="444">
        <v>43867</v>
      </c>
      <c r="C1917" s="445">
        <v>511.90142800000001</v>
      </c>
      <c r="D1917" s="445">
        <v>511.90142800000001</v>
      </c>
      <c r="E1917" s="446">
        <f t="shared" si="32"/>
        <v>-0.51577617215086591</v>
      </c>
      <c r="F1917" s="80">
        <v>6.8838404606976766E-3</v>
      </c>
    </row>
    <row r="1918" spans="2:6">
      <c r="B1918" s="444">
        <v>44991</v>
      </c>
      <c r="C1918" s="445">
        <v>1057.1586910000001</v>
      </c>
      <c r="D1918" s="445">
        <v>1057.1586910000001</v>
      </c>
      <c r="E1918" s="446">
        <f t="shared" si="32"/>
        <v>25.3602447987973</v>
      </c>
      <c r="F1918" s="80">
        <v>6.8811289807217957E-3</v>
      </c>
    </row>
    <row r="1919" spans="2:6">
      <c r="B1919" s="444">
        <v>39714</v>
      </c>
      <c r="C1919" s="445">
        <v>40.104281999999998</v>
      </c>
      <c r="D1919" s="445">
        <v>40.104281999999998</v>
      </c>
      <c r="E1919" s="446">
        <f t="shared" si="32"/>
        <v>-0.93372729478241512</v>
      </c>
      <c r="F1919" s="80">
        <v>6.8638943441052813E-3</v>
      </c>
    </row>
    <row r="1920" spans="2:6">
      <c r="B1920" s="444">
        <v>44077</v>
      </c>
      <c r="C1920" s="445">
        <v>605.14025900000001</v>
      </c>
      <c r="D1920" s="445">
        <v>605.14025900000001</v>
      </c>
      <c r="E1920" s="446">
        <f t="shared" si="32"/>
        <v>5.6992009152197864</v>
      </c>
      <c r="F1920" s="80">
        <v>6.8381323994870513E-3</v>
      </c>
    </row>
    <row r="1921" spans="2:6">
      <c r="B1921" s="444">
        <v>41109</v>
      </c>
      <c r="C1921" s="445">
        <v>90.330214999999995</v>
      </c>
      <c r="D1921" s="445">
        <v>90.330214999999995</v>
      </c>
      <c r="E1921" s="446">
        <f t="shared" si="32"/>
        <v>-0.91723101289040387</v>
      </c>
      <c r="F1921" s="80">
        <v>6.8242525852433289E-3</v>
      </c>
    </row>
    <row r="1922" spans="2:6">
      <c r="B1922" s="444">
        <v>45092</v>
      </c>
      <c r="C1922" s="445">
        <v>1091.353394</v>
      </c>
      <c r="D1922" s="445">
        <v>1091.353394</v>
      </c>
      <c r="E1922" s="446">
        <f t="shared" si="32"/>
        <v>16.586184184552923</v>
      </c>
      <c r="F1922" s="80">
        <v>6.8230293748043902E-3</v>
      </c>
    </row>
    <row r="1923" spans="2:6">
      <c r="B1923" s="444">
        <v>40215</v>
      </c>
      <c r="C1923" s="445">
        <v>62.057429999999997</v>
      </c>
      <c r="D1923" s="445">
        <v>62.057429999999997</v>
      </c>
      <c r="E1923" s="446">
        <f t="shared" si="32"/>
        <v>-0.94064052066330606</v>
      </c>
      <c r="F1923" s="80">
        <v>6.8219146736467895E-3</v>
      </c>
    </row>
    <row r="1924" spans="2:6">
      <c r="B1924" s="444">
        <v>45058</v>
      </c>
      <c r="C1924" s="445">
        <v>1045.4510499999999</v>
      </c>
      <c r="D1924" s="445">
        <v>1045.4510499999999</v>
      </c>
      <c r="E1924" s="446">
        <f t="shared" si="32"/>
        <v>12.512910681656605</v>
      </c>
      <c r="F1924" s="80">
        <v>6.8011673862495847E-3</v>
      </c>
    </row>
    <row r="1925" spans="2:6">
      <c r="B1925" s="444">
        <v>40441</v>
      </c>
      <c r="C1925" s="445">
        <v>77.366828999999996</v>
      </c>
      <c r="D1925" s="445">
        <v>77.366828999999996</v>
      </c>
      <c r="E1925" s="446">
        <f t="shared" si="32"/>
        <v>5.4456232699119766</v>
      </c>
      <c r="F1925" s="80">
        <v>6.7982553996990269E-3</v>
      </c>
    </row>
    <row r="1926" spans="2:6">
      <c r="B1926" s="444">
        <v>37707</v>
      </c>
      <c r="C1926" s="445">
        <v>12.003002</v>
      </c>
      <c r="D1926" s="445">
        <v>12.003002</v>
      </c>
      <c r="E1926" s="446">
        <f t="shared" si="32"/>
        <v>-0.97533210167316409</v>
      </c>
      <c r="F1926" s="80">
        <v>6.7897696152023901E-3</v>
      </c>
    </row>
    <row r="1927" spans="2:6">
      <c r="B1927" s="444">
        <v>43831</v>
      </c>
      <c r="C1927" s="445">
        <v>486.58389299999999</v>
      </c>
      <c r="D1927" s="445">
        <v>486.58389299999999</v>
      </c>
      <c r="E1927" s="446">
        <f t="shared" si="32"/>
        <v>8.9235065856963853</v>
      </c>
      <c r="F1927" s="80">
        <v>6.7772087665984859E-3</v>
      </c>
    </row>
    <row r="1928" spans="2:6">
      <c r="B1928" s="444">
        <v>38804</v>
      </c>
      <c r="C1928" s="445">
        <v>49.033462999999998</v>
      </c>
      <c r="D1928" s="445">
        <v>49.033462999999998</v>
      </c>
      <c r="E1928" s="446">
        <f t="shared" si="32"/>
        <v>-0.89374940473911491</v>
      </c>
      <c r="F1928" s="80">
        <v>6.767947117432449E-3</v>
      </c>
    </row>
    <row r="1929" spans="2:6">
      <c r="B1929" s="444">
        <v>43752</v>
      </c>
      <c r="C1929" s="445">
        <v>461.488831</v>
      </c>
      <c r="D1929" s="445">
        <v>461.488831</v>
      </c>
      <c r="E1929" s="446">
        <f t="shared" si="32"/>
        <v>-0.43361525526865186</v>
      </c>
      <c r="F1929" s="80">
        <v>6.7626307962473931E-3</v>
      </c>
    </row>
    <row r="1930" spans="2:6">
      <c r="B1930" s="444">
        <v>44337</v>
      </c>
      <c r="C1930" s="445">
        <v>814.79742399999998</v>
      </c>
      <c r="D1930" s="445">
        <v>814.79742399999998</v>
      </c>
      <c r="E1930" s="446">
        <f t="shared" si="32"/>
        <v>1.3019180318016521</v>
      </c>
      <c r="F1930" s="80">
        <v>6.7610917980465146E-3</v>
      </c>
    </row>
    <row r="1931" spans="2:6">
      <c r="B1931" s="444">
        <v>42908</v>
      </c>
      <c r="C1931" s="445">
        <v>353.96456899999998</v>
      </c>
      <c r="D1931" s="445">
        <v>353.96456899999998</v>
      </c>
      <c r="E1931" s="446">
        <f t="shared" ref="E1931:E1994" si="33">C1931/C1932-1</f>
        <v>3.5394938627145551</v>
      </c>
      <c r="F1931" s="80">
        <v>6.7578301665776053E-3</v>
      </c>
    </row>
    <row r="1932" spans="2:6">
      <c r="B1932" s="444">
        <v>40914</v>
      </c>
      <c r="C1932" s="445">
        <v>77.974457000000001</v>
      </c>
      <c r="D1932" s="445">
        <v>77.974457000000001</v>
      </c>
      <c r="E1932" s="446">
        <f t="shared" si="33"/>
        <v>-0.75603538708278561</v>
      </c>
      <c r="F1932" s="80">
        <v>6.7504719268500768E-3</v>
      </c>
    </row>
    <row r="1933" spans="2:6">
      <c r="B1933" s="444">
        <v>42614</v>
      </c>
      <c r="C1933" s="445">
        <v>319.61380000000003</v>
      </c>
      <c r="D1933" s="445">
        <v>319.61380000000003</v>
      </c>
      <c r="E1933" s="446">
        <f t="shared" si="33"/>
        <v>9.4500852923590841</v>
      </c>
      <c r="F1933" s="80">
        <v>6.7429874046993632E-3</v>
      </c>
    </row>
    <row r="1934" spans="2:6">
      <c r="B1934" s="444">
        <v>38553</v>
      </c>
      <c r="C1934" s="445">
        <v>30.584803000000001</v>
      </c>
      <c r="D1934" s="445">
        <v>30.584803000000001</v>
      </c>
      <c r="E1934" s="446">
        <f t="shared" si="33"/>
        <v>-0.6674147789057947</v>
      </c>
      <c r="F1934" s="80">
        <v>6.7168210281638441E-3</v>
      </c>
    </row>
    <row r="1935" spans="2:6">
      <c r="B1935" s="444">
        <v>40737</v>
      </c>
      <c r="C1935" s="445">
        <v>91.960800000000006</v>
      </c>
      <c r="D1935" s="445">
        <v>91.960800000000006</v>
      </c>
      <c r="E1935" s="446">
        <f t="shared" si="33"/>
        <v>-1.0707779497847847E-2</v>
      </c>
      <c r="F1935" s="80">
        <v>6.7135474067643308E-3</v>
      </c>
    </row>
    <row r="1936" spans="2:6">
      <c r="B1936" s="444">
        <v>40962</v>
      </c>
      <c r="C1936" s="445">
        <v>92.956153999999998</v>
      </c>
      <c r="D1936" s="445">
        <v>92.956153999999998</v>
      </c>
      <c r="E1936" s="446">
        <f t="shared" si="33"/>
        <v>2.4050661539124274</v>
      </c>
      <c r="F1936" s="80">
        <v>6.7055580535915205E-3</v>
      </c>
    </row>
    <row r="1937" spans="2:6">
      <c r="B1937" s="444">
        <v>38439</v>
      </c>
      <c r="C1937" s="445">
        <v>27.299368000000001</v>
      </c>
      <c r="D1937" s="445">
        <v>27.299368000000001</v>
      </c>
      <c r="E1937" s="446">
        <f t="shared" si="33"/>
        <v>-0.9227926946294942</v>
      </c>
      <c r="F1937" s="80">
        <v>6.6939692325076461E-3</v>
      </c>
    </row>
    <row r="1938" spans="2:6">
      <c r="B1938" s="444">
        <v>42118</v>
      </c>
      <c r="C1938" s="445">
        <v>353.58529700000003</v>
      </c>
      <c r="D1938" s="445">
        <v>353.58529700000003</v>
      </c>
      <c r="E1938" s="446">
        <f t="shared" si="33"/>
        <v>0.27847920729604625</v>
      </c>
      <c r="F1938" s="80">
        <v>6.6780950449834009E-3</v>
      </c>
    </row>
    <row r="1939" spans="2:6">
      <c r="B1939" s="444">
        <v>41660</v>
      </c>
      <c r="C1939" s="445">
        <v>276.56710800000002</v>
      </c>
      <c r="D1939" s="445">
        <v>276.56710800000002</v>
      </c>
      <c r="E1939" s="446">
        <f t="shared" si="33"/>
        <v>-0.39090012314618794</v>
      </c>
      <c r="F1939" s="80">
        <v>6.6756246216033155E-3</v>
      </c>
    </row>
    <row r="1940" spans="2:6">
      <c r="B1940" s="444">
        <v>43613</v>
      </c>
      <c r="C1940" s="445">
        <v>454.058716</v>
      </c>
      <c r="D1940" s="445">
        <v>454.058716</v>
      </c>
      <c r="E1940" s="446">
        <f t="shared" si="33"/>
        <v>2.0663409184032395</v>
      </c>
      <c r="F1940" s="80">
        <v>6.6716562302393534E-3</v>
      </c>
    </row>
    <row r="1941" spans="2:6">
      <c r="B1941" s="444">
        <v>41346</v>
      </c>
      <c r="C1941" s="445">
        <v>148.07835399999999</v>
      </c>
      <c r="D1941" s="445">
        <v>148.07835399999999</v>
      </c>
      <c r="E1941" s="446">
        <f t="shared" si="33"/>
        <v>0.90476398370276723</v>
      </c>
      <c r="F1941" s="80">
        <v>6.6582125834244721E-3</v>
      </c>
    </row>
    <row r="1942" spans="2:6">
      <c r="B1942" s="444">
        <v>40890</v>
      </c>
      <c r="C1942" s="445">
        <v>77.741050999999999</v>
      </c>
      <c r="D1942" s="445">
        <v>77.741050999999999</v>
      </c>
      <c r="E1942" s="446">
        <f t="shared" si="33"/>
        <v>-0.90200171547119257</v>
      </c>
      <c r="F1942" s="80">
        <v>6.6499374775768061E-3</v>
      </c>
    </row>
    <row r="1943" spans="2:6">
      <c r="B1943" s="444">
        <v>44251</v>
      </c>
      <c r="C1943" s="445">
        <v>793.28991699999995</v>
      </c>
      <c r="D1943" s="445">
        <v>793.28991699999995</v>
      </c>
      <c r="E1943" s="446">
        <f t="shared" si="33"/>
        <v>-0.1340915223037642</v>
      </c>
      <c r="F1943" s="80">
        <v>6.6487667614194557E-3</v>
      </c>
    </row>
    <row r="1944" spans="2:6">
      <c r="B1944" s="444">
        <v>44208</v>
      </c>
      <c r="C1944" s="445">
        <v>916.135986</v>
      </c>
      <c r="D1944" s="445">
        <v>916.135986</v>
      </c>
      <c r="E1944" s="446">
        <f t="shared" si="33"/>
        <v>2.135411165574101</v>
      </c>
      <c r="F1944" s="80">
        <v>6.6344781097691374E-3</v>
      </c>
    </row>
    <row r="1945" spans="2:6">
      <c r="B1945" s="444">
        <v>42559</v>
      </c>
      <c r="C1945" s="445">
        <v>292.19006300000001</v>
      </c>
      <c r="D1945" s="445">
        <v>292.19006300000001</v>
      </c>
      <c r="E1945" s="446">
        <f t="shared" si="33"/>
        <v>-0.72512075281197719</v>
      </c>
      <c r="F1945" s="80">
        <v>6.6237821853880607E-3</v>
      </c>
    </row>
    <row r="1946" spans="2:6">
      <c r="B1946" s="444">
        <v>44972</v>
      </c>
      <c r="C1946" s="445">
        <v>1062.9760739999999</v>
      </c>
      <c r="D1946" s="445">
        <v>1062.9760739999999</v>
      </c>
      <c r="E1946" s="446">
        <f t="shared" si="33"/>
        <v>85.284356456410848</v>
      </c>
      <c r="F1946" s="80">
        <v>6.6197448325717723E-3</v>
      </c>
    </row>
    <row r="1947" spans="2:6">
      <c r="B1947" s="444">
        <v>37816</v>
      </c>
      <c r="C1947" s="445">
        <v>12.319452999999999</v>
      </c>
      <c r="D1947" s="445">
        <v>12.319452999999999</v>
      </c>
      <c r="E1947" s="446">
        <f t="shared" si="33"/>
        <v>-0.81560660628842019</v>
      </c>
      <c r="F1947" s="80">
        <v>6.6147000543121948E-3</v>
      </c>
    </row>
    <row r="1948" spans="2:6">
      <c r="B1948" s="444">
        <v>40233</v>
      </c>
      <c r="C1948" s="445">
        <v>66.810706999999994</v>
      </c>
      <c r="D1948" s="445">
        <v>66.810706999999994</v>
      </c>
      <c r="E1948" s="446">
        <f t="shared" si="33"/>
        <v>-0.80413279016020933</v>
      </c>
      <c r="F1948" s="80">
        <v>6.6110640346419558E-3</v>
      </c>
    </row>
    <row r="1949" spans="2:6">
      <c r="B1949" s="444">
        <v>42724</v>
      </c>
      <c r="C1949" s="445">
        <v>341.10205100000002</v>
      </c>
      <c r="D1949" s="445">
        <v>341.10205100000002</v>
      </c>
      <c r="E1949" s="446">
        <f t="shared" si="33"/>
        <v>2.8387573489365785</v>
      </c>
      <c r="F1949" s="80">
        <v>6.6085178204831063E-3</v>
      </c>
    </row>
    <row r="1950" spans="2:6">
      <c r="B1950" s="444">
        <v>40631</v>
      </c>
      <c r="C1950" s="445">
        <v>88.857414000000006</v>
      </c>
      <c r="D1950" s="445">
        <v>88.857414000000006</v>
      </c>
      <c r="E1950" s="446">
        <f t="shared" si="33"/>
        <v>2.3252288593807511</v>
      </c>
      <c r="F1950" s="80">
        <v>6.6059674439475913E-3</v>
      </c>
    </row>
    <row r="1951" spans="2:6">
      <c r="B1951" s="444">
        <v>38392</v>
      </c>
      <c r="C1951" s="445">
        <v>26.722194999999999</v>
      </c>
      <c r="D1951" s="445">
        <v>26.722194999999999</v>
      </c>
      <c r="E1951" s="446">
        <f t="shared" si="33"/>
        <v>-0.59442673057118334</v>
      </c>
      <c r="F1951" s="80">
        <v>6.604470501170745E-3</v>
      </c>
    </row>
    <row r="1952" spans="2:6">
      <c r="B1952" s="444">
        <v>40248</v>
      </c>
      <c r="C1952" s="445">
        <v>65.887466000000003</v>
      </c>
      <c r="D1952" s="445">
        <v>65.887466000000003</v>
      </c>
      <c r="E1952" s="446">
        <f t="shared" si="33"/>
        <v>-0.78158510057003971</v>
      </c>
      <c r="F1952" s="80">
        <v>6.5635232159844126E-3</v>
      </c>
    </row>
    <row r="1953" spans="2:6">
      <c r="B1953" s="444">
        <v>42577</v>
      </c>
      <c r="C1953" s="445">
        <v>301.66195699999997</v>
      </c>
      <c r="D1953" s="445">
        <v>301.66195699999997</v>
      </c>
      <c r="E1953" s="446">
        <f t="shared" si="33"/>
        <v>-0.75584329528003191</v>
      </c>
      <c r="F1953" s="80">
        <v>6.5508732706449635E-3</v>
      </c>
    </row>
    <row r="1954" spans="2:6">
      <c r="B1954" s="444">
        <v>45183</v>
      </c>
      <c r="C1954" s="445">
        <v>1235.526001</v>
      </c>
      <c r="D1954" s="445">
        <v>1235.526001</v>
      </c>
      <c r="E1954" s="446">
        <f t="shared" si="33"/>
        <v>-7.2211789440614793E-2</v>
      </c>
      <c r="F1954" s="80">
        <v>6.5477022653330774E-3</v>
      </c>
    </row>
    <row r="1955" spans="2:6">
      <c r="B1955" s="444">
        <v>45433</v>
      </c>
      <c r="C1955" s="445">
        <v>1331.689697</v>
      </c>
      <c r="D1955" s="445">
        <v>1331.689697</v>
      </c>
      <c r="E1955" s="446">
        <f t="shared" si="33"/>
        <v>19.451703673730005</v>
      </c>
      <c r="F1955" s="80">
        <v>6.5257346601408361E-3</v>
      </c>
    </row>
    <row r="1956" spans="2:6">
      <c r="B1956" s="444">
        <v>40364</v>
      </c>
      <c r="C1956" s="445">
        <v>65.113876000000005</v>
      </c>
      <c r="D1956" s="445">
        <v>65.113876000000005</v>
      </c>
      <c r="E1956" s="446">
        <f t="shared" si="33"/>
        <v>0.70041149284395532</v>
      </c>
      <c r="F1956" s="80">
        <v>6.5170067598177006E-3</v>
      </c>
    </row>
    <row r="1957" spans="2:6">
      <c r="B1957" s="444">
        <v>39685</v>
      </c>
      <c r="C1957" s="445">
        <v>38.293011</v>
      </c>
      <c r="D1957" s="445">
        <v>38.293011</v>
      </c>
      <c r="E1957" s="446">
        <f t="shared" si="33"/>
        <v>-0.88060426825665539</v>
      </c>
      <c r="F1957" s="80">
        <v>6.5129858747312586E-3</v>
      </c>
    </row>
    <row r="1958" spans="2:6">
      <c r="B1958" s="444">
        <v>41884</v>
      </c>
      <c r="C1958" s="445">
        <v>320.72345000000001</v>
      </c>
      <c r="D1958" s="445">
        <v>320.72345000000001</v>
      </c>
      <c r="E1958" s="446">
        <f t="shared" si="33"/>
        <v>-0.63605731160105194</v>
      </c>
      <c r="F1958" s="80">
        <v>6.4738430140880432E-3</v>
      </c>
    </row>
    <row r="1959" spans="2:6">
      <c r="B1959" s="444">
        <v>44776</v>
      </c>
      <c r="C1959" s="445">
        <v>881.24713099999997</v>
      </c>
      <c r="D1959" s="445">
        <v>881.24713099999997</v>
      </c>
      <c r="E1959" s="446">
        <f t="shared" si="33"/>
        <v>15.619554315379158</v>
      </c>
      <c r="F1959" s="80">
        <v>6.4666581288321812E-3</v>
      </c>
    </row>
    <row r="1960" spans="2:6">
      <c r="B1960" s="444">
        <v>39308</v>
      </c>
      <c r="C1960" s="445">
        <v>53.024715</v>
      </c>
      <c r="D1960" s="445">
        <v>53.024715</v>
      </c>
      <c r="E1960" s="446">
        <f t="shared" si="33"/>
        <v>0.13822556796151164</v>
      </c>
      <c r="F1960" s="80">
        <v>6.4575536843833881E-3</v>
      </c>
    </row>
    <row r="1961" spans="2:6">
      <c r="B1961" s="444">
        <v>39350</v>
      </c>
      <c r="C1961" s="445">
        <v>46.585419000000002</v>
      </c>
      <c r="D1961" s="445">
        <v>46.585419000000002</v>
      </c>
      <c r="E1961" s="446">
        <f t="shared" si="33"/>
        <v>-0.89612407733908406</v>
      </c>
      <c r="F1961" s="80">
        <v>6.4539725311074658E-3</v>
      </c>
    </row>
    <row r="1962" spans="2:6">
      <c r="B1962" s="444">
        <v>43215</v>
      </c>
      <c r="C1962" s="445">
        <v>448.47177099999999</v>
      </c>
      <c r="D1962" s="445">
        <v>448.47177099999999</v>
      </c>
      <c r="E1962" s="446">
        <f t="shared" si="33"/>
        <v>7.7314929808882358</v>
      </c>
      <c r="F1962" s="80">
        <v>6.4502982639935702E-3</v>
      </c>
    </row>
    <row r="1963" spans="2:6">
      <c r="B1963" s="444">
        <v>39051</v>
      </c>
      <c r="C1963" s="445">
        <v>51.362552999999998</v>
      </c>
      <c r="D1963" s="445">
        <v>51.362552999999998</v>
      </c>
      <c r="E1963" s="446">
        <f t="shared" si="33"/>
        <v>-0.95771874517900035</v>
      </c>
      <c r="F1963" s="80">
        <v>6.4489675789050072E-3</v>
      </c>
    </row>
    <row r="1964" spans="2:6">
      <c r="B1964" s="444">
        <v>45177</v>
      </c>
      <c r="C1964" s="445">
        <v>1214.783081</v>
      </c>
      <c r="D1964" s="445">
        <v>1214.783081</v>
      </c>
      <c r="E1964" s="446">
        <f t="shared" si="33"/>
        <v>0.36056229857205313</v>
      </c>
      <c r="F1964" s="80">
        <v>6.4195824459767348E-3</v>
      </c>
    </row>
    <row r="1965" spans="2:6">
      <c r="B1965" s="444">
        <v>44707</v>
      </c>
      <c r="C1965" s="445">
        <v>892.85369900000001</v>
      </c>
      <c r="D1965" s="445">
        <v>892.85369900000001</v>
      </c>
      <c r="E1965" s="446">
        <f t="shared" si="33"/>
        <v>3.4097741160415111</v>
      </c>
      <c r="F1965" s="80">
        <v>6.413770555417253E-3</v>
      </c>
    </row>
    <row r="1966" spans="2:6">
      <c r="B1966" s="444">
        <v>41604</v>
      </c>
      <c r="C1966" s="445">
        <v>202.47152700000001</v>
      </c>
      <c r="D1966" s="445">
        <v>202.47152700000001</v>
      </c>
      <c r="E1966" s="446">
        <f t="shared" si="33"/>
        <v>0.84940218824271385</v>
      </c>
      <c r="F1966" s="80">
        <v>6.4103286436549833E-3</v>
      </c>
    </row>
    <row r="1967" spans="2:6">
      <c r="B1967" s="444">
        <v>41183</v>
      </c>
      <c r="C1967" s="445">
        <v>109.479446</v>
      </c>
      <c r="D1967" s="445">
        <v>109.479446</v>
      </c>
      <c r="E1967" s="446">
        <f t="shared" si="33"/>
        <v>-0.76032032925375437</v>
      </c>
      <c r="F1967" s="80">
        <v>6.4072652602926716E-3</v>
      </c>
    </row>
    <row r="1968" spans="2:6">
      <c r="B1968" s="444">
        <v>43378</v>
      </c>
      <c r="C1968" s="445">
        <v>456.77401700000001</v>
      </c>
      <c r="D1968" s="445">
        <v>456.77401700000001</v>
      </c>
      <c r="E1968" s="446">
        <f t="shared" si="33"/>
        <v>5.0890456240730852E-3</v>
      </c>
      <c r="F1968" s="80">
        <v>6.406137244511223E-3</v>
      </c>
    </row>
    <row r="1969" spans="2:6">
      <c r="B1969" s="444">
        <v>43601</v>
      </c>
      <c r="C1969" s="445">
        <v>454.46124300000002</v>
      </c>
      <c r="D1969" s="445">
        <v>454.46124300000002</v>
      </c>
      <c r="E1969" s="446">
        <f t="shared" si="33"/>
        <v>0.13440448820968287</v>
      </c>
      <c r="F1969" s="80">
        <v>6.3819535034694841E-3</v>
      </c>
    </row>
    <row r="1970" spans="2:6">
      <c r="B1970" s="444">
        <v>43461</v>
      </c>
      <c r="C1970" s="445">
        <v>400.61657700000001</v>
      </c>
      <c r="D1970" s="445">
        <v>400.61657700000001</v>
      </c>
      <c r="E1970" s="446">
        <f t="shared" si="33"/>
        <v>3.0751050971992893</v>
      </c>
      <c r="F1970" s="80">
        <v>6.3638854047556315E-3</v>
      </c>
    </row>
    <row r="1971" spans="2:6">
      <c r="B1971" s="444">
        <v>41122</v>
      </c>
      <c r="C1971" s="445">
        <v>98.308280999999994</v>
      </c>
      <c r="D1971" s="445">
        <v>98.308280999999994</v>
      </c>
      <c r="E1971" s="446">
        <f t="shared" si="33"/>
        <v>-0.69140092523581909</v>
      </c>
      <c r="F1971" s="80">
        <v>6.363726540673964E-3</v>
      </c>
    </row>
    <row r="1972" spans="2:6">
      <c r="B1972" s="444">
        <v>41900</v>
      </c>
      <c r="C1972" s="445">
        <v>318.56310999999999</v>
      </c>
      <c r="D1972" s="445">
        <v>318.56310999999999</v>
      </c>
      <c r="E1972" s="446">
        <f t="shared" si="33"/>
        <v>-3.5948268368186098E-2</v>
      </c>
      <c r="F1972" s="80">
        <v>6.3631598811102474E-3</v>
      </c>
    </row>
    <row r="1973" spans="2:6">
      <c r="B1973" s="444">
        <v>42440</v>
      </c>
      <c r="C1973" s="445">
        <v>330.44192500000003</v>
      </c>
      <c r="D1973" s="445">
        <v>330.44192500000003</v>
      </c>
      <c r="E1973" s="446">
        <f t="shared" si="33"/>
        <v>0.13169797489984969</v>
      </c>
      <c r="F1973" s="80">
        <v>6.3581890612529612E-3</v>
      </c>
    </row>
    <row r="1974" spans="2:6">
      <c r="B1974" s="444">
        <v>42563</v>
      </c>
      <c r="C1974" s="445">
        <v>291.98773199999999</v>
      </c>
      <c r="D1974" s="445">
        <v>291.98773199999999</v>
      </c>
      <c r="E1974" s="446">
        <f t="shared" si="33"/>
        <v>4.0714291656841084</v>
      </c>
      <c r="F1974" s="80">
        <v>6.3477222357797292E-3</v>
      </c>
    </row>
    <row r="1975" spans="2:6">
      <c r="B1975" s="444">
        <v>39134</v>
      </c>
      <c r="C1975" s="445">
        <v>57.575038999999997</v>
      </c>
      <c r="D1975" s="445">
        <v>57.575038999999997</v>
      </c>
      <c r="E1975" s="446">
        <f t="shared" si="33"/>
        <v>-0.93425833695555471</v>
      </c>
      <c r="F1975" s="80">
        <v>6.3437278767302097E-3</v>
      </c>
    </row>
    <row r="1976" spans="2:6">
      <c r="B1976" s="444">
        <v>44403</v>
      </c>
      <c r="C1976" s="445">
        <v>875.77703899999995</v>
      </c>
      <c r="D1976" s="445">
        <v>875.77703899999995</v>
      </c>
      <c r="E1976" s="446">
        <f t="shared" si="33"/>
        <v>-0.39919541980130913</v>
      </c>
      <c r="F1976" s="80">
        <v>6.3379650044048663E-3</v>
      </c>
    </row>
    <row r="1977" spans="2:6">
      <c r="B1977" s="444">
        <v>45474</v>
      </c>
      <c r="C1977" s="445">
        <v>1457.673706</v>
      </c>
      <c r="D1977" s="445">
        <v>1457.673706</v>
      </c>
      <c r="E1977" s="446">
        <f t="shared" si="33"/>
        <v>22.341272679709224</v>
      </c>
      <c r="F1977" s="80">
        <v>6.3374006931264937E-3</v>
      </c>
    </row>
    <row r="1978" spans="2:6">
      <c r="B1978" s="444">
        <v>40217</v>
      </c>
      <c r="C1978" s="445">
        <v>62.450481000000003</v>
      </c>
      <c r="D1978" s="445">
        <v>62.450481000000003</v>
      </c>
      <c r="E1978" s="446">
        <f t="shared" si="33"/>
        <v>-0.94798867245152152</v>
      </c>
      <c r="F1978" s="80">
        <v>6.3336654450563135E-3</v>
      </c>
    </row>
    <row r="1979" spans="2:6">
      <c r="B1979" s="444">
        <v>44573</v>
      </c>
      <c r="C1979" s="445">
        <v>1200.7092290000001</v>
      </c>
      <c r="D1979" s="445">
        <v>1200.7092290000001</v>
      </c>
      <c r="E1979" s="446">
        <f t="shared" si="33"/>
        <v>51.610080017358086</v>
      </c>
      <c r="F1979" s="80">
        <v>6.3259271926634497E-3</v>
      </c>
    </row>
    <row r="1980" spans="2:6">
      <c r="B1980" s="444">
        <v>38033</v>
      </c>
      <c r="C1980" s="445">
        <v>22.822797999999999</v>
      </c>
      <c r="D1980" s="445">
        <v>22.822797999999999</v>
      </c>
      <c r="E1980" s="446">
        <f t="shared" si="33"/>
        <v>-0.97845013307214901</v>
      </c>
      <c r="F1980" s="80">
        <v>6.3037065840569895E-3</v>
      </c>
    </row>
    <row r="1981" spans="2:6">
      <c r="B1981" s="444">
        <v>44629</v>
      </c>
      <c r="C1981" s="445">
        <v>1059.069092</v>
      </c>
      <c r="D1981" s="445">
        <v>1059.069092</v>
      </c>
      <c r="E1981" s="446">
        <f t="shared" si="33"/>
        <v>21.346872706443094</v>
      </c>
      <c r="F1981" s="80">
        <v>6.2963886088960308E-3</v>
      </c>
    </row>
    <row r="1982" spans="2:6">
      <c r="B1982" s="444">
        <v>39003</v>
      </c>
      <c r="C1982" s="445">
        <v>47.392273000000003</v>
      </c>
      <c r="D1982" s="445">
        <v>47.392273000000003</v>
      </c>
      <c r="E1982" s="446">
        <f t="shared" si="33"/>
        <v>-0.55775249980331232</v>
      </c>
      <c r="F1982" s="80">
        <v>6.288951218198946E-3</v>
      </c>
    </row>
    <row r="1983" spans="2:6">
      <c r="B1983" s="444">
        <v>41178</v>
      </c>
      <c r="C1983" s="445">
        <v>107.16233099999999</v>
      </c>
      <c r="D1983" s="445">
        <v>107.16233099999999</v>
      </c>
      <c r="E1983" s="446">
        <f t="shared" si="33"/>
        <v>0.18313220725724522</v>
      </c>
      <c r="F1983" s="80">
        <v>6.279768462277957E-3</v>
      </c>
    </row>
    <row r="1984" spans="2:6">
      <c r="B1984" s="444">
        <v>41114</v>
      </c>
      <c r="C1984" s="445">
        <v>90.575111000000007</v>
      </c>
      <c r="D1984" s="445">
        <v>90.575111000000007</v>
      </c>
      <c r="E1984" s="446">
        <f t="shared" si="33"/>
        <v>-0.74225725083460592</v>
      </c>
      <c r="F1984" s="80">
        <v>6.2789731192025577E-3</v>
      </c>
    </row>
    <row r="1985" spans="2:6">
      <c r="B1985" s="444">
        <v>42312</v>
      </c>
      <c r="C1985" s="445">
        <v>351.416718</v>
      </c>
      <c r="D1985" s="445">
        <v>351.416718</v>
      </c>
      <c r="E1985" s="446">
        <f t="shared" si="33"/>
        <v>2.0008274511858026</v>
      </c>
      <c r="F1985" s="80">
        <v>6.2780401112667583E-3</v>
      </c>
    </row>
    <row r="1986" spans="2:6">
      <c r="B1986" s="444">
        <v>41234</v>
      </c>
      <c r="C1986" s="445">
        <v>117.106606</v>
      </c>
      <c r="D1986" s="445">
        <v>117.106606</v>
      </c>
      <c r="E1986" s="446">
        <f t="shared" si="33"/>
        <v>-0.71239765332376015</v>
      </c>
      <c r="F1986" s="80">
        <v>6.2735597907725982E-3</v>
      </c>
    </row>
    <row r="1987" spans="2:6">
      <c r="B1987" s="444">
        <v>43465</v>
      </c>
      <c r="C1987" s="445">
        <v>407.18237299999998</v>
      </c>
      <c r="D1987" s="445">
        <v>407.18237299999998</v>
      </c>
      <c r="E1987" s="446">
        <f t="shared" si="33"/>
        <v>0.23804763087916525</v>
      </c>
      <c r="F1987" s="80">
        <v>6.2608519069686785E-3</v>
      </c>
    </row>
    <row r="1988" spans="2:6">
      <c r="B1988" s="444">
        <v>42650</v>
      </c>
      <c r="C1988" s="445">
        <v>328.890717</v>
      </c>
      <c r="D1988" s="445">
        <v>328.890717</v>
      </c>
      <c r="E1988" s="446">
        <f t="shared" si="33"/>
        <v>-0.71331186249668788</v>
      </c>
      <c r="F1988" s="80">
        <v>6.2380257851839538E-3</v>
      </c>
    </row>
    <row r="1989" spans="2:6">
      <c r="B1989" s="444">
        <v>44559</v>
      </c>
      <c r="C1989" s="445">
        <v>1147.207275</v>
      </c>
      <c r="D1989" s="445">
        <v>1147.207275</v>
      </c>
      <c r="E1989" s="446">
        <f t="shared" si="33"/>
        <v>2.1836598777187639</v>
      </c>
      <c r="F1989" s="80">
        <v>6.2312333462473113E-3</v>
      </c>
    </row>
    <row r="1990" spans="2:6">
      <c r="B1990" s="444">
        <v>42884</v>
      </c>
      <c r="C1990" s="445">
        <v>360.342285</v>
      </c>
      <c r="D1990" s="445">
        <v>360.342285</v>
      </c>
      <c r="E1990" s="446">
        <f t="shared" si="33"/>
        <v>6.2998356787710197</v>
      </c>
      <c r="F1990" s="80">
        <v>6.227383780461837E-3</v>
      </c>
    </row>
    <row r="1991" spans="2:6">
      <c r="B1991" s="444">
        <v>38775</v>
      </c>
      <c r="C1991" s="445">
        <v>49.363067999999998</v>
      </c>
      <c r="D1991" s="445">
        <v>49.363067999999998</v>
      </c>
      <c r="E1991" s="446">
        <f t="shared" si="33"/>
        <v>-0.37400304672651274</v>
      </c>
      <c r="F1991" s="80">
        <v>6.2272340204341248E-3</v>
      </c>
    </row>
    <row r="1992" spans="2:6">
      <c r="B1992" s="444">
        <v>40931</v>
      </c>
      <c r="C1992" s="445">
        <v>78.855125000000001</v>
      </c>
      <c r="D1992" s="445">
        <v>78.855125000000001</v>
      </c>
      <c r="E1992" s="446">
        <f t="shared" si="33"/>
        <v>-0.93985108482494584</v>
      </c>
      <c r="F1992" s="80">
        <v>6.2250209070016105E-3</v>
      </c>
    </row>
    <row r="1993" spans="2:6">
      <c r="B1993" s="444">
        <v>45426</v>
      </c>
      <c r="C1993" s="445">
        <v>1310.9982910000001</v>
      </c>
      <c r="D1993" s="445">
        <v>1310.9982910000001</v>
      </c>
      <c r="E1993" s="446">
        <f t="shared" si="33"/>
        <v>3.175629429101245</v>
      </c>
      <c r="F1993" s="80">
        <v>6.2076515448288294E-3</v>
      </c>
    </row>
    <row r="1994" spans="2:6">
      <c r="B1994" s="444">
        <v>42005</v>
      </c>
      <c r="C1994" s="445">
        <v>313.96423299999998</v>
      </c>
      <c r="D1994" s="445">
        <v>313.96423299999998</v>
      </c>
      <c r="E1994" s="446">
        <f t="shared" si="33"/>
        <v>-0.20766551274817613</v>
      </c>
      <c r="F1994" s="80">
        <v>6.1992653350948501E-3</v>
      </c>
    </row>
    <row r="1995" spans="2:6">
      <c r="B1995" s="444">
        <v>43139</v>
      </c>
      <c r="C1995" s="445">
        <v>396.25213600000001</v>
      </c>
      <c r="D1995" s="445">
        <v>396.25213600000001</v>
      </c>
      <c r="E1995" s="446">
        <f t="shared" ref="E1995:E2058" si="34">C1995/C1996-1</f>
        <v>1.681436001965487</v>
      </c>
      <c r="F1995" s="80">
        <v>6.1796363487574002E-3</v>
      </c>
    </row>
    <row r="1996" spans="2:6">
      <c r="B1996" s="444">
        <v>41404</v>
      </c>
      <c r="C1996" s="445">
        <v>147.776093</v>
      </c>
      <c r="D1996" s="445">
        <v>147.776093</v>
      </c>
      <c r="E1996" s="446">
        <f t="shared" si="34"/>
        <v>1.7587344873554103</v>
      </c>
      <c r="F1996" s="80">
        <v>6.1676069126455069E-3</v>
      </c>
    </row>
    <row r="1997" spans="2:6">
      <c r="B1997" s="444">
        <v>39428</v>
      </c>
      <c r="C1997" s="445">
        <v>53.566623999999997</v>
      </c>
      <c r="D1997" s="445">
        <v>53.566623999999997</v>
      </c>
      <c r="E1997" s="446">
        <f t="shared" si="34"/>
        <v>-0.88029730410192963</v>
      </c>
      <c r="F1997" s="80">
        <v>6.1589750979773594E-3</v>
      </c>
    </row>
    <row r="1998" spans="2:6">
      <c r="B1998" s="444">
        <v>43733</v>
      </c>
      <c r="C1998" s="445">
        <v>447.49722300000002</v>
      </c>
      <c r="D1998" s="445">
        <v>447.49722300000002</v>
      </c>
      <c r="E1998" s="446">
        <f t="shared" si="34"/>
        <v>-0.54983401024534251</v>
      </c>
      <c r="F1998" s="80">
        <v>6.1581578333604892E-3</v>
      </c>
    </row>
    <row r="1999" spans="2:6">
      <c r="B1999" s="444">
        <v>44524</v>
      </c>
      <c r="C1999" s="445">
        <v>994.071594</v>
      </c>
      <c r="D1999" s="445">
        <v>994.071594</v>
      </c>
      <c r="E1999" s="446">
        <f t="shared" si="34"/>
        <v>13.787883960245116</v>
      </c>
      <c r="F1999" s="80">
        <v>6.1567744337822639E-3</v>
      </c>
    </row>
    <row r="2000" spans="2:6">
      <c r="B2000" s="444">
        <v>40234</v>
      </c>
      <c r="C2000" s="445">
        <v>67.222031000000001</v>
      </c>
      <c r="D2000" s="445">
        <v>67.222031000000001</v>
      </c>
      <c r="E2000" s="446">
        <f t="shared" si="34"/>
        <v>-0.86195160597511256</v>
      </c>
      <c r="F2000" s="80">
        <v>6.1565581097653421E-3</v>
      </c>
    </row>
    <row r="2001" spans="2:6">
      <c r="B2001" s="444">
        <v>43768</v>
      </c>
      <c r="C2001" s="445">
        <v>486.945404</v>
      </c>
      <c r="D2001" s="445">
        <v>486.945404</v>
      </c>
      <c r="E2001" s="446">
        <f t="shared" si="34"/>
        <v>41.469478856767878</v>
      </c>
      <c r="F2001" s="80">
        <v>6.1416898238817463E-3</v>
      </c>
    </row>
    <row r="2002" spans="2:6">
      <c r="B2002" s="444">
        <v>37811</v>
      </c>
      <c r="C2002" s="445">
        <v>11.465773</v>
      </c>
      <c r="D2002" s="445">
        <v>11.465773</v>
      </c>
      <c r="E2002" s="446">
        <f t="shared" si="34"/>
        <v>-0.68224184507129215</v>
      </c>
      <c r="F2002" s="80">
        <v>6.1345940948400735E-3</v>
      </c>
    </row>
    <row r="2003" spans="2:6">
      <c r="B2003" s="444">
        <v>38644</v>
      </c>
      <c r="C2003" s="445">
        <v>36.083331999999999</v>
      </c>
      <c r="D2003" s="445">
        <v>36.083331999999999</v>
      </c>
      <c r="E2003" s="446">
        <f t="shared" si="34"/>
        <v>-0.8667762210454536</v>
      </c>
      <c r="F2003" s="80">
        <v>6.1280029088019994E-3</v>
      </c>
    </row>
    <row r="2004" spans="2:6">
      <c r="B2004" s="444">
        <v>41736</v>
      </c>
      <c r="C2004" s="445">
        <v>270.847534</v>
      </c>
      <c r="D2004" s="445">
        <v>270.847534</v>
      </c>
      <c r="E2004" s="446">
        <f t="shared" si="34"/>
        <v>-0.16523823353050426</v>
      </c>
      <c r="F2004" s="80">
        <v>6.1163029995812135E-3</v>
      </c>
    </row>
    <row r="2005" spans="2:6">
      <c r="B2005" s="444">
        <v>42684</v>
      </c>
      <c r="C2005" s="445">
        <v>324.46087599999998</v>
      </c>
      <c r="D2005" s="445">
        <v>324.46087599999998</v>
      </c>
      <c r="E2005" s="446">
        <f t="shared" si="34"/>
        <v>3.8905463383892904</v>
      </c>
      <c r="F2005" s="80">
        <v>6.1157476451332293E-3</v>
      </c>
    </row>
    <row r="2006" spans="2:6">
      <c r="B2006" s="444">
        <v>40228</v>
      </c>
      <c r="C2006" s="445">
        <v>66.344504999999998</v>
      </c>
      <c r="D2006" s="445">
        <v>66.344504999999998</v>
      </c>
      <c r="E2006" s="446">
        <f t="shared" si="34"/>
        <v>-0.93633848735968139</v>
      </c>
      <c r="F2006" s="80">
        <v>6.0991338581173338E-3</v>
      </c>
    </row>
    <row r="2007" spans="2:6">
      <c r="B2007" s="444">
        <v>44596</v>
      </c>
      <c r="C2007" s="445">
        <v>1042.1446530000001</v>
      </c>
      <c r="D2007" s="445">
        <v>1042.1446530000001</v>
      </c>
      <c r="E2007" s="446">
        <f t="shared" si="34"/>
        <v>1.5064526376581568</v>
      </c>
      <c r="F2007" s="80">
        <v>6.0946080461830032E-3</v>
      </c>
    </row>
    <row r="2008" spans="2:6">
      <c r="B2008" s="444">
        <v>43133</v>
      </c>
      <c r="C2008" s="445">
        <v>415.78469799999999</v>
      </c>
      <c r="D2008" s="445">
        <v>415.78469799999999</v>
      </c>
      <c r="E2008" s="446">
        <f t="shared" si="34"/>
        <v>0.28857740145773159</v>
      </c>
      <c r="F2008" s="80">
        <v>6.0920389011696052E-3</v>
      </c>
    </row>
    <row r="2009" spans="2:6">
      <c r="B2009" s="444">
        <v>41885</v>
      </c>
      <c r="C2009" s="445">
        <v>322.669556</v>
      </c>
      <c r="D2009" s="445">
        <v>322.669556</v>
      </c>
      <c r="E2009" s="446">
        <f t="shared" si="34"/>
        <v>4.8836786362289919</v>
      </c>
      <c r="F2009" s="80">
        <v>6.0678631387882653E-3</v>
      </c>
    </row>
    <row r="2010" spans="2:6">
      <c r="B2010" s="444">
        <v>39107</v>
      </c>
      <c r="C2010" s="445">
        <v>54.841464999999999</v>
      </c>
      <c r="D2010" s="445">
        <v>54.841464999999999</v>
      </c>
      <c r="E2010" s="446">
        <f t="shared" si="34"/>
        <v>3.0676862262952715</v>
      </c>
      <c r="F2010" s="80">
        <v>6.0528126560852602E-3</v>
      </c>
    </row>
    <row r="2011" spans="2:6">
      <c r="B2011" s="444">
        <v>37607</v>
      </c>
      <c r="C2011" s="445">
        <v>13.482226000000001</v>
      </c>
      <c r="D2011" s="445">
        <v>13.482226000000001</v>
      </c>
      <c r="E2011" s="446">
        <f t="shared" si="34"/>
        <v>-0.99134454819011308</v>
      </c>
      <c r="F2011" s="80">
        <v>6.0411452141055921E-3</v>
      </c>
    </row>
    <row r="2012" spans="2:6">
      <c r="B2012" s="444">
        <v>45488</v>
      </c>
      <c r="C2012" s="445">
        <v>1557.6571039999999</v>
      </c>
      <c r="D2012" s="445">
        <v>1557.6571039999999</v>
      </c>
      <c r="E2012" s="446">
        <f t="shared" si="34"/>
        <v>0.15983150088883269</v>
      </c>
      <c r="F2012" s="80">
        <v>6.0248780017861936E-3</v>
      </c>
    </row>
    <row r="2013" spans="2:6">
      <c r="B2013" s="444">
        <v>45439</v>
      </c>
      <c r="C2013" s="445">
        <v>1343.0029300000001</v>
      </c>
      <c r="D2013" s="445">
        <v>1343.0029300000001</v>
      </c>
      <c r="E2013" s="446">
        <f t="shared" si="34"/>
        <v>-6.4010726210170232E-2</v>
      </c>
      <c r="F2013" s="80">
        <v>6.0214725803362512E-3</v>
      </c>
    </row>
    <row r="2014" spans="2:6">
      <c r="B2014" s="444">
        <v>45462</v>
      </c>
      <c r="C2014" s="445">
        <v>1434.8486330000001</v>
      </c>
      <c r="D2014" s="445">
        <v>1434.8486330000001</v>
      </c>
      <c r="E2014" s="446">
        <f t="shared" si="34"/>
        <v>0.46477988661183067</v>
      </c>
      <c r="F2014" s="80">
        <v>6.0186799698045412E-3</v>
      </c>
    </row>
    <row r="2015" spans="2:6">
      <c r="B2015" s="444">
        <v>44874</v>
      </c>
      <c r="C2015" s="445">
        <v>979.56604000000004</v>
      </c>
      <c r="D2015" s="445">
        <v>979.56604000000004</v>
      </c>
      <c r="E2015" s="446">
        <f t="shared" si="34"/>
        <v>0.12373451059211749</v>
      </c>
      <c r="F2015" s="80">
        <v>6.0162101491108011E-3</v>
      </c>
    </row>
    <row r="2016" spans="2:6">
      <c r="B2016" s="444">
        <v>44372</v>
      </c>
      <c r="C2016" s="445">
        <v>871.70593299999996</v>
      </c>
      <c r="D2016" s="445">
        <v>871.70593299999996</v>
      </c>
      <c r="E2016" s="446">
        <f t="shared" si="34"/>
        <v>1.7457632778272418</v>
      </c>
      <c r="F2016" s="80">
        <v>6.0120402953123264E-3</v>
      </c>
    </row>
    <row r="2017" spans="2:6">
      <c r="B2017" s="444">
        <v>42613</v>
      </c>
      <c r="C2017" s="445">
        <v>317.47308299999997</v>
      </c>
      <c r="D2017" s="445">
        <v>317.47308299999997</v>
      </c>
      <c r="E2017" s="446">
        <f t="shared" si="34"/>
        <v>-0.5540581227668806</v>
      </c>
      <c r="F2017" s="80">
        <v>6.0086114540243152E-3</v>
      </c>
    </row>
    <row r="2018" spans="2:6">
      <c r="B2018" s="444">
        <v>44110</v>
      </c>
      <c r="C2018" s="445">
        <v>711.91583300000002</v>
      </c>
      <c r="D2018" s="445">
        <v>711.91583300000002</v>
      </c>
      <c r="E2018" s="446">
        <f t="shared" si="34"/>
        <v>1.0953722571042226</v>
      </c>
      <c r="F2018" s="80">
        <v>6.0057475918247061E-3</v>
      </c>
    </row>
    <row r="2019" spans="2:6">
      <c r="B2019" s="444">
        <v>42481</v>
      </c>
      <c r="C2019" s="445">
        <v>339.75625600000001</v>
      </c>
      <c r="D2019" s="445">
        <v>339.75625600000001</v>
      </c>
      <c r="E2019" s="446">
        <f t="shared" si="34"/>
        <v>0.22116433379033085</v>
      </c>
      <c r="F2019" s="80">
        <v>6.0031447538202443E-3</v>
      </c>
    </row>
    <row r="2020" spans="2:6">
      <c r="B2020" s="444">
        <v>41661</v>
      </c>
      <c r="C2020" s="445">
        <v>278.223206</v>
      </c>
      <c r="D2020" s="445">
        <v>278.223206</v>
      </c>
      <c r="E2020" s="446">
        <f t="shared" si="34"/>
        <v>9.8213318812747641</v>
      </c>
      <c r="F2020" s="80">
        <v>5.9880511893699584E-3</v>
      </c>
    </row>
    <row r="2021" spans="2:6">
      <c r="B2021" s="444">
        <v>38243</v>
      </c>
      <c r="C2021" s="445">
        <v>25.710625</v>
      </c>
      <c r="D2021" s="445">
        <v>25.710625</v>
      </c>
      <c r="E2021" s="446">
        <f t="shared" si="34"/>
        <v>-0.93175904580072333</v>
      </c>
      <c r="F2021" s="80">
        <v>5.9315260940548953E-3</v>
      </c>
    </row>
    <row r="2022" spans="2:6">
      <c r="B2022" s="444">
        <v>43241</v>
      </c>
      <c r="C2022" s="445">
        <v>376.76238999999998</v>
      </c>
      <c r="D2022" s="445">
        <v>376.76238999999998</v>
      </c>
      <c r="E2022" s="446">
        <f t="shared" si="34"/>
        <v>0.13349792756459866</v>
      </c>
      <c r="F2022" s="80">
        <v>5.8942046935479553E-3</v>
      </c>
    </row>
    <row r="2023" spans="2:6">
      <c r="B2023" s="444">
        <v>42443</v>
      </c>
      <c r="C2023" s="445">
        <v>332.38913000000002</v>
      </c>
      <c r="D2023" s="445">
        <v>332.38913000000002</v>
      </c>
      <c r="E2023" s="446">
        <f t="shared" si="34"/>
        <v>5.8906737506104427</v>
      </c>
      <c r="F2023" s="80">
        <v>5.8927298647106774E-3</v>
      </c>
    </row>
    <row r="2024" spans="2:6">
      <c r="B2024" s="444">
        <v>38754</v>
      </c>
      <c r="C2024" s="445">
        <v>48.237537000000003</v>
      </c>
      <c r="D2024" s="445">
        <v>48.237537000000003</v>
      </c>
      <c r="E2024" s="446">
        <f t="shared" si="34"/>
        <v>-0.51217508420491231</v>
      </c>
      <c r="F2024" s="80">
        <v>5.8677572520324794E-3</v>
      </c>
    </row>
    <row r="2025" spans="2:6">
      <c r="B2025" s="444">
        <v>41123</v>
      </c>
      <c r="C2025" s="445">
        <v>98.882889000000006</v>
      </c>
      <c r="D2025" s="445">
        <v>98.882889000000006</v>
      </c>
      <c r="E2025" s="446">
        <f t="shared" si="34"/>
        <v>-0.53064307334784</v>
      </c>
      <c r="F2025" s="80">
        <v>5.8449603040053866E-3</v>
      </c>
    </row>
    <row r="2026" spans="2:6">
      <c r="B2026" s="444">
        <v>41597</v>
      </c>
      <c r="C2026" s="445">
        <v>210.67738299999999</v>
      </c>
      <c r="D2026" s="445">
        <v>210.67738299999999</v>
      </c>
      <c r="E2026" s="446">
        <f t="shared" si="34"/>
        <v>13.550548901895773</v>
      </c>
      <c r="F2026" s="80">
        <v>5.8374723389467142E-3</v>
      </c>
    </row>
    <row r="2027" spans="2:6">
      <c r="B2027" s="444">
        <v>37491</v>
      </c>
      <c r="C2027" s="445">
        <v>14.478999</v>
      </c>
      <c r="D2027" s="445">
        <v>14.478999</v>
      </c>
      <c r="E2027" s="446">
        <f t="shared" si="34"/>
        <v>-0.96301872987419257</v>
      </c>
      <c r="F2027" s="80">
        <v>5.8362682672981059E-3</v>
      </c>
    </row>
    <row r="2028" spans="2:6">
      <c r="B2028" s="444">
        <v>43286</v>
      </c>
      <c r="C2028" s="445">
        <v>391.522491</v>
      </c>
      <c r="D2028" s="445">
        <v>391.522491</v>
      </c>
      <c r="E2028" s="446">
        <f t="shared" si="34"/>
        <v>-0.52961884328197029</v>
      </c>
      <c r="F2028" s="80">
        <v>5.8335534350941742E-3</v>
      </c>
    </row>
    <row r="2029" spans="2:6">
      <c r="B2029" s="444">
        <v>44348</v>
      </c>
      <c r="C2029" s="445">
        <v>832.35156300000006</v>
      </c>
      <c r="D2029" s="445">
        <v>832.35156300000006</v>
      </c>
      <c r="E2029" s="446">
        <f t="shared" si="34"/>
        <v>0.96930101020421344</v>
      </c>
      <c r="F2029" s="80">
        <v>5.8189225255809163E-3</v>
      </c>
    </row>
    <row r="2030" spans="2:6">
      <c r="B2030" s="444">
        <v>43329</v>
      </c>
      <c r="C2030" s="445">
        <v>422.66345200000001</v>
      </c>
      <c r="D2030" s="445">
        <v>422.66345200000001</v>
      </c>
      <c r="E2030" s="446">
        <f t="shared" si="34"/>
        <v>-0.52339268082285062</v>
      </c>
      <c r="F2030" s="80">
        <v>5.8158627203015456E-3</v>
      </c>
    </row>
    <row r="2031" spans="2:6">
      <c r="B2031" s="444">
        <v>44844</v>
      </c>
      <c r="C2031" s="445">
        <v>886.816956</v>
      </c>
      <c r="D2031" s="445">
        <v>886.816956</v>
      </c>
      <c r="E2031" s="446">
        <f t="shared" si="34"/>
        <v>8.662455566476468E-2</v>
      </c>
      <c r="F2031" s="80">
        <v>5.7950037210641181E-3</v>
      </c>
    </row>
    <row r="2032" spans="2:6">
      <c r="B2032" s="444">
        <v>44196</v>
      </c>
      <c r="C2032" s="445">
        <v>816.12085000000002</v>
      </c>
      <c r="D2032" s="445">
        <v>816.12085000000002</v>
      </c>
      <c r="E2032" s="446">
        <f t="shared" si="34"/>
        <v>9.3868053905900943</v>
      </c>
      <c r="F2032" s="80">
        <v>5.7935345509123604E-3</v>
      </c>
    </row>
    <row r="2033" spans="2:6">
      <c r="B2033" s="444">
        <v>40518</v>
      </c>
      <c r="C2033" s="445">
        <v>78.572845000000001</v>
      </c>
      <c r="D2033" s="445">
        <v>78.572845000000001</v>
      </c>
      <c r="E2033" s="446">
        <f t="shared" si="34"/>
        <v>-0.85889590917830105</v>
      </c>
      <c r="F2033" s="80">
        <v>5.7824057994459999E-3</v>
      </c>
    </row>
    <row r="2034" spans="2:6">
      <c r="B2034" s="444">
        <v>44033</v>
      </c>
      <c r="C2034" s="445">
        <v>556.84313999999995</v>
      </c>
      <c r="D2034" s="445">
        <v>556.84313999999995</v>
      </c>
      <c r="E2034" s="446">
        <f t="shared" si="34"/>
        <v>24.789827062687067</v>
      </c>
      <c r="F2034" s="80">
        <v>5.7816930922225396E-3</v>
      </c>
    </row>
    <row r="2035" spans="2:6">
      <c r="B2035" s="444">
        <v>37979</v>
      </c>
      <c r="C2035" s="445">
        <v>21.591581000000001</v>
      </c>
      <c r="D2035" s="445">
        <v>21.591581000000001</v>
      </c>
      <c r="E2035" s="446">
        <f t="shared" si="34"/>
        <v>-0.9096855441596734</v>
      </c>
      <c r="F2035" s="80">
        <v>5.7799932819375677E-3</v>
      </c>
    </row>
    <row r="2036" spans="2:6">
      <c r="B2036" s="444">
        <v>41634</v>
      </c>
      <c r="C2036" s="445">
        <v>239.07115200000001</v>
      </c>
      <c r="D2036" s="445">
        <v>239.07115200000001</v>
      </c>
      <c r="E2036" s="446">
        <f t="shared" si="34"/>
        <v>-0.67583467998174696</v>
      </c>
      <c r="F2036" s="80">
        <v>5.7766903626688126E-3</v>
      </c>
    </row>
    <row r="2037" spans="2:6">
      <c r="B2037" s="444">
        <v>44144</v>
      </c>
      <c r="C2037" s="445">
        <v>737.49761999999998</v>
      </c>
      <c r="D2037" s="445">
        <v>737.49761999999998</v>
      </c>
      <c r="E2037" s="446">
        <f t="shared" si="34"/>
        <v>13.372340706449108</v>
      </c>
      <c r="F2037" s="80">
        <v>5.7640681590520604E-3</v>
      </c>
    </row>
    <row r="2038" spans="2:6">
      <c r="B2038" s="444">
        <v>39035</v>
      </c>
      <c r="C2038" s="445">
        <v>51.313675000000003</v>
      </c>
      <c r="D2038" s="445">
        <v>51.313675000000003</v>
      </c>
      <c r="E2038" s="446">
        <f t="shared" si="34"/>
        <v>-0.94879939196832419</v>
      </c>
      <c r="F2038" s="80">
        <v>5.7480135057326187E-3</v>
      </c>
    </row>
    <row r="2039" spans="2:6">
      <c r="B2039" s="444">
        <v>44939</v>
      </c>
      <c r="C2039" s="445">
        <v>1002.208313</v>
      </c>
      <c r="D2039" s="445">
        <v>1002.208313</v>
      </c>
      <c r="E2039" s="446">
        <f t="shared" si="34"/>
        <v>-4.6054771497936797E-2</v>
      </c>
      <c r="F2039" s="80">
        <v>5.7387729005944355E-3</v>
      </c>
    </row>
    <row r="2040" spans="2:6">
      <c r="B2040" s="444">
        <v>44504</v>
      </c>
      <c r="C2040" s="445">
        <v>1050.5931399999999</v>
      </c>
      <c r="D2040" s="445">
        <v>1050.5931399999999</v>
      </c>
      <c r="E2040" s="446">
        <f t="shared" si="34"/>
        <v>38.33665594081176</v>
      </c>
      <c r="F2040" s="80">
        <v>5.7384569637937144E-3</v>
      </c>
    </row>
    <row r="2041" spans="2:6">
      <c r="B2041" s="444">
        <v>38475</v>
      </c>
      <c r="C2041" s="445">
        <v>26.707739</v>
      </c>
      <c r="D2041" s="445">
        <v>26.707739</v>
      </c>
      <c r="E2041" s="446">
        <f t="shared" si="34"/>
        <v>-0.97912565445489808</v>
      </c>
      <c r="F2041" s="80">
        <v>5.7337324424637792E-3</v>
      </c>
    </row>
    <row r="2042" spans="2:6">
      <c r="B2042" s="444">
        <v>45258</v>
      </c>
      <c r="C2042" s="445">
        <v>1279.452759</v>
      </c>
      <c r="D2042" s="445">
        <v>1279.452759</v>
      </c>
      <c r="E2042" s="446">
        <f t="shared" si="34"/>
        <v>3.1205454775647965</v>
      </c>
      <c r="F2042" s="80">
        <v>5.728789248566013E-3</v>
      </c>
    </row>
    <row r="2043" spans="2:6">
      <c r="B2043" s="444">
        <v>42003</v>
      </c>
      <c r="C2043" s="445">
        <v>310.50567599999999</v>
      </c>
      <c r="D2043" s="445">
        <v>310.50567599999999</v>
      </c>
      <c r="E2043" s="446">
        <f t="shared" si="34"/>
        <v>8.2308581143155326</v>
      </c>
      <c r="F2043" s="80">
        <v>5.7276551927223363E-3</v>
      </c>
    </row>
    <row r="2044" spans="2:6">
      <c r="B2044" s="444">
        <v>38589</v>
      </c>
      <c r="C2044" s="445">
        <v>33.637791</v>
      </c>
      <c r="D2044" s="445">
        <v>33.637791</v>
      </c>
      <c r="E2044" s="446">
        <f t="shared" si="34"/>
        <v>-0.90697757091630571</v>
      </c>
      <c r="F2044" s="80">
        <v>5.7255373562625778E-3</v>
      </c>
    </row>
    <row r="2045" spans="2:6">
      <c r="B2045" s="444">
        <v>43076</v>
      </c>
      <c r="C2045" s="445">
        <v>361.609467</v>
      </c>
      <c r="D2045" s="445">
        <v>361.609467</v>
      </c>
      <c r="E2045" s="446">
        <f t="shared" si="34"/>
        <v>0.12059546276516042</v>
      </c>
      <c r="F2045" s="80">
        <v>5.7071076995169889E-3</v>
      </c>
    </row>
    <row r="2046" spans="2:6">
      <c r="B2046" s="444">
        <v>42711</v>
      </c>
      <c r="C2046" s="445">
        <v>322.694031</v>
      </c>
      <c r="D2046" s="445">
        <v>322.694031</v>
      </c>
      <c r="E2046" s="446">
        <f t="shared" si="34"/>
        <v>2.2857406127007041E-2</v>
      </c>
      <c r="F2046" s="80">
        <v>5.698335450579961E-3</v>
      </c>
    </row>
    <row r="2047" spans="2:6">
      <c r="B2047" s="444">
        <v>42698</v>
      </c>
      <c r="C2047" s="445">
        <v>315.48291</v>
      </c>
      <c r="D2047" s="445">
        <v>315.48291</v>
      </c>
      <c r="E2047" s="446">
        <f t="shared" si="34"/>
        <v>-0.33627933835537127</v>
      </c>
      <c r="F2047" s="80">
        <v>5.6976351407838077E-3</v>
      </c>
    </row>
    <row r="2048" spans="2:6">
      <c r="B2048" s="444">
        <v>44012</v>
      </c>
      <c r="C2048" s="445">
        <v>475.32482900000002</v>
      </c>
      <c r="D2048" s="445">
        <v>475.32482900000002</v>
      </c>
      <c r="E2048" s="446">
        <f t="shared" si="34"/>
        <v>0.38011416284072541</v>
      </c>
      <c r="F2048" s="80">
        <v>5.6890995402811839E-3</v>
      </c>
    </row>
    <row r="2049" spans="2:6">
      <c r="B2049" s="444">
        <v>42780</v>
      </c>
      <c r="C2049" s="445">
        <v>344.40978999999999</v>
      </c>
      <c r="D2049" s="445">
        <v>344.40978999999999</v>
      </c>
      <c r="E2049" s="446">
        <f t="shared" si="34"/>
        <v>2.1687850459826037</v>
      </c>
      <c r="F2049" s="80">
        <v>5.6814099273601038E-3</v>
      </c>
    </row>
    <row r="2050" spans="2:6">
      <c r="B2050" s="444">
        <v>41163</v>
      </c>
      <c r="C2050" s="445">
        <v>108.688278</v>
      </c>
      <c r="D2050" s="445">
        <v>108.688278</v>
      </c>
      <c r="E2050" s="446">
        <f t="shared" si="34"/>
        <v>-0.68890852268139247</v>
      </c>
      <c r="F2050" s="80">
        <v>5.6652168597943753E-3</v>
      </c>
    </row>
    <row r="2051" spans="2:6">
      <c r="B2051" s="444">
        <v>42786</v>
      </c>
      <c r="C2051" s="445">
        <v>349.377228</v>
      </c>
      <c r="D2051" s="445">
        <v>349.377228</v>
      </c>
      <c r="E2051" s="446">
        <f t="shared" si="34"/>
        <v>-0.66496337835497088</v>
      </c>
      <c r="F2051" s="80">
        <v>5.6599809109609822E-3</v>
      </c>
    </row>
    <row r="2052" spans="2:6">
      <c r="B2052" s="444">
        <v>44945</v>
      </c>
      <c r="C2052" s="445">
        <v>1042.803101</v>
      </c>
      <c r="D2052" s="445">
        <v>1042.803101</v>
      </c>
      <c r="E2052" s="446">
        <f t="shared" si="34"/>
        <v>1.4678421773993606</v>
      </c>
      <c r="F2052" s="80">
        <v>5.6554740229437517E-3</v>
      </c>
    </row>
    <row r="2053" spans="2:6">
      <c r="B2053" s="444">
        <v>43304</v>
      </c>
      <c r="C2053" s="445">
        <v>422.55664100000001</v>
      </c>
      <c r="D2053" s="445">
        <v>422.55664100000001</v>
      </c>
      <c r="E2053" s="446">
        <f t="shared" si="34"/>
        <v>-0.19389127993411359</v>
      </c>
      <c r="F2053" s="80">
        <v>5.6545815366411123E-3</v>
      </c>
    </row>
    <row r="2054" spans="2:6">
      <c r="B2054" s="444">
        <v>43873</v>
      </c>
      <c r="C2054" s="445">
        <v>524.19311500000003</v>
      </c>
      <c r="D2054" s="445">
        <v>524.19311500000003</v>
      </c>
      <c r="E2054" s="446">
        <f t="shared" si="34"/>
        <v>10.197946621665226</v>
      </c>
      <c r="F2054" s="80">
        <v>5.6497963448962629E-3</v>
      </c>
    </row>
    <row r="2055" spans="2:6">
      <c r="B2055" s="444">
        <v>39496</v>
      </c>
      <c r="C2055" s="445">
        <v>46.811539000000003</v>
      </c>
      <c r="D2055" s="445">
        <v>46.811539000000003</v>
      </c>
      <c r="E2055" s="446">
        <f t="shared" si="34"/>
        <v>-0.73773420515139865</v>
      </c>
      <c r="F2055" s="80">
        <v>5.6478989921875389E-3</v>
      </c>
    </row>
    <row r="2056" spans="2:6">
      <c r="B2056" s="444">
        <v>41488</v>
      </c>
      <c r="C2056" s="445">
        <v>178.488922</v>
      </c>
      <c r="D2056" s="445">
        <v>178.488922</v>
      </c>
      <c r="E2056" s="446">
        <f t="shared" si="34"/>
        <v>-0.83886524400786899</v>
      </c>
      <c r="F2056" s="80">
        <v>5.6409819052436472E-3</v>
      </c>
    </row>
    <row r="2057" spans="2:6">
      <c r="B2057" s="444">
        <v>45145</v>
      </c>
      <c r="C2057" s="445">
        <v>1107.699707</v>
      </c>
      <c r="D2057" s="445">
        <v>1107.699707</v>
      </c>
      <c r="E2057" s="446">
        <f t="shared" si="34"/>
        <v>23.739986227169862</v>
      </c>
      <c r="F2057" s="80">
        <v>5.6363348616561559E-3</v>
      </c>
    </row>
    <row r="2058" spans="2:6">
      <c r="B2058" s="444">
        <v>38993</v>
      </c>
      <c r="C2058" s="445">
        <v>44.773659000000002</v>
      </c>
      <c r="D2058" s="445">
        <v>44.773659000000002</v>
      </c>
      <c r="E2058" s="446">
        <f t="shared" si="34"/>
        <v>-0.68345484624395247</v>
      </c>
      <c r="F2058" s="80">
        <v>5.6339423244080589E-3</v>
      </c>
    </row>
    <row r="2059" spans="2:6">
      <c r="B2059" s="444">
        <v>41421</v>
      </c>
      <c r="C2059" s="445">
        <v>141.44477800000001</v>
      </c>
      <c r="D2059" s="445">
        <v>141.44477800000001</v>
      </c>
      <c r="E2059" s="446">
        <f t="shared" ref="E2059:E2122" si="35">C2059/C2060-1</f>
        <v>-0.57711637293436846</v>
      </c>
      <c r="F2059" s="80">
        <v>5.6267909322689214E-3</v>
      </c>
    </row>
    <row r="2060" spans="2:6">
      <c r="B2060" s="444">
        <v>42468</v>
      </c>
      <c r="C2060" s="445">
        <v>334.47683699999999</v>
      </c>
      <c r="D2060" s="445">
        <v>334.47683699999999</v>
      </c>
      <c r="E2060" s="446">
        <f t="shared" si="35"/>
        <v>11.59948441373515</v>
      </c>
      <c r="F2060" s="80">
        <v>5.6132891717965983E-3</v>
      </c>
    </row>
    <row r="2061" spans="2:6">
      <c r="B2061" s="444">
        <v>38391</v>
      </c>
      <c r="C2061" s="445">
        <v>26.546866999999999</v>
      </c>
      <c r="D2061" s="445">
        <v>26.546866999999999</v>
      </c>
      <c r="E2061" s="446">
        <f t="shared" si="35"/>
        <v>-0.97464705788271666</v>
      </c>
      <c r="F2061" s="80">
        <v>5.5829127852928817E-3</v>
      </c>
    </row>
    <row r="2062" spans="2:6">
      <c r="B2062" s="444">
        <v>44447</v>
      </c>
      <c r="C2062" s="445">
        <v>1047.092163</v>
      </c>
      <c r="D2062" s="445">
        <v>1047.092163</v>
      </c>
      <c r="E2062" s="446">
        <f t="shared" si="35"/>
        <v>1.9021331192843314</v>
      </c>
      <c r="F2062" s="80">
        <v>5.5827807774975202E-3</v>
      </c>
    </row>
    <row r="2063" spans="2:6">
      <c r="B2063" s="444">
        <v>42898</v>
      </c>
      <c r="C2063" s="445">
        <v>360.80087300000002</v>
      </c>
      <c r="D2063" s="445">
        <v>360.80087300000002</v>
      </c>
      <c r="E2063" s="446">
        <f t="shared" si="35"/>
        <v>2.0579318878679094</v>
      </c>
      <c r="F2063" s="80">
        <v>5.5766027506112259E-3</v>
      </c>
    </row>
    <row r="2064" spans="2:6">
      <c r="B2064" s="444">
        <v>41275</v>
      </c>
      <c r="C2064" s="445">
        <v>117.988525</v>
      </c>
      <c r="D2064" s="445">
        <v>117.988525</v>
      </c>
      <c r="E2064" s="446">
        <f t="shared" si="35"/>
        <v>-0.67770730484364505</v>
      </c>
      <c r="F2064" s="80">
        <v>5.5764809195080201E-3</v>
      </c>
    </row>
    <row r="2065" spans="2:6">
      <c r="B2065" s="444">
        <v>42965</v>
      </c>
      <c r="C2065" s="445">
        <v>366.09121699999997</v>
      </c>
      <c r="D2065" s="445">
        <v>366.09121699999997</v>
      </c>
      <c r="E2065" s="446">
        <f t="shared" si="35"/>
        <v>12.585156333610461</v>
      </c>
      <c r="F2065" s="80">
        <v>5.5656137113897497E-3</v>
      </c>
    </row>
    <row r="2066" spans="2:6">
      <c r="B2066" s="444">
        <v>38492</v>
      </c>
      <c r="C2066" s="445">
        <v>26.947883999999998</v>
      </c>
      <c r="D2066" s="445">
        <v>26.947883999999998</v>
      </c>
      <c r="E2066" s="446">
        <f t="shared" si="35"/>
        <v>-0.92101601973360581</v>
      </c>
      <c r="F2066" s="80">
        <v>5.5636852776601575E-3</v>
      </c>
    </row>
    <row r="2067" spans="2:6">
      <c r="B2067" s="444">
        <v>42486</v>
      </c>
      <c r="C2067" s="445">
        <v>341.18164100000001</v>
      </c>
      <c r="D2067" s="445">
        <v>341.18164100000001</v>
      </c>
      <c r="E2067" s="446">
        <f t="shared" si="35"/>
        <v>-4.7831642351433334E-2</v>
      </c>
      <c r="F2067" s="80">
        <v>5.5617008872639317E-3</v>
      </c>
    </row>
    <row r="2068" spans="2:6">
      <c r="B2068" s="444">
        <v>42880</v>
      </c>
      <c r="C2068" s="445">
        <v>358.32070900000002</v>
      </c>
      <c r="D2068" s="445">
        <v>358.32070900000002</v>
      </c>
      <c r="E2068" s="446">
        <f t="shared" si="35"/>
        <v>0.13222402414739132</v>
      </c>
      <c r="F2068" s="80">
        <v>5.5567677696637396E-3</v>
      </c>
    </row>
    <row r="2069" spans="2:6">
      <c r="B2069" s="444">
        <v>41960</v>
      </c>
      <c r="C2069" s="445">
        <v>316.475098</v>
      </c>
      <c r="D2069" s="445">
        <v>316.475098</v>
      </c>
      <c r="E2069" s="446">
        <f t="shared" si="35"/>
        <v>-0.69768460649868724</v>
      </c>
      <c r="F2069" s="80">
        <v>5.5564111665782345E-3</v>
      </c>
    </row>
    <row r="2070" spans="2:6">
      <c r="B2070" s="444">
        <v>44977</v>
      </c>
      <c r="C2070" s="445">
        <v>1046.837524</v>
      </c>
      <c r="D2070" s="445">
        <v>1046.837524</v>
      </c>
      <c r="E2070" s="446">
        <f t="shared" si="35"/>
        <v>0.2642025923477187</v>
      </c>
      <c r="F2070" s="80">
        <v>5.5426418793127485E-3</v>
      </c>
    </row>
    <row r="2071" spans="2:6">
      <c r="B2071" s="444">
        <v>44342</v>
      </c>
      <c r="C2071" s="445">
        <v>828.06152299999997</v>
      </c>
      <c r="D2071" s="445">
        <v>828.06152299999997</v>
      </c>
      <c r="E2071" s="446">
        <f t="shared" si="35"/>
        <v>1.188454258691753</v>
      </c>
      <c r="F2071" s="80">
        <v>5.5284583004007182E-3</v>
      </c>
    </row>
    <row r="2072" spans="2:6">
      <c r="B2072" s="444">
        <v>42103</v>
      </c>
      <c r="C2072" s="445">
        <v>378.37734999999998</v>
      </c>
      <c r="D2072" s="445">
        <v>378.37734999999998</v>
      </c>
      <c r="E2072" s="446">
        <f t="shared" si="35"/>
        <v>6.1592503695067906</v>
      </c>
      <c r="F2072" s="80">
        <v>5.5272629999583156E-3</v>
      </c>
    </row>
    <row r="2073" spans="2:6">
      <c r="B2073" s="444">
        <v>39597</v>
      </c>
      <c r="C2073" s="445">
        <v>52.851531999999999</v>
      </c>
      <c r="D2073" s="445">
        <v>52.851531999999999</v>
      </c>
      <c r="E2073" s="446">
        <f t="shared" si="35"/>
        <v>0.52694323752333583</v>
      </c>
      <c r="F2073" s="80">
        <v>5.5269273542217778E-3</v>
      </c>
    </row>
    <row r="2074" spans="2:6">
      <c r="B2074" s="444">
        <v>39996</v>
      </c>
      <c r="C2074" s="445">
        <v>34.612636999999999</v>
      </c>
      <c r="D2074" s="445">
        <v>34.612636999999999</v>
      </c>
      <c r="E2074" s="446">
        <f t="shared" si="35"/>
        <v>0.4972577959076887</v>
      </c>
      <c r="F2074" s="80">
        <v>5.5267219357260089E-3</v>
      </c>
    </row>
    <row r="2075" spans="2:6">
      <c r="B2075" s="444">
        <v>39930</v>
      </c>
      <c r="C2075" s="445">
        <v>23.117353000000001</v>
      </c>
      <c r="D2075" s="445">
        <v>23.117353000000001</v>
      </c>
      <c r="E2075" s="446">
        <f t="shared" si="35"/>
        <v>-0.75456607154156519</v>
      </c>
      <c r="F2075" s="80">
        <v>5.5159648721574417E-3</v>
      </c>
    </row>
    <row r="2076" spans="2:6">
      <c r="B2076" s="444">
        <v>40563</v>
      </c>
      <c r="C2076" s="445">
        <v>94.189719999999994</v>
      </c>
      <c r="D2076" s="445">
        <v>94.189719999999994</v>
      </c>
      <c r="E2076" s="446">
        <f t="shared" si="35"/>
        <v>-0.73797886858249218</v>
      </c>
      <c r="F2076" s="80">
        <v>5.5115841758801576E-3</v>
      </c>
    </row>
    <row r="2077" spans="2:6">
      <c r="B2077" s="444">
        <v>43063</v>
      </c>
      <c r="C2077" s="445">
        <v>359.47375499999998</v>
      </c>
      <c r="D2077" s="445">
        <v>359.47375499999998</v>
      </c>
      <c r="E2077" s="446">
        <f t="shared" si="35"/>
        <v>-0.69641695160712613</v>
      </c>
      <c r="F2077" s="80">
        <v>5.5056277559595301E-3</v>
      </c>
    </row>
    <row r="2078" spans="2:6">
      <c r="B2078" s="444">
        <v>44565</v>
      </c>
      <c r="C2078" s="445">
        <v>1184.1035159999999</v>
      </c>
      <c r="D2078" s="445">
        <v>1184.1035159999999</v>
      </c>
      <c r="E2078" s="446">
        <f t="shared" si="35"/>
        <v>0.42438450667902683</v>
      </c>
      <c r="F2078" s="80">
        <v>5.504467175339256E-3</v>
      </c>
    </row>
    <row r="2079" spans="2:6">
      <c r="B2079" s="444">
        <v>44230</v>
      </c>
      <c r="C2079" s="445">
        <v>831.308899</v>
      </c>
      <c r="D2079" s="445">
        <v>831.308899</v>
      </c>
      <c r="E2079" s="446">
        <f t="shared" si="35"/>
        <v>5.8497046043982808</v>
      </c>
      <c r="F2079" s="80">
        <v>5.4993950636643696E-3</v>
      </c>
    </row>
    <row r="2080" spans="2:6">
      <c r="B2080" s="444">
        <v>41239</v>
      </c>
      <c r="C2080" s="445">
        <v>121.364197</v>
      </c>
      <c r="D2080" s="445">
        <v>121.364197</v>
      </c>
      <c r="E2080" s="446">
        <f t="shared" si="35"/>
        <v>0.33374070581587767</v>
      </c>
      <c r="F2080" s="80">
        <v>5.4991511340467536E-3</v>
      </c>
    </row>
    <row r="2081" spans="2:6">
      <c r="B2081" s="444">
        <v>40968</v>
      </c>
      <c r="C2081" s="445">
        <v>90.995345999999998</v>
      </c>
      <c r="D2081" s="445">
        <v>90.995345999999998</v>
      </c>
      <c r="E2081" s="446">
        <f t="shared" si="35"/>
        <v>-0.94176965684432845</v>
      </c>
      <c r="F2081" s="80">
        <v>5.4942907489914372E-3</v>
      </c>
    </row>
    <row r="2082" spans="2:6">
      <c r="B2082" s="444">
        <v>45372</v>
      </c>
      <c r="C2082" s="445">
        <v>1562.6791989999999</v>
      </c>
      <c r="D2082" s="445">
        <v>1562.6791989999999</v>
      </c>
      <c r="E2082" s="446">
        <f t="shared" si="35"/>
        <v>4.4193339369946658</v>
      </c>
      <c r="F2082" s="80">
        <v>5.4817604493389016E-3</v>
      </c>
    </row>
    <row r="2083" spans="2:6">
      <c r="B2083" s="444">
        <v>41684</v>
      </c>
      <c r="C2083" s="445">
        <v>288.35263099999997</v>
      </c>
      <c r="D2083" s="445">
        <v>288.35263099999997</v>
      </c>
      <c r="E2083" s="446">
        <f t="shared" si="35"/>
        <v>11.919356352651883</v>
      </c>
      <c r="F2083" s="80">
        <v>5.4725241352435727E-3</v>
      </c>
    </row>
    <row r="2084" spans="2:6">
      <c r="B2084" s="444">
        <v>38180</v>
      </c>
      <c r="C2084" s="445">
        <v>22.319427000000001</v>
      </c>
      <c r="D2084" s="445">
        <v>22.319427000000001</v>
      </c>
      <c r="E2084" s="446">
        <f t="shared" si="35"/>
        <v>-0.76304031287805241</v>
      </c>
      <c r="F2084" s="80">
        <v>5.463700274387806E-3</v>
      </c>
    </row>
    <row r="2085" spans="2:6">
      <c r="B2085" s="444">
        <v>40682</v>
      </c>
      <c r="C2085" s="445">
        <v>94.190819000000005</v>
      </c>
      <c r="D2085" s="445">
        <v>94.190819000000005</v>
      </c>
      <c r="E2085" s="446">
        <f t="shared" si="35"/>
        <v>-0.94201399480035963</v>
      </c>
      <c r="F2085" s="80">
        <v>5.4553403870658546E-3</v>
      </c>
    </row>
    <row r="2086" spans="2:6">
      <c r="B2086" s="444">
        <v>45349</v>
      </c>
      <c r="C2086" s="445">
        <v>1624.371582</v>
      </c>
      <c r="D2086" s="445">
        <v>1624.371582</v>
      </c>
      <c r="E2086" s="446">
        <f t="shared" si="35"/>
        <v>16.520344858709169</v>
      </c>
      <c r="F2086" s="80">
        <v>5.4551476487816331E-3</v>
      </c>
    </row>
    <row r="2087" spans="2:6">
      <c r="B2087" s="444">
        <v>40728</v>
      </c>
      <c r="C2087" s="445">
        <v>92.713448</v>
      </c>
      <c r="D2087" s="445">
        <v>92.713448</v>
      </c>
      <c r="E2087" s="446">
        <f t="shared" si="35"/>
        <v>-0.72488581138299413</v>
      </c>
      <c r="F2087" s="80">
        <v>5.4414253464731832E-3</v>
      </c>
    </row>
    <row r="2088" spans="2:6">
      <c r="B2088" s="444">
        <v>42853</v>
      </c>
      <c r="C2088" s="445">
        <v>336.99987800000002</v>
      </c>
      <c r="D2088" s="445">
        <v>336.99987800000002</v>
      </c>
      <c r="E2088" s="446">
        <f t="shared" si="35"/>
        <v>4.1013340720027385</v>
      </c>
      <c r="F2088" s="80">
        <v>5.4336038408175913E-3</v>
      </c>
    </row>
    <row r="2089" spans="2:6">
      <c r="B2089" s="444">
        <v>40246</v>
      </c>
      <c r="C2089" s="445">
        <v>66.061126999999999</v>
      </c>
      <c r="D2089" s="445">
        <v>66.061126999999999</v>
      </c>
      <c r="E2089" s="446">
        <f t="shared" si="35"/>
        <v>0.34330218305451776</v>
      </c>
      <c r="F2089" s="80">
        <v>5.425904601533249E-3</v>
      </c>
    </row>
    <row r="2090" spans="2:6">
      <c r="B2090" s="444">
        <v>38764</v>
      </c>
      <c r="C2090" s="445">
        <v>49.178158000000003</v>
      </c>
      <c r="D2090" s="445">
        <v>49.178158000000003</v>
      </c>
      <c r="E2090" s="446">
        <f t="shared" si="35"/>
        <v>-0.83368050868344212</v>
      </c>
      <c r="F2090" s="80">
        <v>5.4238700124289441E-3</v>
      </c>
    </row>
    <row r="2091" spans="2:6">
      <c r="B2091" s="444">
        <v>41934</v>
      </c>
      <c r="C2091" s="445">
        <v>295.68487499999998</v>
      </c>
      <c r="D2091" s="445">
        <v>295.68487499999998</v>
      </c>
      <c r="E2091" s="446">
        <f t="shared" si="35"/>
        <v>-0.69188806255704605</v>
      </c>
      <c r="F2091" s="80">
        <v>5.4150644233357248E-3</v>
      </c>
    </row>
    <row r="2092" spans="2:6">
      <c r="B2092" s="444">
        <v>44861</v>
      </c>
      <c r="C2092" s="445">
        <v>959.66705300000001</v>
      </c>
      <c r="D2092" s="445">
        <v>959.66705300000001</v>
      </c>
      <c r="E2092" s="446">
        <f t="shared" si="35"/>
        <v>18.470291154247899</v>
      </c>
      <c r="F2092" s="80">
        <v>5.4068028677269897E-3</v>
      </c>
    </row>
    <row r="2093" spans="2:6">
      <c r="B2093" s="444">
        <v>39568</v>
      </c>
      <c r="C2093" s="445">
        <v>49.288787999999997</v>
      </c>
      <c r="D2093" s="445">
        <v>49.288787999999997</v>
      </c>
      <c r="E2093" s="446">
        <f t="shared" si="35"/>
        <v>-0.81844191150337642</v>
      </c>
      <c r="F2093" s="80">
        <v>5.4027909068556923E-3</v>
      </c>
    </row>
    <row r="2094" spans="2:6">
      <c r="B2094" s="444">
        <v>41801</v>
      </c>
      <c r="C2094" s="445">
        <v>271.47668499999997</v>
      </c>
      <c r="D2094" s="445">
        <v>271.47668499999997</v>
      </c>
      <c r="E2094" s="446">
        <f t="shared" si="35"/>
        <v>2.9729864210979451</v>
      </c>
      <c r="F2094" s="80">
        <v>5.3995444100840562E-3</v>
      </c>
    </row>
    <row r="2095" spans="2:6">
      <c r="B2095" s="444">
        <v>40382</v>
      </c>
      <c r="C2095" s="445">
        <v>68.330635000000001</v>
      </c>
      <c r="D2095" s="445">
        <v>68.330635000000001</v>
      </c>
      <c r="E2095" s="446">
        <f t="shared" si="35"/>
        <v>-0.80908094137627584</v>
      </c>
      <c r="F2095" s="80">
        <v>5.394029356850405E-3</v>
      </c>
    </row>
    <row r="2096" spans="2:6">
      <c r="B2096" s="444">
        <v>42929</v>
      </c>
      <c r="C2096" s="445">
        <v>357.90368699999999</v>
      </c>
      <c r="D2096" s="445">
        <v>357.90368699999999</v>
      </c>
      <c r="E2096" s="446">
        <f t="shared" si="35"/>
        <v>-0.27577604279688483</v>
      </c>
      <c r="F2096" s="80">
        <v>5.3860467360420383E-3</v>
      </c>
    </row>
    <row r="2097" spans="2:6">
      <c r="B2097" s="444">
        <v>44000</v>
      </c>
      <c r="C2097" s="445">
        <v>494.18923999999998</v>
      </c>
      <c r="D2097" s="445">
        <v>494.18923999999998</v>
      </c>
      <c r="E2097" s="446">
        <f t="shared" si="35"/>
        <v>6.4930568796994104E-2</v>
      </c>
      <c r="F2097" s="80">
        <v>5.3832896585281897E-3</v>
      </c>
    </row>
    <row r="2098" spans="2:6">
      <c r="B2098" s="444">
        <v>43703</v>
      </c>
      <c r="C2098" s="445">
        <v>464.05770899999999</v>
      </c>
      <c r="D2098" s="445">
        <v>464.05770899999999</v>
      </c>
      <c r="E2098" s="446">
        <f t="shared" si="35"/>
        <v>7.8236238702887793</v>
      </c>
      <c r="F2098" s="80">
        <v>5.3817414819912202E-3</v>
      </c>
    </row>
    <row r="2099" spans="2:6">
      <c r="B2099" s="444">
        <v>39043</v>
      </c>
      <c r="C2099" s="445">
        <v>52.592644</v>
      </c>
      <c r="D2099" s="445">
        <v>52.592644</v>
      </c>
      <c r="E2099" s="446">
        <f t="shared" si="35"/>
        <v>-0.94767584307444452</v>
      </c>
      <c r="F2099" s="80">
        <v>5.3571813962185466E-3</v>
      </c>
    </row>
    <row r="2100" spans="2:6">
      <c r="B2100" s="444">
        <v>45043</v>
      </c>
      <c r="C2100" s="445">
        <v>1005.131226</v>
      </c>
      <c r="D2100" s="445">
        <v>1005.131226</v>
      </c>
      <c r="E2100" s="446">
        <f t="shared" si="35"/>
        <v>-0.14647332417816628</v>
      </c>
      <c r="F2100" s="80">
        <v>5.3493667055877214E-3</v>
      </c>
    </row>
    <row r="2101" spans="2:6">
      <c r="B2101" s="444">
        <v>44564</v>
      </c>
      <c r="C2101" s="445">
        <v>1177.6213379999999</v>
      </c>
      <c r="D2101" s="445">
        <v>1177.6213379999999</v>
      </c>
      <c r="E2101" s="446">
        <f t="shared" si="35"/>
        <v>1.4423593580217129</v>
      </c>
      <c r="F2101" s="80">
        <v>5.3445318762466165E-3</v>
      </c>
    </row>
    <row r="2102" spans="2:6">
      <c r="B2102" s="444">
        <v>43581</v>
      </c>
      <c r="C2102" s="445">
        <v>482.16546599999998</v>
      </c>
      <c r="D2102" s="445">
        <v>482.16546599999998</v>
      </c>
      <c r="E2102" s="446">
        <f t="shared" si="35"/>
        <v>0.36719097734732054</v>
      </c>
      <c r="F2102" s="80">
        <v>5.3365635624695873E-3</v>
      </c>
    </row>
    <row r="2103" spans="2:6">
      <c r="B2103" s="444">
        <v>43061</v>
      </c>
      <c r="C2103" s="445">
        <v>352.668701</v>
      </c>
      <c r="D2103" s="445">
        <v>352.668701</v>
      </c>
      <c r="E2103" s="446">
        <f t="shared" si="35"/>
        <v>3.1920708079942841</v>
      </c>
      <c r="F2103" s="80">
        <v>5.3119617481651726E-3</v>
      </c>
    </row>
    <row r="2104" spans="2:6">
      <c r="B2104" s="444">
        <v>40625</v>
      </c>
      <c r="C2104" s="445">
        <v>84.127562999999995</v>
      </c>
      <c r="D2104" s="445">
        <v>84.127562999999995</v>
      </c>
      <c r="E2104" s="446">
        <f t="shared" si="35"/>
        <v>-0.74236521069496786</v>
      </c>
      <c r="F2104" s="80">
        <v>5.3086326559299568E-3</v>
      </c>
    </row>
    <row r="2105" spans="2:6">
      <c r="B2105" s="444">
        <v>41974</v>
      </c>
      <c r="C2105" s="445">
        <v>326.53805499999999</v>
      </c>
      <c r="D2105" s="445">
        <v>326.53805499999999</v>
      </c>
      <c r="E2105" s="446">
        <f t="shared" si="35"/>
        <v>16.383303486157264</v>
      </c>
      <c r="F2105" s="80">
        <v>5.2938577589445313E-3</v>
      </c>
    </row>
    <row r="2106" spans="2:6">
      <c r="B2106" s="444">
        <v>39896</v>
      </c>
      <c r="C2106" s="445">
        <v>18.784579999999998</v>
      </c>
      <c r="D2106" s="445">
        <v>18.784579999999998</v>
      </c>
      <c r="E2106" s="446">
        <f t="shared" si="35"/>
        <v>9.9420890435532483E-2</v>
      </c>
      <c r="F2106" s="80">
        <v>5.290832564787129E-3</v>
      </c>
    </row>
    <row r="2107" spans="2:6">
      <c r="B2107" s="444">
        <v>39876</v>
      </c>
      <c r="C2107" s="445">
        <v>17.085885999999999</v>
      </c>
      <c r="D2107" s="445">
        <v>17.085885999999999</v>
      </c>
      <c r="E2107" s="446">
        <f t="shared" si="35"/>
        <v>-0.95707961275765496</v>
      </c>
      <c r="F2107" s="80">
        <v>5.2884195602682649E-3</v>
      </c>
    </row>
    <row r="2108" spans="2:6">
      <c r="B2108" s="444">
        <v>43460</v>
      </c>
      <c r="C2108" s="445">
        <v>398.08322099999998</v>
      </c>
      <c r="D2108" s="445">
        <v>398.08322099999998</v>
      </c>
      <c r="E2108" s="446">
        <f t="shared" si="35"/>
        <v>-0.12885698441916382</v>
      </c>
      <c r="F2108" s="80">
        <v>5.2781676856628046E-3</v>
      </c>
    </row>
    <row r="2109" spans="2:6">
      <c r="B2109" s="444">
        <v>43691</v>
      </c>
      <c r="C2109" s="445">
        <v>456.96655299999998</v>
      </c>
      <c r="D2109" s="445">
        <v>456.96655299999998</v>
      </c>
      <c r="E2109" s="446">
        <f t="shared" si="35"/>
        <v>0.30822003616808913</v>
      </c>
      <c r="F2109" s="80">
        <v>5.2781228379230605E-3</v>
      </c>
    </row>
    <row r="2110" spans="2:6">
      <c r="B2110" s="444">
        <v>42310</v>
      </c>
      <c r="C2110" s="445">
        <v>349.30404700000003</v>
      </c>
      <c r="D2110" s="445">
        <v>349.30404700000003</v>
      </c>
      <c r="E2110" s="446">
        <f t="shared" si="35"/>
        <v>0.63885039444016445</v>
      </c>
      <c r="F2110" s="80">
        <v>5.2771373059528059E-3</v>
      </c>
    </row>
    <row r="2111" spans="2:6">
      <c r="B2111" s="444">
        <v>41557</v>
      </c>
      <c r="C2111" s="445">
        <v>213.139679</v>
      </c>
      <c r="D2111" s="445">
        <v>213.139679</v>
      </c>
      <c r="E2111" s="446">
        <f t="shared" si="35"/>
        <v>-0.81189068550764776</v>
      </c>
      <c r="F2111" s="80">
        <v>5.2610928375156352E-3</v>
      </c>
    </row>
    <row r="2112" spans="2:6">
      <c r="B2112" s="444">
        <v>45154</v>
      </c>
      <c r="C2112" s="445">
        <v>1133.062866</v>
      </c>
      <c r="D2112" s="445">
        <v>1133.062866</v>
      </c>
      <c r="E2112" s="446">
        <f t="shared" si="35"/>
        <v>1.963320725220921</v>
      </c>
      <c r="F2112" s="80">
        <v>5.2520395844761758E-3</v>
      </c>
    </row>
    <row r="2113" spans="2:6">
      <c r="B2113" s="444">
        <v>42191</v>
      </c>
      <c r="C2113" s="445">
        <v>382.362549</v>
      </c>
      <c r="D2113" s="445">
        <v>382.362549</v>
      </c>
      <c r="E2113" s="446">
        <f t="shared" si="35"/>
        <v>-0.15406926882702743</v>
      </c>
      <c r="F2113" s="80">
        <v>5.2337029741289509E-3</v>
      </c>
    </row>
    <row r="2114" spans="2:6">
      <c r="B2114" s="444">
        <v>43504</v>
      </c>
      <c r="C2114" s="445">
        <v>452.00219700000002</v>
      </c>
      <c r="D2114" s="445">
        <v>452.00219700000002</v>
      </c>
      <c r="E2114" s="446">
        <f t="shared" si="35"/>
        <v>4.2753094403281029</v>
      </c>
      <c r="F2114" s="80">
        <v>5.2212941779183897E-3</v>
      </c>
    </row>
    <row r="2115" spans="2:6">
      <c r="B2115" s="444">
        <v>40606</v>
      </c>
      <c r="C2115" s="445">
        <v>85.682593999999995</v>
      </c>
      <c r="D2115" s="445">
        <v>85.682593999999995</v>
      </c>
      <c r="E2115" s="446">
        <f t="shared" si="35"/>
        <v>-0.93424295464290319</v>
      </c>
      <c r="F2115" s="80">
        <v>5.2125992545530853E-3</v>
      </c>
    </row>
    <row r="2116" spans="2:6">
      <c r="B2116" s="444">
        <v>45260</v>
      </c>
      <c r="C2116" s="445">
        <v>1303.0177000000001</v>
      </c>
      <c r="D2116" s="445">
        <v>1303.0177000000001</v>
      </c>
      <c r="E2116" s="446">
        <f t="shared" si="35"/>
        <v>2.7769103343550108</v>
      </c>
      <c r="F2116" s="80">
        <v>5.2101920886920006E-3</v>
      </c>
    </row>
    <row r="2117" spans="2:6">
      <c r="B2117" s="444">
        <v>42432</v>
      </c>
      <c r="C2117" s="445">
        <v>344.99566700000003</v>
      </c>
      <c r="D2117" s="445">
        <v>344.99566700000003</v>
      </c>
      <c r="E2117" s="446">
        <f t="shared" si="35"/>
        <v>0.18464681399385041</v>
      </c>
      <c r="F2117" s="80">
        <v>5.2056378642353351E-3</v>
      </c>
    </row>
    <row r="2118" spans="2:6">
      <c r="B2118" s="444">
        <v>41841</v>
      </c>
      <c r="C2118" s="445">
        <v>291.22238199999998</v>
      </c>
      <c r="D2118" s="445">
        <v>291.22238199999998</v>
      </c>
      <c r="E2118" s="446">
        <f t="shared" si="35"/>
        <v>-0.64532209550663455</v>
      </c>
      <c r="F2118" s="80">
        <v>5.1988638108093621E-3</v>
      </c>
    </row>
    <row r="2119" spans="2:6">
      <c r="B2119" s="444">
        <v>44245</v>
      </c>
      <c r="C2119" s="445">
        <v>821.08972200000005</v>
      </c>
      <c r="D2119" s="445">
        <v>821.08972200000005</v>
      </c>
      <c r="E2119" s="446">
        <f t="shared" si="35"/>
        <v>1.8532357333569429</v>
      </c>
      <c r="F2119" s="80">
        <v>5.195093474948731E-3</v>
      </c>
    </row>
    <row r="2120" spans="2:6">
      <c r="B2120" s="444">
        <v>41689</v>
      </c>
      <c r="C2120" s="445">
        <v>287.77493299999998</v>
      </c>
      <c r="D2120" s="445">
        <v>287.77493299999998</v>
      </c>
      <c r="E2120" s="446">
        <f t="shared" si="35"/>
        <v>4.6892462495744551</v>
      </c>
      <c r="F2120" s="80">
        <v>5.1790686890020865E-3</v>
      </c>
    </row>
    <row r="2121" spans="2:6">
      <c r="B2121" s="444">
        <v>39455</v>
      </c>
      <c r="C2121" s="445">
        <v>50.582259999999998</v>
      </c>
      <c r="D2121" s="445">
        <v>50.582259999999998</v>
      </c>
      <c r="E2121" s="446">
        <f t="shared" si="35"/>
        <v>-0.84986294164595044</v>
      </c>
      <c r="F2121" s="80">
        <v>5.1787044620290601E-3</v>
      </c>
    </row>
    <row r="2122" spans="2:6">
      <c r="B2122" s="444">
        <v>42353</v>
      </c>
      <c r="C2122" s="445">
        <v>336.90722699999998</v>
      </c>
      <c r="D2122" s="445">
        <v>336.90722699999998</v>
      </c>
      <c r="E2122" s="446">
        <f t="shared" si="35"/>
        <v>-0.17399429766238073</v>
      </c>
      <c r="F2122" s="80">
        <v>5.1733812598313555E-3</v>
      </c>
    </row>
    <row r="2123" spans="2:6">
      <c r="B2123" s="444">
        <v>43186</v>
      </c>
      <c r="C2123" s="445">
        <v>407.87518299999999</v>
      </c>
      <c r="D2123" s="445">
        <v>407.87518299999999</v>
      </c>
      <c r="E2123" s="446">
        <f t="shared" ref="E2123:E2186" si="36">C2123/C2124-1</f>
        <v>0.11795651701341292</v>
      </c>
      <c r="F2123" s="80">
        <v>5.1704565015775472E-3</v>
      </c>
    </row>
    <row r="2124" spans="2:6">
      <c r="B2124" s="444">
        <v>42132</v>
      </c>
      <c r="C2124" s="445">
        <v>364.83993500000003</v>
      </c>
      <c r="D2124" s="445">
        <v>364.83993500000003</v>
      </c>
      <c r="E2124" s="446">
        <f t="shared" si="36"/>
        <v>-0.59801797064045426</v>
      </c>
      <c r="F2124" s="80">
        <v>5.1588567016307429E-3</v>
      </c>
    </row>
    <row r="2125" spans="2:6">
      <c r="B2125" s="444">
        <v>44726</v>
      </c>
      <c r="C2125" s="445">
        <v>907.60260000000005</v>
      </c>
      <c r="D2125" s="445">
        <v>907.60260000000005</v>
      </c>
      <c r="E2125" s="446">
        <f t="shared" si="36"/>
        <v>1.703039515149722</v>
      </c>
      <c r="F2125" s="80">
        <v>5.1421211458955174E-3</v>
      </c>
    </row>
    <row r="2126" spans="2:6">
      <c r="B2126" s="444">
        <v>42387</v>
      </c>
      <c r="C2126" s="445">
        <v>335.771118</v>
      </c>
      <c r="D2126" s="445">
        <v>335.771118</v>
      </c>
      <c r="E2126" s="446">
        <f t="shared" si="36"/>
        <v>6.1645314366380877E-3</v>
      </c>
      <c r="F2126" s="80">
        <v>5.1308259911435616E-3</v>
      </c>
    </row>
    <row r="2127" spans="2:6">
      <c r="B2127" s="444">
        <v>41912</v>
      </c>
      <c r="C2127" s="445">
        <v>333.71392800000001</v>
      </c>
      <c r="D2127" s="445">
        <v>333.71392800000001</v>
      </c>
      <c r="E2127" s="446">
        <f t="shared" si="36"/>
        <v>-0.58872842034119244</v>
      </c>
      <c r="F2127" s="80">
        <v>5.1291736472840466E-3</v>
      </c>
    </row>
    <row r="2128" spans="2:6">
      <c r="B2128" s="444">
        <v>44195</v>
      </c>
      <c r="C2128" s="445">
        <v>811.41986099999997</v>
      </c>
      <c r="D2128" s="445">
        <v>811.41986099999997</v>
      </c>
      <c r="E2128" s="446">
        <f t="shared" si="36"/>
        <v>1.2465660794694409</v>
      </c>
      <c r="F2128" s="80">
        <v>5.1286555361274022E-3</v>
      </c>
    </row>
    <row r="2129" spans="2:6">
      <c r="B2129" s="444">
        <v>42963</v>
      </c>
      <c r="C2129" s="445">
        <v>361.18228099999999</v>
      </c>
      <c r="D2129" s="445">
        <v>361.18228099999999</v>
      </c>
      <c r="E2129" s="446">
        <f t="shared" si="36"/>
        <v>-0.70619284315812292</v>
      </c>
      <c r="F2129" s="80">
        <v>5.1158453814774685E-3</v>
      </c>
    </row>
    <row r="2130" spans="2:6">
      <c r="B2130" s="444">
        <v>45216</v>
      </c>
      <c r="C2130" s="445">
        <v>1229.317505</v>
      </c>
      <c r="D2130" s="445">
        <v>1229.317505</v>
      </c>
      <c r="E2130" s="446">
        <f t="shared" si="36"/>
        <v>2.711713460718987</v>
      </c>
      <c r="F2130" s="80">
        <v>5.1154192807720822E-3</v>
      </c>
    </row>
    <row r="2131" spans="2:6">
      <c r="B2131" s="444">
        <v>42702</v>
      </c>
      <c r="C2131" s="445">
        <v>331.19946299999998</v>
      </c>
      <c r="D2131" s="445">
        <v>331.19946299999998</v>
      </c>
      <c r="E2131" s="446">
        <f t="shared" si="36"/>
        <v>0.20631495758889118</v>
      </c>
      <c r="F2131" s="80">
        <v>5.1122727251056155E-3</v>
      </c>
    </row>
    <row r="2132" spans="2:6">
      <c r="B2132" s="444">
        <v>41731</v>
      </c>
      <c r="C2132" s="445">
        <v>274.55471799999998</v>
      </c>
      <c r="D2132" s="445">
        <v>274.55471799999998</v>
      </c>
      <c r="E2132" s="446">
        <f t="shared" si="36"/>
        <v>-0.11271110075805924</v>
      </c>
      <c r="F2132" s="80">
        <v>5.1113546131977827E-3</v>
      </c>
    </row>
    <row r="2133" spans="2:6">
      <c r="B2133" s="444">
        <v>42017</v>
      </c>
      <c r="C2133" s="445">
        <v>309.43103000000002</v>
      </c>
      <c r="D2133" s="445">
        <v>309.43103000000002</v>
      </c>
      <c r="E2133" s="446">
        <f t="shared" si="36"/>
        <v>-0.32251067499186459</v>
      </c>
      <c r="F2133" s="80">
        <v>5.1093902971772742E-3</v>
      </c>
    </row>
    <row r="2134" spans="2:6">
      <c r="B2134" s="444">
        <v>43361</v>
      </c>
      <c r="C2134" s="445">
        <v>456.731964</v>
      </c>
      <c r="D2134" s="445">
        <v>456.731964</v>
      </c>
      <c r="E2134" s="446">
        <f t="shared" si="36"/>
        <v>1.050960873620288E-2</v>
      </c>
      <c r="F2134" s="80">
        <v>5.1003855345426174E-3</v>
      </c>
    </row>
    <row r="2135" spans="2:6">
      <c r="B2135" s="444">
        <v>43608</v>
      </c>
      <c r="C2135" s="445">
        <v>451.98181199999999</v>
      </c>
      <c r="D2135" s="445">
        <v>451.98181199999999</v>
      </c>
      <c r="E2135" s="446">
        <f t="shared" si="36"/>
        <v>8.2915586410984474</v>
      </c>
      <c r="F2135" s="80">
        <v>5.0893278398336239E-3</v>
      </c>
    </row>
    <row r="2136" spans="2:6">
      <c r="B2136" s="444">
        <v>38793</v>
      </c>
      <c r="C2136" s="445">
        <v>48.644348000000001</v>
      </c>
      <c r="D2136" s="445">
        <v>48.644348000000001</v>
      </c>
      <c r="E2136" s="446">
        <f t="shared" si="36"/>
        <v>0.37937856836932093</v>
      </c>
      <c r="F2136" s="80">
        <v>5.0830880855714522E-3</v>
      </c>
    </row>
    <row r="2137" spans="2:6">
      <c r="B2137" s="444">
        <v>38888</v>
      </c>
      <c r="C2137" s="445">
        <v>35.265408000000001</v>
      </c>
      <c r="D2137" s="445">
        <v>35.265408000000001</v>
      </c>
      <c r="E2137" s="446">
        <f t="shared" si="36"/>
        <v>-0.96632999222100535</v>
      </c>
      <c r="F2137" s="80">
        <v>5.0735319705019766E-3</v>
      </c>
    </row>
    <row r="2138" spans="2:6">
      <c r="B2138" s="444">
        <v>44652</v>
      </c>
      <c r="C2138" s="445">
        <v>1047.383423</v>
      </c>
      <c r="D2138" s="445">
        <v>1047.383423</v>
      </c>
      <c r="E2138" s="446">
        <f t="shared" si="36"/>
        <v>7.5645085205493192</v>
      </c>
      <c r="F2138" s="80">
        <v>5.0700001167642839E-3</v>
      </c>
    </row>
    <row r="2139" spans="2:6">
      <c r="B2139" s="444">
        <v>41285</v>
      </c>
      <c r="C2139" s="445">
        <v>122.293465</v>
      </c>
      <c r="D2139" s="445">
        <v>122.293465</v>
      </c>
      <c r="E2139" s="446">
        <f t="shared" si="36"/>
        <v>-0.67454712935401995</v>
      </c>
      <c r="F2139" s="80">
        <v>5.0654471461997197E-3</v>
      </c>
    </row>
    <row r="2140" spans="2:6">
      <c r="B2140" s="444">
        <v>43103</v>
      </c>
      <c r="C2140" s="445">
        <v>375.76397700000001</v>
      </c>
      <c r="D2140" s="445">
        <v>375.76397700000001</v>
      </c>
      <c r="E2140" s="446">
        <f t="shared" si="36"/>
        <v>6.3649738284144295</v>
      </c>
      <c r="F2140" s="80">
        <v>5.0405341240695734E-3</v>
      </c>
    </row>
    <row r="2141" spans="2:6">
      <c r="B2141" s="444">
        <v>39034</v>
      </c>
      <c r="C2141" s="445">
        <v>51.020409000000001</v>
      </c>
      <c r="D2141" s="445">
        <v>51.020409000000001</v>
      </c>
      <c r="E2141" s="446">
        <f t="shared" si="36"/>
        <v>0.80866219590603983</v>
      </c>
      <c r="F2141" s="80">
        <v>5.0388445778390967E-3</v>
      </c>
    </row>
    <row r="2142" spans="2:6">
      <c r="B2142" s="444">
        <v>38265</v>
      </c>
      <c r="C2142" s="445">
        <v>28.208921</v>
      </c>
      <c r="D2142" s="445">
        <v>28.208921</v>
      </c>
      <c r="E2142" s="446">
        <f t="shared" si="36"/>
        <v>-0.48524335517455786</v>
      </c>
      <c r="F2142" s="80">
        <v>5.0233494273854706E-3</v>
      </c>
    </row>
    <row r="2143" spans="2:6">
      <c r="B2143" s="444">
        <v>39260</v>
      </c>
      <c r="C2143" s="445">
        <v>54.800499000000002</v>
      </c>
      <c r="D2143" s="445">
        <v>54.800499000000002</v>
      </c>
      <c r="E2143" s="446">
        <f t="shared" si="36"/>
        <v>-0.60168315680958973</v>
      </c>
      <c r="F2143" s="80">
        <v>5.0217434841073327E-3</v>
      </c>
    </row>
    <row r="2144" spans="2:6">
      <c r="B2144" s="444">
        <v>41333</v>
      </c>
      <c r="C2144" s="445">
        <v>137.58017000000001</v>
      </c>
      <c r="D2144" s="445">
        <v>137.58017000000001</v>
      </c>
      <c r="E2144" s="446">
        <f t="shared" si="36"/>
        <v>-0.59399431753874121</v>
      </c>
      <c r="F2144" s="80">
        <v>5.0015750337757403E-3</v>
      </c>
    </row>
    <row r="2145" spans="2:6">
      <c r="B2145" s="444">
        <v>42723</v>
      </c>
      <c r="C2145" s="445">
        <v>338.86267099999998</v>
      </c>
      <c r="D2145" s="445">
        <v>338.86267099999998</v>
      </c>
      <c r="E2145" s="446">
        <f t="shared" si="36"/>
        <v>2.7195712878274678</v>
      </c>
      <c r="F2145" s="80">
        <v>4.9963578733867031E-3</v>
      </c>
    </row>
    <row r="2146" spans="2:6">
      <c r="B2146" s="444">
        <v>41103</v>
      </c>
      <c r="C2146" s="445">
        <v>91.102615</v>
      </c>
      <c r="D2146" s="445">
        <v>91.102615</v>
      </c>
      <c r="E2146" s="446">
        <f t="shared" si="36"/>
        <v>-0.23169715865729446</v>
      </c>
      <c r="F2146" s="80">
        <v>4.9879839540127868E-3</v>
      </c>
    </row>
    <row r="2147" spans="2:6">
      <c r="B2147" s="444">
        <v>41276</v>
      </c>
      <c r="C2147" s="445">
        <v>118.57643899999999</v>
      </c>
      <c r="D2147" s="445">
        <v>118.57643899999999</v>
      </c>
      <c r="E2147" s="446">
        <f t="shared" si="36"/>
        <v>-0.88494018889047044</v>
      </c>
      <c r="F2147" s="80">
        <v>4.9828065907255858E-3</v>
      </c>
    </row>
    <row r="2148" spans="2:6">
      <c r="B2148" s="444">
        <v>45064</v>
      </c>
      <c r="C2148" s="445">
        <v>1030.5634769999999</v>
      </c>
      <c r="D2148" s="445">
        <v>1030.5634769999999</v>
      </c>
      <c r="E2148" s="446">
        <f t="shared" si="36"/>
        <v>18.094966863796234</v>
      </c>
      <c r="F2148" s="80">
        <v>4.9787206888727287E-3</v>
      </c>
    </row>
    <row r="2149" spans="2:6">
      <c r="B2149" s="444">
        <v>39115</v>
      </c>
      <c r="C2149" s="445">
        <v>53.970424999999999</v>
      </c>
      <c r="D2149" s="445">
        <v>53.970424999999999</v>
      </c>
      <c r="E2149" s="446">
        <f t="shared" si="36"/>
        <v>3.79983249450766E-2</v>
      </c>
      <c r="F2149" s="80">
        <v>4.9760727453194153E-3</v>
      </c>
    </row>
    <row r="2150" spans="2:6">
      <c r="B2150" s="444">
        <v>39020</v>
      </c>
      <c r="C2150" s="445">
        <v>51.994712999999997</v>
      </c>
      <c r="D2150" s="445">
        <v>51.994712999999997</v>
      </c>
      <c r="E2150" s="446">
        <f t="shared" si="36"/>
        <v>0.23500736839937519</v>
      </c>
      <c r="F2150" s="80">
        <v>4.9760262752185369E-3</v>
      </c>
    </row>
    <row r="2151" spans="2:6">
      <c r="B2151" s="444">
        <v>38698</v>
      </c>
      <c r="C2151" s="445">
        <v>42.100731000000003</v>
      </c>
      <c r="D2151" s="445">
        <v>42.100731000000003</v>
      </c>
      <c r="E2151" s="446">
        <f t="shared" si="36"/>
        <v>-0.79708263296126014</v>
      </c>
      <c r="F2151" s="80">
        <v>4.9554663269262278E-3</v>
      </c>
    </row>
    <row r="2152" spans="2:6">
      <c r="B2152" s="444">
        <v>41577</v>
      </c>
      <c r="C2152" s="445">
        <v>207.47721899999999</v>
      </c>
      <c r="D2152" s="445">
        <v>207.47721899999999</v>
      </c>
      <c r="E2152" s="446">
        <f t="shared" si="36"/>
        <v>-0.33743155251742218</v>
      </c>
      <c r="F2152" s="80">
        <v>4.9509853870717269E-3</v>
      </c>
    </row>
    <row r="2153" spans="2:6">
      <c r="B2153" s="444">
        <v>42696</v>
      </c>
      <c r="C2153" s="445">
        <v>313.14080799999999</v>
      </c>
      <c r="D2153" s="445">
        <v>313.14080799999999</v>
      </c>
      <c r="E2153" s="446">
        <f t="shared" si="36"/>
        <v>-0.79179097469955229</v>
      </c>
      <c r="F2153" s="80">
        <v>4.9448073502282863E-3</v>
      </c>
    </row>
    <row r="2154" spans="2:6">
      <c r="B2154" s="444">
        <v>45385</v>
      </c>
      <c r="C2154" s="445">
        <v>1503.9732670000001</v>
      </c>
      <c r="D2154" s="445">
        <v>1503.9732670000001</v>
      </c>
      <c r="E2154" s="446">
        <f t="shared" si="36"/>
        <v>4.66553888518213E-2</v>
      </c>
      <c r="F2154" s="80">
        <v>4.9400557368639575E-3</v>
      </c>
    </row>
    <row r="2155" spans="2:6">
      <c r="B2155" s="444">
        <v>45468</v>
      </c>
      <c r="C2155" s="445">
        <v>1436.9326169999999</v>
      </c>
      <c r="D2155" s="445">
        <v>1436.9326169999999</v>
      </c>
      <c r="E2155" s="446">
        <f t="shared" si="36"/>
        <v>3.6051122758350473</v>
      </c>
      <c r="F2155" s="80">
        <v>4.9275917500146704E-3</v>
      </c>
    </row>
    <row r="2156" spans="2:6">
      <c r="B2156" s="444">
        <v>42004</v>
      </c>
      <c r="C2156" s="445">
        <v>312.029877</v>
      </c>
      <c r="D2156" s="445">
        <v>312.029877</v>
      </c>
      <c r="E2156" s="446">
        <f t="shared" si="36"/>
        <v>4.2541172675386862</v>
      </c>
      <c r="F2156" s="80">
        <v>4.9087701701144848E-3</v>
      </c>
    </row>
    <row r="2157" spans="2:6">
      <c r="B2157" s="444">
        <v>40112</v>
      </c>
      <c r="C2157" s="445">
        <v>59.387687999999997</v>
      </c>
      <c r="D2157" s="445">
        <v>59.387687999999997</v>
      </c>
      <c r="E2157" s="446">
        <f t="shared" si="36"/>
        <v>-0.15791588958022651</v>
      </c>
      <c r="F2157" s="80">
        <v>4.9047487836608727E-3</v>
      </c>
    </row>
    <row r="2158" spans="2:6">
      <c r="B2158" s="444">
        <v>40799</v>
      </c>
      <c r="C2158" s="445">
        <v>70.524651000000006</v>
      </c>
      <c r="D2158" s="445">
        <v>70.524651000000006</v>
      </c>
      <c r="E2158" s="446">
        <f t="shared" si="36"/>
        <v>-0.810062027167747</v>
      </c>
      <c r="F2158" s="80">
        <v>4.8991587787570179E-3</v>
      </c>
    </row>
    <row r="2159" spans="2:6">
      <c r="B2159" s="444">
        <v>42038</v>
      </c>
      <c r="C2159" s="445">
        <v>371.30358899999999</v>
      </c>
      <c r="D2159" s="445">
        <v>371.30358899999999</v>
      </c>
      <c r="E2159" s="446">
        <f t="shared" si="36"/>
        <v>0.30829690338946891</v>
      </c>
      <c r="F2159" s="80">
        <v>4.8919496789292527E-3</v>
      </c>
    </row>
    <row r="2160" spans="2:6">
      <c r="B2160" s="444">
        <v>41836</v>
      </c>
      <c r="C2160" s="445">
        <v>283.80682400000001</v>
      </c>
      <c r="D2160" s="445">
        <v>283.80682400000001</v>
      </c>
      <c r="E2160" s="446">
        <f t="shared" si="36"/>
        <v>7.9540880865472889</v>
      </c>
      <c r="F2160" s="80">
        <v>4.8885199303303484E-3</v>
      </c>
    </row>
    <row r="2161" spans="2:6">
      <c r="B2161" s="444">
        <v>39969</v>
      </c>
      <c r="C2161" s="445">
        <v>31.695782000000001</v>
      </c>
      <c r="D2161" s="445">
        <v>31.695782000000001</v>
      </c>
      <c r="E2161" s="446">
        <f t="shared" si="36"/>
        <v>-0.97580485703141229</v>
      </c>
      <c r="F2161" s="80">
        <v>4.8823490770211198E-3</v>
      </c>
    </row>
    <row r="2162" spans="2:6">
      <c r="B2162" s="444">
        <v>45421</v>
      </c>
      <c r="C2162" s="445">
        <v>1310.005981</v>
      </c>
      <c r="D2162" s="445">
        <v>1310.005981</v>
      </c>
      <c r="E2162" s="446">
        <f t="shared" si="36"/>
        <v>2.6191787767772525</v>
      </c>
      <c r="F2162" s="80">
        <v>4.8719328670863149E-3</v>
      </c>
    </row>
    <row r="2163" spans="2:6">
      <c r="B2163" s="444">
        <v>42174</v>
      </c>
      <c r="C2163" s="445">
        <v>361.962219</v>
      </c>
      <c r="D2163" s="445">
        <v>361.962219</v>
      </c>
      <c r="E2163" s="446">
        <f t="shared" si="36"/>
        <v>-0.65349162320225052</v>
      </c>
      <c r="F2163" s="80">
        <v>4.8700809310504578E-3</v>
      </c>
    </row>
    <row r="2164" spans="2:6">
      <c r="B2164" s="444">
        <v>44503</v>
      </c>
      <c r="C2164" s="445">
        <v>1044.598755</v>
      </c>
      <c r="D2164" s="445">
        <v>1044.598755</v>
      </c>
      <c r="E2164" s="446">
        <f t="shared" si="36"/>
        <v>2.3282326763291392</v>
      </c>
      <c r="F2164" s="80">
        <v>4.8690165672382602E-3</v>
      </c>
    </row>
    <row r="2165" spans="2:6">
      <c r="B2165" s="444">
        <v>42692</v>
      </c>
      <c r="C2165" s="445">
        <v>313.859894</v>
      </c>
      <c r="D2165" s="445">
        <v>313.859894</v>
      </c>
      <c r="E2165" s="446">
        <f t="shared" si="36"/>
        <v>3.7394574142407988</v>
      </c>
      <c r="F2165" s="80">
        <v>4.8673426423666566E-3</v>
      </c>
    </row>
    <row r="2166" spans="2:6">
      <c r="B2166" s="444">
        <v>40368</v>
      </c>
      <c r="C2166" s="445">
        <v>66.222747999999996</v>
      </c>
      <c r="D2166" s="445">
        <v>66.222747999999996</v>
      </c>
      <c r="E2166" s="446">
        <f t="shared" si="36"/>
        <v>-0.9330402120885819</v>
      </c>
      <c r="F2166" s="80">
        <v>4.86692302304359E-3</v>
      </c>
    </row>
    <row r="2167" spans="2:6">
      <c r="B2167" s="444">
        <v>45040</v>
      </c>
      <c r="C2167" s="445">
        <v>988.99279799999999</v>
      </c>
      <c r="D2167" s="445">
        <v>988.99279799999999</v>
      </c>
      <c r="E2167" s="446">
        <f t="shared" si="36"/>
        <v>-2.1884970847039664E-2</v>
      </c>
      <c r="F2167" s="80">
        <v>4.8621875984538043E-3</v>
      </c>
    </row>
    <row r="2168" spans="2:6">
      <c r="B2168" s="444">
        <v>44530</v>
      </c>
      <c r="C2168" s="445">
        <v>1011.121155</v>
      </c>
      <c r="D2168" s="445">
        <v>1011.121155</v>
      </c>
      <c r="E2168" s="446">
        <f t="shared" si="36"/>
        <v>5.4443131850030619</v>
      </c>
      <c r="F2168" s="80">
        <v>4.8535767613981928E-3</v>
      </c>
    </row>
    <row r="2169" spans="2:6">
      <c r="B2169" s="444">
        <v>41464</v>
      </c>
      <c r="C2169" s="445">
        <v>156.90130600000001</v>
      </c>
      <c r="D2169" s="445">
        <v>156.90130600000001</v>
      </c>
      <c r="E2169" s="446">
        <f t="shared" si="36"/>
        <v>-0.57540425373093695</v>
      </c>
      <c r="F2169" s="80">
        <v>4.8240438700091204E-3</v>
      </c>
    </row>
    <row r="2170" spans="2:6">
      <c r="B2170" s="444">
        <v>42221</v>
      </c>
      <c r="C2170" s="445">
        <v>369.53103599999997</v>
      </c>
      <c r="D2170" s="445">
        <v>369.53103599999997</v>
      </c>
      <c r="E2170" s="446">
        <f t="shared" si="36"/>
        <v>7.3793634903405714</v>
      </c>
      <c r="F2170" s="80">
        <v>4.8238834565927924E-3</v>
      </c>
    </row>
    <row r="2171" spans="2:6">
      <c r="B2171" s="444">
        <v>38721</v>
      </c>
      <c r="C2171" s="445">
        <v>44.100132000000002</v>
      </c>
      <c r="D2171" s="445">
        <v>44.100132000000002</v>
      </c>
      <c r="E2171" s="446">
        <f t="shared" si="36"/>
        <v>0.57775457145863407</v>
      </c>
      <c r="F2171" s="80">
        <v>4.8030810587942341E-3</v>
      </c>
    </row>
    <row r="2172" spans="2:6">
      <c r="B2172" s="444">
        <v>38286</v>
      </c>
      <c r="C2172" s="445">
        <v>27.951198999999999</v>
      </c>
      <c r="D2172" s="445">
        <v>27.951198999999999</v>
      </c>
      <c r="E2172" s="446">
        <f t="shared" si="36"/>
        <v>-0.91644772450595302</v>
      </c>
      <c r="F2172" s="80">
        <v>4.7949490207965795E-3</v>
      </c>
    </row>
    <row r="2173" spans="2:6">
      <c r="B2173" s="444">
        <v>42391</v>
      </c>
      <c r="C2173" s="445">
        <v>334.535461</v>
      </c>
      <c r="D2173" s="445">
        <v>334.535461</v>
      </c>
      <c r="E2173" s="446">
        <f t="shared" si="36"/>
        <v>-0.66507014201079495</v>
      </c>
      <c r="F2173" s="80">
        <v>4.7889894969681546E-3</v>
      </c>
    </row>
    <row r="2174" spans="2:6">
      <c r="B2174" s="444">
        <v>44525</v>
      </c>
      <c r="C2174" s="445">
        <v>998.82244900000001</v>
      </c>
      <c r="D2174" s="445">
        <v>998.82244900000001</v>
      </c>
      <c r="E2174" s="446">
        <f t="shared" si="36"/>
        <v>30.848401984632503</v>
      </c>
      <c r="F2174" s="80">
        <v>4.7791879666163606E-3</v>
      </c>
    </row>
    <row r="2175" spans="2:6">
      <c r="B2175" s="444">
        <v>38560</v>
      </c>
      <c r="C2175" s="445">
        <v>31.361775999999999</v>
      </c>
      <c r="D2175" s="445">
        <v>31.361775999999999</v>
      </c>
      <c r="E2175" s="446">
        <f t="shared" si="36"/>
        <v>0.27348576154216886</v>
      </c>
      <c r="F2175" s="80">
        <v>4.7774204441402013E-3</v>
      </c>
    </row>
    <row r="2176" spans="2:6">
      <c r="B2176" s="444">
        <v>38209</v>
      </c>
      <c r="C2176" s="445">
        <v>24.626719000000001</v>
      </c>
      <c r="D2176" s="445">
        <v>24.626719000000001</v>
      </c>
      <c r="E2176" s="446">
        <f t="shared" si="36"/>
        <v>-0.51515084755166196</v>
      </c>
      <c r="F2176" s="80">
        <v>4.7628759891735761E-3</v>
      </c>
    </row>
    <row r="2177" spans="2:6">
      <c r="B2177" s="444">
        <v>39360</v>
      </c>
      <c r="C2177" s="445">
        <v>50.792538</v>
      </c>
      <c r="D2177" s="445">
        <v>50.792538</v>
      </c>
      <c r="E2177" s="446">
        <f t="shared" si="36"/>
        <v>-0.85313964379246399</v>
      </c>
      <c r="F2177" s="80">
        <v>4.7600775970726428E-3</v>
      </c>
    </row>
    <row r="2178" spans="2:6">
      <c r="B2178" s="444">
        <v>42304</v>
      </c>
      <c r="C2178" s="445">
        <v>345.85601800000001</v>
      </c>
      <c r="D2178" s="445">
        <v>345.85601800000001</v>
      </c>
      <c r="E2178" s="446">
        <f t="shared" si="36"/>
        <v>15.582625900982855</v>
      </c>
      <c r="F2178" s="80">
        <v>4.7476572886495649E-3</v>
      </c>
    </row>
    <row r="2179" spans="2:6">
      <c r="B2179" s="444">
        <v>38107</v>
      </c>
      <c r="C2179" s="445">
        <v>20.856528999999998</v>
      </c>
      <c r="D2179" s="445">
        <v>20.856528999999998</v>
      </c>
      <c r="E2179" s="446">
        <f t="shared" si="36"/>
        <v>-0.95294585413539634</v>
      </c>
      <c r="F2179" s="80">
        <v>4.7473299911975353E-3</v>
      </c>
    </row>
    <row r="2180" spans="2:6">
      <c r="B2180" s="444">
        <v>43501</v>
      </c>
      <c r="C2180" s="445">
        <v>443.24529999999999</v>
      </c>
      <c r="D2180" s="445">
        <v>443.24529999999999</v>
      </c>
      <c r="E2180" s="446">
        <f t="shared" si="36"/>
        <v>0.20559117036716268</v>
      </c>
      <c r="F2180" s="80">
        <v>4.7470033366385778E-3</v>
      </c>
    </row>
    <row r="2181" spans="2:6">
      <c r="B2181" s="444">
        <v>42970</v>
      </c>
      <c r="C2181" s="445">
        <v>367.658051</v>
      </c>
      <c r="D2181" s="445">
        <v>367.658051</v>
      </c>
      <c r="E2181" s="446">
        <f t="shared" si="36"/>
        <v>6.8119232431870804</v>
      </c>
      <c r="F2181" s="80">
        <v>4.7386305867298528E-3</v>
      </c>
    </row>
    <row r="2182" spans="2:6">
      <c r="B2182" s="444">
        <v>38960</v>
      </c>
      <c r="C2182" s="445">
        <v>47.063704999999999</v>
      </c>
      <c r="D2182" s="445">
        <v>47.063704999999999</v>
      </c>
      <c r="E2182" s="446">
        <f t="shared" si="36"/>
        <v>-0.95853725309761317</v>
      </c>
      <c r="F2182" s="80">
        <v>4.733553511918398E-3</v>
      </c>
    </row>
    <row r="2183" spans="2:6">
      <c r="B2183" s="444">
        <v>45159</v>
      </c>
      <c r="C2183" s="445">
        <v>1135.084106</v>
      </c>
      <c r="D2183" s="445">
        <v>1135.084106</v>
      </c>
      <c r="E2183" s="446">
        <f t="shared" si="36"/>
        <v>2.0771963980503809</v>
      </c>
      <c r="F2183" s="80">
        <v>4.7286577550746944E-3</v>
      </c>
    </row>
    <row r="2184" spans="2:6">
      <c r="B2184" s="444">
        <v>42957</v>
      </c>
      <c r="C2184" s="445">
        <v>368.86956800000002</v>
      </c>
      <c r="D2184" s="445">
        <v>368.86956800000002</v>
      </c>
      <c r="E2184" s="446">
        <f t="shared" si="36"/>
        <v>3.9477220848360082</v>
      </c>
      <c r="F2184" s="80">
        <v>4.7226568904308319E-3</v>
      </c>
    </row>
    <row r="2185" spans="2:6">
      <c r="B2185" s="444">
        <v>40497</v>
      </c>
      <c r="C2185" s="445">
        <v>74.553413000000006</v>
      </c>
      <c r="D2185" s="445">
        <v>74.553413000000006</v>
      </c>
      <c r="E2185" s="446">
        <f t="shared" si="36"/>
        <v>-0.80645216168448186</v>
      </c>
      <c r="F2185" s="80">
        <v>4.720975141982775E-3</v>
      </c>
    </row>
    <row r="2186" spans="2:6">
      <c r="B2186" s="444">
        <v>43245</v>
      </c>
      <c r="C2186" s="445">
        <v>385.19372600000003</v>
      </c>
      <c r="D2186" s="445">
        <v>385.19372600000003</v>
      </c>
      <c r="E2186" s="446">
        <f t="shared" si="36"/>
        <v>4.1166757356749217</v>
      </c>
      <c r="F2186" s="80">
        <v>4.7164746956600556E-3</v>
      </c>
    </row>
    <row r="2187" spans="2:6">
      <c r="B2187" s="444">
        <v>40807</v>
      </c>
      <c r="C2187" s="445">
        <v>75.282027999999997</v>
      </c>
      <c r="D2187" s="445">
        <v>75.282027999999997</v>
      </c>
      <c r="E2187" s="446">
        <f t="shared" ref="E2187:E2250" si="37">C2187/C2188-1</f>
        <v>-0.1113250368725841</v>
      </c>
      <c r="F2187" s="80">
        <v>4.7121036186879017E-3</v>
      </c>
    </row>
    <row r="2188" spans="2:6">
      <c r="B2188" s="444">
        <v>40542</v>
      </c>
      <c r="C2188" s="445">
        <v>84.712669000000005</v>
      </c>
      <c r="D2188" s="445">
        <v>84.712669000000005</v>
      </c>
      <c r="E2188" s="446">
        <f t="shared" si="37"/>
        <v>-0.7677055931308614</v>
      </c>
      <c r="F2188" s="80">
        <v>4.7017993486924148E-3</v>
      </c>
    </row>
    <row r="2189" spans="2:6">
      <c r="B2189" s="444">
        <v>42258</v>
      </c>
      <c r="C2189" s="445">
        <v>364.67804000000001</v>
      </c>
      <c r="D2189" s="445">
        <v>364.67804000000001</v>
      </c>
      <c r="E2189" s="446">
        <f t="shared" si="37"/>
        <v>4.0217563101850953</v>
      </c>
      <c r="F2189" s="80">
        <v>4.6949187452198782E-3</v>
      </c>
    </row>
    <row r="2190" spans="2:6">
      <c r="B2190" s="444">
        <v>40316</v>
      </c>
      <c r="C2190" s="445">
        <v>72.619620999999995</v>
      </c>
      <c r="D2190" s="445">
        <v>72.619620999999995</v>
      </c>
      <c r="E2190" s="446">
        <f t="shared" si="37"/>
        <v>-0.90888658594831739</v>
      </c>
      <c r="F2190" s="80">
        <v>4.6917078688799574E-3</v>
      </c>
    </row>
    <row r="2191" spans="2:6">
      <c r="B2191" s="444">
        <v>44330</v>
      </c>
      <c r="C2191" s="445">
        <v>797.02447500000005</v>
      </c>
      <c r="D2191" s="445">
        <v>797.02447500000005</v>
      </c>
      <c r="E2191" s="446">
        <f t="shared" si="37"/>
        <v>-0.51415169648052728</v>
      </c>
      <c r="F2191" s="80">
        <v>4.6904455465879291E-3</v>
      </c>
    </row>
    <row r="2192" spans="2:6">
      <c r="B2192" s="444">
        <v>45341</v>
      </c>
      <c r="C2192" s="445">
        <v>1640.4801030000001</v>
      </c>
      <c r="D2192" s="445">
        <v>1640.4801030000001</v>
      </c>
      <c r="E2192" s="446">
        <f t="shared" si="37"/>
        <v>10.416396840688023</v>
      </c>
      <c r="F2192" s="80">
        <v>4.6778465882832965E-3</v>
      </c>
    </row>
    <row r="2193" spans="2:6">
      <c r="B2193" s="444">
        <v>41401</v>
      </c>
      <c r="C2193" s="445">
        <v>143.69508400000001</v>
      </c>
      <c r="D2193" s="445">
        <v>143.69508400000001</v>
      </c>
      <c r="E2193" s="446">
        <f t="shared" si="37"/>
        <v>1.9242798872137685</v>
      </c>
      <c r="F2193" s="80">
        <v>4.6667984780532912E-3</v>
      </c>
    </row>
    <row r="2194" spans="2:6">
      <c r="B2194" s="444">
        <v>39029</v>
      </c>
      <c r="C2194" s="445">
        <v>49.138621999999998</v>
      </c>
      <c r="D2194" s="445">
        <v>49.138621999999998</v>
      </c>
      <c r="E2194" s="446">
        <f t="shared" si="37"/>
        <v>-0.46190292929688037</v>
      </c>
      <c r="F2194" s="80">
        <v>4.6634538615712984E-3</v>
      </c>
    </row>
    <row r="2195" spans="2:6">
      <c r="B2195" s="444">
        <v>41072</v>
      </c>
      <c r="C2195" s="445">
        <v>91.319252000000006</v>
      </c>
      <c r="D2195" s="445">
        <v>91.319252000000006</v>
      </c>
      <c r="E2195" s="446">
        <f t="shared" si="37"/>
        <v>-0.56929797636307544</v>
      </c>
      <c r="F2195" s="80">
        <v>4.6634058478447482E-3</v>
      </c>
    </row>
    <row r="2196" spans="2:6">
      <c r="B2196" s="444">
        <v>41556</v>
      </c>
      <c r="C2196" s="445">
        <v>212.02420000000001</v>
      </c>
      <c r="D2196" s="445">
        <v>212.02420000000001</v>
      </c>
      <c r="E2196" s="446">
        <f t="shared" si="37"/>
        <v>-0.39992660241866962</v>
      </c>
      <c r="F2196" s="80">
        <v>4.6541593950288895E-3</v>
      </c>
    </row>
    <row r="2197" spans="2:6">
      <c r="B2197" s="444">
        <v>42872</v>
      </c>
      <c r="C2197" s="445">
        <v>353.330444</v>
      </c>
      <c r="D2197" s="445">
        <v>353.330444</v>
      </c>
      <c r="E2197" s="446">
        <f t="shared" si="37"/>
        <v>-0.26451341577633625</v>
      </c>
      <c r="F2197" s="80">
        <v>4.6492828865194458E-3</v>
      </c>
    </row>
    <row r="2198" spans="2:6">
      <c r="B2198" s="444">
        <v>43985</v>
      </c>
      <c r="C2198" s="445">
        <v>480.40365600000001</v>
      </c>
      <c r="D2198" s="445">
        <v>480.40365600000001</v>
      </c>
      <c r="E2198" s="446">
        <f t="shared" si="37"/>
        <v>6.8292074772333233E-2</v>
      </c>
      <c r="F2198" s="80">
        <v>4.641288228085072E-3</v>
      </c>
    </row>
    <row r="2199" spans="2:6">
      <c r="B2199" s="444">
        <v>43607</v>
      </c>
      <c r="C2199" s="445">
        <v>449.69317599999999</v>
      </c>
      <c r="D2199" s="445">
        <v>449.69317599999999</v>
      </c>
      <c r="E2199" s="446">
        <f t="shared" si="37"/>
        <v>36.419172570240228</v>
      </c>
      <c r="F2199" s="80">
        <v>4.6397141995462299E-3</v>
      </c>
    </row>
    <row r="2200" spans="2:6">
      <c r="B2200" s="444">
        <v>37715</v>
      </c>
      <c r="C2200" s="445">
        <v>12.017721</v>
      </c>
      <c r="D2200" s="445">
        <v>12.017721</v>
      </c>
      <c r="E2200" s="446">
        <f t="shared" si="37"/>
        <v>-0.90143241917557793</v>
      </c>
      <c r="F2200" s="80">
        <v>4.6139920615428931E-3</v>
      </c>
    </row>
    <row r="2201" spans="2:6">
      <c r="B2201" s="444">
        <v>41240</v>
      </c>
      <c r="C2201" s="445">
        <v>121.92366800000001</v>
      </c>
      <c r="D2201" s="445">
        <v>121.92366800000001</v>
      </c>
      <c r="E2201" s="446">
        <f t="shared" si="37"/>
        <v>-0.85128958760774476</v>
      </c>
      <c r="F2201" s="80">
        <v>4.6098521131401338E-3</v>
      </c>
    </row>
    <row r="2202" spans="2:6">
      <c r="B2202" s="444">
        <v>44197</v>
      </c>
      <c r="C2202" s="445">
        <v>819.873108</v>
      </c>
      <c r="D2202" s="445">
        <v>819.873108</v>
      </c>
      <c r="E2202" s="446">
        <f t="shared" si="37"/>
        <v>1.2133886224756392</v>
      </c>
      <c r="F2202" s="80">
        <v>4.5976744743134734E-3</v>
      </c>
    </row>
    <row r="2203" spans="2:6">
      <c r="B2203" s="444">
        <v>43012</v>
      </c>
      <c r="C2203" s="445">
        <v>370.415344</v>
      </c>
      <c r="D2203" s="445">
        <v>370.415344</v>
      </c>
      <c r="E2203" s="446">
        <f t="shared" si="37"/>
        <v>0.5352726994954804</v>
      </c>
      <c r="F2203" s="80">
        <v>4.5886019515348764E-3</v>
      </c>
    </row>
    <row r="2204" spans="2:6">
      <c r="B2204" s="444">
        <v>41646</v>
      </c>
      <c r="C2204" s="445">
        <v>241.27006499999999</v>
      </c>
      <c r="D2204" s="445">
        <v>241.27006499999999</v>
      </c>
      <c r="E2204" s="446">
        <f t="shared" si="37"/>
        <v>8.0288265990125431</v>
      </c>
      <c r="F2204" s="80">
        <v>4.5579655937553198E-3</v>
      </c>
    </row>
    <row r="2205" spans="2:6">
      <c r="B2205" s="444">
        <v>38462</v>
      </c>
      <c r="C2205" s="445">
        <v>26.722194999999999</v>
      </c>
      <c r="D2205" s="445">
        <v>26.722194999999999</v>
      </c>
      <c r="E2205" s="446">
        <f t="shared" si="37"/>
        <v>-0.93008469164474916</v>
      </c>
      <c r="F2205" s="80">
        <v>4.5491209921002529E-3</v>
      </c>
    </row>
    <row r="2206" spans="2:6">
      <c r="B2206" s="444">
        <v>43276</v>
      </c>
      <c r="C2206" s="445">
        <v>382.20806900000002</v>
      </c>
      <c r="D2206" s="445">
        <v>382.20806900000002</v>
      </c>
      <c r="E2206" s="446">
        <f t="shared" si="37"/>
        <v>-0.57448526217066131</v>
      </c>
      <c r="F2206" s="80">
        <v>4.5317116843752725E-3</v>
      </c>
    </row>
    <row r="2207" spans="2:6">
      <c r="B2207" s="444">
        <v>44748</v>
      </c>
      <c r="C2207" s="445">
        <v>898.22522000000004</v>
      </c>
      <c r="D2207" s="445">
        <v>898.22522000000004</v>
      </c>
      <c r="E2207" s="446">
        <f t="shared" si="37"/>
        <v>28.251253100286874</v>
      </c>
      <c r="F2207" s="80">
        <v>4.5308088838635907E-3</v>
      </c>
    </row>
    <row r="2208" spans="2:6">
      <c r="B2208" s="444">
        <v>38534</v>
      </c>
      <c r="C2208" s="445">
        <v>30.707239000000001</v>
      </c>
      <c r="D2208" s="445">
        <v>30.707239000000001</v>
      </c>
      <c r="E2208" s="446">
        <f t="shared" si="37"/>
        <v>-0.67714210268361508</v>
      </c>
      <c r="F2208" s="80">
        <v>4.5191067815095742E-3</v>
      </c>
    </row>
    <row r="2209" spans="2:6">
      <c r="B2209" s="444">
        <v>40701</v>
      </c>
      <c r="C2209" s="445">
        <v>95.110695000000007</v>
      </c>
      <c r="D2209" s="445">
        <v>95.110695000000007</v>
      </c>
      <c r="E2209" s="446">
        <f t="shared" si="37"/>
        <v>-0.36043083984930691</v>
      </c>
      <c r="F2209" s="80">
        <v>4.5140594978698712E-3</v>
      </c>
    </row>
    <row r="2210" spans="2:6">
      <c r="B2210" s="444">
        <v>41443</v>
      </c>
      <c r="C2210" s="445">
        <v>148.71057099999999</v>
      </c>
      <c r="D2210" s="445">
        <v>148.71057099999999</v>
      </c>
      <c r="E2210" s="446">
        <f t="shared" si="37"/>
        <v>-0.8456823698194037</v>
      </c>
      <c r="F2210" s="80">
        <v>4.5086872713295811E-3</v>
      </c>
    </row>
    <row r="2211" spans="2:6">
      <c r="B2211" s="444">
        <v>44922</v>
      </c>
      <c r="C2211" s="445">
        <v>963.66546600000004</v>
      </c>
      <c r="D2211" s="445">
        <v>963.66546600000004</v>
      </c>
      <c r="E2211" s="446">
        <f t="shared" si="37"/>
        <v>1.4278455847369411</v>
      </c>
      <c r="F2211" s="80">
        <v>4.5072312998633013E-3</v>
      </c>
    </row>
    <row r="2212" spans="2:6">
      <c r="B2212" s="444">
        <v>43476</v>
      </c>
      <c r="C2212" s="445">
        <v>396.92205799999999</v>
      </c>
      <c r="D2212" s="445">
        <v>396.92205799999999</v>
      </c>
      <c r="E2212" s="446">
        <f t="shared" si="37"/>
        <v>1.7310880422282127E-2</v>
      </c>
      <c r="F2212" s="80">
        <v>4.4879490174445369E-3</v>
      </c>
    </row>
    <row r="2213" spans="2:6">
      <c r="B2213" s="444">
        <v>43224</v>
      </c>
      <c r="C2213" s="445">
        <v>390.16790800000001</v>
      </c>
      <c r="D2213" s="445">
        <v>390.16790800000001</v>
      </c>
      <c r="E2213" s="446">
        <f t="shared" si="37"/>
        <v>3.1546087083948988</v>
      </c>
      <c r="F2213" s="80">
        <v>4.4829653210805009E-3</v>
      </c>
    </row>
    <row r="2214" spans="2:6">
      <c r="B2214" s="444">
        <v>40674</v>
      </c>
      <c r="C2214" s="445">
        <v>93.912070999999997</v>
      </c>
      <c r="D2214" s="445">
        <v>93.912070999999997</v>
      </c>
      <c r="E2214" s="446">
        <f t="shared" si="37"/>
        <v>-0.74121265203752085</v>
      </c>
      <c r="F2214" s="80">
        <v>4.4722576784705925E-3</v>
      </c>
    </row>
    <row r="2215" spans="2:6">
      <c r="B2215" s="444">
        <v>42817</v>
      </c>
      <c r="C2215" s="445">
        <v>362.89282200000002</v>
      </c>
      <c r="D2215" s="445">
        <v>362.89282200000002</v>
      </c>
      <c r="E2215" s="446">
        <f t="shared" si="37"/>
        <v>-0.14544949259112194</v>
      </c>
      <c r="F2215" s="80">
        <v>4.4686897553385396E-3</v>
      </c>
    </row>
    <row r="2216" spans="2:6">
      <c r="B2216" s="444">
        <v>43129</v>
      </c>
      <c r="C2216" s="445">
        <v>424.65930200000003</v>
      </c>
      <c r="D2216" s="445">
        <v>424.65930200000003</v>
      </c>
      <c r="E2216" s="446">
        <f t="shared" si="37"/>
        <v>7.4142764505897834</v>
      </c>
      <c r="F2216" s="80">
        <v>4.4663535233444573E-3</v>
      </c>
    </row>
    <row r="2217" spans="2:6">
      <c r="B2217" s="444">
        <v>39377</v>
      </c>
      <c r="C2217" s="445">
        <v>50.468902999999997</v>
      </c>
      <c r="D2217" s="445">
        <v>50.468902999999997</v>
      </c>
      <c r="E2217" s="446">
        <f t="shared" si="37"/>
        <v>-0.95083293780200751</v>
      </c>
      <c r="F2217" s="80">
        <v>4.4590632537959696E-3</v>
      </c>
    </row>
    <row r="2218" spans="2:6">
      <c r="B2218" s="444">
        <v>44880</v>
      </c>
      <c r="C2218" s="445">
        <v>1026.477905</v>
      </c>
      <c r="D2218" s="445">
        <v>1026.477905</v>
      </c>
      <c r="E2218" s="446">
        <f t="shared" si="37"/>
        <v>45.24161151678318</v>
      </c>
      <c r="F2218" s="80">
        <v>4.4587155000195278E-3</v>
      </c>
    </row>
    <row r="2219" spans="2:6">
      <c r="B2219" s="444">
        <v>38177</v>
      </c>
      <c r="C2219" s="445">
        <v>22.198143000000002</v>
      </c>
      <c r="D2219" s="445">
        <v>22.198143000000002</v>
      </c>
      <c r="E2219" s="446">
        <f t="shared" si="37"/>
        <v>-0.98188461066197896</v>
      </c>
      <c r="F2219" s="80">
        <v>4.4580855029143773E-3</v>
      </c>
    </row>
    <row r="2220" spans="2:6">
      <c r="B2220" s="444">
        <v>45243</v>
      </c>
      <c r="C2220" s="445">
        <v>1225.3748780000001</v>
      </c>
      <c r="D2220" s="445">
        <v>1225.3748780000001</v>
      </c>
      <c r="E2220" s="446">
        <f t="shared" si="37"/>
        <v>0.18086858689504304</v>
      </c>
      <c r="F2220" s="80">
        <v>4.420813515455313E-3</v>
      </c>
    </row>
    <row r="2221" spans="2:6">
      <c r="B2221" s="444">
        <v>44987</v>
      </c>
      <c r="C2221" s="445">
        <v>1037.689453</v>
      </c>
      <c r="D2221" s="445">
        <v>1037.689453</v>
      </c>
      <c r="E2221" s="446">
        <f t="shared" si="37"/>
        <v>2.1412915758797335</v>
      </c>
      <c r="F2221" s="80">
        <v>4.4046927929026758E-3</v>
      </c>
    </row>
    <row r="2222" spans="2:6">
      <c r="B2222" s="444">
        <v>42291</v>
      </c>
      <c r="C2222" s="445">
        <v>330.33846999999997</v>
      </c>
      <c r="D2222" s="445">
        <v>330.33846999999997</v>
      </c>
      <c r="E2222" s="446">
        <f t="shared" si="37"/>
        <v>-0.7117486543988516</v>
      </c>
      <c r="F2222" s="80">
        <v>4.3983877546429628E-3</v>
      </c>
    </row>
    <row r="2223" spans="2:6">
      <c r="B2223" s="444">
        <v>44568</v>
      </c>
      <c r="C2223" s="445">
        <v>1146.008423</v>
      </c>
      <c r="D2223" s="445">
        <v>1146.008423</v>
      </c>
      <c r="E2223" s="446">
        <f t="shared" si="37"/>
        <v>13.842966172727209</v>
      </c>
      <c r="F2223" s="80">
        <v>4.3972398311489247E-3</v>
      </c>
    </row>
    <row r="2224" spans="2:6">
      <c r="B2224" s="444">
        <v>40892</v>
      </c>
      <c r="C2224" s="445">
        <v>77.208855</v>
      </c>
      <c r="D2224" s="445">
        <v>77.208855</v>
      </c>
      <c r="E2224" s="446">
        <f t="shared" si="37"/>
        <v>0.66032921584505289</v>
      </c>
      <c r="F2224" s="80">
        <v>4.3729310599434079E-3</v>
      </c>
    </row>
    <row r="2225" spans="2:6">
      <c r="B2225" s="444">
        <v>38954</v>
      </c>
      <c r="C2225" s="445">
        <v>46.502136</v>
      </c>
      <c r="D2225" s="445">
        <v>46.502136</v>
      </c>
      <c r="E2225" s="446">
        <f t="shared" si="37"/>
        <v>-0.47696295811483436</v>
      </c>
      <c r="F2225" s="80">
        <v>4.3694543939047925E-3</v>
      </c>
    </row>
    <row r="2226" spans="2:6">
      <c r="B2226" s="444">
        <v>41079</v>
      </c>
      <c r="C2226" s="445">
        <v>88.907921000000002</v>
      </c>
      <c r="D2226" s="445">
        <v>88.907921000000002</v>
      </c>
      <c r="E2226" s="446">
        <f t="shared" si="37"/>
        <v>-0.73507113667226698</v>
      </c>
      <c r="F2226" s="80">
        <v>4.3626008418993223E-3</v>
      </c>
    </row>
    <row r="2227" spans="2:6">
      <c r="B2227" s="444">
        <v>42389</v>
      </c>
      <c r="C2227" s="445">
        <v>335.59167500000001</v>
      </c>
      <c r="D2227" s="445">
        <v>335.59167500000001</v>
      </c>
      <c r="E2227" s="446">
        <f t="shared" si="37"/>
        <v>-2.413728928384884E-2</v>
      </c>
      <c r="F2227" s="80">
        <v>4.3541899218637603E-3</v>
      </c>
    </row>
    <row r="2228" spans="2:6">
      <c r="B2228" s="444">
        <v>42769</v>
      </c>
      <c r="C2228" s="445">
        <v>343.89230300000003</v>
      </c>
      <c r="D2228" s="445">
        <v>343.89230300000003</v>
      </c>
      <c r="E2228" s="446">
        <f t="shared" si="37"/>
        <v>4.9330587790195652</v>
      </c>
      <c r="F2228" s="80">
        <v>4.3522016950245934E-3</v>
      </c>
    </row>
    <row r="2229" spans="2:6">
      <c r="B2229" s="444">
        <v>39241</v>
      </c>
      <c r="C2229" s="445">
        <v>57.962059000000004</v>
      </c>
      <c r="D2229" s="445">
        <v>57.962059000000004</v>
      </c>
      <c r="E2229" s="446">
        <f t="shared" si="37"/>
        <v>-0.85178340928763152</v>
      </c>
      <c r="F2229" s="80">
        <v>4.3127949652517206E-3</v>
      </c>
    </row>
    <row r="2230" spans="2:6">
      <c r="B2230" s="444">
        <v>42048</v>
      </c>
      <c r="C2230" s="445">
        <v>391.06323200000003</v>
      </c>
      <c r="D2230" s="445">
        <v>391.06323200000003</v>
      </c>
      <c r="E2230" s="446">
        <f t="shared" si="37"/>
        <v>6.1454083328849149</v>
      </c>
      <c r="F2230" s="80">
        <v>4.3085910365199265E-3</v>
      </c>
    </row>
    <row r="2231" spans="2:6">
      <c r="B2231" s="444">
        <v>39104</v>
      </c>
      <c r="C2231" s="445">
        <v>54.729304999999997</v>
      </c>
      <c r="D2231" s="445">
        <v>54.729304999999997</v>
      </c>
      <c r="E2231" s="446">
        <f t="shared" si="37"/>
        <v>-0.96162751811900371</v>
      </c>
      <c r="F2231" s="80">
        <v>4.2989606043544182E-3</v>
      </c>
    </row>
    <row r="2232" spans="2:6">
      <c r="B2232" s="444">
        <v>45461</v>
      </c>
      <c r="C2232" s="445">
        <v>1426.264404</v>
      </c>
      <c r="D2232" s="445">
        <v>1426.264404</v>
      </c>
      <c r="E2232" s="446">
        <f t="shared" si="37"/>
        <v>0.48685586817371784</v>
      </c>
      <c r="F2232" s="80">
        <v>4.2974179546357849E-3</v>
      </c>
    </row>
    <row r="2233" spans="2:6">
      <c r="B2233" s="444">
        <v>44858</v>
      </c>
      <c r="C2233" s="445">
        <v>959.24859600000002</v>
      </c>
      <c r="D2233" s="445">
        <v>959.24859600000002</v>
      </c>
      <c r="E2233" s="446">
        <f t="shared" si="37"/>
        <v>1.5724501675044968</v>
      </c>
      <c r="F2233" s="80">
        <v>4.2835149498319236E-3</v>
      </c>
    </row>
    <row r="2234" spans="2:6">
      <c r="B2234" s="444">
        <v>42039</v>
      </c>
      <c r="C2234" s="445">
        <v>372.89297499999998</v>
      </c>
      <c r="D2234" s="445">
        <v>372.89297499999998</v>
      </c>
      <c r="E2234" s="446">
        <f t="shared" si="37"/>
        <v>3.0419362274512807E-2</v>
      </c>
      <c r="F2234" s="80">
        <v>4.2805565232497678E-3</v>
      </c>
    </row>
    <row r="2235" spans="2:6">
      <c r="B2235" s="444">
        <v>42885</v>
      </c>
      <c r="C2235" s="445">
        <v>361.88467400000002</v>
      </c>
      <c r="D2235" s="445">
        <v>361.88467400000002</v>
      </c>
      <c r="E2235" s="446">
        <f t="shared" si="37"/>
        <v>12.557308277437508</v>
      </c>
      <c r="F2235" s="80">
        <v>4.2803441733185732E-3</v>
      </c>
    </row>
    <row r="2236" spans="2:6">
      <c r="B2236" s="444">
        <v>38247</v>
      </c>
      <c r="C2236" s="445">
        <v>26.692958999999998</v>
      </c>
      <c r="D2236" s="445">
        <v>26.692958999999998</v>
      </c>
      <c r="E2236" s="446">
        <f t="shared" si="37"/>
        <v>-0.81208155072009669</v>
      </c>
      <c r="F2236" s="80">
        <v>4.2775827050740567E-3</v>
      </c>
    </row>
    <row r="2237" spans="2:6">
      <c r="B2237" s="444">
        <v>41422</v>
      </c>
      <c r="C2237" s="445">
        <v>142.04544100000001</v>
      </c>
      <c r="D2237" s="445">
        <v>142.04544100000001</v>
      </c>
      <c r="E2237" s="446">
        <f t="shared" si="37"/>
        <v>-0.64604473468838364</v>
      </c>
      <c r="F2237" s="80">
        <v>4.2466254922468583E-3</v>
      </c>
    </row>
    <row r="2238" spans="2:6">
      <c r="B2238" s="444">
        <v>43119</v>
      </c>
      <c r="C2238" s="445">
        <v>401.30902099999997</v>
      </c>
      <c r="D2238" s="445">
        <v>401.30902099999997</v>
      </c>
      <c r="E2238" s="446">
        <f t="shared" si="37"/>
        <v>-0.52808661271388357</v>
      </c>
      <c r="F2238" s="80">
        <v>4.2440657410283134E-3</v>
      </c>
    </row>
    <row r="2239" spans="2:6">
      <c r="B2239" s="444">
        <v>44356</v>
      </c>
      <c r="C2239" s="445">
        <v>850.387024</v>
      </c>
      <c r="D2239" s="445">
        <v>850.387024</v>
      </c>
      <c r="E2239" s="446">
        <f t="shared" si="37"/>
        <v>1.281795241820308</v>
      </c>
      <c r="F2239" s="80">
        <v>4.2388856899213678E-3</v>
      </c>
    </row>
    <row r="2240" spans="2:6">
      <c r="B2240" s="444">
        <v>42227</v>
      </c>
      <c r="C2240" s="445">
        <v>372.68331899999998</v>
      </c>
      <c r="D2240" s="445">
        <v>372.68331899999998</v>
      </c>
      <c r="E2240" s="446">
        <f t="shared" si="37"/>
        <v>3.8498422416378153</v>
      </c>
      <c r="F2240" s="80">
        <v>4.2176496211758785E-3</v>
      </c>
    </row>
    <row r="2241" spans="2:6">
      <c r="B2241" s="444">
        <v>40438</v>
      </c>
      <c r="C2241" s="445">
        <v>76.844420999999997</v>
      </c>
      <c r="D2241" s="445">
        <v>76.844420999999997</v>
      </c>
      <c r="E2241" s="446">
        <f t="shared" si="37"/>
        <v>-0.78459973033348063</v>
      </c>
      <c r="F2241" s="80">
        <v>4.1913691502717398E-3</v>
      </c>
    </row>
    <row r="2242" spans="2:6">
      <c r="B2242" s="444">
        <v>43055</v>
      </c>
      <c r="C2242" s="445">
        <v>356.75173999999998</v>
      </c>
      <c r="D2242" s="445">
        <v>356.75173999999998</v>
      </c>
      <c r="E2242" s="446">
        <f t="shared" si="37"/>
        <v>1.5829331436133076E-2</v>
      </c>
      <c r="F2242" s="80">
        <v>4.1847488823449908E-3</v>
      </c>
    </row>
    <row r="2243" spans="2:6">
      <c r="B2243" s="444">
        <v>42905</v>
      </c>
      <c r="C2243" s="445">
        <v>351.19259599999998</v>
      </c>
      <c r="D2243" s="445">
        <v>351.19259599999998</v>
      </c>
      <c r="E2243" s="446">
        <f t="shared" si="37"/>
        <v>-0.66904506401913522</v>
      </c>
      <c r="F2243" s="80">
        <v>4.1717008315460546E-3</v>
      </c>
    </row>
    <row r="2244" spans="2:6">
      <c r="B2244" s="444">
        <v>45070</v>
      </c>
      <c r="C2244" s="445">
        <v>1061.1492920000001</v>
      </c>
      <c r="D2244" s="445">
        <v>1061.1492920000001</v>
      </c>
      <c r="E2244" s="446">
        <f t="shared" si="37"/>
        <v>17.63862067756591</v>
      </c>
      <c r="F2244" s="80">
        <v>4.154108309000204E-3</v>
      </c>
    </row>
    <row r="2245" spans="2:6">
      <c r="B2245" s="444">
        <v>40071</v>
      </c>
      <c r="C2245" s="445">
        <v>56.932822999999999</v>
      </c>
      <c r="D2245" s="445">
        <v>56.932822999999999</v>
      </c>
      <c r="E2245" s="446">
        <f t="shared" si="37"/>
        <v>8.9041556285449408E-2</v>
      </c>
      <c r="F2245" s="80">
        <v>4.153971765570974E-3</v>
      </c>
    </row>
    <row r="2246" spans="2:6">
      <c r="B2246" s="444">
        <v>39331</v>
      </c>
      <c r="C2246" s="445">
        <v>52.277915999999998</v>
      </c>
      <c r="D2246" s="445">
        <v>52.277915999999998</v>
      </c>
      <c r="E2246" s="446">
        <f t="shared" si="37"/>
        <v>1.1526397735734566</v>
      </c>
      <c r="F2246" s="80">
        <v>4.1441227836782613E-3</v>
      </c>
    </row>
    <row r="2247" spans="2:6">
      <c r="B2247" s="444">
        <v>38013</v>
      </c>
      <c r="C2247" s="445">
        <v>24.285492000000001</v>
      </c>
      <c r="D2247" s="445">
        <v>24.285492000000001</v>
      </c>
      <c r="E2247" s="446">
        <f t="shared" si="37"/>
        <v>-0.96600072624953426</v>
      </c>
      <c r="F2247" s="80">
        <v>4.142266524596927E-3</v>
      </c>
    </row>
    <row r="2248" spans="2:6">
      <c r="B2248" s="444">
        <v>44148</v>
      </c>
      <c r="C2248" s="445">
        <v>714.29443400000002</v>
      </c>
      <c r="D2248" s="445">
        <v>714.29443400000002</v>
      </c>
      <c r="E2248" s="446">
        <f t="shared" si="37"/>
        <v>18.991366785665157</v>
      </c>
      <c r="F2248" s="80">
        <v>4.1225406453360147E-3</v>
      </c>
    </row>
    <row r="2249" spans="2:6">
      <c r="B2249" s="444">
        <v>38625</v>
      </c>
      <c r="C2249" s="445">
        <v>35.730145</v>
      </c>
      <c r="D2249" s="445">
        <v>35.730145</v>
      </c>
      <c r="E2249" s="446">
        <f t="shared" si="37"/>
        <v>-0.96353730966987883</v>
      </c>
      <c r="F2249" s="80">
        <v>4.1025276415125322E-3</v>
      </c>
    </row>
    <row r="2250" spans="2:6">
      <c r="B2250" s="444">
        <v>44677</v>
      </c>
      <c r="C2250" s="445">
        <v>979.90972899999997</v>
      </c>
      <c r="D2250" s="445">
        <v>979.90972899999997</v>
      </c>
      <c r="E2250" s="446">
        <f t="shared" si="37"/>
        <v>2.0750901150306391</v>
      </c>
      <c r="F2250" s="80">
        <v>4.0831030028602999E-3</v>
      </c>
    </row>
    <row r="2251" spans="2:6">
      <c r="B2251" s="444">
        <v>41883</v>
      </c>
      <c r="C2251" s="445">
        <v>318.66049199999998</v>
      </c>
      <c r="D2251" s="445">
        <v>318.66049199999998</v>
      </c>
      <c r="E2251" s="446">
        <f t="shared" ref="E2251:E2314" si="38">C2251/C2252-1</f>
        <v>4.0523241511376034</v>
      </c>
      <c r="F2251" s="80">
        <v>4.0779061666098571E-3</v>
      </c>
    </row>
    <row r="2252" spans="2:6">
      <c r="B2252" s="444">
        <v>40280</v>
      </c>
      <c r="C2252" s="445">
        <v>63.07206</v>
      </c>
      <c r="D2252" s="445">
        <v>63.07206</v>
      </c>
      <c r="E2252" s="446">
        <f t="shared" si="38"/>
        <v>-0.84175849776531253</v>
      </c>
      <c r="F2252" s="80">
        <v>4.0743679122894338E-3</v>
      </c>
    </row>
    <row r="2253" spans="2:6">
      <c r="B2253" s="444">
        <v>43158</v>
      </c>
      <c r="C2253" s="445">
        <v>398.58102400000001</v>
      </c>
      <c r="D2253" s="445">
        <v>398.58102400000001</v>
      </c>
      <c r="E2253" s="446">
        <f t="shared" si="38"/>
        <v>26.632799323359354</v>
      </c>
      <c r="F2253" s="80">
        <v>4.0696456970577E-3</v>
      </c>
    </row>
    <row r="2254" spans="2:6">
      <c r="B2254" s="444">
        <v>37536</v>
      </c>
      <c r="C2254" s="445">
        <v>14.424200000000001</v>
      </c>
      <c r="D2254" s="445">
        <v>14.424200000000001</v>
      </c>
      <c r="E2254" s="446">
        <f t="shared" si="38"/>
        <v>-0.80699952337946113</v>
      </c>
      <c r="F2254" s="80">
        <v>4.067866361700867E-3</v>
      </c>
    </row>
    <row r="2255" spans="2:6">
      <c r="B2255" s="444">
        <v>40410</v>
      </c>
      <c r="C2255" s="445">
        <v>74.736603000000002</v>
      </c>
      <c r="D2255" s="445">
        <v>74.736603000000002</v>
      </c>
      <c r="E2255" s="446">
        <f t="shared" si="38"/>
        <v>-0.78695178344357153</v>
      </c>
      <c r="F2255" s="80">
        <v>4.0631475604897549E-3</v>
      </c>
    </row>
    <row r="2256" spans="2:6">
      <c r="B2256" s="444">
        <v>42920</v>
      </c>
      <c r="C2256" s="445">
        <v>350.79666099999997</v>
      </c>
      <c r="D2256" s="445">
        <v>350.79666099999997</v>
      </c>
      <c r="E2256" s="446">
        <f t="shared" si="38"/>
        <v>3.6167921423909233E-2</v>
      </c>
      <c r="F2256" s="80">
        <v>4.0567024609896585E-3</v>
      </c>
    </row>
    <row r="2257" spans="2:6">
      <c r="B2257" s="444">
        <v>42465</v>
      </c>
      <c r="C2257" s="445">
        <v>338.551941</v>
      </c>
      <c r="D2257" s="445">
        <v>338.551941</v>
      </c>
      <c r="E2257" s="446">
        <f t="shared" si="38"/>
        <v>-0.7817032266067967</v>
      </c>
      <c r="F2257" s="80">
        <v>4.0488069375042013E-3</v>
      </c>
    </row>
    <row r="2258" spans="2:6">
      <c r="B2258" s="444">
        <v>45324</v>
      </c>
      <c r="C2258" s="445">
        <v>1550.8792719999999</v>
      </c>
      <c r="D2258" s="445">
        <v>1550.8792719999999</v>
      </c>
      <c r="E2258" s="446">
        <f t="shared" si="38"/>
        <v>0.41536750851224102</v>
      </c>
      <c r="F2258" s="80">
        <v>4.0256476700828436E-3</v>
      </c>
    </row>
    <row r="2259" spans="2:6">
      <c r="B2259" s="444">
        <v>45093</v>
      </c>
      <c r="C2259" s="445">
        <v>1095.743164</v>
      </c>
      <c r="D2259" s="445">
        <v>1095.743164</v>
      </c>
      <c r="E2259" s="446">
        <f t="shared" si="38"/>
        <v>2.4460708700508462</v>
      </c>
      <c r="F2259" s="80">
        <v>4.0223176325229204E-3</v>
      </c>
    </row>
    <row r="2260" spans="2:6">
      <c r="B2260" s="444">
        <v>42690</v>
      </c>
      <c r="C2260" s="445">
        <v>317.968842</v>
      </c>
      <c r="D2260" s="445">
        <v>317.968842</v>
      </c>
      <c r="E2260" s="446">
        <f t="shared" si="38"/>
        <v>-0.70665931447202834</v>
      </c>
      <c r="F2260" s="80">
        <v>4.022276865261798E-3</v>
      </c>
    </row>
    <row r="2261" spans="2:6">
      <c r="B2261" s="444">
        <v>45091</v>
      </c>
      <c r="C2261" s="445">
        <v>1083.9575199999999</v>
      </c>
      <c r="D2261" s="445">
        <v>1083.9575199999999</v>
      </c>
      <c r="E2261" s="446">
        <f t="shared" si="38"/>
        <v>2.2828235489541311</v>
      </c>
      <c r="F2261" s="80">
        <v>4.0219546488182711E-3</v>
      </c>
    </row>
    <row r="2262" spans="2:6">
      <c r="B2262" s="444">
        <v>42377</v>
      </c>
      <c r="C2262" s="445">
        <v>330.19061299999998</v>
      </c>
      <c r="D2262" s="445">
        <v>330.19061299999998</v>
      </c>
      <c r="E2262" s="446">
        <f t="shared" si="38"/>
        <v>5.0870754349271756</v>
      </c>
      <c r="F2262" s="80">
        <v>3.9997849275237307E-3</v>
      </c>
    </row>
    <row r="2263" spans="2:6">
      <c r="B2263" s="444">
        <v>39199</v>
      </c>
      <c r="C2263" s="445">
        <v>54.244540999999998</v>
      </c>
      <c r="D2263" s="445">
        <v>54.244540999999998</v>
      </c>
      <c r="E2263" s="446">
        <f t="shared" si="38"/>
        <v>-0.89010239891100273</v>
      </c>
      <c r="F2263" s="80">
        <v>3.9934828805492373E-3</v>
      </c>
    </row>
    <row r="2264" spans="2:6">
      <c r="B2264" s="444">
        <v>43990</v>
      </c>
      <c r="C2264" s="445">
        <v>493.59167500000001</v>
      </c>
      <c r="D2264" s="445">
        <v>493.59167500000001</v>
      </c>
      <c r="E2264" s="446">
        <f t="shared" si="38"/>
        <v>-0.52561528862146334</v>
      </c>
      <c r="F2264" s="80">
        <v>3.9933144796373554E-3</v>
      </c>
    </row>
    <row r="2265" spans="2:6">
      <c r="B2265" s="444">
        <v>44600</v>
      </c>
      <c r="C2265" s="445">
        <v>1040.488159</v>
      </c>
      <c r="D2265" s="445">
        <v>1040.488159</v>
      </c>
      <c r="E2265" s="446">
        <f t="shared" si="38"/>
        <v>2.1000018251636039</v>
      </c>
      <c r="F2265" s="80">
        <v>3.9744699422694652E-3</v>
      </c>
    </row>
    <row r="2266" spans="2:6">
      <c r="B2266" s="444">
        <v>42396</v>
      </c>
      <c r="C2266" s="445">
        <v>335.641144</v>
      </c>
      <c r="D2266" s="445">
        <v>335.641144</v>
      </c>
      <c r="E2266" s="446">
        <f t="shared" si="38"/>
        <v>3.6255688125159056</v>
      </c>
      <c r="F2266" s="80">
        <v>3.9632603822485901E-3</v>
      </c>
    </row>
    <row r="2267" spans="2:6">
      <c r="B2267" s="444">
        <v>40511</v>
      </c>
      <c r="C2267" s="445">
        <v>72.562134</v>
      </c>
      <c r="D2267" s="445">
        <v>72.562134</v>
      </c>
      <c r="E2267" s="446">
        <f t="shared" si="38"/>
        <v>-0.91722300606766616</v>
      </c>
      <c r="F2267" s="80">
        <v>3.9542264019274409E-3</v>
      </c>
    </row>
    <row r="2268" spans="2:6">
      <c r="B2268" s="444">
        <v>44774</v>
      </c>
      <c r="C2268" s="445">
        <v>876.59783900000002</v>
      </c>
      <c r="D2268" s="445">
        <v>876.59783900000002</v>
      </c>
      <c r="E2268" s="446">
        <f t="shared" si="38"/>
        <v>15.323011234676283</v>
      </c>
      <c r="F2268" s="80">
        <v>3.954041394888641E-3</v>
      </c>
    </row>
    <row r="2269" spans="2:6">
      <c r="B2269" s="444">
        <v>39114</v>
      </c>
      <c r="C2269" s="445">
        <v>53.703194000000003</v>
      </c>
      <c r="D2269" s="445">
        <v>53.703194000000003</v>
      </c>
      <c r="E2269" s="446">
        <f t="shared" si="38"/>
        <v>-0.84914253785611682</v>
      </c>
      <c r="F2269" s="80">
        <v>3.9480667054463403E-3</v>
      </c>
    </row>
    <row r="2270" spans="2:6">
      <c r="B2270" s="444">
        <v>42928</v>
      </c>
      <c r="C2270" s="445">
        <v>355.98632800000001</v>
      </c>
      <c r="D2270" s="445">
        <v>355.98632800000001</v>
      </c>
      <c r="E2270" s="446">
        <f t="shared" si="38"/>
        <v>-0.10731127182894895</v>
      </c>
      <c r="F2270" s="80">
        <v>3.9380503002715006E-3</v>
      </c>
    </row>
    <row r="2271" spans="2:6">
      <c r="B2271" s="444">
        <v>43488</v>
      </c>
      <c r="C2271" s="445">
        <v>398.77990699999998</v>
      </c>
      <c r="D2271" s="445">
        <v>398.77990699999998</v>
      </c>
      <c r="E2271" s="446">
        <f t="shared" si="38"/>
        <v>0.41809491957508449</v>
      </c>
      <c r="F2271" s="80">
        <v>3.9330732510478583E-3</v>
      </c>
    </row>
    <row r="2272" spans="2:6">
      <c r="B2272" s="444">
        <v>41710</v>
      </c>
      <c r="C2272" s="445">
        <v>281.208191</v>
      </c>
      <c r="D2272" s="445">
        <v>281.208191</v>
      </c>
      <c r="E2272" s="446">
        <f t="shared" si="38"/>
        <v>4.4687253639834408</v>
      </c>
      <c r="F2272" s="80">
        <v>3.9190902910131165E-3</v>
      </c>
    </row>
    <row r="2273" spans="2:6">
      <c r="B2273" s="444">
        <v>39381</v>
      </c>
      <c r="C2273" s="445">
        <v>51.421157999999998</v>
      </c>
      <c r="D2273" s="445">
        <v>51.421157999999998</v>
      </c>
      <c r="E2273" s="446">
        <f t="shared" si="38"/>
        <v>-0.94383545403785807</v>
      </c>
      <c r="F2273" s="80">
        <v>3.9140050463992715E-3</v>
      </c>
    </row>
    <row r="2274" spans="2:6">
      <c r="B2274" s="444">
        <v>44411</v>
      </c>
      <c r="C2274" s="445">
        <v>915.54480000000001</v>
      </c>
      <c r="D2274" s="445">
        <v>915.54480000000001</v>
      </c>
      <c r="E2274" s="446">
        <f t="shared" si="38"/>
        <v>19.022724844689321</v>
      </c>
      <c r="F2274" s="80">
        <v>3.9112981330160501E-3</v>
      </c>
    </row>
    <row r="2275" spans="2:6">
      <c r="B2275" s="444">
        <v>38975</v>
      </c>
      <c r="C2275" s="445">
        <v>45.725285</v>
      </c>
      <c r="D2275" s="445">
        <v>45.725285</v>
      </c>
      <c r="E2275" s="446">
        <f t="shared" si="38"/>
        <v>1.0560773445385889</v>
      </c>
      <c r="F2275" s="80">
        <v>3.9084012678871627E-3</v>
      </c>
    </row>
    <row r="2276" spans="2:6">
      <c r="B2276" s="444">
        <v>38161</v>
      </c>
      <c r="C2276" s="445">
        <v>22.239087999999999</v>
      </c>
      <c r="D2276" s="445">
        <v>22.239087999999999</v>
      </c>
      <c r="E2276" s="446">
        <f t="shared" si="38"/>
        <v>-0.95384151309308252</v>
      </c>
      <c r="F2276" s="80">
        <v>3.9006117499378323E-3</v>
      </c>
    </row>
    <row r="2277" spans="2:6">
      <c r="B2277" s="444">
        <v>43797</v>
      </c>
      <c r="C2277" s="445">
        <v>481.79846199999997</v>
      </c>
      <c r="D2277" s="445">
        <v>481.79846199999997</v>
      </c>
      <c r="E2277" s="446">
        <f t="shared" si="38"/>
        <v>0.35834903937646789</v>
      </c>
      <c r="F2277" s="80">
        <v>3.9001060197323412E-3</v>
      </c>
    </row>
    <row r="2278" spans="2:6">
      <c r="B2278" s="444">
        <v>42916</v>
      </c>
      <c r="C2278" s="445">
        <v>354.69415300000003</v>
      </c>
      <c r="D2278" s="445">
        <v>354.69415300000003</v>
      </c>
      <c r="E2278" s="446">
        <f t="shared" si="38"/>
        <v>4.5735531001487049</v>
      </c>
      <c r="F2278" s="80">
        <v>3.8935749868120872E-3</v>
      </c>
    </row>
    <row r="2279" spans="2:6">
      <c r="B2279" s="444">
        <v>40219</v>
      </c>
      <c r="C2279" s="445">
        <v>63.638786000000003</v>
      </c>
      <c r="D2279" s="445">
        <v>63.638786000000003</v>
      </c>
      <c r="E2279" s="446">
        <f t="shared" si="38"/>
        <v>-0.82371242775551634</v>
      </c>
      <c r="F2279" s="80">
        <v>3.8931099091157328E-3</v>
      </c>
    </row>
    <row r="2280" spans="2:6">
      <c r="B2280" s="444">
        <v>42990</v>
      </c>
      <c r="C2280" s="445">
        <v>360.99417099999999</v>
      </c>
      <c r="D2280" s="445">
        <v>360.99417099999999</v>
      </c>
      <c r="E2280" s="446">
        <f t="shared" si="38"/>
        <v>-0.65603447389074465</v>
      </c>
      <c r="F2280" s="80">
        <v>3.892152721970632E-3</v>
      </c>
    </row>
    <row r="2281" spans="2:6">
      <c r="B2281" s="444">
        <v>45061</v>
      </c>
      <c r="C2281" s="445">
        <v>1049.506836</v>
      </c>
      <c r="D2281" s="445">
        <v>1049.506836</v>
      </c>
      <c r="E2281" s="446">
        <f t="shared" si="38"/>
        <v>1.8499865075267015</v>
      </c>
      <c r="F2281" s="80">
        <v>3.8794604491527718E-3</v>
      </c>
    </row>
    <row r="2282" spans="2:6">
      <c r="B2282" s="444">
        <v>42143</v>
      </c>
      <c r="C2282" s="445">
        <v>368.24975599999999</v>
      </c>
      <c r="D2282" s="445">
        <v>368.24975599999999</v>
      </c>
      <c r="E2282" s="446">
        <f t="shared" si="38"/>
        <v>-0.2591263313347697</v>
      </c>
      <c r="F2282" s="80">
        <v>3.8682853059619493E-3</v>
      </c>
    </row>
    <row r="2283" spans="2:6">
      <c r="B2283" s="444">
        <v>43837</v>
      </c>
      <c r="C2283" s="445">
        <v>497.04797400000001</v>
      </c>
      <c r="D2283" s="445">
        <v>497.04797400000001</v>
      </c>
      <c r="E2283" s="446">
        <f t="shared" si="38"/>
        <v>11.035375795335646</v>
      </c>
      <c r="F2283" s="80">
        <v>3.8659326482686218E-3</v>
      </c>
    </row>
    <row r="2284" spans="2:6">
      <c r="B2284" s="444">
        <v>38866</v>
      </c>
      <c r="C2284" s="445">
        <v>41.298915999999998</v>
      </c>
      <c r="D2284" s="445">
        <v>41.298915999999998</v>
      </c>
      <c r="E2284" s="446">
        <f t="shared" si="38"/>
        <v>-0.81769301637200742</v>
      </c>
      <c r="F2284" s="80">
        <v>3.8554652286086899E-3</v>
      </c>
    </row>
    <row r="2285" spans="2:6">
      <c r="B2285" s="444">
        <v>41624</v>
      </c>
      <c r="C2285" s="445">
        <v>226.53501900000001</v>
      </c>
      <c r="D2285" s="445">
        <v>226.53501900000001</v>
      </c>
      <c r="E2285" s="446">
        <f t="shared" si="38"/>
        <v>-0.79885575835541955</v>
      </c>
      <c r="F2285" s="80">
        <v>3.8521268400324438E-3</v>
      </c>
    </row>
    <row r="2286" spans="2:6">
      <c r="B2286" s="444">
        <v>44473</v>
      </c>
      <c r="C2286" s="445">
        <v>1126.231689</v>
      </c>
      <c r="D2286" s="445">
        <v>1126.231689</v>
      </c>
      <c r="E2286" s="446">
        <f t="shared" si="38"/>
        <v>6.9286718466381467</v>
      </c>
      <c r="F2286" s="80">
        <v>3.8468079675855193E-3</v>
      </c>
    </row>
    <row r="2287" spans="2:6">
      <c r="B2287" s="444">
        <v>41425</v>
      </c>
      <c r="C2287" s="445">
        <v>142.04544100000001</v>
      </c>
      <c r="D2287" s="445">
        <v>142.04544100000001</v>
      </c>
      <c r="E2287" s="446">
        <f t="shared" si="38"/>
        <v>-0.64406373981865583</v>
      </c>
      <c r="F2287" s="80">
        <v>3.840745169000126E-3</v>
      </c>
    </row>
    <row r="2288" spans="2:6">
      <c r="B2288" s="444">
        <v>43473</v>
      </c>
      <c r="C2288" s="445">
        <v>399.07549999999998</v>
      </c>
      <c r="D2288" s="445">
        <v>399.07549999999998</v>
      </c>
      <c r="E2288" s="446">
        <f t="shared" si="38"/>
        <v>2.4022860742045697</v>
      </c>
      <c r="F2288" s="80">
        <v>3.8237215662837443E-3</v>
      </c>
    </row>
    <row r="2289" spans="2:6">
      <c r="B2289" s="444">
        <v>41221</v>
      </c>
      <c r="C2289" s="445">
        <v>117.29628</v>
      </c>
      <c r="D2289" s="445">
        <v>117.29628</v>
      </c>
      <c r="E2289" s="446">
        <f t="shared" si="38"/>
        <v>-0.89238632359605896</v>
      </c>
      <c r="F2289" s="80">
        <v>3.81389490911066E-3</v>
      </c>
    </row>
    <row r="2290" spans="2:6">
      <c r="B2290" s="444">
        <v>44553</v>
      </c>
      <c r="C2290" s="445">
        <v>1089.975586</v>
      </c>
      <c r="D2290" s="445">
        <v>1089.975586</v>
      </c>
      <c r="E2290" s="446">
        <f t="shared" si="38"/>
        <v>2.3747673096133544</v>
      </c>
      <c r="F2290" s="80">
        <v>3.8025888368657945E-3</v>
      </c>
    </row>
    <row r="2291" spans="2:6">
      <c r="B2291" s="444">
        <v>42633</v>
      </c>
      <c r="C2291" s="445">
        <v>322.97799700000002</v>
      </c>
      <c r="D2291" s="445">
        <v>322.97799700000002</v>
      </c>
      <c r="E2291" s="446">
        <f t="shared" si="38"/>
        <v>-0.15537648136954063</v>
      </c>
      <c r="F2291" s="80">
        <v>3.8020520535166913E-3</v>
      </c>
    </row>
    <row r="2292" spans="2:6">
      <c r="B2292" s="444">
        <v>42237</v>
      </c>
      <c r="C2292" s="445">
        <v>382.392853</v>
      </c>
      <c r="D2292" s="445">
        <v>382.392853</v>
      </c>
      <c r="E2292" s="446">
        <f t="shared" si="38"/>
        <v>-0.26325321171440808</v>
      </c>
      <c r="F2292" s="80">
        <v>3.7970488030441008E-3</v>
      </c>
    </row>
    <row r="2293" spans="2:6">
      <c r="B2293" s="444">
        <v>43881</v>
      </c>
      <c r="C2293" s="445">
        <v>519.02886999999998</v>
      </c>
      <c r="D2293" s="445">
        <v>519.02886999999998</v>
      </c>
      <c r="E2293" s="446">
        <f t="shared" si="38"/>
        <v>0.30073718399743288</v>
      </c>
      <c r="F2293" s="80">
        <v>3.7968020286722748E-3</v>
      </c>
    </row>
    <row r="2294" spans="2:6">
      <c r="B2294" s="444">
        <v>43117</v>
      </c>
      <c r="C2294" s="445">
        <v>399.026703</v>
      </c>
      <c r="D2294" s="445">
        <v>399.026703</v>
      </c>
      <c r="E2294" s="446">
        <f t="shared" si="38"/>
        <v>3.2081124257307314</v>
      </c>
      <c r="F2294" s="80">
        <v>3.7922873037807836E-3</v>
      </c>
    </row>
    <row r="2295" spans="2:6">
      <c r="B2295" s="444">
        <v>41019</v>
      </c>
      <c r="C2295" s="445">
        <v>94.823204000000004</v>
      </c>
      <c r="D2295" s="445">
        <v>94.823204000000004</v>
      </c>
      <c r="E2295" s="446">
        <f t="shared" si="38"/>
        <v>-0.92965972099218153</v>
      </c>
      <c r="F2295" s="80">
        <v>3.7741245788529554E-3</v>
      </c>
    </row>
    <row r="2296" spans="2:6">
      <c r="B2296" s="444">
        <v>45440</v>
      </c>
      <c r="C2296" s="445">
        <v>1348.064087</v>
      </c>
      <c r="D2296" s="445">
        <v>1348.064087</v>
      </c>
      <c r="E2296" s="446">
        <f t="shared" si="38"/>
        <v>2.8469803963660252</v>
      </c>
      <c r="F2296" s="80">
        <v>3.7685375712470659E-3</v>
      </c>
    </row>
    <row r="2297" spans="2:6">
      <c r="B2297" s="444">
        <v>42922</v>
      </c>
      <c r="C2297" s="445">
        <v>350.421356</v>
      </c>
      <c r="D2297" s="445">
        <v>350.421356</v>
      </c>
      <c r="E2297" s="446">
        <f t="shared" si="38"/>
        <v>7.1068971938141212E-2</v>
      </c>
      <c r="F2297" s="80">
        <v>3.7609754458822753E-3</v>
      </c>
    </row>
    <row r="2298" spans="2:6">
      <c r="B2298" s="444">
        <v>42445</v>
      </c>
      <c r="C2298" s="445">
        <v>327.16973899999999</v>
      </c>
      <c r="D2298" s="445">
        <v>327.16973899999999</v>
      </c>
      <c r="E2298" s="446">
        <f t="shared" si="38"/>
        <v>-0.77171469413776606</v>
      </c>
      <c r="F2298" s="80">
        <v>3.7568214568177716E-3</v>
      </c>
    </row>
    <row r="2299" spans="2:6">
      <c r="B2299" s="444">
        <v>45456</v>
      </c>
      <c r="C2299" s="445">
        <v>1433.161621</v>
      </c>
      <c r="D2299" s="445">
        <v>1433.161621</v>
      </c>
      <c r="E2299" s="446">
        <f t="shared" si="38"/>
        <v>0.44806509537710038</v>
      </c>
      <c r="F2299" s="80">
        <v>3.7532404669005093E-3</v>
      </c>
    </row>
    <row r="2300" spans="2:6">
      <c r="B2300" s="444">
        <v>44424</v>
      </c>
      <c r="C2300" s="445">
        <v>989.70800799999995</v>
      </c>
      <c r="D2300" s="445">
        <v>989.70800799999995</v>
      </c>
      <c r="E2300" s="446">
        <f t="shared" si="38"/>
        <v>54.767852541456897</v>
      </c>
      <c r="F2300" s="80">
        <v>3.7518962588041216E-3</v>
      </c>
    </row>
    <row r="2301" spans="2:6">
      <c r="B2301" s="444">
        <v>37936</v>
      </c>
      <c r="C2301" s="445">
        <v>17.746926999999999</v>
      </c>
      <c r="D2301" s="445">
        <v>17.746926999999999</v>
      </c>
      <c r="E2301" s="446">
        <f t="shared" si="38"/>
        <v>-0.93949290151509857</v>
      </c>
      <c r="F2301" s="80">
        <v>3.7454956544717977E-3</v>
      </c>
    </row>
    <row r="2302" spans="2:6">
      <c r="B2302" s="444">
        <v>42527</v>
      </c>
      <c r="C2302" s="445">
        <v>293.303223</v>
      </c>
      <c r="D2302" s="445">
        <v>293.303223</v>
      </c>
      <c r="E2302" s="446">
        <f t="shared" si="38"/>
        <v>8.6542484924906873</v>
      </c>
      <c r="F2302" s="80">
        <v>3.7401005338184579E-3</v>
      </c>
    </row>
    <row r="2303" spans="2:6">
      <c r="B2303" s="444">
        <v>38552</v>
      </c>
      <c r="C2303" s="445">
        <v>30.380741</v>
      </c>
      <c r="D2303" s="445">
        <v>30.380741</v>
      </c>
      <c r="E2303" s="446">
        <f t="shared" si="38"/>
        <v>-0.27124780753006217</v>
      </c>
      <c r="F2303" s="80">
        <v>3.7334471442826977E-3</v>
      </c>
    </row>
    <row r="2304" spans="2:6">
      <c r="B2304" s="444">
        <v>38713</v>
      </c>
      <c r="C2304" s="445">
        <v>41.688713</v>
      </c>
      <c r="D2304" s="445">
        <v>41.688713</v>
      </c>
      <c r="E2304" s="446">
        <f t="shared" si="38"/>
        <v>-0.86362398714376454</v>
      </c>
      <c r="F2304" s="80">
        <v>3.7296606046650638E-3</v>
      </c>
    </row>
    <row r="2305" spans="2:6">
      <c r="B2305" s="444">
        <v>42536</v>
      </c>
      <c r="C2305" s="445">
        <v>305.68948399999999</v>
      </c>
      <c r="D2305" s="445">
        <v>305.68948399999999</v>
      </c>
      <c r="E2305" s="446">
        <f t="shared" si="38"/>
        <v>4.461612618663735</v>
      </c>
      <c r="F2305" s="80">
        <v>3.7213568144920384E-3</v>
      </c>
    </row>
    <row r="2306" spans="2:6">
      <c r="B2306" s="444">
        <v>39253</v>
      </c>
      <c r="C2306" s="445">
        <v>55.970554</v>
      </c>
      <c r="D2306" s="445">
        <v>55.970554</v>
      </c>
      <c r="E2306" s="446">
        <f t="shared" si="38"/>
        <v>3.6874752103103665</v>
      </c>
      <c r="F2306" s="80">
        <v>3.7203458000252265E-3</v>
      </c>
    </row>
    <row r="2307" spans="2:6">
      <c r="B2307" s="444">
        <v>37573</v>
      </c>
      <c r="C2307" s="445">
        <v>11.940448</v>
      </c>
      <c r="D2307" s="445">
        <v>11.940448</v>
      </c>
      <c r="E2307" s="446">
        <f t="shared" si="38"/>
        <v>-0.94706997043928864</v>
      </c>
      <c r="F2307" s="80">
        <v>3.7118291743198917E-3</v>
      </c>
    </row>
    <row r="2308" spans="2:6">
      <c r="B2308" s="444">
        <v>41620</v>
      </c>
      <c r="C2308" s="445">
        <v>225.589294</v>
      </c>
      <c r="D2308" s="445">
        <v>225.589294</v>
      </c>
      <c r="E2308" s="446">
        <f t="shared" si="38"/>
        <v>10.184736691068663</v>
      </c>
      <c r="F2308" s="80">
        <v>3.6976847417395931E-3</v>
      </c>
    </row>
    <row r="2309" spans="2:6">
      <c r="B2309" s="444">
        <v>37964</v>
      </c>
      <c r="C2309" s="445">
        <v>20.169388000000001</v>
      </c>
      <c r="D2309" s="445">
        <v>20.169388000000001</v>
      </c>
      <c r="E2309" s="446">
        <f t="shared" si="38"/>
        <v>-0.98054910324831046</v>
      </c>
      <c r="F2309" s="80">
        <v>3.6931754705471498E-3</v>
      </c>
    </row>
    <row r="2310" spans="2:6">
      <c r="B2310" s="444">
        <v>44944</v>
      </c>
      <c r="C2310" s="445">
        <v>1036.938721</v>
      </c>
      <c r="D2310" s="445">
        <v>1036.938721</v>
      </c>
      <c r="E2310" s="446">
        <f t="shared" si="38"/>
        <v>85.257733791405329</v>
      </c>
      <c r="F2310" s="80">
        <v>3.6901372478119754E-3</v>
      </c>
    </row>
    <row r="2311" spans="2:6">
      <c r="B2311" s="444">
        <v>37880</v>
      </c>
      <c r="C2311" s="445">
        <v>12.0214</v>
      </c>
      <c r="D2311" s="445">
        <v>12.0214</v>
      </c>
      <c r="E2311" s="446">
        <f t="shared" si="38"/>
        <v>-0.72944313367931768</v>
      </c>
      <c r="F2311" s="80">
        <v>3.6864901998339139E-3</v>
      </c>
    </row>
    <row r="2312" spans="2:6">
      <c r="B2312" s="444">
        <v>40035</v>
      </c>
      <c r="C2312" s="445">
        <v>44.432063999999997</v>
      </c>
      <c r="D2312" s="445">
        <v>44.432063999999997</v>
      </c>
      <c r="E2312" s="446">
        <f t="shared" si="38"/>
        <v>1.2666547770170351</v>
      </c>
      <c r="F2312" s="80">
        <v>3.6832084709728097E-3</v>
      </c>
    </row>
    <row r="2313" spans="2:6">
      <c r="B2313" s="444">
        <v>39863</v>
      </c>
      <c r="C2313" s="445">
        <v>19.602484</v>
      </c>
      <c r="D2313" s="445">
        <v>19.602484</v>
      </c>
      <c r="E2313" s="446">
        <f t="shared" si="38"/>
        <v>-9.8788990252063447E-2</v>
      </c>
      <c r="F2313" s="80">
        <v>3.6822791678294831E-3</v>
      </c>
    </row>
    <row r="2314" spans="2:6">
      <c r="B2314" s="444">
        <v>38051</v>
      </c>
      <c r="C2314" s="445">
        <v>21.751270000000002</v>
      </c>
      <c r="D2314" s="445">
        <v>21.751270000000002</v>
      </c>
      <c r="E2314" s="446">
        <f t="shared" si="38"/>
        <v>-0.89305885561711207</v>
      </c>
      <c r="F2314" s="80">
        <v>3.6803617431200308E-3</v>
      </c>
    </row>
    <row r="2315" spans="2:6">
      <c r="B2315" s="444">
        <v>41528</v>
      </c>
      <c r="C2315" s="445">
        <v>203.39477500000001</v>
      </c>
      <c r="D2315" s="445">
        <v>203.39477500000001</v>
      </c>
      <c r="E2315" s="446">
        <f t="shared" ref="E2315:E2378" si="39">C2315/C2316-1</f>
        <v>-0.80762416610429333</v>
      </c>
      <c r="F2315" s="80">
        <v>3.6696912607061538E-3</v>
      </c>
    </row>
    <row r="2316" spans="2:6">
      <c r="B2316" s="444">
        <v>44643</v>
      </c>
      <c r="C2316" s="445">
        <v>1057.278198</v>
      </c>
      <c r="D2316" s="445">
        <v>1057.278198</v>
      </c>
      <c r="E2316" s="446">
        <f t="shared" si="39"/>
        <v>-7.263944948485479E-3</v>
      </c>
      <c r="F2316" s="80">
        <v>3.6554086888314075E-3</v>
      </c>
    </row>
    <row r="2317" spans="2:6">
      <c r="B2317" s="444">
        <v>45071</v>
      </c>
      <c r="C2317" s="445">
        <v>1065.014404</v>
      </c>
      <c r="D2317" s="445">
        <v>1065.014404</v>
      </c>
      <c r="E2317" s="446">
        <f t="shared" si="39"/>
        <v>-0.29617384931133783</v>
      </c>
      <c r="F2317" s="80">
        <v>3.6423828665193003E-3</v>
      </c>
    </row>
    <row r="2318" spans="2:6">
      <c r="B2318" s="444">
        <v>45387</v>
      </c>
      <c r="C2318" s="445">
        <v>1513.1782229999999</v>
      </c>
      <c r="D2318" s="445">
        <v>1513.1782229999999</v>
      </c>
      <c r="E2318" s="446">
        <f t="shared" si="39"/>
        <v>15.162583478109205</v>
      </c>
      <c r="F2318" s="80">
        <v>3.6371858839849835E-3</v>
      </c>
    </row>
    <row r="2319" spans="2:6">
      <c r="B2319" s="444">
        <v>40987</v>
      </c>
      <c r="C2319" s="445">
        <v>93.622298999999998</v>
      </c>
      <c r="D2319" s="445">
        <v>93.622298999999998</v>
      </c>
      <c r="E2319" s="446">
        <f t="shared" si="39"/>
        <v>-0.75941851273797201</v>
      </c>
      <c r="F2319" s="80">
        <v>3.6207608167604377E-3</v>
      </c>
    </row>
    <row r="2320" spans="2:6">
      <c r="B2320" s="444">
        <v>42060</v>
      </c>
      <c r="C2320" s="445">
        <v>389.15005500000001</v>
      </c>
      <c r="D2320" s="445">
        <v>389.15005500000001</v>
      </c>
      <c r="E2320" s="446">
        <f t="shared" si="39"/>
        <v>13.350332707152731</v>
      </c>
      <c r="F2320" s="80">
        <v>3.6181415356493218E-3</v>
      </c>
    </row>
    <row r="2321" spans="2:6">
      <c r="B2321" s="444">
        <v>38435</v>
      </c>
      <c r="C2321" s="445">
        <v>27.117842</v>
      </c>
      <c r="D2321" s="445">
        <v>27.117842</v>
      </c>
      <c r="E2321" s="446">
        <f t="shared" si="39"/>
        <v>-0.65338369111299011</v>
      </c>
      <c r="F2321" s="80">
        <v>3.6178268553381798E-3</v>
      </c>
    </row>
    <row r="2322" spans="2:6">
      <c r="B2322" s="444">
        <v>40927</v>
      </c>
      <c r="C2322" s="445">
        <v>78.235909000000007</v>
      </c>
      <c r="D2322" s="445">
        <v>78.235909000000007</v>
      </c>
      <c r="E2322" s="446">
        <f t="shared" si="39"/>
        <v>0.55892325693392997</v>
      </c>
      <c r="F2322" s="80">
        <v>3.5927523216896518E-3</v>
      </c>
    </row>
    <row r="2323" spans="2:6">
      <c r="B2323" s="444">
        <v>39575</v>
      </c>
      <c r="C2323" s="445">
        <v>50.185862999999998</v>
      </c>
      <c r="D2323" s="445">
        <v>50.185862999999998</v>
      </c>
      <c r="E2323" s="446">
        <f t="shared" si="39"/>
        <v>-0.52491914558255726</v>
      </c>
      <c r="F2323" s="80">
        <v>3.5872553069475899E-3</v>
      </c>
    </row>
    <row r="2324" spans="2:6">
      <c r="B2324" s="444">
        <v>41191</v>
      </c>
      <c r="C2324" s="445">
        <v>105.636467</v>
      </c>
      <c r="D2324" s="445">
        <v>105.636467</v>
      </c>
      <c r="E2324" s="446">
        <f t="shared" si="39"/>
        <v>-0.25895577582303331</v>
      </c>
      <c r="F2324" s="80">
        <v>3.5796519757413936E-3</v>
      </c>
    </row>
    <row r="2325" spans="2:6">
      <c r="B2325" s="444">
        <v>41423</v>
      </c>
      <c r="C2325" s="445">
        <v>142.550827</v>
      </c>
      <c r="D2325" s="445">
        <v>142.550827</v>
      </c>
      <c r="E2325" s="446">
        <f t="shared" si="39"/>
        <v>12.694022178519443</v>
      </c>
      <c r="F2325" s="80">
        <v>3.5579177792830485E-3</v>
      </c>
    </row>
    <row r="2326" spans="2:6">
      <c r="B2326" s="444">
        <v>37756</v>
      </c>
      <c r="C2326" s="445">
        <v>10.409712000000001</v>
      </c>
      <c r="D2326" s="445">
        <v>10.409712000000001</v>
      </c>
      <c r="E2326" s="446">
        <f t="shared" si="39"/>
        <v>-0.99364023629642817</v>
      </c>
      <c r="F2326" s="80">
        <v>3.5469279624251726E-3</v>
      </c>
    </row>
    <row r="2327" spans="2:6">
      <c r="B2327" s="444">
        <v>45336</v>
      </c>
      <c r="C2327" s="445">
        <v>1636.8079829999999</v>
      </c>
      <c r="D2327" s="445">
        <v>1636.8079829999999</v>
      </c>
      <c r="E2327" s="446">
        <f t="shared" si="39"/>
        <v>2.4041103225429752</v>
      </c>
      <c r="F2327" s="80">
        <v>3.5422926600074955E-3</v>
      </c>
    </row>
    <row r="2328" spans="2:6">
      <c r="B2328" s="444">
        <v>43594</v>
      </c>
      <c r="C2328" s="445">
        <v>480.83282500000001</v>
      </c>
      <c r="D2328" s="445">
        <v>480.83282500000001</v>
      </c>
      <c r="E2328" s="446">
        <f t="shared" si="39"/>
        <v>8.7011686184665162</v>
      </c>
      <c r="F2328" s="80">
        <v>3.5317397684657692E-3</v>
      </c>
    </row>
    <row r="2329" spans="2:6">
      <c r="B2329" s="444">
        <v>39301</v>
      </c>
      <c r="C2329" s="445">
        <v>49.564422999999998</v>
      </c>
      <c r="D2329" s="445">
        <v>49.564422999999998</v>
      </c>
      <c r="E2329" s="446">
        <f t="shared" si="39"/>
        <v>-0.95653060954490443</v>
      </c>
      <c r="F2329" s="80">
        <v>3.5282938949781073E-3</v>
      </c>
    </row>
    <row r="2330" spans="2:6">
      <c r="B2330" s="444">
        <v>45112</v>
      </c>
      <c r="C2330" s="445">
        <v>1140.2143550000001</v>
      </c>
      <c r="D2330" s="445">
        <v>1140.2143550000001</v>
      </c>
      <c r="E2330" s="446">
        <f t="shared" si="39"/>
        <v>2.227236851725567</v>
      </c>
      <c r="F2330" s="80">
        <v>3.5277932047281801E-3</v>
      </c>
    </row>
    <row r="2331" spans="2:6">
      <c r="B2331" s="444">
        <v>42831</v>
      </c>
      <c r="C2331" s="445">
        <v>353.30978399999998</v>
      </c>
      <c r="D2331" s="445">
        <v>353.30978399999998</v>
      </c>
      <c r="E2331" s="446">
        <f t="shared" si="39"/>
        <v>2.2130797845548247</v>
      </c>
      <c r="F2331" s="80">
        <v>3.527481779216135E-3</v>
      </c>
    </row>
    <row r="2332" spans="2:6">
      <c r="B2332" s="444">
        <v>41197</v>
      </c>
      <c r="C2332" s="445">
        <v>109.95985400000001</v>
      </c>
      <c r="D2332" s="445">
        <v>109.95985400000001</v>
      </c>
      <c r="E2332" s="446">
        <f t="shared" si="39"/>
        <v>2.8292287760725956</v>
      </c>
      <c r="F2332" s="80">
        <v>3.5244966075880235E-3</v>
      </c>
    </row>
    <row r="2333" spans="2:6">
      <c r="B2333" s="444">
        <v>38454</v>
      </c>
      <c r="C2333" s="445">
        <v>28.715927000000001</v>
      </c>
      <c r="D2333" s="445">
        <v>28.715927000000001</v>
      </c>
      <c r="E2333" s="446">
        <f t="shared" si="39"/>
        <v>-0.93406134741538172</v>
      </c>
      <c r="F2333" s="80">
        <v>3.5242606346024274E-3</v>
      </c>
    </row>
    <row r="2334" spans="2:6">
      <c r="B2334" s="444">
        <v>43661</v>
      </c>
      <c r="C2334" s="445">
        <v>435.494598</v>
      </c>
      <c r="D2334" s="445">
        <v>435.494598</v>
      </c>
      <c r="E2334" s="446">
        <f t="shared" si="39"/>
        <v>0.13206911194271154</v>
      </c>
      <c r="F2334" s="80">
        <v>3.5159602874752505E-3</v>
      </c>
    </row>
    <row r="2335" spans="2:6">
      <c r="B2335" s="444">
        <v>43263</v>
      </c>
      <c r="C2335" s="445">
        <v>384.68905599999999</v>
      </c>
      <c r="D2335" s="445">
        <v>384.68905599999999</v>
      </c>
      <c r="E2335" s="446">
        <f t="shared" si="39"/>
        <v>0.1090133956629471</v>
      </c>
      <c r="F2335" s="80">
        <v>3.5100372875496166E-3</v>
      </c>
    </row>
    <row r="2336" spans="2:6">
      <c r="B2336" s="444">
        <v>42762</v>
      </c>
      <c r="C2336" s="445">
        <v>346.87503099999998</v>
      </c>
      <c r="D2336" s="445">
        <v>346.87503099999998</v>
      </c>
      <c r="E2336" s="446">
        <f t="shared" si="39"/>
        <v>5.0758529292527301</v>
      </c>
      <c r="F2336" s="80">
        <v>3.5065894670285314E-3</v>
      </c>
    </row>
    <row r="2337" spans="2:6">
      <c r="B2337" s="444">
        <v>39232</v>
      </c>
      <c r="C2337" s="445">
        <v>57.090755000000001</v>
      </c>
      <c r="D2337" s="445">
        <v>57.090755000000001</v>
      </c>
      <c r="E2337" s="446">
        <f t="shared" si="39"/>
        <v>-0.94057892254447684</v>
      </c>
      <c r="F2337" s="80">
        <v>3.5001107720102898E-3</v>
      </c>
    </row>
    <row r="2338" spans="2:6">
      <c r="B2338" s="444">
        <v>44914</v>
      </c>
      <c r="C2338" s="445">
        <v>960.78289800000005</v>
      </c>
      <c r="D2338" s="445">
        <v>960.78289800000005</v>
      </c>
      <c r="E2338" s="446">
        <f t="shared" si="39"/>
        <v>9.8590140230816701</v>
      </c>
      <c r="F2338" s="80">
        <v>3.4962911467371072E-3</v>
      </c>
    </row>
    <row r="2339" spans="2:6">
      <c r="B2339" s="444">
        <v>40633</v>
      </c>
      <c r="C2339" s="445">
        <v>88.477913000000001</v>
      </c>
      <c r="D2339" s="445">
        <v>88.477913000000001</v>
      </c>
      <c r="E2339" s="446">
        <f t="shared" si="39"/>
        <v>-0.70996747933654758</v>
      </c>
      <c r="F2339" s="80">
        <v>3.4642448795407788E-3</v>
      </c>
    </row>
    <row r="2340" spans="2:6">
      <c r="B2340" s="444">
        <v>42534</v>
      </c>
      <c r="C2340" s="445">
        <v>305.06204200000002</v>
      </c>
      <c r="D2340" s="445">
        <v>305.06204200000002</v>
      </c>
      <c r="E2340" s="446">
        <f t="shared" si="39"/>
        <v>-5.0715805000258185E-2</v>
      </c>
      <c r="F2340" s="80">
        <v>3.4619270537930014E-3</v>
      </c>
    </row>
    <row r="2341" spans="2:6">
      <c r="B2341" s="444">
        <v>42023</v>
      </c>
      <c r="C2341" s="445">
        <v>321.36007699999999</v>
      </c>
      <c r="D2341" s="445">
        <v>321.36007699999999</v>
      </c>
      <c r="E2341" s="446">
        <f t="shared" si="39"/>
        <v>3.8271812448251374</v>
      </c>
      <c r="F2341" s="80">
        <v>3.4476361689841362E-3</v>
      </c>
    </row>
    <row r="2342" spans="2:6">
      <c r="B2342" s="444">
        <v>40231</v>
      </c>
      <c r="C2342" s="445">
        <v>66.573029000000005</v>
      </c>
      <c r="D2342" s="445">
        <v>66.573029000000005</v>
      </c>
      <c r="E2342" s="446">
        <f t="shared" si="39"/>
        <v>-0.85785073279919244</v>
      </c>
      <c r="F2342" s="80">
        <v>3.4445053135900849E-3</v>
      </c>
    </row>
    <row r="2343" spans="2:6">
      <c r="B2343" s="444">
        <v>43571</v>
      </c>
      <c r="C2343" s="445">
        <v>468.33184799999998</v>
      </c>
      <c r="D2343" s="445">
        <v>468.33184799999998</v>
      </c>
      <c r="E2343" s="446">
        <f t="shared" si="39"/>
        <v>0.45555571720390486</v>
      </c>
      <c r="F2343" s="80">
        <v>3.4443762400067079E-3</v>
      </c>
    </row>
    <row r="2344" spans="2:6">
      <c r="B2344" s="444">
        <v>42632</v>
      </c>
      <c r="C2344" s="445">
        <v>321.75466899999998</v>
      </c>
      <c r="D2344" s="445">
        <v>321.75466899999998</v>
      </c>
      <c r="E2344" s="446">
        <f t="shared" si="39"/>
        <v>5.2508994996419398</v>
      </c>
      <c r="F2344" s="80">
        <v>3.4337487998148397E-3</v>
      </c>
    </row>
    <row r="2345" spans="2:6">
      <c r="B2345" s="444">
        <v>39037</v>
      </c>
      <c r="C2345" s="445">
        <v>51.473339000000003</v>
      </c>
      <c r="D2345" s="445">
        <v>51.473339000000003</v>
      </c>
      <c r="E2345" s="446">
        <f t="shared" si="39"/>
        <v>0.66502678474877475</v>
      </c>
      <c r="F2345" s="80">
        <v>3.4301947473769356E-3</v>
      </c>
    </row>
    <row r="2346" spans="2:6">
      <c r="B2346" s="444">
        <v>38555</v>
      </c>
      <c r="C2346" s="445">
        <v>30.914421000000001</v>
      </c>
      <c r="D2346" s="445">
        <v>30.914421000000001</v>
      </c>
      <c r="E2346" s="446">
        <f t="shared" si="39"/>
        <v>-0.90267971351468734</v>
      </c>
      <c r="F2346" s="80">
        <v>3.4135525263645494E-3</v>
      </c>
    </row>
    <row r="2347" spans="2:6">
      <c r="B2347" s="444">
        <v>42628</v>
      </c>
      <c r="C2347" s="445">
        <v>317.65649400000001</v>
      </c>
      <c r="D2347" s="445">
        <v>317.65649400000001</v>
      </c>
      <c r="E2347" s="446">
        <f t="shared" si="39"/>
        <v>4.6798060283529619</v>
      </c>
      <c r="F2347" s="80">
        <v>3.4133899966490855E-3</v>
      </c>
    </row>
    <row r="2348" spans="2:6">
      <c r="B2348" s="444">
        <v>40065</v>
      </c>
      <c r="C2348" s="445">
        <v>55.927349</v>
      </c>
      <c r="D2348" s="445">
        <v>55.927349</v>
      </c>
      <c r="E2348" s="446">
        <f t="shared" si="39"/>
        <v>-0.84544665877310166</v>
      </c>
      <c r="F2348" s="80">
        <v>3.4132199113459105E-3</v>
      </c>
    </row>
    <row r="2349" spans="2:6">
      <c r="B2349" s="444">
        <v>42243</v>
      </c>
      <c r="C2349" s="445">
        <v>361.86437999999998</v>
      </c>
      <c r="D2349" s="445">
        <v>361.86437999999998</v>
      </c>
      <c r="E2349" s="446">
        <f t="shared" si="39"/>
        <v>0.7831973104589065</v>
      </c>
      <c r="F2349" s="80">
        <v>3.4068669765960902E-3</v>
      </c>
    </row>
    <row r="2350" spans="2:6">
      <c r="B2350" s="444">
        <v>41606</v>
      </c>
      <c r="C2350" s="445">
        <v>202.93008399999999</v>
      </c>
      <c r="D2350" s="445">
        <v>202.93008399999999</v>
      </c>
      <c r="E2350" s="446">
        <f t="shared" si="39"/>
        <v>-0.76235825114107336</v>
      </c>
      <c r="F2350" s="80">
        <v>3.4008217885423964E-3</v>
      </c>
    </row>
    <row r="2351" spans="2:6">
      <c r="B2351" s="444">
        <v>44384</v>
      </c>
      <c r="C2351" s="445">
        <v>853.93280000000004</v>
      </c>
      <c r="D2351" s="445">
        <v>853.93280000000004</v>
      </c>
      <c r="E2351" s="446">
        <f t="shared" si="39"/>
        <v>7.7415524519578582</v>
      </c>
      <c r="F2351" s="80">
        <v>3.3946277758249987E-3</v>
      </c>
    </row>
    <row r="2352" spans="2:6">
      <c r="B2352" s="444">
        <v>41121</v>
      </c>
      <c r="C2352" s="445">
        <v>97.686629999999994</v>
      </c>
      <c r="D2352" s="445">
        <v>97.686629999999994</v>
      </c>
      <c r="E2352" s="446">
        <f t="shared" si="39"/>
        <v>-0.80132408025210711</v>
      </c>
      <c r="F2352" s="80">
        <v>3.3863119519079721E-3</v>
      </c>
    </row>
    <row r="2353" spans="2:6">
      <c r="B2353" s="444">
        <v>43773</v>
      </c>
      <c r="C2353" s="445">
        <v>491.68832400000002</v>
      </c>
      <c r="D2353" s="445">
        <v>491.68832400000002</v>
      </c>
      <c r="E2353" s="446">
        <f t="shared" si="39"/>
        <v>0.69943086931077691</v>
      </c>
      <c r="F2353" s="80">
        <v>3.3854420616161729E-3</v>
      </c>
    </row>
    <row r="2354" spans="2:6">
      <c r="B2354" s="444">
        <v>41687</v>
      </c>
      <c r="C2354" s="445">
        <v>289.325287</v>
      </c>
      <c r="D2354" s="445">
        <v>289.325287</v>
      </c>
      <c r="E2354" s="446">
        <f t="shared" si="39"/>
        <v>-0.4165108174471347</v>
      </c>
      <c r="F2354" s="80">
        <v>3.373147651286823E-3</v>
      </c>
    </row>
    <row r="2355" spans="2:6">
      <c r="B2355" s="444">
        <v>43998</v>
      </c>
      <c r="C2355" s="445">
        <v>495.85372899999999</v>
      </c>
      <c r="D2355" s="445">
        <v>495.85372899999999</v>
      </c>
      <c r="E2355" s="446">
        <f t="shared" si="39"/>
        <v>0.31194122862878748</v>
      </c>
      <c r="F2355" s="80">
        <v>3.3681206818667597E-3</v>
      </c>
    </row>
    <row r="2356" spans="2:6">
      <c r="B2356" s="444">
        <v>42276</v>
      </c>
      <c r="C2356" s="445">
        <v>377.95422400000001</v>
      </c>
      <c r="D2356" s="445">
        <v>377.95422400000001</v>
      </c>
      <c r="E2356" s="446">
        <f t="shared" si="39"/>
        <v>-0.21826065935492311</v>
      </c>
      <c r="F2356" s="80">
        <v>3.3663753669610497E-3</v>
      </c>
    </row>
    <row r="2357" spans="2:6">
      <c r="B2357" s="444">
        <v>43790</v>
      </c>
      <c r="C2357" s="445">
        <v>483.47857699999997</v>
      </c>
      <c r="D2357" s="445">
        <v>483.47857699999997</v>
      </c>
      <c r="E2357" s="446">
        <f t="shared" si="39"/>
        <v>-0.60945509241524276</v>
      </c>
      <c r="F2357" s="80">
        <v>3.3542841745688445E-3</v>
      </c>
    </row>
    <row r="2358" spans="2:6">
      <c r="B2358" s="444">
        <v>45237</v>
      </c>
      <c r="C2358" s="445">
        <v>1237.9589840000001</v>
      </c>
      <c r="D2358" s="445">
        <v>1237.9589840000001</v>
      </c>
      <c r="E2358" s="446">
        <f t="shared" si="39"/>
        <v>5.8497831733872578</v>
      </c>
      <c r="F2358" s="80">
        <v>3.3471082704716881E-3</v>
      </c>
    </row>
    <row r="2359" spans="2:6">
      <c r="B2359" s="444">
        <v>41513</v>
      </c>
      <c r="C2359" s="445">
        <v>180.72966</v>
      </c>
      <c r="D2359" s="445">
        <v>180.72966</v>
      </c>
      <c r="E2359" s="446">
        <f t="shared" si="39"/>
        <v>-0.4696604537583482</v>
      </c>
      <c r="F2359" s="80">
        <v>3.3351337846907469E-3</v>
      </c>
    </row>
    <row r="2360" spans="2:6">
      <c r="B2360" s="444">
        <v>42282</v>
      </c>
      <c r="C2360" s="445">
        <v>340.78103599999997</v>
      </c>
      <c r="D2360" s="445">
        <v>340.78103599999997</v>
      </c>
      <c r="E2360" s="446">
        <f t="shared" si="39"/>
        <v>3.5447143224706794</v>
      </c>
      <c r="F2360" s="80">
        <v>3.3255143389316899E-3</v>
      </c>
    </row>
    <row r="2361" spans="2:6">
      <c r="B2361" s="444">
        <v>40413</v>
      </c>
      <c r="C2361" s="445">
        <v>74.984038999999996</v>
      </c>
      <c r="D2361" s="445">
        <v>74.984038999999996</v>
      </c>
      <c r="E2361" s="446">
        <f t="shared" si="39"/>
        <v>-0.80412601245403592</v>
      </c>
      <c r="F2361" s="80">
        <v>3.3107739724267393E-3</v>
      </c>
    </row>
    <row r="2362" spans="2:6">
      <c r="B2362" s="444">
        <v>43251</v>
      </c>
      <c r="C2362" s="445">
        <v>382.81774899999999</v>
      </c>
      <c r="D2362" s="445">
        <v>382.81774899999999</v>
      </c>
      <c r="E2362" s="446">
        <f t="shared" si="39"/>
        <v>-0.11358242582379419</v>
      </c>
      <c r="F2362" s="80">
        <v>3.3059705325033661E-3</v>
      </c>
    </row>
    <row r="2363" spans="2:6">
      <c r="B2363" s="444">
        <v>43668</v>
      </c>
      <c r="C2363" s="445">
        <v>431.87066700000003</v>
      </c>
      <c r="D2363" s="445">
        <v>431.87066700000003</v>
      </c>
      <c r="E2363" s="446">
        <f t="shared" si="39"/>
        <v>3.7923744670201938</v>
      </c>
      <c r="F2363" s="80">
        <v>3.2984019985724533E-3</v>
      </c>
    </row>
    <row r="2364" spans="2:6">
      <c r="B2364" s="444">
        <v>40638</v>
      </c>
      <c r="C2364" s="445">
        <v>90.116219000000001</v>
      </c>
      <c r="D2364" s="445">
        <v>90.116219000000001</v>
      </c>
      <c r="E2364" s="446">
        <f t="shared" si="39"/>
        <v>-0.90000242247970352</v>
      </c>
      <c r="F2364" s="80">
        <v>3.2978398676810627E-3</v>
      </c>
    </row>
    <row r="2365" spans="2:6">
      <c r="B2365" s="444">
        <v>44749</v>
      </c>
      <c r="C2365" s="445">
        <v>901.18402100000003</v>
      </c>
      <c r="D2365" s="445">
        <v>901.18402100000003</v>
      </c>
      <c r="E2365" s="446">
        <f t="shared" si="39"/>
        <v>9.1721148627312985</v>
      </c>
      <c r="F2365" s="80">
        <v>3.2940524649263114E-3</v>
      </c>
    </row>
    <row r="2366" spans="2:6">
      <c r="B2366" s="444">
        <v>40997</v>
      </c>
      <c r="C2366" s="445">
        <v>88.593575000000001</v>
      </c>
      <c r="D2366" s="445">
        <v>88.593575000000001</v>
      </c>
      <c r="E2366" s="446">
        <f t="shared" si="39"/>
        <v>1.9831558670220089</v>
      </c>
      <c r="F2366" s="80">
        <v>3.2935896826398192E-3</v>
      </c>
    </row>
    <row r="2367" spans="2:6">
      <c r="B2367" s="444">
        <v>38518</v>
      </c>
      <c r="C2367" s="445">
        <v>29.697937</v>
      </c>
      <c r="D2367" s="445">
        <v>29.697937</v>
      </c>
      <c r="E2367" s="446">
        <f t="shared" si="39"/>
        <v>-0.39145258943947725</v>
      </c>
      <c r="F2367" s="80">
        <v>3.2875320466216884E-3</v>
      </c>
    </row>
    <row r="2368" spans="2:6">
      <c r="B2368" s="444">
        <v>39010</v>
      </c>
      <c r="C2368" s="445">
        <v>48.801352999999999</v>
      </c>
      <c r="D2368" s="445">
        <v>48.801352999999999</v>
      </c>
      <c r="E2368" s="446">
        <f t="shared" si="39"/>
        <v>-0.87981774462391527</v>
      </c>
      <c r="F2368" s="80">
        <v>3.2825961898272915E-3</v>
      </c>
    </row>
    <row r="2369" spans="2:6">
      <c r="B2369" s="444">
        <v>43315</v>
      </c>
      <c r="C2369" s="445">
        <v>406.061218</v>
      </c>
      <c r="D2369" s="445">
        <v>406.061218</v>
      </c>
      <c r="E2369" s="446">
        <f t="shared" si="39"/>
        <v>2.3828085412502089</v>
      </c>
      <c r="F2369" s="80">
        <v>3.27981778342612E-3</v>
      </c>
    </row>
    <row r="2370" spans="2:6">
      <c r="B2370" s="444">
        <v>41260</v>
      </c>
      <c r="C2370" s="445">
        <v>120.03671300000001</v>
      </c>
      <c r="D2370" s="445">
        <v>120.03671300000001</v>
      </c>
      <c r="E2370" s="446">
        <f t="shared" si="39"/>
        <v>-0.74119153591389397</v>
      </c>
      <c r="F2370" s="80">
        <v>3.2492911578871908E-3</v>
      </c>
    </row>
    <row r="2371" spans="2:6">
      <c r="B2371" s="444">
        <v>43563</v>
      </c>
      <c r="C2371" s="445">
        <v>463.805206</v>
      </c>
      <c r="D2371" s="445">
        <v>463.805206</v>
      </c>
      <c r="E2371" s="446">
        <f t="shared" si="39"/>
        <v>0.39043728824830359</v>
      </c>
      <c r="F2371" s="80">
        <v>3.2485832490407596E-3</v>
      </c>
    </row>
    <row r="2372" spans="2:6">
      <c r="B2372" s="444">
        <v>41908</v>
      </c>
      <c r="C2372" s="445">
        <v>333.56787100000003</v>
      </c>
      <c r="D2372" s="445">
        <v>333.56787100000003</v>
      </c>
      <c r="E2372" s="446">
        <f t="shared" si="39"/>
        <v>-0.67258039920247437</v>
      </c>
      <c r="F2372" s="80">
        <v>3.2484741477412094E-3</v>
      </c>
    </row>
    <row r="2373" spans="2:6">
      <c r="B2373" s="444">
        <v>45048</v>
      </c>
      <c r="C2373" s="445">
        <v>1018.777954</v>
      </c>
      <c r="D2373" s="445">
        <v>1018.777954</v>
      </c>
      <c r="E2373" s="446">
        <f t="shared" si="39"/>
        <v>-0.29666402440285122</v>
      </c>
      <c r="F2373" s="80">
        <v>3.2425139292695526E-3</v>
      </c>
    </row>
    <row r="2374" spans="2:6">
      <c r="B2374" s="444">
        <v>45471</v>
      </c>
      <c r="C2374" s="445">
        <v>1448.494019</v>
      </c>
      <c r="D2374" s="445">
        <v>1448.494019</v>
      </c>
      <c r="E2374" s="446">
        <f t="shared" si="39"/>
        <v>0.38527430671939644</v>
      </c>
      <c r="F2374" s="80">
        <v>3.2304256984898583E-3</v>
      </c>
    </row>
    <row r="2375" spans="2:6">
      <c r="B2375" s="444">
        <v>44649</v>
      </c>
      <c r="C2375" s="445">
        <v>1045.6369629999999</v>
      </c>
      <c r="D2375" s="445">
        <v>1045.6369629999999</v>
      </c>
      <c r="E2375" s="446">
        <f t="shared" si="39"/>
        <v>1.7546186876051593</v>
      </c>
      <c r="F2375" s="80">
        <v>3.2216995921916514E-3</v>
      </c>
    </row>
    <row r="2376" spans="2:6">
      <c r="B2376" s="444">
        <v>42104</v>
      </c>
      <c r="C2376" s="445">
        <v>379.594086</v>
      </c>
      <c r="D2376" s="445">
        <v>379.594086</v>
      </c>
      <c r="E2376" s="446">
        <f t="shared" si="39"/>
        <v>1.9633028248432938E-2</v>
      </c>
      <c r="F2376" s="80">
        <v>3.2156681682982136E-3</v>
      </c>
    </row>
    <row r="2377" spans="2:6">
      <c r="B2377" s="444">
        <v>42944</v>
      </c>
      <c r="C2377" s="445">
        <v>372.28500400000001</v>
      </c>
      <c r="D2377" s="445">
        <v>372.28500400000001</v>
      </c>
      <c r="E2377" s="446">
        <f t="shared" si="39"/>
        <v>4.8424005987122376E-2</v>
      </c>
      <c r="F2377" s="80">
        <v>3.2016193679098581E-3</v>
      </c>
    </row>
    <row r="2378" spans="2:6">
      <c r="B2378" s="444">
        <v>42909</v>
      </c>
      <c r="C2378" s="445">
        <v>355.09011800000002</v>
      </c>
      <c r="D2378" s="445">
        <v>355.09011800000002</v>
      </c>
      <c r="E2378" s="446">
        <f t="shared" si="39"/>
        <v>7.4906622711979622</v>
      </c>
      <c r="F2378" s="80">
        <v>3.1798352111338524E-3</v>
      </c>
    </row>
    <row r="2379" spans="2:6">
      <c r="B2379" s="444">
        <v>38714</v>
      </c>
      <c r="C2379" s="445">
        <v>41.821250999999997</v>
      </c>
      <c r="D2379" s="445">
        <v>41.821250999999997</v>
      </c>
      <c r="E2379" s="446">
        <f t="shared" ref="E2379:E2442" si="40">C2379/C2380-1</f>
        <v>-0.95595784029775399</v>
      </c>
      <c r="F2379" s="80">
        <v>3.1792298313453315E-3</v>
      </c>
    </row>
    <row r="2380" spans="2:6">
      <c r="B2380" s="444">
        <v>44715</v>
      </c>
      <c r="C2380" s="445">
        <v>949.57312000000002</v>
      </c>
      <c r="D2380" s="445">
        <v>949.57312000000002</v>
      </c>
      <c r="E2380" s="446">
        <f t="shared" si="40"/>
        <v>7.1244076408931392</v>
      </c>
      <c r="F2380" s="80">
        <v>3.173984009271047E-3</v>
      </c>
    </row>
    <row r="2381" spans="2:6">
      <c r="B2381" s="444">
        <v>41255</v>
      </c>
      <c r="C2381" s="445">
        <v>116.879059</v>
      </c>
      <c r="D2381" s="445">
        <v>116.879059</v>
      </c>
      <c r="E2381" s="446">
        <f t="shared" si="40"/>
        <v>-0.90197239593748235</v>
      </c>
      <c r="F2381" s="80">
        <v>3.1737728027425582E-3</v>
      </c>
    </row>
    <row r="2382" spans="2:6">
      <c r="B2382" s="444">
        <v>45202</v>
      </c>
      <c r="C2382" s="445">
        <v>1192.3076169999999</v>
      </c>
      <c r="D2382" s="445">
        <v>1192.3076169999999</v>
      </c>
      <c r="E2382" s="446">
        <f t="shared" si="40"/>
        <v>1.773326262586687</v>
      </c>
      <c r="F2382" s="80">
        <v>3.1583814557623047E-3</v>
      </c>
    </row>
    <row r="2383" spans="2:6">
      <c r="B2383" s="444">
        <v>43437</v>
      </c>
      <c r="C2383" s="445">
        <v>429.91970800000001</v>
      </c>
      <c r="D2383" s="445">
        <v>429.91970800000001</v>
      </c>
      <c r="E2383" s="446">
        <f t="shared" si="40"/>
        <v>-6.1648063817438814E-2</v>
      </c>
      <c r="F2383" s="80">
        <v>3.1526693395691474E-3</v>
      </c>
    </row>
    <row r="2384" spans="2:6">
      <c r="B2384" s="444">
        <v>43362</v>
      </c>
      <c r="C2384" s="445">
        <v>458.16467299999999</v>
      </c>
      <c r="D2384" s="445">
        <v>458.16467299999999</v>
      </c>
      <c r="E2384" s="446">
        <f t="shared" si="40"/>
        <v>0.14952463278129446</v>
      </c>
      <c r="F2384" s="80">
        <v>3.1368704468426323E-3</v>
      </c>
    </row>
    <row r="2385" spans="2:6">
      <c r="B2385" s="444">
        <v>42066</v>
      </c>
      <c r="C2385" s="445">
        <v>398.56881700000002</v>
      </c>
      <c r="D2385" s="445">
        <v>398.56881700000002</v>
      </c>
      <c r="E2385" s="446">
        <f t="shared" si="40"/>
        <v>6.7358620427565397</v>
      </c>
      <c r="F2385" s="80">
        <v>3.1361480998897129E-3</v>
      </c>
    </row>
    <row r="2386" spans="2:6">
      <c r="B2386" s="444">
        <v>39052</v>
      </c>
      <c r="C2386" s="445">
        <v>51.522224000000001</v>
      </c>
      <c r="D2386" s="445">
        <v>51.522224000000001</v>
      </c>
      <c r="E2386" s="446">
        <f t="shared" si="40"/>
        <v>-0.85452205874307774</v>
      </c>
      <c r="F2386" s="80">
        <v>3.1087045069586594E-3</v>
      </c>
    </row>
    <row r="2387" spans="2:6">
      <c r="B2387" s="444">
        <v>42800</v>
      </c>
      <c r="C2387" s="445">
        <v>354.15832499999999</v>
      </c>
      <c r="D2387" s="445">
        <v>354.15832499999999</v>
      </c>
      <c r="E2387" s="446">
        <f t="shared" si="40"/>
        <v>-0.67001028014710207</v>
      </c>
      <c r="F2387" s="80">
        <v>3.1069782482660013E-3</v>
      </c>
    </row>
    <row r="2388" spans="2:6">
      <c r="B2388" s="444">
        <v>45133</v>
      </c>
      <c r="C2388" s="445">
        <v>1073.2404790000001</v>
      </c>
      <c r="D2388" s="445">
        <v>1073.2404790000001</v>
      </c>
      <c r="E2388" s="446">
        <f t="shared" si="40"/>
        <v>11.177389265532449</v>
      </c>
      <c r="F2388" s="80">
        <v>3.1036709480469771E-3</v>
      </c>
    </row>
    <row r="2389" spans="2:6">
      <c r="B2389" s="444">
        <v>40954</v>
      </c>
      <c r="C2389" s="445">
        <v>88.133872999999994</v>
      </c>
      <c r="D2389" s="445">
        <v>88.133872999999994</v>
      </c>
      <c r="E2389" s="446">
        <f t="shared" si="40"/>
        <v>0.28584908019508548</v>
      </c>
      <c r="F2389" s="80">
        <v>3.0967615431809481E-3</v>
      </c>
    </row>
    <row r="2390" spans="2:6">
      <c r="B2390" s="444">
        <v>40385</v>
      </c>
      <c r="C2390" s="445">
        <v>68.541381999999999</v>
      </c>
      <c r="D2390" s="445">
        <v>68.541381999999999</v>
      </c>
      <c r="E2390" s="446">
        <f t="shared" si="40"/>
        <v>-0.8584818459055954</v>
      </c>
      <c r="F2390" s="80">
        <v>3.0842242282689281E-3</v>
      </c>
    </row>
    <row r="2391" spans="2:6">
      <c r="B2391" s="444">
        <v>43829</v>
      </c>
      <c r="C2391" s="445">
        <v>484.32925399999999</v>
      </c>
      <c r="D2391" s="445">
        <v>484.32925399999999</v>
      </c>
      <c r="E2391" s="446">
        <f t="shared" si="40"/>
        <v>3.5116536903209843</v>
      </c>
      <c r="F2391" s="80">
        <v>3.0832290542559537E-3</v>
      </c>
    </row>
    <row r="2392" spans="2:6">
      <c r="B2392" s="444">
        <v>41173</v>
      </c>
      <c r="C2392" s="445">
        <v>107.35071600000001</v>
      </c>
      <c r="D2392" s="445">
        <v>107.35071600000001</v>
      </c>
      <c r="E2392" s="446">
        <f t="shared" si="40"/>
        <v>-0.8857687697485499</v>
      </c>
      <c r="F2392" s="80">
        <v>3.0806002263461529E-3</v>
      </c>
    </row>
    <row r="2393" spans="2:6">
      <c r="B2393" s="444">
        <v>44419</v>
      </c>
      <c r="C2393" s="445">
        <v>939.76678500000003</v>
      </c>
      <c r="D2393" s="445">
        <v>939.76678500000003</v>
      </c>
      <c r="E2393" s="446">
        <f t="shared" si="40"/>
        <v>13.208018380062352</v>
      </c>
      <c r="F2393" s="80">
        <v>3.0552618972565782E-3</v>
      </c>
    </row>
    <row r="2394" spans="2:6">
      <c r="B2394" s="444">
        <v>40226</v>
      </c>
      <c r="C2394" s="445">
        <v>66.143410000000003</v>
      </c>
      <c r="D2394" s="445">
        <v>66.143410000000003</v>
      </c>
      <c r="E2394" s="446">
        <f t="shared" si="40"/>
        <v>-0.9539658490812355</v>
      </c>
      <c r="F2394" s="80">
        <v>3.049574511443609E-3</v>
      </c>
    </row>
    <row r="2395" spans="2:6">
      <c r="B2395" s="444">
        <v>45464</v>
      </c>
      <c r="C2395" s="445">
        <v>1436.833496</v>
      </c>
      <c r="D2395" s="445">
        <v>1436.833496</v>
      </c>
      <c r="E2395" s="446">
        <f t="shared" si="40"/>
        <v>14.397489946159979</v>
      </c>
      <c r="F2395" s="80">
        <v>3.0482916862388798E-3</v>
      </c>
    </row>
    <row r="2396" spans="2:6">
      <c r="B2396" s="444">
        <v>41065</v>
      </c>
      <c r="C2396" s="445">
        <v>93.316085999999999</v>
      </c>
      <c r="D2396" s="445">
        <v>93.316085999999999</v>
      </c>
      <c r="E2396" s="446">
        <f t="shared" si="40"/>
        <v>-0.78497050920351796</v>
      </c>
      <c r="F2396" s="80">
        <v>3.037378747450914E-3</v>
      </c>
    </row>
    <row r="2397" spans="2:6">
      <c r="B2397" s="444">
        <v>43658</v>
      </c>
      <c r="C2397" s="445">
        <v>433.96878099999998</v>
      </c>
      <c r="D2397" s="445">
        <v>433.96878099999998</v>
      </c>
      <c r="E2397" s="446">
        <f t="shared" si="40"/>
        <v>31.436102708758902</v>
      </c>
      <c r="F2397" s="80">
        <v>3.0368408397716262E-3</v>
      </c>
    </row>
    <row r="2398" spans="2:6">
      <c r="B2398" s="444">
        <v>37585</v>
      </c>
      <c r="C2398" s="445">
        <v>13.379189999999999</v>
      </c>
      <c r="D2398" s="445">
        <v>13.379189999999999</v>
      </c>
      <c r="E2398" s="446">
        <f t="shared" si="40"/>
        <v>-0.98700677015062543</v>
      </c>
      <c r="F2398" s="80">
        <v>3.034776226486624E-3</v>
      </c>
    </row>
    <row r="2399" spans="2:6">
      <c r="B2399" s="444">
        <v>45055</v>
      </c>
      <c r="C2399" s="445">
        <v>1029.704712</v>
      </c>
      <c r="D2399" s="445">
        <v>1029.704712</v>
      </c>
      <c r="E2399" s="446">
        <f t="shared" si="40"/>
        <v>1.9473948838050203</v>
      </c>
      <c r="F2399" s="80">
        <v>3.0211898366190315E-3</v>
      </c>
    </row>
    <row r="2400" spans="2:6">
      <c r="B2400" s="444">
        <v>42748</v>
      </c>
      <c r="C2400" s="445">
        <v>349.36096199999997</v>
      </c>
      <c r="D2400" s="445">
        <v>349.36096199999997</v>
      </c>
      <c r="E2400" s="446">
        <f t="shared" si="40"/>
        <v>-0.66162719113091129</v>
      </c>
      <c r="F2400" s="80">
        <v>3.0079216363345651E-3</v>
      </c>
    </row>
    <row r="2401" spans="2:6">
      <c r="B2401" s="444">
        <v>44615</v>
      </c>
      <c r="C2401" s="445">
        <v>1032.4735109999999</v>
      </c>
      <c r="D2401" s="445">
        <v>1032.4735109999999</v>
      </c>
      <c r="E2401" s="446">
        <f t="shared" si="40"/>
        <v>1.2403130506517486</v>
      </c>
      <c r="F2401" s="80">
        <v>3.0008125603047109E-3</v>
      </c>
    </row>
    <row r="2402" spans="2:6">
      <c r="B2402" s="444">
        <v>43636</v>
      </c>
      <c r="C2402" s="445">
        <v>460.861267</v>
      </c>
      <c r="D2402" s="445">
        <v>460.861267</v>
      </c>
      <c r="E2402" s="446">
        <f t="shared" si="40"/>
        <v>36.286721445833429</v>
      </c>
      <c r="F2402" s="80">
        <v>2.997800840981002E-3</v>
      </c>
    </row>
    <row r="2403" spans="2:6">
      <c r="B2403" s="444">
        <v>37672</v>
      </c>
      <c r="C2403" s="445">
        <v>12.35993</v>
      </c>
      <c r="D2403" s="445">
        <v>12.35993</v>
      </c>
      <c r="E2403" s="446">
        <f t="shared" si="40"/>
        <v>-0.9142354035289445</v>
      </c>
      <c r="F2403" s="80">
        <v>2.9862543038983169E-3</v>
      </c>
    </row>
    <row r="2404" spans="2:6">
      <c r="B2404" s="444">
        <v>41436</v>
      </c>
      <c r="C2404" s="445">
        <v>144.11459400000001</v>
      </c>
      <c r="D2404" s="445">
        <v>144.11459400000001</v>
      </c>
      <c r="E2404" s="446">
        <f t="shared" si="40"/>
        <v>0.53593714571311502</v>
      </c>
      <c r="F2404" s="80">
        <v>2.9861183240078581E-3</v>
      </c>
    </row>
    <row r="2405" spans="2:6">
      <c r="B2405" s="444">
        <v>40746</v>
      </c>
      <c r="C2405" s="445">
        <v>93.828445000000002</v>
      </c>
      <c r="D2405" s="445">
        <v>93.828445000000002</v>
      </c>
      <c r="E2405" s="446">
        <f t="shared" si="40"/>
        <v>6.5553533621557571</v>
      </c>
      <c r="F2405" s="80">
        <v>2.9798283763291522E-3</v>
      </c>
    </row>
    <row r="2406" spans="2:6">
      <c r="B2406" s="444">
        <v>37830</v>
      </c>
      <c r="C2406" s="445">
        <v>12.418803</v>
      </c>
      <c r="D2406" s="445">
        <v>12.418803</v>
      </c>
      <c r="E2406" s="446">
        <f t="shared" si="40"/>
        <v>-0.96241167401570604</v>
      </c>
      <c r="F2406" s="80">
        <v>2.9716504786623243E-3</v>
      </c>
    </row>
    <row r="2407" spans="2:6">
      <c r="B2407" s="444">
        <v>42383</v>
      </c>
      <c r="C2407" s="445">
        <v>330.38989299999997</v>
      </c>
      <c r="D2407" s="445">
        <v>330.38989299999997</v>
      </c>
      <c r="E2407" s="446">
        <f t="shared" si="40"/>
        <v>-0.79765959634210004</v>
      </c>
      <c r="F2407" s="80">
        <v>2.9649236165416593E-3</v>
      </c>
    </row>
    <row r="2408" spans="2:6">
      <c r="B2408" s="444">
        <v>45338</v>
      </c>
      <c r="C2408" s="445">
        <v>1632.841919</v>
      </c>
      <c r="D2408" s="445">
        <v>1632.841919</v>
      </c>
      <c r="E2408" s="446">
        <f t="shared" si="40"/>
        <v>27.894786833333349</v>
      </c>
      <c r="F2408" s="80">
        <v>2.9472292402548117E-3</v>
      </c>
    </row>
    <row r="2409" spans="2:6">
      <c r="B2409" s="444">
        <v>39247</v>
      </c>
      <c r="C2409" s="445">
        <v>56.509914000000002</v>
      </c>
      <c r="D2409" s="445">
        <v>56.509914000000002</v>
      </c>
      <c r="E2409" s="446">
        <f t="shared" si="40"/>
        <v>-0.80734417465326169</v>
      </c>
      <c r="F2409" s="80">
        <v>2.9454445832663989E-3</v>
      </c>
    </row>
    <row r="2410" spans="2:6">
      <c r="B2410" s="444">
        <v>41940</v>
      </c>
      <c r="C2410" s="445">
        <v>293.32055700000001</v>
      </c>
      <c r="D2410" s="445">
        <v>293.32055700000001</v>
      </c>
      <c r="E2410" s="446">
        <f t="shared" si="40"/>
        <v>11.605134928233118</v>
      </c>
      <c r="F2410" s="80">
        <v>2.9397855852708599E-3</v>
      </c>
    </row>
    <row r="2411" spans="2:6">
      <c r="B2411" s="444">
        <v>38140</v>
      </c>
      <c r="C2411" s="445">
        <v>23.269926000000002</v>
      </c>
      <c r="D2411" s="445">
        <v>23.269926000000002</v>
      </c>
      <c r="E2411" s="446">
        <f t="shared" si="40"/>
        <v>-0.74764666755628639</v>
      </c>
      <c r="F2411" s="80">
        <v>2.9395661692883657E-3</v>
      </c>
    </row>
    <row r="2412" spans="2:6">
      <c r="B2412" s="444">
        <v>40725</v>
      </c>
      <c r="C2412" s="445">
        <v>92.211685000000003</v>
      </c>
      <c r="D2412" s="445">
        <v>92.211685000000003</v>
      </c>
      <c r="E2412" s="446">
        <f t="shared" si="40"/>
        <v>-0.77157188642080987</v>
      </c>
      <c r="F2412" s="80">
        <v>2.9310262316977198E-3</v>
      </c>
    </row>
    <row r="2413" spans="2:6">
      <c r="B2413" s="444">
        <v>43195</v>
      </c>
      <c r="C2413" s="445">
        <v>403.67923000000002</v>
      </c>
      <c r="D2413" s="445">
        <v>403.67923000000002</v>
      </c>
      <c r="E2413" s="446">
        <f t="shared" si="40"/>
        <v>3.199201810120722E-2</v>
      </c>
      <c r="F2413" s="80">
        <v>2.9191193280055927E-3</v>
      </c>
    </row>
    <row r="2414" spans="2:6">
      <c r="B2414" s="444">
        <v>43230</v>
      </c>
      <c r="C2414" s="445">
        <v>391.16507000000001</v>
      </c>
      <c r="D2414" s="445">
        <v>391.16507000000001</v>
      </c>
      <c r="E2414" s="446">
        <f t="shared" si="40"/>
        <v>13.595826482066705</v>
      </c>
      <c r="F2414" s="80">
        <v>2.9109988738447168E-3</v>
      </c>
    </row>
    <row r="2415" spans="2:6">
      <c r="B2415" s="444">
        <v>38393</v>
      </c>
      <c r="C2415" s="445">
        <v>26.799789000000001</v>
      </c>
      <c r="D2415" s="445">
        <v>26.799789000000001</v>
      </c>
      <c r="E2415" s="446">
        <f t="shared" si="40"/>
        <v>-0.96258917860801574</v>
      </c>
      <c r="F2415" s="80">
        <v>2.9037285297859317E-3</v>
      </c>
    </row>
    <row r="2416" spans="2:6">
      <c r="B2416" s="444">
        <v>44149</v>
      </c>
      <c r="C2416" s="445">
        <v>716.36462400000005</v>
      </c>
      <c r="D2416" s="445">
        <v>716.36462400000005</v>
      </c>
      <c r="E2416" s="446">
        <f t="shared" si="40"/>
        <v>1.4353456019892334</v>
      </c>
      <c r="F2416" s="80">
        <v>2.8982306195599605E-3</v>
      </c>
    </row>
    <row r="2417" spans="2:6">
      <c r="B2417" s="444">
        <v>42528</v>
      </c>
      <c r="C2417" s="445">
        <v>294.15316799999999</v>
      </c>
      <c r="D2417" s="445">
        <v>294.15316799999999</v>
      </c>
      <c r="E2417" s="446">
        <f t="shared" si="40"/>
        <v>4.3072809119757203</v>
      </c>
      <c r="F2417" s="80">
        <v>2.8978372324262036E-3</v>
      </c>
    </row>
    <row r="2418" spans="2:6">
      <c r="B2418" s="444">
        <v>39447</v>
      </c>
      <c r="C2418" s="445">
        <v>55.424458000000001</v>
      </c>
      <c r="D2418" s="445">
        <v>55.424458000000001</v>
      </c>
      <c r="E2418" s="446">
        <f t="shared" si="40"/>
        <v>-0.39599716514204908</v>
      </c>
      <c r="F2418" s="80">
        <v>2.8899799119670444E-3</v>
      </c>
    </row>
    <row r="2419" spans="2:6">
      <c r="B2419" s="444">
        <v>41054</v>
      </c>
      <c r="C2419" s="445">
        <v>91.761916999999997</v>
      </c>
      <c r="D2419" s="445">
        <v>91.761916999999997</v>
      </c>
      <c r="E2419" s="446">
        <f t="shared" si="40"/>
        <v>-0.69892284943699556</v>
      </c>
      <c r="F2419" s="80">
        <v>2.8821329799391116E-3</v>
      </c>
    </row>
    <row r="2420" spans="2:6">
      <c r="B2420" s="444">
        <v>42580</v>
      </c>
      <c r="C2420" s="445">
        <v>304.77874800000001</v>
      </c>
      <c r="D2420" s="445">
        <v>304.77874800000001</v>
      </c>
      <c r="E2420" s="446">
        <f t="shared" si="40"/>
        <v>10.288863567015524</v>
      </c>
      <c r="F2420" s="80">
        <v>2.863592374017232E-3</v>
      </c>
    </row>
    <row r="2421" spans="2:6">
      <c r="B2421" s="444">
        <v>39738</v>
      </c>
      <c r="C2421" s="445">
        <v>26.998177999999999</v>
      </c>
      <c r="D2421" s="445">
        <v>26.998177999999999</v>
      </c>
      <c r="E2421" s="446">
        <f t="shared" si="40"/>
        <v>-0.42107276109761549</v>
      </c>
      <c r="F2421" s="80">
        <v>2.8559178045424183E-3</v>
      </c>
    </row>
    <row r="2422" spans="2:6">
      <c r="B2422" s="444">
        <v>38957</v>
      </c>
      <c r="C2422" s="445">
        <v>46.634838000000002</v>
      </c>
      <c r="D2422" s="445">
        <v>46.634838000000002</v>
      </c>
      <c r="E2422" s="446">
        <f t="shared" si="40"/>
        <v>-0.88111832491128028</v>
      </c>
      <c r="F2422" s="80">
        <v>2.8536753666541514E-3</v>
      </c>
    </row>
    <row r="2423" spans="2:6">
      <c r="B2423" s="444">
        <v>43231</v>
      </c>
      <c r="C2423" s="445">
        <v>392.279449</v>
      </c>
      <c r="D2423" s="445">
        <v>392.279449</v>
      </c>
      <c r="E2423" s="446">
        <f t="shared" si="40"/>
        <v>-0.4363708588175037</v>
      </c>
      <c r="F2423" s="80">
        <v>2.848871449590229E-3</v>
      </c>
    </row>
    <row r="2424" spans="2:6">
      <c r="B2424" s="444">
        <v>44092</v>
      </c>
      <c r="C2424" s="445">
        <v>695.98858600000005</v>
      </c>
      <c r="D2424" s="445">
        <v>695.98858600000005</v>
      </c>
      <c r="E2424" s="446">
        <f t="shared" si="40"/>
        <v>15.613511374534006</v>
      </c>
      <c r="F2424" s="80">
        <v>2.8452887679562E-3</v>
      </c>
    </row>
    <row r="2425" spans="2:6">
      <c r="B2425" s="444">
        <v>39540</v>
      </c>
      <c r="C2425" s="445">
        <v>41.892924999999998</v>
      </c>
      <c r="D2425" s="445">
        <v>41.892924999999998</v>
      </c>
      <c r="E2425" s="446">
        <f t="shared" si="40"/>
        <v>-0.52331548764328062</v>
      </c>
      <c r="F2425" s="80">
        <v>2.8419691731289554E-3</v>
      </c>
    </row>
    <row r="2426" spans="2:6">
      <c r="B2426" s="444">
        <v>40555</v>
      </c>
      <c r="C2426" s="445">
        <v>87.883965000000003</v>
      </c>
      <c r="D2426" s="445">
        <v>87.883965000000003</v>
      </c>
      <c r="E2426" s="446">
        <f t="shared" si="40"/>
        <v>-0.74546902595692166</v>
      </c>
      <c r="F2426" s="80">
        <v>2.8403818527036329E-3</v>
      </c>
    </row>
    <row r="2427" spans="2:6">
      <c r="B2427" s="444">
        <v>42332</v>
      </c>
      <c r="C2427" s="445">
        <v>345.278076</v>
      </c>
      <c r="D2427" s="445">
        <v>345.278076</v>
      </c>
      <c r="E2427" s="446">
        <f t="shared" si="40"/>
        <v>-5.1752017786581672E-2</v>
      </c>
      <c r="F2427" s="80">
        <v>2.8365346457019935E-3</v>
      </c>
    </row>
    <row r="2428" spans="2:6">
      <c r="B2428" s="444">
        <v>43052</v>
      </c>
      <c r="C2428" s="445">
        <v>364.12213100000002</v>
      </c>
      <c r="D2428" s="445">
        <v>364.12213100000002</v>
      </c>
      <c r="E2428" s="446">
        <f t="shared" si="40"/>
        <v>-0.76198452338587375</v>
      </c>
      <c r="F2428" s="80">
        <v>2.8257835873204407E-3</v>
      </c>
    </row>
    <row r="2429" spans="2:6">
      <c r="B2429" s="444">
        <v>45377</v>
      </c>
      <c r="C2429" s="445">
        <v>1529.825439</v>
      </c>
      <c r="D2429" s="445">
        <v>1529.825439</v>
      </c>
      <c r="E2429" s="446">
        <f t="shared" si="40"/>
        <v>75.129000680909783</v>
      </c>
      <c r="F2429" s="80">
        <v>2.8244298683939295E-3</v>
      </c>
    </row>
    <row r="2430" spans="2:6">
      <c r="B2430" s="444">
        <v>37963</v>
      </c>
      <c r="C2430" s="445">
        <v>20.095172999999999</v>
      </c>
      <c r="D2430" s="445">
        <v>20.095172999999999</v>
      </c>
      <c r="E2430" s="446">
        <f t="shared" si="40"/>
        <v>-0.25167965655687574</v>
      </c>
      <c r="F2430" s="80">
        <v>2.8151441099575347E-3</v>
      </c>
    </row>
    <row r="2431" spans="2:6">
      <c r="B2431" s="444">
        <v>38477</v>
      </c>
      <c r="C2431" s="445">
        <v>26.853704</v>
      </c>
      <c r="D2431" s="445">
        <v>26.853704</v>
      </c>
      <c r="E2431" s="446">
        <f t="shared" si="40"/>
        <v>-0.96754981329553791</v>
      </c>
      <c r="F2431" s="80">
        <v>2.8129036488728776E-3</v>
      </c>
    </row>
    <row r="2432" spans="2:6">
      <c r="B2432" s="444">
        <v>44347</v>
      </c>
      <c r="C2432" s="445">
        <v>827.53619400000002</v>
      </c>
      <c r="D2432" s="445">
        <v>827.53619400000002</v>
      </c>
      <c r="E2432" s="446">
        <f t="shared" si="40"/>
        <v>-0.19825329248729262</v>
      </c>
      <c r="F2432" s="80">
        <v>2.8116165847065222E-3</v>
      </c>
    </row>
    <row r="2433" spans="2:6">
      <c r="B2433" s="444">
        <v>44544</v>
      </c>
      <c r="C2433" s="445">
        <v>1032.166626</v>
      </c>
      <c r="D2433" s="445">
        <v>1032.166626</v>
      </c>
      <c r="E2433" s="446">
        <f t="shared" si="40"/>
        <v>13.22820605192782</v>
      </c>
      <c r="F2433" s="80">
        <v>2.8037675496745962E-3</v>
      </c>
    </row>
    <row r="2434" spans="2:6">
      <c r="B2434" s="444">
        <v>40500</v>
      </c>
      <c r="C2434" s="445">
        <v>72.543694000000002</v>
      </c>
      <c r="D2434" s="445">
        <v>72.543694000000002</v>
      </c>
      <c r="E2434" s="446">
        <f t="shared" si="40"/>
        <v>-0.85132810769976341</v>
      </c>
      <c r="F2434" s="80">
        <v>2.8031440908569127E-3</v>
      </c>
    </row>
    <row r="2435" spans="2:6">
      <c r="B2435" s="444">
        <v>43832</v>
      </c>
      <c r="C2435" s="445">
        <v>487.94491599999998</v>
      </c>
      <c r="D2435" s="445">
        <v>487.94491599999998</v>
      </c>
      <c r="E2435" s="446">
        <f t="shared" si="40"/>
        <v>0.52881605628071826</v>
      </c>
      <c r="F2435" s="80">
        <v>2.797098341271953E-3</v>
      </c>
    </row>
    <row r="2436" spans="2:6">
      <c r="B2436" s="444">
        <v>42625</v>
      </c>
      <c r="C2436" s="445">
        <v>319.16522200000003</v>
      </c>
      <c r="D2436" s="445">
        <v>319.16522200000003</v>
      </c>
      <c r="E2436" s="446">
        <f t="shared" si="40"/>
        <v>7.9460059503332126E-2</v>
      </c>
      <c r="F2436" s="80">
        <v>2.7543498392452737E-3</v>
      </c>
    </row>
    <row r="2437" spans="2:6">
      <c r="B2437" s="444">
        <v>42551</v>
      </c>
      <c r="C2437" s="445">
        <v>295.67117300000001</v>
      </c>
      <c r="D2437" s="445">
        <v>295.67117300000001</v>
      </c>
      <c r="E2437" s="446">
        <f t="shared" si="40"/>
        <v>23.342068050822832</v>
      </c>
      <c r="F2437" s="80">
        <v>2.7455931588353799E-3</v>
      </c>
    </row>
    <row r="2438" spans="2:6">
      <c r="B2438" s="444">
        <v>37852</v>
      </c>
      <c r="C2438" s="445">
        <v>12.146509999999999</v>
      </c>
      <c r="D2438" s="445">
        <v>12.146509999999999</v>
      </c>
      <c r="E2438" s="446">
        <f t="shared" si="40"/>
        <v>-0.96337115093656545</v>
      </c>
      <c r="F2438" s="80">
        <v>2.7339988667087756E-3</v>
      </c>
    </row>
    <row r="2439" spans="2:6">
      <c r="B2439" s="444">
        <v>42732</v>
      </c>
      <c r="C2439" s="445">
        <v>331.61047400000001</v>
      </c>
      <c r="D2439" s="445">
        <v>331.61047400000001</v>
      </c>
      <c r="E2439" s="446">
        <f t="shared" si="40"/>
        <v>10.88969401533801</v>
      </c>
      <c r="F2439" s="80">
        <v>2.7335176333194156E-3</v>
      </c>
    </row>
    <row r="2440" spans="2:6">
      <c r="B2440" s="444">
        <v>38315</v>
      </c>
      <c r="C2440" s="445">
        <v>27.890581000000001</v>
      </c>
      <c r="D2440" s="445">
        <v>27.890581000000001</v>
      </c>
      <c r="E2440" s="446">
        <f t="shared" si="40"/>
        <v>-0.9773951042352681</v>
      </c>
      <c r="F2440" s="80">
        <v>2.7251697577630463E-3</v>
      </c>
    </row>
    <row r="2441" spans="2:6">
      <c r="B2441" s="444">
        <v>45236</v>
      </c>
      <c r="C2441" s="445">
        <v>1233.8292240000001</v>
      </c>
      <c r="D2441" s="445">
        <v>1233.8292240000001</v>
      </c>
      <c r="E2441" s="446">
        <f t="shared" si="40"/>
        <v>11.854510618868247</v>
      </c>
      <c r="F2441" s="80">
        <v>2.7246849723217004E-3</v>
      </c>
    </row>
    <row r="2442" spans="2:6">
      <c r="B2442" s="444">
        <v>40659</v>
      </c>
      <c r="C2442" s="445">
        <v>95.984145999999996</v>
      </c>
      <c r="D2442" s="445">
        <v>95.984145999999996</v>
      </c>
      <c r="E2442" s="446">
        <f t="shared" si="40"/>
        <v>-0.74623881520144786</v>
      </c>
      <c r="F2442" s="80">
        <v>2.7180759893543627E-3</v>
      </c>
    </row>
    <row r="2443" spans="2:6">
      <c r="B2443" s="444">
        <v>42940</v>
      </c>
      <c r="C2443" s="445">
        <v>378.24597199999999</v>
      </c>
      <c r="D2443" s="445">
        <v>378.24597199999999</v>
      </c>
      <c r="E2443" s="446">
        <f t="shared" ref="E2443:E2506" si="41">C2443/C2444-1</f>
        <v>7.385816771288928</v>
      </c>
      <c r="F2443" s="80">
        <v>2.707410414064304E-3</v>
      </c>
    </row>
    <row r="2444" spans="2:6">
      <c r="B2444" s="444">
        <v>38986</v>
      </c>
      <c r="C2444" s="445">
        <v>45.105441999999996</v>
      </c>
      <c r="D2444" s="445">
        <v>45.105441999999996</v>
      </c>
      <c r="E2444" s="446">
        <f t="shared" si="41"/>
        <v>-0.86263174405630472</v>
      </c>
      <c r="F2444" s="80">
        <v>2.6982890073377064E-3</v>
      </c>
    </row>
    <row r="2445" spans="2:6">
      <c r="B2445" s="444">
        <v>42439</v>
      </c>
      <c r="C2445" s="445">
        <v>328.35418700000002</v>
      </c>
      <c r="D2445" s="445">
        <v>328.35418700000002</v>
      </c>
      <c r="E2445" s="446">
        <f t="shared" si="41"/>
        <v>12.688337639188527</v>
      </c>
      <c r="F2445" s="80">
        <v>2.6972471573714074E-3</v>
      </c>
    </row>
    <row r="2446" spans="2:6">
      <c r="B2446" s="444">
        <v>38363</v>
      </c>
      <c r="C2446" s="445">
        <v>23.987879</v>
      </c>
      <c r="D2446" s="445">
        <v>23.987879</v>
      </c>
      <c r="E2446" s="446">
        <f t="shared" si="41"/>
        <v>-0.93459533080724111</v>
      </c>
      <c r="F2446" s="80">
        <v>2.6906168869031966E-3</v>
      </c>
    </row>
    <row r="2447" spans="2:6">
      <c r="B2447" s="444">
        <v>42101</v>
      </c>
      <c r="C2447" s="445">
        <v>366.76095600000002</v>
      </c>
      <c r="D2447" s="445">
        <v>366.76095600000002</v>
      </c>
      <c r="E2447" s="446">
        <f t="shared" si="41"/>
        <v>1.7545472311770949E-2</v>
      </c>
      <c r="F2447" s="80">
        <v>2.6821568426522724E-3</v>
      </c>
    </row>
    <row r="2448" spans="2:6">
      <c r="B2448" s="444">
        <v>43066</v>
      </c>
      <c r="C2448" s="445">
        <v>360.43691999999999</v>
      </c>
      <c r="D2448" s="445">
        <v>360.43691999999999</v>
      </c>
      <c r="E2448" s="446">
        <f t="shared" si="41"/>
        <v>0.32992324383728944</v>
      </c>
      <c r="F2448" s="80">
        <v>2.6793750214115786E-3</v>
      </c>
    </row>
    <row r="2449" spans="2:6">
      <c r="B2449" s="444">
        <v>41718</v>
      </c>
      <c r="C2449" s="445">
        <v>271.02084400000001</v>
      </c>
      <c r="D2449" s="445">
        <v>271.02084400000001</v>
      </c>
      <c r="E2449" s="446">
        <f t="shared" si="41"/>
        <v>-0.65914354852588541</v>
      </c>
      <c r="F2449" s="80">
        <v>2.6714032328531978E-3</v>
      </c>
    </row>
    <row r="2450" spans="2:6">
      <c r="B2450" s="444">
        <v>44193</v>
      </c>
      <c r="C2450" s="445">
        <v>795.11724900000002</v>
      </c>
      <c r="D2450" s="445">
        <v>795.11724900000002</v>
      </c>
      <c r="E2450" s="446">
        <f t="shared" si="41"/>
        <v>-7.2773983143018861E-2</v>
      </c>
      <c r="F2450" s="80">
        <v>2.6649843512875915E-3</v>
      </c>
    </row>
    <row r="2451" spans="2:6">
      <c r="B2451" s="444">
        <v>44389</v>
      </c>
      <c r="C2451" s="445">
        <v>857.52258300000005</v>
      </c>
      <c r="D2451" s="445">
        <v>857.52258300000005</v>
      </c>
      <c r="E2451" s="446">
        <f t="shared" si="41"/>
        <v>1.1676405486458852</v>
      </c>
      <c r="F2451" s="80">
        <v>2.6617225774023812E-3</v>
      </c>
    </row>
    <row r="2452" spans="2:6">
      <c r="B2452" s="444">
        <v>43160</v>
      </c>
      <c r="C2452" s="445">
        <v>395.60183699999999</v>
      </c>
      <c r="D2452" s="445">
        <v>395.60183699999999</v>
      </c>
      <c r="E2452" s="446">
        <f t="shared" si="41"/>
        <v>0.13303929209935506</v>
      </c>
      <c r="F2452" s="80">
        <v>2.6587339663359799E-3</v>
      </c>
    </row>
    <row r="2453" spans="2:6">
      <c r="B2453" s="444">
        <v>42405</v>
      </c>
      <c r="C2453" s="445">
        <v>349.15103099999999</v>
      </c>
      <c r="D2453" s="445">
        <v>349.15103099999999</v>
      </c>
      <c r="E2453" s="446">
        <f t="shared" si="41"/>
        <v>12.038542437538881</v>
      </c>
      <c r="F2453" s="80">
        <v>2.6517137578896399E-3</v>
      </c>
    </row>
    <row r="2454" spans="2:6">
      <c r="B2454" s="444">
        <v>38476</v>
      </c>
      <c r="C2454" s="445">
        <v>26.778379000000001</v>
      </c>
      <c r="D2454" s="445">
        <v>26.778379000000001</v>
      </c>
      <c r="E2454" s="446">
        <f t="shared" si="41"/>
        <v>-0.76776042373261999</v>
      </c>
      <c r="F2454" s="80">
        <v>2.6449262515257921E-3</v>
      </c>
    </row>
    <row r="2455" spans="2:6">
      <c r="B2455" s="444">
        <v>41213</v>
      </c>
      <c r="C2455" s="445">
        <v>115.30497699999999</v>
      </c>
      <c r="D2455" s="445">
        <v>115.30497699999999</v>
      </c>
      <c r="E2455" s="446">
        <f t="shared" si="41"/>
        <v>-0.20521897419263024</v>
      </c>
      <c r="F2455" s="80">
        <v>2.6382682838457239E-3</v>
      </c>
    </row>
    <row r="2456" spans="2:6">
      <c r="B2456" s="444">
        <v>41449</v>
      </c>
      <c r="C2456" s="445">
        <v>145.07766699999999</v>
      </c>
      <c r="D2456" s="445">
        <v>145.07766699999999</v>
      </c>
      <c r="E2456" s="446">
        <f t="shared" si="41"/>
        <v>-0.27887311027034067</v>
      </c>
      <c r="F2456" s="80">
        <v>2.6359216377529471E-3</v>
      </c>
    </row>
    <row r="2457" spans="2:6">
      <c r="B2457" s="444">
        <v>41603</v>
      </c>
      <c r="C2457" s="445">
        <v>201.18188499999999</v>
      </c>
      <c r="D2457" s="445">
        <v>201.18188499999999</v>
      </c>
      <c r="E2457" s="446">
        <f t="shared" si="41"/>
        <v>2.5121511820447973</v>
      </c>
      <c r="F2457" s="80">
        <v>2.6183603108305142E-3</v>
      </c>
    </row>
    <row r="2458" spans="2:6">
      <c r="B2458" s="444">
        <v>39234</v>
      </c>
      <c r="C2458" s="445">
        <v>57.281669999999998</v>
      </c>
      <c r="D2458" s="445">
        <v>57.281669999999998</v>
      </c>
      <c r="E2458" s="446">
        <f t="shared" si="41"/>
        <v>-9.885887521988268E-2</v>
      </c>
      <c r="F2458" s="80">
        <v>2.6149669422381727E-3</v>
      </c>
    </row>
    <row r="2459" spans="2:6">
      <c r="B2459" s="444">
        <v>40210</v>
      </c>
      <c r="C2459" s="445">
        <v>63.565703999999997</v>
      </c>
      <c r="D2459" s="445">
        <v>63.565703999999997</v>
      </c>
      <c r="E2459" s="446">
        <f t="shared" si="41"/>
        <v>-0.79163024156246875</v>
      </c>
      <c r="F2459" s="80">
        <v>2.5951414239695492E-3</v>
      </c>
    </row>
    <row r="2460" spans="2:6">
      <c r="B2460" s="444">
        <v>42538</v>
      </c>
      <c r="C2460" s="445">
        <v>305.06204200000002</v>
      </c>
      <c r="D2460" s="445">
        <v>305.06204200000002</v>
      </c>
      <c r="E2460" s="446">
        <f t="shared" si="41"/>
        <v>10.175837916632018</v>
      </c>
      <c r="F2460" s="80">
        <v>2.5944760181408899E-3</v>
      </c>
    </row>
    <row r="2461" spans="2:6">
      <c r="B2461" s="444">
        <v>39764</v>
      </c>
      <c r="C2461" s="445">
        <v>27.296569999999999</v>
      </c>
      <c r="D2461" s="445">
        <v>27.296569999999999</v>
      </c>
      <c r="E2461" s="446">
        <f t="shared" si="41"/>
        <v>-0.97233968776622282</v>
      </c>
      <c r="F2461" s="80">
        <v>2.5944012574774522E-3</v>
      </c>
    </row>
    <row r="2462" spans="2:6">
      <c r="B2462" s="444">
        <v>44673</v>
      </c>
      <c r="C2462" s="445">
        <v>986.84966999999995</v>
      </c>
      <c r="D2462" s="445">
        <v>986.84966999999995</v>
      </c>
      <c r="E2462" s="446">
        <f t="shared" si="41"/>
        <v>-0.19311921830040735</v>
      </c>
      <c r="F2462" s="80">
        <v>2.5929621857874174E-3</v>
      </c>
    </row>
    <row r="2463" spans="2:6">
      <c r="B2463" s="444">
        <v>45219</v>
      </c>
      <c r="C2463" s="445">
        <v>1223.042725</v>
      </c>
      <c r="D2463" s="445">
        <v>1223.042725</v>
      </c>
      <c r="E2463" s="446">
        <f t="shared" si="41"/>
        <v>1.7665074247784918</v>
      </c>
      <c r="F2463" s="80">
        <v>2.5889368588849493E-3</v>
      </c>
    </row>
    <row r="2464" spans="2:6">
      <c r="B2464" s="444">
        <v>43346</v>
      </c>
      <c r="C2464" s="445">
        <v>442.08908100000002</v>
      </c>
      <c r="D2464" s="445">
        <v>442.08908100000002</v>
      </c>
      <c r="E2464" s="446">
        <f t="shared" si="41"/>
        <v>1.4998053754577745E-2</v>
      </c>
      <c r="F2464" s="80">
        <v>2.5803713368659498E-3</v>
      </c>
    </row>
    <row r="2465" spans="2:6">
      <c r="B2465" s="444">
        <v>43411</v>
      </c>
      <c r="C2465" s="445">
        <v>435.55658</v>
      </c>
      <c r="D2465" s="445">
        <v>435.55658</v>
      </c>
      <c r="E2465" s="446">
        <f t="shared" si="41"/>
        <v>4.9889256805144866</v>
      </c>
      <c r="F2465" s="80">
        <v>2.5756470971567413E-3</v>
      </c>
    </row>
    <row r="2466" spans="2:6">
      <c r="B2466" s="444">
        <v>40900</v>
      </c>
      <c r="C2466" s="445">
        <v>72.726996999999997</v>
      </c>
      <c r="D2466" s="445">
        <v>72.726996999999997</v>
      </c>
      <c r="E2466" s="446">
        <f t="shared" si="41"/>
        <v>-0.8540568506815196</v>
      </c>
      <c r="F2466" s="80">
        <v>2.5741426816896507E-3</v>
      </c>
    </row>
    <row r="2467" spans="2:6">
      <c r="B2467" s="444">
        <v>43838</v>
      </c>
      <c r="C2467" s="445">
        <v>498.32415800000001</v>
      </c>
      <c r="D2467" s="445">
        <v>498.32415800000001</v>
      </c>
      <c r="E2467" s="446">
        <f t="shared" si="41"/>
        <v>0.28517819516761289</v>
      </c>
      <c r="F2467" s="80">
        <v>2.5675268118083849E-3</v>
      </c>
    </row>
    <row r="2468" spans="2:6">
      <c r="B2468" s="444">
        <v>42059</v>
      </c>
      <c r="C2468" s="445">
        <v>387.74713100000002</v>
      </c>
      <c r="D2468" s="445">
        <v>387.74713100000002</v>
      </c>
      <c r="E2468" s="446">
        <f t="shared" si="41"/>
        <v>-0.14089541901531311</v>
      </c>
      <c r="F2468" s="80">
        <v>2.5624885274910802E-3</v>
      </c>
    </row>
    <row r="2469" spans="2:6">
      <c r="B2469" s="444">
        <v>43964</v>
      </c>
      <c r="C2469" s="445">
        <v>451.338684</v>
      </c>
      <c r="D2469" s="445">
        <v>451.338684</v>
      </c>
      <c r="E2469" s="446">
        <f t="shared" si="41"/>
        <v>0.27978094659440722</v>
      </c>
      <c r="F2469" s="80">
        <v>2.559635462620502E-3</v>
      </c>
    </row>
    <row r="2470" spans="2:6">
      <c r="B2470" s="444">
        <v>43059</v>
      </c>
      <c r="C2470" s="445">
        <v>352.668701</v>
      </c>
      <c r="D2470" s="445">
        <v>352.668701</v>
      </c>
      <c r="E2470" s="446">
        <f t="shared" si="41"/>
        <v>1.0493173372060172</v>
      </c>
      <c r="F2470" s="80">
        <v>2.5594370377335363E-3</v>
      </c>
    </row>
    <row r="2471" spans="2:6">
      <c r="B2471" s="444">
        <v>41480</v>
      </c>
      <c r="C2471" s="445">
        <v>172.09082000000001</v>
      </c>
      <c r="D2471" s="445">
        <v>172.09082000000001</v>
      </c>
      <c r="E2471" s="446">
        <f t="shared" si="41"/>
        <v>2.8570963914927239</v>
      </c>
      <c r="F2471" s="80">
        <v>2.5554234745035487E-3</v>
      </c>
    </row>
    <row r="2472" spans="2:6">
      <c r="B2472" s="444">
        <v>39000</v>
      </c>
      <c r="C2472" s="445">
        <v>44.616675999999998</v>
      </c>
      <c r="D2472" s="445">
        <v>44.616675999999998</v>
      </c>
      <c r="E2472" s="446">
        <f t="shared" si="41"/>
        <v>-0.9608010983524673</v>
      </c>
      <c r="F2472" s="80">
        <v>2.5458742725494865E-3</v>
      </c>
    </row>
    <row r="2473" spans="2:6">
      <c r="B2473" s="444">
        <v>45161</v>
      </c>
      <c r="C2473" s="445">
        <v>1138.2124020000001</v>
      </c>
      <c r="D2473" s="445">
        <v>1138.2124020000001</v>
      </c>
      <c r="E2473" s="446">
        <f t="shared" si="41"/>
        <v>0.92085985660952629</v>
      </c>
      <c r="F2473" s="80">
        <v>2.5433892805317715E-3</v>
      </c>
    </row>
    <row r="2474" spans="2:6">
      <c r="B2474" s="444">
        <v>44053</v>
      </c>
      <c r="C2474" s="445">
        <v>592.55358899999999</v>
      </c>
      <c r="D2474" s="445">
        <v>592.55358899999999</v>
      </c>
      <c r="E2474" s="446">
        <f t="shared" si="41"/>
        <v>-0.38754618498338389</v>
      </c>
      <c r="F2474" s="80">
        <v>2.5350456373673946E-3</v>
      </c>
    </row>
    <row r="2475" spans="2:6">
      <c r="B2475" s="444">
        <v>44589</v>
      </c>
      <c r="C2475" s="445">
        <v>967.507385</v>
      </c>
      <c r="D2475" s="445">
        <v>967.507385</v>
      </c>
      <c r="E2475" s="446">
        <f t="shared" si="41"/>
        <v>1.5428344620357133</v>
      </c>
      <c r="F2475" s="80">
        <v>2.5050539779676306E-3</v>
      </c>
    </row>
    <row r="2476" spans="2:6">
      <c r="B2476" s="444">
        <v>43273</v>
      </c>
      <c r="C2476" s="445">
        <v>380.48382600000002</v>
      </c>
      <c r="D2476" s="445">
        <v>380.48382600000002</v>
      </c>
      <c r="E2476" s="446">
        <f t="shared" si="41"/>
        <v>5.7044950061018787</v>
      </c>
      <c r="F2476" s="80">
        <v>2.4927851703384629E-3</v>
      </c>
    </row>
    <row r="2477" spans="2:6">
      <c r="B2477" s="444">
        <v>39273</v>
      </c>
      <c r="C2477" s="445">
        <v>56.750557000000001</v>
      </c>
      <c r="D2477" s="445">
        <v>56.750557000000001</v>
      </c>
      <c r="E2477" s="446">
        <f t="shared" si="41"/>
        <v>4.4710300474697577</v>
      </c>
      <c r="F2477" s="80">
        <v>2.4916663729881439E-3</v>
      </c>
    </row>
    <row r="2478" spans="2:6">
      <c r="B2478" s="444">
        <v>37755</v>
      </c>
      <c r="C2478" s="445">
        <v>10.372920000000001</v>
      </c>
      <c r="D2478" s="445">
        <v>10.372920000000001</v>
      </c>
      <c r="E2478" s="446">
        <f t="shared" si="41"/>
        <v>-0.97281418483066207</v>
      </c>
      <c r="F2478" s="80">
        <v>2.488990705281191E-3</v>
      </c>
    </row>
    <row r="2479" spans="2:6">
      <c r="B2479" s="444">
        <v>43250</v>
      </c>
      <c r="C2479" s="445">
        <v>381.55633499999999</v>
      </c>
      <c r="D2479" s="445">
        <v>381.55633499999999</v>
      </c>
      <c r="E2479" s="446">
        <f t="shared" si="41"/>
        <v>-0.67916909847281115</v>
      </c>
      <c r="F2479" s="80">
        <v>2.4860005174112132E-3</v>
      </c>
    </row>
    <row r="2480" spans="2:6">
      <c r="B2480" s="444">
        <v>45174</v>
      </c>
      <c r="C2480" s="445">
        <v>1189.275513</v>
      </c>
      <c r="D2480" s="445">
        <v>1189.275513</v>
      </c>
      <c r="E2480" s="446">
        <f t="shared" si="41"/>
        <v>-0.21119593781779356</v>
      </c>
      <c r="F2480" s="80">
        <v>2.4745598951660952E-3</v>
      </c>
    </row>
    <row r="2481" spans="2:6">
      <c r="B2481" s="444">
        <v>45386</v>
      </c>
      <c r="C2481" s="445">
        <v>1507.6944579999999</v>
      </c>
      <c r="D2481" s="445">
        <v>1507.6944579999999</v>
      </c>
      <c r="E2481" s="446">
        <f t="shared" si="41"/>
        <v>2.3545290599568682</v>
      </c>
      <c r="F2481" s="80">
        <v>2.4742401222479504E-3</v>
      </c>
    </row>
    <row r="2482" spans="2:6">
      <c r="B2482" s="444">
        <v>43726</v>
      </c>
      <c r="C2482" s="445">
        <v>449.45040899999998</v>
      </c>
      <c r="D2482" s="445">
        <v>449.45040899999998</v>
      </c>
      <c r="E2482" s="446">
        <f t="shared" si="41"/>
        <v>0.51502044577979</v>
      </c>
      <c r="F2482" s="80">
        <v>2.4623906597398548E-3</v>
      </c>
    </row>
    <row r="2483" spans="2:6">
      <c r="B2483" s="444">
        <v>42495</v>
      </c>
      <c r="C2483" s="445">
        <v>296.66293300000001</v>
      </c>
      <c r="D2483" s="445">
        <v>296.66293300000001</v>
      </c>
      <c r="E2483" s="446">
        <f t="shared" si="41"/>
        <v>20.980022353223159</v>
      </c>
      <c r="F2483" s="80">
        <v>2.4623646534169819E-3</v>
      </c>
    </row>
    <row r="2484" spans="2:6">
      <c r="B2484" s="444">
        <v>37624</v>
      </c>
      <c r="C2484" s="445">
        <v>13.496935000000001</v>
      </c>
      <c r="D2484" s="445">
        <v>13.496935000000001</v>
      </c>
      <c r="E2484" s="446">
        <f t="shared" si="41"/>
        <v>-0.96668530261521612</v>
      </c>
      <c r="F2484" s="80">
        <v>2.4591078345783668E-3</v>
      </c>
    </row>
    <row r="2485" spans="2:6">
      <c r="B2485" s="444">
        <v>43454</v>
      </c>
      <c r="C2485" s="445">
        <v>405.13455199999999</v>
      </c>
      <c r="D2485" s="445">
        <v>405.13455199999999</v>
      </c>
      <c r="E2485" s="446">
        <f t="shared" si="41"/>
        <v>-0.63213022505822547</v>
      </c>
      <c r="F2485" s="80">
        <v>2.4551201805054212E-3</v>
      </c>
    </row>
    <row r="2486" spans="2:6">
      <c r="B2486" s="444">
        <v>45147</v>
      </c>
      <c r="C2486" s="445">
        <v>1101.298828</v>
      </c>
      <c r="D2486" s="445">
        <v>1101.298828</v>
      </c>
      <c r="E2486" s="446">
        <f t="shared" si="41"/>
        <v>12.679650854892138</v>
      </c>
      <c r="F2486" s="80">
        <v>2.4533983013395044E-3</v>
      </c>
    </row>
    <row r="2487" spans="2:6">
      <c r="B2487" s="444">
        <v>40938</v>
      </c>
      <c r="C2487" s="445">
        <v>80.506354999999999</v>
      </c>
      <c r="D2487" s="445">
        <v>80.506354999999999</v>
      </c>
      <c r="E2487" s="446">
        <f t="shared" si="41"/>
        <v>-0.90526511796853704</v>
      </c>
      <c r="F2487" s="80">
        <v>2.453376336392088E-3</v>
      </c>
    </row>
    <row r="2488" spans="2:6">
      <c r="B2488" s="444">
        <v>44833</v>
      </c>
      <c r="C2488" s="445">
        <v>849.80688499999997</v>
      </c>
      <c r="D2488" s="445">
        <v>849.80688499999997</v>
      </c>
      <c r="E2488" s="446">
        <f t="shared" si="41"/>
        <v>1.726418538731004</v>
      </c>
      <c r="F2488" s="80">
        <v>2.4436081320811098E-3</v>
      </c>
    </row>
    <row r="2489" spans="2:6">
      <c r="B2489" s="444">
        <v>41877</v>
      </c>
      <c r="C2489" s="445">
        <v>311.69348100000002</v>
      </c>
      <c r="D2489" s="445">
        <v>311.69348100000002</v>
      </c>
      <c r="E2489" s="446">
        <f t="shared" si="41"/>
        <v>-0.38501554842246355</v>
      </c>
      <c r="F2489" s="80">
        <v>2.4415284403176418E-3</v>
      </c>
    </row>
    <row r="2490" spans="2:6">
      <c r="B2490" s="444">
        <v>43845</v>
      </c>
      <c r="C2490" s="445">
        <v>506.83148199999999</v>
      </c>
      <c r="D2490" s="445">
        <v>506.83148199999999</v>
      </c>
      <c r="E2490" s="446">
        <f t="shared" si="41"/>
        <v>5.0565413520465174</v>
      </c>
      <c r="F2490" s="80">
        <v>2.4397270067313404E-3</v>
      </c>
    </row>
    <row r="2491" spans="2:6">
      <c r="B2491" s="444">
        <v>40624</v>
      </c>
      <c r="C2491" s="445">
        <v>83.683318999999997</v>
      </c>
      <c r="D2491" s="445">
        <v>83.683318999999997</v>
      </c>
      <c r="E2491" s="446">
        <f t="shared" si="41"/>
        <v>-9.6746692225015862E-2</v>
      </c>
      <c r="F2491" s="80">
        <v>2.4395281495368515E-3</v>
      </c>
    </row>
    <row r="2492" spans="2:6">
      <c r="B2492" s="444">
        <v>40960</v>
      </c>
      <c r="C2492" s="445">
        <v>92.646568000000002</v>
      </c>
      <c r="D2492" s="445">
        <v>92.646568000000002</v>
      </c>
      <c r="E2492" s="446">
        <f t="shared" si="41"/>
        <v>1.0740933900459755</v>
      </c>
      <c r="F2492" s="80">
        <v>2.4359717776283318E-3</v>
      </c>
    </row>
    <row r="2493" spans="2:6">
      <c r="B2493" s="444">
        <v>38996</v>
      </c>
      <c r="C2493" s="445">
        <v>44.668464999999998</v>
      </c>
      <c r="D2493" s="445">
        <v>44.668464999999998</v>
      </c>
      <c r="E2493" s="446">
        <f t="shared" si="41"/>
        <v>-0.95943064446737569</v>
      </c>
      <c r="F2493" s="80">
        <v>2.4338413007194415E-3</v>
      </c>
    </row>
    <row r="2494" spans="2:6">
      <c r="B2494" s="444">
        <v>45124</v>
      </c>
      <c r="C2494" s="445">
        <v>1101.0395510000001</v>
      </c>
      <c r="D2494" s="445">
        <v>1101.0395510000001</v>
      </c>
      <c r="E2494" s="446">
        <f t="shared" si="41"/>
        <v>0.26100368696216192</v>
      </c>
      <c r="F2494" s="80">
        <v>2.4328097521377767E-3</v>
      </c>
    </row>
    <row r="2495" spans="2:6">
      <c r="B2495" s="444">
        <v>44771</v>
      </c>
      <c r="C2495" s="445">
        <v>873.14538600000003</v>
      </c>
      <c r="D2495" s="445">
        <v>873.14538600000003</v>
      </c>
      <c r="E2495" s="446">
        <f t="shared" si="41"/>
        <v>17.326540824944061</v>
      </c>
      <c r="F2495" s="80">
        <v>2.4310277742163322E-3</v>
      </c>
    </row>
    <row r="2496" spans="2:6">
      <c r="B2496" s="444">
        <v>39177</v>
      </c>
      <c r="C2496" s="445">
        <v>47.643763999999997</v>
      </c>
      <c r="D2496" s="445">
        <v>47.643763999999997</v>
      </c>
      <c r="E2496" s="446">
        <f t="shared" si="41"/>
        <v>-0.15017796425375107</v>
      </c>
      <c r="F2496" s="80">
        <v>2.4299009379153969E-3</v>
      </c>
    </row>
    <row r="2497" spans="2:6">
      <c r="B2497" s="444">
        <v>40066</v>
      </c>
      <c r="C2497" s="445">
        <v>56.063225000000003</v>
      </c>
      <c r="D2497" s="445">
        <v>56.063225000000003</v>
      </c>
      <c r="E2497" s="446">
        <f t="shared" si="41"/>
        <v>-0.88625365739597084</v>
      </c>
      <c r="F2497" s="80">
        <v>2.4295090403803066E-3</v>
      </c>
    </row>
    <row r="2498" spans="2:6">
      <c r="B2498" s="444">
        <v>43774</v>
      </c>
      <c r="C2498" s="445">
        <v>492.87936400000001</v>
      </c>
      <c r="D2498" s="445">
        <v>492.87936400000001</v>
      </c>
      <c r="E2498" s="446">
        <f t="shared" si="41"/>
        <v>8.409458919615731E-2</v>
      </c>
      <c r="F2498" s="80">
        <v>2.4223475357532109E-3</v>
      </c>
    </row>
    <row r="2499" spans="2:6">
      <c r="B2499" s="444">
        <v>43348</v>
      </c>
      <c r="C2499" s="445">
        <v>454.64608800000002</v>
      </c>
      <c r="D2499" s="445">
        <v>454.64608800000002</v>
      </c>
      <c r="E2499" s="446">
        <f t="shared" si="41"/>
        <v>13.770344362991622</v>
      </c>
      <c r="F2499" s="80">
        <v>2.4154307750752224E-3</v>
      </c>
    </row>
    <row r="2500" spans="2:6">
      <c r="B2500" s="444">
        <v>38537</v>
      </c>
      <c r="C2500" s="445">
        <v>30.781008</v>
      </c>
      <c r="D2500" s="445">
        <v>30.781008</v>
      </c>
      <c r="E2500" s="446">
        <f t="shared" si="41"/>
        <v>-0.9637290033997219</v>
      </c>
      <c r="F2500" s="80">
        <v>2.4023325574793475E-3</v>
      </c>
    </row>
    <row r="2501" spans="2:6">
      <c r="B2501" s="444">
        <v>44215</v>
      </c>
      <c r="C2501" s="445">
        <v>848.63970900000004</v>
      </c>
      <c r="D2501" s="445">
        <v>848.63970900000004</v>
      </c>
      <c r="E2501" s="446">
        <f t="shared" si="41"/>
        <v>-0.19227306028723778</v>
      </c>
      <c r="F2501" s="80">
        <v>2.3941476159574648E-3</v>
      </c>
    </row>
    <row r="2502" spans="2:6">
      <c r="B2502" s="444">
        <v>44658</v>
      </c>
      <c r="C2502" s="445">
        <v>1050.6517329999999</v>
      </c>
      <c r="D2502" s="445">
        <v>1050.6517329999999</v>
      </c>
      <c r="E2502" s="446">
        <f t="shared" si="41"/>
        <v>3.4097785024355627</v>
      </c>
      <c r="F2502" s="80">
        <v>2.392155106176741E-3</v>
      </c>
    </row>
    <row r="2503" spans="2:6">
      <c r="B2503" s="444">
        <v>41631</v>
      </c>
      <c r="C2503" s="445">
        <v>238.25498999999999</v>
      </c>
      <c r="D2503" s="445">
        <v>238.25498999999999</v>
      </c>
      <c r="E2503" s="446">
        <f t="shared" si="41"/>
        <v>-0.72734583627921445</v>
      </c>
      <c r="F2503" s="80">
        <v>2.3833631794003551E-3</v>
      </c>
    </row>
    <row r="2504" spans="2:6">
      <c r="B2504" s="444">
        <v>44797</v>
      </c>
      <c r="C2504" s="445">
        <v>873.83587599999998</v>
      </c>
      <c r="D2504" s="445">
        <v>873.83587599999998</v>
      </c>
      <c r="E2504" s="446">
        <f t="shared" si="41"/>
        <v>1.4941797089622426</v>
      </c>
      <c r="F2504" s="80">
        <v>2.3761131396884405E-3</v>
      </c>
    </row>
    <row r="2505" spans="2:6">
      <c r="B2505" s="444">
        <v>42804</v>
      </c>
      <c r="C2505" s="445">
        <v>350.35000600000001</v>
      </c>
      <c r="D2505" s="445">
        <v>350.35000600000001</v>
      </c>
      <c r="E2505" s="446">
        <f t="shared" si="41"/>
        <v>-0.12305215111774326</v>
      </c>
      <c r="F2505" s="80">
        <v>2.3686082819507348E-3</v>
      </c>
    </row>
    <row r="2506" spans="2:6">
      <c r="B2506" s="444">
        <v>42067</v>
      </c>
      <c r="C2506" s="445">
        <v>399.510651</v>
      </c>
      <c r="D2506" s="445">
        <v>399.510651</v>
      </c>
      <c r="E2506" s="446">
        <f t="shared" si="41"/>
        <v>-0.11017669484196813</v>
      </c>
      <c r="F2506" s="80">
        <v>2.3630398561760302E-3</v>
      </c>
    </row>
    <row r="2507" spans="2:6">
      <c r="B2507" s="444">
        <v>43510</v>
      </c>
      <c r="C2507" s="445">
        <v>448.977509</v>
      </c>
      <c r="D2507" s="445">
        <v>448.977509</v>
      </c>
      <c r="E2507" s="446">
        <f t="shared" ref="E2507:E2570" si="42">C2507/C2508-1</f>
        <v>2.3549844713975863</v>
      </c>
      <c r="F2507" s="80">
        <v>2.361243811870084E-3</v>
      </c>
    </row>
    <row r="2508" spans="2:6">
      <c r="B2508" s="444">
        <v>41292</v>
      </c>
      <c r="C2508" s="445">
        <v>133.82401999999999</v>
      </c>
      <c r="D2508" s="445">
        <v>133.82401999999999</v>
      </c>
      <c r="E2508" s="446">
        <f t="shared" si="42"/>
        <v>-0.89643178139244939</v>
      </c>
      <c r="F2508" s="80">
        <v>2.3441730630724411E-3</v>
      </c>
    </row>
    <row r="2509" spans="2:6">
      <c r="B2509" s="444">
        <v>45252</v>
      </c>
      <c r="C2509" s="445">
        <v>1292.134033</v>
      </c>
      <c r="D2509" s="445">
        <v>1292.134033</v>
      </c>
      <c r="E2509" s="446">
        <f t="shared" si="42"/>
        <v>0.58217959314184009</v>
      </c>
      <c r="F2509" s="80">
        <v>2.3368245804451515E-3</v>
      </c>
    </row>
    <row r="2510" spans="2:6">
      <c r="B2510" s="444">
        <v>44340</v>
      </c>
      <c r="C2510" s="445">
        <v>816.67974900000002</v>
      </c>
      <c r="D2510" s="445">
        <v>816.67974900000002</v>
      </c>
      <c r="E2510" s="446">
        <f t="shared" si="42"/>
        <v>29.4760144982403</v>
      </c>
      <c r="F2510" s="80">
        <v>2.3101754430681076E-3</v>
      </c>
    </row>
    <row r="2511" spans="2:6">
      <c r="B2511" s="444">
        <v>38334</v>
      </c>
      <c r="C2511" s="445">
        <v>26.797459</v>
      </c>
      <c r="D2511" s="445">
        <v>26.797459</v>
      </c>
      <c r="E2511" s="446">
        <f t="shared" si="42"/>
        <v>-0.48235072607291396</v>
      </c>
      <c r="F2511" s="80">
        <v>2.2931499970320068E-3</v>
      </c>
    </row>
    <row r="2512" spans="2:6">
      <c r="B2512" s="444">
        <v>39430</v>
      </c>
      <c r="C2512" s="445">
        <v>51.767597000000002</v>
      </c>
      <c r="D2512" s="445">
        <v>51.767597000000002</v>
      </c>
      <c r="E2512" s="446">
        <f t="shared" si="42"/>
        <v>-0.95675221196639082</v>
      </c>
      <c r="F2512" s="80">
        <v>2.2790758306268089E-3</v>
      </c>
    </row>
    <row r="2513" spans="2:6">
      <c r="B2513" s="444">
        <v>45225</v>
      </c>
      <c r="C2513" s="445">
        <v>1196.9998780000001</v>
      </c>
      <c r="D2513" s="445">
        <v>1196.9998780000001</v>
      </c>
      <c r="E2513" s="446">
        <f t="shared" si="42"/>
        <v>1.8723710276541423</v>
      </c>
      <c r="F2513" s="80">
        <v>2.2783178446610375E-3</v>
      </c>
    </row>
    <row r="2514" spans="2:6">
      <c r="B2514" s="444">
        <v>43136</v>
      </c>
      <c r="C2514" s="445">
        <v>416.72885100000002</v>
      </c>
      <c r="D2514" s="445">
        <v>416.72885100000002</v>
      </c>
      <c r="E2514" s="446">
        <f t="shared" si="42"/>
        <v>11.019652458519353</v>
      </c>
      <c r="F2514" s="80">
        <v>2.2707738032246017E-3</v>
      </c>
    </row>
    <row r="2515" spans="2:6">
      <c r="B2515" s="444">
        <v>38603</v>
      </c>
      <c r="C2515" s="445">
        <v>34.670623999999997</v>
      </c>
      <c r="D2515" s="445">
        <v>34.670623999999997</v>
      </c>
      <c r="E2515" s="446">
        <f t="shared" si="42"/>
        <v>-0.76421259833550148</v>
      </c>
      <c r="F2515" s="80">
        <v>2.2690419234916437E-3</v>
      </c>
    </row>
    <row r="2516" spans="2:6">
      <c r="B2516" s="444">
        <v>41341</v>
      </c>
      <c r="C2516" s="445">
        <v>147.04188500000001</v>
      </c>
      <c r="D2516" s="445">
        <v>147.04188500000001</v>
      </c>
      <c r="E2516" s="446">
        <f t="shared" si="42"/>
        <v>-0.79753022119443384</v>
      </c>
      <c r="F2516" s="80">
        <v>2.2689130589557127E-3</v>
      </c>
    </row>
    <row r="2517" spans="2:6">
      <c r="B2517" s="444">
        <v>44134</v>
      </c>
      <c r="C2517" s="445">
        <v>726.24114999999995</v>
      </c>
      <c r="D2517" s="445">
        <v>726.24114999999995</v>
      </c>
      <c r="E2517" s="446">
        <f t="shared" si="42"/>
        <v>-0.26492975218736559</v>
      </c>
      <c r="F2517" s="80">
        <v>2.26198347045381E-3</v>
      </c>
    </row>
    <row r="2518" spans="2:6">
      <c r="B2518" s="444">
        <v>44523</v>
      </c>
      <c r="C2518" s="445">
        <v>987.98877000000005</v>
      </c>
      <c r="D2518" s="445">
        <v>987.98877000000005</v>
      </c>
      <c r="E2518" s="446">
        <f t="shared" si="42"/>
        <v>1.1238709852889652</v>
      </c>
      <c r="F2518" s="80">
        <v>2.2520819685398763E-3</v>
      </c>
    </row>
    <row r="2519" spans="2:6">
      <c r="B2519" s="444">
        <v>43756</v>
      </c>
      <c r="C2519" s="445">
        <v>465.183044</v>
      </c>
      <c r="D2519" s="445">
        <v>465.183044</v>
      </c>
      <c r="E2519" s="446">
        <f t="shared" si="42"/>
        <v>8.4524465477378747</v>
      </c>
      <c r="F2519" s="80">
        <v>2.2414961330747829E-3</v>
      </c>
    </row>
    <row r="2520" spans="2:6">
      <c r="B2520" s="444">
        <v>39008</v>
      </c>
      <c r="C2520" s="445">
        <v>49.212978</v>
      </c>
      <c r="D2520" s="445">
        <v>49.212978</v>
      </c>
      <c r="E2520" s="446">
        <f t="shared" si="42"/>
        <v>-0.94194771058692384</v>
      </c>
      <c r="F2520" s="80">
        <v>2.2411289004085067E-3</v>
      </c>
    </row>
    <row r="2521" spans="2:6">
      <c r="B2521" s="444">
        <v>44832</v>
      </c>
      <c r="C2521" s="445">
        <v>847.73535200000003</v>
      </c>
      <c r="D2521" s="445">
        <v>847.73535200000003</v>
      </c>
      <c r="E2521" s="446">
        <f t="shared" si="42"/>
        <v>38.175502676249486</v>
      </c>
      <c r="F2521" s="80">
        <v>2.2312150821532928E-3</v>
      </c>
    </row>
    <row r="2522" spans="2:6">
      <c r="B2522" s="444">
        <v>37981</v>
      </c>
      <c r="C2522" s="445">
        <v>21.639424999999999</v>
      </c>
      <c r="D2522" s="445">
        <v>21.639424999999999</v>
      </c>
      <c r="E2522" s="446">
        <f t="shared" si="42"/>
        <v>-0.9817763091038928</v>
      </c>
      <c r="F2522" s="80">
        <v>2.2158636739013637E-3</v>
      </c>
    </row>
    <row r="2523" spans="2:6">
      <c r="B2523" s="444">
        <v>44575</v>
      </c>
      <c r="C2523" s="445">
        <v>1187.433716</v>
      </c>
      <c r="D2523" s="445">
        <v>1187.433716</v>
      </c>
      <c r="E2523" s="446">
        <f t="shared" si="42"/>
        <v>2.5168148094440577</v>
      </c>
      <c r="F2523" s="80">
        <v>2.2110042653469275E-3</v>
      </c>
    </row>
    <row r="2524" spans="2:6">
      <c r="B2524" s="444">
        <v>42354</v>
      </c>
      <c r="C2524" s="445">
        <v>337.64465300000001</v>
      </c>
      <c r="D2524" s="445">
        <v>337.64465300000001</v>
      </c>
      <c r="E2524" s="446">
        <f t="shared" si="42"/>
        <v>1.6489776620136549</v>
      </c>
      <c r="F2524" s="80">
        <v>2.1888102744678228E-3</v>
      </c>
    </row>
    <row r="2525" spans="2:6">
      <c r="B2525" s="444">
        <v>41313</v>
      </c>
      <c r="C2525" s="445">
        <v>127.46225</v>
      </c>
      <c r="D2525" s="445">
        <v>127.46225</v>
      </c>
      <c r="E2525" s="446">
        <f t="shared" si="42"/>
        <v>-0.84509946023814408</v>
      </c>
      <c r="F2525" s="80">
        <v>2.1680681348408282E-3</v>
      </c>
    </row>
    <row r="2526" spans="2:6">
      <c r="B2526" s="444">
        <v>44246</v>
      </c>
      <c r="C2526" s="445">
        <v>822.86511199999995</v>
      </c>
      <c r="D2526" s="445">
        <v>822.86511199999995</v>
      </c>
      <c r="E2526" s="446">
        <f t="shared" si="42"/>
        <v>-7.3332264919377832E-2</v>
      </c>
      <c r="F2526" s="80">
        <v>2.1622362969972997E-3</v>
      </c>
    </row>
    <row r="2527" spans="2:6">
      <c r="B2527" s="444">
        <v>44743</v>
      </c>
      <c r="C2527" s="445">
        <v>887.98290999999995</v>
      </c>
      <c r="D2527" s="445">
        <v>887.98290999999995</v>
      </c>
      <c r="E2527" s="446">
        <f t="shared" si="42"/>
        <v>12.923484090302242</v>
      </c>
      <c r="F2527" s="80">
        <v>2.1577571487207958E-3</v>
      </c>
    </row>
    <row r="2528" spans="2:6">
      <c r="B2528" s="444">
        <v>40220</v>
      </c>
      <c r="C2528" s="445">
        <v>63.775913000000003</v>
      </c>
      <c r="D2528" s="445">
        <v>63.775913000000003</v>
      </c>
      <c r="E2528" s="446">
        <f t="shared" si="42"/>
        <v>-0.33885008003920292</v>
      </c>
      <c r="F2528" s="80">
        <v>2.1547708342519734E-3</v>
      </c>
    </row>
    <row r="2529" spans="2:6">
      <c r="B2529" s="444">
        <v>41029</v>
      </c>
      <c r="C2529" s="445">
        <v>96.462104999999994</v>
      </c>
      <c r="D2529" s="445">
        <v>96.462104999999994</v>
      </c>
      <c r="E2529" s="446">
        <f t="shared" si="42"/>
        <v>-0.88644201974369718</v>
      </c>
      <c r="F2529" s="80">
        <v>2.1525342815487125E-3</v>
      </c>
    </row>
    <row r="2530" spans="2:6">
      <c r="B2530" s="444">
        <v>44278</v>
      </c>
      <c r="C2530" s="445">
        <v>849.45245399999999</v>
      </c>
      <c r="D2530" s="445">
        <v>849.45245399999999</v>
      </c>
      <c r="E2530" s="446">
        <f t="shared" si="42"/>
        <v>-0.23921494513817887</v>
      </c>
      <c r="F2530" s="80">
        <v>2.1456508158201881E-3</v>
      </c>
    </row>
    <row r="2531" spans="2:6">
      <c r="B2531" s="444">
        <v>45104</v>
      </c>
      <c r="C2531" s="445">
        <v>1116.547241</v>
      </c>
      <c r="D2531" s="445">
        <v>1116.547241</v>
      </c>
      <c r="E2531" s="446">
        <f t="shared" si="42"/>
        <v>1.4367098137885135</v>
      </c>
      <c r="F2531" s="80">
        <v>2.1413989474525774E-3</v>
      </c>
    </row>
    <row r="2532" spans="2:6">
      <c r="B2532" s="444">
        <v>43742</v>
      </c>
      <c r="C2532" s="445">
        <v>458.21920799999998</v>
      </c>
      <c r="D2532" s="445">
        <v>458.21920799999998</v>
      </c>
      <c r="E2532" s="446">
        <f t="shared" si="42"/>
        <v>0.14662481823336493</v>
      </c>
      <c r="F2532" s="80">
        <v>2.1361664350412202E-3</v>
      </c>
    </row>
    <row r="2533" spans="2:6">
      <c r="B2533" s="444">
        <v>43489</v>
      </c>
      <c r="C2533" s="445">
        <v>399.62435900000003</v>
      </c>
      <c r="D2533" s="445">
        <v>399.62435900000003</v>
      </c>
      <c r="E2533" s="446">
        <f t="shared" si="42"/>
        <v>-2.0033262330380053E-3</v>
      </c>
      <c r="F2533" s="80">
        <v>2.1175891392142265E-3</v>
      </c>
    </row>
    <row r="2534" spans="2:6">
      <c r="B2534" s="444">
        <v>43468</v>
      </c>
      <c r="C2534" s="445">
        <v>400.42654399999998</v>
      </c>
      <c r="D2534" s="445">
        <v>400.42654399999998</v>
      </c>
      <c r="E2534" s="446">
        <f t="shared" si="42"/>
        <v>8.8314072230323948E-2</v>
      </c>
      <c r="F2534" s="80">
        <v>2.1132602070887962E-3</v>
      </c>
    </row>
    <row r="2535" spans="2:6">
      <c r="B2535" s="444">
        <v>43047</v>
      </c>
      <c r="C2535" s="445">
        <v>367.93289199999998</v>
      </c>
      <c r="D2535" s="445">
        <v>367.93289199999998</v>
      </c>
      <c r="E2535" s="446">
        <f t="shared" si="42"/>
        <v>-0.65789677806653446</v>
      </c>
      <c r="F2535" s="80">
        <v>2.1102080402897183E-3</v>
      </c>
    </row>
    <row r="2536" spans="2:6">
      <c r="B2536" s="444">
        <v>45134</v>
      </c>
      <c r="C2536" s="445">
        <v>1075.502563</v>
      </c>
      <c r="D2536" s="445">
        <v>1075.502563</v>
      </c>
      <c r="E2536" s="446">
        <f t="shared" si="42"/>
        <v>2.0304089386656332</v>
      </c>
      <c r="F2536" s="80">
        <v>2.1077140158818342E-3</v>
      </c>
    </row>
    <row r="2537" spans="2:6">
      <c r="B2537" s="444">
        <v>42801</v>
      </c>
      <c r="C2537" s="445">
        <v>354.90344199999998</v>
      </c>
      <c r="D2537" s="445">
        <v>354.90344199999998</v>
      </c>
      <c r="E2537" s="446">
        <f t="shared" si="42"/>
        <v>5.7412442815926612E-2</v>
      </c>
      <c r="F2537" s="80">
        <v>2.1039093179582302E-3</v>
      </c>
    </row>
    <row r="2538" spans="2:6">
      <c r="B2538" s="444">
        <v>42842</v>
      </c>
      <c r="C2538" s="445">
        <v>335.63388099999997</v>
      </c>
      <c r="D2538" s="445">
        <v>335.63388099999997</v>
      </c>
      <c r="E2538" s="446">
        <f t="shared" si="42"/>
        <v>5.464153540890166</v>
      </c>
      <c r="F2538" s="80">
        <v>2.1011426128871857E-3</v>
      </c>
    </row>
    <row r="2539" spans="2:6">
      <c r="B2539" s="444">
        <v>39385</v>
      </c>
      <c r="C2539" s="445">
        <v>51.922325000000001</v>
      </c>
      <c r="D2539" s="445">
        <v>51.922325000000001</v>
      </c>
      <c r="E2539" s="446">
        <f t="shared" si="42"/>
        <v>-0.64534668902995362</v>
      </c>
      <c r="F2539" s="80">
        <v>2.0952348124183562E-3</v>
      </c>
    </row>
    <row r="2540" spans="2:6">
      <c r="B2540" s="444">
        <v>41458</v>
      </c>
      <c r="C2540" s="445">
        <v>146.40304599999999</v>
      </c>
      <c r="D2540" s="445">
        <v>146.40304599999999</v>
      </c>
      <c r="E2540" s="446">
        <f t="shared" si="42"/>
        <v>-0.46569469259157459</v>
      </c>
      <c r="F2540" s="80">
        <v>2.0886405622528859E-3</v>
      </c>
    </row>
    <row r="2541" spans="2:6">
      <c r="B2541" s="444">
        <v>41815</v>
      </c>
      <c r="C2541" s="445">
        <v>274.006348</v>
      </c>
      <c r="D2541" s="445">
        <v>274.006348</v>
      </c>
      <c r="E2541" s="446">
        <f t="shared" si="42"/>
        <v>5.1542900472162358</v>
      </c>
      <c r="F2541" s="80">
        <v>2.0830410049317294E-3</v>
      </c>
    </row>
    <row r="2542" spans="2:6">
      <c r="B2542" s="444">
        <v>38989</v>
      </c>
      <c r="C2542" s="445">
        <v>44.522820000000003</v>
      </c>
      <c r="D2542" s="445">
        <v>44.522820000000003</v>
      </c>
      <c r="E2542" s="446">
        <f t="shared" si="42"/>
        <v>-0.79870992901163163</v>
      </c>
      <c r="F2542" s="80">
        <v>2.0769948813135208E-3</v>
      </c>
    </row>
    <row r="2543" spans="2:6">
      <c r="B2543" s="444">
        <v>41561</v>
      </c>
      <c r="C2543" s="445">
        <v>221.187363</v>
      </c>
      <c r="D2543" s="445">
        <v>221.187363</v>
      </c>
      <c r="E2543" s="446">
        <f t="shared" si="42"/>
        <v>-0.26563150318049189</v>
      </c>
      <c r="F2543" s="80">
        <v>2.0732458086210048E-3</v>
      </c>
    </row>
    <row r="2544" spans="2:6">
      <c r="B2544" s="444">
        <v>41857</v>
      </c>
      <c r="C2544" s="445">
        <v>301.19396999999998</v>
      </c>
      <c r="D2544" s="445">
        <v>301.19396999999998</v>
      </c>
      <c r="E2544" s="446">
        <f t="shared" si="42"/>
        <v>1.8624627537385963</v>
      </c>
      <c r="F2544" s="80">
        <v>2.0722683836416067E-3</v>
      </c>
    </row>
    <row r="2545" spans="2:6">
      <c r="B2545" s="444">
        <v>41148</v>
      </c>
      <c r="C2545" s="445">
        <v>105.22197</v>
      </c>
      <c r="D2545" s="445">
        <v>105.22197</v>
      </c>
      <c r="E2545" s="446">
        <f t="shared" si="42"/>
        <v>-0.7124486251344514</v>
      </c>
      <c r="F2545" s="80">
        <v>2.0631810815308071E-3</v>
      </c>
    </row>
    <row r="2546" spans="2:6">
      <c r="B2546" s="444">
        <v>42969</v>
      </c>
      <c r="C2546" s="445">
        <v>365.92407200000002</v>
      </c>
      <c r="D2546" s="445">
        <v>365.92407200000002</v>
      </c>
      <c r="E2546" s="446">
        <f t="shared" si="42"/>
        <v>28.069123321316926</v>
      </c>
      <c r="F2546" s="80">
        <v>2.0592565057730994E-3</v>
      </c>
    </row>
    <row r="2547" spans="2:6">
      <c r="B2547" s="444">
        <v>37840</v>
      </c>
      <c r="C2547" s="445">
        <v>12.588067000000001</v>
      </c>
      <c r="D2547" s="445">
        <v>12.588067000000001</v>
      </c>
      <c r="E2547" s="446">
        <f t="shared" si="42"/>
        <v>-0.98541054344187029</v>
      </c>
      <c r="F2547" s="80">
        <v>2.0507383000174517E-3</v>
      </c>
    </row>
    <row r="2548" spans="2:6">
      <c r="B2548" s="444">
        <v>44378</v>
      </c>
      <c r="C2548" s="445">
        <v>862.81945800000005</v>
      </c>
      <c r="D2548" s="445">
        <v>862.81945800000005</v>
      </c>
      <c r="E2548" s="446">
        <f t="shared" si="42"/>
        <v>1.1882250754103993</v>
      </c>
      <c r="F2548" s="80">
        <v>2.0337062740174439E-3</v>
      </c>
    </row>
    <row r="2549" spans="2:6">
      <c r="B2549" s="444">
        <v>43146</v>
      </c>
      <c r="C2549" s="445">
        <v>394.30105600000002</v>
      </c>
      <c r="D2549" s="445">
        <v>394.30105600000002</v>
      </c>
      <c r="E2549" s="446">
        <f t="shared" si="42"/>
        <v>-0.64610058817359262</v>
      </c>
      <c r="F2549" s="80">
        <v>2.0260847097723911E-3</v>
      </c>
    </row>
    <row r="2550" spans="2:6">
      <c r="B2550" s="444">
        <v>45103</v>
      </c>
      <c r="C2550" s="445">
        <v>1114.1613769999999</v>
      </c>
      <c r="D2550" s="445">
        <v>1114.1613769999999</v>
      </c>
      <c r="E2550" s="446">
        <f t="shared" si="42"/>
        <v>1.9257624488233791</v>
      </c>
      <c r="F2550" s="80">
        <v>2.0168324823834904E-3</v>
      </c>
    </row>
    <row r="2551" spans="2:6">
      <c r="B2551" s="444">
        <v>42087</v>
      </c>
      <c r="C2551" s="445">
        <v>380.810608</v>
      </c>
      <c r="D2551" s="445">
        <v>380.810608</v>
      </c>
      <c r="E2551" s="446">
        <f t="shared" si="42"/>
        <v>15.780327658497413</v>
      </c>
      <c r="F2551" s="80">
        <v>2.0135991718188695E-3</v>
      </c>
    </row>
    <row r="2552" spans="2:6">
      <c r="B2552" s="444">
        <v>38174</v>
      </c>
      <c r="C2552" s="445">
        <v>22.693871999999999</v>
      </c>
      <c r="D2552" s="445">
        <v>22.693871999999999</v>
      </c>
      <c r="E2552" s="446">
        <f t="shared" si="42"/>
        <v>-0.86430921400761573</v>
      </c>
      <c r="F2552" s="80">
        <v>2.0079126133258907E-3</v>
      </c>
    </row>
    <row r="2553" spans="2:6">
      <c r="B2553" s="444">
        <v>41471</v>
      </c>
      <c r="C2553" s="445">
        <v>167.24696399999999</v>
      </c>
      <c r="D2553" s="445">
        <v>167.24696399999999</v>
      </c>
      <c r="E2553" s="446">
        <f t="shared" si="42"/>
        <v>0.78530513804454061</v>
      </c>
      <c r="F2553" s="80">
        <v>1.9994880813007931E-3</v>
      </c>
    </row>
    <row r="2554" spans="2:6">
      <c r="B2554" s="444">
        <v>40681</v>
      </c>
      <c r="C2554" s="445">
        <v>93.679764000000006</v>
      </c>
      <c r="D2554" s="445">
        <v>93.679764000000006</v>
      </c>
      <c r="E2554" s="446">
        <f t="shared" si="42"/>
        <v>4.1649866174793448</v>
      </c>
      <c r="F2554" s="80">
        <v>1.9875298444469447E-3</v>
      </c>
    </row>
    <row r="2555" spans="2:6">
      <c r="B2555" s="444">
        <v>39869</v>
      </c>
      <c r="C2555" s="445">
        <v>18.137464999999999</v>
      </c>
      <c r="D2555" s="445">
        <v>18.137464999999999</v>
      </c>
      <c r="E2555" s="446">
        <f t="shared" si="42"/>
        <v>-0.96359097395507942</v>
      </c>
      <c r="F2555" s="80">
        <v>1.9863537343765003E-3</v>
      </c>
    </row>
    <row r="2556" spans="2:6">
      <c r="B2556" s="444">
        <v>43887</v>
      </c>
      <c r="C2556" s="445">
        <v>498.158478</v>
      </c>
      <c r="D2556" s="445">
        <v>498.158478</v>
      </c>
      <c r="E2556" s="446">
        <f t="shared" si="42"/>
        <v>8.4193813287725252</v>
      </c>
      <c r="F2556" s="80">
        <v>1.9743436179091578E-3</v>
      </c>
    </row>
    <row r="2557" spans="2:6">
      <c r="B2557" s="444">
        <v>39154</v>
      </c>
      <c r="C2557" s="445">
        <v>52.886538999999999</v>
      </c>
      <c r="D2557" s="445">
        <v>52.886538999999999</v>
      </c>
      <c r="E2557" s="446">
        <f t="shared" si="42"/>
        <v>-0.93925371732023488</v>
      </c>
      <c r="F2557" s="80">
        <v>1.9689628091916767E-3</v>
      </c>
    </row>
    <row r="2558" spans="2:6">
      <c r="B2558" s="444">
        <v>44799</v>
      </c>
      <c r="C2558" s="445">
        <v>870.61358600000005</v>
      </c>
      <c r="D2558" s="445">
        <v>870.61358600000005</v>
      </c>
      <c r="E2558" s="446">
        <f t="shared" si="42"/>
        <v>8.5150890333840099</v>
      </c>
      <c r="F2558" s="80">
        <v>1.9601399637985129E-3</v>
      </c>
    </row>
    <row r="2559" spans="2:6">
      <c r="B2559" s="444">
        <v>41053</v>
      </c>
      <c r="C2559" s="445">
        <v>91.498206999999994</v>
      </c>
      <c r="D2559" s="445">
        <v>91.498206999999994</v>
      </c>
      <c r="E2559" s="446">
        <f t="shared" si="42"/>
        <v>7.0944135862838493</v>
      </c>
      <c r="F2559" s="80">
        <v>1.9596634453378226E-3</v>
      </c>
    </row>
    <row r="2560" spans="2:6">
      <c r="B2560" s="444">
        <v>37790</v>
      </c>
      <c r="C2560" s="445">
        <v>11.303870999999999</v>
      </c>
      <c r="D2560" s="445">
        <v>11.303870999999999</v>
      </c>
      <c r="E2560" s="446">
        <f t="shared" si="42"/>
        <v>-0.96510026368095236</v>
      </c>
      <c r="F2560" s="80">
        <v>1.9566920018763145E-3</v>
      </c>
    </row>
    <row r="2561" spans="2:6">
      <c r="B2561" s="444">
        <v>41887</v>
      </c>
      <c r="C2561" s="445">
        <v>323.895599</v>
      </c>
      <c r="D2561" s="445">
        <v>323.895599</v>
      </c>
      <c r="E2561" s="446">
        <f t="shared" si="42"/>
        <v>5.3579771338988156</v>
      </c>
      <c r="F2561" s="80">
        <v>1.9566322777115897E-3</v>
      </c>
    </row>
    <row r="2562" spans="2:6">
      <c r="B2562" s="444">
        <v>39188</v>
      </c>
      <c r="C2562" s="445">
        <v>50.943184000000002</v>
      </c>
      <c r="D2562" s="445">
        <v>50.943184000000002</v>
      </c>
      <c r="E2562" s="446">
        <f t="shared" si="42"/>
        <v>2.8118357810538761</v>
      </c>
      <c r="F2562" s="80">
        <v>1.9464356409919503E-3</v>
      </c>
    </row>
    <row r="2563" spans="2:6">
      <c r="B2563" s="444">
        <v>37629</v>
      </c>
      <c r="C2563" s="445">
        <v>13.364475000000001</v>
      </c>
      <c r="D2563" s="445">
        <v>13.364475000000001</v>
      </c>
      <c r="E2563" s="446">
        <f t="shared" si="42"/>
        <v>-0.43299474032642116</v>
      </c>
      <c r="F2563" s="80">
        <v>1.9315960838792723E-3</v>
      </c>
    </row>
    <row r="2564" spans="2:6">
      <c r="B2564" s="444">
        <v>39933</v>
      </c>
      <c r="C2564" s="445">
        <v>23.570284000000001</v>
      </c>
      <c r="D2564" s="445">
        <v>23.570284000000001</v>
      </c>
      <c r="E2564" s="446">
        <f t="shared" si="42"/>
        <v>-0.97270019315509892</v>
      </c>
      <c r="F2564" s="80">
        <v>1.9252716430253614E-3</v>
      </c>
    </row>
    <row r="2565" spans="2:6">
      <c r="B2565" s="444">
        <v>44810</v>
      </c>
      <c r="C2565" s="445">
        <v>863.38647500000002</v>
      </c>
      <c r="D2565" s="445">
        <v>863.38647500000002</v>
      </c>
      <c r="E2565" s="446">
        <f t="shared" si="42"/>
        <v>17.197322620589556</v>
      </c>
      <c r="F2565" s="80">
        <v>1.9230702526795707E-3</v>
      </c>
    </row>
    <row r="2566" spans="2:6">
      <c r="B2566" s="444">
        <v>39184</v>
      </c>
      <c r="C2566" s="445">
        <v>47.445796999999999</v>
      </c>
      <c r="D2566" s="445">
        <v>47.445796999999999</v>
      </c>
      <c r="E2566" s="446">
        <f t="shared" si="42"/>
        <v>-0.49138626810801167</v>
      </c>
      <c r="F2566" s="80">
        <v>1.9161628292412303E-3</v>
      </c>
    </row>
    <row r="2567" spans="2:6">
      <c r="B2567" s="444">
        <v>40984</v>
      </c>
      <c r="C2567" s="445">
        <v>93.284537999999998</v>
      </c>
      <c r="D2567" s="445">
        <v>93.284537999999998</v>
      </c>
      <c r="E2567" s="446">
        <f t="shared" si="42"/>
        <v>-0.70935724022102464</v>
      </c>
      <c r="F2567" s="80">
        <v>1.9146723416156863E-3</v>
      </c>
    </row>
    <row r="2568" spans="2:6">
      <c r="B2568" s="444">
        <v>42620</v>
      </c>
      <c r="C2568" s="445">
        <v>320.95944200000002</v>
      </c>
      <c r="D2568" s="445">
        <v>320.95944200000002</v>
      </c>
      <c r="E2568" s="446">
        <f t="shared" si="42"/>
        <v>10.461095537088918</v>
      </c>
      <c r="F2568" s="80">
        <v>1.9092779248570668E-3</v>
      </c>
    </row>
    <row r="2569" spans="2:6">
      <c r="B2569" s="444">
        <v>38287</v>
      </c>
      <c r="C2569" s="445">
        <v>28.004255000000001</v>
      </c>
      <c r="D2569" s="445">
        <v>28.004255000000001</v>
      </c>
      <c r="E2569" s="446">
        <f t="shared" si="42"/>
        <v>-1.8918404046570636E-3</v>
      </c>
      <c r="F2569" s="80">
        <v>1.8981654418475102E-3</v>
      </c>
    </row>
    <row r="2570" spans="2:6">
      <c r="B2570" s="444">
        <v>38288</v>
      </c>
      <c r="C2570" s="445">
        <v>28.057334999999998</v>
      </c>
      <c r="D2570" s="445">
        <v>28.057334999999998</v>
      </c>
      <c r="E2570" s="446">
        <f t="shared" si="42"/>
        <v>-0.96819501076170067</v>
      </c>
      <c r="F2570" s="80">
        <v>1.8954262486181594E-3</v>
      </c>
    </row>
    <row r="2571" spans="2:6">
      <c r="B2571" s="444">
        <v>44789</v>
      </c>
      <c r="C2571" s="445">
        <v>882.16772500000002</v>
      </c>
      <c r="D2571" s="445">
        <v>882.16772500000002</v>
      </c>
      <c r="E2571" s="446">
        <f t="shared" ref="E2571:E2634" si="43">C2571/C2572-1</f>
        <v>0.91680040307906596</v>
      </c>
      <c r="F2571" s="80">
        <v>1.8819124353133265E-3</v>
      </c>
    </row>
    <row r="2572" spans="2:6">
      <c r="B2572" s="444">
        <v>43370</v>
      </c>
      <c r="C2572" s="445">
        <v>460.229309</v>
      </c>
      <c r="D2572" s="445">
        <v>460.229309</v>
      </c>
      <c r="E2572" s="446">
        <f t="shared" si="43"/>
        <v>6.3733089503576812E-2</v>
      </c>
      <c r="F2572" s="80">
        <v>1.8800861088306142E-3</v>
      </c>
    </row>
    <row r="2573" spans="2:6">
      <c r="B2573" s="444">
        <v>43657</v>
      </c>
      <c r="C2573" s="445">
        <v>432.654877</v>
      </c>
      <c r="D2573" s="445">
        <v>432.654877</v>
      </c>
      <c r="E2573" s="446">
        <f t="shared" si="43"/>
        <v>0.39146707462591324</v>
      </c>
      <c r="F2573" s="80">
        <v>1.8648369640066331E-3</v>
      </c>
    </row>
    <row r="2574" spans="2:6">
      <c r="B2574" s="444">
        <v>41876</v>
      </c>
      <c r="C2574" s="445">
        <v>310.934326</v>
      </c>
      <c r="D2574" s="445">
        <v>310.934326</v>
      </c>
      <c r="E2574" s="446">
        <f t="shared" si="43"/>
        <v>2.4792079079480667E-2</v>
      </c>
      <c r="F2574" s="80">
        <v>1.8498731533549417E-3</v>
      </c>
    </row>
    <row r="2575" spans="2:6">
      <c r="B2575" s="444">
        <v>41698</v>
      </c>
      <c r="C2575" s="445">
        <v>303.41210899999999</v>
      </c>
      <c r="D2575" s="445">
        <v>303.41210899999999</v>
      </c>
      <c r="E2575" s="446">
        <f t="shared" si="43"/>
        <v>-0.37535215921671783</v>
      </c>
      <c r="F2575" s="80">
        <v>1.8441319075983564E-3</v>
      </c>
    </row>
    <row r="2576" spans="2:6">
      <c r="B2576" s="444">
        <v>43822</v>
      </c>
      <c r="C2576" s="445">
        <v>485.73306300000002</v>
      </c>
      <c r="D2576" s="445">
        <v>485.73306300000002</v>
      </c>
      <c r="E2576" s="446">
        <f t="shared" si="43"/>
        <v>0.5025936304537979</v>
      </c>
      <c r="F2576" s="80">
        <v>1.8422970204567957E-3</v>
      </c>
    </row>
    <row r="2577" spans="2:6">
      <c r="B2577" s="444">
        <v>41886</v>
      </c>
      <c r="C2577" s="445">
        <v>323.26309199999997</v>
      </c>
      <c r="D2577" s="445">
        <v>323.26309199999997</v>
      </c>
      <c r="E2577" s="446">
        <f t="shared" si="43"/>
        <v>25.882406769851006</v>
      </c>
      <c r="F2577" s="80">
        <v>1.8394546029001368E-3</v>
      </c>
    </row>
    <row r="2578" spans="2:6">
      <c r="B2578" s="444">
        <v>37567</v>
      </c>
      <c r="C2578" s="445">
        <v>12.025080000000001</v>
      </c>
      <c r="D2578" s="445">
        <v>12.025080000000001</v>
      </c>
      <c r="E2578" s="446">
        <f t="shared" si="43"/>
        <v>-0.98758143397259623</v>
      </c>
      <c r="F2578" s="80">
        <v>1.839373183475379E-3</v>
      </c>
    </row>
    <row r="2579" spans="2:6">
      <c r="B2579" s="444">
        <v>44929</v>
      </c>
      <c r="C2579" s="445">
        <v>968.31469700000002</v>
      </c>
      <c r="D2579" s="445">
        <v>968.31469700000002</v>
      </c>
      <c r="E2579" s="446">
        <f t="shared" si="43"/>
        <v>-0.1872088097310648</v>
      </c>
      <c r="F2579" s="80">
        <v>1.8279321451497577E-3</v>
      </c>
    </row>
    <row r="2580" spans="2:6">
      <c r="B2580" s="444">
        <v>45205</v>
      </c>
      <c r="C2580" s="445">
        <v>1191.344971</v>
      </c>
      <c r="D2580" s="445">
        <v>1191.344971</v>
      </c>
      <c r="E2580" s="446">
        <f t="shared" si="43"/>
        <v>17.173557481991459</v>
      </c>
      <c r="F2580" s="80">
        <v>1.8211298849182267E-3</v>
      </c>
    </row>
    <row r="2581" spans="2:6">
      <c r="B2581" s="444">
        <v>40374</v>
      </c>
      <c r="C2581" s="445">
        <v>65.553757000000004</v>
      </c>
      <c r="D2581" s="445">
        <v>65.553757000000004</v>
      </c>
      <c r="E2581" s="446">
        <f t="shared" si="43"/>
        <v>-0.45637642203736117</v>
      </c>
      <c r="F2581" s="80">
        <v>1.8204119686515696E-3</v>
      </c>
    </row>
    <row r="2582" spans="2:6">
      <c r="B2582" s="444">
        <v>41283</v>
      </c>
      <c r="C2582" s="445">
        <v>120.58667</v>
      </c>
      <c r="D2582" s="445">
        <v>120.58667</v>
      </c>
      <c r="E2582" s="446">
        <f t="shared" si="43"/>
        <v>-0.73276608504221663</v>
      </c>
      <c r="F2582" s="80">
        <v>1.8120762820832415E-3</v>
      </c>
    </row>
    <row r="2583" spans="2:6">
      <c r="B2583" s="444">
        <v>43644</v>
      </c>
      <c r="C2583" s="445">
        <v>451.24014299999999</v>
      </c>
      <c r="D2583" s="445">
        <v>451.24014299999999</v>
      </c>
      <c r="E2583" s="446">
        <f t="shared" si="43"/>
        <v>0.43846506517798089</v>
      </c>
      <c r="F2583" s="80">
        <v>1.7878924429672871E-3</v>
      </c>
    </row>
    <row r="2584" spans="2:6">
      <c r="B2584" s="444">
        <v>42697</v>
      </c>
      <c r="C2584" s="445">
        <v>313.69558699999999</v>
      </c>
      <c r="D2584" s="445">
        <v>313.69558699999999</v>
      </c>
      <c r="E2584" s="446">
        <f t="shared" si="43"/>
        <v>10.766463913300383</v>
      </c>
      <c r="F2584" s="80">
        <v>1.7716598598034317E-3</v>
      </c>
    </row>
    <row r="2585" spans="2:6">
      <c r="B2585" s="444">
        <v>38401</v>
      </c>
      <c r="C2585" s="445">
        <v>26.660140999999999</v>
      </c>
      <c r="D2585" s="445">
        <v>26.660140999999999</v>
      </c>
      <c r="E2585" s="446">
        <f t="shared" si="43"/>
        <v>-0.92834408215691877</v>
      </c>
      <c r="F2585" s="80">
        <v>1.7495579981932075E-3</v>
      </c>
    </row>
    <row r="2586" spans="2:6">
      <c r="B2586" s="444">
        <v>43095</v>
      </c>
      <c r="C2586" s="445">
        <v>372.05777</v>
      </c>
      <c r="D2586" s="445">
        <v>372.05777</v>
      </c>
      <c r="E2586" s="446">
        <f t="shared" si="43"/>
        <v>0.12433693496921738</v>
      </c>
      <c r="F2586" s="80">
        <v>1.7476139243064459E-3</v>
      </c>
    </row>
    <row r="2587" spans="2:6">
      <c r="B2587" s="444">
        <v>42292</v>
      </c>
      <c r="C2587" s="445">
        <v>330.91305499999999</v>
      </c>
      <c r="D2587" s="445">
        <v>330.91305499999999</v>
      </c>
      <c r="E2587" s="446">
        <f t="shared" si="43"/>
        <v>4.7839696360740191</v>
      </c>
      <c r="F2587" s="80">
        <v>1.7393826398723888E-3</v>
      </c>
    </row>
    <row r="2588" spans="2:6">
      <c r="B2588" s="444">
        <v>39133</v>
      </c>
      <c r="C2588" s="445">
        <v>57.212100999999997</v>
      </c>
      <c r="D2588" s="445">
        <v>57.212100999999997</v>
      </c>
      <c r="E2588" s="446">
        <f t="shared" si="43"/>
        <v>-0.94124306205767594</v>
      </c>
      <c r="F2588" s="80">
        <v>1.7331921655190374E-3</v>
      </c>
    </row>
    <row r="2589" spans="2:6">
      <c r="B2589" s="444">
        <v>44872</v>
      </c>
      <c r="C2589" s="445">
        <v>973.70800799999995</v>
      </c>
      <c r="D2589" s="445">
        <v>973.70800799999995</v>
      </c>
      <c r="E2589" s="446">
        <f t="shared" si="43"/>
        <v>1.8884291863742786</v>
      </c>
      <c r="F2589" s="80">
        <v>1.7219847145704126E-3</v>
      </c>
    </row>
    <row r="2590" spans="2:6">
      <c r="B2590" s="444">
        <v>42348</v>
      </c>
      <c r="C2590" s="445">
        <v>337.10641500000003</v>
      </c>
      <c r="D2590" s="445">
        <v>337.10641500000003</v>
      </c>
      <c r="E2590" s="446">
        <f t="shared" si="43"/>
        <v>0.13819181968980687</v>
      </c>
      <c r="F2590" s="80">
        <v>1.7173643431949159E-3</v>
      </c>
    </row>
    <row r="2591" spans="2:6">
      <c r="B2591" s="444">
        <v>42552</v>
      </c>
      <c r="C2591" s="445">
        <v>296.17715500000003</v>
      </c>
      <c r="D2591" s="445">
        <v>296.17715500000003</v>
      </c>
      <c r="E2591" s="446">
        <f t="shared" si="43"/>
        <v>-0.71376020865084544</v>
      </c>
      <c r="F2591" s="80">
        <v>1.7112997349930659E-3</v>
      </c>
    </row>
    <row r="2592" spans="2:6">
      <c r="B2592" s="444">
        <v>44442</v>
      </c>
      <c r="C2592" s="445">
        <v>1034.716919</v>
      </c>
      <c r="D2592" s="445">
        <v>1034.716919</v>
      </c>
      <c r="E2592" s="446">
        <f t="shared" si="43"/>
        <v>41.86030238656361</v>
      </c>
      <c r="F2592" s="80">
        <v>1.7052768444483224E-3</v>
      </c>
    </row>
    <row r="2593" spans="2:6">
      <c r="B2593" s="444">
        <v>38230</v>
      </c>
      <c r="C2593" s="445">
        <v>24.141615000000002</v>
      </c>
      <c r="D2593" s="445">
        <v>24.141615000000002</v>
      </c>
      <c r="E2593" s="446">
        <f t="shared" si="43"/>
        <v>-0.94502015506216908</v>
      </c>
      <c r="F2593" s="80">
        <v>1.6986244826235897E-3</v>
      </c>
    </row>
    <row r="2594" spans="2:6">
      <c r="B2594" s="444">
        <v>43544</v>
      </c>
      <c r="C2594" s="445">
        <v>439.09936499999998</v>
      </c>
      <c r="D2594" s="445">
        <v>439.09936499999998</v>
      </c>
      <c r="E2594" s="446">
        <f t="shared" si="43"/>
        <v>1.2538973111833052E-3</v>
      </c>
      <c r="F2594" s="80">
        <v>1.688786774732387E-3</v>
      </c>
    </row>
    <row r="2595" spans="2:6">
      <c r="B2595" s="444">
        <v>43340</v>
      </c>
      <c r="C2595" s="445">
        <v>438.54946899999999</v>
      </c>
      <c r="D2595" s="445">
        <v>438.54946899999999</v>
      </c>
      <c r="E2595" s="446">
        <f t="shared" si="43"/>
        <v>4.5960782335108776</v>
      </c>
      <c r="F2595" s="80">
        <v>1.6844856513873463E-3</v>
      </c>
    </row>
    <row r="2596" spans="2:6">
      <c r="B2596" s="444">
        <v>40928</v>
      </c>
      <c r="C2596" s="445">
        <v>78.367287000000005</v>
      </c>
      <c r="D2596" s="445">
        <v>78.367287000000005</v>
      </c>
      <c r="E2596" s="446">
        <f t="shared" si="43"/>
        <v>-0.92487938698215377</v>
      </c>
      <c r="F2596" s="80">
        <v>1.6792544712427304E-3</v>
      </c>
    </row>
    <row r="2597" spans="2:6">
      <c r="B2597" s="444">
        <v>44610</v>
      </c>
      <c r="C2597" s="445">
        <v>1043.219482</v>
      </c>
      <c r="D2597" s="445">
        <v>1043.219482</v>
      </c>
      <c r="E2597" s="446">
        <f t="shared" si="43"/>
        <v>0.49457019264816204</v>
      </c>
      <c r="F2597" s="80">
        <v>1.6767950363232309E-3</v>
      </c>
    </row>
    <row r="2598" spans="2:6">
      <c r="B2598" s="444">
        <v>44105</v>
      </c>
      <c r="C2598" s="445">
        <v>698.006348</v>
      </c>
      <c r="D2598" s="445">
        <v>698.006348</v>
      </c>
      <c r="E2598" s="446">
        <f t="shared" si="43"/>
        <v>8.6937828239368553</v>
      </c>
      <c r="F2598" s="80">
        <v>1.6635514280751718E-3</v>
      </c>
    </row>
    <row r="2599" spans="2:6">
      <c r="B2599" s="444">
        <v>40392</v>
      </c>
      <c r="C2599" s="445">
        <v>72.005568999999994</v>
      </c>
      <c r="D2599" s="445">
        <v>72.005568999999994</v>
      </c>
      <c r="E2599" s="446">
        <f t="shared" si="43"/>
        <v>-0.77407817816576485</v>
      </c>
      <c r="F2599" s="80">
        <v>1.6571274550734039E-3</v>
      </c>
    </row>
    <row r="2600" spans="2:6">
      <c r="B2600" s="444">
        <v>41893</v>
      </c>
      <c r="C2600" s="445">
        <v>318.71896400000003</v>
      </c>
      <c r="D2600" s="445">
        <v>318.71896400000003</v>
      </c>
      <c r="E2600" s="446">
        <f t="shared" si="43"/>
        <v>-0.16748522092089058</v>
      </c>
      <c r="F2600" s="80">
        <v>1.651649490426399E-3</v>
      </c>
    </row>
    <row r="2601" spans="2:6">
      <c r="B2601" s="444">
        <v>43277</v>
      </c>
      <c r="C2601" s="445">
        <v>382.83880599999998</v>
      </c>
      <c r="D2601" s="445">
        <v>382.83880599999998</v>
      </c>
      <c r="E2601" s="446">
        <f t="shared" si="43"/>
        <v>3.8154516910666532</v>
      </c>
      <c r="F2601" s="80">
        <v>1.6502451181896749E-3</v>
      </c>
    </row>
    <row r="2602" spans="2:6">
      <c r="B2602" s="444">
        <v>40457</v>
      </c>
      <c r="C2602" s="445">
        <v>79.502159000000006</v>
      </c>
      <c r="D2602" s="445">
        <v>79.502159000000006</v>
      </c>
      <c r="E2602" s="446">
        <f t="shared" si="43"/>
        <v>-0.92257328711212006</v>
      </c>
      <c r="F2602" s="80">
        <v>1.6162497605793913E-3</v>
      </c>
    </row>
    <row r="2603" spans="2:6">
      <c r="B2603" s="444">
        <v>44980</v>
      </c>
      <c r="C2603" s="445">
        <v>1026.805298</v>
      </c>
      <c r="D2603" s="445">
        <v>1026.805298</v>
      </c>
      <c r="E2603" s="446">
        <f t="shared" si="43"/>
        <v>7.6449230349874764</v>
      </c>
      <c r="F2603" s="80">
        <v>1.6015455845572735E-3</v>
      </c>
    </row>
    <row r="2604" spans="2:6">
      <c r="B2604" s="444">
        <v>41271</v>
      </c>
      <c r="C2604" s="445">
        <v>118.77552799999999</v>
      </c>
      <c r="D2604" s="445">
        <v>118.77552799999999</v>
      </c>
      <c r="E2604" s="446">
        <f t="shared" si="43"/>
        <v>-0.62932374993146301</v>
      </c>
      <c r="F2604" s="80">
        <v>1.5992122637462636E-3</v>
      </c>
    </row>
    <row r="2605" spans="2:6">
      <c r="B2605" s="444">
        <v>42600</v>
      </c>
      <c r="C2605" s="445">
        <v>320.42929099999998</v>
      </c>
      <c r="D2605" s="445">
        <v>320.42929099999998</v>
      </c>
      <c r="E2605" s="446">
        <f t="shared" si="43"/>
        <v>17.853213437699825</v>
      </c>
      <c r="F2605" s="80">
        <v>1.5931314396389062E-3</v>
      </c>
    </row>
    <row r="2606" spans="2:6">
      <c r="B2606" s="444">
        <v>39875</v>
      </c>
      <c r="C2606" s="445">
        <v>16.996003999999999</v>
      </c>
      <c r="D2606" s="445">
        <v>16.996003999999999</v>
      </c>
      <c r="E2606" s="446">
        <f t="shared" si="43"/>
        <v>-0.98476570164212551</v>
      </c>
      <c r="F2606" s="80">
        <v>1.5890115174459485E-3</v>
      </c>
    </row>
    <row r="2607" spans="2:6">
      <c r="B2607" s="444">
        <v>45126</v>
      </c>
      <c r="C2607" s="445">
        <v>1115.6407469999999</v>
      </c>
      <c r="D2607" s="445">
        <v>1115.6407469999999</v>
      </c>
      <c r="E2607" s="446">
        <f t="shared" si="43"/>
        <v>-8.5603113649609375E-3</v>
      </c>
      <c r="F2607" s="80">
        <v>1.5850096404510516E-3</v>
      </c>
    </row>
    <row r="2608" spans="2:6">
      <c r="B2608" s="444">
        <v>44557</v>
      </c>
      <c r="C2608" s="445">
        <v>1125.2734379999999</v>
      </c>
      <c r="D2608" s="445">
        <v>1125.2734379999999</v>
      </c>
      <c r="E2608" s="446">
        <f t="shared" si="43"/>
        <v>31.501979842751169</v>
      </c>
      <c r="F2608" s="80">
        <v>1.5806701009486446E-3</v>
      </c>
    </row>
    <row r="2609" spans="2:6">
      <c r="B2609" s="444">
        <v>39988</v>
      </c>
      <c r="C2609" s="445">
        <v>34.621689000000003</v>
      </c>
      <c r="D2609" s="445">
        <v>34.621689000000003</v>
      </c>
      <c r="E2609" s="446">
        <f t="shared" si="43"/>
        <v>-1.3061424550845357E-3</v>
      </c>
      <c r="F2609" s="80">
        <v>1.5726700989253661E-3</v>
      </c>
    </row>
    <row r="2610" spans="2:6">
      <c r="B2610" s="444">
        <v>39997</v>
      </c>
      <c r="C2610" s="445">
        <v>34.666969000000002</v>
      </c>
      <c r="D2610" s="445">
        <v>34.666969000000002</v>
      </c>
      <c r="E2610" s="446">
        <f t="shared" si="43"/>
        <v>-0.95823960293956834</v>
      </c>
      <c r="F2610" s="80">
        <v>1.5697157081675517E-3</v>
      </c>
    </row>
    <row r="2611" spans="2:6">
      <c r="B2611" s="444">
        <v>44281</v>
      </c>
      <c r="C2611" s="445">
        <v>830.13983199999996</v>
      </c>
      <c r="D2611" s="445">
        <v>830.13983199999996</v>
      </c>
      <c r="E2611" s="446">
        <f t="shared" si="43"/>
        <v>0.81271440771967463</v>
      </c>
      <c r="F2611" s="80">
        <v>1.5674109670709147E-3</v>
      </c>
    </row>
    <row r="2612" spans="2:6">
      <c r="B2612" s="444">
        <v>43355</v>
      </c>
      <c r="C2612" s="445">
        <v>457.95400999999998</v>
      </c>
      <c r="D2612" s="445">
        <v>457.95400999999998</v>
      </c>
      <c r="E2612" s="446">
        <f t="shared" si="43"/>
        <v>-0.60904108566322535</v>
      </c>
      <c r="F2612" s="80">
        <v>1.5669338652675169E-3</v>
      </c>
    </row>
    <row r="2613" spans="2:6">
      <c r="B2613" s="444">
        <v>44561</v>
      </c>
      <c r="C2613" s="445">
        <v>1171.360962</v>
      </c>
      <c r="D2613" s="445">
        <v>1171.360962</v>
      </c>
      <c r="E2613" s="446">
        <f t="shared" si="43"/>
        <v>12.100600891823433</v>
      </c>
      <c r="F2613" s="80">
        <v>1.5565386217692989E-3</v>
      </c>
    </row>
    <row r="2614" spans="2:6">
      <c r="B2614" s="444">
        <v>40589</v>
      </c>
      <c r="C2614" s="445">
        <v>89.412766000000005</v>
      </c>
      <c r="D2614" s="445">
        <v>89.412766000000005</v>
      </c>
      <c r="E2614" s="446">
        <f t="shared" si="43"/>
        <v>-0.48123749291466655</v>
      </c>
      <c r="F2614" s="80">
        <v>1.555471367707506E-3</v>
      </c>
    </row>
    <row r="2615" spans="2:6">
      <c r="B2615" s="444">
        <v>41481</v>
      </c>
      <c r="C2615" s="445">
        <v>172.35780299999999</v>
      </c>
      <c r="D2615" s="445">
        <v>172.35780299999999</v>
      </c>
      <c r="E2615" s="446">
        <f t="shared" si="43"/>
        <v>-0.76226191689917722</v>
      </c>
      <c r="F2615" s="80">
        <v>1.5514075649123438E-3</v>
      </c>
    </row>
    <row r="2616" spans="2:6">
      <c r="B2616" s="444">
        <v>44159</v>
      </c>
      <c r="C2616" s="445">
        <v>724.99029499999995</v>
      </c>
      <c r="D2616" s="445">
        <v>724.99029499999995</v>
      </c>
      <c r="E2616" s="446">
        <f t="shared" si="43"/>
        <v>-0.35093515850780732</v>
      </c>
      <c r="F2616" s="80">
        <v>1.5490039918395482E-3</v>
      </c>
    </row>
    <row r="2617" spans="2:6">
      <c r="B2617" s="444">
        <v>45098</v>
      </c>
      <c r="C2617" s="445">
        <v>1116.9766850000001</v>
      </c>
      <c r="D2617" s="445">
        <v>1116.9766850000001</v>
      </c>
      <c r="E2617" s="446">
        <f t="shared" si="43"/>
        <v>30.12881066956265</v>
      </c>
      <c r="F2617" s="80">
        <v>1.5402468279406278E-3</v>
      </c>
    </row>
    <row r="2618" spans="2:6">
      <c r="B2618" s="444">
        <v>38596</v>
      </c>
      <c r="C2618" s="445">
        <v>35.882407999999998</v>
      </c>
      <c r="D2618" s="445">
        <v>35.882407999999998</v>
      </c>
      <c r="E2618" s="446">
        <f t="shared" si="43"/>
        <v>-0.92145795578598111</v>
      </c>
      <c r="F2618" s="80">
        <v>1.5335441678612227E-3</v>
      </c>
    </row>
    <row r="2619" spans="2:6">
      <c r="B2619" s="444">
        <v>43640</v>
      </c>
      <c r="C2619" s="445">
        <v>456.85604899999998</v>
      </c>
      <c r="D2619" s="445">
        <v>456.85604899999998</v>
      </c>
      <c r="E2619" s="446">
        <f t="shared" si="43"/>
        <v>3.6351867101231772</v>
      </c>
      <c r="F2619" s="80">
        <v>1.5331837398491199E-3</v>
      </c>
    </row>
    <row r="2620" spans="2:6">
      <c r="B2620" s="444">
        <v>41127</v>
      </c>
      <c r="C2620" s="445">
        <v>98.562599000000006</v>
      </c>
      <c r="D2620" s="445">
        <v>98.562599000000006</v>
      </c>
      <c r="E2620" s="446">
        <f t="shared" si="43"/>
        <v>-0.7700190699703966</v>
      </c>
      <c r="F2620" s="80">
        <v>1.5311967674320748E-3</v>
      </c>
    </row>
    <row r="2621" spans="2:6">
      <c r="B2621" s="444">
        <v>43434</v>
      </c>
      <c r="C2621" s="445">
        <v>428.56857300000001</v>
      </c>
      <c r="D2621" s="445">
        <v>428.56857300000001</v>
      </c>
      <c r="E2621" s="446">
        <f t="shared" si="43"/>
        <v>0.42451113215763292</v>
      </c>
      <c r="F2621" s="80">
        <v>1.5293933135052118E-3</v>
      </c>
    </row>
    <row r="2622" spans="2:6">
      <c r="B2622" s="444">
        <v>41997</v>
      </c>
      <c r="C2622" s="445">
        <v>300.85308800000001</v>
      </c>
      <c r="D2622" s="445">
        <v>300.85308800000001</v>
      </c>
      <c r="E2622" s="446">
        <f t="shared" si="43"/>
        <v>7.3250617538357776</v>
      </c>
      <c r="F2622" s="80">
        <v>1.5284495525678121E-3</v>
      </c>
    </row>
    <row r="2623" spans="2:6">
      <c r="B2623" s="444">
        <v>38645</v>
      </c>
      <c r="C2623" s="445">
        <v>36.138241000000001</v>
      </c>
      <c r="D2623" s="445">
        <v>36.138241000000001</v>
      </c>
      <c r="E2623" s="446">
        <f t="shared" si="43"/>
        <v>-0.33705310384225773</v>
      </c>
      <c r="F2623" s="80">
        <v>1.5217275389092233E-3</v>
      </c>
    </row>
    <row r="2624" spans="2:6">
      <c r="B2624" s="444">
        <v>39106</v>
      </c>
      <c r="C2624" s="445">
        <v>54.511516999999998</v>
      </c>
      <c r="D2624" s="445">
        <v>54.511516999999998</v>
      </c>
      <c r="E2624" s="446">
        <f t="shared" si="43"/>
        <v>-0.90845555233590569</v>
      </c>
      <c r="F2624" s="80">
        <v>1.5151836114271067E-3</v>
      </c>
    </row>
    <row r="2625" spans="2:6">
      <c r="B2625" s="444">
        <v>44042</v>
      </c>
      <c r="C2625" s="445">
        <v>595.46502699999996</v>
      </c>
      <c r="D2625" s="445">
        <v>595.46502699999996</v>
      </c>
      <c r="E2625" s="446">
        <f t="shared" si="43"/>
        <v>-0.46447077369064382</v>
      </c>
      <c r="F2625" s="80">
        <v>1.512313546790045E-3</v>
      </c>
    </row>
    <row r="2626" spans="2:6">
      <c r="B2626" s="444">
        <v>45100</v>
      </c>
      <c r="C2626" s="445">
        <v>1111.918823</v>
      </c>
      <c r="D2626" s="445">
        <v>1111.918823</v>
      </c>
      <c r="E2626" s="446">
        <f t="shared" si="43"/>
        <v>89.500440733510786</v>
      </c>
      <c r="F2626" s="80">
        <v>1.5042070134083652E-3</v>
      </c>
    </row>
    <row r="2627" spans="2:6">
      <c r="B2627" s="444">
        <v>37664</v>
      </c>
      <c r="C2627" s="445">
        <v>12.286336</v>
      </c>
      <c r="D2627" s="445">
        <v>12.286336</v>
      </c>
      <c r="E2627" s="446">
        <f t="shared" si="43"/>
        <v>-0.98563341923754755</v>
      </c>
      <c r="F2627" s="80">
        <v>1.499763163113732E-3</v>
      </c>
    </row>
    <row r="2628" spans="2:6">
      <c r="B2628" s="444">
        <v>44385</v>
      </c>
      <c r="C2628" s="445">
        <v>855.20251499999995</v>
      </c>
      <c r="D2628" s="445">
        <v>855.20251499999995</v>
      </c>
      <c r="E2628" s="446">
        <f t="shared" si="43"/>
        <v>9.4377750732237899</v>
      </c>
      <c r="F2628" s="80">
        <v>1.4869027164665649E-3</v>
      </c>
    </row>
    <row r="2629" spans="2:6">
      <c r="B2629" s="444">
        <v>40851</v>
      </c>
      <c r="C2629" s="445">
        <v>81.933411000000007</v>
      </c>
      <c r="D2629" s="445">
        <v>81.933411000000007</v>
      </c>
      <c r="E2629" s="446">
        <f t="shared" si="43"/>
        <v>-0.79496812312457166</v>
      </c>
      <c r="F2629" s="80">
        <v>1.4833265957365782E-3</v>
      </c>
    </row>
    <row r="2630" spans="2:6">
      <c r="B2630" s="444">
        <v>43118</v>
      </c>
      <c r="C2630" s="445">
        <v>399.61303700000002</v>
      </c>
      <c r="D2630" s="445">
        <v>399.61303700000002</v>
      </c>
      <c r="E2630" s="446">
        <f t="shared" si="43"/>
        <v>8.858205515318291</v>
      </c>
      <c r="F2630" s="80">
        <v>1.4694104319128432E-3</v>
      </c>
    </row>
    <row r="2631" spans="2:6">
      <c r="B2631" s="444">
        <v>39547</v>
      </c>
      <c r="C2631" s="445">
        <v>40.536082999999998</v>
      </c>
      <c r="D2631" s="445">
        <v>40.536082999999998</v>
      </c>
      <c r="E2631" s="446">
        <f t="shared" si="43"/>
        <v>-0.5144196907922538</v>
      </c>
      <c r="F2631" s="80">
        <v>1.4668187837691971E-3</v>
      </c>
    </row>
    <row r="2632" spans="2:6">
      <c r="B2632" s="444">
        <v>40623</v>
      </c>
      <c r="C2632" s="445">
        <v>83.479668000000004</v>
      </c>
      <c r="D2632" s="445">
        <v>83.479668000000004</v>
      </c>
      <c r="E2632" s="446">
        <f t="shared" si="43"/>
        <v>-0.74634254685912405</v>
      </c>
      <c r="F2632" s="80">
        <v>1.4433413541889983E-3</v>
      </c>
    </row>
    <row r="2633" spans="2:6">
      <c r="B2633" s="444">
        <v>42717</v>
      </c>
      <c r="C2633" s="445">
        <v>329.10394300000002</v>
      </c>
      <c r="D2633" s="445">
        <v>329.10394300000002</v>
      </c>
      <c r="E2633" s="446">
        <f t="shared" si="43"/>
        <v>-0.32728988174198292</v>
      </c>
      <c r="F2633" s="80">
        <v>1.4377930530256045E-3</v>
      </c>
    </row>
    <row r="2634" spans="2:6">
      <c r="B2634" s="444">
        <v>43777</v>
      </c>
      <c r="C2634" s="445">
        <v>489.22103900000002</v>
      </c>
      <c r="D2634" s="445">
        <v>489.22103900000002</v>
      </c>
      <c r="E2634" s="446">
        <f t="shared" si="43"/>
        <v>-0.42899927836642737</v>
      </c>
      <c r="F2634" s="80">
        <v>1.4365493067964863E-3</v>
      </c>
    </row>
    <row r="2635" spans="2:6">
      <c r="B2635" s="444">
        <v>44399</v>
      </c>
      <c r="C2635" s="445">
        <v>856.77832000000001</v>
      </c>
      <c r="D2635" s="445">
        <v>856.77832000000001</v>
      </c>
      <c r="E2635" s="446">
        <f t="shared" ref="E2635:E2698" si="44">C2635/C2636-1</f>
        <v>0.90999750336410945</v>
      </c>
      <c r="F2635" s="80">
        <v>1.4327220444463329E-3</v>
      </c>
    </row>
    <row r="2636" spans="2:6">
      <c r="B2636" s="444">
        <v>43523</v>
      </c>
      <c r="C2636" s="445">
        <v>448.57562300000001</v>
      </c>
      <c r="D2636" s="445">
        <v>448.57562300000001</v>
      </c>
      <c r="E2636" s="446">
        <f t="shared" si="44"/>
        <v>-0.60241473565734749</v>
      </c>
      <c r="F2636" s="80">
        <v>1.4165970505526371E-3</v>
      </c>
    </row>
    <row r="2637" spans="2:6">
      <c r="B2637" s="444">
        <v>45169</v>
      </c>
      <c r="C2637" s="445">
        <v>1128.2501219999999</v>
      </c>
      <c r="D2637" s="445">
        <v>1128.2501219999999</v>
      </c>
      <c r="E2637" s="446">
        <f t="shared" si="44"/>
        <v>1.8396312837396671</v>
      </c>
      <c r="F2637" s="80">
        <v>1.409701570044497E-3</v>
      </c>
    </row>
    <row r="2638" spans="2:6">
      <c r="B2638" s="444">
        <v>42065</v>
      </c>
      <c r="C2638" s="445">
        <v>397.32275399999997</v>
      </c>
      <c r="D2638" s="445">
        <v>397.32275399999997</v>
      </c>
      <c r="E2638" s="446">
        <f t="shared" si="44"/>
        <v>0.10491865764359387</v>
      </c>
      <c r="F2638" s="80">
        <v>1.4094919850733412E-3</v>
      </c>
    </row>
    <row r="2639" spans="2:6">
      <c r="B2639" s="444">
        <v>42989</v>
      </c>
      <c r="C2639" s="445">
        <v>359.59457400000002</v>
      </c>
      <c r="D2639" s="445">
        <v>359.59457400000002</v>
      </c>
      <c r="E2639" s="446">
        <f t="shared" si="44"/>
        <v>12.143084701478069</v>
      </c>
      <c r="F2639" s="80">
        <v>1.3958794772690464E-3</v>
      </c>
    </row>
    <row r="2640" spans="2:6">
      <c r="B2640" s="444">
        <v>38307</v>
      </c>
      <c r="C2640" s="445">
        <v>27.359983</v>
      </c>
      <c r="D2640" s="445">
        <v>27.359983</v>
      </c>
      <c r="E2640" s="446">
        <f t="shared" si="44"/>
        <v>-0.75152256775430248</v>
      </c>
      <c r="F2640" s="80">
        <v>1.3871196648103101E-3</v>
      </c>
    </row>
    <row r="2641" spans="2:6">
      <c r="B2641" s="444">
        <v>41198</v>
      </c>
      <c r="C2641" s="445">
        <v>110.110535</v>
      </c>
      <c r="D2641" s="445">
        <v>110.110535</v>
      </c>
      <c r="E2641" s="446">
        <f t="shared" si="44"/>
        <v>-0.87402310402986982</v>
      </c>
      <c r="F2641" s="80">
        <v>1.3703273923952874E-3</v>
      </c>
    </row>
    <row r="2642" spans="2:6">
      <c r="B2642" s="444">
        <v>44732</v>
      </c>
      <c r="C2642" s="445">
        <v>874.053406</v>
      </c>
      <c r="D2642" s="445">
        <v>874.053406</v>
      </c>
      <c r="E2642" s="446">
        <f t="shared" si="44"/>
        <v>0.24309968726347786</v>
      </c>
      <c r="F2642" s="80">
        <v>1.3558400328634868E-3</v>
      </c>
    </row>
    <row r="2643" spans="2:6">
      <c r="B2643" s="444">
        <v>44139</v>
      </c>
      <c r="C2643" s="445">
        <v>703.124146</v>
      </c>
      <c r="D2643" s="445">
        <v>703.124146</v>
      </c>
      <c r="E2643" s="446">
        <f t="shared" si="44"/>
        <v>17.481272826288862</v>
      </c>
      <c r="F2643" s="80">
        <v>1.3513050223485923E-3</v>
      </c>
    </row>
    <row r="2644" spans="2:6">
      <c r="B2644" s="444">
        <v>39682</v>
      </c>
      <c r="C2644" s="445">
        <v>38.045223</v>
      </c>
      <c r="D2644" s="445">
        <v>38.045223</v>
      </c>
      <c r="E2644" s="446">
        <f t="shared" si="44"/>
        <v>-0.88123776117351249</v>
      </c>
      <c r="F2644" s="80">
        <v>1.3488981528728683E-3</v>
      </c>
    </row>
    <row r="2645" spans="2:6">
      <c r="B2645" s="444">
        <v>42619</v>
      </c>
      <c r="C2645" s="445">
        <v>320.34780899999998</v>
      </c>
      <c r="D2645" s="445">
        <v>320.34780899999998</v>
      </c>
      <c r="E2645" s="446">
        <f t="shared" si="44"/>
        <v>2.8695947319809276</v>
      </c>
      <c r="F2645" s="80">
        <v>1.3384362109933878E-3</v>
      </c>
    </row>
    <row r="2646" spans="2:6">
      <c r="B2646" s="444">
        <v>40528</v>
      </c>
      <c r="C2646" s="445">
        <v>82.785881000000003</v>
      </c>
      <c r="D2646" s="445">
        <v>82.785881000000003</v>
      </c>
      <c r="E2646" s="446">
        <f t="shared" si="44"/>
        <v>-0.6517042945436331</v>
      </c>
      <c r="F2646" s="80">
        <v>1.3375215894284587E-3</v>
      </c>
    </row>
    <row r="2647" spans="2:6">
      <c r="B2647" s="444">
        <v>41628</v>
      </c>
      <c r="C2647" s="445">
        <v>237.688492</v>
      </c>
      <c r="D2647" s="445">
        <v>237.688492</v>
      </c>
      <c r="E2647" s="446">
        <f t="shared" si="44"/>
        <v>3.1858536444824113</v>
      </c>
      <c r="F2647" s="80">
        <v>1.3350165057868235E-3</v>
      </c>
    </row>
    <row r="2648" spans="2:6">
      <c r="B2648" s="444">
        <v>39238</v>
      </c>
      <c r="C2648" s="445">
        <v>56.783755999999997</v>
      </c>
      <c r="D2648" s="445">
        <v>56.783755999999997</v>
      </c>
      <c r="E2648" s="446">
        <f t="shared" si="44"/>
        <v>0.15908786023345622</v>
      </c>
      <c r="F2648" s="80">
        <v>1.3168261590559283E-3</v>
      </c>
    </row>
    <row r="2649" spans="2:6">
      <c r="B2649" s="444">
        <v>38790</v>
      </c>
      <c r="C2649" s="445">
        <v>48.990036000000003</v>
      </c>
      <c r="D2649" s="445">
        <v>48.990036000000003</v>
      </c>
      <c r="E2649" s="446">
        <f t="shared" si="44"/>
        <v>-0.89216665621130831</v>
      </c>
      <c r="F2649" s="80">
        <v>1.3152600456129981E-3</v>
      </c>
    </row>
    <row r="2650" spans="2:6">
      <c r="B2650" s="444">
        <v>43724</v>
      </c>
      <c r="C2650" s="445">
        <v>454.3125</v>
      </c>
      <c r="D2650" s="445">
        <v>454.3125</v>
      </c>
      <c r="E2650" s="446">
        <f t="shared" si="44"/>
        <v>6.1656801785468653</v>
      </c>
      <c r="F2650" s="80">
        <v>1.3103139329584401E-3</v>
      </c>
    </row>
    <row r="2651" spans="2:6">
      <c r="B2651" s="444">
        <v>40207</v>
      </c>
      <c r="C2651" s="445">
        <v>63.401169000000003</v>
      </c>
      <c r="D2651" s="445">
        <v>63.401169000000003</v>
      </c>
      <c r="E2651" s="446">
        <f t="shared" si="44"/>
        <v>-0.95774371298393346</v>
      </c>
      <c r="F2651" s="80">
        <v>1.2998654129339204E-3</v>
      </c>
    </row>
    <row r="2652" spans="2:6">
      <c r="B2652" s="444">
        <v>45484</v>
      </c>
      <c r="C2652" s="445">
        <v>1500.3961179999999</v>
      </c>
      <c r="D2652" s="445">
        <v>1500.3961179999999</v>
      </c>
      <c r="E2652" s="446">
        <f t="shared" si="44"/>
        <v>28.221137391506215</v>
      </c>
      <c r="F2652" s="80">
        <v>1.2914450760277418E-3</v>
      </c>
    </row>
    <row r="2653" spans="2:6">
      <c r="B2653" s="444">
        <v>39045</v>
      </c>
      <c r="C2653" s="445">
        <v>51.346260000000001</v>
      </c>
      <c r="D2653" s="445">
        <v>51.346260000000001</v>
      </c>
      <c r="E2653" s="446">
        <f t="shared" si="44"/>
        <v>-0.94048711907553373</v>
      </c>
      <c r="F2653" s="80">
        <v>1.2709169224691674E-3</v>
      </c>
    </row>
    <row r="2654" spans="2:6">
      <c r="B2654" s="444">
        <v>44362</v>
      </c>
      <c r="C2654" s="445">
        <v>862.77557400000001</v>
      </c>
      <c r="D2654" s="445">
        <v>862.77557400000001</v>
      </c>
      <c r="E2654" s="446">
        <f t="shared" si="44"/>
        <v>-0.15143682311714879</v>
      </c>
      <c r="F2654" s="80">
        <v>1.2700300105070728E-3</v>
      </c>
    </row>
    <row r="2655" spans="2:6">
      <c r="B2655" s="444">
        <v>44433</v>
      </c>
      <c r="C2655" s="445">
        <v>1016.748779</v>
      </c>
      <c r="D2655" s="445">
        <v>1016.748779</v>
      </c>
      <c r="E2655" s="446">
        <f t="shared" si="44"/>
        <v>5.3421977892809158</v>
      </c>
      <c r="F2655" s="80">
        <v>1.2580631873957415E-3</v>
      </c>
    </row>
    <row r="2656" spans="2:6">
      <c r="B2656" s="444">
        <v>41466</v>
      </c>
      <c r="C2656" s="445">
        <v>160.314896</v>
      </c>
      <c r="D2656" s="445">
        <v>160.314896</v>
      </c>
      <c r="E2656" s="446">
        <f t="shared" si="44"/>
        <v>-0.54416538954558091</v>
      </c>
      <c r="F2656" s="80">
        <v>1.2509915242329139E-3</v>
      </c>
    </row>
    <row r="2657" spans="2:6">
      <c r="B2657" s="444">
        <v>42871</v>
      </c>
      <c r="C2657" s="445">
        <v>351.695313</v>
      </c>
      <c r="D2657" s="445">
        <v>351.695313</v>
      </c>
      <c r="E2657" s="446">
        <f t="shared" si="44"/>
        <v>2.0401301227610009</v>
      </c>
      <c r="F2657" s="80">
        <v>1.2373488508952146E-3</v>
      </c>
    </row>
    <row r="2658" spans="2:6">
      <c r="B2658" s="444">
        <v>41211</v>
      </c>
      <c r="C2658" s="445">
        <v>115.684296</v>
      </c>
      <c r="D2658" s="445">
        <v>115.684296</v>
      </c>
      <c r="E2658" s="446">
        <f t="shared" si="44"/>
        <v>-0.7439640890214072</v>
      </c>
      <c r="F2658" s="80">
        <v>1.2306942770705653E-3</v>
      </c>
    </row>
    <row r="2659" spans="2:6">
      <c r="B2659" s="444">
        <v>43696</v>
      </c>
      <c r="C2659" s="445">
        <v>451.82839999999999</v>
      </c>
      <c r="D2659" s="445">
        <v>451.82839999999999</v>
      </c>
      <c r="E2659" s="446">
        <f t="shared" si="44"/>
        <v>0.53028226219444408</v>
      </c>
      <c r="F2659" s="80">
        <v>1.2232015732407397E-3</v>
      </c>
    </row>
    <row r="2660" spans="2:6">
      <c r="B2660" s="444">
        <v>41863</v>
      </c>
      <c r="C2660" s="445">
        <v>295.25820900000002</v>
      </c>
      <c r="D2660" s="445">
        <v>295.25820900000002</v>
      </c>
      <c r="E2660" s="446">
        <f t="shared" si="44"/>
        <v>9.7665485180973644</v>
      </c>
      <c r="F2660" s="80">
        <v>1.2209163880074758E-3</v>
      </c>
    </row>
    <row r="2661" spans="2:6">
      <c r="B2661" s="444">
        <v>38301</v>
      </c>
      <c r="C2661" s="445">
        <v>27.423663999999999</v>
      </c>
      <c r="D2661" s="445">
        <v>27.423663999999999</v>
      </c>
      <c r="E2661" s="446">
        <f t="shared" si="44"/>
        <v>-0.59720342005277083</v>
      </c>
      <c r="F2661" s="80">
        <v>1.2182782259191338E-3</v>
      </c>
    </row>
    <row r="2662" spans="2:6">
      <c r="B2662" s="444">
        <v>40380</v>
      </c>
      <c r="C2662" s="445">
        <v>68.083160000000007</v>
      </c>
      <c r="D2662" s="445">
        <v>68.083160000000007</v>
      </c>
      <c r="E2662" s="446">
        <f t="shared" si="44"/>
        <v>-0.93429015882014788</v>
      </c>
      <c r="F2662" s="80">
        <v>1.2127229172103071E-3</v>
      </c>
    </row>
    <row r="2663" spans="2:6">
      <c r="B2663" s="444">
        <v>44495</v>
      </c>
      <c r="C2663" s="445">
        <v>1036.118164</v>
      </c>
      <c r="D2663" s="445">
        <v>1036.118164</v>
      </c>
      <c r="E2663" s="446">
        <f t="shared" si="44"/>
        <v>28.265858817712797</v>
      </c>
      <c r="F2663" s="80">
        <v>1.2009156279404465E-3</v>
      </c>
    </row>
    <row r="2664" spans="2:6">
      <c r="B2664" s="444">
        <v>38581</v>
      </c>
      <c r="C2664" s="445">
        <v>35.403647999999997</v>
      </c>
      <c r="D2664" s="445">
        <v>35.403647999999997</v>
      </c>
      <c r="E2664" s="446">
        <f t="shared" si="44"/>
        <v>-0.96391337564529733</v>
      </c>
      <c r="F2664" s="80">
        <v>1.1985147477888702E-3</v>
      </c>
    </row>
    <row r="2665" spans="2:6">
      <c r="B2665" s="444">
        <v>44678</v>
      </c>
      <c r="C2665" s="445">
        <v>981.07397500000002</v>
      </c>
      <c r="D2665" s="445">
        <v>981.07397500000002</v>
      </c>
      <c r="E2665" s="446">
        <f t="shared" si="44"/>
        <v>1.5531817986115031</v>
      </c>
      <c r="F2665" s="80">
        <v>1.1881155636530583E-3</v>
      </c>
    </row>
    <row r="2666" spans="2:6">
      <c r="B2666" s="444">
        <v>42234</v>
      </c>
      <c r="C2666" s="445">
        <v>384.25543199999998</v>
      </c>
      <c r="D2666" s="445">
        <v>384.25543199999998</v>
      </c>
      <c r="E2666" s="446">
        <f t="shared" si="44"/>
        <v>12.583809416881198</v>
      </c>
      <c r="F2666" s="80">
        <v>1.1876249320537102E-3</v>
      </c>
    </row>
    <row r="2667" spans="2:6">
      <c r="B2667" s="444">
        <v>38321</v>
      </c>
      <c r="C2667" s="445">
        <v>28.287752000000001</v>
      </c>
      <c r="D2667" s="445">
        <v>28.287752000000001</v>
      </c>
      <c r="E2667" s="446">
        <f t="shared" si="44"/>
        <v>-0.49794522770108651</v>
      </c>
      <c r="F2667" s="80">
        <v>1.1805596552125763E-3</v>
      </c>
    </row>
    <row r="2668" spans="2:6">
      <c r="B2668" s="444">
        <v>39246</v>
      </c>
      <c r="C2668" s="445">
        <v>56.343955999999999</v>
      </c>
      <c r="D2668" s="445">
        <v>56.343955999999999</v>
      </c>
      <c r="E2668" s="446">
        <f t="shared" si="44"/>
        <v>-0.94761605178227615</v>
      </c>
      <c r="F2668" s="80">
        <v>1.179777496043144E-3</v>
      </c>
    </row>
    <row r="2669" spans="2:6">
      <c r="B2669" s="444">
        <v>44966</v>
      </c>
      <c r="C2669" s="445">
        <v>1075.5958250000001</v>
      </c>
      <c r="D2669" s="445">
        <v>1075.5958250000001</v>
      </c>
      <c r="E2669" s="446">
        <f t="shared" si="44"/>
        <v>4.6618345678651529E-2</v>
      </c>
      <c r="F2669" s="80">
        <v>1.1789691387935619E-3</v>
      </c>
    </row>
    <row r="2670" spans="2:6">
      <c r="B2670" s="444">
        <v>44881</v>
      </c>
      <c r="C2670" s="445">
        <v>1027.686768</v>
      </c>
      <c r="D2670" s="445">
        <v>1027.686768</v>
      </c>
      <c r="E2670" s="446">
        <f t="shared" si="44"/>
        <v>1.8982400981009233</v>
      </c>
      <c r="F2670" s="80">
        <v>1.1776804879204406E-3</v>
      </c>
    </row>
    <row r="2671" spans="2:6">
      <c r="B2671" s="444">
        <v>42927</v>
      </c>
      <c r="C2671" s="445">
        <v>354.58993500000003</v>
      </c>
      <c r="D2671" s="445">
        <v>354.58993500000003</v>
      </c>
      <c r="E2671" s="446">
        <f t="shared" si="44"/>
        <v>6.161314293983124</v>
      </c>
      <c r="F2671" s="80">
        <v>1.1771082459735016E-3</v>
      </c>
    </row>
    <row r="2672" spans="2:6">
      <c r="B2672" s="444">
        <v>39297</v>
      </c>
      <c r="C2672" s="445">
        <v>49.514645000000002</v>
      </c>
      <c r="D2672" s="445">
        <v>49.514645000000002</v>
      </c>
      <c r="E2672" s="446">
        <f t="shared" si="44"/>
        <v>-0.84730666248996589</v>
      </c>
      <c r="F2672" s="80">
        <v>1.1745864865555511E-3</v>
      </c>
    </row>
    <row r="2673" spans="2:6">
      <c r="B2673" s="444">
        <v>41890</v>
      </c>
      <c r="C2673" s="445">
        <v>324.27508499999999</v>
      </c>
      <c r="D2673" s="445">
        <v>324.27508499999999</v>
      </c>
      <c r="E2673" s="446">
        <f t="shared" si="44"/>
        <v>-0.18706784278383792</v>
      </c>
      <c r="F2673" s="80">
        <v>1.1716306154563316E-3</v>
      </c>
    </row>
    <row r="2674" spans="2:6">
      <c r="B2674" s="444">
        <v>43167</v>
      </c>
      <c r="C2674" s="445">
        <v>398.89562999999998</v>
      </c>
      <c r="D2674" s="445">
        <v>398.89562999999998</v>
      </c>
      <c r="E2674" s="446">
        <f t="shared" si="44"/>
        <v>3.8866659427942984E-2</v>
      </c>
      <c r="F2674" s="80">
        <v>1.1584049177801869E-3</v>
      </c>
    </row>
    <row r="2675" spans="2:6">
      <c r="B2675" s="444">
        <v>43111</v>
      </c>
      <c r="C2675" s="445">
        <v>383.971924</v>
      </c>
      <c r="D2675" s="445">
        <v>383.971924</v>
      </c>
      <c r="E2675" s="446">
        <f t="shared" si="44"/>
        <v>5.0760658431893591E-2</v>
      </c>
      <c r="F2675" s="80">
        <v>1.1465217381645409E-3</v>
      </c>
    </row>
    <row r="2676" spans="2:6">
      <c r="B2676" s="444">
        <v>43005</v>
      </c>
      <c r="C2676" s="445">
        <v>365.422821</v>
      </c>
      <c r="D2676" s="445">
        <v>365.422821</v>
      </c>
      <c r="E2676" s="446">
        <f t="shared" si="44"/>
        <v>3.0454544402837271</v>
      </c>
      <c r="F2676" s="80">
        <v>1.144770701124731E-3</v>
      </c>
    </row>
    <row r="2677" spans="2:6">
      <c r="B2677" s="444">
        <v>40974</v>
      </c>
      <c r="C2677" s="445">
        <v>90.329239000000001</v>
      </c>
      <c r="D2677" s="445">
        <v>90.329239000000001</v>
      </c>
      <c r="E2677" s="446">
        <f t="shared" si="44"/>
        <v>3.0161111303280617</v>
      </c>
      <c r="F2677" s="80">
        <v>1.1436608258517111E-3</v>
      </c>
    </row>
    <row r="2678" spans="2:6">
      <c r="B2678" s="444">
        <v>38021</v>
      </c>
      <c r="C2678" s="445">
        <v>22.491717999999999</v>
      </c>
      <c r="D2678" s="445">
        <v>22.491717999999999</v>
      </c>
      <c r="E2678" s="446">
        <f t="shared" si="44"/>
        <v>-0.89842763630261302</v>
      </c>
      <c r="F2678" s="80">
        <v>1.139226330273857E-3</v>
      </c>
    </row>
    <row r="2679" spans="2:6">
      <c r="B2679" s="444">
        <v>41562</v>
      </c>
      <c r="C2679" s="445">
        <v>221.43540999999999</v>
      </c>
      <c r="D2679" s="445">
        <v>221.43540999999999</v>
      </c>
      <c r="E2679" s="446">
        <f t="shared" si="44"/>
        <v>0.86536100483244138</v>
      </c>
      <c r="F2679" s="80">
        <v>1.1214338678109392E-3</v>
      </c>
    </row>
    <row r="2680" spans="2:6">
      <c r="B2680" s="444">
        <v>41277</v>
      </c>
      <c r="C2680" s="445">
        <v>118.70914500000001</v>
      </c>
      <c r="D2680" s="445">
        <v>118.70914500000001</v>
      </c>
      <c r="E2680" s="446">
        <f t="shared" si="44"/>
        <v>-0.89072114523989432</v>
      </c>
      <c r="F2680" s="80">
        <v>1.1191599369924088E-3</v>
      </c>
    </row>
    <row r="2681" spans="2:6">
      <c r="B2681" s="444">
        <v>45082</v>
      </c>
      <c r="C2681" s="445">
        <v>1086.295654</v>
      </c>
      <c r="D2681" s="445">
        <v>1086.295654</v>
      </c>
      <c r="E2681" s="446">
        <f t="shared" si="44"/>
        <v>13.435859285702639</v>
      </c>
      <c r="F2681" s="80">
        <v>1.0994286926737651E-3</v>
      </c>
    </row>
    <row r="2682" spans="2:6">
      <c r="B2682" s="444">
        <v>40434</v>
      </c>
      <c r="C2682" s="445">
        <v>75.249808999999999</v>
      </c>
      <c r="D2682" s="445">
        <v>75.249808999999999</v>
      </c>
      <c r="E2682" s="446">
        <f t="shared" si="44"/>
        <v>-0.9295872190280674</v>
      </c>
      <c r="F2682" s="80">
        <v>1.0974050957250903E-3</v>
      </c>
    </row>
    <row r="2683" spans="2:6">
      <c r="B2683" s="444">
        <v>44631</v>
      </c>
      <c r="C2683" s="445">
        <v>1068.6953129999999</v>
      </c>
      <c r="D2683" s="445">
        <v>1068.6953129999999</v>
      </c>
      <c r="E2683" s="446">
        <f t="shared" si="44"/>
        <v>11.428418536871586</v>
      </c>
      <c r="F2683" s="80">
        <v>1.0903108147719554E-3</v>
      </c>
    </row>
    <row r="2684" spans="2:6">
      <c r="B2684" s="444">
        <v>40611</v>
      </c>
      <c r="C2684" s="445">
        <v>85.988037000000006</v>
      </c>
      <c r="D2684" s="445">
        <v>85.988037000000006</v>
      </c>
      <c r="E2684" s="446">
        <f t="shared" si="44"/>
        <v>-0.91036764518468261</v>
      </c>
      <c r="F2684" s="80">
        <v>1.0775887535965367E-3</v>
      </c>
    </row>
    <row r="2685" spans="2:6">
      <c r="B2685" s="444">
        <v>44921</v>
      </c>
      <c r="C2685" s="445">
        <v>959.34149200000002</v>
      </c>
      <c r="D2685" s="445">
        <v>959.34149200000002</v>
      </c>
      <c r="E2685" s="446">
        <f t="shared" si="44"/>
        <v>0.58711712887500256</v>
      </c>
      <c r="F2685" s="80">
        <v>1.0673140755323995E-3</v>
      </c>
    </row>
    <row r="2686" spans="2:6">
      <c r="B2686" s="444">
        <v>44046</v>
      </c>
      <c r="C2686" s="445">
        <v>604.45538299999998</v>
      </c>
      <c r="D2686" s="445">
        <v>604.45538299999998</v>
      </c>
      <c r="E2686" s="446">
        <f t="shared" si="44"/>
        <v>0.72081709025668039</v>
      </c>
      <c r="F2686" s="80">
        <v>1.0632904948968402E-3</v>
      </c>
    </row>
    <row r="2687" spans="2:6">
      <c r="B2687" s="444">
        <v>42870</v>
      </c>
      <c r="C2687" s="445">
        <v>351.26068099999998</v>
      </c>
      <c r="D2687" s="445">
        <v>351.26068099999998</v>
      </c>
      <c r="E2687" s="446">
        <f t="shared" si="44"/>
        <v>5.40398879524734</v>
      </c>
      <c r="F2687" s="80">
        <v>1.0616716375715374E-3</v>
      </c>
    </row>
    <row r="2688" spans="2:6">
      <c r="B2688" s="444">
        <v>39217</v>
      </c>
      <c r="C2688" s="445">
        <v>54.850296</v>
      </c>
      <c r="D2688" s="445">
        <v>54.850296</v>
      </c>
      <c r="E2688" s="446">
        <f t="shared" si="44"/>
        <v>-0.53399815960426777</v>
      </c>
      <c r="F2688" s="80">
        <v>1.0603334438235024E-3</v>
      </c>
    </row>
    <row r="2689" spans="2:6">
      <c r="B2689" s="444">
        <v>41228</v>
      </c>
      <c r="C2689" s="445">
        <v>117.704033</v>
      </c>
      <c r="D2689" s="445">
        <v>117.704033</v>
      </c>
      <c r="E2689" s="446">
        <f t="shared" si="44"/>
        <v>0.61346441599428281</v>
      </c>
      <c r="F2689" s="80">
        <v>1.0483091572148773E-3</v>
      </c>
    </row>
    <row r="2690" spans="2:6">
      <c r="B2690" s="444">
        <v>40876</v>
      </c>
      <c r="C2690" s="445">
        <v>72.951117999999994</v>
      </c>
      <c r="D2690" s="445">
        <v>72.951117999999994</v>
      </c>
      <c r="E2690" s="446">
        <f t="shared" si="44"/>
        <v>-0.8404820120203873</v>
      </c>
      <c r="F2690" s="80">
        <v>1.025421278762817E-3</v>
      </c>
    </row>
    <row r="2691" spans="2:6">
      <c r="B2691" s="444">
        <v>43641</v>
      </c>
      <c r="C2691" s="445">
        <v>457.322205</v>
      </c>
      <c r="D2691" s="445">
        <v>457.322205</v>
      </c>
      <c r="E2691" s="446">
        <f t="shared" si="44"/>
        <v>41.21614345222298</v>
      </c>
      <c r="F2691" s="80">
        <v>1.0203564142805543E-3</v>
      </c>
    </row>
    <row r="2692" spans="2:6">
      <c r="B2692" s="444">
        <v>37784</v>
      </c>
      <c r="C2692" s="445">
        <v>10.832875</v>
      </c>
      <c r="D2692" s="445">
        <v>10.832875</v>
      </c>
      <c r="E2692" s="446">
        <f t="shared" si="44"/>
        <v>-0.88136206290415242</v>
      </c>
      <c r="F2692" s="80">
        <v>1.0196047049666479E-3</v>
      </c>
    </row>
    <row r="2693" spans="2:6">
      <c r="B2693" s="444">
        <v>40688</v>
      </c>
      <c r="C2693" s="445">
        <v>91.310378999999998</v>
      </c>
      <c r="D2693" s="445">
        <v>91.310378999999998</v>
      </c>
      <c r="E2693" s="446">
        <f t="shared" si="44"/>
        <v>-0.88952969893277922</v>
      </c>
      <c r="F2693" s="80">
        <v>1.018895093282346E-3</v>
      </c>
    </row>
    <row r="2694" spans="2:6">
      <c r="B2694" s="444">
        <v>44823</v>
      </c>
      <c r="C2694" s="445">
        <v>826.56042500000001</v>
      </c>
      <c r="D2694" s="445">
        <v>826.56042500000001</v>
      </c>
      <c r="E2694" s="446">
        <f t="shared" si="44"/>
        <v>2.2710853180144022</v>
      </c>
      <c r="F2694" s="80">
        <v>1.0034892539660945E-3</v>
      </c>
    </row>
    <row r="2695" spans="2:6">
      <c r="B2695" s="444">
        <v>41779</v>
      </c>
      <c r="C2695" s="445">
        <v>252.686905</v>
      </c>
      <c r="D2695" s="445">
        <v>252.686905</v>
      </c>
      <c r="E2695" s="446">
        <f t="shared" si="44"/>
        <v>7.8738527176660451</v>
      </c>
      <c r="F2695" s="80">
        <v>9.9482333280676016E-4</v>
      </c>
    </row>
    <row r="2696" spans="2:6">
      <c r="B2696" s="444">
        <v>38427</v>
      </c>
      <c r="C2696" s="445">
        <v>28.475445000000001</v>
      </c>
      <c r="D2696" s="445">
        <v>28.475445000000001</v>
      </c>
      <c r="E2696" s="446">
        <f t="shared" si="44"/>
        <v>-0.73106266883286519</v>
      </c>
      <c r="F2696" s="80">
        <v>9.8184326405470479E-4</v>
      </c>
    </row>
    <row r="2697" spans="2:6">
      <c r="B2697" s="444">
        <v>41157</v>
      </c>
      <c r="C2697" s="445">
        <v>105.88133999999999</v>
      </c>
      <c r="D2697" s="445">
        <v>105.88133999999999</v>
      </c>
      <c r="E2697" s="446">
        <f t="shared" si="44"/>
        <v>0.41050046222346426</v>
      </c>
      <c r="F2697" s="80">
        <v>9.7926070581411118E-4</v>
      </c>
    </row>
    <row r="2698" spans="2:6">
      <c r="B2698" s="444">
        <v>40415</v>
      </c>
      <c r="C2698" s="445">
        <v>75.066505000000006</v>
      </c>
      <c r="D2698" s="445">
        <v>75.066505000000006</v>
      </c>
      <c r="E2698" s="446">
        <f t="shared" si="44"/>
        <v>-0.76535823059578112</v>
      </c>
      <c r="F2698" s="80">
        <v>9.7695472285241891E-4</v>
      </c>
    </row>
    <row r="2699" spans="2:6">
      <c r="B2699" s="444">
        <v>42615</v>
      </c>
      <c r="C2699" s="445">
        <v>319.91961700000002</v>
      </c>
      <c r="D2699" s="445">
        <v>319.91961700000002</v>
      </c>
      <c r="E2699" s="446">
        <f t="shared" ref="E2699:E2762" si="45">C2699/C2700-1</f>
        <v>1.2745253826195726</v>
      </c>
      <c r="F2699" s="80">
        <v>9.5683290270942578E-4</v>
      </c>
    </row>
    <row r="2700" spans="2:6">
      <c r="B2700" s="444">
        <v>41418</v>
      </c>
      <c r="C2700" s="445">
        <v>140.65335099999999</v>
      </c>
      <c r="D2700" s="445">
        <v>140.65335099999999</v>
      </c>
      <c r="E2700" s="446">
        <f t="shared" si="45"/>
        <v>4.8206968869717937</v>
      </c>
      <c r="F2700" s="80">
        <v>9.4982288698464146E-4</v>
      </c>
    </row>
    <row r="2701" spans="2:6">
      <c r="B2701" s="444">
        <v>38231</v>
      </c>
      <c r="C2701" s="445">
        <v>24.164349000000001</v>
      </c>
      <c r="D2701" s="445">
        <v>24.164349000000001</v>
      </c>
      <c r="E2701" s="446">
        <f t="shared" si="45"/>
        <v>-0.97260512586335546</v>
      </c>
      <c r="F2701" s="80">
        <v>9.4169342026195757E-4</v>
      </c>
    </row>
    <row r="2702" spans="2:6">
      <c r="B2702" s="444">
        <v>44777</v>
      </c>
      <c r="C2702" s="445">
        <v>882.07556199999999</v>
      </c>
      <c r="D2702" s="445">
        <v>882.07556199999999</v>
      </c>
      <c r="E2702" s="446">
        <f t="shared" si="45"/>
        <v>1.9346651903393535</v>
      </c>
      <c r="F2702" s="80">
        <v>9.4006660658285668E-4</v>
      </c>
    </row>
    <row r="2703" spans="2:6">
      <c r="B2703" s="444">
        <v>41856</v>
      </c>
      <c r="C2703" s="445">
        <v>300.57110599999999</v>
      </c>
      <c r="D2703" s="445">
        <v>300.57110599999999</v>
      </c>
      <c r="E2703" s="446">
        <f t="shared" si="45"/>
        <v>-0.76881830974339271</v>
      </c>
      <c r="F2703" s="80">
        <v>9.3964832670812015E-4</v>
      </c>
    </row>
    <row r="2704" spans="2:6">
      <c r="B2704" s="444">
        <v>45264</v>
      </c>
      <c r="C2704" s="445">
        <v>1300.151001</v>
      </c>
      <c r="D2704" s="445">
        <v>1300.151001</v>
      </c>
      <c r="E2704" s="446">
        <f t="shared" si="45"/>
        <v>2.6322593985991043</v>
      </c>
      <c r="F2704" s="80">
        <v>9.3516673576554687E-4</v>
      </c>
    </row>
    <row r="2705" spans="2:6">
      <c r="B2705" s="444">
        <v>42891</v>
      </c>
      <c r="C2705" s="445">
        <v>357.94552599999997</v>
      </c>
      <c r="D2705" s="445">
        <v>357.94552599999997</v>
      </c>
      <c r="E2705" s="446">
        <f t="shared" si="45"/>
        <v>0.49585241265496993</v>
      </c>
      <c r="F2705" s="80">
        <v>9.3264767401524118E-4</v>
      </c>
    </row>
    <row r="2706" spans="2:6">
      <c r="B2706" s="444">
        <v>41635</v>
      </c>
      <c r="C2706" s="445">
        <v>239.29200700000001</v>
      </c>
      <c r="D2706" s="445">
        <v>239.29200700000001</v>
      </c>
      <c r="E2706" s="446">
        <f t="shared" si="45"/>
        <v>-0.45757365739544231</v>
      </c>
      <c r="F2706" s="80">
        <v>9.2380447474482708E-4</v>
      </c>
    </row>
    <row r="2707" spans="2:6">
      <c r="B2707" s="444">
        <v>43500</v>
      </c>
      <c r="C2707" s="445">
        <v>441.15115400000002</v>
      </c>
      <c r="D2707" s="445">
        <v>441.15115400000002</v>
      </c>
      <c r="E2707" s="446">
        <f t="shared" si="45"/>
        <v>8.6397177006823807</v>
      </c>
      <c r="F2707" s="80">
        <v>9.1009182481505135E-4</v>
      </c>
    </row>
    <row r="2708" spans="2:6">
      <c r="B2708" s="444">
        <v>39346</v>
      </c>
      <c r="C2708" s="445">
        <v>45.763908000000001</v>
      </c>
      <c r="D2708" s="445">
        <v>45.763908000000001</v>
      </c>
      <c r="E2708" s="446">
        <f t="shared" si="45"/>
        <v>-0.96449992875846524</v>
      </c>
      <c r="F2708" s="80">
        <v>9.0765123306724149E-4</v>
      </c>
    </row>
    <row r="2709" spans="2:6">
      <c r="B2709" s="444">
        <v>45251</v>
      </c>
      <c r="C2709" s="445">
        <v>1289.121582</v>
      </c>
      <c r="D2709" s="445">
        <v>1289.121582</v>
      </c>
      <c r="E2709" s="446">
        <f t="shared" si="45"/>
        <v>10.157159106136717</v>
      </c>
      <c r="F2709" s="80">
        <v>9.0522834819761755E-4</v>
      </c>
    </row>
    <row r="2710" spans="2:6">
      <c r="B2710" s="444">
        <v>41207</v>
      </c>
      <c r="C2710" s="445">
        <v>115.54209899999999</v>
      </c>
      <c r="D2710" s="445">
        <v>115.54209899999999</v>
      </c>
      <c r="E2710" s="446">
        <f t="shared" si="45"/>
        <v>-0.66524561268944205</v>
      </c>
      <c r="F2710" s="80">
        <v>9.0392439381514755E-4</v>
      </c>
    </row>
    <row r="2711" spans="2:6">
      <c r="B2711" s="444">
        <v>42836</v>
      </c>
      <c r="C2711" s="445">
        <v>345.15484600000002</v>
      </c>
      <c r="D2711" s="445">
        <v>345.15484600000002</v>
      </c>
      <c r="E2711" s="446">
        <f t="shared" si="45"/>
        <v>-0.77654977788521395</v>
      </c>
      <c r="F2711" s="80">
        <v>9.0045267671934326E-4</v>
      </c>
    </row>
    <row r="2712" spans="2:6">
      <c r="B2712" s="444">
        <v>45323</v>
      </c>
      <c r="C2712" s="445">
        <v>1544.6610109999999</v>
      </c>
      <c r="D2712" s="445">
        <v>1544.6610109999999</v>
      </c>
      <c r="E2712" s="446">
        <f t="shared" si="45"/>
        <v>0.61529290782765056</v>
      </c>
      <c r="F2712" s="80">
        <v>8.883437107443104E-4</v>
      </c>
    </row>
    <row r="2713" spans="2:6">
      <c r="B2713" s="444">
        <v>44907</v>
      </c>
      <c r="C2713" s="445">
        <v>956.27301</v>
      </c>
      <c r="D2713" s="445">
        <v>956.27301</v>
      </c>
      <c r="E2713" s="446">
        <f t="shared" si="45"/>
        <v>4.4445702170790859</v>
      </c>
      <c r="F2713" s="80">
        <v>8.7594974012783489E-4</v>
      </c>
    </row>
    <row r="2714" spans="2:6">
      <c r="B2714" s="444">
        <v>41502</v>
      </c>
      <c r="C2714" s="445">
        <v>175.637924</v>
      </c>
      <c r="D2714" s="445">
        <v>175.637924</v>
      </c>
      <c r="E2714" s="446">
        <f t="shared" si="45"/>
        <v>-0.79616832611621535</v>
      </c>
      <c r="F2714" s="80">
        <v>8.6969104980205714E-4</v>
      </c>
    </row>
    <row r="2715" spans="2:6">
      <c r="B2715" s="444">
        <v>44361</v>
      </c>
      <c r="C2715" s="445">
        <v>861.68121299999996</v>
      </c>
      <c r="D2715" s="445">
        <v>861.68121299999996</v>
      </c>
      <c r="E2715" s="446">
        <f t="shared" si="45"/>
        <v>-0.35349548718794632</v>
      </c>
      <c r="F2715" s="80">
        <v>8.644790993526108E-4</v>
      </c>
    </row>
    <row r="2716" spans="2:6">
      <c r="B2716" s="444">
        <v>45434</v>
      </c>
      <c r="C2716" s="445">
        <v>1332.830933</v>
      </c>
      <c r="D2716" s="445">
        <v>1332.830933</v>
      </c>
      <c r="E2716" s="446">
        <f t="shared" si="45"/>
        <v>1.783940065216794</v>
      </c>
      <c r="F2716" s="80">
        <v>8.5698342682305473E-4</v>
      </c>
    </row>
    <row r="2717" spans="2:6">
      <c r="B2717" s="444">
        <v>43803</v>
      </c>
      <c r="C2717" s="445">
        <v>478.75704999999999</v>
      </c>
      <c r="D2717" s="445">
        <v>478.75704999999999</v>
      </c>
      <c r="E2717" s="446">
        <f t="shared" si="45"/>
        <v>8.4448129703040706</v>
      </c>
      <c r="F2717" s="80">
        <v>8.4493063828672277E-4</v>
      </c>
    </row>
    <row r="2718" spans="2:6">
      <c r="B2718" s="444">
        <v>39588</v>
      </c>
      <c r="C2718" s="445">
        <v>50.689945000000002</v>
      </c>
      <c r="D2718" s="445">
        <v>50.689945000000002</v>
      </c>
      <c r="E2718" s="446">
        <f t="shared" si="45"/>
        <v>0.82977906756465658</v>
      </c>
      <c r="F2718" s="80">
        <v>8.4304680963209755E-4</v>
      </c>
    </row>
    <row r="2719" spans="2:6">
      <c r="B2719" s="444">
        <v>38420</v>
      </c>
      <c r="C2719" s="445">
        <v>27.702767999999999</v>
      </c>
      <c r="D2719" s="445">
        <v>27.702767999999999</v>
      </c>
      <c r="E2719" s="446">
        <f t="shared" si="45"/>
        <v>-0.9405769213505919</v>
      </c>
      <c r="F2719" s="80">
        <v>8.4065827925572378E-4</v>
      </c>
    </row>
    <row r="2720" spans="2:6">
      <c r="B2720" s="444">
        <v>43578</v>
      </c>
      <c r="C2720" s="445">
        <v>466.19543499999997</v>
      </c>
      <c r="D2720" s="445">
        <v>466.19543499999997</v>
      </c>
      <c r="E2720" s="446">
        <f t="shared" si="45"/>
        <v>-0.50798599165622405</v>
      </c>
      <c r="F2720" s="80">
        <v>8.174238103155762E-4</v>
      </c>
    </row>
    <row r="2721" spans="2:6">
      <c r="B2721" s="444">
        <v>44712</v>
      </c>
      <c r="C2721" s="445">
        <v>947.524719</v>
      </c>
      <c r="D2721" s="445">
        <v>947.524719</v>
      </c>
      <c r="E2721" s="446">
        <f t="shared" si="45"/>
        <v>0.98150543284815117</v>
      </c>
      <c r="F2721" s="80">
        <v>8.1739033741601297E-4</v>
      </c>
    </row>
    <row r="2722" spans="2:6">
      <c r="B2722" s="444">
        <v>43984</v>
      </c>
      <c r="C2722" s="445">
        <v>478.18426499999998</v>
      </c>
      <c r="D2722" s="445">
        <v>478.18426499999998</v>
      </c>
      <c r="E2722" s="446">
        <f t="shared" si="45"/>
        <v>18.518309854670747</v>
      </c>
      <c r="F2722" s="80">
        <v>8.0375222588835449E-4</v>
      </c>
    </row>
    <row r="2723" spans="2:6">
      <c r="B2723" s="444">
        <v>37998</v>
      </c>
      <c r="C2723" s="445">
        <v>24.499265999999999</v>
      </c>
      <c r="D2723" s="445">
        <v>24.499265999999999</v>
      </c>
      <c r="E2723" s="446">
        <f t="shared" si="45"/>
        <v>-0.91966306690787136</v>
      </c>
      <c r="F2723" s="80">
        <v>7.9395976197549345E-4</v>
      </c>
    </row>
    <row r="2724" spans="2:6">
      <c r="B2724" s="444">
        <v>41982</v>
      </c>
      <c r="C2724" s="445">
        <v>304.95645100000002</v>
      </c>
      <c r="D2724" s="445">
        <v>304.95645100000002</v>
      </c>
      <c r="E2724" s="446">
        <f t="shared" si="45"/>
        <v>7.5531325791927042</v>
      </c>
      <c r="F2724" s="80">
        <v>7.6964268576884542E-4</v>
      </c>
    </row>
    <row r="2725" spans="2:6">
      <c r="B2725" s="444">
        <v>39976</v>
      </c>
      <c r="C2725" s="445">
        <v>35.654358000000002</v>
      </c>
      <c r="D2725" s="445">
        <v>35.654358000000002</v>
      </c>
      <c r="E2725" s="446">
        <f t="shared" si="45"/>
        <v>-0.8779839221767135</v>
      </c>
      <c r="F2725" s="80">
        <v>7.6256364871896132E-4</v>
      </c>
    </row>
    <row r="2726" spans="2:6">
      <c r="B2726" s="444">
        <v>42524</v>
      </c>
      <c r="C2726" s="445">
        <v>292.21032700000001</v>
      </c>
      <c r="D2726" s="445">
        <v>292.21032700000001</v>
      </c>
      <c r="E2726" s="446">
        <f t="shared" si="45"/>
        <v>-0.39013660759823898</v>
      </c>
      <c r="F2726" s="80">
        <v>7.6234367271288406E-4</v>
      </c>
    </row>
    <row r="2727" spans="2:6">
      <c r="B2727" s="444">
        <v>43593</v>
      </c>
      <c r="C2727" s="445">
        <v>479.140625</v>
      </c>
      <c r="D2727" s="445">
        <v>479.140625</v>
      </c>
      <c r="E2727" s="446">
        <f t="shared" si="45"/>
        <v>0.22415331981942788</v>
      </c>
      <c r="F2727" s="80">
        <v>7.5130605561279928E-4</v>
      </c>
    </row>
    <row r="2728" spans="2:6">
      <c r="B2728" s="444">
        <v>43165</v>
      </c>
      <c r="C2728" s="445">
        <v>391.405731</v>
      </c>
      <c r="D2728" s="445">
        <v>391.405731</v>
      </c>
      <c r="E2728" s="446">
        <f t="shared" si="45"/>
        <v>15.066628778876101</v>
      </c>
      <c r="F2728" s="80">
        <v>7.5101505451113937E-4</v>
      </c>
    </row>
    <row r="2729" spans="2:6">
      <c r="B2729" s="444">
        <v>38233</v>
      </c>
      <c r="C2729" s="445">
        <v>24.361409999999999</v>
      </c>
      <c r="D2729" s="445">
        <v>24.361409999999999</v>
      </c>
      <c r="E2729" s="446">
        <f t="shared" si="45"/>
        <v>0.64275027682718577</v>
      </c>
      <c r="F2729" s="80">
        <v>7.4686065681750513E-4</v>
      </c>
    </row>
    <row r="2730" spans="2:6">
      <c r="B2730" s="444">
        <v>37515</v>
      </c>
      <c r="C2730" s="445">
        <v>14.829649</v>
      </c>
      <c r="D2730" s="445">
        <v>14.829649</v>
      </c>
      <c r="E2730" s="446">
        <f t="shared" si="45"/>
        <v>-0.74043305577683061</v>
      </c>
      <c r="F2730" s="80">
        <v>7.3967411959818818E-4</v>
      </c>
    </row>
    <row r="2731" spans="2:6">
      <c r="B2731" s="444">
        <v>39233</v>
      </c>
      <c r="C2731" s="445">
        <v>57.132271000000003</v>
      </c>
      <c r="D2731" s="445">
        <v>57.132271000000003</v>
      </c>
      <c r="E2731" s="446">
        <f t="shared" si="45"/>
        <v>-0.45625238457114792</v>
      </c>
      <c r="F2731" s="80">
        <v>7.2719304552903985E-4</v>
      </c>
    </row>
    <row r="2732" spans="2:6">
      <c r="B2732" s="444">
        <v>41142</v>
      </c>
      <c r="C2732" s="445">
        <v>105.071304</v>
      </c>
      <c r="D2732" s="445">
        <v>105.071304</v>
      </c>
      <c r="E2732" s="446">
        <f t="shared" si="45"/>
        <v>-0.78328657328748752</v>
      </c>
      <c r="F2732" s="80">
        <v>7.1805653460144114E-4</v>
      </c>
    </row>
    <row r="2733" spans="2:6">
      <c r="B2733" s="444">
        <v>43819</v>
      </c>
      <c r="C2733" s="445">
        <v>484.83984400000003</v>
      </c>
      <c r="D2733" s="445">
        <v>484.83984400000003</v>
      </c>
      <c r="E2733" s="446">
        <f t="shared" si="45"/>
        <v>44.926354881898071</v>
      </c>
      <c r="F2733" s="80">
        <v>7.0218835294322268E-4</v>
      </c>
    </row>
    <row r="2734" spans="2:6">
      <c r="B2734" s="444">
        <v>37782</v>
      </c>
      <c r="C2734" s="445">
        <v>10.556898</v>
      </c>
      <c r="D2734" s="445">
        <v>10.556898</v>
      </c>
      <c r="E2734" s="446">
        <f t="shared" si="45"/>
        <v>-0.96733656299062054</v>
      </c>
      <c r="F2734" s="80">
        <v>6.9728145544134534E-4</v>
      </c>
    </row>
    <row r="2735" spans="2:6">
      <c r="B2735" s="444">
        <v>42634</v>
      </c>
      <c r="C2735" s="445">
        <v>323.20230099999998</v>
      </c>
      <c r="D2735" s="445">
        <v>323.20230099999998</v>
      </c>
      <c r="E2735" s="446">
        <f t="shared" si="45"/>
        <v>5.9316953416336364</v>
      </c>
      <c r="F2735" s="80">
        <v>6.9448693744900147E-4</v>
      </c>
    </row>
    <row r="2736" spans="2:6">
      <c r="B2736" s="444">
        <v>38835</v>
      </c>
      <c r="C2736" s="445">
        <v>46.626731999999997</v>
      </c>
      <c r="D2736" s="445">
        <v>46.626731999999997</v>
      </c>
      <c r="E2736" s="446">
        <f t="shared" si="45"/>
        <v>-0.50467331467943022</v>
      </c>
      <c r="F2736" s="80">
        <v>6.9426823400564608E-4</v>
      </c>
    </row>
    <row r="2737" spans="2:6">
      <c r="B2737" s="444">
        <v>40568</v>
      </c>
      <c r="C2737" s="445">
        <v>94.133292999999995</v>
      </c>
      <c r="D2737" s="445">
        <v>94.133292999999995</v>
      </c>
      <c r="E2737" s="446">
        <f t="shared" si="45"/>
        <v>-0.92110363488946745</v>
      </c>
      <c r="F2737" s="80">
        <v>6.8857254265286549E-4</v>
      </c>
    </row>
    <row r="2738" spans="2:6">
      <c r="B2738" s="444">
        <v>45203</v>
      </c>
      <c r="C2738" s="445">
        <v>1193.1258539999999</v>
      </c>
      <c r="D2738" s="445">
        <v>1193.1258539999999</v>
      </c>
      <c r="E2738" s="446">
        <f t="shared" si="45"/>
        <v>38.894932380039762</v>
      </c>
      <c r="F2738" s="80">
        <v>6.8626333366772485E-4</v>
      </c>
    </row>
    <row r="2739" spans="2:6">
      <c r="B2739" s="444">
        <v>38532</v>
      </c>
      <c r="C2739" s="445">
        <v>29.906701999999999</v>
      </c>
      <c r="D2739" s="445">
        <v>29.906701999999999</v>
      </c>
      <c r="E2739" s="446">
        <f t="shared" si="45"/>
        <v>-0.91065247176318709</v>
      </c>
      <c r="F2739" s="80">
        <v>6.829217890260697E-4</v>
      </c>
    </row>
    <row r="2740" spans="2:6">
      <c r="B2740" s="444">
        <v>42844</v>
      </c>
      <c r="C2740" s="445">
        <v>334.72332799999998</v>
      </c>
      <c r="D2740" s="445">
        <v>334.72332799999998</v>
      </c>
      <c r="E2740" s="446">
        <f t="shared" si="45"/>
        <v>0.23213979823992381</v>
      </c>
      <c r="F2740" s="80">
        <v>6.8088494145257528E-4</v>
      </c>
    </row>
    <row r="2741" spans="2:6">
      <c r="B2741" s="444">
        <v>41802</v>
      </c>
      <c r="C2741" s="445">
        <v>271.66018700000001</v>
      </c>
      <c r="D2741" s="445">
        <v>271.66018700000001</v>
      </c>
      <c r="E2741" s="446">
        <f t="shared" si="45"/>
        <v>-0.20199477844210734</v>
      </c>
      <c r="F2741" s="80">
        <v>6.7594018248762211E-4</v>
      </c>
    </row>
    <row r="2742" spans="2:6">
      <c r="B2742" s="444">
        <v>42737</v>
      </c>
      <c r="C2742" s="445">
        <v>340.42407200000002</v>
      </c>
      <c r="D2742" s="445">
        <v>340.42407200000002</v>
      </c>
      <c r="E2742" s="446">
        <f t="shared" si="45"/>
        <v>3.9561383219792559</v>
      </c>
      <c r="F2742" s="80">
        <v>6.6426592812462992E-4</v>
      </c>
    </row>
    <row r="2743" spans="2:6">
      <c r="B2743" s="444">
        <v>40197</v>
      </c>
      <c r="C2743" s="445">
        <v>68.687363000000005</v>
      </c>
      <c r="D2743" s="445">
        <v>68.687363000000005</v>
      </c>
      <c r="E2743" s="446">
        <f t="shared" si="45"/>
        <v>-0.94435435428501902</v>
      </c>
      <c r="F2743" s="80">
        <v>6.6389583768455829E-4</v>
      </c>
    </row>
    <row r="2744" spans="2:6">
      <c r="B2744" s="444">
        <v>45181</v>
      </c>
      <c r="C2744" s="445">
        <v>1234.37085</v>
      </c>
      <c r="D2744" s="445">
        <v>1234.37085</v>
      </c>
      <c r="E2744" s="446">
        <f t="shared" si="45"/>
        <v>0.13668925327873693</v>
      </c>
      <c r="F2744" s="80">
        <v>6.6312034869131509E-4</v>
      </c>
    </row>
    <row r="2745" spans="2:6">
      <c r="B2745" s="444">
        <v>44489</v>
      </c>
      <c r="C2745" s="445">
        <v>1085.9351810000001</v>
      </c>
      <c r="D2745" s="445">
        <v>1085.9351810000001</v>
      </c>
      <c r="E2745" s="446">
        <f t="shared" si="45"/>
        <v>1.7149280541747984</v>
      </c>
      <c r="F2745" s="80">
        <v>6.4914123011927671E-4</v>
      </c>
    </row>
    <row r="2746" spans="2:6">
      <c r="B2746" s="444">
        <v>43199</v>
      </c>
      <c r="C2746" s="445">
        <v>399.98672499999998</v>
      </c>
      <c r="D2746" s="445">
        <v>399.98672499999998</v>
      </c>
      <c r="E2746" s="446">
        <f t="shared" si="45"/>
        <v>9.3898339674402864E-2</v>
      </c>
      <c r="F2746" s="80">
        <v>6.2991994164618426E-4</v>
      </c>
    </row>
    <row r="2747" spans="2:6">
      <c r="B2747" s="444">
        <v>43006</v>
      </c>
      <c r="C2747" s="445">
        <v>365.652557</v>
      </c>
      <c r="D2747" s="445">
        <v>365.652557</v>
      </c>
      <c r="E2747" s="446">
        <f t="shared" si="45"/>
        <v>3.0454221558516288</v>
      </c>
      <c r="F2747" s="80">
        <v>6.2868542082661349E-4</v>
      </c>
    </row>
    <row r="2748" spans="2:6">
      <c r="B2748" s="444">
        <v>41110</v>
      </c>
      <c r="C2748" s="445">
        <v>90.386748999999995</v>
      </c>
      <c r="D2748" s="445">
        <v>90.386748999999995</v>
      </c>
      <c r="E2748" s="446">
        <f t="shared" si="45"/>
        <v>-0.89149784867091253</v>
      </c>
      <c r="F2748" s="80">
        <v>6.2585924322222652E-4</v>
      </c>
    </row>
    <row r="2749" spans="2:6">
      <c r="B2749" s="444">
        <v>44308</v>
      </c>
      <c r="C2749" s="445">
        <v>833.04107699999997</v>
      </c>
      <c r="D2749" s="445">
        <v>833.04107699999997</v>
      </c>
      <c r="E2749" s="446">
        <f t="shared" si="45"/>
        <v>0.34678535536236588</v>
      </c>
      <c r="F2749" s="80">
        <v>6.2419294644389112E-4</v>
      </c>
    </row>
    <row r="2750" spans="2:6">
      <c r="B2750" s="444">
        <v>44084</v>
      </c>
      <c r="C2750" s="445">
        <v>618.540344</v>
      </c>
      <c r="D2750" s="445">
        <v>618.540344</v>
      </c>
      <c r="E2750" s="446">
        <f t="shared" si="45"/>
        <v>-0.61453009256119207</v>
      </c>
      <c r="F2750" s="80">
        <v>6.2333068878106523E-4</v>
      </c>
    </row>
    <row r="2751" spans="2:6">
      <c r="B2751" s="444">
        <v>45362</v>
      </c>
      <c r="C2751" s="445">
        <v>1604.6397710000001</v>
      </c>
      <c r="D2751" s="445">
        <v>1604.6397710000001</v>
      </c>
      <c r="E2751" s="446">
        <f t="shared" si="45"/>
        <v>3.8457388425725361</v>
      </c>
      <c r="F2751" s="80">
        <v>6.1063360141777601E-4</v>
      </c>
    </row>
    <row r="2752" spans="2:6">
      <c r="B2752" s="444">
        <v>42417</v>
      </c>
      <c r="C2752" s="445">
        <v>331.14450099999999</v>
      </c>
      <c r="D2752" s="445">
        <v>331.14450099999999</v>
      </c>
      <c r="E2752" s="446">
        <f t="shared" si="45"/>
        <v>1.3290683280095847</v>
      </c>
      <c r="F2752" s="80">
        <v>6.0676786726521215E-4</v>
      </c>
    </row>
    <row r="2753" spans="2:6">
      <c r="B2753" s="444">
        <v>41409</v>
      </c>
      <c r="C2753" s="445">
        <v>142.178955</v>
      </c>
      <c r="D2753" s="445">
        <v>142.178955</v>
      </c>
      <c r="E2753" s="446">
        <f t="shared" si="45"/>
        <v>10.572120036437227</v>
      </c>
      <c r="F2753" s="80">
        <v>6.0382922738266842E-4</v>
      </c>
    </row>
    <row r="2754" spans="2:6">
      <c r="B2754" s="444">
        <v>37644</v>
      </c>
      <c r="C2754" s="445">
        <v>12.286336</v>
      </c>
      <c r="D2754" s="445">
        <v>12.286336</v>
      </c>
      <c r="E2754" s="446">
        <f t="shared" si="45"/>
        <v>-0.97133002169837512</v>
      </c>
      <c r="F2754" s="80">
        <v>5.9931702779492113E-4</v>
      </c>
    </row>
    <row r="2755" spans="2:6">
      <c r="B2755" s="444">
        <v>43682</v>
      </c>
      <c r="C2755" s="445">
        <v>428.54361</v>
      </c>
      <c r="D2755" s="445">
        <v>428.54361</v>
      </c>
      <c r="E2755" s="446">
        <f t="shared" si="45"/>
        <v>-0.53687074874806961</v>
      </c>
      <c r="F2755" s="80">
        <v>5.9397946782291378E-4</v>
      </c>
    </row>
    <row r="2756" spans="2:6">
      <c r="B2756" s="444">
        <v>44417</v>
      </c>
      <c r="C2756" s="445">
        <v>925.32183799999996</v>
      </c>
      <c r="D2756" s="445">
        <v>925.32183799999996</v>
      </c>
      <c r="E2756" s="446">
        <f t="shared" si="45"/>
        <v>10.261482905988419</v>
      </c>
      <c r="F2756" s="80">
        <v>5.7154827447414291E-4</v>
      </c>
    </row>
    <row r="2757" spans="2:6">
      <c r="B2757" s="444">
        <v>40940</v>
      </c>
      <c r="C2757" s="445">
        <v>82.166961999999998</v>
      </c>
      <c r="D2757" s="445">
        <v>82.166961999999998</v>
      </c>
      <c r="E2757" s="446">
        <f t="shared" si="45"/>
        <v>-0.74695365607758157</v>
      </c>
      <c r="F2757" s="80">
        <v>5.7118811511758238E-4</v>
      </c>
    </row>
    <row r="2758" spans="2:6">
      <c r="B2758" s="444">
        <v>42641</v>
      </c>
      <c r="C2758" s="445">
        <v>324.71112099999999</v>
      </c>
      <c r="D2758" s="445">
        <v>324.71112099999999</v>
      </c>
      <c r="E2758" s="446">
        <f t="shared" si="45"/>
        <v>3.9419830903823803</v>
      </c>
      <c r="F2758" s="80">
        <v>5.6572704847912547E-4</v>
      </c>
    </row>
    <row r="2759" spans="2:6">
      <c r="B2759" s="444">
        <v>40245</v>
      </c>
      <c r="C2759" s="445">
        <v>65.704620000000006</v>
      </c>
      <c r="D2759" s="445">
        <v>65.704620000000006</v>
      </c>
      <c r="E2759" s="446">
        <f t="shared" si="45"/>
        <v>-0.7539031290593764</v>
      </c>
      <c r="F2759" s="80">
        <v>5.566175633491266E-4</v>
      </c>
    </row>
    <row r="2760" spans="2:6">
      <c r="B2760" s="444">
        <v>41765</v>
      </c>
      <c r="C2760" s="445">
        <v>266.98681599999998</v>
      </c>
      <c r="D2760" s="445">
        <v>266.98681599999998</v>
      </c>
      <c r="E2760" s="446">
        <f t="shared" si="45"/>
        <v>1.1718812979787283</v>
      </c>
      <c r="F2760" s="80">
        <v>5.4312312465731871E-4</v>
      </c>
    </row>
    <row r="2761" spans="2:6">
      <c r="B2761" s="444">
        <v>41247</v>
      </c>
      <c r="C2761" s="445">
        <v>122.928825</v>
      </c>
      <c r="D2761" s="445">
        <v>122.928825</v>
      </c>
      <c r="E2761" s="446">
        <f t="shared" si="45"/>
        <v>-0.48654892773951419</v>
      </c>
      <c r="F2761" s="80">
        <v>5.4080019823166126E-4</v>
      </c>
    </row>
    <row r="2762" spans="2:6">
      <c r="B2762" s="444">
        <v>41638</v>
      </c>
      <c r="C2762" s="445">
        <v>239.41682399999999</v>
      </c>
      <c r="D2762" s="445">
        <v>239.41682399999999</v>
      </c>
      <c r="E2762" s="446">
        <f t="shared" si="45"/>
        <v>-0.33808706953354872</v>
      </c>
      <c r="F2762" s="80">
        <v>5.2160956634028643E-4</v>
      </c>
    </row>
    <row r="2763" spans="2:6">
      <c r="B2763" s="444">
        <v>42979</v>
      </c>
      <c r="C2763" s="445">
        <v>361.704407</v>
      </c>
      <c r="D2763" s="445">
        <v>361.704407</v>
      </c>
      <c r="E2763" s="446">
        <f t="shared" ref="E2763:E2826" si="46">C2763/C2764-1</f>
        <v>1.4014794247607307</v>
      </c>
      <c r="F2763" s="80">
        <v>5.2000127972062771E-4</v>
      </c>
    </row>
    <row r="2764" spans="2:6">
      <c r="B2764" s="444">
        <v>41348</v>
      </c>
      <c r="C2764" s="445">
        <v>150.61732499999999</v>
      </c>
      <c r="D2764" s="445">
        <v>150.61732499999999</v>
      </c>
      <c r="E2764" s="446">
        <f t="shared" si="46"/>
        <v>-0.6005947340723542</v>
      </c>
      <c r="F2764" s="80">
        <v>5.0517706854802391E-4</v>
      </c>
    </row>
    <row r="2765" spans="2:6">
      <c r="B2765" s="444">
        <v>43108</v>
      </c>
      <c r="C2765" s="445">
        <v>377.10400399999997</v>
      </c>
      <c r="D2765" s="445">
        <v>377.10400399999997</v>
      </c>
      <c r="E2765" s="446">
        <f t="shared" si="46"/>
        <v>0.15156487011028208</v>
      </c>
      <c r="F2765" s="80">
        <v>4.999687489684046E-4</v>
      </c>
    </row>
    <row r="2766" spans="2:6">
      <c r="B2766" s="444">
        <v>42438</v>
      </c>
      <c r="C2766" s="445">
        <v>327.47091699999999</v>
      </c>
      <c r="D2766" s="445">
        <v>327.47091699999999</v>
      </c>
      <c r="E2766" s="446">
        <f t="shared" si="46"/>
        <v>4.2961193460211433E-4</v>
      </c>
      <c r="F2766" s="80">
        <v>4.9080341725415977E-4</v>
      </c>
    </row>
    <row r="2767" spans="2:6">
      <c r="B2767" s="444">
        <v>42446</v>
      </c>
      <c r="C2767" s="445">
        <v>327.33029199999999</v>
      </c>
      <c r="D2767" s="445">
        <v>327.33029199999999</v>
      </c>
      <c r="E2767" s="446">
        <f t="shared" si="46"/>
        <v>-3.5623445375809415E-2</v>
      </c>
      <c r="F2767" s="80">
        <v>4.9073303811875135E-4</v>
      </c>
    </row>
    <row r="2768" spans="2:6">
      <c r="B2768" s="444">
        <v>42850</v>
      </c>
      <c r="C2768" s="445">
        <v>339.42166099999997</v>
      </c>
      <c r="D2768" s="445">
        <v>339.42166099999997</v>
      </c>
      <c r="E2768" s="446">
        <f t="shared" si="46"/>
        <v>-0.62944640953166686</v>
      </c>
      <c r="F2768" s="80">
        <v>4.8809148362671806E-4</v>
      </c>
    </row>
    <row r="2769" spans="2:6">
      <c r="B2769" s="444">
        <v>44412</v>
      </c>
      <c r="C2769" s="445">
        <v>915.98535200000003</v>
      </c>
      <c r="D2769" s="445">
        <v>915.98535200000003</v>
      </c>
      <c r="E2769" s="446">
        <f t="shared" si="46"/>
        <v>16.470066098365482</v>
      </c>
      <c r="F2769" s="80">
        <v>4.8119108972066726E-4</v>
      </c>
    </row>
    <row r="2770" spans="2:6">
      <c r="B2770" s="444">
        <v>39421</v>
      </c>
      <c r="C2770" s="445">
        <v>52.431705000000001</v>
      </c>
      <c r="D2770" s="445">
        <v>52.431705000000001</v>
      </c>
      <c r="E2770" s="446">
        <f t="shared" si="46"/>
        <v>-0.85606310947813591</v>
      </c>
      <c r="F2770" s="80">
        <v>4.8077997334261546E-4</v>
      </c>
    </row>
    <row r="2771" spans="2:6">
      <c r="B2771" s="444">
        <v>43089</v>
      </c>
      <c r="C2771" s="445">
        <v>364.26870700000001</v>
      </c>
      <c r="D2771" s="445">
        <v>364.26870700000001</v>
      </c>
      <c r="E2771" s="446">
        <f t="shared" si="46"/>
        <v>-0.64540281008275402</v>
      </c>
      <c r="F2771" s="80">
        <v>4.5998197089303083E-4</v>
      </c>
    </row>
    <row r="2772" spans="2:6">
      <c r="B2772" s="444">
        <v>44981</v>
      </c>
      <c r="C2772" s="445">
        <v>1027.274658</v>
      </c>
      <c r="D2772" s="445">
        <v>1027.274658</v>
      </c>
      <c r="E2772" s="446">
        <f t="shared" si="46"/>
        <v>2.2940000782268162</v>
      </c>
      <c r="F2772" s="80">
        <v>4.5710710775859198E-4</v>
      </c>
    </row>
    <row r="2773" spans="2:6">
      <c r="B2773" s="444">
        <v>42543</v>
      </c>
      <c r="C2773" s="445">
        <v>311.86236600000001</v>
      </c>
      <c r="D2773" s="445">
        <v>311.86236600000001</v>
      </c>
      <c r="E2773" s="446">
        <f t="shared" si="46"/>
        <v>5.705246143405434</v>
      </c>
      <c r="F2773" s="80">
        <v>4.5455118082604606E-4</v>
      </c>
    </row>
    <row r="2774" spans="2:6">
      <c r="B2774" s="444">
        <v>38849</v>
      </c>
      <c r="C2774" s="445">
        <v>46.510204000000002</v>
      </c>
      <c r="D2774" s="445">
        <v>46.510204000000002</v>
      </c>
      <c r="E2774" s="446">
        <f t="shared" si="46"/>
        <v>-0.88999764230339018</v>
      </c>
      <c r="F2774" s="80">
        <v>4.5186842009781181E-4</v>
      </c>
    </row>
    <row r="2775" spans="2:6">
      <c r="B2775" s="444">
        <v>43389</v>
      </c>
      <c r="C2775" s="445">
        <v>422.81097399999999</v>
      </c>
      <c r="D2775" s="445">
        <v>422.81097399999999</v>
      </c>
      <c r="E2775" s="446">
        <f t="shared" si="46"/>
        <v>-0.47301542704802768</v>
      </c>
      <c r="F2775" s="80">
        <v>4.4871373721311336E-4</v>
      </c>
    </row>
    <row r="2776" spans="2:6">
      <c r="B2776" s="444">
        <v>44323</v>
      </c>
      <c r="C2776" s="445">
        <v>802.32135000000005</v>
      </c>
      <c r="D2776" s="445">
        <v>802.32135000000005</v>
      </c>
      <c r="E2776" s="446">
        <f t="shared" si="46"/>
        <v>1.0790073657247552</v>
      </c>
      <c r="F2776" s="80">
        <v>4.3662291604706915E-4</v>
      </c>
    </row>
    <row r="2777" spans="2:6">
      <c r="B2777" s="444">
        <v>43026</v>
      </c>
      <c r="C2777" s="445">
        <v>385.91558800000001</v>
      </c>
      <c r="D2777" s="445">
        <v>385.91558800000001</v>
      </c>
      <c r="E2777" s="446">
        <f t="shared" si="46"/>
        <v>6.6896701992024354</v>
      </c>
      <c r="F2777" s="80">
        <v>4.3329792407398315E-4</v>
      </c>
    </row>
    <row r="2778" spans="2:6">
      <c r="B2778" s="444">
        <v>39023</v>
      </c>
      <c r="C2778" s="445">
        <v>50.186233999999999</v>
      </c>
      <c r="D2778" s="445">
        <v>50.186233999999999</v>
      </c>
      <c r="E2778" s="446">
        <f t="shared" si="46"/>
        <v>-0.85112644761211853</v>
      </c>
      <c r="F2778" s="80">
        <v>4.227247715280491E-4</v>
      </c>
    </row>
    <row r="2779" spans="2:6">
      <c r="B2779" s="444">
        <v>42472</v>
      </c>
      <c r="C2779" s="445">
        <v>337.10644500000001</v>
      </c>
      <c r="D2779" s="445">
        <v>337.10644500000001</v>
      </c>
      <c r="E2779" s="446">
        <f t="shared" si="46"/>
        <v>4.1142705080905584</v>
      </c>
      <c r="F2779" s="80">
        <v>4.1705405501080151E-4</v>
      </c>
    </row>
    <row r="2780" spans="2:6">
      <c r="B2780" s="444">
        <v>40249</v>
      </c>
      <c r="C2780" s="445">
        <v>65.914863999999994</v>
      </c>
      <c r="D2780" s="445">
        <v>65.914863999999994</v>
      </c>
      <c r="E2780" s="446">
        <f t="shared" si="46"/>
        <v>-0.93882430342673517</v>
      </c>
      <c r="F2780" s="80">
        <v>4.1583022786140234E-4</v>
      </c>
    </row>
    <row r="2781" spans="2:6">
      <c r="B2781" s="444">
        <v>45084</v>
      </c>
      <c r="C2781" s="445">
        <v>1077.4681399999999</v>
      </c>
      <c r="D2781" s="445">
        <v>1077.4681399999999</v>
      </c>
      <c r="E2781" s="446">
        <f t="shared" si="46"/>
        <v>5.1475816586821876E-2</v>
      </c>
      <c r="F2781" s="80">
        <v>3.9872662105344681E-4</v>
      </c>
    </row>
    <row r="2782" spans="2:6">
      <c r="B2782" s="444">
        <v>44438</v>
      </c>
      <c r="C2782" s="445">
        <v>1024.7198490000001</v>
      </c>
      <c r="D2782" s="445">
        <v>1024.7198490000001</v>
      </c>
      <c r="E2782" s="446">
        <f t="shared" si="46"/>
        <v>12.722711292750384</v>
      </c>
      <c r="F2782" s="80">
        <v>3.8695100270302873E-4</v>
      </c>
    </row>
    <row r="2783" spans="2:6">
      <c r="B2783" s="444">
        <v>40492</v>
      </c>
      <c r="C2783" s="445">
        <v>74.673278999999994</v>
      </c>
      <c r="D2783" s="445">
        <v>74.673278999999994</v>
      </c>
      <c r="E2783" s="446">
        <f t="shared" si="46"/>
        <v>-0.83680698713935331</v>
      </c>
      <c r="F2783" s="80">
        <v>3.7101993870125582E-4</v>
      </c>
    </row>
    <row r="2784" spans="2:6">
      <c r="B2784" s="444">
        <v>43623</v>
      </c>
      <c r="C2784" s="445">
        <v>457.57644699999997</v>
      </c>
      <c r="D2784" s="445">
        <v>457.57644699999997</v>
      </c>
      <c r="E2784" s="446">
        <f t="shared" si="46"/>
        <v>4.8654742810133138</v>
      </c>
      <c r="F2784" s="80">
        <v>3.7042282952493011E-4</v>
      </c>
    </row>
    <row r="2785" spans="2:6">
      <c r="B2785" s="444">
        <v>40885</v>
      </c>
      <c r="C2785" s="445">
        <v>78.011841000000004</v>
      </c>
      <c r="D2785" s="445">
        <v>78.011841000000004</v>
      </c>
      <c r="E2785" s="446">
        <f t="shared" si="46"/>
        <v>6.4914875048471208</v>
      </c>
      <c r="F2785" s="80">
        <v>3.5924115854490957E-4</v>
      </c>
    </row>
    <row r="2786" spans="2:6">
      <c r="B2786" s="444">
        <v>37757</v>
      </c>
      <c r="C2786" s="445">
        <v>10.413398000000001</v>
      </c>
      <c r="D2786" s="445">
        <v>10.413398000000001</v>
      </c>
      <c r="E2786" s="446">
        <f t="shared" si="46"/>
        <v>-0.9828729430846247</v>
      </c>
      <c r="F2786" s="80">
        <v>3.5409240908879092E-4</v>
      </c>
    </row>
    <row r="2787" spans="2:6">
      <c r="B2787" s="444">
        <v>44063</v>
      </c>
      <c r="C2787" s="445">
        <v>608.00860599999999</v>
      </c>
      <c r="D2787" s="445">
        <v>608.00860599999999</v>
      </c>
      <c r="E2787" s="446">
        <f t="shared" si="46"/>
        <v>0.66921722743308032</v>
      </c>
      <c r="F2787" s="80">
        <v>3.5227531963744063E-4</v>
      </c>
    </row>
    <row r="2788" spans="2:6">
      <c r="B2788" s="444">
        <v>43053</v>
      </c>
      <c r="C2788" s="445">
        <v>364.24774200000002</v>
      </c>
      <c r="D2788" s="445">
        <v>364.24774200000002</v>
      </c>
      <c r="E2788" s="446">
        <f t="shared" si="46"/>
        <v>-0.10137393536174344</v>
      </c>
      <c r="F2788" s="80">
        <v>3.4496941906558831E-4</v>
      </c>
    </row>
    <row r="2789" spans="2:6">
      <c r="B2789" s="444">
        <v>42072</v>
      </c>
      <c r="C2789" s="445">
        <v>405.33850100000001</v>
      </c>
      <c r="D2789" s="445">
        <v>405.33850100000001</v>
      </c>
      <c r="E2789" s="446">
        <f t="shared" si="46"/>
        <v>0.79618991410330509</v>
      </c>
      <c r="F2789" s="80">
        <v>3.3899213526655814E-4</v>
      </c>
    </row>
    <row r="2790" spans="2:6">
      <c r="B2790" s="444">
        <v>41621</v>
      </c>
      <c r="C2790" s="445">
        <v>225.66572600000001</v>
      </c>
      <c r="D2790" s="445">
        <v>225.66572600000001</v>
      </c>
      <c r="E2790" s="446">
        <f t="shared" si="46"/>
        <v>1.7249844509203283</v>
      </c>
      <c r="F2790" s="80">
        <v>3.3881040471728241E-4</v>
      </c>
    </row>
    <row r="2791" spans="2:6">
      <c r="B2791" s="444">
        <v>40532</v>
      </c>
      <c r="C2791" s="445">
        <v>82.813582999999994</v>
      </c>
      <c r="D2791" s="445">
        <v>82.813582999999994</v>
      </c>
      <c r="E2791" s="446">
        <f t="shared" si="46"/>
        <v>-0.78531713014505389</v>
      </c>
      <c r="F2791" s="80">
        <v>3.3462227695557623E-4</v>
      </c>
    </row>
    <row r="2792" spans="2:6">
      <c r="B2792" s="444">
        <v>43025</v>
      </c>
      <c r="C2792" s="445">
        <v>385.74844400000001</v>
      </c>
      <c r="D2792" s="445">
        <v>385.74844400000001</v>
      </c>
      <c r="E2792" s="446">
        <f t="shared" si="46"/>
        <v>32.354455226381035</v>
      </c>
      <c r="F2792" s="80">
        <v>3.2502201605622005E-4</v>
      </c>
    </row>
    <row r="2793" spans="2:6">
      <c r="B2793" s="444">
        <v>37705</v>
      </c>
      <c r="C2793" s="445">
        <v>11.565125</v>
      </c>
      <c r="D2793" s="445">
        <v>11.565125</v>
      </c>
      <c r="E2793" s="446">
        <f t="shared" si="46"/>
        <v>-0.99079301154761046</v>
      </c>
      <c r="F2793" s="80">
        <v>3.1812626914273778E-4</v>
      </c>
    </row>
    <row r="2794" spans="2:6">
      <c r="B2794" s="444">
        <v>45187</v>
      </c>
      <c r="C2794" s="445">
        <v>1256.124634</v>
      </c>
      <c r="D2794" s="445">
        <v>1256.124634</v>
      </c>
      <c r="E2794" s="446">
        <f t="shared" si="46"/>
        <v>101.23752907294738</v>
      </c>
      <c r="F2794" s="80">
        <v>3.0669736787514168E-4</v>
      </c>
    </row>
    <row r="2795" spans="2:6">
      <c r="B2795" s="444">
        <v>37657</v>
      </c>
      <c r="C2795" s="445">
        <v>12.286336</v>
      </c>
      <c r="D2795" s="445">
        <v>12.286336</v>
      </c>
      <c r="E2795" s="446">
        <f t="shared" si="46"/>
        <v>-0.96334332744837681</v>
      </c>
      <c r="F2795" s="80">
        <v>2.9985378566022014E-4</v>
      </c>
    </row>
    <row r="2796" spans="2:6">
      <c r="B2796" s="444">
        <v>42352</v>
      </c>
      <c r="C2796" s="445">
        <v>335.173248</v>
      </c>
      <c r="D2796" s="445">
        <v>335.173248</v>
      </c>
      <c r="E2796" s="446">
        <f t="shared" si="46"/>
        <v>-0.77781419874026703</v>
      </c>
      <c r="F2796" s="80">
        <v>2.9754960035677236E-4</v>
      </c>
    </row>
    <row r="2797" spans="2:6">
      <c r="B2797" s="444">
        <v>45391</v>
      </c>
      <c r="C2797" s="445">
        <v>1508.5268550000001</v>
      </c>
      <c r="D2797" s="445">
        <v>1508.5268550000001</v>
      </c>
      <c r="E2797" s="446">
        <f t="shared" si="46"/>
        <v>0.67891431871572072</v>
      </c>
      <c r="F2797" s="80">
        <v>2.9212585435711702E-4</v>
      </c>
    </row>
    <row r="2798" spans="2:6">
      <c r="B2798" s="444">
        <v>44294</v>
      </c>
      <c r="C2798" s="445">
        <v>898.51330600000006</v>
      </c>
      <c r="D2798" s="445">
        <v>898.51330600000006</v>
      </c>
      <c r="E2798" s="446">
        <f t="shared" si="46"/>
        <v>-0.37204280325457406</v>
      </c>
      <c r="F2798" s="80">
        <v>2.8919006542404979E-4</v>
      </c>
    </row>
    <row r="2799" spans="2:6">
      <c r="B2799" s="444">
        <v>45288</v>
      </c>
      <c r="C2799" s="445">
        <v>1430.8511960000001</v>
      </c>
      <c r="D2799" s="445">
        <v>1430.8511960000001</v>
      </c>
      <c r="E2799" s="446">
        <f t="shared" si="46"/>
        <v>2.8872719198729455</v>
      </c>
      <c r="F2799" s="80">
        <v>2.7162540810587998E-4</v>
      </c>
    </row>
    <row r="2800" spans="2:6">
      <c r="B2800" s="444">
        <v>42262</v>
      </c>
      <c r="C2800" s="445">
        <v>368.08621199999999</v>
      </c>
      <c r="D2800" s="445">
        <v>368.08621199999999</v>
      </c>
      <c r="E2800" s="446">
        <f t="shared" si="46"/>
        <v>25.590398895485485</v>
      </c>
      <c r="F2800" s="80">
        <v>2.6910991625483938E-4</v>
      </c>
    </row>
    <row r="2801" spans="2:6">
      <c r="B2801" s="444">
        <v>37616</v>
      </c>
      <c r="C2801" s="445">
        <v>13.842824</v>
      </c>
      <c r="D2801" s="445">
        <v>13.842824</v>
      </c>
      <c r="E2801" s="446">
        <f t="shared" si="46"/>
        <v>-0.80892454761935362</v>
      </c>
      <c r="F2801" s="80">
        <v>2.662737905878565E-4</v>
      </c>
    </row>
    <row r="2802" spans="2:6">
      <c r="B2802" s="444">
        <v>40907</v>
      </c>
      <c r="C2802" s="445">
        <v>72.446899000000002</v>
      </c>
      <c r="D2802" s="445">
        <v>72.446899000000002</v>
      </c>
      <c r="E2802" s="446">
        <f t="shared" si="46"/>
        <v>-0.81161018603173563</v>
      </c>
      <c r="F2802" s="80">
        <v>2.5785528384414391E-4</v>
      </c>
    </row>
    <row r="2803" spans="2:6">
      <c r="B2803" s="444">
        <v>42083</v>
      </c>
      <c r="C2803" s="445">
        <v>384.55847199999999</v>
      </c>
      <c r="D2803" s="445">
        <v>384.55847199999999</v>
      </c>
      <c r="E2803" s="446">
        <f t="shared" si="46"/>
        <v>-0.67672323268428125</v>
      </c>
      <c r="F2803" s="80">
        <v>2.5527991604712419E-4</v>
      </c>
    </row>
    <row r="2804" spans="2:6">
      <c r="B2804" s="444">
        <v>45175</v>
      </c>
      <c r="C2804" s="445">
        <v>1189.5642089999999</v>
      </c>
      <c r="D2804" s="445">
        <v>1189.5642089999999</v>
      </c>
      <c r="E2804" s="446">
        <f t="shared" si="46"/>
        <v>2.3126881866305262</v>
      </c>
      <c r="F2804" s="80">
        <v>2.4274946960911592E-4</v>
      </c>
    </row>
    <row r="2805" spans="2:6">
      <c r="B2805" s="444">
        <v>42986</v>
      </c>
      <c r="C2805" s="445">
        <v>359.093323</v>
      </c>
      <c r="D2805" s="445">
        <v>359.093323</v>
      </c>
      <c r="E2805" s="446">
        <f t="shared" si="46"/>
        <v>-0.22636552110670405</v>
      </c>
      <c r="F2805" s="80">
        <v>2.3299929238107531E-4</v>
      </c>
    </row>
    <row r="2806" spans="2:6">
      <c r="B2806" s="444">
        <v>43704</v>
      </c>
      <c r="C2806" s="445">
        <v>464.164063</v>
      </c>
      <c r="D2806" s="445">
        <v>464.164063</v>
      </c>
      <c r="E2806" s="446">
        <f t="shared" si="46"/>
        <v>-0.58437501917052992</v>
      </c>
      <c r="F2806" s="80">
        <v>2.2918270279181918E-4</v>
      </c>
    </row>
    <row r="2807" spans="2:6">
      <c r="B2807" s="444">
        <v>45105</v>
      </c>
      <c r="C2807" s="445">
        <v>1116.7857670000001</v>
      </c>
      <c r="D2807" s="445">
        <v>1116.7857670000001</v>
      </c>
      <c r="E2807" s="446">
        <f t="shared" si="46"/>
        <v>-1.6329301999260526E-2</v>
      </c>
      <c r="F2807" s="80">
        <v>2.1362822032178208E-4</v>
      </c>
    </row>
    <row r="2808" spans="2:6">
      <c r="B2808" s="444">
        <v>45160</v>
      </c>
      <c r="C2808" s="445">
        <v>1135.3248289999999</v>
      </c>
      <c r="D2808" s="445">
        <v>1135.3248289999999</v>
      </c>
      <c r="E2808" s="446">
        <f t="shared" si="46"/>
        <v>11.437611770909569</v>
      </c>
      <c r="F2808" s="80">
        <v>2.1207503367137726E-4</v>
      </c>
    </row>
    <row r="2809" spans="2:6">
      <c r="B2809" s="444">
        <v>41093</v>
      </c>
      <c r="C2809" s="445">
        <v>91.281577999999996</v>
      </c>
      <c r="D2809" s="445">
        <v>91.281577999999996</v>
      </c>
      <c r="E2809" s="446">
        <f t="shared" si="46"/>
        <v>2.9802915312563907</v>
      </c>
      <c r="F2809" s="80">
        <v>2.0673284623340393E-4</v>
      </c>
    </row>
    <row r="2810" spans="2:6">
      <c r="B2810" s="444">
        <v>38163</v>
      </c>
      <c r="C2810" s="445">
        <v>22.933389999999999</v>
      </c>
      <c r="D2810" s="445">
        <v>22.933389999999999</v>
      </c>
      <c r="E2810" s="446">
        <f t="shared" si="46"/>
        <v>-0.7574790218109716</v>
      </c>
      <c r="F2810" s="80">
        <v>1.9830917765895073E-4</v>
      </c>
    </row>
    <row r="2811" spans="2:6">
      <c r="B2811" s="444">
        <v>40693</v>
      </c>
      <c r="C2811" s="445">
        <v>94.5625</v>
      </c>
      <c r="D2811" s="445">
        <v>94.5625</v>
      </c>
      <c r="E2811" s="446">
        <f t="shared" si="46"/>
        <v>-0.90271689828849433</v>
      </c>
      <c r="F2811" s="80">
        <v>1.9681863742193606E-4</v>
      </c>
    </row>
    <row r="2812" spans="2:6">
      <c r="B2812" s="444">
        <v>44869</v>
      </c>
      <c r="C2812" s="445">
        <v>972.03417999999999</v>
      </c>
      <c r="D2812" s="445">
        <v>972.03417999999999</v>
      </c>
      <c r="E2812" s="446">
        <f t="shared" si="46"/>
        <v>8.6122392887968324</v>
      </c>
      <c r="F2812" s="80">
        <v>1.9123560194045375E-4</v>
      </c>
    </row>
    <row r="2813" spans="2:6">
      <c r="B2813" s="444">
        <v>41131</v>
      </c>
      <c r="C2813" s="445">
        <v>101.124634</v>
      </c>
      <c r="D2813" s="445">
        <v>101.124634</v>
      </c>
      <c r="E2813" s="446">
        <f t="shared" si="46"/>
        <v>-0.78468358576830111</v>
      </c>
      <c r="F2813" s="80">
        <v>1.8645817901874473E-4</v>
      </c>
    </row>
    <row r="2814" spans="2:6">
      <c r="B2814" s="444">
        <v>43628</v>
      </c>
      <c r="C2814" s="445">
        <v>469.65594499999997</v>
      </c>
      <c r="D2814" s="445">
        <v>469.65594499999997</v>
      </c>
      <c r="E2814" s="446">
        <f t="shared" si="46"/>
        <v>0.35050673741497484</v>
      </c>
      <c r="F2814" s="80">
        <v>1.806094827769833E-4</v>
      </c>
    </row>
    <row r="2815" spans="2:6">
      <c r="B2815" s="444">
        <v>42794</v>
      </c>
      <c r="C2815" s="445">
        <v>347.76275600000002</v>
      </c>
      <c r="D2815" s="445">
        <v>347.76275600000002</v>
      </c>
      <c r="E2815" s="446">
        <f t="shared" si="46"/>
        <v>6.0715533201794054</v>
      </c>
      <c r="F2815" s="80">
        <v>1.7861053600043419E-4</v>
      </c>
    </row>
    <row r="2816" spans="2:6">
      <c r="B2816" s="444">
        <v>39580</v>
      </c>
      <c r="C2816" s="445">
        <v>49.177703999999999</v>
      </c>
      <c r="D2816" s="445">
        <v>49.177703999999999</v>
      </c>
      <c r="E2816" s="446">
        <f t="shared" si="46"/>
        <v>-0.86433671709210413</v>
      </c>
      <c r="F2816" s="80">
        <v>1.7370643466119162E-4</v>
      </c>
    </row>
    <row r="2817" spans="2:6">
      <c r="B2817" s="444">
        <v>42975</v>
      </c>
      <c r="C2817" s="445">
        <v>362.49826000000002</v>
      </c>
      <c r="D2817" s="445">
        <v>362.49826000000002</v>
      </c>
      <c r="E2817" s="446">
        <f t="shared" si="46"/>
        <v>6.4797145042202713</v>
      </c>
      <c r="F2817" s="80">
        <v>1.7311769192063231E-4</v>
      </c>
    </row>
    <row r="2818" spans="2:6">
      <c r="B2818" s="444">
        <v>39408</v>
      </c>
      <c r="C2818" s="445">
        <v>48.464184000000003</v>
      </c>
      <c r="D2818" s="445">
        <v>48.464184000000003</v>
      </c>
      <c r="E2818" s="446">
        <f t="shared" si="46"/>
        <v>0.7738099333857551</v>
      </c>
      <c r="F2818" s="80">
        <v>1.7209482158464517E-4</v>
      </c>
    </row>
    <row r="2819" spans="2:6">
      <c r="B2819" s="444">
        <v>38303</v>
      </c>
      <c r="C2819" s="445">
        <v>27.322084</v>
      </c>
      <c r="D2819" s="445">
        <v>27.322084</v>
      </c>
      <c r="E2819" s="446">
        <f t="shared" si="46"/>
        <v>-0.76308406130941098</v>
      </c>
      <c r="F2819" s="80">
        <v>1.6670614070890544E-4</v>
      </c>
    </row>
    <row r="2820" spans="2:6">
      <c r="B2820" s="444">
        <v>41214</v>
      </c>
      <c r="C2820" s="445">
        <v>115.323959</v>
      </c>
      <c r="D2820" s="445">
        <v>115.323959</v>
      </c>
      <c r="E2820" s="446">
        <f t="shared" si="46"/>
        <v>-0.70678978350837673</v>
      </c>
      <c r="F2820" s="80">
        <v>1.6462429024222125E-4</v>
      </c>
    </row>
    <row r="2821" spans="2:6">
      <c r="B2821" s="444">
        <v>43180</v>
      </c>
      <c r="C2821" s="445">
        <v>393.31494099999998</v>
      </c>
      <c r="D2821" s="445">
        <v>393.31494099999998</v>
      </c>
      <c r="E2821" s="446">
        <f t="shared" si="46"/>
        <v>5.9371012949751538</v>
      </c>
      <c r="F2821" s="80">
        <v>1.6024842172224218E-4</v>
      </c>
    </row>
    <row r="2822" spans="2:6">
      <c r="B2822" s="444">
        <v>40070</v>
      </c>
      <c r="C2822" s="445">
        <v>56.697304000000003</v>
      </c>
      <c r="D2822" s="445">
        <v>56.697304000000003</v>
      </c>
      <c r="E2822" s="446">
        <f t="shared" si="46"/>
        <v>-0.93129398388557427</v>
      </c>
      <c r="F2822" s="80">
        <v>1.5975092403630597E-4</v>
      </c>
    </row>
    <row r="2823" spans="2:6">
      <c r="B2823" s="444">
        <v>44344</v>
      </c>
      <c r="C2823" s="445">
        <v>825.216003</v>
      </c>
      <c r="D2823" s="445">
        <v>825.216003</v>
      </c>
      <c r="E2823" s="446">
        <f t="shared" si="46"/>
        <v>-0.25837391190477932</v>
      </c>
      <c r="F2823" s="80">
        <v>1.5904426247947967E-4</v>
      </c>
    </row>
    <row r="2824" spans="2:6">
      <c r="B2824" s="444">
        <v>44456</v>
      </c>
      <c r="C2824" s="445">
        <v>1112.7116699999999</v>
      </c>
      <c r="D2824" s="445">
        <v>1112.7116699999999</v>
      </c>
      <c r="E2824" s="446">
        <f t="shared" si="46"/>
        <v>0.15122246402284656</v>
      </c>
      <c r="F2824" s="80">
        <v>1.5843990222697002E-4</v>
      </c>
    </row>
    <row r="2825" spans="2:6">
      <c r="B2825" s="444">
        <v>44928</v>
      </c>
      <c r="C2825" s="445">
        <v>966.54791299999999</v>
      </c>
      <c r="D2825" s="445">
        <v>966.54791299999999</v>
      </c>
      <c r="E2825" s="446">
        <f t="shared" si="46"/>
        <v>-0.34236415996179159</v>
      </c>
      <c r="F2825" s="80">
        <v>1.4412433382338108E-4</v>
      </c>
    </row>
    <row r="2826" spans="2:6">
      <c r="B2826" s="444">
        <v>45476</v>
      </c>
      <c r="C2826" s="445">
        <v>1469.7312010000001</v>
      </c>
      <c r="D2826" s="445">
        <v>1469.7312010000001</v>
      </c>
      <c r="E2826" s="446">
        <f t="shared" si="46"/>
        <v>60.225603373072964</v>
      </c>
      <c r="F2826" s="80">
        <v>1.349843943636575E-4</v>
      </c>
    </row>
    <row r="2827" spans="2:6">
      <c r="B2827" s="444">
        <v>38222</v>
      </c>
      <c r="C2827" s="445">
        <v>24.005172999999999</v>
      </c>
      <c r="D2827" s="445">
        <v>24.005172999999999</v>
      </c>
      <c r="E2827" s="446">
        <f t="shared" ref="E2827:E2890" si="47">C2827/C2828-1</f>
        <v>-0.67940126076064788</v>
      </c>
      <c r="F2827" s="80">
        <v>1.2653040546051209E-4</v>
      </c>
    </row>
    <row r="2828" spans="2:6">
      <c r="B2828" s="444">
        <v>40485</v>
      </c>
      <c r="C2828" s="445">
        <v>74.876068000000004</v>
      </c>
      <c r="D2828" s="445">
        <v>74.876068000000004</v>
      </c>
      <c r="E2828" s="446">
        <f t="shared" si="47"/>
        <v>-1.5624341607323178E-3</v>
      </c>
      <c r="F2828" s="80">
        <v>1.2320540718935291E-4</v>
      </c>
    </row>
    <row r="2829" spans="2:6">
      <c r="B2829" s="444">
        <v>40414</v>
      </c>
      <c r="C2829" s="445">
        <v>74.99324</v>
      </c>
      <c r="D2829" s="445">
        <v>74.99324</v>
      </c>
      <c r="E2829" s="446">
        <f t="shared" si="47"/>
        <v>-0.78379056534620584</v>
      </c>
      <c r="F2829" s="80">
        <v>1.2270611349718408E-4</v>
      </c>
    </row>
    <row r="2830" spans="2:6">
      <c r="B2830" s="444">
        <v>42754</v>
      </c>
      <c r="C2830" s="445">
        <v>346.85461400000003</v>
      </c>
      <c r="D2830" s="445">
        <v>346.85461400000003</v>
      </c>
      <c r="E2830" s="446">
        <f t="shared" si="47"/>
        <v>2.8612966028205289E-2</v>
      </c>
      <c r="F2830" s="80">
        <v>1.1870358682708471E-4</v>
      </c>
    </row>
    <row r="2831" spans="2:6">
      <c r="B2831" s="444">
        <v>42373</v>
      </c>
      <c r="C2831" s="445">
        <v>337.20614599999999</v>
      </c>
      <c r="D2831" s="445">
        <v>337.20614599999999</v>
      </c>
      <c r="E2831" s="446">
        <f t="shared" si="47"/>
        <v>0.24024124930210577</v>
      </c>
      <c r="F2831" s="80">
        <v>1.1811677952255906E-4</v>
      </c>
    </row>
    <row r="2832" spans="2:6">
      <c r="B2832" s="444">
        <v>41663</v>
      </c>
      <c r="C2832" s="445">
        <v>271.88754299999999</v>
      </c>
      <c r="D2832" s="445">
        <v>271.88754299999999</v>
      </c>
      <c r="E2832" s="446">
        <f t="shared" si="47"/>
        <v>1.8582610150878418</v>
      </c>
      <c r="F2832" s="80">
        <v>1.0652965150814708E-4</v>
      </c>
    </row>
    <row r="2833" spans="2:6">
      <c r="B2833" s="444">
        <v>40980</v>
      </c>
      <c r="C2833" s="445">
        <v>95.123412999999999</v>
      </c>
      <c r="D2833" s="445">
        <v>95.123412999999999</v>
      </c>
      <c r="E2833" s="446">
        <f t="shared" si="47"/>
        <v>-0.80528216311440104</v>
      </c>
      <c r="F2833" s="80">
        <v>9.8902363548702965E-5</v>
      </c>
    </row>
    <row r="2834" spans="2:6">
      <c r="B2834" s="444">
        <v>43776</v>
      </c>
      <c r="C2834" s="445">
        <v>488.51925699999998</v>
      </c>
      <c r="D2834" s="445">
        <v>488.51925699999998</v>
      </c>
      <c r="E2834" s="446">
        <f t="shared" si="47"/>
        <v>-1.0554037455561049E-2</v>
      </c>
      <c r="F2834" s="80">
        <v>8.7027684220641888E-5</v>
      </c>
    </row>
    <row r="2835" spans="2:6">
      <c r="B2835" s="444">
        <v>43840</v>
      </c>
      <c r="C2835" s="445">
        <v>493.73010299999999</v>
      </c>
      <c r="D2835" s="445">
        <v>493.73010299999999</v>
      </c>
      <c r="E2835" s="446">
        <f t="shared" si="47"/>
        <v>12.549265591977479</v>
      </c>
      <c r="F2835" s="80">
        <v>8.6171909848831163E-5</v>
      </c>
    </row>
    <row r="2836" spans="2:6">
      <c r="B2836" s="444">
        <v>38622</v>
      </c>
      <c r="C2836" s="445">
        <v>36.439621000000002</v>
      </c>
      <c r="D2836" s="445">
        <v>36.439621000000002</v>
      </c>
      <c r="E2836" s="446">
        <f t="shared" si="47"/>
        <v>-0.73398053583082556</v>
      </c>
      <c r="F2836" s="80">
        <v>8.5957788084289888E-5</v>
      </c>
    </row>
    <row r="2837" spans="2:6">
      <c r="B2837" s="444">
        <v>41327</v>
      </c>
      <c r="C2837" s="445">
        <v>136.981033</v>
      </c>
      <c r="D2837" s="445">
        <v>136.981033</v>
      </c>
      <c r="E2837" s="446">
        <f t="shared" si="47"/>
        <v>-0.6142666604028415</v>
      </c>
      <c r="F2837" s="80">
        <v>6.929176573033935E-5</v>
      </c>
    </row>
    <row r="2838" spans="2:6">
      <c r="B2838" s="444">
        <v>43074</v>
      </c>
      <c r="C2838" s="445">
        <v>355.118469</v>
      </c>
      <c r="D2838" s="445">
        <v>355.118469</v>
      </c>
      <c r="E2838" s="446">
        <f t="shared" si="47"/>
        <v>-0.55854012807664855</v>
      </c>
      <c r="F2838" s="80">
        <v>5.9040122118103611E-5</v>
      </c>
    </row>
    <row r="2839" spans="2:6">
      <c r="B2839" s="444">
        <v>44313</v>
      </c>
      <c r="C2839" s="445">
        <v>804.41845699999999</v>
      </c>
      <c r="D2839" s="445">
        <v>804.41845699999999</v>
      </c>
      <c r="E2839" s="446">
        <f t="shared" si="47"/>
        <v>-5.9430489927195351E-2</v>
      </c>
      <c r="F2839" s="80">
        <v>5.3949957058652132E-5</v>
      </c>
    </row>
    <row r="2840" spans="2:6">
      <c r="B2840" s="444">
        <v>44386</v>
      </c>
      <c r="C2840" s="445">
        <v>855.24615500000004</v>
      </c>
      <c r="D2840" s="445">
        <v>855.24615500000004</v>
      </c>
      <c r="E2840" s="446">
        <f t="shared" si="47"/>
        <v>-0.45953182539778648</v>
      </c>
      <c r="F2840" s="80">
        <v>5.1028848997436427E-5</v>
      </c>
    </row>
    <row r="2841" spans="2:6">
      <c r="B2841" s="444">
        <v>45492</v>
      </c>
      <c r="C2841" s="445">
        <v>1582.417236</v>
      </c>
      <c r="D2841" s="445">
        <v>1582.417236</v>
      </c>
      <c r="E2841" s="446">
        <f t="shared" si="47"/>
        <v>0.18404894146545336</v>
      </c>
      <c r="F2841" s="80">
        <v>0</v>
      </c>
    </row>
    <row r="2842" spans="2:6">
      <c r="B2842" s="444">
        <v>45272</v>
      </c>
      <c r="C2842" s="445">
        <v>1336.4458010000001</v>
      </c>
      <c r="D2842" s="445">
        <v>1336.4458010000001</v>
      </c>
      <c r="E2842" s="446">
        <f t="shared" si="47"/>
        <v>0.3025623266530757</v>
      </c>
      <c r="F2842" s="80">
        <v>0</v>
      </c>
    </row>
    <row r="2843" spans="2:6">
      <c r="B2843" s="444">
        <v>44888</v>
      </c>
      <c r="C2843" s="445">
        <v>1026.012939</v>
      </c>
      <c r="D2843" s="445">
        <v>1026.012939</v>
      </c>
      <c r="E2843" s="446">
        <f t="shared" si="47"/>
        <v>1.1102342894272286</v>
      </c>
      <c r="F2843" s="80">
        <v>0</v>
      </c>
    </row>
    <row r="2844" spans="2:6">
      <c r="B2844" s="444">
        <v>44004</v>
      </c>
      <c r="C2844" s="445">
        <v>486.20806900000002</v>
      </c>
      <c r="D2844" s="445">
        <v>486.20806900000002</v>
      </c>
      <c r="E2844" s="446">
        <f t="shared" si="47"/>
        <v>0.36089396911960581</v>
      </c>
      <c r="F2844" s="80">
        <v>0</v>
      </c>
    </row>
    <row r="2845" spans="2:6">
      <c r="B2845" s="444">
        <v>42172</v>
      </c>
      <c r="C2845" s="445">
        <v>357.27108800000002</v>
      </c>
      <c r="D2845" s="445">
        <v>357.27108800000002</v>
      </c>
      <c r="E2845" s="446">
        <f t="shared" si="47"/>
        <v>6.546501990757192E-2</v>
      </c>
      <c r="F2845" s="80">
        <v>0</v>
      </c>
    </row>
    <row r="2846" spans="2:6">
      <c r="B2846" s="444">
        <v>41927</v>
      </c>
      <c r="C2846" s="445">
        <v>335.31939699999998</v>
      </c>
      <c r="D2846" s="445">
        <v>335.31939699999998</v>
      </c>
      <c r="E2846" s="446">
        <f t="shared" si="47"/>
        <v>0.20713235426918675</v>
      </c>
      <c r="F2846" s="80">
        <v>0</v>
      </c>
    </row>
    <row r="2847" spans="2:6">
      <c r="B2847" s="444">
        <v>41753</v>
      </c>
      <c r="C2847" s="445">
        <v>277.78179899999998</v>
      </c>
      <c r="D2847" s="445">
        <v>277.78179899999998</v>
      </c>
      <c r="E2847" s="446">
        <f t="shared" si="47"/>
        <v>2.7961193847626054</v>
      </c>
      <c r="F2847" s="80">
        <v>0</v>
      </c>
    </row>
    <row r="2848" spans="2:6">
      <c r="B2848" s="444">
        <v>40905</v>
      </c>
      <c r="C2848" s="445">
        <v>73.175201000000001</v>
      </c>
      <c r="D2848" s="445">
        <v>73.175201000000001</v>
      </c>
      <c r="E2848" s="446">
        <f t="shared" si="47"/>
        <v>0.18719702020288231</v>
      </c>
      <c r="F2848" s="80">
        <v>0</v>
      </c>
    </row>
    <row r="2849" spans="2:6">
      <c r="B2849" s="444">
        <v>40214</v>
      </c>
      <c r="C2849" s="445">
        <v>61.636947999999997</v>
      </c>
      <c r="D2849" s="445">
        <v>61.636947999999997</v>
      </c>
      <c r="E2849" s="446">
        <f t="shared" si="47"/>
        <v>0.36944422251220033</v>
      </c>
      <c r="F2849" s="80">
        <v>0</v>
      </c>
    </row>
    <row r="2850" spans="2:6">
      <c r="B2850" s="444">
        <v>39465</v>
      </c>
      <c r="C2850" s="445">
        <v>45.008732000000002</v>
      </c>
      <c r="D2850" s="445">
        <v>45.008732000000002</v>
      </c>
      <c r="E2850" s="446">
        <f t="shared" si="47"/>
        <v>-7.1139260908565261E-2</v>
      </c>
      <c r="F2850" s="80">
        <v>0</v>
      </c>
    </row>
    <row r="2851" spans="2:6">
      <c r="B2851" s="444">
        <v>39407</v>
      </c>
      <c r="C2851" s="445">
        <v>48.455844999999997</v>
      </c>
      <c r="D2851" s="445">
        <v>48.455844999999997</v>
      </c>
      <c r="E2851" s="446">
        <f t="shared" si="47"/>
        <v>-2.0234102845095081E-2</v>
      </c>
      <c r="F2851" s="80">
        <v>0</v>
      </c>
    </row>
    <row r="2852" spans="2:6">
      <c r="B2852" s="444">
        <v>39296</v>
      </c>
      <c r="C2852" s="445">
        <v>49.456553999999997</v>
      </c>
      <c r="D2852" s="445">
        <v>49.456553999999997</v>
      </c>
      <c r="E2852" s="446">
        <f t="shared" si="47"/>
        <v>4.4556699989699355E-2</v>
      </c>
      <c r="F2852" s="80">
        <v>0</v>
      </c>
    </row>
    <row r="2853" spans="2:6">
      <c r="B2853" s="444">
        <v>38940</v>
      </c>
      <c r="C2853" s="445">
        <v>47.346930999999998</v>
      </c>
      <c r="D2853" s="445">
        <v>47.346930999999998</v>
      </c>
      <c r="E2853" s="446">
        <f t="shared" si="47"/>
        <v>0.36681263689941623</v>
      </c>
      <c r="F2853" s="80">
        <v>0</v>
      </c>
    </row>
    <row r="2854" spans="2:6">
      <c r="B2854" s="444">
        <v>38660</v>
      </c>
      <c r="C2854" s="445">
        <v>34.640396000000003</v>
      </c>
      <c r="D2854" s="445">
        <v>34.640396000000003</v>
      </c>
      <c r="E2854" s="446">
        <f t="shared" si="47"/>
        <v>0.10454191114686884</v>
      </c>
      <c r="F2854" s="80">
        <v>0</v>
      </c>
    </row>
    <row r="2855" spans="2:6">
      <c r="B2855" s="444">
        <v>38561</v>
      </c>
      <c r="C2855" s="445">
        <v>31.361775999999999</v>
      </c>
      <c r="D2855" s="445">
        <v>31.361775999999999</v>
      </c>
      <c r="E2855" s="446">
        <f t="shared" si="47"/>
        <v>0.12476389723826564</v>
      </c>
      <c r="F2855" s="80">
        <v>0</v>
      </c>
    </row>
    <row r="2856" spans="2:6">
      <c r="B2856" s="444">
        <v>38317</v>
      </c>
      <c r="C2856" s="445">
        <v>27.882985999999999</v>
      </c>
      <c r="D2856" s="445">
        <v>27.882985999999999</v>
      </c>
      <c r="E2856" s="446">
        <f t="shared" si="47"/>
        <v>2.0529253917819679E-2</v>
      </c>
      <c r="F2856" s="80">
        <v>0</v>
      </c>
    </row>
    <row r="2857" spans="2:6">
      <c r="B2857" s="444">
        <v>38306</v>
      </c>
      <c r="C2857" s="445">
        <v>27.322084</v>
      </c>
      <c r="D2857" s="445">
        <v>27.322084</v>
      </c>
      <c r="E2857" s="446">
        <f t="shared" si="47"/>
        <v>-3.8670911204315539E-2</v>
      </c>
      <c r="F2857" s="80">
        <v>0</v>
      </c>
    </row>
    <row r="2858" spans="2:6">
      <c r="B2858" s="444">
        <v>38282</v>
      </c>
      <c r="C2858" s="445">
        <v>28.421156</v>
      </c>
      <c r="D2858" s="445">
        <v>28.421156</v>
      </c>
      <c r="E2858" s="446">
        <f t="shared" si="47"/>
        <v>-3.9056829023955686E-2</v>
      </c>
      <c r="F2858" s="80">
        <v>0</v>
      </c>
    </row>
    <row r="2859" spans="2:6">
      <c r="B2859" s="444">
        <v>38273</v>
      </c>
      <c r="C2859" s="445">
        <v>29.576312999999999</v>
      </c>
      <c r="D2859" s="445">
        <v>29.576312999999999</v>
      </c>
      <c r="E2859" s="446">
        <f t="shared" si="47"/>
        <v>0.30364758727031749</v>
      </c>
      <c r="F2859" s="80">
        <v>0</v>
      </c>
    </row>
    <row r="2860" spans="2:6">
      <c r="B2860" s="444">
        <v>38103</v>
      </c>
      <c r="C2860" s="445">
        <v>22.687353000000002</v>
      </c>
      <c r="D2860" s="445">
        <v>22.687353000000002</v>
      </c>
      <c r="E2860" s="446">
        <f t="shared" si="47"/>
        <v>4.6874534959745251E-2</v>
      </c>
      <c r="F2860" s="80">
        <v>0</v>
      </c>
    </row>
    <row r="2861" spans="2:6">
      <c r="B2861" s="444">
        <v>38091</v>
      </c>
      <c r="C2861" s="445">
        <v>21.671510999999999</v>
      </c>
      <c r="D2861" s="445">
        <v>21.671510999999999</v>
      </c>
      <c r="E2861" s="446">
        <f t="shared" si="47"/>
        <v>3.52264379639744E-2</v>
      </c>
      <c r="F2861" s="80">
        <v>0</v>
      </c>
    </row>
    <row r="2862" spans="2:6">
      <c r="B2862" s="444">
        <v>38086</v>
      </c>
      <c r="C2862" s="445">
        <v>20.934078</v>
      </c>
      <c r="D2862" s="445">
        <v>20.934078</v>
      </c>
      <c r="E2862" s="446">
        <f t="shared" si="47"/>
        <v>-3.4362702977273729E-2</v>
      </c>
      <c r="F2862" s="80">
        <v>0</v>
      </c>
    </row>
    <row r="2863" spans="2:6">
      <c r="B2863" s="444">
        <v>38048</v>
      </c>
      <c r="C2863" s="445">
        <v>21.679027999999999</v>
      </c>
      <c r="D2863" s="445">
        <v>21.679027999999999</v>
      </c>
      <c r="E2863" s="446">
        <f t="shared" si="47"/>
        <v>-4.4382657623981858E-2</v>
      </c>
      <c r="F2863" s="80">
        <v>0</v>
      </c>
    </row>
    <row r="2864" spans="2:6">
      <c r="B2864" s="444">
        <v>38019</v>
      </c>
      <c r="C2864" s="445">
        <v>22.685887999999998</v>
      </c>
      <c r="D2864" s="445">
        <v>22.685887999999998</v>
      </c>
      <c r="E2864" s="446">
        <f t="shared" si="47"/>
        <v>-6.1997220626901273E-2</v>
      </c>
      <c r="F2864" s="80">
        <v>0</v>
      </c>
    </row>
    <row r="2865" spans="2:6">
      <c r="B2865" s="444">
        <v>38012</v>
      </c>
      <c r="C2865" s="445">
        <v>24.185310000000001</v>
      </c>
      <c r="D2865" s="445">
        <v>24.185310000000001</v>
      </c>
      <c r="E2865" s="446">
        <f t="shared" si="47"/>
        <v>0.12012686796765837</v>
      </c>
      <c r="F2865" s="80">
        <v>0</v>
      </c>
    </row>
    <row r="2866" spans="2:6">
      <c r="B2866" s="444">
        <v>37980</v>
      </c>
      <c r="C2866" s="445">
        <v>21.591581000000001</v>
      </c>
      <c r="D2866" s="445">
        <v>21.591581000000001</v>
      </c>
      <c r="E2866" s="446">
        <f t="shared" si="47"/>
        <v>7.8449266548364038E-2</v>
      </c>
      <c r="F2866" s="80">
        <v>0</v>
      </c>
    </row>
    <row r="2867" spans="2:6">
      <c r="B2867" s="444">
        <v>37951</v>
      </c>
      <c r="C2867" s="445">
        <v>20.020952000000001</v>
      </c>
      <c r="D2867" s="445">
        <v>20.020952000000001</v>
      </c>
      <c r="E2867" s="446">
        <f t="shared" si="47"/>
        <v>0.44669057807714796</v>
      </c>
      <c r="F2867" s="80">
        <v>0</v>
      </c>
    </row>
    <row r="2868" spans="2:6">
      <c r="B2868" s="444">
        <v>37615</v>
      </c>
      <c r="C2868" s="445">
        <v>13.839138999999999</v>
      </c>
      <c r="D2868" s="445">
        <v>13.839138999999999</v>
      </c>
      <c r="E2868" s="446">
        <f t="shared" si="47"/>
        <v>5.614862749737215E-3</v>
      </c>
      <c r="F2868" s="80">
        <v>0</v>
      </c>
    </row>
    <row r="2869" spans="2:6">
      <c r="B2869" s="444">
        <v>37589</v>
      </c>
      <c r="C2869" s="445">
        <v>13.761868</v>
      </c>
      <c r="D2869" s="445">
        <v>13.761868</v>
      </c>
      <c r="E2869" s="446">
        <f t="shared" si="47"/>
        <v>9.9999568372718617E-2</v>
      </c>
      <c r="F2869" s="80">
        <v>0</v>
      </c>
    </row>
    <row r="2870" spans="2:6">
      <c r="B2870" s="444">
        <v>37579</v>
      </c>
      <c r="C2870" s="445">
        <v>12.510794000000001</v>
      </c>
      <c r="D2870" s="445">
        <v>12.510794000000001</v>
      </c>
      <c r="E2870" s="446">
        <f t="shared" si="47"/>
        <v>4.2305416594948575E-2</v>
      </c>
      <c r="F2870" s="80">
        <v>0</v>
      </c>
    </row>
    <row r="2871" spans="2:6">
      <c r="B2871" s="444">
        <v>37566</v>
      </c>
      <c r="C2871" s="445">
        <v>12.003002</v>
      </c>
      <c r="D2871" s="445">
        <v>12.003002</v>
      </c>
      <c r="E2871" s="446">
        <f t="shared" si="47"/>
        <v>-0.20796971189053504</v>
      </c>
      <c r="F2871" s="80">
        <v>0</v>
      </c>
    </row>
    <row r="2872" spans="2:6">
      <c r="B2872" s="444">
        <v>37544</v>
      </c>
      <c r="C2872" s="445">
        <v>15.154726</v>
      </c>
      <c r="D2872" s="445">
        <v>15.154726</v>
      </c>
      <c r="E2872" s="446">
        <f t="shared" si="47"/>
        <v>7.0385659883669405E-3</v>
      </c>
      <c r="F2872" s="80">
        <v>0</v>
      </c>
    </row>
    <row r="2873" spans="2:6">
      <c r="B2873" s="444">
        <v>37531</v>
      </c>
      <c r="C2873" s="445">
        <v>15.048804000000001</v>
      </c>
      <c r="D2873" s="445">
        <v>15.048804000000001</v>
      </c>
      <c r="E2873" s="446">
        <f t="shared" si="47"/>
        <v>-2.8989327260668274E-2</v>
      </c>
      <c r="F2873" s="80">
        <v>0</v>
      </c>
    </row>
    <row r="2874" spans="2:6">
      <c r="B2874" s="444">
        <v>37509</v>
      </c>
      <c r="C2874" s="445">
        <v>15.498082999999999</v>
      </c>
      <c r="D2874" s="445">
        <v>15.498082999999999</v>
      </c>
      <c r="E2874" s="446">
        <f t="shared" si="47"/>
        <v>0.15267662305787155</v>
      </c>
      <c r="F2874" s="80">
        <v>0</v>
      </c>
    </row>
    <row r="2875" spans="2:6">
      <c r="B2875" s="444">
        <v>37483</v>
      </c>
      <c r="C2875" s="445">
        <v>13.4453</v>
      </c>
      <c r="D2875" s="445">
        <v>13.4453</v>
      </c>
      <c r="E2875" s="446">
        <f t="shared" si="47"/>
        <v>-0.99136797966099222</v>
      </c>
      <c r="F2875" s="80">
        <v>0</v>
      </c>
    </row>
    <row r="2876" spans="2:6">
      <c r="B2876" s="444">
        <v>45489</v>
      </c>
      <c r="C2876" s="445">
        <v>1557.607544</v>
      </c>
      <c r="D2876" s="445">
        <v>1557.607544</v>
      </c>
      <c r="E2876" s="446">
        <f t="shared" si="47"/>
        <v>2.4980723168151204</v>
      </c>
      <c r="F2876" s="80">
        <v>-3.1817015357704648E-5</v>
      </c>
    </row>
    <row r="2877" spans="2:6">
      <c r="B2877" s="444">
        <v>43529</v>
      </c>
      <c r="C2877" s="445">
        <v>445.27596999999997</v>
      </c>
      <c r="D2877" s="445">
        <v>445.27596999999997</v>
      </c>
      <c r="E2877" s="446">
        <f t="shared" si="47"/>
        <v>-0.54182565615320999</v>
      </c>
      <c r="F2877" s="80">
        <v>-4.7152802637451252E-5</v>
      </c>
    </row>
    <row r="2878" spans="2:6">
      <c r="B2878" s="444">
        <v>44868</v>
      </c>
      <c r="C2878" s="445">
        <v>971.84832800000004</v>
      </c>
      <c r="D2878" s="445">
        <v>971.84832800000004</v>
      </c>
      <c r="E2878" s="446">
        <f t="shared" si="47"/>
        <v>1.5258909281748054</v>
      </c>
      <c r="F2878" s="80">
        <v>-4.7727392002205882E-5</v>
      </c>
    </row>
    <row r="2879" spans="2:6">
      <c r="B2879" s="444">
        <v>42094</v>
      </c>
      <c r="C2879" s="445">
        <v>384.75466899999998</v>
      </c>
      <c r="D2879" s="445">
        <v>384.75466899999998</v>
      </c>
      <c r="E2879" s="446">
        <f t="shared" si="47"/>
        <v>0.13398410960792639</v>
      </c>
      <c r="F2879" s="80">
        <v>-5.0918166795033137E-5</v>
      </c>
    </row>
    <row r="2880" spans="2:6">
      <c r="B2880" s="444">
        <v>42485</v>
      </c>
      <c r="C2880" s="445">
        <v>339.29458599999998</v>
      </c>
      <c r="D2880" s="445">
        <v>339.29458599999998</v>
      </c>
      <c r="E2880" s="446">
        <f t="shared" si="47"/>
        <v>1.281723341788263</v>
      </c>
      <c r="F2880" s="80">
        <v>-5.9360818549625272E-5</v>
      </c>
    </row>
    <row r="2881" spans="2:6">
      <c r="B2881" s="444">
        <v>41444</v>
      </c>
      <c r="C2881" s="445">
        <v>148.701019</v>
      </c>
      <c r="D2881" s="445">
        <v>148.701019</v>
      </c>
      <c r="E2881" s="446">
        <f t="shared" si="47"/>
        <v>0.13652711671680517</v>
      </c>
      <c r="F2881" s="80">
        <v>-6.4232151996690412E-5</v>
      </c>
    </row>
    <row r="2882" spans="2:6">
      <c r="B2882" s="444">
        <v>41306</v>
      </c>
      <c r="C2882" s="445">
        <v>130.83807400000001</v>
      </c>
      <c r="D2882" s="445">
        <v>130.83807400000001</v>
      </c>
      <c r="E2882" s="446">
        <f t="shared" si="47"/>
        <v>-0.72561593743065456</v>
      </c>
      <c r="F2882" s="80">
        <v>-7.253478503777E-5</v>
      </c>
    </row>
    <row r="2883" spans="2:6">
      <c r="B2883" s="444">
        <v>43825</v>
      </c>
      <c r="C2883" s="445">
        <v>476.84283399999998</v>
      </c>
      <c r="D2883" s="445">
        <v>476.84283399999998</v>
      </c>
      <c r="E2883" s="446">
        <f t="shared" si="47"/>
        <v>0.56049946917676463</v>
      </c>
      <c r="F2883" s="80">
        <v>-8.9270922247530748E-5</v>
      </c>
    </row>
    <row r="2884" spans="2:6">
      <c r="B2884" s="444">
        <v>41845</v>
      </c>
      <c r="C2884" s="445">
        <v>305.57064800000001</v>
      </c>
      <c r="D2884" s="445">
        <v>305.57064800000001</v>
      </c>
      <c r="E2884" s="446">
        <f t="shared" si="47"/>
        <v>-0.64512611983306345</v>
      </c>
      <c r="F2884" s="80">
        <v>-9.4568202699152337E-5</v>
      </c>
    </row>
    <row r="2885" spans="2:6">
      <c r="B2885" s="444">
        <v>44377</v>
      </c>
      <c r="C2885" s="445">
        <v>861.06829800000003</v>
      </c>
      <c r="D2885" s="445">
        <v>861.06829800000003</v>
      </c>
      <c r="E2885" s="446">
        <f t="shared" si="47"/>
        <v>8.8002594438496846</v>
      </c>
      <c r="F2885" s="80">
        <v>-1.0170748598170576E-4</v>
      </c>
    </row>
    <row r="2886" spans="2:6">
      <c r="B2886" s="444">
        <v>40953</v>
      </c>
      <c r="C2886" s="445">
        <v>87.861785999999995</v>
      </c>
      <c r="D2886" s="445">
        <v>87.861785999999995</v>
      </c>
      <c r="E2886" s="446">
        <f t="shared" si="47"/>
        <v>1.6649395587838178E-2</v>
      </c>
      <c r="F2886" s="80">
        <v>-1.0705442453717851E-4</v>
      </c>
    </row>
    <row r="2887" spans="2:6">
      <c r="B2887" s="444">
        <v>40715</v>
      </c>
      <c r="C2887" s="445">
        <v>86.422897000000006</v>
      </c>
      <c r="D2887" s="445">
        <v>86.422897000000006</v>
      </c>
      <c r="E2887" s="446">
        <f t="shared" si="47"/>
        <v>-0.7753341075632727</v>
      </c>
      <c r="F2887" s="80">
        <v>-1.0751781251872039E-4</v>
      </c>
    </row>
    <row r="2888" spans="2:6">
      <c r="B2888" s="444">
        <v>43907</v>
      </c>
      <c r="C2888" s="445">
        <v>384.67297400000001</v>
      </c>
      <c r="D2888" s="445">
        <v>384.67297400000001</v>
      </c>
      <c r="E2888" s="446">
        <f t="shared" si="47"/>
        <v>-0.68768721440604086</v>
      </c>
      <c r="F2888" s="80">
        <v>-1.1081692352543637E-4</v>
      </c>
    </row>
    <row r="2889" spans="2:6">
      <c r="B2889" s="444">
        <v>45239</v>
      </c>
      <c r="C2889" s="445">
        <v>1231.6914059999999</v>
      </c>
      <c r="D2889" s="445">
        <v>1231.6914059999999</v>
      </c>
      <c r="E2889" s="446">
        <f t="shared" si="47"/>
        <v>16.107680704975259</v>
      </c>
      <c r="F2889" s="80">
        <v>-1.1832083409202276E-4</v>
      </c>
    </row>
    <row r="2890" spans="2:6">
      <c r="B2890" s="444">
        <v>40393</v>
      </c>
      <c r="C2890" s="445">
        <v>71.996398999999997</v>
      </c>
      <c r="D2890" s="445">
        <v>71.996398999999997</v>
      </c>
      <c r="E2890" s="446">
        <f t="shared" si="47"/>
        <v>0.10405210147506905</v>
      </c>
      <c r="F2890" s="80">
        <v>-1.2735126084484349E-4</v>
      </c>
    </row>
    <row r="2891" spans="2:6">
      <c r="B2891" s="444">
        <v>40283</v>
      </c>
      <c r="C2891" s="445">
        <v>65.211051999999995</v>
      </c>
      <c r="D2891" s="445">
        <v>65.211051999999995</v>
      </c>
      <c r="E2891" s="446">
        <f t="shared" ref="E2891:E2954" si="48">C2891/C2892-1</f>
        <v>-0.92586198737969694</v>
      </c>
      <c r="F2891" s="80">
        <v>-1.3966540193011134E-4</v>
      </c>
    </row>
    <row r="2892" spans="2:6">
      <c r="B2892" s="444">
        <v>44817</v>
      </c>
      <c r="C2892" s="445">
        <v>879.589966</v>
      </c>
      <c r="D2892" s="445">
        <v>879.589966</v>
      </c>
      <c r="E2892" s="446">
        <f t="shared" si="48"/>
        <v>1.2585965099900074</v>
      </c>
      <c r="F2892" s="80">
        <v>-1.5686667394188003E-4</v>
      </c>
    </row>
    <row r="2893" spans="2:6">
      <c r="B2893" s="444">
        <v>43283</v>
      </c>
      <c r="C2893" s="445">
        <v>389.44094799999999</v>
      </c>
      <c r="D2893" s="445">
        <v>389.44094799999999</v>
      </c>
      <c r="E2893" s="446">
        <f t="shared" si="48"/>
        <v>12.746031947727932</v>
      </c>
      <c r="F2893" s="80">
        <v>-1.6187253615818076E-4</v>
      </c>
    </row>
    <row r="2894" spans="2:6">
      <c r="B2894" s="444">
        <v>38429</v>
      </c>
      <c r="C2894" s="445">
        <v>28.331154000000002</v>
      </c>
      <c r="D2894" s="445">
        <v>28.331154000000002</v>
      </c>
      <c r="E2894" s="446">
        <f t="shared" si="48"/>
        <v>-0.42851178366552289</v>
      </c>
      <c r="F2894" s="80">
        <v>-1.6424447822338539E-4</v>
      </c>
    </row>
    <row r="2895" spans="2:6">
      <c r="B2895" s="444">
        <v>39073</v>
      </c>
      <c r="C2895" s="445">
        <v>49.574345000000001</v>
      </c>
      <c r="D2895" s="445">
        <v>49.574345000000001</v>
      </c>
      <c r="E2895" s="446">
        <f t="shared" si="48"/>
        <v>-0.83222946420306987</v>
      </c>
      <c r="F2895" s="80">
        <v>-1.6509846986234589E-4</v>
      </c>
    </row>
    <row r="2896" spans="2:6">
      <c r="B2896" s="444">
        <v>42571</v>
      </c>
      <c r="C2896" s="445">
        <v>295.48898300000002</v>
      </c>
      <c r="D2896" s="445">
        <v>295.48898300000002</v>
      </c>
      <c r="E2896" s="446">
        <f t="shared" si="48"/>
        <v>-0.71868124737002381</v>
      </c>
      <c r="F2896" s="80">
        <v>-2.0538002065795258E-4</v>
      </c>
    </row>
    <row r="2897" spans="2:6">
      <c r="B2897" s="444">
        <v>44508</v>
      </c>
      <c r="C2897" s="445">
        <v>1050.3707280000001</v>
      </c>
      <c r="D2897" s="445">
        <v>1050.3707280000001</v>
      </c>
      <c r="E2897" s="446">
        <f t="shared" si="48"/>
        <v>0.28808074595962974</v>
      </c>
      <c r="F2897" s="80">
        <v>-2.1170136328874101E-4</v>
      </c>
    </row>
    <row r="2898" spans="2:6">
      <c r="B2898" s="444">
        <v>44335</v>
      </c>
      <c r="C2898" s="445">
        <v>815.45410200000003</v>
      </c>
      <c r="D2898" s="445">
        <v>815.45410200000003</v>
      </c>
      <c r="E2898" s="446">
        <f t="shared" si="48"/>
        <v>-0.21816133370127233</v>
      </c>
      <c r="F2898" s="80">
        <v>-2.1461714554948941E-4</v>
      </c>
    </row>
    <row r="2899" spans="2:6">
      <c r="B2899" s="444">
        <v>44613</v>
      </c>
      <c r="C2899" s="445">
        <v>1042.995361</v>
      </c>
      <c r="D2899" s="445">
        <v>1042.995361</v>
      </c>
      <c r="E2899" s="446">
        <f t="shared" si="48"/>
        <v>1.8022321154262539</v>
      </c>
      <c r="F2899" s="80">
        <v>-2.1483590353421622E-4</v>
      </c>
    </row>
    <row r="2900" spans="2:6">
      <c r="B2900" s="444">
        <v>42947</v>
      </c>
      <c r="C2900" s="445">
        <v>372.20163000000002</v>
      </c>
      <c r="D2900" s="445">
        <v>372.20163000000002</v>
      </c>
      <c r="E2900" s="446">
        <f t="shared" si="48"/>
        <v>6.5795414897190208E-2</v>
      </c>
      <c r="F2900" s="80">
        <v>-2.2395207731762401E-4</v>
      </c>
    </row>
    <row r="2901" spans="2:6">
      <c r="B2901" s="444">
        <v>42311</v>
      </c>
      <c r="C2901" s="445">
        <v>349.22427399999998</v>
      </c>
      <c r="D2901" s="445">
        <v>349.22427399999998</v>
      </c>
      <c r="E2901" s="446">
        <f t="shared" si="48"/>
        <v>-0.23619462576957206</v>
      </c>
      <c r="F2901" s="80">
        <v>-2.2837697039346239E-4</v>
      </c>
    </row>
    <row r="2902" spans="2:6">
      <c r="B2902" s="444">
        <v>43642</v>
      </c>
      <c r="C2902" s="445">
        <v>457.21630900000002</v>
      </c>
      <c r="D2902" s="445">
        <v>457.21630900000002</v>
      </c>
      <c r="E2902" s="446">
        <f t="shared" si="48"/>
        <v>-0.53657388298575492</v>
      </c>
      <c r="F2902" s="80">
        <v>-2.3155665489715815E-4</v>
      </c>
    </row>
    <row r="2903" spans="2:6">
      <c r="B2903" s="444">
        <v>45012</v>
      </c>
      <c r="C2903" s="445">
        <v>986.60022000000004</v>
      </c>
      <c r="D2903" s="445">
        <v>986.60022000000004</v>
      </c>
      <c r="E2903" s="446">
        <f t="shared" si="48"/>
        <v>2.0263643236743958</v>
      </c>
      <c r="F2903" s="80">
        <v>-2.3774900391404508E-4</v>
      </c>
    </row>
    <row r="2904" spans="2:6">
      <c r="B2904" s="444">
        <v>42709</v>
      </c>
      <c r="C2904" s="445">
        <v>326.001801</v>
      </c>
      <c r="D2904" s="445">
        <v>326.001801</v>
      </c>
      <c r="E2904" s="446">
        <f t="shared" si="48"/>
        <v>10.691782257466974</v>
      </c>
      <c r="F2904" s="80">
        <v>-2.5175116515185891E-4</v>
      </c>
    </row>
    <row r="2905" spans="2:6">
      <c r="B2905" s="444">
        <v>38316</v>
      </c>
      <c r="C2905" s="445">
        <v>27.882985999999999</v>
      </c>
      <c r="D2905" s="445">
        <v>27.882985999999999</v>
      </c>
      <c r="E2905" s="446">
        <f t="shared" si="48"/>
        <v>-0.97702965147500986</v>
      </c>
      <c r="F2905" s="80">
        <v>-2.7231415509065826E-4</v>
      </c>
    </row>
    <row r="2906" spans="2:6">
      <c r="B2906" s="444">
        <v>45196</v>
      </c>
      <c r="C2906" s="445">
        <v>1213.8686520000001</v>
      </c>
      <c r="D2906" s="445">
        <v>1213.8686520000001</v>
      </c>
      <c r="E2906" s="446">
        <f t="shared" si="48"/>
        <v>1.008914039462959</v>
      </c>
      <c r="F2906" s="80">
        <v>-2.7747690295132355E-4</v>
      </c>
    </row>
    <row r="2907" spans="2:6">
      <c r="B2907" s="444">
        <v>44067</v>
      </c>
      <c r="C2907" s="445">
        <v>604.24121100000002</v>
      </c>
      <c r="D2907" s="445">
        <v>604.24121100000002</v>
      </c>
      <c r="E2907" s="446">
        <f t="shared" si="48"/>
        <v>0.3422023631186295</v>
      </c>
      <c r="F2907" s="80">
        <v>-2.8335781738553223E-4</v>
      </c>
    </row>
    <row r="2908" spans="2:6">
      <c r="B2908" s="444">
        <v>43963</v>
      </c>
      <c r="C2908" s="445">
        <v>450.18637100000001</v>
      </c>
      <c r="D2908" s="445">
        <v>450.18637100000001</v>
      </c>
      <c r="E2908" s="446">
        <f t="shared" si="48"/>
        <v>3.7993988416382312</v>
      </c>
      <c r="F2908" s="80">
        <v>-2.8429249047845495E-4</v>
      </c>
    </row>
    <row r="2909" spans="2:6">
      <c r="B2909" s="444">
        <v>40676</v>
      </c>
      <c r="C2909" s="445">
        <v>93.800574999999995</v>
      </c>
      <c r="D2909" s="445">
        <v>93.800574999999995</v>
      </c>
      <c r="E2909" s="446">
        <f t="shared" si="48"/>
        <v>1.6366928749756093E-2</v>
      </c>
      <c r="F2909" s="80">
        <v>-2.9703145991610835E-4</v>
      </c>
    </row>
    <row r="2910" spans="2:6">
      <c r="B2910" s="444">
        <v>40989</v>
      </c>
      <c r="C2910" s="445">
        <v>92.29007</v>
      </c>
      <c r="D2910" s="445">
        <v>92.29007</v>
      </c>
      <c r="E2910" s="446">
        <f t="shared" si="48"/>
        <v>-0.91188656287190428</v>
      </c>
      <c r="F2910" s="80">
        <v>-3.0494521439117239E-4</v>
      </c>
    </row>
    <row r="2911" spans="2:6">
      <c r="B2911" s="444">
        <v>44995</v>
      </c>
      <c r="C2911" s="445">
        <v>1047.400635</v>
      </c>
      <c r="D2911" s="445">
        <v>1047.400635</v>
      </c>
      <c r="E2911" s="446">
        <f t="shared" si="48"/>
        <v>7.7284268548481254</v>
      </c>
      <c r="F2911" s="80">
        <v>-3.135266471536724E-4</v>
      </c>
    </row>
    <row r="2912" spans="2:6">
      <c r="B2912" s="444">
        <v>41261</v>
      </c>
      <c r="C2912" s="445">
        <v>119.99878699999999</v>
      </c>
      <c r="D2912" s="445">
        <v>119.99878699999999</v>
      </c>
      <c r="E2912" s="446">
        <f t="shared" si="48"/>
        <v>1.3392771587803733</v>
      </c>
      <c r="F2912" s="80">
        <v>-3.159533367096401E-4</v>
      </c>
    </row>
    <row r="2913" spans="2:6">
      <c r="B2913" s="444">
        <v>39036</v>
      </c>
      <c r="C2913" s="445">
        <v>51.297378999999999</v>
      </c>
      <c r="D2913" s="445">
        <v>51.297378999999999</v>
      </c>
      <c r="E2913" s="446">
        <f t="shared" si="48"/>
        <v>-8.6852881670108628E-3</v>
      </c>
      <c r="F2913" s="80">
        <v>-3.1757616268968114E-4</v>
      </c>
    </row>
    <row r="2914" spans="2:6">
      <c r="B2914" s="444">
        <v>39370</v>
      </c>
      <c r="C2914" s="445">
        <v>51.746814999999998</v>
      </c>
      <c r="D2914" s="445">
        <v>51.746814999999998</v>
      </c>
      <c r="E2914" s="446">
        <f t="shared" si="48"/>
        <v>-0.86696735882201437</v>
      </c>
      <c r="F2914" s="80">
        <v>-3.2049669066402942E-4</v>
      </c>
    </row>
    <row r="2915" spans="2:6">
      <c r="B2915" s="444">
        <v>43235</v>
      </c>
      <c r="C2915" s="445">
        <v>388.97833300000002</v>
      </c>
      <c r="D2915" s="445">
        <v>388.97833300000002</v>
      </c>
      <c r="E2915" s="446">
        <f t="shared" si="48"/>
        <v>35.12810802627375</v>
      </c>
      <c r="F2915" s="80">
        <v>-3.2422910193485865E-4</v>
      </c>
    </row>
    <row r="2916" spans="2:6">
      <c r="B2916" s="444">
        <v>37809</v>
      </c>
      <c r="C2916" s="445">
        <v>10.766640000000001</v>
      </c>
      <c r="D2916" s="445">
        <v>10.766640000000001</v>
      </c>
      <c r="E2916" s="446">
        <f t="shared" si="48"/>
        <v>-0.98778951146634508</v>
      </c>
      <c r="F2916" s="80">
        <v>-3.4214380717378923E-4</v>
      </c>
    </row>
    <row r="2917" spans="2:6">
      <c r="B2917" s="444">
        <v>44778</v>
      </c>
      <c r="C2917" s="445">
        <v>881.75341800000001</v>
      </c>
      <c r="D2917" s="445">
        <v>881.75341800000001</v>
      </c>
      <c r="E2917" s="446">
        <f t="shared" si="48"/>
        <v>0.95259934919291078</v>
      </c>
      <c r="F2917" s="80">
        <v>-3.6521134229083874E-4</v>
      </c>
    </row>
    <row r="2918" spans="2:6">
      <c r="B2918" s="444">
        <v>43600</v>
      </c>
      <c r="C2918" s="445">
        <v>451.57928500000003</v>
      </c>
      <c r="D2918" s="445">
        <v>451.57928500000003</v>
      </c>
      <c r="E2918" s="446">
        <f t="shared" si="48"/>
        <v>-0.60130013426215845</v>
      </c>
      <c r="F2918" s="80">
        <v>-3.7445397376945078E-4</v>
      </c>
    </row>
    <row r="2919" spans="2:6">
      <c r="B2919" s="444">
        <v>45155</v>
      </c>
      <c r="C2919" s="445">
        <v>1132.629639</v>
      </c>
      <c r="D2919" s="445">
        <v>1132.629639</v>
      </c>
      <c r="E2919" s="446">
        <f t="shared" si="48"/>
        <v>4.8676811005639031E-3</v>
      </c>
      <c r="F2919" s="80">
        <v>-3.8235036466194305E-4</v>
      </c>
    </row>
    <row r="2920" spans="2:6">
      <c r="B2920" s="444">
        <v>45152</v>
      </c>
      <c r="C2920" s="445">
        <v>1127.1430660000001</v>
      </c>
      <c r="D2920" s="445">
        <v>1127.1430660000001</v>
      </c>
      <c r="E2920" s="446">
        <f t="shared" si="48"/>
        <v>5.5664362215833494</v>
      </c>
      <c r="F2920" s="80">
        <v>-3.8410354063422858E-4</v>
      </c>
    </row>
    <row r="2921" spans="2:6">
      <c r="B2921" s="444">
        <v>41479</v>
      </c>
      <c r="C2921" s="445">
        <v>171.652176</v>
      </c>
      <c r="D2921" s="445">
        <v>171.652176</v>
      </c>
      <c r="E2921" s="446">
        <f t="shared" si="48"/>
        <v>-0.84032145390863944</v>
      </c>
      <c r="F2921" s="80">
        <v>-3.8875736550258999E-4</v>
      </c>
    </row>
    <row r="2922" spans="2:6">
      <c r="B2922" s="444">
        <v>44963</v>
      </c>
      <c r="C2922" s="445">
        <v>1074.9858400000001</v>
      </c>
      <c r="D2922" s="445">
        <v>1074.9858400000001</v>
      </c>
      <c r="E2922" s="446">
        <f t="shared" si="48"/>
        <v>116.79998023125921</v>
      </c>
      <c r="F2922" s="80">
        <v>-3.9274667872313263E-4</v>
      </c>
    </row>
    <row r="2923" spans="2:6">
      <c r="B2923" s="444">
        <v>37770</v>
      </c>
      <c r="C2923" s="445">
        <v>9.1255179999999996</v>
      </c>
      <c r="D2923" s="445">
        <v>9.1255179999999996</v>
      </c>
      <c r="E2923" s="446">
        <f t="shared" si="48"/>
        <v>-0.76765614409461147</v>
      </c>
      <c r="F2923" s="80">
        <v>-4.0321171660295807E-4</v>
      </c>
    </row>
    <row r="2924" spans="2:6">
      <c r="B2924" s="444">
        <v>38673</v>
      </c>
      <c r="C2924" s="445">
        <v>39.275917</v>
      </c>
      <c r="D2924" s="445">
        <v>39.275917</v>
      </c>
      <c r="E2924" s="446">
        <f t="shared" si="48"/>
        <v>-0.89537711166180523</v>
      </c>
      <c r="F2924" s="80">
        <v>-4.0369767935422018E-4</v>
      </c>
    </row>
    <row r="2925" spans="2:6">
      <c r="B2925" s="444">
        <v>42158</v>
      </c>
      <c r="C2925" s="445">
        <v>375.40463299999999</v>
      </c>
      <c r="D2925" s="445">
        <v>375.40463299999999</v>
      </c>
      <c r="E2925" s="446">
        <f t="shared" si="48"/>
        <v>-0.16907470706863914</v>
      </c>
      <c r="F2925" s="80">
        <v>-4.1994092661268301E-4</v>
      </c>
    </row>
    <row r="2926" spans="2:6">
      <c r="B2926" s="444">
        <v>43609</v>
      </c>
      <c r="C2926" s="445">
        <v>451.79107699999997</v>
      </c>
      <c r="D2926" s="445">
        <v>451.79107699999997</v>
      </c>
      <c r="E2926" s="446">
        <f t="shared" si="48"/>
        <v>4.116387858035031</v>
      </c>
      <c r="F2926" s="80">
        <v>-4.2199706920953428E-4</v>
      </c>
    </row>
    <row r="2927" spans="2:6">
      <c r="B2927" s="444">
        <v>40996</v>
      </c>
      <c r="C2927" s="445">
        <v>88.302741999999995</v>
      </c>
      <c r="D2927" s="445">
        <v>88.302741999999995</v>
      </c>
      <c r="E2927" s="446">
        <f t="shared" si="48"/>
        <v>-0.80178078162728772</v>
      </c>
      <c r="F2927" s="80">
        <v>-4.2482323831682933E-4</v>
      </c>
    </row>
    <row r="2928" spans="2:6">
      <c r="B2928" s="444">
        <v>43728</v>
      </c>
      <c r="C2928" s="445">
        <v>445.48022500000002</v>
      </c>
      <c r="D2928" s="445">
        <v>445.48022500000002</v>
      </c>
      <c r="E2928" s="446">
        <f t="shared" si="48"/>
        <v>0.65577103616584886</v>
      </c>
      <c r="F2928" s="80">
        <v>-4.2886085773030658E-4</v>
      </c>
    </row>
    <row r="2929" spans="2:6">
      <c r="B2929" s="444">
        <v>41724</v>
      </c>
      <c r="C2929" s="445">
        <v>269.04699699999998</v>
      </c>
      <c r="D2929" s="445">
        <v>269.04699699999998</v>
      </c>
      <c r="E2929" s="446">
        <f t="shared" si="48"/>
        <v>-0.13319264919316054</v>
      </c>
      <c r="F2929" s="80">
        <v>-4.2959530028074955E-4</v>
      </c>
    </row>
    <row r="2930" spans="2:6">
      <c r="B2930" s="444">
        <v>41995</v>
      </c>
      <c r="C2930" s="445">
        <v>310.38845800000001</v>
      </c>
      <c r="D2930" s="445">
        <v>310.38845800000001</v>
      </c>
      <c r="E2930" s="446">
        <f t="shared" si="48"/>
        <v>6.2138141776474773</v>
      </c>
      <c r="F2930" s="80">
        <v>-4.4057928181029382E-4</v>
      </c>
    </row>
    <row r="2931" spans="2:6">
      <c r="B2931" s="444">
        <v>38719</v>
      </c>
      <c r="C2931" s="445">
        <v>43.026955000000001</v>
      </c>
      <c r="D2931" s="445">
        <v>43.026955000000001</v>
      </c>
      <c r="E2931" s="446">
        <f t="shared" si="48"/>
        <v>-0.47407562433004213</v>
      </c>
      <c r="F2931" s="80">
        <v>-4.4547557595830956E-4</v>
      </c>
    </row>
    <row r="2932" spans="2:6">
      <c r="B2932" s="444">
        <v>40850</v>
      </c>
      <c r="C2932" s="445">
        <v>81.812056999999996</v>
      </c>
      <c r="D2932" s="445">
        <v>81.812056999999996</v>
      </c>
      <c r="E2932" s="446">
        <f t="shared" si="48"/>
        <v>-0.77615508752287021</v>
      </c>
      <c r="F2932" s="80">
        <v>-4.5609381954092587E-4</v>
      </c>
    </row>
    <row r="2933" spans="2:6">
      <c r="B2933" s="444">
        <v>43007</v>
      </c>
      <c r="C2933" s="445">
        <v>365.48544299999998</v>
      </c>
      <c r="D2933" s="445">
        <v>365.48544299999998</v>
      </c>
      <c r="E2933" s="446">
        <f t="shared" si="48"/>
        <v>1.3163354864309529E-3</v>
      </c>
      <c r="F2933" s="80">
        <v>-4.5702948550696565E-4</v>
      </c>
    </row>
    <row r="2934" spans="2:6">
      <c r="B2934" s="444">
        <v>43004</v>
      </c>
      <c r="C2934" s="445">
        <v>365.004974</v>
      </c>
      <c r="D2934" s="445">
        <v>365.004974</v>
      </c>
      <c r="E2934" s="446">
        <f t="shared" si="48"/>
        <v>6.2203996972854059</v>
      </c>
      <c r="F2934" s="80">
        <v>-4.5763355150629792E-4</v>
      </c>
    </row>
    <row r="2935" spans="2:6">
      <c r="B2935" s="444">
        <v>39359</v>
      </c>
      <c r="C2935" s="445">
        <v>50.551907</v>
      </c>
      <c r="D2935" s="445">
        <v>50.551907</v>
      </c>
      <c r="E2935" s="446">
        <f t="shared" si="48"/>
        <v>-0.31873593370800057</v>
      </c>
      <c r="F2935" s="80">
        <v>-4.9190551570432728E-4</v>
      </c>
    </row>
    <row r="2936" spans="2:6">
      <c r="B2936" s="444">
        <v>40494</v>
      </c>
      <c r="C2936" s="445">
        <v>74.203102000000001</v>
      </c>
      <c r="D2936" s="445">
        <v>74.203102000000001</v>
      </c>
      <c r="E2936" s="446">
        <f t="shared" si="48"/>
        <v>0.54358287344495482</v>
      </c>
      <c r="F2936" s="80">
        <v>-4.963634674763906E-4</v>
      </c>
    </row>
    <row r="2937" spans="2:6">
      <c r="B2937" s="444">
        <v>38833</v>
      </c>
      <c r="C2937" s="445">
        <v>48.071990999999997</v>
      </c>
      <c r="D2937" s="445">
        <v>48.071990999999997</v>
      </c>
      <c r="E2937" s="446">
        <f t="shared" si="48"/>
        <v>0.38414766524950239</v>
      </c>
      <c r="F2937" s="80">
        <v>-5.0484162265218568E-4</v>
      </c>
    </row>
    <row r="2938" spans="2:6">
      <c r="B2938" s="444">
        <v>39993</v>
      </c>
      <c r="C2938" s="445">
        <v>34.730392000000002</v>
      </c>
      <c r="D2938" s="445">
        <v>34.730392000000002</v>
      </c>
      <c r="E2938" s="446">
        <f t="shared" si="48"/>
        <v>-0.97310752388732069</v>
      </c>
      <c r="F2938" s="80">
        <v>-5.2134612513432543E-4</v>
      </c>
    </row>
    <row r="2939" spans="2:6">
      <c r="B2939" s="444">
        <v>45253</v>
      </c>
      <c r="C2939" s="445">
        <v>1291.453857</v>
      </c>
      <c r="D2939" s="445">
        <v>1291.453857</v>
      </c>
      <c r="E2939" s="446">
        <f t="shared" si="48"/>
        <v>13.859051732886213</v>
      </c>
      <c r="F2939" s="80">
        <v>-5.2639740354243347E-4</v>
      </c>
    </row>
    <row r="2940" spans="2:6">
      <c r="B2940" s="444">
        <v>40585</v>
      </c>
      <c r="C2940" s="445">
        <v>86.913612000000001</v>
      </c>
      <c r="D2940" s="445">
        <v>86.913612000000001</v>
      </c>
      <c r="E2940" s="446">
        <f t="shared" si="48"/>
        <v>2.0741291673392852</v>
      </c>
      <c r="F2940" s="80">
        <v>-5.3238326793081381E-4</v>
      </c>
    </row>
    <row r="2941" spans="2:6">
      <c r="B2941" s="444">
        <v>38322</v>
      </c>
      <c r="C2941" s="445">
        <v>28.272596</v>
      </c>
      <c r="D2941" s="445">
        <v>28.272596</v>
      </c>
      <c r="E2941" s="446">
        <f t="shared" si="48"/>
        <v>-0.91787569275419512</v>
      </c>
      <c r="F2941" s="80">
        <v>-5.3577958404049664E-4</v>
      </c>
    </row>
    <row r="2942" spans="2:6">
      <c r="B2942" s="444">
        <v>42745</v>
      </c>
      <c r="C2942" s="445">
        <v>344.26586900000001</v>
      </c>
      <c r="D2942" s="445">
        <v>344.26586900000001</v>
      </c>
      <c r="E2942" s="446">
        <f t="shared" si="48"/>
        <v>4.0890547822101002</v>
      </c>
      <c r="F2942" s="80">
        <v>-5.370809532612153E-4</v>
      </c>
    </row>
    <row r="2943" spans="2:6">
      <c r="B2943" s="444">
        <v>40182</v>
      </c>
      <c r="C2943" s="445">
        <v>67.648292999999995</v>
      </c>
      <c r="D2943" s="445">
        <v>67.648292999999995</v>
      </c>
      <c r="E2943" s="446">
        <f t="shared" si="48"/>
        <v>-1.39910983961411E-3</v>
      </c>
      <c r="F2943" s="80">
        <v>-5.3867375419103247E-4</v>
      </c>
    </row>
    <row r="2944" spans="2:6">
      <c r="B2944" s="444">
        <v>40266</v>
      </c>
      <c r="C2944" s="445">
        <v>67.743072999999995</v>
      </c>
      <c r="D2944" s="445">
        <v>67.743072999999995</v>
      </c>
      <c r="E2944" s="446">
        <f t="shared" si="48"/>
        <v>-0.7617515617471986</v>
      </c>
      <c r="F2944" s="80">
        <v>-5.3927710576739951E-4</v>
      </c>
    </row>
    <row r="2945" spans="2:6">
      <c r="B2945" s="444">
        <v>41830</v>
      </c>
      <c r="C2945" s="445">
        <v>284.33795199999997</v>
      </c>
      <c r="D2945" s="445">
        <v>284.33795199999997</v>
      </c>
      <c r="E2945" s="446">
        <f t="shared" si="48"/>
        <v>-0.14481686850981634</v>
      </c>
      <c r="F2945" s="80">
        <v>-5.4267893469484019E-4</v>
      </c>
    </row>
    <row r="2946" spans="2:6">
      <c r="B2946" s="444">
        <v>41907</v>
      </c>
      <c r="C2946" s="445">
        <v>332.48779300000001</v>
      </c>
      <c r="D2946" s="445">
        <v>332.48779300000001</v>
      </c>
      <c r="E2946" s="446">
        <f t="shared" si="48"/>
        <v>-0.18462634439421888</v>
      </c>
      <c r="F2946" s="80">
        <v>-5.5600284195189698E-4</v>
      </c>
    </row>
    <row r="2947" spans="2:6">
      <c r="B2947" s="444">
        <v>43486</v>
      </c>
      <c r="C2947" s="445">
        <v>407.773529</v>
      </c>
      <c r="D2947" s="445">
        <v>407.773529</v>
      </c>
      <c r="E2947" s="446">
        <f t="shared" si="48"/>
        <v>-0.58745317552622933</v>
      </c>
      <c r="F2947" s="80">
        <v>-5.6920518829528532E-4</v>
      </c>
    </row>
    <row r="2948" spans="2:6">
      <c r="B2948" s="444">
        <v>45041</v>
      </c>
      <c r="C2948" s="445">
        <v>988.42968800000006</v>
      </c>
      <c r="D2948" s="445">
        <v>988.42968800000006</v>
      </c>
      <c r="E2948" s="446">
        <f t="shared" si="48"/>
        <v>7.49060929793953</v>
      </c>
      <c r="F2948" s="80">
        <v>-5.6937725040939746E-4</v>
      </c>
    </row>
    <row r="2949" spans="2:6">
      <c r="B2949" s="444">
        <v>41218</v>
      </c>
      <c r="C2949" s="445">
        <v>116.41445899999999</v>
      </c>
      <c r="D2949" s="445">
        <v>116.41445899999999</v>
      </c>
      <c r="E2949" s="446">
        <f t="shared" si="48"/>
        <v>-0.6749218135368491</v>
      </c>
      <c r="F2949" s="80">
        <v>-5.6951876797339818E-4</v>
      </c>
    </row>
    <row r="2950" spans="2:6">
      <c r="B2950" s="444">
        <v>42881</v>
      </c>
      <c r="C2950" s="445">
        <v>358.11218300000002</v>
      </c>
      <c r="D2950" s="445">
        <v>358.11218300000002</v>
      </c>
      <c r="E2950" s="446">
        <f t="shared" si="48"/>
        <v>2.7807460533827406</v>
      </c>
      <c r="F2950" s="80">
        <v>-5.8195352588452653E-4</v>
      </c>
    </row>
    <row r="2951" spans="2:6">
      <c r="B2951" s="444">
        <v>40982</v>
      </c>
      <c r="C2951" s="445">
        <v>94.719977999999998</v>
      </c>
      <c r="D2951" s="445">
        <v>94.719977999999998</v>
      </c>
      <c r="E2951" s="446">
        <f t="shared" si="48"/>
        <v>-0.33775036417271154</v>
      </c>
      <c r="F2951" s="80">
        <v>-5.9384069386148042E-4</v>
      </c>
    </row>
    <row r="2952" spans="2:6">
      <c r="B2952" s="444">
        <v>41400</v>
      </c>
      <c r="C2952" s="445">
        <v>143.027603</v>
      </c>
      <c r="D2952" s="445">
        <v>143.027603</v>
      </c>
      <c r="E2952" s="446">
        <f t="shared" si="48"/>
        <v>1.641973068084619</v>
      </c>
      <c r="F2952" s="80">
        <v>-5.9984579087324352E-4</v>
      </c>
    </row>
    <row r="2953" spans="2:6">
      <c r="B2953" s="444">
        <v>39283</v>
      </c>
      <c r="C2953" s="445">
        <v>54.136662000000001</v>
      </c>
      <c r="D2953" s="445">
        <v>54.136662000000001</v>
      </c>
      <c r="E2953" s="446">
        <f t="shared" si="48"/>
        <v>-0.94823058791491799</v>
      </c>
      <c r="F2953" s="80">
        <v>-6.1299761705158051E-4</v>
      </c>
    </row>
    <row r="2954" spans="2:6">
      <c r="B2954" s="444">
        <v>44608</v>
      </c>
      <c r="C2954" s="445">
        <v>1045.726807</v>
      </c>
      <c r="D2954" s="445">
        <v>1045.726807</v>
      </c>
      <c r="E2954" s="446">
        <f t="shared" si="48"/>
        <v>0.43090949476584273</v>
      </c>
      <c r="F2954" s="80">
        <v>-6.4173268474720935E-4</v>
      </c>
    </row>
    <row r="2955" spans="2:6">
      <c r="B2955" s="444">
        <v>44131</v>
      </c>
      <c r="C2955" s="445">
        <v>730.81268299999999</v>
      </c>
      <c r="D2955" s="445">
        <v>730.81268299999999</v>
      </c>
      <c r="E2955" s="446">
        <f t="shared" ref="E2955:E3018" si="49">C2955/C2956-1</f>
        <v>-0.28980895194332235</v>
      </c>
      <c r="F2955" s="80">
        <v>-6.4867140926039291E-4</v>
      </c>
    </row>
    <row r="2956" spans="2:6">
      <c r="B2956" s="444">
        <v>45056</v>
      </c>
      <c r="C2956" s="445">
        <v>1029.0367429999999</v>
      </c>
      <c r="D2956" s="445">
        <v>1029.0367429999999</v>
      </c>
      <c r="E2956" s="446">
        <f t="shared" si="49"/>
        <v>2.078034686818401</v>
      </c>
      <c r="F2956" s="80">
        <v>-6.4869956621127489E-4</v>
      </c>
    </row>
    <row r="2957" spans="2:6">
      <c r="B2957" s="444">
        <v>42394</v>
      </c>
      <c r="C2957" s="445">
        <v>334.31616200000002</v>
      </c>
      <c r="D2957" s="445">
        <v>334.31616200000002</v>
      </c>
      <c r="E2957" s="446">
        <f t="shared" si="49"/>
        <v>13.645472163536326</v>
      </c>
      <c r="F2957" s="80">
        <v>-6.5553289730313491E-4</v>
      </c>
    </row>
    <row r="2958" spans="2:6">
      <c r="B2958" s="444">
        <v>38190</v>
      </c>
      <c r="C2958" s="445">
        <v>22.827271</v>
      </c>
      <c r="D2958" s="445">
        <v>22.827271</v>
      </c>
      <c r="E2958" s="446">
        <f t="shared" si="49"/>
        <v>-0.95227943178976404</v>
      </c>
      <c r="F2958" s="80">
        <v>-6.6372092078459399E-4</v>
      </c>
    </row>
    <row r="2959" spans="2:6">
      <c r="B2959" s="444">
        <v>43802</v>
      </c>
      <c r="C2959" s="445">
        <v>478.35287499999998</v>
      </c>
      <c r="D2959" s="445">
        <v>478.35287499999998</v>
      </c>
      <c r="E2959" s="446">
        <f t="shared" si="49"/>
        <v>-0.41600410695039347</v>
      </c>
      <c r="F2959" s="80">
        <v>-6.6636256967733676E-4</v>
      </c>
    </row>
    <row r="2960" spans="2:6">
      <c r="B2960" s="444">
        <v>44761</v>
      </c>
      <c r="C2960" s="445">
        <v>819.10314900000003</v>
      </c>
      <c r="D2960" s="445">
        <v>819.10314900000003</v>
      </c>
      <c r="E2960" s="446">
        <f t="shared" si="49"/>
        <v>1.591567227692674</v>
      </c>
      <c r="F2960" s="80">
        <v>-6.74052581398632E-4</v>
      </c>
    </row>
    <row r="2961" spans="2:6">
      <c r="B2961" s="444">
        <v>41953</v>
      </c>
      <c r="C2961" s="445">
        <v>316.06478900000002</v>
      </c>
      <c r="D2961" s="445">
        <v>316.06478900000002</v>
      </c>
      <c r="E2961" s="446">
        <f t="shared" si="49"/>
        <v>2.8645210019216187</v>
      </c>
      <c r="F2961" s="80">
        <v>-6.7947770304843669E-4</v>
      </c>
    </row>
    <row r="2962" spans="2:6">
      <c r="B2962" s="444">
        <v>40833</v>
      </c>
      <c r="C2962" s="445">
        <v>81.786277999999996</v>
      </c>
      <c r="D2962" s="445">
        <v>81.786277999999996</v>
      </c>
      <c r="E2962" s="446">
        <f t="shared" si="49"/>
        <v>0.94728718693148228</v>
      </c>
      <c r="F2962" s="80">
        <v>-6.813490880560602E-4</v>
      </c>
    </row>
    <row r="2963" spans="2:6">
      <c r="B2963" s="444">
        <v>38693</v>
      </c>
      <c r="C2963" s="445">
        <v>42.000110999999997</v>
      </c>
      <c r="D2963" s="445">
        <v>42.000110999999997</v>
      </c>
      <c r="E2963" s="446">
        <f t="shared" si="49"/>
        <v>-0.95100153976321056</v>
      </c>
      <c r="F2963" s="80">
        <v>-6.8407752748578243E-4</v>
      </c>
    </row>
    <row r="2964" spans="2:6">
      <c r="B2964" s="444">
        <v>44812</v>
      </c>
      <c r="C2964" s="445">
        <v>857.17205799999999</v>
      </c>
      <c r="D2964" s="445">
        <v>857.17205799999999</v>
      </c>
      <c r="E2964" s="446">
        <f t="shared" si="49"/>
        <v>1.7498081848424603</v>
      </c>
      <c r="F2964" s="80">
        <v>-6.9760971841925645E-4</v>
      </c>
    </row>
    <row r="2965" spans="2:6">
      <c r="B2965" s="444">
        <v>42542</v>
      </c>
      <c r="C2965" s="445">
        <v>311.72067299999998</v>
      </c>
      <c r="D2965" s="445">
        <v>311.72067299999998</v>
      </c>
      <c r="E2965" s="446">
        <f t="shared" si="49"/>
        <v>0.10930286806769041</v>
      </c>
      <c r="F2965" s="80">
        <v>-7.1357526458948328E-4</v>
      </c>
    </row>
    <row r="2966" spans="2:6">
      <c r="B2966" s="444">
        <v>41711</v>
      </c>
      <c r="C2966" s="445">
        <v>281.00592</v>
      </c>
      <c r="D2966" s="445">
        <v>281.00592</v>
      </c>
      <c r="E2966" s="446">
        <f t="shared" si="49"/>
        <v>2.1092928143256198</v>
      </c>
      <c r="F2966" s="80">
        <v>-7.192927036752117E-4</v>
      </c>
    </row>
    <row r="2967" spans="2:6">
      <c r="B2967" s="444">
        <v>40970</v>
      </c>
      <c r="C2967" s="445">
        <v>90.376152000000005</v>
      </c>
      <c r="D2967" s="445">
        <v>90.376152000000005</v>
      </c>
      <c r="E2967" s="446">
        <f t="shared" si="49"/>
        <v>0.88796148946073439</v>
      </c>
      <c r="F2967" s="80">
        <v>-7.2622367129593357E-4</v>
      </c>
    </row>
    <row r="2968" spans="2:6">
      <c r="B2968" s="444">
        <v>38846</v>
      </c>
      <c r="C2968" s="445">
        <v>47.869700999999999</v>
      </c>
      <c r="D2968" s="445">
        <v>47.869700999999999</v>
      </c>
      <c r="E2968" s="446">
        <f t="shared" si="49"/>
        <v>-0.95466489234029916</v>
      </c>
      <c r="F2968" s="80">
        <v>-7.4279904607599256E-4</v>
      </c>
    </row>
    <row r="2969" spans="2:6">
      <c r="B2969" s="444">
        <v>44897</v>
      </c>
      <c r="C2969" s="445">
        <v>1055.9079589999999</v>
      </c>
      <c r="D2969" s="445">
        <v>1055.9079589999999</v>
      </c>
      <c r="E2969" s="446">
        <f t="shared" si="49"/>
        <v>11.318461084304325</v>
      </c>
      <c r="F2969" s="80">
        <v>-7.4811027977583766E-4</v>
      </c>
    </row>
    <row r="2970" spans="2:6">
      <c r="B2970" s="444">
        <v>40553</v>
      </c>
      <c r="C2970" s="445">
        <v>85.717522000000002</v>
      </c>
      <c r="D2970" s="445">
        <v>85.717522000000002</v>
      </c>
      <c r="E2970" s="446">
        <f t="shared" si="49"/>
        <v>7.3723169798265431E-3</v>
      </c>
      <c r="F2970" s="80">
        <v>-7.5260472227756114E-4</v>
      </c>
    </row>
    <row r="2971" spans="2:6">
      <c r="B2971" s="444">
        <v>40597</v>
      </c>
      <c r="C2971" s="445">
        <v>85.090209999999999</v>
      </c>
      <c r="D2971" s="445">
        <v>85.090209999999999</v>
      </c>
      <c r="E2971" s="446">
        <f t="shared" si="49"/>
        <v>-0.50746094684040677</v>
      </c>
      <c r="F2971" s="80">
        <v>-7.6091827179247673E-4</v>
      </c>
    </row>
    <row r="2972" spans="2:6">
      <c r="B2972" s="444">
        <v>41494</v>
      </c>
      <c r="C2972" s="445">
        <v>172.75830099999999</v>
      </c>
      <c r="D2972" s="445">
        <v>172.75830099999999</v>
      </c>
      <c r="E2972" s="446">
        <f t="shared" si="49"/>
        <v>0.80721089048796846</v>
      </c>
      <c r="F2972" s="80">
        <v>-7.7171420883059838E-4</v>
      </c>
    </row>
    <row r="2973" spans="2:6">
      <c r="B2973" s="444">
        <v>40695</v>
      </c>
      <c r="C2973" s="445">
        <v>95.593879999999999</v>
      </c>
      <c r="D2973" s="445">
        <v>95.593879999999999</v>
      </c>
      <c r="E2973" s="446">
        <f t="shared" si="49"/>
        <v>-0.80648062921483099</v>
      </c>
      <c r="F2973" s="80">
        <v>-7.7690388358386819E-4</v>
      </c>
    </row>
    <row r="2974" spans="2:6">
      <c r="B2974" s="444">
        <v>44018</v>
      </c>
      <c r="C2974" s="445">
        <v>493.97576900000001</v>
      </c>
      <c r="D2974" s="445">
        <v>493.97576900000001</v>
      </c>
      <c r="E2974" s="446">
        <f t="shared" si="49"/>
        <v>34.884920060966678</v>
      </c>
      <c r="F2974" s="80">
        <v>-7.7732212202274997E-4</v>
      </c>
    </row>
    <row r="2975" spans="2:6">
      <c r="B2975" s="444">
        <v>37620</v>
      </c>
      <c r="C2975" s="445">
        <v>13.765553000000001</v>
      </c>
      <c r="D2975" s="445">
        <v>13.765553000000001</v>
      </c>
      <c r="E2975" s="446">
        <f t="shared" si="49"/>
        <v>-0.99156021062896238</v>
      </c>
      <c r="F2975" s="80">
        <v>-8.0143176172564612E-4</v>
      </c>
    </row>
    <row r="2976" spans="2:6">
      <c r="B2976" s="444">
        <v>45335</v>
      </c>
      <c r="C2976" s="445">
        <v>1631.0303960000001</v>
      </c>
      <c r="D2976" s="445">
        <v>1631.0303960000001</v>
      </c>
      <c r="E2976" s="446">
        <f t="shared" si="49"/>
        <v>3.5399681732172397</v>
      </c>
      <c r="F2976" s="80">
        <v>-8.0988699880724102E-4</v>
      </c>
    </row>
    <row r="2977" spans="2:6">
      <c r="B2977" s="444">
        <v>42983</v>
      </c>
      <c r="C2977" s="445">
        <v>359.26031499999999</v>
      </c>
      <c r="D2977" s="445">
        <v>359.26031499999999</v>
      </c>
      <c r="E2977" s="446">
        <f t="shared" si="49"/>
        <v>15.112719645830836</v>
      </c>
      <c r="F2977" s="80">
        <v>-8.134549475551367E-4</v>
      </c>
    </row>
    <row r="2978" spans="2:6">
      <c r="B2978" s="444">
        <v>38154</v>
      </c>
      <c r="C2978" s="445">
        <v>22.296690000000002</v>
      </c>
      <c r="D2978" s="445">
        <v>22.296690000000002</v>
      </c>
      <c r="E2978" s="446">
        <f t="shared" si="49"/>
        <v>-0.563340712273524</v>
      </c>
      <c r="F2978" s="80">
        <v>-8.153302522208028E-4</v>
      </c>
    </row>
    <row r="2979" spans="2:6">
      <c r="B2979" s="444">
        <v>39392</v>
      </c>
      <c r="C2979" s="445">
        <v>51.061985</v>
      </c>
      <c r="D2979" s="445">
        <v>51.061985</v>
      </c>
      <c r="E2979" s="446">
        <f t="shared" si="49"/>
        <v>0.15344758541256809</v>
      </c>
      <c r="F2979" s="80">
        <v>-8.168484143300514E-4</v>
      </c>
    </row>
    <row r="2980" spans="2:6">
      <c r="B2980" s="444">
        <v>40032</v>
      </c>
      <c r="C2980" s="445">
        <v>44.269011999999996</v>
      </c>
      <c r="D2980" s="445">
        <v>44.269011999999996</v>
      </c>
      <c r="E2980" s="446">
        <f t="shared" si="49"/>
        <v>0.59269398020913933</v>
      </c>
      <c r="F2980" s="80">
        <v>-8.1796171704440201E-4</v>
      </c>
    </row>
    <row r="2981" spans="2:6">
      <c r="B2981" s="444">
        <v>38327</v>
      </c>
      <c r="C2981" s="445">
        <v>27.795051999999998</v>
      </c>
      <c r="D2981" s="445">
        <v>27.795051999999998</v>
      </c>
      <c r="E2981" s="446">
        <f t="shared" si="49"/>
        <v>-0.91375622392583178</v>
      </c>
      <c r="F2981" s="80">
        <v>-8.182526491837816E-4</v>
      </c>
    </row>
    <row r="2982" spans="2:6">
      <c r="B2982" s="444">
        <v>42606</v>
      </c>
      <c r="C2982" s="445">
        <v>322.28472900000003</v>
      </c>
      <c r="D2982" s="445">
        <v>322.28472900000003</v>
      </c>
      <c r="E2982" s="446">
        <f t="shared" si="49"/>
        <v>3.4292400383013844E-2</v>
      </c>
      <c r="F2982" s="80">
        <v>-8.2190710157992175E-4</v>
      </c>
    </row>
    <row r="2983" spans="2:6">
      <c r="B2983" s="444">
        <v>42544</v>
      </c>
      <c r="C2983" s="445">
        <v>311.599243</v>
      </c>
      <c r="D2983" s="445">
        <v>311.599243</v>
      </c>
      <c r="E2983" s="446">
        <f t="shared" si="49"/>
        <v>5.6609741065545958</v>
      </c>
      <c r="F2983" s="80">
        <v>-8.4371514067205222E-4</v>
      </c>
    </row>
    <row r="2984" spans="2:6">
      <c r="B2984" s="444">
        <v>38726</v>
      </c>
      <c r="C2984" s="445">
        <v>46.779831000000001</v>
      </c>
      <c r="D2984" s="445">
        <v>46.779831000000001</v>
      </c>
      <c r="E2984" s="446">
        <f t="shared" si="49"/>
        <v>-0.46763177552397639</v>
      </c>
      <c r="F2984" s="80">
        <v>-8.5256759604934729E-4</v>
      </c>
    </row>
    <row r="2985" spans="2:6">
      <c r="B2985" s="444">
        <v>40952</v>
      </c>
      <c r="C2985" s="445">
        <v>87.871193000000005</v>
      </c>
      <c r="D2985" s="445">
        <v>87.871193000000005</v>
      </c>
      <c r="E2985" s="446">
        <f t="shared" si="49"/>
        <v>-0.87489704951423553</v>
      </c>
      <c r="F2985" s="80">
        <v>-8.5319179351273089E-4</v>
      </c>
    </row>
    <row r="2986" spans="2:6">
      <c r="B2986" s="444">
        <v>44153</v>
      </c>
      <c r="C2986" s="445">
        <v>702.39105199999995</v>
      </c>
      <c r="D2986" s="445">
        <v>702.39105199999995</v>
      </c>
      <c r="E2986" s="446">
        <f t="shared" si="49"/>
        <v>-0.18523226735458975</v>
      </c>
      <c r="F2986" s="80">
        <v>-8.5883990848012459E-4</v>
      </c>
    </row>
    <row r="2987" spans="2:6">
      <c r="B2987" s="444">
        <v>44379</v>
      </c>
      <c r="C2987" s="445">
        <v>862.07519500000001</v>
      </c>
      <c r="D2987" s="445">
        <v>862.07519500000001</v>
      </c>
      <c r="E2987" s="446">
        <f t="shared" si="49"/>
        <v>-0.10464309226259827</v>
      </c>
      <c r="F2987" s="80">
        <v>-8.6259413032385712E-4</v>
      </c>
    </row>
    <row r="2988" spans="2:6">
      <c r="B2988" s="444">
        <v>44923</v>
      </c>
      <c r="C2988" s="445">
        <v>962.82855199999995</v>
      </c>
      <c r="D2988" s="445">
        <v>962.82855199999995</v>
      </c>
      <c r="E2988" s="446">
        <f t="shared" si="49"/>
        <v>1.9177734459561693</v>
      </c>
      <c r="F2988" s="80">
        <v>-8.6846943210905359E-4</v>
      </c>
    </row>
    <row r="2989" spans="2:6">
      <c r="B2989" s="444">
        <v>42705</v>
      </c>
      <c r="C2989" s="445">
        <v>329.98742700000003</v>
      </c>
      <c r="D2989" s="445">
        <v>329.98742700000003</v>
      </c>
      <c r="E2989" s="446">
        <f t="shared" si="49"/>
        <v>2.4409349509944751</v>
      </c>
      <c r="F2989" s="80">
        <v>-8.7068959268521429E-4</v>
      </c>
    </row>
    <row r="2990" spans="2:6">
      <c r="B2990" s="444">
        <v>40660</v>
      </c>
      <c r="C2990" s="445">
        <v>95.900513000000004</v>
      </c>
      <c r="D2990" s="445">
        <v>95.900513000000004</v>
      </c>
      <c r="E2990" s="446">
        <f t="shared" si="49"/>
        <v>-0.93637194953597269</v>
      </c>
      <c r="F2990" s="80">
        <v>-8.7132097836228883E-4</v>
      </c>
    </row>
    <row r="2991" spans="2:6">
      <c r="B2991" s="444">
        <v>45392</v>
      </c>
      <c r="C2991" s="445">
        <v>1507.204956</v>
      </c>
      <c r="D2991" s="445">
        <v>1507.204956</v>
      </c>
      <c r="E2991" s="446">
        <f t="shared" si="49"/>
        <v>15.063411857672797</v>
      </c>
      <c r="F2991" s="80">
        <v>-8.7628469829259537E-4</v>
      </c>
    </row>
    <row r="2992" spans="2:6">
      <c r="B2992" s="444">
        <v>40675</v>
      </c>
      <c r="C2992" s="445">
        <v>93.828445000000002</v>
      </c>
      <c r="D2992" s="445">
        <v>93.828445000000002</v>
      </c>
      <c r="E2992" s="446">
        <f t="shared" si="49"/>
        <v>2.1622674875060057</v>
      </c>
      <c r="F2992" s="80">
        <v>-8.9047125794927684E-4</v>
      </c>
    </row>
    <row r="2993" spans="2:6">
      <c r="B2993" s="444">
        <v>38519</v>
      </c>
      <c r="C2993" s="445">
        <v>29.671254999999999</v>
      </c>
      <c r="D2993" s="445">
        <v>29.671254999999999</v>
      </c>
      <c r="E2993" s="446">
        <f t="shared" si="49"/>
        <v>-0.33412822388539254</v>
      </c>
      <c r="F2993" s="80">
        <v>-8.9844624560964093E-4</v>
      </c>
    </row>
    <row r="2994" spans="2:6">
      <c r="B2994" s="444">
        <v>38995</v>
      </c>
      <c r="C2994" s="445">
        <v>44.560012999999998</v>
      </c>
      <c r="D2994" s="445">
        <v>44.560012999999998</v>
      </c>
      <c r="E2994" s="446">
        <f t="shared" si="49"/>
        <v>-0.89409063819413148</v>
      </c>
      <c r="F2994" s="80">
        <v>-9.0721006895122525E-4</v>
      </c>
    </row>
    <row r="2995" spans="2:6">
      <c r="B2995" s="444">
        <v>43903</v>
      </c>
      <c r="C2995" s="445">
        <v>420.73724399999998</v>
      </c>
      <c r="D2995" s="445">
        <v>420.73724399999998</v>
      </c>
      <c r="E2995" s="446">
        <f t="shared" si="49"/>
        <v>-0.43691593639609472</v>
      </c>
      <c r="F2995" s="80">
        <v>-9.1214559314412025E-4</v>
      </c>
    </row>
    <row r="2996" spans="2:6">
      <c r="B2996" s="444">
        <v>44126</v>
      </c>
      <c r="C2996" s="445">
        <v>747.20147699999995</v>
      </c>
      <c r="D2996" s="445">
        <v>747.20147699999995</v>
      </c>
      <c r="E2996" s="446">
        <f t="shared" si="49"/>
        <v>1.258147663688991</v>
      </c>
      <c r="F2996" s="80">
        <v>-9.2276072916785967E-4</v>
      </c>
    </row>
    <row r="2997" spans="2:6">
      <c r="B2997" s="444">
        <v>42703</v>
      </c>
      <c r="C2997" s="445">
        <v>330.89132699999999</v>
      </c>
      <c r="D2997" s="445">
        <v>330.89132699999999</v>
      </c>
      <c r="E2997" s="446">
        <f t="shared" si="49"/>
        <v>3.8887129277106176</v>
      </c>
      <c r="F2997" s="80">
        <v>-9.3036382731093159E-4</v>
      </c>
    </row>
    <row r="2998" spans="2:6">
      <c r="B2998" s="444">
        <v>40178</v>
      </c>
      <c r="C2998" s="445">
        <v>67.684753000000001</v>
      </c>
      <c r="D2998" s="445">
        <v>67.684753000000001</v>
      </c>
      <c r="E2998" s="446">
        <f t="shared" si="49"/>
        <v>-0.80843132573073639</v>
      </c>
      <c r="F2998" s="80">
        <v>-9.4190923539250182E-4</v>
      </c>
    </row>
    <row r="2999" spans="2:6">
      <c r="B2999" s="444">
        <v>42915</v>
      </c>
      <c r="C2999" s="445">
        <v>353.31848100000002</v>
      </c>
      <c r="D2999" s="445">
        <v>353.31848100000002</v>
      </c>
      <c r="E2999" s="446">
        <f t="shared" si="49"/>
        <v>-0.63896852561855377</v>
      </c>
      <c r="F2999" s="80">
        <v>-9.4292143116625482E-4</v>
      </c>
    </row>
    <row r="3000" spans="2:6">
      <c r="B3000" s="444">
        <v>44875</v>
      </c>
      <c r="C3000" s="445">
        <v>978.63622999999995</v>
      </c>
      <c r="D3000" s="445">
        <v>978.63622999999995</v>
      </c>
      <c r="E3000" s="446">
        <f t="shared" si="49"/>
        <v>2.1200409055185272</v>
      </c>
      <c r="F3000" s="80">
        <v>-9.4920603821679883E-4</v>
      </c>
    </row>
    <row r="3001" spans="2:6">
      <c r="B3001" s="444">
        <v>42006</v>
      </c>
      <c r="C3001" s="445">
        <v>313.66134599999998</v>
      </c>
      <c r="D3001" s="445">
        <v>313.66134599999998</v>
      </c>
      <c r="E3001" s="446">
        <f t="shared" si="49"/>
        <v>-0.28055038966426515</v>
      </c>
      <c r="F3001" s="80">
        <v>-9.6471816902787833E-4</v>
      </c>
    </row>
    <row r="3002" spans="2:6">
      <c r="B3002" s="444">
        <v>43969</v>
      </c>
      <c r="C3002" s="445">
        <v>435.97403000000003</v>
      </c>
      <c r="D3002" s="445">
        <v>435.97403000000003</v>
      </c>
      <c r="E3002" s="446">
        <f t="shared" si="49"/>
        <v>0.58949241366823979</v>
      </c>
      <c r="F3002" s="80">
        <v>-9.779725023337793E-4</v>
      </c>
    </row>
    <row r="3003" spans="2:6">
      <c r="B3003" s="444">
        <v>41732</v>
      </c>
      <c r="C3003" s="445">
        <v>274.28506499999997</v>
      </c>
      <c r="D3003" s="445">
        <v>274.28506499999997</v>
      </c>
      <c r="E3003" s="446">
        <f t="shared" si="49"/>
        <v>11.110573525824961</v>
      </c>
      <c r="F3003" s="80">
        <v>-9.8214666265539208E-4</v>
      </c>
    </row>
    <row r="3004" spans="2:6">
      <c r="B3004" s="444">
        <v>38138</v>
      </c>
      <c r="C3004" s="445">
        <v>22.648396000000002</v>
      </c>
      <c r="D3004" s="445">
        <v>22.648396000000002</v>
      </c>
      <c r="E3004" s="446">
        <f t="shared" si="49"/>
        <v>-0.64251858364197556</v>
      </c>
      <c r="F3004" s="80">
        <v>-1.0030815834247697E-3</v>
      </c>
    </row>
    <row r="3005" spans="2:6">
      <c r="B3005" s="444">
        <v>40275</v>
      </c>
      <c r="C3005" s="445">
        <v>63.355449999999998</v>
      </c>
      <c r="D3005" s="445">
        <v>63.355449999999998</v>
      </c>
      <c r="E3005" s="446">
        <f t="shared" si="49"/>
        <v>-0.30402806427164819</v>
      </c>
      <c r="F3005" s="80">
        <v>-1.0086028072003872E-3</v>
      </c>
    </row>
    <row r="3006" spans="2:6">
      <c r="B3006" s="444">
        <v>40722</v>
      </c>
      <c r="C3006" s="445">
        <v>91.031616</v>
      </c>
      <c r="D3006" s="445">
        <v>91.031616</v>
      </c>
      <c r="E3006" s="446">
        <f t="shared" si="49"/>
        <v>2.4005245074920971</v>
      </c>
      <c r="F3006" s="80">
        <v>-1.0196924461671752E-3</v>
      </c>
    </row>
    <row r="3007" spans="2:6">
      <c r="B3007" s="444">
        <v>38335</v>
      </c>
      <c r="C3007" s="445">
        <v>26.769874999999999</v>
      </c>
      <c r="D3007" s="445">
        <v>26.769874999999999</v>
      </c>
      <c r="E3007" s="446">
        <f t="shared" si="49"/>
        <v>-0.95667590456031704</v>
      </c>
      <c r="F3007" s="80">
        <v>-1.0293513276763422E-3</v>
      </c>
    </row>
    <row r="3008" spans="2:6">
      <c r="B3008" s="444">
        <v>44085</v>
      </c>
      <c r="C3008" s="445">
        <v>617.89807099999996</v>
      </c>
      <c r="D3008" s="445">
        <v>617.89807099999996</v>
      </c>
      <c r="E3008" s="446">
        <f t="shared" si="49"/>
        <v>9.1778223981083382</v>
      </c>
      <c r="F3008" s="80">
        <v>-1.0383688084864007E-3</v>
      </c>
    </row>
    <row r="3009" spans="2:6">
      <c r="B3009" s="444">
        <v>40085</v>
      </c>
      <c r="C3009" s="445">
        <v>60.710242999999998</v>
      </c>
      <c r="D3009" s="445">
        <v>60.710242999999998</v>
      </c>
      <c r="E3009" s="446">
        <f t="shared" si="49"/>
        <v>-0.87492552087682585</v>
      </c>
      <c r="F3009" s="80">
        <v>-1.0431660831899947E-3</v>
      </c>
    </row>
    <row r="3010" spans="2:6">
      <c r="B3010" s="444">
        <v>43787</v>
      </c>
      <c r="C3010" s="445">
        <v>485.39273100000003</v>
      </c>
      <c r="D3010" s="445">
        <v>485.39273100000003</v>
      </c>
      <c r="E3010" s="446">
        <f t="shared" si="49"/>
        <v>5.0993942082431722</v>
      </c>
      <c r="F3010" s="80">
        <v>-1.0504911958095775E-3</v>
      </c>
    </row>
    <row r="3011" spans="2:6">
      <c r="B3011" s="444">
        <v>40858</v>
      </c>
      <c r="C3011" s="445">
        <v>79.580482000000003</v>
      </c>
      <c r="D3011" s="445">
        <v>79.580482000000003</v>
      </c>
      <c r="E3011" s="446">
        <f t="shared" si="49"/>
        <v>1.6849126938009902</v>
      </c>
      <c r="F3011" s="80">
        <v>-1.0546103115418592E-3</v>
      </c>
    </row>
    <row r="3012" spans="2:6">
      <c r="B3012" s="444">
        <v>38520</v>
      </c>
      <c r="C3012" s="445">
        <v>29.639876999999998</v>
      </c>
      <c r="D3012" s="445">
        <v>29.639876999999998</v>
      </c>
      <c r="E3012" s="446">
        <f t="shared" si="49"/>
        <v>-0.97054382853419086</v>
      </c>
      <c r="F3012" s="80">
        <v>-1.0575218338422232E-3</v>
      </c>
    </row>
    <row r="3013" spans="2:6">
      <c r="B3013" s="444">
        <v>44586</v>
      </c>
      <c r="C3013" s="445">
        <v>1006.236572</v>
      </c>
      <c r="D3013" s="445">
        <v>1006.236572</v>
      </c>
      <c r="E3013" s="446">
        <f t="shared" si="49"/>
        <v>72.176403118530857</v>
      </c>
      <c r="F3013" s="80">
        <v>-1.0667250706032361E-3</v>
      </c>
    </row>
    <row r="3014" spans="2:6">
      <c r="B3014" s="444">
        <v>37621</v>
      </c>
      <c r="C3014" s="445">
        <v>13.750833999999999</v>
      </c>
      <c r="D3014" s="445">
        <v>13.750833999999999</v>
      </c>
      <c r="E3014" s="446">
        <f t="shared" si="49"/>
        <v>-0.97115244862518124</v>
      </c>
      <c r="F3014" s="80">
        <v>-1.0692632544440084E-3</v>
      </c>
    </row>
    <row r="3015" spans="2:6">
      <c r="B3015" s="444">
        <v>43805</v>
      </c>
      <c r="C3015" s="445">
        <v>476.67248499999999</v>
      </c>
      <c r="D3015" s="445">
        <v>476.67248499999999</v>
      </c>
      <c r="E3015" s="446">
        <f t="shared" si="49"/>
        <v>-0.37560730999264402</v>
      </c>
      <c r="F3015" s="80">
        <v>-1.0700714142006795E-3</v>
      </c>
    </row>
    <row r="3016" spans="2:6">
      <c r="B3016" s="444">
        <v>44181</v>
      </c>
      <c r="C3016" s="445">
        <v>763.41778599999998</v>
      </c>
      <c r="D3016" s="445">
        <v>763.41778599999998</v>
      </c>
      <c r="E3016" s="446">
        <f t="shared" si="49"/>
        <v>1.6620031369131474</v>
      </c>
      <c r="F3016" s="80">
        <v>-1.0720965737124333E-3</v>
      </c>
    </row>
    <row r="3017" spans="2:6">
      <c r="B3017" s="444">
        <v>41683</v>
      </c>
      <c r="C3017" s="445">
        <v>286.78320300000001</v>
      </c>
      <c r="D3017" s="445">
        <v>286.78320300000001</v>
      </c>
      <c r="E3017" s="446">
        <f t="shared" si="49"/>
        <v>-0.71868681375499588</v>
      </c>
      <c r="F3017" s="80">
        <v>-1.0735152637800782E-3</v>
      </c>
    </row>
    <row r="3018" spans="2:6">
      <c r="B3018" s="444">
        <v>44624</v>
      </c>
      <c r="C3018" s="445">
        <v>1019.44458</v>
      </c>
      <c r="D3018" s="445">
        <v>1019.44458</v>
      </c>
      <c r="E3018" s="446">
        <f t="shared" si="49"/>
        <v>18.55667640128614</v>
      </c>
      <c r="F3018" s="80">
        <v>-1.0968298297697743E-3</v>
      </c>
    </row>
    <row r="3019" spans="2:6">
      <c r="B3019" s="444">
        <v>39143</v>
      </c>
      <c r="C3019" s="445">
        <v>52.127701000000002</v>
      </c>
      <c r="D3019" s="445">
        <v>52.127701000000002</v>
      </c>
      <c r="E3019" s="446">
        <f t="shared" ref="E3019:E3082" si="50">C3019/C3020-1</f>
        <v>-0.64269484781905994</v>
      </c>
      <c r="F3019" s="80">
        <v>-1.1060560381412898E-3</v>
      </c>
    </row>
    <row r="3020" spans="2:6">
      <c r="B3020" s="444">
        <v>41358</v>
      </c>
      <c r="C3020" s="445">
        <v>145.891266</v>
      </c>
      <c r="D3020" s="445">
        <v>145.891266</v>
      </c>
      <c r="E3020" s="446">
        <f t="shared" si="50"/>
        <v>1.7856268249430221</v>
      </c>
      <c r="F3020" s="80">
        <v>-1.1067974766981736E-3</v>
      </c>
    </row>
    <row r="3021" spans="2:6">
      <c r="B3021" s="444">
        <v>39422</v>
      </c>
      <c r="C3021" s="445">
        <v>52.372867999999997</v>
      </c>
      <c r="D3021" s="445">
        <v>52.372867999999997</v>
      </c>
      <c r="E3021" s="446">
        <f t="shared" si="50"/>
        <v>-0.89385764738223428</v>
      </c>
      <c r="F3021" s="80">
        <v>-1.1221645376591205E-3</v>
      </c>
    </row>
    <row r="3022" spans="2:6">
      <c r="B3022" s="444">
        <v>43993</v>
      </c>
      <c r="C3022" s="445">
        <v>493.421021</v>
      </c>
      <c r="D3022" s="445">
        <v>493.421021</v>
      </c>
      <c r="E3022" s="446">
        <f t="shared" si="50"/>
        <v>1.439751899768305</v>
      </c>
      <c r="F3022" s="80">
        <v>-1.1230267450629272E-3</v>
      </c>
    </row>
    <row r="3023" spans="2:6">
      <c r="B3023" s="444">
        <v>41605</v>
      </c>
      <c r="C3023" s="445">
        <v>202.24229399999999</v>
      </c>
      <c r="D3023" s="445">
        <v>202.24229399999999</v>
      </c>
      <c r="E3023" s="446">
        <f t="shared" si="50"/>
        <v>-3.430157795070421E-2</v>
      </c>
      <c r="F3023" s="80">
        <v>-1.1321740068667152E-3</v>
      </c>
    </row>
    <row r="3024" spans="2:6">
      <c r="B3024" s="444">
        <v>41591</v>
      </c>
      <c r="C3024" s="445">
        <v>209.42593400000001</v>
      </c>
      <c r="D3024" s="445">
        <v>209.42593400000001</v>
      </c>
      <c r="E3024" s="446">
        <f t="shared" si="50"/>
        <v>5.9443248183375381</v>
      </c>
      <c r="F3024" s="80">
        <v>-1.1393232846274026E-3</v>
      </c>
    </row>
    <row r="3025" spans="2:6">
      <c r="B3025" s="444">
        <v>38544</v>
      </c>
      <c r="C3025" s="445">
        <v>30.157854</v>
      </c>
      <c r="D3025" s="445">
        <v>30.157854</v>
      </c>
      <c r="E3025" s="446">
        <f t="shared" si="50"/>
        <v>-0.96902006979027855</v>
      </c>
      <c r="F3025" s="80">
        <v>-1.143831314573962E-3</v>
      </c>
    </row>
    <row r="3026" spans="2:6">
      <c r="B3026" s="444">
        <v>45036</v>
      </c>
      <c r="C3026" s="445">
        <v>973.46423300000004</v>
      </c>
      <c r="D3026" s="445">
        <v>973.46423300000004</v>
      </c>
      <c r="E3026" s="446">
        <f t="shared" si="50"/>
        <v>0.11178721487997323</v>
      </c>
      <c r="F3026" s="80">
        <v>-1.1552087527489929E-3</v>
      </c>
    </row>
    <row r="3027" spans="2:6">
      <c r="B3027" s="444">
        <v>44775</v>
      </c>
      <c r="C3027" s="445">
        <v>875.58502199999998</v>
      </c>
      <c r="D3027" s="445">
        <v>875.58502199999998</v>
      </c>
      <c r="E3027" s="446">
        <f t="shared" si="50"/>
        <v>-0.32150552954013756</v>
      </c>
      <c r="F3027" s="80">
        <v>-1.15539527356745E-3</v>
      </c>
    </row>
    <row r="3028" spans="2:6">
      <c r="B3028" s="444">
        <v>45267</v>
      </c>
      <c r="C3028" s="445">
        <v>1290.482178</v>
      </c>
      <c r="D3028" s="445">
        <v>1290.482178</v>
      </c>
      <c r="E3028" s="446">
        <f t="shared" si="50"/>
        <v>32.651425042143096</v>
      </c>
      <c r="F3028" s="80">
        <v>-1.1657249699155159E-3</v>
      </c>
    </row>
    <row r="3029" spans="2:6">
      <c r="B3029" s="444">
        <v>38896</v>
      </c>
      <c r="C3029" s="445">
        <v>38.348514999999999</v>
      </c>
      <c r="D3029" s="445">
        <v>38.348514999999999</v>
      </c>
      <c r="E3029" s="446">
        <f t="shared" si="50"/>
        <v>-0.91710854369169803</v>
      </c>
      <c r="F3029" s="80">
        <v>-1.1803458123079702E-3</v>
      </c>
    </row>
    <row r="3030" spans="2:6">
      <c r="B3030" s="444">
        <v>43810</v>
      </c>
      <c r="C3030" s="445">
        <v>462.63531499999999</v>
      </c>
      <c r="D3030" s="445">
        <v>462.63531499999999</v>
      </c>
      <c r="E3030" s="446">
        <f t="shared" si="50"/>
        <v>9.8366853011725564</v>
      </c>
      <c r="F3030" s="80">
        <v>-1.1938514171384584E-3</v>
      </c>
    </row>
    <row r="3031" spans="2:6">
      <c r="B3031" s="444">
        <v>38708</v>
      </c>
      <c r="C3031" s="445">
        <v>42.691589</v>
      </c>
      <c r="D3031" s="445">
        <v>42.691589</v>
      </c>
      <c r="E3031" s="446">
        <f t="shared" si="50"/>
        <v>-0.95581598700325898</v>
      </c>
      <c r="F3031" s="80">
        <v>-1.1956663004052404E-3</v>
      </c>
    </row>
    <row r="3032" spans="2:6">
      <c r="B3032" s="444">
        <v>44917</v>
      </c>
      <c r="C3032" s="445">
        <v>966.222534</v>
      </c>
      <c r="D3032" s="445">
        <v>966.222534</v>
      </c>
      <c r="E3032" s="446">
        <f t="shared" si="50"/>
        <v>1.9746535320622365</v>
      </c>
      <c r="F3032" s="80">
        <v>-1.2015424412956666E-3</v>
      </c>
    </row>
    <row r="3033" spans="2:6">
      <c r="B3033" s="444">
        <v>41971</v>
      </c>
      <c r="C3033" s="445">
        <v>324.818512</v>
      </c>
      <c r="D3033" s="445">
        <v>324.818512</v>
      </c>
      <c r="E3033" s="446">
        <f t="shared" si="50"/>
        <v>-0.13755847836059876</v>
      </c>
      <c r="F3033" s="80">
        <v>-1.2018073859138001E-3</v>
      </c>
    </row>
    <row r="3034" spans="2:6">
      <c r="B3034" s="444">
        <v>42202</v>
      </c>
      <c r="C3034" s="445">
        <v>376.62670900000001</v>
      </c>
      <c r="D3034" s="445">
        <v>376.62670900000001</v>
      </c>
      <c r="E3034" s="446">
        <f t="shared" si="50"/>
        <v>2.7250758715263186</v>
      </c>
      <c r="F3034" s="80">
        <v>-1.2023149098849828E-3</v>
      </c>
    </row>
    <row r="3035" spans="2:6">
      <c r="B3035" s="444">
        <v>41130</v>
      </c>
      <c r="C3035" s="445">
        <v>101.105782</v>
      </c>
      <c r="D3035" s="445">
        <v>101.105782</v>
      </c>
      <c r="E3035" s="446">
        <f t="shared" si="50"/>
        <v>-0.90550153198398609</v>
      </c>
      <c r="F3035" s="80">
        <v>-1.2096526470041224E-3</v>
      </c>
    </row>
    <row r="3036" spans="2:6">
      <c r="B3036" s="444">
        <v>45132</v>
      </c>
      <c r="C3036" s="445">
        <v>1069.9197999999999</v>
      </c>
      <c r="D3036" s="445">
        <v>1069.9197999999999</v>
      </c>
      <c r="E3036" s="446">
        <f t="shared" si="50"/>
        <v>1.4027107285462375</v>
      </c>
      <c r="F3036" s="80">
        <v>-1.2130458023010826E-3</v>
      </c>
    </row>
    <row r="3037" spans="2:6">
      <c r="B3037" s="444">
        <v>43525</v>
      </c>
      <c r="C3037" s="445">
        <v>445.296967</v>
      </c>
      <c r="D3037" s="445">
        <v>445.296967</v>
      </c>
      <c r="E3037" s="446">
        <f t="shared" si="50"/>
        <v>-0.57553310331207819</v>
      </c>
      <c r="F3037" s="80">
        <v>-1.2337146633133456E-3</v>
      </c>
    </row>
    <row r="3038" spans="2:6">
      <c r="B3038" s="444">
        <v>44890</v>
      </c>
      <c r="C3038" s="445">
        <v>1049.073486</v>
      </c>
      <c r="D3038" s="445">
        <v>1049.073486</v>
      </c>
      <c r="E3038" s="446">
        <f t="shared" si="50"/>
        <v>6.6917859712147809E-3</v>
      </c>
      <c r="F3038" s="80">
        <v>-1.2394426241713052E-3</v>
      </c>
    </row>
    <row r="3039" spans="2:6">
      <c r="B3039" s="444">
        <v>44651</v>
      </c>
      <c r="C3039" s="445">
        <v>1042.099976</v>
      </c>
      <c r="D3039" s="445">
        <v>1042.099976</v>
      </c>
      <c r="E3039" s="446">
        <f t="shared" si="50"/>
        <v>48.164163254087391</v>
      </c>
      <c r="F3039" s="80">
        <v>-1.2444546136075596E-3</v>
      </c>
    </row>
    <row r="3040" spans="2:6">
      <c r="B3040" s="444">
        <v>39786</v>
      </c>
      <c r="C3040" s="445">
        <v>21.196332999999999</v>
      </c>
      <c r="D3040" s="445">
        <v>21.196332999999999</v>
      </c>
      <c r="E3040" s="446">
        <f t="shared" si="50"/>
        <v>-0.7981223002103387</v>
      </c>
      <c r="F3040" s="80">
        <v>-1.2478080782404311E-3</v>
      </c>
    </row>
    <row r="3041" spans="2:6">
      <c r="B3041" s="444">
        <v>41138</v>
      </c>
      <c r="C3041" s="445">
        <v>104.99591100000001</v>
      </c>
      <c r="D3041" s="445">
        <v>104.99591100000001</v>
      </c>
      <c r="E3041" s="446">
        <f t="shared" si="50"/>
        <v>-0.71004118671861916</v>
      </c>
      <c r="F3041" s="80">
        <v>-1.2543402301752327E-3</v>
      </c>
    </row>
    <row r="3042" spans="2:6">
      <c r="B3042" s="444">
        <v>42825</v>
      </c>
      <c r="C3042" s="445">
        <v>362.10629299999999</v>
      </c>
      <c r="D3042" s="445">
        <v>362.10629299999999</v>
      </c>
      <c r="E3042" s="446">
        <f t="shared" si="50"/>
        <v>0.147125159481998</v>
      </c>
      <c r="F3042" s="80">
        <v>-1.2558472302701684E-3</v>
      </c>
    </row>
    <row r="3043" spans="2:6">
      <c r="B3043" s="444">
        <v>41954</v>
      </c>
      <c r="C3043" s="445">
        <v>315.664154</v>
      </c>
      <c r="D3043" s="445">
        <v>315.664154</v>
      </c>
      <c r="E3043" s="446">
        <f t="shared" si="50"/>
        <v>-0.69639356523410867</v>
      </c>
      <c r="F3043" s="80">
        <v>-1.2675723900393843E-3</v>
      </c>
    </row>
    <row r="3044" spans="2:6">
      <c r="B3044" s="444">
        <v>44515</v>
      </c>
      <c r="C3044" s="445">
        <v>1039.714966</v>
      </c>
      <c r="D3044" s="445">
        <v>1039.714966</v>
      </c>
      <c r="E3044" s="446">
        <f t="shared" si="50"/>
        <v>-7.7468994385067491E-2</v>
      </c>
      <c r="F3044" s="80">
        <v>-1.2793938793581594E-3</v>
      </c>
    </row>
    <row r="3045" spans="2:6">
      <c r="B3045" s="444">
        <v>44469</v>
      </c>
      <c r="C3045" s="445">
        <v>1127.024414</v>
      </c>
      <c r="D3045" s="445">
        <v>1127.024414</v>
      </c>
      <c r="E3045" s="446">
        <f t="shared" si="50"/>
        <v>52.836830740766324</v>
      </c>
      <c r="F3045" s="80">
        <v>-1.2879021828292592E-3</v>
      </c>
    </row>
    <row r="3046" spans="2:6">
      <c r="B3046" s="444">
        <v>38085</v>
      </c>
      <c r="C3046" s="445">
        <v>20.934078</v>
      </c>
      <c r="D3046" s="445">
        <v>20.934078</v>
      </c>
      <c r="E3046" s="446">
        <f t="shared" si="50"/>
        <v>0.47962438856343814</v>
      </c>
      <c r="F3046" s="80">
        <v>-1.2920562940192948E-3</v>
      </c>
    </row>
    <row r="3047" spans="2:6">
      <c r="B3047" s="444">
        <v>37922</v>
      </c>
      <c r="C3047" s="445">
        <v>14.148237999999999</v>
      </c>
      <c r="D3047" s="445">
        <v>14.148237999999999</v>
      </c>
      <c r="E3047" s="446">
        <f t="shared" si="50"/>
        <v>-0.95830349574451712</v>
      </c>
      <c r="F3047" s="80">
        <v>-1.298332680508274E-3</v>
      </c>
    </row>
    <row r="3048" spans="2:6">
      <c r="B3048" s="444">
        <v>42482</v>
      </c>
      <c r="C3048" s="445">
        <v>339.314728</v>
      </c>
      <c r="D3048" s="445">
        <v>339.314728</v>
      </c>
      <c r="E3048" s="446">
        <f t="shared" si="50"/>
        <v>11.479049053148659</v>
      </c>
      <c r="F3048" s="80">
        <v>-1.2995433997248229E-3</v>
      </c>
    </row>
    <row r="3049" spans="2:6">
      <c r="B3049" s="444">
        <v>38399</v>
      </c>
      <c r="C3049" s="445">
        <v>27.190752</v>
      </c>
      <c r="D3049" s="445">
        <v>27.190752</v>
      </c>
      <c r="E3049" s="446">
        <f t="shared" si="50"/>
        <v>-0.8021043966871052</v>
      </c>
      <c r="F3049" s="80">
        <v>-1.3106746211412057E-3</v>
      </c>
    </row>
    <row r="3050" spans="2:6">
      <c r="B3050" s="444">
        <v>41334</v>
      </c>
      <c r="C3050" s="445">
        <v>137.399475</v>
      </c>
      <c r="D3050" s="445">
        <v>137.399475</v>
      </c>
      <c r="E3050" s="446">
        <f t="shared" si="50"/>
        <v>-0.82680087740640928</v>
      </c>
      <c r="F3050" s="80">
        <v>-1.3133796825517408E-3</v>
      </c>
    </row>
    <row r="3051" spans="2:6">
      <c r="B3051" s="444">
        <v>44328</v>
      </c>
      <c r="C3051" s="445">
        <v>793.30352800000003</v>
      </c>
      <c r="D3051" s="445">
        <v>793.30352800000003</v>
      </c>
      <c r="E3051" s="446">
        <f t="shared" si="50"/>
        <v>13.537738494680958</v>
      </c>
      <c r="F3051" s="80">
        <v>-1.3225814099944166E-3</v>
      </c>
    </row>
    <row r="3052" spans="2:6">
      <c r="B3052" s="444">
        <v>40102</v>
      </c>
      <c r="C3052" s="445">
        <v>54.568565</v>
      </c>
      <c r="D3052" s="445">
        <v>54.568565</v>
      </c>
      <c r="E3052" s="446">
        <f t="shared" si="50"/>
        <v>-0.92324787337605541</v>
      </c>
      <c r="F3052" s="80">
        <v>-1.3258356681181693E-3</v>
      </c>
    </row>
    <row r="3053" spans="2:6">
      <c r="B3053" s="444">
        <v>44111</v>
      </c>
      <c r="C3053" s="445">
        <v>710.97137499999997</v>
      </c>
      <c r="D3053" s="445">
        <v>710.97137499999997</v>
      </c>
      <c r="E3053" s="446">
        <f t="shared" si="50"/>
        <v>1.0760463714692721</v>
      </c>
      <c r="F3053" s="80">
        <v>-1.3266427802569591E-3</v>
      </c>
    </row>
    <row r="3054" spans="2:6">
      <c r="B3054" s="444">
        <v>42779</v>
      </c>
      <c r="C3054" s="445">
        <v>342.464111</v>
      </c>
      <c r="D3054" s="445">
        <v>342.464111</v>
      </c>
      <c r="E3054" s="446">
        <f t="shared" si="50"/>
        <v>15.856009149760737</v>
      </c>
      <c r="F3054" s="80">
        <v>-1.3280491975486974E-3</v>
      </c>
    </row>
    <row r="3055" spans="2:6">
      <c r="B3055" s="444">
        <v>38062</v>
      </c>
      <c r="C3055" s="445">
        <v>20.317034</v>
      </c>
      <c r="D3055" s="445">
        <v>20.317034</v>
      </c>
      <c r="E3055" s="446">
        <f t="shared" si="50"/>
        <v>-0.77774563078691639</v>
      </c>
      <c r="F3055" s="80">
        <v>-1.331686600839932E-3</v>
      </c>
    </row>
    <row r="3056" spans="2:6">
      <c r="B3056" s="444">
        <v>41046</v>
      </c>
      <c r="C3056" s="445">
        <v>91.413428999999994</v>
      </c>
      <c r="D3056" s="445">
        <v>91.413428999999994</v>
      </c>
      <c r="E3056" s="446">
        <f t="shared" si="50"/>
        <v>-5.493828175181259E-2</v>
      </c>
      <c r="F3056" s="80">
        <v>-1.3373340539399869E-3</v>
      </c>
    </row>
    <row r="3057" spans="2:6">
      <c r="B3057" s="444">
        <v>40665</v>
      </c>
      <c r="C3057" s="445">
        <v>96.727469999999997</v>
      </c>
      <c r="D3057" s="445">
        <v>96.727469999999997</v>
      </c>
      <c r="E3057" s="446">
        <f t="shared" si="50"/>
        <v>2.3340522316570969</v>
      </c>
      <c r="F3057" s="80">
        <v>-1.3428588561245069E-3</v>
      </c>
    </row>
    <row r="3058" spans="2:6">
      <c r="B3058" s="444">
        <v>38513</v>
      </c>
      <c r="C3058" s="445">
        <v>29.011984000000002</v>
      </c>
      <c r="D3058" s="445">
        <v>29.011984000000002</v>
      </c>
      <c r="E3058" s="446">
        <f t="shared" si="50"/>
        <v>-0.69609431749274187</v>
      </c>
      <c r="F3058" s="80">
        <v>-1.3511644960246816E-3</v>
      </c>
    </row>
    <row r="3059" spans="2:6">
      <c r="B3059" s="444">
        <v>40696</v>
      </c>
      <c r="C3059" s="445">
        <v>95.463775999999996</v>
      </c>
      <c r="D3059" s="445">
        <v>95.463775999999996</v>
      </c>
      <c r="E3059" s="446">
        <f t="shared" si="50"/>
        <v>1.124463158089636</v>
      </c>
      <c r="F3059" s="80">
        <v>-1.361007629358757E-3</v>
      </c>
    </row>
    <row r="3060" spans="2:6">
      <c r="B3060" s="444">
        <v>38980</v>
      </c>
      <c r="C3060" s="445">
        <v>44.935482</v>
      </c>
      <c r="D3060" s="445">
        <v>44.935482</v>
      </c>
      <c r="E3060" s="446">
        <f t="shared" si="50"/>
        <v>0.62778848387954267</v>
      </c>
      <c r="F3060" s="80">
        <v>-1.3674463236037493E-3</v>
      </c>
    </row>
    <row r="3061" spans="2:6">
      <c r="B3061" s="444">
        <v>38345</v>
      </c>
      <c r="C3061" s="445">
        <v>27.605233999999999</v>
      </c>
      <c r="D3061" s="445">
        <v>27.605233999999999</v>
      </c>
      <c r="E3061" s="446">
        <f t="shared" si="50"/>
        <v>-0.94073773121446169</v>
      </c>
      <c r="F3061" s="80">
        <v>-1.3863266583240552E-3</v>
      </c>
    </row>
    <row r="3062" spans="2:6">
      <c r="B3062" s="444">
        <v>43577</v>
      </c>
      <c r="C3062" s="445">
        <v>465.81466699999999</v>
      </c>
      <c r="D3062" s="445">
        <v>465.81466699999999</v>
      </c>
      <c r="E3062" s="446">
        <f t="shared" si="50"/>
        <v>-0.51704240144620117</v>
      </c>
      <c r="F3062" s="80">
        <v>-1.4055984871766958E-3</v>
      </c>
    </row>
    <row r="3063" spans="2:6">
      <c r="B3063" s="444">
        <v>44693</v>
      </c>
      <c r="C3063" s="445">
        <v>964.50427200000001</v>
      </c>
      <c r="D3063" s="445">
        <v>964.50427200000001</v>
      </c>
      <c r="E3063" s="446">
        <f t="shared" si="50"/>
        <v>0.38409740431052675</v>
      </c>
      <c r="F3063" s="80">
        <v>-1.4138560878376172E-3</v>
      </c>
    </row>
    <row r="3064" spans="2:6">
      <c r="B3064" s="444">
        <v>44104</v>
      </c>
      <c r="C3064" s="445">
        <v>696.84710700000005</v>
      </c>
      <c r="D3064" s="445">
        <v>696.84710700000005</v>
      </c>
      <c r="E3064" s="446">
        <f t="shared" si="50"/>
        <v>35.545532482182772</v>
      </c>
      <c r="F3064" s="80">
        <v>-1.4150745851171376E-3</v>
      </c>
    </row>
    <row r="3065" spans="2:6">
      <c r="B3065" s="444">
        <v>38079</v>
      </c>
      <c r="C3065" s="445">
        <v>19.067914999999999</v>
      </c>
      <c r="D3065" s="445">
        <v>19.067914999999999</v>
      </c>
      <c r="E3065" s="446">
        <f t="shared" si="50"/>
        <v>-0.87031481708176395</v>
      </c>
      <c r="F3065" s="80">
        <v>-1.418591031381311E-3</v>
      </c>
    </row>
    <row r="3066" spans="2:6">
      <c r="B3066" s="444">
        <v>41354</v>
      </c>
      <c r="C3066" s="445">
        <v>147.03233299999999</v>
      </c>
      <c r="D3066" s="445">
        <v>147.03233299999999</v>
      </c>
      <c r="E3066" s="446">
        <f t="shared" si="50"/>
        <v>2.5448787597407883</v>
      </c>
      <c r="F3066" s="80">
        <v>-1.4210931739749855E-3</v>
      </c>
    </row>
    <row r="3067" spans="2:6">
      <c r="B3067" s="444">
        <v>39545</v>
      </c>
      <c r="C3067" s="445">
        <v>41.477393999999997</v>
      </c>
      <c r="D3067" s="445">
        <v>41.477393999999997</v>
      </c>
      <c r="E3067" s="446">
        <f t="shared" si="50"/>
        <v>-0.89459467561308126</v>
      </c>
      <c r="F3067" s="80">
        <v>-1.4289274988241729E-3</v>
      </c>
    </row>
    <row r="3068" spans="2:6">
      <c r="B3068" s="444">
        <v>43145</v>
      </c>
      <c r="C3068" s="445">
        <v>393.503784</v>
      </c>
      <c r="D3068" s="445">
        <v>393.503784</v>
      </c>
      <c r="E3068" s="446">
        <f t="shared" si="50"/>
        <v>0.15049679245602032</v>
      </c>
      <c r="F3068" s="80">
        <v>-1.4374771974350331E-3</v>
      </c>
    </row>
    <row r="3069" spans="2:6">
      <c r="B3069" s="444">
        <v>42298</v>
      </c>
      <c r="C3069" s="445">
        <v>342.029449</v>
      </c>
      <c r="D3069" s="445">
        <v>342.029449</v>
      </c>
      <c r="E3069" s="446">
        <f t="shared" si="50"/>
        <v>1.3637753412823201</v>
      </c>
      <c r="F3069" s="80">
        <v>-1.4460298124441273E-3</v>
      </c>
    </row>
    <row r="3070" spans="2:6">
      <c r="B3070" s="444">
        <v>41446</v>
      </c>
      <c r="C3070" s="445">
        <v>144.696259</v>
      </c>
      <c r="D3070" s="445">
        <v>144.696259</v>
      </c>
      <c r="E3070" s="446">
        <f t="shared" si="50"/>
        <v>-0.88625981510516483</v>
      </c>
      <c r="F3070" s="80">
        <v>-1.4474693340177369E-3</v>
      </c>
    </row>
    <row r="3071" spans="2:6">
      <c r="B3071" s="444">
        <v>45247</v>
      </c>
      <c r="C3071" s="445">
        <v>1272.1647949999999</v>
      </c>
      <c r="D3071" s="445">
        <v>1272.1647949999999</v>
      </c>
      <c r="E3071" s="446">
        <f t="shared" si="50"/>
        <v>8.7224949887298244</v>
      </c>
      <c r="F3071" s="80">
        <v>-1.4492126390470705E-3</v>
      </c>
    </row>
    <row r="3072" spans="2:6">
      <c r="B3072" s="444">
        <v>41305</v>
      </c>
      <c r="C3072" s="445">
        <v>130.847565</v>
      </c>
      <c r="D3072" s="445">
        <v>130.847565</v>
      </c>
      <c r="E3072" s="446">
        <f t="shared" si="50"/>
        <v>1.3552528443829841</v>
      </c>
      <c r="F3072" s="80">
        <v>-1.4511470437672536E-3</v>
      </c>
    </row>
    <row r="3073" spans="2:6">
      <c r="B3073" s="444">
        <v>39276</v>
      </c>
      <c r="C3073" s="445">
        <v>55.555633999999998</v>
      </c>
      <c r="D3073" s="445">
        <v>55.555633999999998</v>
      </c>
      <c r="E3073" s="446">
        <f t="shared" si="50"/>
        <v>-0.96343700958137057</v>
      </c>
      <c r="F3073" s="80">
        <v>-1.4918409756903284E-3</v>
      </c>
    </row>
    <row r="3074" spans="2:6">
      <c r="B3074" s="444">
        <v>45482</v>
      </c>
      <c r="C3074" s="445">
        <v>1519.4499510000001</v>
      </c>
      <c r="D3074" s="445">
        <v>1519.4499510000001</v>
      </c>
      <c r="E3074" s="446">
        <f t="shared" si="50"/>
        <v>0.6224623471319175</v>
      </c>
      <c r="F3074" s="80">
        <v>-1.4999961780405302E-3</v>
      </c>
    </row>
    <row r="3075" spans="2:6">
      <c r="B3075" s="444">
        <v>44721</v>
      </c>
      <c r="C3075" s="445">
        <v>936.50860599999999</v>
      </c>
      <c r="D3075" s="445">
        <v>936.50860599999999</v>
      </c>
      <c r="E3075" s="446">
        <f t="shared" si="50"/>
        <v>13.0615959811322</v>
      </c>
      <c r="F3075" s="80">
        <v>-1.5044050411412435E-3</v>
      </c>
    </row>
    <row r="3076" spans="2:6">
      <c r="B3076" s="444">
        <v>40240</v>
      </c>
      <c r="C3076" s="445">
        <v>66.600448999999998</v>
      </c>
      <c r="D3076" s="445">
        <v>66.600448999999998</v>
      </c>
      <c r="E3076" s="446">
        <f t="shared" si="50"/>
        <v>-0.84634410115082093</v>
      </c>
      <c r="F3076" s="80">
        <v>-1.5077730671552159E-3</v>
      </c>
    </row>
    <row r="3077" spans="2:6">
      <c r="B3077" s="444">
        <v>43684</v>
      </c>
      <c r="C3077" s="445">
        <v>433.43893400000002</v>
      </c>
      <c r="D3077" s="445">
        <v>433.43893400000002</v>
      </c>
      <c r="E3077" s="446">
        <f t="shared" si="50"/>
        <v>0.12484942443985902</v>
      </c>
      <c r="F3077" s="80">
        <v>-1.5133109218162799E-3</v>
      </c>
    </row>
    <row r="3078" spans="2:6">
      <c r="B3078" s="444">
        <v>43027</v>
      </c>
      <c r="C3078" s="445">
        <v>385.33062699999999</v>
      </c>
      <c r="D3078" s="445">
        <v>385.33062699999999</v>
      </c>
      <c r="E3078" s="446">
        <f t="shared" si="50"/>
        <v>6.7069353064506343</v>
      </c>
      <c r="F3078" s="80">
        <v>-1.5157744807137163E-3</v>
      </c>
    </row>
    <row r="3079" spans="2:6">
      <c r="B3079" s="444">
        <v>39616</v>
      </c>
      <c r="C3079" s="445">
        <v>49.997906</v>
      </c>
      <c r="D3079" s="445">
        <v>49.997906</v>
      </c>
      <c r="E3079" s="446">
        <f t="shared" si="50"/>
        <v>-0.44646937012384824</v>
      </c>
      <c r="F3079" s="80">
        <v>-1.535323555145629E-3</v>
      </c>
    </row>
    <row r="3080" spans="2:6">
      <c r="B3080" s="444">
        <v>40756</v>
      </c>
      <c r="C3080" s="445">
        <v>90.325455000000005</v>
      </c>
      <c r="D3080" s="445">
        <v>90.325455000000005</v>
      </c>
      <c r="E3080" s="446">
        <f t="shared" si="50"/>
        <v>-0.32942654093886581</v>
      </c>
      <c r="F3080" s="80">
        <v>-1.5403890878845639E-3</v>
      </c>
    </row>
    <row r="3081" spans="2:6">
      <c r="B3081" s="444">
        <v>41319</v>
      </c>
      <c r="C3081" s="445">
        <v>134.69882200000001</v>
      </c>
      <c r="D3081" s="445">
        <v>134.69882200000001</v>
      </c>
      <c r="E3081" s="446">
        <f t="shared" si="50"/>
        <v>5.7010671247745393E-2</v>
      </c>
      <c r="F3081" s="80">
        <v>-1.5504493099334216E-3</v>
      </c>
    </row>
    <row r="3082" spans="2:6">
      <c r="B3082" s="444">
        <v>41311</v>
      </c>
      <c r="C3082" s="445">
        <v>127.433739</v>
      </c>
      <c r="D3082" s="445">
        <v>127.433739</v>
      </c>
      <c r="E3082" s="446">
        <f t="shared" si="50"/>
        <v>-0.59357985293444104</v>
      </c>
      <c r="F3082" s="80">
        <v>-1.564691750154612E-3</v>
      </c>
    </row>
    <row r="3083" spans="2:6">
      <c r="B3083" s="444">
        <v>42677</v>
      </c>
      <c r="C3083" s="445">
        <v>313.55172700000003</v>
      </c>
      <c r="D3083" s="445">
        <v>313.55172700000003</v>
      </c>
      <c r="E3083" s="446">
        <f t="shared" ref="E3083:E3146" si="51">C3083/C3084-1</f>
        <v>-0.70367748150075227</v>
      </c>
      <c r="F3083" s="80">
        <v>-1.570266102841944E-3</v>
      </c>
    </row>
    <row r="3084" spans="2:6">
      <c r="B3084" s="444">
        <v>45120</v>
      </c>
      <c r="C3084" s="445">
        <v>1058.143433</v>
      </c>
      <c r="D3084" s="445">
        <v>1058.143433</v>
      </c>
      <c r="E3084" s="446">
        <f t="shared" si="51"/>
        <v>-0.12853024015869163</v>
      </c>
      <c r="F3084" s="80">
        <v>-1.5756746163815283E-3</v>
      </c>
    </row>
    <row r="3085" spans="2:6">
      <c r="B3085" s="444">
        <v>45195</v>
      </c>
      <c r="C3085" s="445">
        <v>1214.2055660000001</v>
      </c>
      <c r="D3085" s="445">
        <v>1214.2055660000001</v>
      </c>
      <c r="E3085" s="446">
        <f t="shared" si="51"/>
        <v>4.6915956428677266</v>
      </c>
      <c r="F3085" s="80">
        <v>-1.5829294783438197E-3</v>
      </c>
    </row>
    <row r="3086" spans="2:6">
      <c r="B3086" s="444">
        <v>41612</v>
      </c>
      <c r="C3086" s="445">
        <v>213.33306899999999</v>
      </c>
      <c r="D3086" s="445">
        <v>213.33306899999999</v>
      </c>
      <c r="E3086" s="446">
        <f t="shared" si="51"/>
        <v>-0.4037663915034907</v>
      </c>
      <c r="F3086" s="80">
        <v>-1.6093780370026733E-3</v>
      </c>
    </row>
    <row r="3087" spans="2:6">
      <c r="B3087" s="444">
        <v>42814</v>
      </c>
      <c r="C3087" s="445">
        <v>357.80114700000001</v>
      </c>
      <c r="D3087" s="445">
        <v>357.80114700000001</v>
      </c>
      <c r="E3087" s="446">
        <f t="shared" si="51"/>
        <v>-0.2574617970611246</v>
      </c>
      <c r="F3087" s="80">
        <v>-1.6172465207023867E-3</v>
      </c>
    </row>
    <row r="3088" spans="2:6">
      <c r="B3088" s="444">
        <v>43789</v>
      </c>
      <c r="C3088" s="445">
        <v>481.86227400000001</v>
      </c>
      <c r="D3088" s="445">
        <v>481.86227400000001</v>
      </c>
      <c r="E3088" s="446">
        <f t="shared" si="51"/>
        <v>6.1799335973264418</v>
      </c>
      <c r="F3088" s="80">
        <v>-1.6301161335762204E-3</v>
      </c>
    </row>
    <row r="3089" spans="2:6">
      <c r="B3089" s="444">
        <v>40235</v>
      </c>
      <c r="C3089" s="445">
        <v>67.112358</v>
      </c>
      <c r="D3089" s="445">
        <v>67.112358</v>
      </c>
      <c r="E3089" s="446">
        <f t="shared" si="51"/>
        <v>-0.90565650771449335</v>
      </c>
      <c r="F3089" s="80">
        <v>-1.6315038145753302E-3</v>
      </c>
    </row>
    <row r="3090" spans="2:6">
      <c r="B3090" s="444">
        <v>44147</v>
      </c>
      <c r="C3090" s="445">
        <v>711.36181599999998</v>
      </c>
      <c r="D3090" s="445">
        <v>711.36181599999998</v>
      </c>
      <c r="E3090" s="446">
        <f t="shared" si="51"/>
        <v>14.034723028586063</v>
      </c>
      <c r="F3090" s="80">
        <v>-1.6340551769495892E-3</v>
      </c>
    </row>
    <row r="3091" spans="2:6">
      <c r="B3091" s="444">
        <v>39006</v>
      </c>
      <c r="C3091" s="445">
        <v>47.314594</v>
      </c>
      <c r="D3091" s="445">
        <v>47.314594</v>
      </c>
      <c r="E3091" s="446">
        <f t="shared" si="51"/>
        <v>-0.8951010981015034</v>
      </c>
      <c r="F3091" s="80">
        <v>-1.6390646635582318E-3</v>
      </c>
    </row>
    <row r="3092" spans="2:6">
      <c r="B3092" s="444">
        <v>43612</v>
      </c>
      <c r="C3092" s="445">
        <v>451.04946899999999</v>
      </c>
      <c r="D3092" s="445">
        <v>451.04946899999999</v>
      </c>
      <c r="E3092" s="446">
        <f t="shared" si="51"/>
        <v>-0.13068849459770404</v>
      </c>
      <c r="F3092" s="80">
        <v>-1.6414843890332209E-3</v>
      </c>
    </row>
    <row r="3093" spans="2:6">
      <c r="B3093" s="444">
        <v>43860</v>
      </c>
      <c r="C3093" s="445">
        <v>518.85827600000005</v>
      </c>
      <c r="D3093" s="445">
        <v>518.85827600000005</v>
      </c>
      <c r="E3093" s="446">
        <f t="shared" si="51"/>
        <v>-0.57466607119937374</v>
      </c>
      <c r="F3093" s="80">
        <v>-1.6422871544156115E-3</v>
      </c>
    </row>
    <row r="3094" spans="2:6">
      <c r="B3094" s="444">
        <v>45218</v>
      </c>
      <c r="C3094" s="445">
        <v>1219.8845209999999</v>
      </c>
      <c r="D3094" s="445">
        <v>1219.8845209999999</v>
      </c>
      <c r="E3094" s="446">
        <f t="shared" si="51"/>
        <v>3.0054506637039458</v>
      </c>
      <c r="F3094" s="80">
        <v>-1.6542706164758281E-3</v>
      </c>
    </row>
    <row r="3095" spans="2:6">
      <c r="B3095" s="444">
        <v>42535</v>
      </c>
      <c r="C3095" s="445">
        <v>304.55612200000002</v>
      </c>
      <c r="D3095" s="445">
        <v>304.55612200000002</v>
      </c>
      <c r="E3095" s="446">
        <f t="shared" si="51"/>
        <v>-0.78739046747927022</v>
      </c>
      <c r="F3095" s="80">
        <v>-1.6584167492067481E-3</v>
      </c>
    </row>
    <row r="3096" spans="2:6">
      <c r="B3096" s="444">
        <v>45463</v>
      </c>
      <c r="C3096" s="445">
        <v>1432.466919</v>
      </c>
      <c r="D3096" s="445">
        <v>1432.466919</v>
      </c>
      <c r="E3096" s="446">
        <f t="shared" si="51"/>
        <v>3.9055742946162342</v>
      </c>
      <c r="F3096" s="80">
        <v>-1.659906101050157E-3</v>
      </c>
    </row>
    <row r="3097" spans="2:6">
      <c r="B3097" s="444">
        <v>42499</v>
      </c>
      <c r="C3097" s="445">
        <v>292.00799599999999</v>
      </c>
      <c r="D3097" s="445">
        <v>292.00799599999999</v>
      </c>
      <c r="E3097" s="446">
        <f t="shared" si="51"/>
        <v>2.0752983884529668</v>
      </c>
      <c r="F3097" s="80">
        <v>-1.6601902227662002E-3</v>
      </c>
    </row>
    <row r="3098" spans="2:6">
      <c r="B3098" s="444">
        <v>40702</v>
      </c>
      <c r="C3098" s="445">
        <v>94.952736000000002</v>
      </c>
      <c r="D3098" s="445">
        <v>94.952736000000002</v>
      </c>
      <c r="E3098" s="446">
        <f t="shared" si="51"/>
        <v>5.2387142600311742E-2</v>
      </c>
      <c r="F3098" s="80">
        <v>-1.660791144465934E-3</v>
      </c>
    </row>
    <row r="3099" spans="2:6">
      <c r="B3099" s="444">
        <v>40973</v>
      </c>
      <c r="C3099" s="445">
        <v>90.226050999999998</v>
      </c>
      <c r="D3099" s="445">
        <v>90.226050999999998</v>
      </c>
      <c r="E3099" s="446">
        <f t="shared" si="51"/>
        <v>-0.73098361100286735</v>
      </c>
      <c r="F3099" s="80">
        <v>-1.6608474324067979E-3</v>
      </c>
    </row>
    <row r="3100" spans="2:6">
      <c r="B3100" s="444">
        <v>42375</v>
      </c>
      <c r="C3100" s="445">
        <v>335.39239500000002</v>
      </c>
      <c r="D3100" s="445">
        <v>335.39239500000002</v>
      </c>
      <c r="E3100" s="446">
        <f t="shared" si="51"/>
        <v>-0.1884366593079948</v>
      </c>
      <c r="F3100" s="80">
        <v>-1.6611823760805944E-3</v>
      </c>
    </row>
    <row r="3101" spans="2:6">
      <c r="B3101" s="444">
        <v>43132</v>
      </c>
      <c r="C3101" s="445">
        <v>413.26705900000002</v>
      </c>
      <c r="D3101" s="445">
        <v>413.26705900000002</v>
      </c>
      <c r="E3101" s="446">
        <f t="shared" si="51"/>
        <v>0.14850742120964733</v>
      </c>
      <c r="F3101" s="80">
        <v>-1.6725865622362335E-3</v>
      </c>
    </row>
    <row r="3102" spans="2:6">
      <c r="B3102" s="444">
        <v>43067</v>
      </c>
      <c r="C3102" s="445">
        <v>359.82968099999999</v>
      </c>
      <c r="D3102" s="445">
        <v>359.82968099999999</v>
      </c>
      <c r="E3102" s="446">
        <f t="shared" si="51"/>
        <v>-0.76194081687193604</v>
      </c>
      <c r="F3102" s="80">
        <v>-1.6847302989937418E-3</v>
      </c>
    </row>
    <row r="3103" spans="2:6">
      <c r="B3103" s="444">
        <v>45379</v>
      </c>
      <c r="C3103" s="445">
        <v>1511.5135499999999</v>
      </c>
      <c r="D3103" s="445">
        <v>1511.5135499999999</v>
      </c>
      <c r="E3103" s="446">
        <f t="shared" si="51"/>
        <v>0.75521479686016968</v>
      </c>
      <c r="F3103" s="80">
        <v>-1.7138606407725021E-3</v>
      </c>
    </row>
    <row r="3104" spans="2:6">
      <c r="B3104" s="444">
        <v>44376</v>
      </c>
      <c r="C3104" s="445">
        <v>861.15588400000001</v>
      </c>
      <c r="D3104" s="445">
        <v>861.15588400000001</v>
      </c>
      <c r="E3104" s="446">
        <f t="shared" si="51"/>
        <v>1.1820124954790012E-2</v>
      </c>
      <c r="F3104" s="80">
        <v>-1.7254665882306952E-3</v>
      </c>
    </row>
    <row r="3105" spans="2:6">
      <c r="B3105" s="444">
        <v>44806</v>
      </c>
      <c r="C3105" s="445">
        <v>851.09582499999999</v>
      </c>
      <c r="D3105" s="445">
        <v>851.09582499999999</v>
      </c>
      <c r="E3105" s="446">
        <f t="shared" si="51"/>
        <v>16.300825530492649</v>
      </c>
      <c r="F3105" s="80">
        <v>-1.7276752591225408E-3</v>
      </c>
    </row>
    <row r="3106" spans="2:6">
      <c r="B3106" s="444">
        <v>39091</v>
      </c>
      <c r="C3106" s="445">
        <v>49.193942999999997</v>
      </c>
      <c r="D3106" s="445">
        <v>49.193942999999997</v>
      </c>
      <c r="E3106" s="446">
        <f t="shared" si="51"/>
        <v>-0.82989332874016442</v>
      </c>
      <c r="F3106" s="80">
        <v>-1.7303441919821472E-3</v>
      </c>
    </row>
    <row r="3107" spans="2:6">
      <c r="B3107" s="444">
        <v>41821</v>
      </c>
      <c r="C3107" s="445">
        <v>289.19467200000003</v>
      </c>
      <c r="D3107" s="445">
        <v>289.19467200000003</v>
      </c>
      <c r="E3107" s="446">
        <f t="shared" si="51"/>
        <v>1.9704574246672419</v>
      </c>
      <c r="F3107" s="80">
        <v>-1.7329985887722943E-3</v>
      </c>
    </row>
    <row r="3108" spans="2:6">
      <c r="B3108" s="444">
        <v>41120</v>
      </c>
      <c r="C3108" s="445">
        <v>97.356949</v>
      </c>
      <c r="D3108" s="445">
        <v>97.356949</v>
      </c>
      <c r="E3108" s="446">
        <f t="shared" si="51"/>
        <v>0.43247747135672565</v>
      </c>
      <c r="F3108" s="80">
        <v>-1.7385632756962144E-3</v>
      </c>
    </row>
    <row r="3109" spans="2:6">
      <c r="B3109" s="444">
        <v>40381</v>
      </c>
      <c r="C3109" s="445">
        <v>67.964034999999996</v>
      </c>
      <c r="D3109" s="445">
        <v>67.964034999999996</v>
      </c>
      <c r="E3109" s="446">
        <f t="shared" si="51"/>
        <v>-0.81743212184907654</v>
      </c>
      <c r="F3109" s="80">
        <v>-1.7496984570047891E-3</v>
      </c>
    </row>
    <row r="3110" spans="2:6">
      <c r="B3110" s="444">
        <v>42223</v>
      </c>
      <c r="C3110" s="445">
        <v>372.26721199999997</v>
      </c>
      <c r="D3110" s="445">
        <v>372.26721199999997</v>
      </c>
      <c r="E3110" s="446">
        <f t="shared" si="51"/>
        <v>6.4689096957374081</v>
      </c>
      <c r="F3110" s="80">
        <v>-1.7536172450043352E-3</v>
      </c>
    </row>
    <row r="3111" spans="2:6">
      <c r="B3111" s="444">
        <v>38779</v>
      </c>
      <c r="C3111" s="445">
        <v>49.842243000000003</v>
      </c>
      <c r="D3111" s="445">
        <v>49.842243000000003</v>
      </c>
      <c r="E3111" s="446">
        <f t="shared" si="51"/>
        <v>-0.87202728807973584</v>
      </c>
      <c r="F3111" s="80">
        <v>-1.7708757087627758E-3</v>
      </c>
    </row>
    <row r="3112" spans="2:6">
      <c r="B3112" s="444">
        <v>43227</v>
      </c>
      <c r="C3112" s="445">
        <v>389.47555499999999</v>
      </c>
      <c r="D3112" s="445">
        <v>389.47555499999999</v>
      </c>
      <c r="E3112" s="446">
        <f t="shared" si="51"/>
        <v>3.1423190968152319</v>
      </c>
      <c r="F3112" s="80">
        <v>-1.7745001211120215E-3</v>
      </c>
    </row>
    <row r="3113" spans="2:6">
      <c r="B3113" s="444">
        <v>40683</v>
      </c>
      <c r="C3113" s="445">
        <v>94.023551999999995</v>
      </c>
      <c r="D3113" s="445">
        <v>94.023551999999995</v>
      </c>
      <c r="E3113" s="446">
        <f t="shared" si="51"/>
        <v>0.68112132027226613</v>
      </c>
      <c r="F3113" s="80">
        <v>-1.7758312516638064E-3</v>
      </c>
    </row>
    <row r="3114" spans="2:6">
      <c r="B3114" s="444">
        <v>39251</v>
      </c>
      <c r="C3114" s="445">
        <v>55.929070000000003</v>
      </c>
      <c r="D3114" s="445">
        <v>55.929070000000003</v>
      </c>
      <c r="E3114" s="446">
        <f t="shared" si="51"/>
        <v>-0.87852499745393453</v>
      </c>
      <c r="F3114" s="80">
        <v>-1.7770021267518032E-3</v>
      </c>
    </row>
    <row r="3115" spans="2:6">
      <c r="B3115" s="444">
        <v>43686</v>
      </c>
      <c r="C3115" s="445">
        <v>460.41629</v>
      </c>
      <c r="D3115" s="445">
        <v>460.41629</v>
      </c>
      <c r="E3115" s="446">
        <f t="shared" si="51"/>
        <v>8.4105229306340235</v>
      </c>
      <c r="F3115" s="80">
        <v>-1.792112181484451E-3</v>
      </c>
    </row>
    <row r="3116" spans="2:6">
      <c r="B3116" s="444">
        <v>38789</v>
      </c>
      <c r="C3116" s="445">
        <v>48.925685999999999</v>
      </c>
      <c r="D3116" s="445">
        <v>48.925685999999999</v>
      </c>
      <c r="E3116" s="446">
        <f t="shared" si="51"/>
        <v>-0.88670664071182492</v>
      </c>
      <c r="F3116" s="80">
        <v>-1.8046832647745648E-3</v>
      </c>
    </row>
    <row r="3117" spans="2:6">
      <c r="B3117" s="444">
        <v>43656</v>
      </c>
      <c r="C3117" s="445">
        <v>431.84954800000003</v>
      </c>
      <c r="D3117" s="445">
        <v>431.84954800000003</v>
      </c>
      <c r="E3117" s="446">
        <f t="shared" si="51"/>
        <v>5.1125853770612073</v>
      </c>
      <c r="F3117" s="80">
        <v>-1.8122910220709221E-3</v>
      </c>
    </row>
    <row r="3118" spans="2:6">
      <c r="B3118" s="444">
        <v>40297</v>
      </c>
      <c r="C3118" s="445">
        <v>70.649246000000005</v>
      </c>
      <c r="D3118" s="445">
        <v>70.649246000000005</v>
      </c>
      <c r="E3118" s="446">
        <f t="shared" si="51"/>
        <v>0.28940339279690885</v>
      </c>
      <c r="F3118" s="80">
        <v>-1.8123410061886558E-3</v>
      </c>
    </row>
    <row r="3119" spans="2:6">
      <c r="B3119" s="444">
        <v>39216</v>
      </c>
      <c r="C3119" s="445">
        <v>54.792197999999999</v>
      </c>
      <c r="D3119" s="445">
        <v>54.792197999999999</v>
      </c>
      <c r="E3119" s="446">
        <f t="shared" si="51"/>
        <v>-0.46783729994255618</v>
      </c>
      <c r="F3119" s="80">
        <v>-1.8144423622065142E-3</v>
      </c>
    </row>
    <row r="3120" spans="2:6">
      <c r="B3120" s="444">
        <v>41151</v>
      </c>
      <c r="C3120" s="445">
        <v>102.961365</v>
      </c>
      <c r="D3120" s="445">
        <v>102.961365</v>
      </c>
      <c r="E3120" s="446">
        <f t="shared" si="51"/>
        <v>-0.70342790113316001</v>
      </c>
      <c r="F3120" s="80">
        <v>-1.8263930568445108E-3</v>
      </c>
    </row>
    <row r="3121" spans="2:6">
      <c r="B3121" s="444">
        <v>42338</v>
      </c>
      <c r="C3121" s="445">
        <v>347.171448</v>
      </c>
      <c r="D3121" s="445">
        <v>347.171448</v>
      </c>
      <c r="E3121" s="446">
        <f t="shared" si="51"/>
        <v>-0.78324179361798318</v>
      </c>
      <c r="F3121" s="80">
        <v>-1.8335514059787394E-3</v>
      </c>
    </row>
    <row r="3122" spans="2:6">
      <c r="B3122" s="444">
        <v>45363</v>
      </c>
      <c r="C3122" s="445">
        <v>1601.6530760000001</v>
      </c>
      <c r="D3122" s="445">
        <v>1601.6530760000001</v>
      </c>
      <c r="E3122" s="446">
        <f t="shared" si="51"/>
        <v>3.8494530469963468</v>
      </c>
      <c r="F3122" s="80">
        <v>-1.8612869093596052E-3</v>
      </c>
    </row>
    <row r="3123" spans="2:6">
      <c r="B3123" s="444">
        <v>42704</v>
      </c>
      <c r="C3123" s="445">
        <v>330.27499399999999</v>
      </c>
      <c r="D3123" s="445">
        <v>330.27499399999999</v>
      </c>
      <c r="E3123" s="446">
        <f t="shared" si="51"/>
        <v>0.13324758841031503</v>
      </c>
      <c r="F3123" s="80">
        <v>-1.8626447709824134E-3</v>
      </c>
    </row>
    <row r="3124" spans="2:6">
      <c r="B3124" s="444">
        <v>42564</v>
      </c>
      <c r="C3124" s="445">
        <v>291.44116200000002</v>
      </c>
      <c r="D3124" s="445">
        <v>291.44116200000002</v>
      </c>
      <c r="E3124" s="446">
        <f t="shared" si="51"/>
        <v>1.7749913377082631</v>
      </c>
      <c r="F3124" s="80">
        <v>-1.8718937136714686E-3</v>
      </c>
    </row>
    <row r="3125" spans="2:6">
      <c r="B3125" s="444">
        <v>41149</v>
      </c>
      <c r="C3125" s="445">
        <v>105.02417</v>
      </c>
      <c r="D3125" s="445">
        <v>105.02417</v>
      </c>
      <c r="E3125" s="446">
        <f t="shared" si="51"/>
        <v>-0.69919571789025103</v>
      </c>
      <c r="F3125" s="80">
        <v>-1.8798355514537679E-3</v>
      </c>
    </row>
    <row r="3126" spans="2:6">
      <c r="B3126" s="444">
        <v>42306</v>
      </c>
      <c r="C3126" s="445">
        <v>349.14453099999997</v>
      </c>
      <c r="D3126" s="445">
        <v>349.14453099999997</v>
      </c>
      <c r="E3126" s="446">
        <f t="shared" si="51"/>
        <v>4.1849239711024353</v>
      </c>
      <c r="F3126" s="80">
        <v>-1.8803365307997755E-3</v>
      </c>
    </row>
    <row r="3127" spans="2:6">
      <c r="B3127" s="444">
        <v>40193</v>
      </c>
      <c r="C3127" s="445">
        <v>67.338408999999999</v>
      </c>
      <c r="D3127" s="445">
        <v>67.338408999999999</v>
      </c>
      <c r="E3127" s="446">
        <f t="shared" si="51"/>
        <v>-0.94112915459575275</v>
      </c>
      <c r="F3127" s="80">
        <v>-1.8914707269152009E-3</v>
      </c>
    </row>
    <row r="3128" spans="2:6">
      <c r="B3128" s="444">
        <v>44571</v>
      </c>
      <c r="C3128" s="445">
        <v>1143.8328859999999</v>
      </c>
      <c r="D3128" s="445">
        <v>1143.8328859999999</v>
      </c>
      <c r="E3128" s="446">
        <f t="shared" si="51"/>
        <v>11.324944975734844</v>
      </c>
      <c r="F3128" s="80">
        <v>-1.8983603927665849E-3</v>
      </c>
    </row>
    <row r="3129" spans="2:6">
      <c r="B3129" s="444">
        <v>40672</v>
      </c>
      <c r="C3129" s="445">
        <v>92.806327999999993</v>
      </c>
      <c r="D3129" s="445">
        <v>92.806327999999993</v>
      </c>
      <c r="E3129" s="446">
        <f t="shared" si="51"/>
        <v>-0.48477826207416153</v>
      </c>
      <c r="F3129" s="80">
        <v>-1.8991660382179365E-3</v>
      </c>
    </row>
    <row r="3130" spans="2:6">
      <c r="B3130" s="444">
        <v>41512</v>
      </c>
      <c r="C3130" s="445">
        <v>180.128906</v>
      </c>
      <c r="D3130" s="445">
        <v>180.128906</v>
      </c>
      <c r="E3130" s="446">
        <f t="shared" si="51"/>
        <v>5.4700233838905525</v>
      </c>
      <c r="F3130" s="80">
        <v>-1.9020218120281429E-3</v>
      </c>
    </row>
    <row r="3131" spans="2:6">
      <c r="B3131" s="444">
        <v>38295</v>
      </c>
      <c r="C3131" s="445">
        <v>27.840534000000002</v>
      </c>
      <c r="D3131" s="445">
        <v>27.840534000000002</v>
      </c>
      <c r="E3131" s="446">
        <f t="shared" si="51"/>
        <v>-0.86764826289418839</v>
      </c>
      <c r="F3131" s="80">
        <v>-1.9023362243312247E-3</v>
      </c>
    </row>
    <row r="3132" spans="2:6">
      <c r="B3132" s="444">
        <v>41583</v>
      </c>
      <c r="C3132" s="445">
        <v>210.35261499999999</v>
      </c>
      <c r="D3132" s="445">
        <v>210.35261499999999</v>
      </c>
      <c r="E3132" s="446">
        <f t="shared" si="51"/>
        <v>-0.3051508797466681</v>
      </c>
      <c r="F3132" s="80">
        <v>-1.9033539967217017E-3</v>
      </c>
    </row>
    <row r="3133" spans="2:6">
      <c r="B3133" s="444">
        <v>41872</v>
      </c>
      <c r="C3133" s="445">
        <v>302.73135400000001</v>
      </c>
      <c r="D3133" s="445">
        <v>302.73135400000001</v>
      </c>
      <c r="E3133" s="446">
        <f t="shared" si="51"/>
        <v>-0.15265644445318227</v>
      </c>
      <c r="F3133" s="80">
        <v>-1.9248360350806459E-3</v>
      </c>
    </row>
    <row r="3134" spans="2:6">
      <c r="B3134" s="444">
        <v>42171</v>
      </c>
      <c r="C3134" s="445">
        <v>357.27108800000002</v>
      </c>
      <c r="D3134" s="445">
        <v>357.27108800000002</v>
      </c>
      <c r="E3134" s="446">
        <f t="shared" si="51"/>
        <v>-0.58364455779696967</v>
      </c>
      <c r="F3134" s="80">
        <v>-1.9270791488971151E-3</v>
      </c>
    </row>
    <row r="3135" spans="2:6">
      <c r="B3135" s="444">
        <v>44369</v>
      </c>
      <c r="C3135" s="445">
        <v>858.09155299999998</v>
      </c>
      <c r="D3135" s="445">
        <v>858.09155299999998</v>
      </c>
      <c r="E3135" s="446">
        <f t="shared" si="51"/>
        <v>12.012760713856659</v>
      </c>
      <c r="F3135" s="80">
        <v>-1.9347976927450716E-3</v>
      </c>
    </row>
    <row r="3136" spans="2:6">
      <c r="B3136" s="444">
        <v>40225</v>
      </c>
      <c r="C3136" s="445">
        <v>65.942313999999996</v>
      </c>
      <c r="D3136" s="445">
        <v>65.942313999999996</v>
      </c>
      <c r="E3136" s="446">
        <f t="shared" si="51"/>
        <v>-0.95626700917960206</v>
      </c>
      <c r="F3136" s="80">
        <v>-1.9368465840664539E-3</v>
      </c>
    </row>
    <row r="3137" spans="2:6">
      <c r="B3137" s="444">
        <v>45478</v>
      </c>
      <c r="C3137" s="445">
        <v>1507.839111</v>
      </c>
      <c r="D3137" s="445">
        <v>1507.839111</v>
      </c>
      <c r="E3137" s="446">
        <f t="shared" si="51"/>
        <v>4.3232286319996183</v>
      </c>
      <c r="F3137" s="80">
        <v>-1.9377519969824286E-3</v>
      </c>
    </row>
    <row r="3138" spans="2:6">
      <c r="B3138" s="444">
        <v>41837</v>
      </c>
      <c r="C3138" s="445">
        <v>283.25650000000002</v>
      </c>
      <c r="D3138" s="445">
        <v>283.25650000000002</v>
      </c>
      <c r="E3138" s="446">
        <f t="shared" si="51"/>
        <v>1.2270956255019549</v>
      </c>
      <c r="F3138" s="80">
        <v>-1.9390795198074295E-3</v>
      </c>
    </row>
    <row r="3139" spans="2:6">
      <c r="B3139" s="444">
        <v>41312</v>
      </c>
      <c r="C3139" s="445">
        <v>127.18650100000001</v>
      </c>
      <c r="D3139" s="445">
        <v>127.18650100000001</v>
      </c>
      <c r="E3139" s="446">
        <f t="shared" si="51"/>
        <v>-0.61486776272702737</v>
      </c>
      <c r="F3139" s="80">
        <v>-1.9401298426940938E-3</v>
      </c>
    </row>
    <row r="3140" spans="2:6">
      <c r="B3140" s="444">
        <v>42450</v>
      </c>
      <c r="C3140" s="445">
        <v>330.24111900000003</v>
      </c>
      <c r="D3140" s="445">
        <v>330.24111900000003</v>
      </c>
      <c r="E3140" s="446">
        <f t="shared" si="51"/>
        <v>0.2360697795856701</v>
      </c>
      <c r="F3140" s="80">
        <v>-1.941547138586186E-3</v>
      </c>
    </row>
    <row r="3141" spans="2:6">
      <c r="B3141" s="444">
        <v>41786</v>
      </c>
      <c r="C3141" s="445">
        <v>267.17028800000003</v>
      </c>
      <c r="D3141" s="445">
        <v>267.17028800000003</v>
      </c>
      <c r="E3141" s="446">
        <f t="shared" si="51"/>
        <v>6.9174417702523687</v>
      </c>
      <c r="F3141" s="80">
        <v>-1.9477370310958531E-3</v>
      </c>
    </row>
    <row r="3142" spans="2:6">
      <c r="B3142" s="444">
        <v>38576</v>
      </c>
      <c r="C3142" s="445">
        <v>33.744522000000003</v>
      </c>
      <c r="D3142" s="445">
        <v>33.744522000000003</v>
      </c>
      <c r="E3142" s="446">
        <f t="shared" si="51"/>
        <v>-0.97886683569003607</v>
      </c>
      <c r="F3142" s="80">
        <v>-1.9499887194645016E-3</v>
      </c>
    </row>
    <row r="3143" spans="2:6">
      <c r="B3143" s="444">
        <v>45331</v>
      </c>
      <c r="C3143" s="445">
        <v>1596.7567140000001</v>
      </c>
      <c r="D3143" s="445">
        <v>1596.7567140000001</v>
      </c>
      <c r="E3143" s="446">
        <f t="shared" si="51"/>
        <v>0.85618746180685878</v>
      </c>
      <c r="F3143" s="80">
        <v>-1.9587521734292235E-3</v>
      </c>
    </row>
    <row r="3144" spans="2:6">
      <c r="B3144" s="444">
        <v>44217</v>
      </c>
      <c r="C3144" s="445">
        <v>860.23461899999995</v>
      </c>
      <c r="D3144" s="445">
        <v>860.23461899999995</v>
      </c>
      <c r="E3144" s="446">
        <f t="shared" si="51"/>
        <v>36.416898160451915</v>
      </c>
      <c r="F3144" s="80">
        <v>-1.9592473270303445E-3</v>
      </c>
    </row>
    <row r="3145" spans="2:6">
      <c r="B3145" s="444">
        <v>39927</v>
      </c>
      <c r="C3145" s="445">
        <v>22.990538000000001</v>
      </c>
      <c r="D3145" s="445">
        <v>22.990538000000001</v>
      </c>
      <c r="E3145" s="446">
        <f t="shared" si="51"/>
        <v>-0.49126065337553715</v>
      </c>
      <c r="F3145" s="80">
        <v>-1.9659811634277213E-3</v>
      </c>
    </row>
    <row r="3146" spans="2:6">
      <c r="B3146" s="444">
        <v>38982</v>
      </c>
      <c r="C3146" s="445">
        <v>45.191192999999998</v>
      </c>
      <c r="D3146" s="445">
        <v>45.191192999999998</v>
      </c>
      <c r="E3146" s="446">
        <f t="shared" si="51"/>
        <v>-0.39458986616006653</v>
      </c>
      <c r="F3146" s="80">
        <v>-1.9661344401595837E-3</v>
      </c>
    </row>
    <row r="3147" spans="2:6">
      <c r="B3147" s="444">
        <v>40491</v>
      </c>
      <c r="C3147" s="445">
        <v>74.645583999999999</v>
      </c>
      <c r="D3147" s="445">
        <v>74.645583999999999</v>
      </c>
      <c r="E3147" s="446">
        <f t="shared" ref="E3147:E3210" si="52">C3147/C3148-1</f>
        <v>1.331739982335205</v>
      </c>
      <c r="F3147" s="80">
        <v>-1.9722942884382588E-3</v>
      </c>
    </row>
    <row r="3148" spans="2:6">
      <c r="B3148" s="444">
        <v>40004</v>
      </c>
      <c r="C3148" s="445">
        <v>32.012824999999999</v>
      </c>
      <c r="D3148" s="445">
        <v>32.012824999999999</v>
      </c>
      <c r="E3148" s="446">
        <f t="shared" si="52"/>
        <v>-0.96657534651572485</v>
      </c>
      <c r="F3148" s="80">
        <v>-1.9771329835251983E-3</v>
      </c>
    </row>
    <row r="3149" spans="2:6">
      <c r="B3149" s="444">
        <v>44862</v>
      </c>
      <c r="C3149" s="445">
        <v>957.76086399999997</v>
      </c>
      <c r="D3149" s="445">
        <v>957.76086399999997</v>
      </c>
      <c r="E3149" s="446">
        <f t="shared" si="52"/>
        <v>1.6416499275578302</v>
      </c>
      <c r="F3149" s="80">
        <v>-1.9863024306618904E-3</v>
      </c>
    </row>
    <row r="3150" spans="2:6">
      <c r="B3150" s="444">
        <v>42824</v>
      </c>
      <c r="C3150" s="445">
        <v>362.56161500000002</v>
      </c>
      <c r="D3150" s="445">
        <v>362.56161500000002</v>
      </c>
      <c r="E3150" s="446">
        <f t="shared" si="52"/>
        <v>1.1721563365893428</v>
      </c>
      <c r="F3150" s="80">
        <v>-1.9942601602744858E-3</v>
      </c>
    </row>
    <row r="3151" spans="2:6">
      <c r="B3151" s="444">
        <v>41472</v>
      </c>
      <c r="C3151" s="445">
        <v>166.91322299999999</v>
      </c>
      <c r="D3151" s="445">
        <v>166.91322299999999</v>
      </c>
      <c r="E3151" s="446">
        <f t="shared" si="52"/>
        <v>-0.79762331376892592</v>
      </c>
      <c r="F3151" s="80">
        <v>-1.9954981066203636E-3</v>
      </c>
    </row>
    <row r="3152" spans="2:6">
      <c r="B3152" s="444">
        <v>44827</v>
      </c>
      <c r="C3152" s="445">
        <v>824.76507600000002</v>
      </c>
      <c r="D3152" s="445">
        <v>824.76507600000002</v>
      </c>
      <c r="E3152" s="446">
        <f t="shared" si="52"/>
        <v>1.11014190883082</v>
      </c>
      <c r="F3152" s="80">
        <v>-2.0053016429848469E-3</v>
      </c>
    </row>
    <row r="3153" spans="2:6">
      <c r="B3153" s="444">
        <v>42151</v>
      </c>
      <c r="C3153" s="445">
        <v>390.85763500000002</v>
      </c>
      <c r="D3153" s="445">
        <v>390.85763500000002</v>
      </c>
      <c r="E3153" s="446">
        <f t="shared" si="52"/>
        <v>-1.0102538862511334E-2</v>
      </c>
      <c r="F3153" s="80">
        <v>-2.0130982705131029E-3</v>
      </c>
    </row>
    <row r="3154" spans="2:6">
      <c r="B3154" s="444">
        <v>43153</v>
      </c>
      <c r="C3154" s="445">
        <v>394.846588</v>
      </c>
      <c r="D3154" s="445">
        <v>394.846588</v>
      </c>
      <c r="E3154" s="446">
        <f t="shared" si="52"/>
        <v>26.124776837789067</v>
      </c>
      <c r="F3154" s="80">
        <v>-2.0148176842874621E-3</v>
      </c>
    </row>
    <row r="3155" spans="2:6">
      <c r="B3155" s="444">
        <v>37916</v>
      </c>
      <c r="C3155" s="445">
        <v>14.556676</v>
      </c>
      <c r="D3155" s="445">
        <v>14.556676</v>
      </c>
      <c r="E3155" s="446">
        <f t="shared" si="52"/>
        <v>-0.92648771147607112</v>
      </c>
      <c r="F3155" s="80">
        <v>-2.0180156314456577E-3</v>
      </c>
    </row>
    <row r="3156" spans="2:6">
      <c r="B3156" s="444">
        <v>41519</v>
      </c>
      <c r="C3156" s="445">
        <v>198.016907</v>
      </c>
      <c r="D3156" s="445">
        <v>198.016907</v>
      </c>
      <c r="E3156" s="446">
        <f t="shared" si="52"/>
        <v>-6.3448699854277479E-2</v>
      </c>
      <c r="F3156" s="80">
        <v>-2.0186129308646938E-3</v>
      </c>
    </row>
    <row r="3157" spans="2:6">
      <c r="B3157" s="444">
        <v>41570</v>
      </c>
      <c r="C3157" s="445">
        <v>211.43199200000001</v>
      </c>
      <c r="D3157" s="445">
        <v>211.43199200000001</v>
      </c>
      <c r="E3157" s="446">
        <f t="shared" si="52"/>
        <v>1.299600653305355</v>
      </c>
      <c r="F3157" s="80">
        <v>-2.0290107711787853E-3</v>
      </c>
    </row>
    <row r="3158" spans="2:6">
      <c r="B3158" s="444">
        <v>41010</v>
      </c>
      <c r="C3158" s="445">
        <v>91.942916999999994</v>
      </c>
      <c r="D3158" s="445">
        <v>91.942916999999994</v>
      </c>
      <c r="E3158" s="446">
        <f t="shared" si="52"/>
        <v>-0.91449342545657408</v>
      </c>
      <c r="F3158" s="80">
        <v>-2.0368049610113292E-3</v>
      </c>
    </row>
    <row r="3159" spans="2:6">
      <c r="B3159" s="444">
        <v>45085</v>
      </c>
      <c r="C3159" s="445">
        <v>1075.2730710000001</v>
      </c>
      <c r="D3159" s="445">
        <v>1075.2730710000001</v>
      </c>
      <c r="E3159" s="446">
        <f t="shared" si="52"/>
        <v>2.1284673410321142</v>
      </c>
      <c r="F3159" s="80">
        <v>-2.0372472451944956E-3</v>
      </c>
    </row>
    <row r="3160" spans="2:6">
      <c r="B3160" s="444">
        <v>42781</v>
      </c>
      <c r="C3160" s="445">
        <v>343.70602400000001</v>
      </c>
      <c r="D3160" s="445">
        <v>343.70602400000001</v>
      </c>
      <c r="E3160" s="446">
        <f t="shared" si="52"/>
        <v>30.91231685209128</v>
      </c>
      <c r="F3160" s="80">
        <v>-2.0433971984361587E-3</v>
      </c>
    </row>
    <row r="3161" spans="2:6">
      <c r="B3161" s="444">
        <v>37806</v>
      </c>
      <c r="C3161" s="445">
        <v>10.770325</v>
      </c>
      <c r="D3161" s="445">
        <v>10.770325</v>
      </c>
      <c r="E3161" s="446">
        <f t="shared" si="52"/>
        <v>-0.85152625849135266</v>
      </c>
      <c r="F3161" s="80">
        <v>-2.0453283834298563E-3</v>
      </c>
    </row>
    <row r="3162" spans="2:6">
      <c r="B3162" s="444">
        <v>40899</v>
      </c>
      <c r="C3162" s="445">
        <v>72.540267999999998</v>
      </c>
      <c r="D3162" s="445">
        <v>72.540267999999998</v>
      </c>
      <c r="E3162" s="446">
        <f t="shared" si="52"/>
        <v>8.9067986747109362E-2</v>
      </c>
      <c r="F3162" s="80">
        <v>-2.055079339973731E-3</v>
      </c>
    </row>
    <row r="3163" spans="2:6">
      <c r="B3163" s="444">
        <v>40360</v>
      </c>
      <c r="C3163" s="445">
        <v>66.607658000000001</v>
      </c>
      <c r="D3163" s="445">
        <v>66.607658000000001</v>
      </c>
      <c r="E3163" s="446">
        <f t="shared" si="52"/>
        <v>1.7590390286648176</v>
      </c>
      <c r="F3163" s="80">
        <v>-2.0600296755621805E-3</v>
      </c>
    </row>
    <row r="3164" spans="2:6">
      <c r="B3164" s="444">
        <v>38216</v>
      </c>
      <c r="C3164" s="445">
        <v>24.141615000000002</v>
      </c>
      <c r="D3164" s="445">
        <v>24.141615000000002</v>
      </c>
      <c r="E3164" s="446">
        <f t="shared" si="52"/>
        <v>-0.97616602282309817</v>
      </c>
      <c r="F3164" s="80">
        <v>-2.0674918528642561E-3</v>
      </c>
    </row>
    <row r="3165" spans="2:6">
      <c r="B3165" s="444">
        <v>44663</v>
      </c>
      <c r="C3165" s="445">
        <v>1012.9075319999999</v>
      </c>
      <c r="D3165" s="445">
        <v>1012.9075319999999</v>
      </c>
      <c r="E3165" s="446">
        <f t="shared" si="52"/>
        <v>1.1160791985082787</v>
      </c>
      <c r="F3165" s="80">
        <v>-2.0734865176678108E-3</v>
      </c>
    </row>
    <row r="3166" spans="2:6">
      <c r="B3166" s="444">
        <v>43801</v>
      </c>
      <c r="C3166" s="445">
        <v>478.67184400000002</v>
      </c>
      <c r="D3166" s="445">
        <v>478.67184400000002</v>
      </c>
      <c r="E3166" s="446">
        <f t="shared" si="52"/>
        <v>10.508502222783857</v>
      </c>
      <c r="F3166" s="80">
        <v>-2.0841885626032841E-3</v>
      </c>
    </row>
    <row r="3167" spans="2:6">
      <c r="B3167" s="444">
        <v>38691</v>
      </c>
      <c r="C3167" s="445">
        <v>41.592888000000002</v>
      </c>
      <c r="D3167" s="445">
        <v>41.592888000000002</v>
      </c>
      <c r="E3167" s="446">
        <f t="shared" si="52"/>
        <v>-0.91394131148278324</v>
      </c>
      <c r="F3167" s="80">
        <v>-2.0912163013240281E-3</v>
      </c>
    </row>
    <row r="3168" spans="2:6">
      <c r="B3168" s="444">
        <v>43830</v>
      </c>
      <c r="C3168" s="445">
        <v>483.30841099999998</v>
      </c>
      <c r="D3168" s="445">
        <v>483.30841099999998</v>
      </c>
      <c r="E3168" s="446">
        <f t="shared" si="52"/>
        <v>4.9502054902507808E-2</v>
      </c>
      <c r="F3168" s="80">
        <v>-2.1077459013038036E-3</v>
      </c>
    </row>
    <row r="3169" spans="2:6">
      <c r="B3169" s="444">
        <v>43753</v>
      </c>
      <c r="C3169" s="445">
        <v>460.51211499999999</v>
      </c>
      <c r="D3169" s="445">
        <v>460.51211499999999</v>
      </c>
      <c r="E3169" s="446">
        <f t="shared" si="52"/>
        <v>-0.55864212727525664</v>
      </c>
      <c r="F3169" s="80">
        <v>-2.1164455873906585E-3</v>
      </c>
    </row>
    <row r="3170" spans="2:6">
      <c r="B3170" s="444">
        <v>44650</v>
      </c>
      <c r="C3170" s="445">
        <v>1043.3984379999999</v>
      </c>
      <c r="D3170" s="445">
        <v>1043.3984379999999</v>
      </c>
      <c r="E3170" s="446">
        <f t="shared" si="52"/>
        <v>1.017922462205449</v>
      </c>
      <c r="F3170" s="80">
        <v>-2.140824281476772E-3</v>
      </c>
    </row>
    <row r="3171" spans="2:6">
      <c r="B3171" s="444">
        <v>43880</v>
      </c>
      <c r="C3171" s="445">
        <v>517.06567399999994</v>
      </c>
      <c r="D3171" s="445">
        <v>517.06567399999994</v>
      </c>
      <c r="E3171" s="446">
        <f t="shared" si="52"/>
        <v>4.6922690057152039</v>
      </c>
      <c r="F3171" s="80">
        <v>-2.1412794967400339E-3</v>
      </c>
    </row>
    <row r="3172" spans="2:6">
      <c r="B3172" s="444">
        <v>40723</v>
      </c>
      <c r="C3172" s="445">
        <v>90.836478999999997</v>
      </c>
      <c r="D3172" s="445">
        <v>90.836478999999997</v>
      </c>
      <c r="E3172" s="446">
        <f t="shared" si="52"/>
        <v>-0.91524746399881263</v>
      </c>
      <c r="F3172" s="80">
        <v>-2.143617883263782E-3</v>
      </c>
    </row>
    <row r="3173" spans="2:6">
      <c r="B3173" s="444">
        <v>44637</v>
      </c>
      <c r="C3173" s="445">
        <v>1071.7847899999999</v>
      </c>
      <c r="D3173" s="445">
        <v>1071.7847899999999</v>
      </c>
      <c r="E3173" s="446">
        <f t="shared" si="52"/>
        <v>89.457767700514538</v>
      </c>
      <c r="F3173" s="80">
        <v>-2.1674862740105327E-3</v>
      </c>
    </row>
    <row r="3174" spans="2:6">
      <c r="B3174" s="444">
        <v>37819</v>
      </c>
      <c r="C3174" s="445">
        <v>11.848455</v>
      </c>
      <c r="D3174" s="445">
        <v>11.848455</v>
      </c>
      <c r="E3174" s="446">
        <f t="shared" si="52"/>
        <v>-0.84579425112381523</v>
      </c>
      <c r="F3174" s="80">
        <v>-2.1694065670867513E-3</v>
      </c>
    </row>
    <row r="3175" spans="2:6">
      <c r="B3175" s="444">
        <v>40896</v>
      </c>
      <c r="C3175" s="445">
        <v>76.835364999999996</v>
      </c>
      <c r="D3175" s="445">
        <v>76.835364999999996</v>
      </c>
      <c r="E3175" s="446">
        <f t="shared" si="52"/>
        <v>-0.71900134147284822</v>
      </c>
      <c r="F3175" s="80">
        <v>-2.1826039885780579E-3</v>
      </c>
    </row>
    <row r="3176" spans="2:6">
      <c r="B3176" s="444">
        <v>41814</v>
      </c>
      <c r="C3176" s="445">
        <v>273.43676799999997</v>
      </c>
      <c r="D3176" s="445">
        <v>273.43676799999997</v>
      </c>
      <c r="E3176" s="446">
        <f t="shared" si="52"/>
        <v>12.349268022432737</v>
      </c>
      <c r="F3176" s="80">
        <v>-2.1847282020192038E-3</v>
      </c>
    </row>
    <row r="3177" spans="2:6">
      <c r="B3177" s="444">
        <v>39857</v>
      </c>
      <c r="C3177" s="445">
        <v>20.483277999999999</v>
      </c>
      <c r="D3177" s="445">
        <v>20.483277999999999</v>
      </c>
      <c r="E3177" s="446">
        <f t="shared" si="52"/>
        <v>-0.42373546353541025</v>
      </c>
      <c r="F3177" s="80">
        <v>-2.1893275603375173E-3</v>
      </c>
    </row>
    <row r="3178" spans="2:6">
      <c r="B3178" s="444">
        <v>38609</v>
      </c>
      <c r="C3178" s="445">
        <v>35.544922</v>
      </c>
      <c r="D3178" s="445">
        <v>35.544922</v>
      </c>
      <c r="E3178" s="446">
        <f t="shared" si="52"/>
        <v>-0.92224726269077517</v>
      </c>
      <c r="F3178" s="80">
        <v>-2.2027100733534866E-3</v>
      </c>
    </row>
    <row r="3179" spans="2:6">
      <c r="B3179" s="444">
        <v>43364</v>
      </c>
      <c r="C3179" s="445">
        <v>457.15332000000001</v>
      </c>
      <c r="D3179" s="445">
        <v>457.15332000000001</v>
      </c>
      <c r="E3179" s="446">
        <f t="shared" si="52"/>
        <v>19.300300161615237</v>
      </c>
      <c r="F3179" s="80">
        <v>-2.2074006565756532E-3</v>
      </c>
    </row>
    <row r="3180" spans="2:6">
      <c r="B3180" s="444">
        <v>38182</v>
      </c>
      <c r="C3180" s="445">
        <v>22.519535000000001</v>
      </c>
      <c r="D3180" s="445">
        <v>22.519535000000001</v>
      </c>
      <c r="E3180" s="446">
        <f t="shared" si="52"/>
        <v>-0.17485976631707278</v>
      </c>
      <c r="F3180" s="80">
        <v>-2.2167020055547937E-3</v>
      </c>
    </row>
    <row r="3181" spans="2:6">
      <c r="B3181" s="444">
        <v>38293</v>
      </c>
      <c r="C3181" s="445">
        <v>27.291767</v>
      </c>
      <c r="D3181" s="445">
        <v>27.291767</v>
      </c>
      <c r="E3181" s="446">
        <f t="shared" si="52"/>
        <v>-0.47275943303961554</v>
      </c>
      <c r="F3181" s="80">
        <v>-2.2170624898159019E-3</v>
      </c>
    </row>
    <row r="3182" spans="2:6">
      <c r="B3182" s="444">
        <v>39367</v>
      </c>
      <c r="C3182" s="445">
        <v>51.763404999999999</v>
      </c>
      <c r="D3182" s="445">
        <v>51.763404999999999</v>
      </c>
      <c r="E3182" s="446">
        <f t="shared" si="52"/>
        <v>-0.69510366936031376</v>
      </c>
      <c r="F3182" s="80">
        <v>-2.2395703836767256E-3</v>
      </c>
    </row>
    <row r="3183" spans="2:6">
      <c r="B3183" s="444">
        <v>41477</v>
      </c>
      <c r="C3183" s="445">
        <v>169.773788</v>
      </c>
      <c r="D3183" s="445">
        <v>169.773788</v>
      </c>
      <c r="E3183" s="446">
        <f t="shared" si="52"/>
        <v>-0.60629197935216439</v>
      </c>
      <c r="F3183" s="80">
        <v>-2.2415360019828467E-3</v>
      </c>
    </row>
    <row r="3184" spans="2:6">
      <c r="B3184" s="444">
        <v>43336</v>
      </c>
      <c r="C3184" s="445">
        <v>431.21749899999998</v>
      </c>
      <c r="D3184" s="445">
        <v>431.21749899999998</v>
      </c>
      <c r="E3184" s="446">
        <f t="shared" si="52"/>
        <v>-0.49649742994612067</v>
      </c>
      <c r="F3184" s="80">
        <v>-2.242496249467929E-3</v>
      </c>
    </row>
    <row r="3185" spans="2:6">
      <c r="B3185" s="444">
        <v>44837</v>
      </c>
      <c r="C3185" s="445">
        <v>856.43554700000004</v>
      </c>
      <c r="D3185" s="445">
        <v>856.43554700000004</v>
      </c>
      <c r="E3185" s="446">
        <f t="shared" si="52"/>
        <v>-0.15597299950642918</v>
      </c>
      <c r="F3185" s="80">
        <v>-2.2523521169153238E-3</v>
      </c>
    </row>
    <row r="3186" spans="2:6">
      <c r="B3186" s="444">
        <v>45007</v>
      </c>
      <c r="C3186" s="445">
        <v>1014.701599</v>
      </c>
      <c r="D3186" s="445">
        <v>1014.701599</v>
      </c>
      <c r="E3186" s="446">
        <f t="shared" si="52"/>
        <v>10.14146615819849</v>
      </c>
      <c r="F3186" s="80">
        <v>-2.2604002308840299E-3</v>
      </c>
    </row>
    <row r="3187" spans="2:6">
      <c r="B3187" s="444">
        <v>41094</v>
      </c>
      <c r="C3187" s="445">
        <v>91.074332999999996</v>
      </c>
      <c r="D3187" s="445">
        <v>91.074332999999996</v>
      </c>
      <c r="E3187" s="446">
        <f t="shared" si="52"/>
        <v>-0.91498067830630203</v>
      </c>
      <c r="F3187" s="80">
        <v>-2.2703923895793787E-3</v>
      </c>
    </row>
    <row r="3188" spans="2:6">
      <c r="B3188" s="444">
        <v>45131</v>
      </c>
      <c r="C3188" s="445">
        <v>1071.2192379999999</v>
      </c>
      <c r="D3188" s="445">
        <v>1071.2192379999999</v>
      </c>
      <c r="E3188" s="446">
        <f t="shared" si="52"/>
        <v>32.87434242360748</v>
      </c>
      <c r="F3188" s="80">
        <v>-2.2859331146587447E-3</v>
      </c>
    </row>
    <row r="3189" spans="2:6">
      <c r="B3189" s="444">
        <v>39961</v>
      </c>
      <c r="C3189" s="445">
        <v>31.623322000000002</v>
      </c>
      <c r="D3189" s="445">
        <v>31.623322000000002</v>
      </c>
      <c r="E3189" s="446">
        <f t="shared" si="52"/>
        <v>0.27804335547082504</v>
      </c>
      <c r="F3189" s="80">
        <v>-2.2861086058706404E-3</v>
      </c>
    </row>
    <row r="3190" spans="2:6">
      <c r="B3190" s="444">
        <v>38379</v>
      </c>
      <c r="C3190" s="445">
        <v>24.743544</v>
      </c>
      <c r="D3190" s="445">
        <v>24.743544</v>
      </c>
      <c r="E3190" s="446">
        <f t="shared" si="52"/>
        <v>-0.97168124420293289</v>
      </c>
      <c r="F3190" s="80">
        <v>-2.2869919680686968E-3</v>
      </c>
    </row>
    <row r="3191" spans="2:6">
      <c r="B3191" s="444">
        <v>44404</v>
      </c>
      <c r="C3191" s="445">
        <v>873.75109899999995</v>
      </c>
      <c r="D3191" s="445">
        <v>873.75109899999995</v>
      </c>
      <c r="E3191" s="446">
        <f t="shared" si="52"/>
        <v>1.4309672024111002</v>
      </c>
      <c r="F3191" s="80">
        <v>-2.3133056814474973E-3</v>
      </c>
    </row>
    <row r="3192" spans="2:6">
      <c r="B3192" s="444">
        <v>42887</v>
      </c>
      <c r="C3192" s="445">
        <v>359.42529300000001</v>
      </c>
      <c r="D3192" s="445">
        <v>359.42529300000001</v>
      </c>
      <c r="E3192" s="446">
        <f t="shared" si="52"/>
        <v>7.9091247705764367</v>
      </c>
      <c r="F3192" s="80">
        <v>-2.3141961562581637E-3</v>
      </c>
    </row>
    <row r="3193" spans="2:6">
      <c r="B3193" s="444">
        <v>39633</v>
      </c>
      <c r="C3193" s="445">
        <v>40.343502000000001</v>
      </c>
      <c r="D3193" s="445">
        <v>40.343502000000001</v>
      </c>
      <c r="E3193" s="446">
        <f t="shared" si="52"/>
        <v>-0.1948969036634679</v>
      </c>
      <c r="F3193" s="80">
        <v>-2.3238593568889465E-3</v>
      </c>
    </row>
    <row r="3194" spans="2:6">
      <c r="B3194" s="444">
        <v>39401</v>
      </c>
      <c r="C3194" s="445">
        <v>50.109734000000003</v>
      </c>
      <c r="D3194" s="445">
        <v>50.109734000000003</v>
      </c>
      <c r="E3194" s="446">
        <f t="shared" si="52"/>
        <v>-0.78918743647718026</v>
      </c>
      <c r="F3194" s="80">
        <v>-2.3282250847074248E-3</v>
      </c>
    </row>
    <row r="3195" spans="2:6">
      <c r="B3195" s="444">
        <v>41632</v>
      </c>
      <c r="C3195" s="445">
        <v>237.69804400000001</v>
      </c>
      <c r="D3195" s="445">
        <v>237.69804400000001</v>
      </c>
      <c r="E3195" s="446">
        <f t="shared" si="52"/>
        <v>-0.71339594010397067</v>
      </c>
      <c r="F3195" s="80">
        <v>-2.3376047653818066E-3</v>
      </c>
    </row>
    <row r="3196" spans="2:6">
      <c r="B3196" s="444">
        <v>44231</v>
      </c>
      <c r="C3196" s="445">
        <v>829.36035200000003</v>
      </c>
      <c r="D3196" s="445">
        <v>829.36035200000003</v>
      </c>
      <c r="E3196" s="446">
        <f t="shared" si="52"/>
        <v>27.575924821120598</v>
      </c>
      <c r="F3196" s="80">
        <v>-2.3439506089059092E-3</v>
      </c>
    </row>
    <row r="3197" spans="2:6">
      <c r="B3197" s="444">
        <v>39734</v>
      </c>
      <c r="C3197" s="445">
        <v>29.023045</v>
      </c>
      <c r="D3197" s="445">
        <v>29.023045</v>
      </c>
      <c r="E3197" s="446">
        <f t="shared" si="52"/>
        <v>-0.6973220241817667</v>
      </c>
      <c r="F3197" s="80">
        <v>-2.3497320617273942E-3</v>
      </c>
    </row>
    <row r="3198" spans="2:6">
      <c r="B3198" s="444">
        <v>41024</v>
      </c>
      <c r="C3198" s="445">
        <v>95.887535</v>
      </c>
      <c r="D3198" s="445">
        <v>95.887535</v>
      </c>
      <c r="E3198" s="446">
        <f t="shared" si="52"/>
        <v>-0.94041629543181637</v>
      </c>
      <c r="F3198" s="80">
        <v>-2.3523199754457158E-3</v>
      </c>
    </row>
    <row r="3199" spans="2:6">
      <c r="B3199" s="444">
        <v>45369</v>
      </c>
      <c r="C3199" s="445">
        <v>1609.29126</v>
      </c>
      <c r="D3199" s="445">
        <v>1609.29126</v>
      </c>
      <c r="E3199" s="446">
        <f t="shared" si="52"/>
        <v>0.54101752490977173</v>
      </c>
      <c r="F3199" s="80">
        <v>-2.367456935889245E-3</v>
      </c>
    </row>
    <row r="3200" spans="2:6">
      <c r="B3200" s="444">
        <v>44970</v>
      </c>
      <c r="C3200" s="445">
        <v>1044.3043210000001</v>
      </c>
      <c r="D3200" s="445">
        <v>1044.3043210000001</v>
      </c>
      <c r="E3200" s="446">
        <f t="shared" si="52"/>
        <v>45.94847508225503</v>
      </c>
      <c r="F3200" s="80">
        <v>-2.3750749895733447E-3</v>
      </c>
    </row>
    <row r="3201" spans="2:6">
      <c r="B3201" s="444">
        <v>38155</v>
      </c>
      <c r="C3201" s="445">
        <v>22.243625999999999</v>
      </c>
      <c r="D3201" s="445">
        <v>22.243625999999999</v>
      </c>
      <c r="E3201" s="446">
        <f t="shared" si="52"/>
        <v>-0.43365164866053973</v>
      </c>
      <c r="F3201" s="80">
        <v>-2.3799048199532047E-3</v>
      </c>
    </row>
    <row r="3202" spans="2:6">
      <c r="B3202" s="444">
        <v>39687</v>
      </c>
      <c r="C3202" s="445">
        <v>39.27552</v>
      </c>
      <c r="D3202" s="445">
        <v>39.27552</v>
      </c>
      <c r="E3202" s="446">
        <f t="shared" si="52"/>
        <v>-0.96108047113154993</v>
      </c>
      <c r="F3202" s="80">
        <v>-2.3874818469946657E-3</v>
      </c>
    </row>
    <row r="3203" spans="2:6">
      <c r="B3203" s="444">
        <v>44620</v>
      </c>
      <c r="C3203" s="445">
        <v>1009.146851</v>
      </c>
      <c r="D3203" s="445">
        <v>1009.146851</v>
      </c>
      <c r="E3203" s="446">
        <f t="shared" si="52"/>
        <v>12.272192427044732</v>
      </c>
      <c r="F3203" s="80">
        <v>-2.4343238727955185E-3</v>
      </c>
    </row>
    <row r="3204" spans="2:6">
      <c r="B3204" s="444">
        <v>40816</v>
      </c>
      <c r="C3204" s="445">
        <v>76.034676000000005</v>
      </c>
      <c r="D3204" s="445">
        <v>76.034676000000005</v>
      </c>
      <c r="E3204" s="446">
        <f t="shared" si="52"/>
        <v>2.1111444997443685</v>
      </c>
      <c r="F3204" s="80">
        <v>-2.4380447230046842E-3</v>
      </c>
    </row>
    <row r="3205" spans="2:6">
      <c r="B3205" s="444">
        <v>37999</v>
      </c>
      <c r="C3205" s="445">
        <v>24.439454999999999</v>
      </c>
      <c r="D3205" s="445">
        <v>24.439454999999999</v>
      </c>
      <c r="E3205" s="446">
        <f t="shared" si="52"/>
        <v>-0.94184121811592314</v>
      </c>
      <c r="F3205" s="80">
        <v>-2.4413384466294152E-3</v>
      </c>
    </row>
    <row r="3206" spans="2:6">
      <c r="B3206" s="444">
        <v>43328</v>
      </c>
      <c r="C3206" s="445">
        <v>420.21951300000001</v>
      </c>
      <c r="D3206" s="445">
        <v>420.21951300000001</v>
      </c>
      <c r="E3206" s="446">
        <f t="shared" si="52"/>
        <v>-0.49047443940334623</v>
      </c>
      <c r="F3206" s="80">
        <v>-2.4508137378875805E-3</v>
      </c>
    </row>
    <row r="3207" spans="2:6">
      <c r="B3207" s="444">
        <v>44243</v>
      </c>
      <c r="C3207" s="445">
        <v>824.72705099999996</v>
      </c>
      <c r="D3207" s="445">
        <v>824.72705099999996</v>
      </c>
      <c r="E3207" s="446">
        <f t="shared" si="52"/>
        <v>1.3305071118021528</v>
      </c>
      <c r="F3207" s="80">
        <v>-2.461597763865897E-3</v>
      </c>
    </row>
    <row r="3208" spans="2:6">
      <c r="B3208" s="444">
        <v>43045</v>
      </c>
      <c r="C3208" s="445">
        <v>353.88308699999999</v>
      </c>
      <c r="D3208" s="445">
        <v>353.88308699999999</v>
      </c>
      <c r="E3208" s="446">
        <f t="shared" si="52"/>
        <v>6.2196836015747046</v>
      </c>
      <c r="F3208" s="80">
        <v>-2.4789990300638776E-3</v>
      </c>
    </row>
    <row r="3209" spans="2:6">
      <c r="B3209" s="444">
        <v>39030</v>
      </c>
      <c r="C3209" s="445">
        <v>49.016426000000003</v>
      </c>
      <c r="D3209" s="445">
        <v>49.016426000000003</v>
      </c>
      <c r="E3209" s="446">
        <f t="shared" si="52"/>
        <v>-0.94518244538003948</v>
      </c>
      <c r="F3209" s="80">
        <v>-2.4867608212536529E-3</v>
      </c>
    </row>
    <row r="3210" spans="2:6">
      <c r="B3210" s="444">
        <v>44747</v>
      </c>
      <c r="C3210" s="445">
        <v>894.17388900000003</v>
      </c>
      <c r="D3210" s="445">
        <v>894.17388900000003</v>
      </c>
      <c r="E3210" s="446">
        <f t="shared" si="52"/>
        <v>1.4320810756459466</v>
      </c>
      <c r="F3210" s="80">
        <v>-2.4882397994767658E-3</v>
      </c>
    </row>
    <row r="3211" spans="2:6">
      <c r="B3211" s="444">
        <v>42949</v>
      </c>
      <c r="C3211" s="445">
        <v>367.65792800000003</v>
      </c>
      <c r="D3211" s="445">
        <v>367.65792800000003</v>
      </c>
      <c r="E3211" s="446">
        <f t="shared" ref="E3211:E3274" si="53">C3211/C3212-1</f>
        <v>6.2866810033375913</v>
      </c>
      <c r="F3211" s="80">
        <v>-2.4883533021777815E-3</v>
      </c>
    </row>
    <row r="3212" spans="2:6">
      <c r="B3212" s="444">
        <v>39456</v>
      </c>
      <c r="C3212" s="445">
        <v>50.456158000000002</v>
      </c>
      <c r="D3212" s="445">
        <v>50.456158000000002</v>
      </c>
      <c r="E3212" s="446">
        <f t="shared" si="53"/>
        <v>-0.88612957102124557</v>
      </c>
      <c r="F3212" s="80">
        <v>-2.4930084183663048E-3</v>
      </c>
    </row>
    <row r="3213" spans="2:6">
      <c r="B3213" s="444">
        <v>43957</v>
      </c>
      <c r="C3213" s="445">
        <v>443.10150099999998</v>
      </c>
      <c r="D3213" s="445">
        <v>443.10150099999998</v>
      </c>
      <c r="E3213" s="446">
        <f t="shared" si="53"/>
        <v>0.31772171855215281</v>
      </c>
      <c r="F3213" s="80">
        <v>-2.49816071729414E-3</v>
      </c>
    </row>
    <row r="3214" spans="2:6">
      <c r="B3214" s="444">
        <v>42473</v>
      </c>
      <c r="C3214" s="445">
        <v>336.26333599999998</v>
      </c>
      <c r="D3214" s="445">
        <v>336.26333599999998</v>
      </c>
      <c r="E3214" s="446">
        <f t="shared" si="53"/>
        <v>4.1320811134878594</v>
      </c>
      <c r="F3214" s="80">
        <v>-2.5010171490492672E-3</v>
      </c>
    </row>
    <row r="3215" spans="2:6">
      <c r="B3215" s="444">
        <v>40268</v>
      </c>
      <c r="C3215" s="445">
        <v>65.521827999999999</v>
      </c>
      <c r="D3215" s="445">
        <v>65.521827999999999</v>
      </c>
      <c r="E3215" s="446">
        <f t="shared" si="53"/>
        <v>-0.95898831559009268</v>
      </c>
      <c r="F3215" s="80">
        <v>-2.5047515194784875E-3</v>
      </c>
    </row>
    <row r="3216" spans="2:6">
      <c r="B3216" s="444">
        <v>45364</v>
      </c>
      <c r="C3216" s="445">
        <v>1597.638062</v>
      </c>
      <c r="D3216" s="445">
        <v>1597.638062</v>
      </c>
      <c r="E3216" s="446">
        <f t="shared" si="53"/>
        <v>0.22620727534087348</v>
      </c>
      <c r="F3216" s="80">
        <v>-2.5067937995831846E-3</v>
      </c>
    </row>
    <row r="3217" spans="2:6">
      <c r="B3217" s="444">
        <v>45425</v>
      </c>
      <c r="C3217" s="445">
        <v>1302.9102780000001</v>
      </c>
      <c r="D3217" s="445">
        <v>1302.9102780000001</v>
      </c>
      <c r="E3217" s="446">
        <f t="shared" si="53"/>
        <v>2.5679350017355786</v>
      </c>
      <c r="F3217" s="80">
        <v>-2.5072271892510045E-3</v>
      </c>
    </row>
    <row r="3218" spans="2:6">
      <c r="B3218" s="444">
        <v>42968</v>
      </c>
      <c r="C3218" s="445">
        <v>365.17208900000003</v>
      </c>
      <c r="D3218" s="445">
        <v>365.17208900000003</v>
      </c>
      <c r="E3218" s="446">
        <f t="shared" si="53"/>
        <v>6.3936202879277984</v>
      </c>
      <c r="F3218" s="80">
        <v>-2.5106529665800403E-3</v>
      </c>
    </row>
    <row r="3219" spans="2:6">
      <c r="B3219" s="444">
        <v>39300</v>
      </c>
      <c r="C3219" s="445">
        <v>49.390160000000002</v>
      </c>
      <c r="D3219" s="445">
        <v>49.390160000000002</v>
      </c>
      <c r="E3219" s="446">
        <f t="shared" si="53"/>
        <v>6.845549047672872E-3</v>
      </c>
      <c r="F3219" s="80">
        <v>-2.5141046653974763E-3</v>
      </c>
    </row>
    <row r="3220" spans="2:6">
      <c r="B3220" s="444">
        <v>38765</v>
      </c>
      <c r="C3220" s="445">
        <v>49.054355999999999</v>
      </c>
      <c r="D3220" s="445">
        <v>49.054355999999999</v>
      </c>
      <c r="E3220" s="446">
        <f t="shared" si="53"/>
        <v>0.36738569343169858</v>
      </c>
      <c r="F3220" s="80">
        <v>-2.5174184035117175E-3</v>
      </c>
    </row>
    <row r="3221" spans="2:6">
      <c r="B3221" s="444">
        <v>38614</v>
      </c>
      <c r="C3221" s="445">
        <v>35.874557000000003</v>
      </c>
      <c r="D3221" s="445">
        <v>35.874557000000003</v>
      </c>
      <c r="E3221" s="446">
        <f t="shared" si="53"/>
        <v>-0.89214797271625979</v>
      </c>
      <c r="F3221" s="80">
        <v>-2.5311415013311578E-3</v>
      </c>
    </row>
    <row r="3222" spans="2:6">
      <c r="B3222" s="444">
        <v>42587</v>
      </c>
      <c r="C3222" s="445">
        <v>332.62756300000001</v>
      </c>
      <c r="D3222" s="445">
        <v>332.62756300000001</v>
      </c>
      <c r="E3222" s="446">
        <f t="shared" si="53"/>
        <v>3.9097358459218166</v>
      </c>
      <c r="F3222" s="80">
        <v>-2.5489180576673265E-3</v>
      </c>
    </row>
    <row r="3223" spans="2:6">
      <c r="B3223" s="444">
        <v>40177</v>
      </c>
      <c r="C3223" s="445">
        <v>67.748565999999997</v>
      </c>
      <c r="D3223" s="445">
        <v>67.748565999999997</v>
      </c>
      <c r="E3223" s="446">
        <f t="shared" si="53"/>
        <v>-0.9400318219397118</v>
      </c>
      <c r="F3223" s="80">
        <v>-2.5493464373592678E-3</v>
      </c>
    </row>
    <row r="3224" spans="2:6">
      <c r="B3224" s="444">
        <v>45156</v>
      </c>
      <c r="C3224" s="445">
        <v>1129.741943</v>
      </c>
      <c r="D3224" s="445">
        <v>1129.741943</v>
      </c>
      <c r="E3224" s="446">
        <f t="shared" si="53"/>
        <v>13.345809932046787</v>
      </c>
      <c r="F3224" s="80">
        <v>-2.549550091722419E-3</v>
      </c>
    </row>
    <row r="3225" spans="2:6">
      <c r="B3225" s="444">
        <v>40463</v>
      </c>
      <c r="C3225" s="445">
        <v>78.750656000000006</v>
      </c>
      <c r="D3225" s="445">
        <v>78.750656000000006</v>
      </c>
      <c r="E3225" s="446">
        <f t="shared" si="53"/>
        <v>0.1066323656116499</v>
      </c>
      <c r="F3225" s="80">
        <v>-2.5537198559362206E-3</v>
      </c>
    </row>
    <row r="3226" spans="2:6">
      <c r="B3226" s="444">
        <v>40350</v>
      </c>
      <c r="C3226" s="445">
        <v>71.162436999999997</v>
      </c>
      <c r="D3226" s="445">
        <v>71.162436999999997</v>
      </c>
      <c r="E3226" s="446">
        <f t="shared" si="53"/>
        <v>-0.77225251187819621</v>
      </c>
      <c r="F3226" s="80">
        <v>-2.5691374904068809E-3</v>
      </c>
    </row>
    <row r="3227" spans="2:6">
      <c r="B3227" s="444">
        <v>41898</v>
      </c>
      <c r="C3227" s="445">
        <v>312.46200599999997</v>
      </c>
      <c r="D3227" s="445">
        <v>312.46200599999997</v>
      </c>
      <c r="E3227" s="446">
        <f t="shared" si="53"/>
        <v>-9.237895667484286E-2</v>
      </c>
      <c r="F3227" s="80">
        <v>-2.5782194743109166E-3</v>
      </c>
    </row>
    <row r="3228" spans="2:6">
      <c r="B3228" s="444">
        <v>42837</v>
      </c>
      <c r="C3228" s="445">
        <v>344.26483200000001</v>
      </c>
      <c r="D3228" s="445">
        <v>344.26483200000001</v>
      </c>
      <c r="E3228" s="446">
        <f t="shared" si="53"/>
        <v>-0.66823367054537652</v>
      </c>
      <c r="F3228" s="80">
        <v>-2.578593377188132E-3</v>
      </c>
    </row>
    <row r="3229" spans="2:6">
      <c r="B3229" s="444">
        <v>44539</v>
      </c>
      <c r="C3229" s="445">
        <v>1037.672607</v>
      </c>
      <c r="D3229" s="445">
        <v>1037.672607</v>
      </c>
      <c r="E3229" s="446">
        <f t="shared" si="53"/>
        <v>1.7885560309623725</v>
      </c>
      <c r="F3229" s="80">
        <v>-2.6032521253865903E-3</v>
      </c>
    </row>
    <row r="3230" spans="2:6">
      <c r="B3230" s="444">
        <v>42942</v>
      </c>
      <c r="C3230" s="445">
        <v>372.11825599999997</v>
      </c>
      <c r="D3230" s="445">
        <v>372.11825599999997</v>
      </c>
      <c r="E3230" s="446">
        <f t="shared" si="53"/>
        <v>0.11833130002968462</v>
      </c>
      <c r="F3230" s="80">
        <v>-2.6254589986081101E-3</v>
      </c>
    </row>
    <row r="3231" spans="2:6">
      <c r="B3231" s="444">
        <v>42648</v>
      </c>
      <c r="C3231" s="445">
        <v>332.74420199999997</v>
      </c>
      <c r="D3231" s="445">
        <v>332.74420199999997</v>
      </c>
      <c r="E3231" s="446">
        <f t="shared" si="53"/>
        <v>2.4947387275198785</v>
      </c>
      <c r="F3231" s="80">
        <v>-2.6276774967752825E-3</v>
      </c>
    </row>
    <row r="3232" spans="2:6">
      <c r="B3232" s="444">
        <v>40697</v>
      </c>
      <c r="C3232" s="445">
        <v>95.212897999999996</v>
      </c>
      <c r="D3232" s="445">
        <v>95.212897999999996</v>
      </c>
      <c r="E3232" s="446">
        <f t="shared" si="53"/>
        <v>-0.71699985390015986</v>
      </c>
      <c r="F3232" s="80">
        <v>-2.6279915849966029E-3</v>
      </c>
    </row>
    <row r="3233" spans="2:6">
      <c r="B3233" s="444">
        <v>42846</v>
      </c>
      <c r="C3233" s="445">
        <v>336.44116200000002</v>
      </c>
      <c r="D3233" s="445">
        <v>336.44116200000002</v>
      </c>
      <c r="E3233" s="446">
        <f t="shared" si="53"/>
        <v>-0.24891979238057338</v>
      </c>
      <c r="F3233" s="80">
        <v>-2.6381292432624548E-3</v>
      </c>
    </row>
    <row r="3234" spans="2:6">
      <c r="B3234" s="444">
        <v>43720</v>
      </c>
      <c r="C3234" s="445">
        <v>447.94305400000002</v>
      </c>
      <c r="D3234" s="445">
        <v>447.94305400000002</v>
      </c>
      <c r="E3234" s="446">
        <f t="shared" si="53"/>
        <v>0.56332221483799816</v>
      </c>
      <c r="F3234" s="80">
        <v>-2.6471839662258745E-3</v>
      </c>
    </row>
    <row r="3235" spans="2:6">
      <c r="B3235" s="444">
        <v>41705</v>
      </c>
      <c r="C3235" s="445">
        <v>286.53277600000001</v>
      </c>
      <c r="D3235" s="445">
        <v>286.53277600000001</v>
      </c>
      <c r="E3235" s="446">
        <f t="shared" si="53"/>
        <v>-5.7487684524734184E-2</v>
      </c>
      <c r="F3235" s="80">
        <v>-2.6478567450161083E-3</v>
      </c>
    </row>
    <row r="3236" spans="2:6">
      <c r="B3236" s="444">
        <v>42531</v>
      </c>
      <c r="C3236" s="445">
        <v>304.00958300000002</v>
      </c>
      <c r="D3236" s="445">
        <v>304.00958300000002</v>
      </c>
      <c r="E3236" s="446">
        <f t="shared" si="53"/>
        <v>2.9480003833075861</v>
      </c>
      <c r="F3236" s="80">
        <v>-2.6560008200008367E-3</v>
      </c>
    </row>
    <row r="3237" spans="2:6">
      <c r="B3237" s="444">
        <v>40893</v>
      </c>
      <c r="C3237" s="445">
        <v>77.003433000000001</v>
      </c>
      <c r="D3237" s="445">
        <v>77.003433000000001</v>
      </c>
      <c r="E3237" s="446">
        <f t="shared" si="53"/>
        <v>-0.92518714441881311</v>
      </c>
      <c r="F3237" s="80">
        <v>-2.660601559238196E-3</v>
      </c>
    </row>
    <row r="3238" spans="2:6">
      <c r="B3238" s="444">
        <v>44543</v>
      </c>
      <c r="C3238" s="445">
        <v>1029.2807620000001</v>
      </c>
      <c r="D3238" s="445">
        <v>1029.2807620000001</v>
      </c>
      <c r="E3238" s="446">
        <f t="shared" si="53"/>
        <v>0.28631733239138124</v>
      </c>
      <c r="F3238" s="80">
        <v>-2.6673618791946963E-3</v>
      </c>
    </row>
    <row r="3239" spans="2:6">
      <c r="B3239" s="444">
        <v>44326</v>
      </c>
      <c r="C3239" s="445">
        <v>800.17639199999996</v>
      </c>
      <c r="D3239" s="445">
        <v>800.17639199999996</v>
      </c>
      <c r="E3239" s="446">
        <f t="shared" si="53"/>
        <v>1.940542904692609</v>
      </c>
      <c r="F3239" s="80">
        <v>-2.6734400125337787E-3</v>
      </c>
    </row>
    <row r="3240" spans="2:6">
      <c r="B3240" s="444">
        <v>41716</v>
      </c>
      <c r="C3240" s="445">
        <v>272.11859099999998</v>
      </c>
      <c r="D3240" s="445">
        <v>272.11859099999998</v>
      </c>
      <c r="E3240" s="446">
        <f t="shared" si="53"/>
        <v>-0.47948251755456306</v>
      </c>
      <c r="F3240" s="80">
        <v>-2.6820997585260686E-3</v>
      </c>
    </row>
    <row r="3241" spans="2:6">
      <c r="B3241" s="444">
        <v>43874</v>
      </c>
      <c r="C3241" s="445">
        <v>522.78472899999997</v>
      </c>
      <c r="D3241" s="445">
        <v>522.78472899999997</v>
      </c>
      <c r="E3241" s="446">
        <f t="shared" si="53"/>
        <v>0.32300775335305398</v>
      </c>
      <c r="F3241" s="80">
        <v>-2.6867693597999454E-3</v>
      </c>
    </row>
    <row r="3242" spans="2:6">
      <c r="B3242" s="444">
        <v>43475</v>
      </c>
      <c r="C3242" s="445">
        <v>395.14865099999997</v>
      </c>
      <c r="D3242" s="445">
        <v>395.14865099999997</v>
      </c>
      <c r="E3242" s="446">
        <f t="shared" si="53"/>
        <v>8.516924214967279</v>
      </c>
      <c r="F3242" s="80">
        <v>-2.7173703594154386E-3</v>
      </c>
    </row>
    <row r="3243" spans="2:6">
      <c r="B3243" s="444">
        <v>38922</v>
      </c>
      <c r="C3243" s="445">
        <v>41.520626</v>
      </c>
      <c r="D3243" s="445">
        <v>41.520626</v>
      </c>
      <c r="E3243" s="446">
        <f t="shared" si="53"/>
        <v>-0.12194541480020316</v>
      </c>
      <c r="F3243" s="80">
        <v>-2.7209790595938976E-3</v>
      </c>
    </row>
    <row r="3244" spans="2:6">
      <c r="B3244" s="444">
        <v>38965</v>
      </c>
      <c r="C3244" s="445">
        <v>47.287067</v>
      </c>
      <c r="D3244" s="445">
        <v>47.287067</v>
      </c>
      <c r="E3244" s="446">
        <f t="shared" si="53"/>
        <v>0.99315662925644776</v>
      </c>
      <c r="F3244" s="80">
        <v>-2.7309026254267454E-3</v>
      </c>
    </row>
    <row r="3245" spans="2:6">
      <c r="B3245" s="444">
        <v>38197</v>
      </c>
      <c r="C3245" s="445">
        <v>23.724712</v>
      </c>
      <c r="D3245" s="445">
        <v>23.724712</v>
      </c>
      <c r="E3245" s="446">
        <f t="shared" si="53"/>
        <v>-0.93606868597522852</v>
      </c>
      <c r="F3245" s="80">
        <v>-2.7403221131114819E-3</v>
      </c>
    </row>
    <row r="3246" spans="2:6">
      <c r="B3246" s="444">
        <v>42943</v>
      </c>
      <c r="C3246" s="445">
        <v>371.09689300000002</v>
      </c>
      <c r="D3246" s="445">
        <v>371.09689300000002</v>
      </c>
      <c r="E3246" s="446">
        <f t="shared" si="53"/>
        <v>0.12234520454942865</v>
      </c>
      <c r="F3246" s="80">
        <v>-2.7447269343322533E-3</v>
      </c>
    </row>
    <row r="3247" spans="2:6">
      <c r="B3247" s="444">
        <v>42591</v>
      </c>
      <c r="C3247" s="445">
        <v>330.64416499999999</v>
      </c>
      <c r="D3247" s="445">
        <v>330.64416499999999</v>
      </c>
      <c r="E3247" s="446">
        <f t="shared" si="53"/>
        <v>9.9941151434846294</v>
      </c>
      <c r="F3247" s="80">
        <v>-2.746773097476285E-3</v>
      </c>
    </row>
    <row r="3248" spans="2:6">
      <c r="B3248" s="444">
        <v>38545</v>
      </c>
      <c r="C3248" s="445">
        <v>30.074649999999998</v>
      </c>
      <c r="D3248" s="445">
        <v>30.074649999999998</v>
      </c>
      <c r="E3248" s="446">
        <f t="shared" si="53"/>
        <v>-0.93439679714957824</v>
      </c>
      <c r="F3248" s="80">
        <v>-2.7589496255271406E-3</v>
      </c>
    </row>
    <row r="3249" spans="2:6">
      <c r="B3249" s="444">
        <v>43598</v>
      </c>
      <c r="C3249" s="445">
        <v>458.43264799999997</v>
      </c>
      <c r="D3249" s="445">
        <v>458.43264799999997</v>
      </c>
      <c r="E3249" s="446">
        <f t="shared" si="53"/>
        <v>0.1658721481514922</v>
      </c>
      <c r="F3249" s="80">
        <v>-2.7606444397019203E-3</v>
      </c>
    </row>
    <row r="3250" spans="2:6">
      <c r="B3250" s="444">
        <v>43147</v>
      </c>
      <c r="C3250" s="445">
        <v>393.21005200000002</v>
      </c>
      <c r="D3250" s="445">
        <v>393.21005200000002</v>
      </c>
      <c r="E3250" s="446">
        <f t="shared" si="53"/>
        <v>15.011159150599589</v>
      </c>
      <c r="F3250" s="80">
        <v>-2.7669314687303048E-3</v>
      </c>
    </row>
    <row r="3251" spans="2:6">
      <c r="B3251" s="444">
        <v>38210</v>
      </c>
      <c r="C3251" s="445">
        <v>24.558499999999999</v>
      </c>
      <c r="D3251" s="445">
        <v>24.558499999999999</v>
      </c>
      <c r="E3251" s="446">
        <f t="shared" si="53"/>
        <v>-0.53825947559392473</v>
      </c>
      <c r="F3251" s="80">
        <v>-2.770121346656107E-3</v>
      </c>
    </row>
    <row r="3252" spans="2:6">
      <c r="B3252" s="444">
        <v>39191</v>
      </c>
      <c r="C3252" s="445">
        <v>53.186798000000003</v>
      </c>
      <c r="D3252" s="445">
        <v>53.186798000000003</v>
      </c>
      <c r="E3252" s="446">
        <f t="shared" si="53"/>
        <v>-0.84050861951524958</v>
      </c>
      <c r="F3252" s="80">
        <v>-2.7835993380889157E-3</v>
      </c>
    </row>
    <row r="3253" spans="2:6">
      <c r="B3253" s="444">
        <v>42586</v>
      </c>
      <c r="C3253" s="445">
        <v>333.47757000000001</v>
      </c>
      <c r="D3253" s="445">
        <v>333.47757000000001</v>
      </c>
      <c r="E3253" s="446">
        <f t="shared" si="53"/>
        <v>13.284305585277856</v>
      </c>
      <c r="F3253" s="80">
        <v>-2.7839271173635272E-3</v>
      </c>
    </row>
    <row r="3254" spans="2:6">
      <c r="B3254" s="444">
        <v>38167</v>
      </c>
      <c r="C3254" s="445">
        <v>23.345732000000002</v>
      </c>
      <c r="D3254" s="445">
        <v>23.345732000000002</v>
      </c>
      <c r="E3254" s="446">
        <f t="shared" si="53"/>
        <v>-0.97857661174404298</v>
      </c>
      <c r="F3254" s="80">
        <v>-2.7845551227991816E-3</v>
      </c>
    </row>
    <row r="3255" spans="2:6">
      <c r="B3255" s="444">
        <v>45078</v>
      </c>
      <c r="C3255" s="445">
        <v>1089.7310789999999</v>
      </c>
      <c r="D3255" s="445">
        <v>1089.7310789999999</v>
      </c>
      <c r="E3255" s="446">
        <f t="shared" si="53"/>
        <v>-2.047740857149305E-2</v>
      </c>
      <c r="F3255" s="80">
        <v>-2.7945416947705581E-3</v>
      </c>
    </row>
    <row r="3256" spans="2:6">
      <c r="B3256" s="444">
        <v>45127</v>
      </c>
      <c r="C3256" s="445">
        <v>1112.5124510000001</v>
      </c>
      <c r="D3256" s="445">
        <v>1112.5124510000001</v>
      </c>
      <c r="E3256" s="446">
        <f t="shared" si="53"/>
        <v>10.620961537784577</v>
      </c>
      <c r="F3256" s="80">
        <v>-2.8040352670982704E-3</v>
      </c>
    </row>
    <row r="3257" spans="2:6">
      <c r="B3257" s="444">
        <v>40750</v>
      </c>
      <c r="C3257" s="445">
        <v>95.733253000000005</v>
      </c>
      <c r="D3257" s="445">
        <v>95.733253000000005</v>
      </c>
      <c r="E3257" s="446">
        <f t="shared" si="53"/>
        <v>-0.34010503546854542</v>
      </c>
      <c r="F3257" s="80">
        <v>-2.8069099372638462E-3</v>
      </c>
    </row>
    <row r="3258" spans="2:6">
      <c r="B3258" s="444">
        <v>41380</v>
      </c>
      <c r="C3258" s="445">
        <v>145.07347100000001</v>
      </c>
      <c r="D3258" s="445">
        <v>145.07347100000001</v>
      </c>
      <c r="E3258" s="446">
        <f t="shared" si="53"/>
        <v>2.6833207753388799</v>
      </c>
      <c r="F3258" s="80">
        <v>-2.8105812772724059E-3</v>
      </c>
    </row>
    <row r="3259" spans="2:6">
      <c r="B3259" s="444">
        <v>39673</v>
      </c>
      <c r="C3259" s="445">
        <v>39.386597000000002</v>
      </c>
      <c r="D3259" s="445">
        <v>39.386597000000002</v>
      </c>
      <c r="E3259" s="446">
        <f t="shared" si="53"/>
        <v>0.14405029376370471</v>
      </c>
      <c r="F3259" s="80">
        <v>-2.8121153174887059E-3</v>
      </c>
    </row>
    <row r="3260" spans="2:6">
      <c r="B3260" s="444">
        <v>38583</v>
      </c>
      <c r="C3260" s="445">
        <v>34.427329999999998</v>
      </c>
      <c r="D3260" s="445">
        <v>34.427329999999998</v>
      </c>
      <c r="E3260" s="446">
        <f t="shared" si="53"/>
        <v>-0.94941765605316397</v>
      </c>
      <c r="F3260" s="80">
        <v>-2.8185377984691895E-3</v>
      </c>
    </row>
    <row r="3261" spans="2:6">
      <c r="B3261" s="444">
        <v>44089</v>
      </c>
      <c r="C3261" s="445">
        <v>680.619507</v>
      </c>
      <c r="D3261" s="445">
        <v>680.619507</v>
      </c>
      <c r="E3261" s="446">
        <f t="shared" si="53"/>
        <v>-0.19736318816440723</v>
      </c>
      <c r="F3261" s="80">
        <v>-2.8304767230493688E-3</v>
      </c>
    </row>
    <row r="3262" spans="2:6">
      <c r="B3262" s="444">
        <v>44357</v>
      </c>
      <c r="C3262" s="445">
        <v>847.97943099999998</v>
      </c>
      <c r="D3262" s="445">
        <v>847.97943099999998</v>
      </c>
      <c r="E3262" s="446">
        <f t="shared" si="53"/>
        <v>1.6115729154385163</v>
      </c>
      <c r="F3262" s="80">
        <v>-2.83117325647253E-3</v>
      </c>
    </row>
    <row r="3263" spans="2:6">
      <c r="B3263" s="444">
        <v>42425</v>
      </c>
      <c r="C3263" s="445">
        <v>324.70065299999999</v>
      </c>
      <c r="D3263" s="445">
        <v>324.70065299999999</v>
      </c>
      <c r="E3263" s="446">
        <f t="shared" si="53"/>
        <v>16.326935400650822</v>
      </c>
      <c r="F3263" s="80">
        <v>-2.8356018593507226E-3</v>
      </c>
    </row>
    <row r="3264" spans="2:6">
      <c r="B3264" s="444">
        <v>39892</v>
      </c>
      <c r="C3264" s="445">
        <v>18.739647000000001</v>
      </c>
      <c r="D3264" s="445">
        <v>18.739647000000001</v>
      </c>
      <c r="E3264" s="446">
        <f t="shared" si="53"/>
        <v>2.886161660267117E-3</v>
      </c>
      <c r="F3264" s="80">
        <v>-2.8697035301258333E-3</v>
      </c>
    </row>
    <row r="3265" spans="2:6">
      <c r="B3265" s="444">
        <v>39895</v>
      </c>
      <c r="C3265" s="445">
        <v>18.685717</v>
      </c>
      <c r="D3265" s="445">
        <v>18.685717</v>
      </c>
      <c r="E3265" s="446">
        <f t="shared" si="53"/>
        <v>-0.90365004237250268</v>
      </c>
      <c r="F3265" s="80">
        <v>-2.8778557034719876E-3</v>
      </c>
    </row>
    <row r="3266" spans="2:6">
      <c r="B3266" s="444">
        <v>41523</v>
      </c>
      <c r="C3266" s="445">
        <v>193.935913</v>
      </c>
      <c r="D3266" s="445">
        <v>193.935913</v>
      </c>
      <c r="E3266" s="446">
        <f t="shared" si="53"/>
        <v>-0.54945865401172489</v>
      </c>
      <c r="F3266" s="80">
        <v>-2.89236716582153E-3</v>
      </c>
    </row>
    <row r="3267" spans="2:6">
      <c r="B3267" s="444">
        <v>43665</v>
      </c>
      <c r="C3267" s="445">
        <v>430.45086700000002</v>
      </c>
      <c r="D3267" s="445">
        <v>430.45086700000002</v>
      </c>
      <c r="E3267" s="446">
        <f t="shared" si="53"/>
        <v>6.2837002909819297</v>
      </c>
      <c r="F3267" s="80">
        <v>-2.8962972403305809E-3</v>
      </c>
    </row>
    <row r="3268" spans="2:6">
      <c r="B3268" s="444">
        <v>40109</v>
      </c>
      <c r="C3268" s="445">
        <v>59.097828</v>
      </c>
      <c r="D3268" s="445">
        <v>59.097828</v>
      </c>
      <c r="E3268" s="446">
        <f t="shared" si="53"/>
        <v>-0.95475539849965574</v>
      </c>
      <c r="F3268" s="80">
        <v>-2.9038497913757011E-3</v>
      </c>
    </row>
    <row r="3269" spans="2:6">
      <c r="B3269" s="444">
        <v>45422</v>
      </c>
      <c r="C3269" s="445">
        <v>1306.1851810000001</v>
      </c>
      <c r="D3269" s="445">
        <v>1306.1851810000001</v>
      </c>
      <c r="E3269" s="446">
        <f t="shared" si="53"/>
        <v>-8.8314694829536577E-2</v>
      </c>
      <c r="F3269" s="80">
        <v>-2.9166279050751864E-3</v>
      </c>
    </row>
    <row r="3270" spans="2:6">
      <c r="B3270" s="444">
        <v>45469</v>
      </c>
      <c r="C3270" s="445">
        <v>1432.714966</v>
      </c>
      <c r="D3270" s="445">
        <v>1432.714966</v>
      </c>
      <c r="E3270" s="446">
        <f t="shared" si="53"/>
        <v>32.199745536932092</v>
      </c>
      <c r="F3270" s="80">
        <v>-2.9351766047356342E-3</v>
      </c>
    </row>
    <row r="3271" spans="2:6">
      <c r="B3271" s="444">
        <v>39629</v>
      </c>
      <c r="C3271" s="445">
        <v>43.154395999999998</v>
      </c>
      <c r="D3271" s="445">
        <v>43.154395999999998</v>
      </c>
      <c r="E3271" s="446">
        <f t="shared" si="53"/>
        <v>-0.22611190741633136</v>
      </c>
      <c r="F3271" s="80">
        <v>-2.9607086626125545E-3</v>
      </c>
    </row>
    <row r="3272" spans="2:6">
      <c r="B3272" s="444">
        <v>39252</v>
      </c>
      <c r="C3272" s="445">
        <v>55.763095999999997</v>
      </c>
      <c r="D3272" s="445">
        <v>55.763095999999997</v>
      </c>
      <c r="E3272" s="446">
        <f t="shared" si="53"/>
        <v>-0.33022194498921942</v>
      </c>
      <c r="F3272" s="80">
        <v>-2.9675801868331853E-3</v>
      </c>
    </row>
    <row r="3273" spans="2:6">
      <c r="B3273" s="444">
        <v>40534</v>
      </c>
      <c r="C3273" s="445">
        <v>83.256080999999995</v>
      </c>
      <c r="D3273" s="445">
        <v>83.256080999999995</v>
      </c>
      <c r="E3273" s="446">
        <f t="shared" si="53"/>
        <v>1.0822009134354622</v>
      </c>
      <c r="F3273" s="80">
        <v>-2.9807679756623795E-3</v>
      </c>
    </row>
    <row r="3274" spans="2:6">
      <c r="B3274" s="444">
        <v>39715</v>
      </c>
      <c r="C3274" s="445">
        <v>39.984653000000002</v>
      </c>
      <c r="D3274" s="445">
        <v>39.984653000000002</v>
      </c>
      <c r="E3274" s="446">
        <f t="shared" si="53"/>
        <v>-0.14639269274208244</v>
      </c>
      <c r="F3274" s="80">
        <v>-2.9829483046223126E-3</v>
      </c>
    </row>
    <row r="3275" spans="2:6">
      <c r="B3275" s="444">
        <v>38959</v>
      </c>
      <c r="C3275" s="445">
        <v>46.841976000000003</v>
      </c>
      <c r="D3275" s="445">
        <v>46.841976000000003</v>
      </c>
      <c r="E3275" s="446">
        <f t="shared" ref="E3275:E3338" si="54">C3275/C3276-1</f>
        <v>-0.95644260861194119</v>
      </c>
      <c r="F3275" s="80">
        <v>-2.9976705312356744E-3</v>
      </c>
    </row>
    <row r="3276" spans="2:6">
      <c r="B3276" s="444">
        <v>44960</v>
      </c>
      <c r="C3276" s="445">
        <v>1075.408203</v>
      </c>
      <c r="D3276" s="445">
        <v>1075.408203</v>
      </c>
      <c r="E3276" s="446">
        <f t="shared" si="54"/>
        <v>1.9316802935374162</v>
      </c>
      <c r="F3276" s="80">
        <v>-3.0010431677934823E-3</v>
      </c>
    </row>
    <row r="3277" spans="2:6">
      <c r="B3277" s="444">
        <v>43048</v>
      </c>
      <c r="C3277" s="445">
        <v>366.823151</v>
      </c>
      <c r="D3277" s="445">
        <v>366.823151</v>
      </c>
      <c r="E3277" s="446">
        <f t="shared" si="54"/>
        <v>4.5267824413330953</v>
      </c>
      <c r="F3277" s="80">
        <v>-3.016150564761122E-3</v>
      </c>
    </row>
    <row r="3278" spans="2:6">
      <c r="B3278" s="444">
        <v>40232</v>
      </c>
      <c r="C3278" s="445">
        <v>66.371917999999994</v>
      </c>
      <c r="D3278" s="445">
        <v>66.371917999999994</v>
      </c>
      <c r="E3278" s="446">
        <f t="shared" si="54"/>
        <v>0.53885368057450789</v>
      </c>
      <c r="F3278" s="80">
        <v>-3.0209080617319417E-3</v>
      </c>
    </row>
    <row r="3279" spans="2:6">
      <c r="B3279" s="444">
        <v>38702</v>
      </c>
      <c r="C3279" s="445">
        <v>43.130752999999999</v>
      </c>
      <c r="D3279" s="445">
        <v>43.130752999999999</v>
      </c>
      <c r="E3279" s="446">
        <f t="shared" si="54"/>
        <v>-0.86018893697647092</v>
      </c>
      <c r="F3279" s="80">
        <v>-3.0272031517937226E-3</v>
      </c>
    </row>
    <row r="3280" spans="2:6">
      <c r="B3280" s="444">
        <v>42018</v>
      </c>
      <c r="C3280" s="445">
        <v>308.493134</v>
      </c>
      <c r="D3280" s="445">
        <v>308.493134</v>
      </c>
      <c r="E3280" s="446">
        <f t="shared" si="54"/>
        <v>-0.22042325767985471</v>
      </c>
      <c r="F3280" s="80">
        <v>-3.0310340885980613E-3</v>
      </c>
    </row>
    <row r="3281" spans="2:6">
      <c r="B3281" s="444">
        <v>43479</v>
      </c>
      <c r="C3281" s="445">
        <v>395.71875</v>
      </c>
      <c r="D3281" s="445">
        <v>395.71875</v>
      </c>
      <c r="E3281" s="446">
        <f t="shared" si="54"/>
        <v>5.0009836779461523</v>
      </c>
      <c r="F3281" s="80">
        <v>-3.0315977047563614E-3</v>
      </c>
    </row>
    <row r="3282" spans="2:6">
      <c r="B3282" s="444">
        <v>40227</v>
      </c>
      <c r="C3282" s="445">
        <v>65.942313999999996</v>
      </c>
      <c r="D3282" s="445">
        <v>65.942313999999996</v>
      </c>
      <c r="E3282" s="446">
        <f t="shared" si="54"/>
        <v>-0.45627505296494131</v>
      </c>
      <c r="F3282" s="80">
        <v>-3.0403028812697741E-3</v>
      </c>
    </row>
    <row r="3283" spans="2:6">
      <c r="B3283" s="444">
        <v>41263</v>
      </c>
      <c r="C3283" s="445">
        <v>121.278809</v>
      </c>
      <c r="D3283" s="445">
        <v>121.278809</v>
      </c>
      <c r="E3283" s="446">
        <f t="shared" si="54"/>
        <v>0.61660479773506749</v>
      </c>
      <c r="F3283" s="80">
        <v>-3.040747361139462E-3</v>
      </c>
    </row>
    <row r="3284" spans="2:6">
      <c r="B3284" s="444">
        <v>40435</v>
      </c>
      <c r="C3284" s="445">
        <v>75.020690999999999</v>
      </c>
      <c r="D3284" s="445">
        <v>75.020690999999999</v>
      </c>
      <c r="E3284" s="446">
        <f t="shared" si="54"/>
        <v>0.63576121786730178</v>
      </c>
      <c r="F3284" s="80">
        <v>-3.0447652033243067E-3</v>
      </c>
    </row>
    <row r="3285" spans="2:6">
      <c r="B3285" s="444">
        <v>38973</v>
      </c>
      <c r="C3285" s="445">
        <v>45.862862</v>
      </c>
      <c r="D3285" s="445">
        <v>45.862862</v>
      </c>
      <c r="E3285" s="446">
        <f t="shared" si="54"/>
        <v>-0.8861363428928537</v>
      </c>
      <c r="F3285" s="80">
        <v>-3.0606259127805568E-3</v>
      </c>
    </row>
    <row r="3286" spans="2:6">
      <c r="B3286" s="444">
        <v>42075</v>
      </c>
      <c r="C3286" s="445">
        <v>402.78753699999999</v>
      </c>
      <c r="D3286" s="445">
        <v>402.78753699999999</v>
      </c>
      <c r="E3286" s="446">
        <f t="shared" si="54"/>
        <v>8.5335278187866681E-2</v>
      </c>
      <c r="F3286" s="80">
        <v>-3.0842823946579667E-3</v>
      </c>
    </row>
    <row r="3287" spans="2:6">
      <c r="B3287" s="444">
        <v>42226</v>
      </c>
      <c r="C3287" s="445">
        <v>371.11807299999998</v>
      </c>
      <c r="D3287" s="445">
        <v>371.11807299999998</v>
      </c>
      <c r="E3287" s="446">
        <f t="shared" si="54"/>
        <v>-0.54739650163021825</v>
      </c>
      <c r="F3287" s="80">
        <v>-3.0868660009735205E-3</v>
      </c>
    </row>
    <row r="3288" spans="2:6">
      <c r="B3288" s="444">
        <v>44351</v>
      </c>
      <c r="C3288" s="445">
        <v>819.96289100000001</v>
      </c>
      <c r="D3288" s="445">
        <v>819.96289100000001</v>
      </c>
      <c r="E3288" s="446">
        <f t="shared" si="54"/>
        <v>-0.42132052516550988</v>
      </c>
      <c r="F3288" s="80">
        <v>-3.0869242061268842E-3</v>
      </c>
    </row>
    <row r="3289" spans="2:6">
      <c r="B3289" s="444">
        <v>45286</v>
      </c>
      <c r="C3289" s="445">
        <v>1416.9552000000001</v>
      </c>
      <c r="D3289" s="445">
        <v>1416.9552000000001</v>
      </c>
      <c r="E3289" s="446">
        <f t="shared" si="54"/>
        <v>0.36481227410535033</v>
      </c>
      <c r="F3289" s="80">
        <v>-3.11063727968941E-3</v>
      </c>
    </row>
    <row r="3290" spans="2:6">
      <c r="B3290" s="444">
        <v>44510</v>
      </c>
      <c r="C3290" s="445">
        <v>1038.2052000000001</v>
      </c>
      <c r="D3290" s="445">
        <v>1038.2052000000001</v>
      </c>
      <c r="E3290" s="446">
        <f t="shared" si="54"/>
        <v>-0.15525702720946355</v>
      </c>
      <c r="F3290" s="80">
        <v>-3.1122206248591633E-3</v>
      </c>
    </row>
    <row r="3291" spans="2:6">
      <c r="B3291" s="444">
        <v>45229</v>
      </c>
      <c r="C3291" s="445">
        <v>1229.019043</v>
      </c>
      <c r="D3291" s="445">
        <v>1229.019043</v>
      </c>
      <c r="E3291" s="446">
        <f t="shared" si="54"/>
        <v>103.47441453581266</v>
      </c>
      <c r="F3291" s="80">
        <v>-3.1133019206682766E-3</v>
      </c>
    </row>
    <row r="3292" spans="2:6">
      <c r="B3292" s="444">
        <v>37701</v>
      </c>
      <c r="C3292" s="445">
        <v>11.763828</v>
      </c>
      <c r="D3292" s="445">
        <v>11.763828</v>
      </c>
      <c r="E3292" s="446">
        <f t="shared" si="54"/>
        <v>-0.97549433088135706</v>
      </c>
      <c r="F3292" s="80">
        <v>-3.1182246703034266E-3</v>
      </c>
    </row>
    <row r="3293" spans="2:6">
      <c r="B3293" s="444">
        <v>43765</v>
      </c>
      <c r="C3293" s="445">
        <v>480.04516599999999</v>
      </c>
      <c r="D3293" s="445">
        <v>480.04516599999999</v>
      </c>
      <c r="E3293" s="446">
        <f t="shared" si="54"/>
        <v>-0.63043208988698973</v>
      </c>
      <c r="F3293" s="80">
        <v>-3.1305132014084469E-3</v>
      </c>
    </row>
    <row r="3294" spans="2:6">
      <c r="B3294" s="444">
        <v>45261</v>
      </c>
      <c r="C3294" s="445">
        <v>1298.936279</v>
      </c>
      <c r="D3294" s="445">
        <v>1298.936279</v>
      </c>
      <c r="E3294" s="446">
        <f t="shared" si="54"/>
        <v>9.7955744567070493</v>
      </c>
      <c r="F3294" s="80">
        <v>-3.1322836213200089E-3</v>
      </c>
    </row>
    <row r="3295" spans="2:6">
      <c r="B3295" s="444">
        <v>41269</v>
      </c>
      <c r="C3295" s="445">
        <v>120.32118199999999</v>
      </c>
      <c r="D3295" s="445">
        <v>120.32118199999999</v>
      </c>
      <c r="E3295" s="446">
        <f t="shared" si="54"/>
        <v>1.4631719693128473</v>
      </c>
      <c r="F3295" s="80">
        <v>-3.1422004592908115E-3</v>
      </c>
    </row>
    <row r="3296" spans="2:6">
      <c r="B3296" s="444">
        <v>39163</v>
      </c>
      <c r="C3296" s="445">
        <v>48.848064000000001</v>
      </c>
      <c r="D3296" s="445">
        <v>48.848064000000001</v>
      </c>
      <c r="E3296" s="446">
        <f t="shared" si="54"/>
        <v>-0.79788366249666143</v>
      </c>
      <c r="F3296" s="80">
        <v>-3.1976686348765826E-3</v>
      </c>
    </row>
    <row r="3297" spans="2:6">
      <c r="B3297" s="444">
        <v>41640</v>
      </c>
      <c r="C3297" s="445">
        <v>241.682907</v>
      </c>
      <c r="D3297" s="445">
        <v>241.682907</v>
      </c>
      <c r="E3297" s="446">
        <f t="shared" si="54"/>
        <v>2.3338527402759106</v>
      </c>
      <c r="F3297" s="80">
        <v>-3.2076999150806307E-3</v>
      </c>
    </row>
    <row r="3298" spans="2:6">
      <c r="B3298" s="444">
        <v>40903</v>
      </c>
      <c r="C3298" s="445">
        <v>72.493576000000004</v>
      </c>
      <c r="D3298" s="445">
        <v>72.493576000000004</v>
      </c>
      <c r="E3298" s="446">
        <f t="shared" si="54"/>
        <v>2.4736577100328416</v>
      </c>
      <c r="F3298" s="80">
        <v>-3.2095509182098469E-3</v>
      </c>
    </row>
    <row r="3299" spans="2:6">
      <c r="B3299" s="444">
        <v>37972</v>
      </c>
      <c r="C3299" s="445">
        <v>20.869522</v>
      </c>
      <c r="D3299" s="445">
        <v>20.869522</v>
      </c>
      <c r="E3299" s="446">
        <f t="shared" si="54"/>
        <v>-0.93705560127331078</v>
      </c>
      <c r="F3299" s="80">
        <v>-3.2128613418228591E-3</v>
      </c>
    </row>
    <row r="3300" spans="2:6">
      <c r="B3300" s="444">
        <v>42590</v>
      </c>
      <c r="C3300" s="445">
        <v>331.55487099999999</v>
      </c>
      <c r="D3300" s="445">
        <v>331.55487099999999</v>
      </c>
      <c r="E3300" s="446">
        <f t="shared" si="54"/>
        <v>-3.7021574811652025E-2</v>
      </c>
      <c r="F3300" s="80">
        <v>-3.2249041249777788E-3</v>
      </c>
    </row>
    <row r="3301" spans="2:6">
      <c r="B3301" s="444">
        <v>42331</v>
      </c>
      <c r="C3301" s="445">
        <v>344.30145299999998</v>
      </c>
      <c r="D3301" s="445">
        <v>344.30145299999998</v>
      </c>
      <c r="E3301" s="446">
        <f t="shared" si="54"/>
        <v>-0.66875786521773628</v>
      </c>
      <c r="F3301" s="80">
        <v>-3.2313926486782218E-3</v>
      </c>
    </row>
    <row r="3302" spans="2:6">
      <c r="B3302" s="444">
        <v>44946</v>
      </c>
      <c r="C3302" s="445">
        <v>1039.425293</v>
      </c>
      <c r="D3302" s="445">
        <v>1039.425293</v>
      </c>
      <c r="E3302" s="446">
        <f t="shared" si="54"/>
        <v>29.742721008284658</v>
      </c>
      <c r="F3302" s="80">
        <v>-3.2391618290746882E-3</v>
      </c>
    </row>
    <row r="3303" spans="2:6">
      <c r="B3303" s="444">
        <v>38575</v>
      </c>
      <c r="C3303" s="445">
        <v>33.810451999999998</v>
      </c>
      <c r="D3303" s="445">
        <v>33.810451999999998</v>
      </c>
      <c r="E3303" s="446">
        <f t="shared" si="54"/>
        <v>-0.91009101239360346</v>
      </c>
      <c r="F3303" s="80">
        <v>-3.2392963158083266E-3</v>
      </c>
    </row>
    <row r="3304" spans="2:6">
      <c r="B3304" s="444">
        <v>42249</v>
      </c>
      <c r="C3304" s="445">
        <v>376.05197099999998</v>
      </c>
      <c r="D3304" s="445">
        <v>376.05197099999998</v>
      </c>
      <c r="E3304" s="446">
        <f t="shared" si="54"/>
        <v>29.515946111093527</v>
      </c>
      <c r="F3304" s="80">
        <v>-3.2562404956819613E-3</v>
      </c>
    </row>
    <row r="3305" spans="2:6">
      <c r="B3305" s="444">
        <v>37671</v>
      </c>
      <c r="C3305" s="445">
        <v>12.323130000000001</v>
      </c>
      <c r="D3305" s="445">
        <v>12.323130000000001</v>
      </c>
      <c r="E3305" s="446">
        <f t="shared" si="54"/>
        <v>-0.72180171346935285</v>
      </c>
      <c r="F3305" s="80">
        <v>-3.2738827754715816E-3</v>
      </c>
    </row>
    <row r="3306" spans="2:6">
      <c r="B3306" s="444">
        <v>38916</v>
      </c>
      <c r="C3306" s="445">
        <v>44.296211</v>
      </c>
      <c r="D3306" s="445">
        <v>44.296211</v>
      </c>
      <c r="E3306" s="446">
        <f t="shared" si="54"/>
        <v>2.053049374994917</v>
      </c>
      <c r="F3306" s="80">
        <v>-3.2775622053003994E-3</v>
      </c>
    </row>
    <row r="3307" spans="2:6">
      <c r="B3307" s="444">
        <v>37917</v>
      </c>
      <c r="C3307" s="445">
        <v>14.508842</v>
      </c>
      <c r="D3307" s="445">
        <v>14.508842</v>
      </c>
      <c r="E3307" s="446">
        <f t="shared" si="54"/>
        <v>-0.78244404650802846</v>
      </c>
      <c r="F3307" s="80">
        <v>-3.2860523927302765E-3</v>
      </c>
    </row>
    <row r="3308" spans="2:6">
      <c r="B3308" s="444">
        <v>40338</v>
      </c>
      <c r="C3308" s="445">
        <v>66.690162999999998</v>
      </c>
      <c r="D3308" s="445">
        <v>66.690162999999998</v>
      </c>
      <c r="E3308" s="446">
        <f t="shared" si="54"/>
        <v>-0.8602419861449202</v>
      </c>
      <c r="F3308" s="80">
        <v>-3.2867544023261752E-3</v>
      </c>
    </row>
    <row r="3309" spans="2:6">
      <c r="B3309" s="444">
        <v>43804</v>
      </c>
      <c r="C3309" s="445">
        <v>477.18310500000001</v>
      </c>
      <c r="D3309" s="445">
        <v>477.18310500000001</v>
      </c>
      <c r="E3309" s="446">
        <f t="shared" si="54"/>
        <v>-0.51132134388394046</v>
      </c>
      <c r="F3309" s="80">
        <v>-3.2875651648367477E-3</v>
      </c>
    </row>
    <row r="3310" spans="2:6">
      <c r="B3310" s="444">
        <v>44691</v>
      </c>
      <c r="C3310" s="445">
        <v>976.47625700000003</v>
      </c>
      <c r="D3310" s="445">
        <v>976.47625700000003</v>
      </c>
      <c r="E3310" s="446">
        <f t="shared" si="54"/>
        <v>1.1355994474548283</v>
      </c>
      <c r="F3310" s="80">
        <v>-3.2989982396933737E-3</v>
      </c>
    </row>
    <row r="3311" spans="2:6">
      <c r="B3311" s="444">
        <v>43354</v>
      </c>
      <c r="C3311" s="445">
        <v>457.237549</v>
      </c>
      <c r="D3311" s="445">
        <v>457.237549</v>
      </c>
      <c r="E3311" s="446">
        <f t="shared" si="54"/>
        <v>-0.61550159767704204</v>
      </c>
      <c r="F3311" s="80">
        <v>-3.3069073826066386E-3</v>
      </c>
    </row>
    <row r="3312" spans="2:6">
      <c r="B3312" s="444">
        <v>45204</v>
      </c>
      <c r="C3312" s="445">
        <v>1189.1793210000001</v>
      </c>
      <c r="D3312" s="445">
        <v>1189.1793210000001</v>
      </c>
      <c r="E3312" s="446">
        <f t="shared" si="54"/>
        <v>2.3805071361139811</v>
      </c>
      <c r="F3312" s="80">
        <v>-3.3077256575816394E-3</v>
      </c>
    </row>
    <row r="3313" spans="2:6">
      <c r="B3313" s="444">
        <v>42317</v>
      </c>
      <c r="C3313" s="445">
        <v>351.77542099999999</v>
      </c>
      <c r="D3313" s="445">
        <v>351.77542099999999</v>
      </c>
      <c r="E3313" s="446">
        <f t="shared" si="54"/>
        <v>8.995784058815687</v>
      </c>
      <c r="F3313" s="80">
        <v>-3.3314571252858194E-3</v>
      </c>
    </row>
    <row r="3314" spans="2:6">
      <c r="B3314" s="444">
        <v>40010</v>
      </c>
      <c r="C3314" s="445">
        <v>35.192379000000003</v>
      </c>
      <c r="D3314" s="445">
        <v>35.192379000000003</v>
      </c>
      <c r="E3314" s="446">
        <f t="shared" si="54"/>
        <v>-0.61887016603087408</v>
      </c>
      <c r="F3314" s="80">
        <v>-3.3350194401668976E-3</v>
      </c>
    </row>
    <row r="3315" spans="2:6">
      <c r="B3315" s="444">
        <v>40961</v>
      </c>
      <c r="C3315" s="445">
        <v>92.336983000000004</v>
      </c>
      <c r="D3315" s="445">
        <v>92.336983000000004</v>
      </c>
      <c r="E3315" s="446">
        <f t="shared" si="54"/>
        <v>1.0831699080130708E-2</v>
      </c>
      <c r="F3315" s="80">
        <v>-3.3415700838480555E-3</v>
      </c>
    </row>
    <row r="3316" spans="2:6">
      <c r="B3316" s="444">
        <v>40736</v>
      </c>
      <c r="C3316" s="445">
        <v>91.347533999999996</v>
      </c>
      <c r="D3316" s="445">
        <v>91.347533999999996</v>
      </c>
      <c r="E3316" s="446">
        <f t="shared" si="54"/>
        <v>-0.67891039175255119</v>
      </c>
      <c r="F3316" s="80">
        <v>-3.3454673524911938E-3</v>
      </c>
    </row>
    <row r="3317" spans="2:6">
      <c r="B3317" s="444">
        <v>41829</v>
      </c>
      <c r="C3317" s="445">
        <v>284.49234000000001</v>
      </c>
      <c r="D3317" s="445">
        <v>284.49234000000001</v>
      </c>
      <c r="E3317" s="446">
        <f t="shared" si="54"/>
        <v>-0.76795015918737741</v>
      </c>
      <c r="F3317" s="80">
        <v>-3.3490964427907999E-3</v>
      </c>
    </row>
    <row r="3318" spans="2:6">
      <c r="B3318" s="444">
        <v>45191</v>
      </c>
      <c r="C3318" s="445">
        <v>1225.9967039999999</v>
      </c>
      <c r="D3318" s="445">
        <v>1225.9967039999999</v>
      </c>
      <c r="E3318" s="446">
        <f t="shared" si="54"/>
        <v>-0.18705136387207721</v>
      </c>
      <c r="F3318" s="80">
        <v>-3.3647002185878128E-3</v>
      </c>
    </row>
    <row r="3319" spans="2:6">
      <c r="B3319" s="444">
        <v>45390</v>
      </c>
      <c r="C3319" s="445">
        <v>1508.0863039999999</v>
      </c>
      <c r="D3319" s="445">
        <v>1508.0863039999999</v>
      </c>
      <c r="E3319" s="446">
        <f t="shared" si="54"/>
        <v>1.7174426631824313</v>
      </c>
      <c r="F3319" s="80">
        <v>-3.3650490884707951E-3</v>
      </c>
    </row>
    <row r="3320" spans="2:6">
      <c r="B3320" s="444">
        <v>44034</v>
      </c>
      <c r="C3320" s="445">
        <v>554.96527100000003</v>
      </c>
      <c r="D3320" s="445">
        <v>554.96527100000003</v>
      </c>
      <c r="E3320" s="446">
        <f t="shared" si="54"/>
        <v>-0.43899651100206039</v>
      </c>
      <c r="F3320" s="80">
        <v>-3.3723482702865404E-3</v>
      </c>
    </row>
    <row r="3321" spans="2:6">
      <c r="B3321" s="444">
        <v>44936</v>
      </c>
      <c r="C3321" s="445">
        <v>989.23675500000002</v>
      </c>
      <c r="D3321" s="445">
        <v>989.23675500000002</v>
      </c>
      <c r="E3321" s="446">
        <f t="shared" si="54"/>
        <v>1.9891391494858364</v>
      </c>
      <c r="F3321" s="80">
        <v>-3.3723600647701524E-3</v>
      </c>
    </row>
    <row r="3322" spans="2:6">
      <c r="B3322" s="444">
        <v>42416</v>
      </c>
      <c r="C3322" s="445">
        <v>330.94369499999999</v>
      </c>
      <c r="D3322" s="445">
        <v>330.94369499999999</v>
      </c>
      <c r="E3322" s="446">
        <f t="shared" si="54"/>
        <v>-1.0618615806801013E-2</v>
      </c>
      <c r="F3322" s="80">
        <v>-3.3854732517929476E-3</v>
      </c>
    </row>
    <row r="3323" spans="2:6">
      <c r="B3323" s="444">
        <v>42843</v>
      </c>
      <c r="C3323" s="445">
        <v>334.49557499999997</v>
      </c>
      <c r="D3323" s="445">
        <v>334.49557499999997</v>
      </c>
      <c r="E3323" s="446">
        <f t="shared" si="54"/>
        <v>14.025530938314368</v>
      </c>
      <c r="F3323" s="80">
        <v>-3.3915110018347683E-3</v>
      </c>
    </row>
    <row r="3324" spans="2:6">
      <c r="B3324" s="444">
        <v>38121</v>
      </c>
      <c r="C3324" s="445">
        <v>22.261814000000001</v>
      </c>
      <c r="D3324" s="445">
        <v>22.261814000000001</v>
      </c>
      <c r="E3324" s="446">
        <f t="shared" si="54"/>
        <v>0.59461990718578472</v>
      </c>
      <c r="F3324" s="80">
        <v>-3.3936471298195992E-3</v>
      </c>
    </row>
    <row r="3325" spans="2:6">
      <c r="B3325" s="444">
        <v>37602</v>
      </c>
      <c r="C3325" s="445">
        <v>13.960577000000001</v>
      </c>
      <c r="D3325" s="445">
        <v>13.960577000000001</v>
      </c>
      <c r="E3325" s="446">
        <f t="shared" si="54"/>
        <v>-0.98541948596303985</v>
      </c>
      <c r="F3325" s="80">
        <v>-3.4145916631508344E-3</v>
      </c>
    </row>
    <row r="3326" spans="2:6">
      <c r="B3326" s="444">
        <v>44915</v>
      </c>
      <c r="C3326" s="445">
        <v>957.48181199999999</v>
      </c>
      <c r="D3326" s="445">
        <v>957.48181199999999</v>
      </c>
      <c r="E3326" s="446">
        <f t="shared" si="54"/>
        <v>1.7537532752347174</v>
      </c>
      <c r="F3326" s="80">
        <v>-3.4358292668111856E-3</v>
      </c>
    </row>
    <row r="3327" spans="2:6">
      <c r="B3327" s="444">
        <v>42793</v>
      </c>
      <c r="C3327" s="445">
        <v>347.70065299999999</v>
      </c>
      <c r="D3327" s="445">
        <v>347.70065299999999</v>
      </c>
      <c r="E3327" s="446">
        <f t="shared" si="54"/>
        <v>1.4280899196615198</v>
      </c>
      <c r="F3327" s="80">
        <v>-3.4404541498761487E-3</v>
      </c>
    </row>
    <row r="3328" spans="2:6">
      <c r="B3328" s="444">
        <v>41402</v>
      </c>
      <c r="C3328" s="445">
        <v>143.19924900000001</v>
      </c>
      <c r="D3328" s="445">
        <v>143.19924900000001</v>
      </c>
      <c r="E3328" s="446">
        <f t="shared" si="54"/>
        <v>-0.68192127655576718</v>
      </c>
      <c r="F3328" s="80">
        <v>-3.450605171712029E-3</v>
      </c>
    </row>
    <row r="3329" spans="2:6">
      <c r="B3329" s="444">
        <v>43382</v>
      </c>
      <c r="C3329" s="445">
        <v>450.20065299999999</v>
      </c>
      <c r="D3329" s="445">
        <v>450.20065299999999</v>
      </c>
      <c r="E3329" s="446">
        <f t="shared" si="54"/>
        <v>-6.3369311307542531E-2</v>
      </c>
      <c r="F3329" s="80">
        <v>-3.450930203052871E-3</v>
      </c>
    </row>
    <row r="3330" spans="2:6">
      <c r="B3330" s="444">
        <v>43894</v>
      </c>
      <c r="C3330" s="445">
        <v>480.65972900000003</v>
      </c>
      <c r="D3330" s="445">
        <v>480.65972900000003</v>
      </c>
      <c r="E3330" s="446">
        <f t="shared" si="54"/>
        <v>21.171645749062183</v>
      </c>
      <c r="F3330" s="80">
        <v>-3.4511034775192018E-3</v>
      </c>
    </row>
    <row r="3331" spans="2:6">
      <c r="B3331" s="444">
        <v>38047</v>
      </c>
      <c r="C3331" s="445">
        <v>21.679027999999999</v>
      </c>
      <c r="D3331" s="445">
        <v>21.679027999999999</v>
      </c>
      <c r="E3331" s="446">
        <f t="shared" si="54"/>
        <v>-0.54878779987392134</v>
      </c>
      <c r="F3331" s="80">
        <v>-3.4589065118881823E-3</v>
      </c>
    </row>
    <row r="3332" spans="2:6">
      <c r="B3332" s="444">
        <v>39064</v>
      </c>
      <c r="C3332" s="445">
        <v>48.046191999999998</v>
      </c>
      <c r="D3332" s="445">
        <v>48.046191999999998</v>
      </c>
      <c r="E3332" s="446">
        <f t="shared" si="54"/>
        <v>-0.88986628673140133</v>
      </c>
      <c r="F3332" s="80">
        <v>-3.4690736078448747E-3</v>
      </c>
    </row>
    <row r="3333" spans="2:6">
      <c r="B3333" s="444">
        <v>43417</v>
      </c>
      <c r="C3333" s="445">
        <v>436.253265</v>
      </c>
      <c r="D3333" s="445">
        <v>436.253265</v>
      </c>
      <c r="E3333" s="446">
        <f t="shared" si="54"/>
        <v>6.999900994516409</v>
      </c>
      <c r="F3333" s="80">
        <v>-3.4723013949780057E-3</v>
      </c>
    </row>
    <row r="3334" spans="2:6">
      <c r="B3334" s="444">
        <v>40099</v>
      </c>
      <c r="C3334" s="445">
        <v>54.532333000000001</v>
      </c>
      <c r="D3334" s="445">
        <v>54.532333000000001</v>
      </c>
      <c r="E3334" s="446">
        <f t="shared" si="54"/>
        <v>0.97269595226113625</v>
      </c>
      <c r="F3334" s="80">
        <v>-3.4762990367868118E-3</v>
      </c>
    </row>
    <row r="3335" spans="2:6">
      <c r="B3335" s="444">
        <v>38344</v>
      </c>
      <c r="C3335" s="445">
        <v>27.643557000000001</v>
      </c>
      <c r="D3335" s="445">
        <v>27.643557000000001</v>
      </c>
      <c r="E3335" s="446">
        <f t="shared" si="54"/>
        <v>-0.73674137954432317</v>
      </c>
      <c r="F3335" s="80">
        <v>-3.4812026448617361E-3</v>
      </c>
    </row>
    <row r="3336" spans="2:6">
      <c r="B3336" s="444">
        <v>41145</v>
      </c>
      <c r="C3336" s="445">
        <v>105.005325</v>
      </c>
      <c r="D3336" s="445">
        <v>105.005325</v>
      </c>
      <c r="E3336" s="446">
        <f t="shared" si="54"/>
        <v>1.0036272018173849</v>
      </c>
      <c r="F3336" s="80">
        <v>-3.4863208576400018E-3</v>
      </c>
    </row>
    <row r="3337" spans="2:6">
      <c r="B3337" s="444">
        <v>39084</v>
      </c>
      <c r="C3337" s="445">
        <v>52.407615999999997</v>
      </c>
      <c r="D3337" s="445">
        <v>52.407615999999997</v>
      </c>
      <c r="E3337" s="446">
        <f t="shared" si="54"/>
        <v>-0.45638416121617986</v>
      </c>
      <c r="F3337" s="80">
        <v>-3.4918920651815233E-3</v>
      </c>
    </row>
    <row r="3338" spans="2:6">
      <c r="B3338" s="444">
        <v>41116</v>
      </c>
      <c r="C3338" s="445">
        <v>96.405608999999998</v>
      </c>
      <c r="D3338" s="445">
        <v>96.405608999999998</v>
      </c>
      <c r="E3338" s="446">
        <f t="shared" si="54"/>
        <v>6.7057946122364411</v>
      </c>
      <c r="F3338" s="80">
        <v>-3.504987942595017E-3</v>
      </c>
    </row>
    <row r="3339" spans="2:6">
      <c r="B3339" s="444">
        <v>37578</v>
      </c>
      <c r="C3339" s="445">
        <v>12.510794000000001</v>
      </c>
      <c r="D3339" s="445">
        <v>12.510794000000001</v>
      </c>
      <c r="E3339" s="446">
        <f t="shared" ref="E3339:E3402" si="55">C3339/C3340-1</f>
        <v>-0.98422354050800853</v>
      </c>
      <c r="F3339" s="80">
        <v>-3.5167810744242134E-3</v>
      </c>
    </row>
    <row r="3340" spans="2:6">
      <c r="B3340" s="444">
        <v>44189</v>
      </c>
      <c r="C3340" s="445">
        <v>793.00390600000003</v>
      </c>
      <c r="D3340" s="445">
        <v>793.00390600000003</v>
      </c>
      <c r="E3340" s="446">
        <f t="shared" si="55"/>
        <v>1.1560947017055905</v>
      </c>
      <c r="F3340" s="80">
        <v>-3.5228723435121179E-3</v>
      </c>
    </row>
    <row r="3341" spans="2:6">
      <c r="B3341" s="444">
        <v>42193</v>
      </c>
      <c r="C3341" s="445">
        <v>367.79641700000002</v>
      </c>
      <c r="D3341" s="445">
        <v>367.79641700000002</v>
      </c>
      <c r="E3341" s="446">
        <f t="shared" si="55"/>
        <v>3.7152607567805713</v>
      </c>
      <c r="F3341" s="80">
        <v>-3.5248011980100191E-3</v>
      </c>
    </row>
    <row r="3342" spans="2:6">
      <c r="B3342" s="444">
        <v>40477</v>
      </c>
      <c r="C3342" s="445">
        <v>78.001289</v>
      </c>
      <c r="D3342" s="445">
        <v>78.001289</v>
      </c>
      <c r="E3342" s="446">
        <f t="shared" si="55"/>
        <v>-0.75486203014506081</v>
      </c>
      <c r="F3342" s="80">
        <v>-3.5334248585532357E-3</v>
      </c>
    </row>
    <row r="3343" spans="2:6">
      <c r="B3343" s="444">
        <v>41892</v>
      </c>
      <c r="C3343" s="445">
        <v>318.19342</v>
      </c>
      <c r="D3343" s="445">
        <v>318.19342</v>
      </c>
      <c r="E3343" s="446">
        <f t="shared" si="55"/>
        <v>-0.26686152332801094</v>
      </c>
      <c r="F3343" s="80">
        <v>-3.5348437781838049E-3</v>
      </c>
    </row>
    <row r="3344" spans="2:6">
      <c r="B3344" s="444">
        <v>43413</v>
      </c>
      <c r="C3344" s="445">
        <v>434.01544200000001</v>
      </c>
      <c r="D3344" s="445">
        <v>434.01544200000001</v>
      </c>
      <c r="E3344" s="446">
        <f t="shared" si="55"/>
        <v>31.270953494674927</v>
      </c>
      <c r="F3344" s="80">
        <v>-3.5383187185462628E-3</v>
      </c>
    </row>
    <row r="3345" spans="2:6">
      <c r="B3345" s="444">
        <v>37627</v>
      </c>
      <c r="C3345" s="445">
        <v>13.449104999999999</v>
      </c>
      <c r="D3345" s="445">
        <v>13.449104999999999</v>
      </c>
      <c r="E3345" s="446">
        <f t="shared" si="55"/>
        <v>-0.98494071928347671</v>
      </c>
      <c r="F3345" s="80">
        <v>-3.5437675294428539E-3</v>
      </c>
    </row>
    <row r="3346" spans="2:6">
      <c r="B3346" s="444">
        <v>44792</v>
      </c>
      <c r="C3346" s="445">
        <v>893.07751499999995</v>
      </c>
      <c r="D3346" s="445">
        <v>893.07751499999995</v>
      </c>
      <c r="E3346" s="446">
        <f t="shared" si="55"/>
        <v>1.3761750802215413</v>
      </c>
      <c r="F3346" s="80">
        <v>-3.5438714713156294E-3</v>
      </c>
    </row>
    <row r="3347" spans="2:6">
      <c r="B3347" s="444">
        <v>43018</v>
      </c>
      <c r="C3347" s="445">
        <v>375.84667999999999</v>
      </c>
      <c r="D3347" s="445">
        <v>375.84667999999999</v>
      </c>
      <c r="E3347" s="446">
        <f t="shared" si="55"/>
        <v>29.291247456733746</v>
      </c>
      <c r="F3347" s="80">
        <v>-3.5446260257486761E-3</v>
      </c>
    </row>
    <row r="3348" spans="2:6">
      <c r="B3348" s="444">
        <v>37846</v>
      </c>
      <c r="C3348" s="445">
        <v>12.407764999999999</v>
      </c>
      <c r="D3348" s="445">
        <v>12.407764999999999</v>
      </c>
      <c r="E3348" s="446">
        <f t="shared" si="55"/>
        <v>-0.85591843593480843</v>
      </c>
      <c r="F3348" s="80">
        <v>-3.5456393655112217E-3</v>
      </c>
    </row>
    <row r="3349" spans="2:6">
      <c r="B3349" s="444">
        <v>40716</v>
      </c>
      <c r="C3349" s="445">
        <v>86.116257000000004</v>
      </c>
      <c r="D3349" s="445">
        <v>86.116257000000004</v>
      </c>
      <c r="E3349" s="446">
        <f t="shared" si="55"/>
        <v>-0.78811412565876959</v>
      </c>
      <c r="F3349" s="80">
        <v>-3.5481337775566946E-3</v>
      </c>
    </row>
    <row r="3350" spans="2:6">
      <c r="B3350" s="444">
        <v>43187</v>
      </c>
      <c r="C3350" s="445">
        <v>406.42755099999999</v>
      </c>
      <c r="D3350" s="445">
        <v>406.42755099999999</v>
      </c>
      <c r="E3350" s="446">
        <f t="shared" si="55"/>
        <v>-0.56100802755713186</v>
      </c>
      <c r="F3350" s="80">
        <v>-3.549203433639625E-3</v>
      </c>
    </row>
    <row r="3351" spans="2:6">
      <c r="B3351" s="444">
        <v>44853</v>
      </c>
      <c r="C3351" s="445">
        <v>925.82000700000003</v>
      </c>
      <c r="D3351" s="445">
        <v>925.82000700000003</v>
      </c>
      <c r="E3351" s="446">
        <f t="shared" si="55"/>
        <v>-0.11635556936879499</v>
      </c>
      <c r="F3351" s="80">
        <v>-3.5527173707103898E-3</v>
      </c>
    </row>
    <row r="3352" spans="2:6">
      <c r="B3352" s="444">
        <v>44994</v>
      </c>
      <c r="C3352" s="445">
        <v>1047.729126</v>
      </c>
      <c r="D3352" s="445">
        <v>1047.729126</v>
      </c>
      <c r="E3352" s="446">
        <f t="shared" si="55"/>
        <v>8.002926080160627</v>
      </c>
      <c r="F3352" s="80">
        <v>-3.5691812129222678E-3</v>
      </c>
    </row>
    <row r="3353" spans="2:6">
      <c r="B3353" s="444">
        <v>41233</v>
      </c>
      <c r="C3353" s="445">
        <v>116.37651099999999</v>
      </c>
      <c r="D3353" s="445">
        <v>116.37651099999999</v>
      </c>
      <c r="E3353" s="446">
        <f t="shared" si="55"/>
        <v>-0.61706724417210901</v>
      </c>
      <c r="F3353" s="80">
        <v>-3.5724172801819831E-3</v>
      </c>
    </row>
    <row r="3354" spans="2:6">
      <c r="B3354" s="444">
        <v>42579</v>
      </c>
      <c r="C3354" s="445">
        <v>303.908478</v>
      </c>
      <c r="D3354" s="445">
        <v>303.908478</v>
      </c>
      <c r="E3354" s="446">
        <f t="shared" si="55"/>
        <v>-0.63166393793293318</v>
      </c>
      <c r="F3354" s="80">
        <v>-3.582847599533312E-3</v>
      </c>
    </row>
    <row r="3355" spans="2:6">
      <c r="B3355" s="444">
        <v>44343</v>
      </c>
      <c r="C3355" s="445">
        <v>825.08477800000003</v>
      </c>
      <c r="D3355" s="445">
        <v>825.08477800000003</v>
      </c>
      <c r="E3355" s="446">
        <f t="shared" si="55"/>
        <v>1.83577648066841</v>
      </c>
      <c r="F3355" s="80">
        <v>-3.5948355494352935E-3</v>
      </c>
    </row>
    <row r="3356" spans="2:6">
      <c r="B3356" s="444">
        <v>42500</v>
      </c>
      <c r="C3356" s="445">
        <v>290.95550500000002</v>
      </c>
      <c r="D3356" s="445">
        <v>290.95550500000002</v>
      </c>
      <c r="E3356" s="446">
        <f t="shared" si="55"/>
        <v>-0.40311397803089466</v>
      </c>
      <c r="F3356" s="80">
        <v>-3.6043225336883644E-3</v>
      </c>
    </row>
    <row r="3357" spans="2:6">
      <c r="B3357" s="444">
        <v>43780</v>
      </c>
      <c r="C3357" s="445">
        <v>487.45571899999999</v>
      </c>
      <c r="D3357" s="445">
        <v>487.45571899999999</v>
      </c>
      <c r="E3357" s="446">
        <f t="shared" si="55"/>
        <v>2.4441717056414278</v>
      </c>
      <c r="F3357" s="80">
        <v>-3.6084302580454697E-3</v>
      </c>
    </row>
    <row r="3358" spans="2:6">
      <c r="B3358" s="444">
        <v>41428</v>
      </c>
      <c r="C3358" s="445">
        <v>141.530609</v>
      </c>
      <c r="D3358" s="445">
        <v>141.530609</v>
      </c>
      <c r="E3358" s="446">
        <f t="shared" si="55"/>
        <v>-0.4818519850537365</v>
      </c>
      <c r="F3358" s="80">
        <v>-3.6244176256245986E-3</v>
      </c>
    </row>
    <row r="3359" spans="2:6">
      <c r="B3359" s="444">
        <v>41758</v>
      </c>
      <c r="C3359" s="445">
        <v>273.147064</v>
      </c>
      <c r="D3359" s="445">
        <v>273.147064</v>
      </c>
      <c r="E3359" s="446">
        <f t="shared" si="55"/>
        <v>4.5552514489620259</v>
      </c>
      <c r="F3359" s="80">
        <v>-3.6279349208806488E-3</v>
      </c>
    </row>
    <row r="3360" spans="2:6">
      <c r="B3360" s="444">
        <v>39577</v>
      </c>
      <c r="C3360" s="445">
        <v>49.169162999999998</v>
      </c>
      <c r="D3360" s="445">
        <v>49.169162999999998</v>
      </c>
      <c r="E3360" s="446">
        <f t="shared" si="55"/>
        <v>-0.48120802614494385</v>
      </c>
      <c r="F3360" s="80">
        <v>-3.636010305865911E-3</v>
      </c>
    </row>
    <row r="3361" spans="2:6">
      <c r="B3361" s="444">
        <v>40981</v>
      </c>
      <c r="C3361" s="445">
        <v>94.776259999999994</v>
      </c>
      <c r="D3361" s="445">
        <v>94.776259999999994</v>
      </c>
      <c r="E3361" s="446">
        <f t="shared" si="55"/>
        <v>-0.88531739793246766</v>
      </c>
      <c r="F3361" s="80">
        <v>-3.6495010960131413E-3</v>
      </c>
    </row>
    <row r="3362" spans="2:6">
      <c r="B3362" s="444">
        <v>44826</v>
      </c>
      <c r="C3362" s="445">
        <v>826.42230199999995</v>
      </c>
      <c r="D3362" s="445">
        <v>826.42230199999995</v>
      </c>
      <c r="E3362" s="446">
        <f t="shared" si="55"/>
        <v>5.0335328779462811</v>
      </c>
      <c r="F3362" s="80">
        <v>-3.6628723891870552E-3</v>
      </c>
    </row>
    <row r="3363" spans="2:6">
      <c r="B3363" s="444">
        <v>41326</v>
      </c>
      <c r="C3363" s="445">
        <v>136.971542</v>
      </c>
      <c r="D3363" s="445">
        <v>136.971542</v>
      </c>
      <c r="E3363" s="446">
        <f t="shared" si="55"/>
        <v>0.43090131842747281</v>
      </c>
      <c r="F3363" s="80">
        <v>-3.6658747437999795E-3</v>
      </c>
    </row>
    <row r="3364" spans="2:6">
      <c r="B3364" s="444">
        <v>40658</v>
      </c>
      <c r="C3364" s="445">
        <v>95.723961000000003</v>
      </c>
      <c r="D3364" s="445">
        <v>95.723961000000003</v>
      </c>
      <c r="E3364" s="446">
        <f t="shared" si="55"/>
        <v>-0.73926818374999159</v>
      </c>
      <c r="F3364" s="80">
        <v>-3.6751333879845305E-3</v>
      </c>
    </row>
    <row r="3365" spans="2:6">
      <c r="B3365" s="444">
        <v>42956</v>
      </c>
      <c r="C3365" s="445">
        <v>367.13571200000001</v>
      </c>
      <c r="D3365" s="445">
        <v>367.13571200000001</v>
      </c>
      <c r="E3365" s="446">
        <f t="shared" si="55"/>
        <v>12.234824960780641</v>
      </c>
      <c r="F3365" s="80">
        <v>-3.684781114067337E-3</v>
      </c>
    </row>
    <row r="3366" spans="2:6">
      <c r="B3366" s="444">
        <v>38343</v>
      </c>
      <c r="C3366" s="445">
        <v>27.740126</v>
      </c>
      <c r="D3366" s="445">
        <v>27.740126</v>
      </c>
      <c r="E3366" s="446">
        <f t="shared" si="55"/>
        <v>-0.37667367077949321</v>
      </c>
      <c r="F3366" s="80">
        <v>-3.6883118767535583E-3</v>
      </c>
    </row>
    <row r="3367" spans="2:6">
      <c r="B3367" s="444">
        <v>38999</v>
      </c>
      <c r="C3367" s="445">
        <v>44.503376000000003</v>
      </c>
      <c r="D3367" s="445">
        <v>44.503376000000003</v>
      </c>
      <c r="E3367" s="446">
        <f t="shared" si="55"/>
        <v>-0.92680985907388103</v>
      </c>
      <c r="F3367" s="80">
        <v>-3.6958735877760107E-3</v>
      </c>
    </row>
    <row r="3368" spans="2:6">
      <c r="B3368" s="444">
        <v>44070</v>
      </c>
      <c r="C3368" s="445">
        <v>608.051514</v>
      </c>
      <c r="D3368" s="445">
        <v>608.051514</v>
      </c>
      <c r="E3368" s="446">
        <f t="shared" si="55"/>
        <v>0.80994393012755728</v>
      </c>
      <c r="F3368" s="80">
        <v>-3.7177889126877028E-3</v>
      </c>
    </row>
    <row r="3369" spans="2:6">
      <c r="B3369" s="444">
        <v>42374</v>
      </c>
      <c r="C3369" s="445">
        <v>335.95047</v>
      </c>
      <c r="D3369" s="445">
        <v>335.95047</v>
      </c>
      <c r="E3369" s="446">
        <f t="shared" si="55"/>
        <v>-0.54463222050106985</v>
      </c>
      <c r="F3369" s="80">
        <v>-3.7237636825279141E-3</v>
      </c>
    </row>
    <row r="3370" spans="2:6">
      <c r="B3370" s="444">
        <v>44172</v>
      </c>
      <c r="C3370" s="445">
        <v>737.756348</v>
      </c>
      <c r="D3370" s="445">
        <v>737.756348</v>
      </c>
      <c r="E3370" s="446">
        <f t="shared" si="55"/>
        <v>-0.54003902545288596</v>
      </c>
      <c r="F3370" s="80">
        <v>-3.7273887174384956E-3</v>
      </c>
    </row>
    <row r="3371" spans="2:6">
      <c r="B3371" s="444">
        <v>45355</v>
      </c>
      <c r="C3371" s="445">
        <v>1603.9542240000001</v>
      </c>
      <c r="D3371" s="445">
        <v>1603.9542240000001</v>
      </c>
      <c r="E3371" s="446">
        <f t="shared" si="55"/>
        <v>3.3185694434921027</v>
      </c>
      <c r="F3371" s="80">
        <v>-3.7406376828107435E-3</v>
      </c>
    </row>
    <row r="3372" spans="2:6">
      <c r="B3372" s="444">
        <v>43091</v>
      </c>
      <c r="C3372" s="445">
        <v>371.40869099999998</v>
      </c>
      <c r="D3372" s="445">
        <v>371.40869099999998</v>
      </c>
      <c r="E3372" s="446">
        <f t="shared" si="55"/>
        <v>12.232495019403999</v>
      </c>
      <c r="F3372" s="80">
        <v>-3.7630080721955395E-3</v>
      </c>
    </row>
    <row r="3373" spans="2:6">
      <c r="B3373" s="444">
        <v>38264</v>
      </c>
      <c r="C3373" s="445">
        <v>28.067926</v>
      </c>
      <c r="D3373" s="445">
        <v>28.067926</v>
      </c>
      <c r="E3373" s="446">
        <f t="shared" si="55"/>
        <v>-0.41711855949406063</v>
      </c>
      <c r="F3373" s="80">
        <v>-3.7670468426291848E-3</v>
      </c>
    </row>
    <row r="3374" spans="2:6">
      <c r="B3374" s="444">
        <v>39323</v>
      </c>
      <c r="C3374" s="445">
        <v>48.153748</v>
      </c>
      <c r="D3374" s="445">
        <v>48.153748</v>
      </c>
      <c r="E3374" s="446">
        <f t="shared" si="55"/>
        <v>-0.87512743141938476</v>
      </c>
      <c r="F3374" s="80">
        <v>-3.7771801549737472E-3</v>
      </c>
    </row>
    <row r="3375" spans="2:6">
      <c r="B3375" s="444">
        <v>43024</v>
      </c>
      <c r="C3375" s="445">
        <v>385.623108</v>
      </c>
      <c r="D3375" s="445">
        <v>385.623108</v>
      </c>
      <c r="E3375" s="446">
        <f t="shared" si="55"/>
        <v>-0.19457293153502775</v>
      </c>
      <c r="F3375" s="80">
        <v>-3.7775107915676287E-3</v>
      </c>
    </row>
    <row r="3376" spans="2:6">
      <c r="B3376" s="444">
        <v>43592</v>
      </c>
      <c r="C3376" s="445">
        <v>478.780914</v>
      </c>
      <c r="D3376" s="445">
        <v>478.780914</v>
      </c>
      <c r="E3376" s="446">
        <f t="shared" si="55"/>
        <v>8.2779456011279713</v>
      </c>
      <c r="F3376" s="80">
        <v>-3.7853607951053858E-3</v>
      </c>
    </row>
    <row r="3377" spans="2:6">
      <c r="B3377" s="444">
        <v>39097</v>
      </c>
      <c r="C3377" s="445">
        <v>51.604194999999997</v>
      </c>
      <c r="D3377" s="445">
        <v>51.604194999999997</v>
      </c>
      <c r="E3377" s="446">
        <f t="shared" si="55"/>
        <v>-0.84997150097265228</v>
      </c>
      <c r="F3377" s="80">
        <v>-3.7979817120672443E-3</v>
      </c>
    </row>
    <row r="3378" spans="2:6">
      <c r="B3378" s="444">
        <v>42334</v>
      </c>
      <c r="C3378" s="445">
        <v>343.96261600000003</v>
      </c>
      <c r="D3378" s="445">
        <v>343.96261600000003</v>
      </c>
      <c r="E3378" s="446">
        <f t="shared" si="55"/>
        <v>2.7771131459152305</v>
      </c>
      <c r="F3378" s="80">
        <v>-3.8098567254527538E-3</v>
      </c>
    </row>
    <row r="3379" spans="2:6">
      <c r="B3379" s="444">
        <v>41047</v>
      </c>
      <c r="C3379" s="445">
        <v>91.064948999999999</v>
      </c>
      <c r="D3379" s="445">
        <v>91.064948999999999</v>
      </c>
      <c r="E3379" s="446">
        <f t="shared" si="55"/>
        <v>-0.7963956043336895</v>
      </c>
      <c r="F3379" s="80">
        <v>-3.8121313663881384E-3</v>
      </c>
    </row>
    <row r="3380" spans="2:6">
      <c r="B3380" s="444">
        <v>43511</v>
      </c>
      <c r="C3380" s="445">
        <v>447.26416</v>
      </c>
      <c r="D3380" s="445">
        <v>447.26416</v>
      </c>
      <c r="E3380" s="446">
        <f t="shared" si="55"/>
        <v>15.972766753449879</v>
      </c>
      <c r="F3380" s="80">
        <v>-3.8161132031225842E-3</v>
      </c>
    </row>
    <row r="3381" spans="2:6">
      <c r="B3381" s="444">
        <v>38257</v>
      </c>
      <c r="C3381" s="445">
        <v>26.351870999999999</v>
      </c>
      <c r="D3381" s="445">
        <v>26.351870999999999</v>
      </c>
      <c r="E3381" s="446">
        <f t="shared" si="55"/>
        <v>0.84575377893880388</v>
      </c>
      <c r="F3381" s="80">
        <v>-3.8398020492377283E-3</v>
      </c>
    </row>
    <row r="3382" spans="2:6">
      <c r="B3382" s="444">
        <v>37907</v>
      </c>
      <c r="C3382" s="445">
        <v>14.277024000000001</v>
      </c>
      <c r="D3382" s="445">
        <v>14.277024000000001</v>
      </c>
      <c r="E3382" s="446">
        <f t="shared" si="55"/>
        <v>-0.95551903548258055</v>
      </c>
      <c r="F3382" s="80">
        <v>-3.8505573215464883E-3</v>
      </c>
    </row>
    <row r="3383" spans="2:6">
      <c r="B3383" s="444">
        <v>41964</v>
      </c>
      <c r="C3383" s="445">
        <v>320.96929899999998</v>
      </c>
      <c r="D3383" s="445">
        <v>320.96929899999998</v>
      </c>
      <c r="E3383" s="446">
        <f t="shared" si="55"/>
        <v>5.8462541723218537</v>
      </c>
      <c r="F3383" s="80">
        <v>-3.8505696119151001E-3</v>
      </c>
    </row>
    <row r="3384" spans="2:6">
      <c r="B3384" s="444">
        <v>38961</v>
      </c>
      <c r="C3384" s="445">
        <v>46.882469</v>
      </c>
      <c r="D3384" s="445">
        <v>46.882469</v>
      </c>
      <c r="E3384" s="446">
        <f t="shared" si="55"/>
        <v>-0.95423079755490448</v>
      </c>
      <c r="F3384" s="80">
        <v>-3.8508655449034368E-3</v>
      </c>
    </row>
    <row r="3385" spans="2:6">
      <c r="B3385" s="444">
        <v>44435</v>
      </c>
      <c r="C3385" s="445">
        <v>1024.323486</v>
      </c>
      <c r="D3385" s="445">
        <v>1024.323486</v>
      </c>
      <c r="E3385" s="446">
        <f t="shared" si="55"/>
        <v>21.966649704963903</v>
      </c>
      <c r="F3385" s="80">
        <v>-3.854825195098166E-3</v>
      </c>
    </row>
    <row r="3386" spans="2:6">
      <c r="B3386" s="444">
        <v>38994</v>
      </c>
      <c r="C3386" s="445">
        <v>44.600475000000003</v>
      </c>
      <c r="D3386" s="445">
        <v>44.600475000000003</v>
      </c>
      <c r="E3386" s="446">
        <f t="shared" si="55"/>
        <v>0.63266865635363079</v>
      </c>
      <c r="F3386" s="80">
        <v>-3.8679885421023519E-3</v>
      </c>
    </row>
    <row r="3387" spans="2:6">
      <c r="B3387" s="444">
        <v>38302</v>
      </c>
      <c r="C3387" s="445">
        <v>27.317530000000001</v>
      </c>
      <c r="D3387" s="445">
        <v>27.317530000000001</v>
      </c>
      <c r="E3387" s="446">
        <f t="shared" si="55"/>
        <v>-0.75382443359135376</v>
      </c>
      <c r="F3387" s="80">
        <v>-3.8701611863388719E-3</v>
      </c>
    </row>
    <row r="3388" spans="2:6">
      <c r="B3388" s="444">
        <v>41186</v>
      </c>
      <c r="C3388" s="445">
        <v>110.967674</v>
      </c>
      <c r="D3388" s="445">
        <v>110.967674</v>
      </c>
      <c r="E3388" s="446">
        <f t="shared" si="55"/>
        <v>-0.89529507853323387</v>
      </c>
      <c r="F3388" s="80">
        <v>-3.8896603662017526E-3</v>
      </c>
    </row>
    <row r="3389" spans="2:6">
      <c r="B3389" s="444">
        <v>45119</v>
      </c>
      <c r="C3389" s="445">
        <v>1059.8133539999999</v>
      </c>
      <c r="D3389" s="445">
        <v>1059.8133539999999</v>
      </c>
      <c r="E3389" s="446">
        <f t="shared" si="55"/>
        <v>-0.21074631564947843</v>
      </c>
      <c r="F3389" s="80">
        <v>-3.901562585814311E-3</v>
      </c>
    </row>
    <row r="3390" spans="2:6">
      <c r="B3390" s="444">
        <v>45441</v>
      </c>
      <c r="C3390" s="445">
        <v>1342.804443</v>
      </c>
      <c r="D3390" s="445">
        <v>1342.804443</v>
      </c>
      <c r="E3390" s="446">
        <f t="shared" si="55"/>
        <v>4.2372572780318238</v>
      </c>
      <c r="F3390" s="80">
        <v>-3.9016275640907372E-3</v>
      </c>
    </row>
    <row r="3391" spans="2:6">
      <c r="B3391" s="444">
        <v>41796</v>
      </c>
      <c r="C3391" s="445">
        <v>256.39459199999999</v>
      </c>
      <c r="D3391" s="445">
        <v>256.39459199999999</v>
      </c>
      <c r="E3391" s="446">
        <f t="shared" si="55"/>
        <v>-0.33855719750700364</v>
      </c>
      <c r="F3391" s="80">
        <v>-3.9018577723204384E-3</v>
      </c>
    </row>
    <row r="3392" spans="2:6">
      <c r="B3392" s="444">
        <v>42061</v>
      </c>
      <c r="C3392" s="445">
        <v>387.62927200000001</v>
      </c>
      <c r="D3392" s="445">
        <v>387.62927200000001</v>
      </c>
      <c r="E3392" s="446">
        <f t="shared" si="55"/>
        <v>6.3575578639805688</v>
      </c>
      <c r="F3392" s="80">
        <v>-3.9079603881849723E-3</v>
      </c>
    </row>
    <row r="3393" spans="2:6">
      <c r="B3393" s="444">
        <v>39307</v>
      </c>
      <c r="C3393" s="445">
        <v>52.684502000000002</v>
      </c>
      <c r="D3393" s="445">
        <v>52.684502000000002</v>
      </c>
      <c r="E3393" s="446">
        <f t="shared" si="55"/>
        <v>-0.88082098187654223</v>
      </c>
      <c r="F3393" s="80">
        <v>-3.9221656269716743E-3</v>
      </c>
    </row>
    <row r="3394" spans="2:6">
      <c r="B3394" s="444">
        <v>43735</v>
      </c>
      <c r="C3394" s="445">
        <v>442.06189000000001</v>
      </c>
      <c r="D3394" s="445">
        <v>442.06189000000001</v>
      </c>
      <c r="E3394" s="446">
        <f t="shared" si="55"/>
        <v>0.24598189749316979</v>
      </c>
      <c r="F3394" s="80">
        <v>-3.9229733138503864E-3</v>
      </c>
    </row>
    <row r="3395" spans="2:6">
      <c r="B3395" s="444">
        <v>42977</v>
      </c>
      <c r="C3395" s="445">
        <v>354.78997800000002</v>
      </c>
      <c r="D3395" s="445">
        <v>354.78997800000002</v>
      </c>
      <c r="E3395" s="446">
        <f t="shared" si="55"/>
        <v>2.4594637439859772</v>
      </c>
      <c r="F3395" s="80">
        <v>-3.9293598079055414E-3</v>
      </c>
    </row>
    <row r="3396" spans="2:6">
      <c r="B3396" s="444">
        <v>41152</v>
      </c>
      <c r="C3396" s="445">
        <v>102.55635100000001</v>
      </c>
      <c r="D3396" s="445">
        <v>102.55635100000001</v>
      </c>
      <c r="E3396" s="446">
        <f t="shared" si="55"/>
        <v>-0.70658123287617336</v>
      </c>
      <c r="F3396" s="80">
        <v>-3.9336502580360477E-3</v>
      </c>
    </row>
    <row r="3397" spans="2:6">
      <c r="B3397" s="444">
        <v>42803</v>
      </c>
      <c r="C3397" s="445">
        <v>349.52212500000002</v>
      </c>
      <c r="D3397" s="445">
        <v>349.52212500000002</v>
      </c>
      <c r="E3397" s="446">
        <f t="shared" si="55"/>
        <v>6.4396274138386573</v>
      </c>
      <c r="F3397" s="80">
        <v>-3.9519658242926914E-3</v>
      </c>
    </row>
    <row r="3398" spans="2:6">
      <c r="B3398" s="444">
        <v>39483</v>
      </c>
      <c r="C3398" s="445">
        <v>46.981133</v>
      </c>
      <c r="D3398" s="445">
        <v>46.981133</v>
      </c>
      <c r="E3398" s="446">
        <f t="shared" si="55"/>
        <v>-0.14190877479217445</v>
      </c>
      <c r="F3398" s="80">
        <v>-3.9555241461182167E-3</v>
      </c>
    </row>
    <row r="3399" spans="2:6">
      <c r="B3399" s="444">
        <v>39140</v>
      </c>
      <c r="C3399" s="445">
        <v>54.750743999999997</v>
      </c>
      <c r="D3399" s="445">
        <v>54.750743999999997</v>
      </c>
      <c r="E3399" s="446">
        <f t="shared" si="55"/>
        <v>-0.79832248209454892</v>
      </c>
      <c r="F3399" s="80">
        <v>-3.9617044033918303E-3</v>
      </c>
    </row>
    <row r="3400" spans="2:6">
      <c r="B3400" s="444">
        <v>41774</v>
      </c>
      <c r="C3400" s="445">
        <v>271.47668499999997</v>
      </c>
      <c r="D3400" s="445">
        <v>271.47668499999997</v>
      </c>
      <c r="E3400" s="446">
        <f t="shared" si="55"/>
        <v>-0.4180194034502992</v>
      </c>
      <c r="F3400" s="80">
        <v>-3.9677810241556255E-3</v>
      </c>
    </row>
    <row r="3401" spans="2:6">
      <c r="B3401" s="444">
        <v>43573</v>
      </c>
      <c r="C3401" s="445">
        <v>466.47033699999997</v>
      </c>
      <c r="D3401" s="445">
        <v>466.47033699999997</v>
      </c>
      <c r="E3401" s="446">
        <f t="shared" si="55"/>
        <v>3.8249517419840222</v>
      </c>
      <c r="F3401" s="80">
        <v>-3.9747691897306092E-3</v>
      </c>
    </row>
    <row r="3402" spans="2:6">
      <c r="B3402" s="444">
        <v>41033</v>
      </c>
      <c r="C3402" s="445">
        <v>96.678757000000004</v>
      </c>
      <c r="D3402" s="445">
        <v>96.678757000000004</v>
      </c>
      <c r="E3402" s="446">
        <f t="shared" si="55"/>
        <v>-0.93971370145133493</v>
      </c>
      <c r="F3402" s="80">
        <v>-3.9786967796170414E-3</v>
      </c>
    </row>
    <row r="3403" spans="2:6">
      <c r="B3403" s="444">
        <v>45358</v>
      </c>
      <c r="C3403" s="445">
        <v>1603.6605219999999</v>
      </c>
      <c r="D3403" s="445">
        <v>1603.6605219999999</v>
      </c>
      <c r="E3403" s="446">
        <f t="shared" ref="E3403:E3466" si="56">C3403/C3404-1</f>
        <v>23.263158397207441</v>
      </c>
      <c r="F3403" s="80">
        <v>-3.9837055126239473E-3</v>
      </c>
    </row>
    <row r="3404" spans="2:6">
      <c r="B3404" s="444">
        <v>40358</v>
      </c>
      <c r="C3404" s="445">
        <v>66.094466999999995</v>
      </c>
      <c r="D3404" s="445">
        <v>66.094466999999995</v>
      </c>
      <c r="E3404" s="446">
        <f t="shared" si="56"/>
        <v>-0.42744495752134892</v>
      </c>
      <c r="F3404" s="80">
        <v>-4.0049585718026082E-3</v>
      </c>
    </row>
    <row r="3405" spans="2:6">
      <c r="B3405" s="444">
        <v>41205</v>
      </c>
      <c r="C3405" s="445">
        <v>115.437752</v>
      </c>
      <c r="D3405" s="445">
        <v>115.437752</v>
      </c>
      <c r="E3405" s="446">
        <f t="shared" si="56"/>
        <v>1.1210775585164861</v>
      </c>
      <c r="F3405" s="80">
        <v>-4.0088733286690603E-3</v>
      </c>
    </row>
    <row r="3406" spans="2:6">
      <c r="B3406" s="444">
        <v>39122</v>
      </c>
      <c r="C3406" s="445">
        <v>54.424106999999999</v>
      </c>
      <c r="D3406" s="445">
        <v>54.424106999999999</v>
      </c>
      <c r="E3406" s="446">
        <f t="shared" si="56"/>
        <v>1.0776249523808401E-2</v>
      </c>
      <c r="F3406" s="80">
        <v>-4.0155713214146127E-3</v>
      </c>
    </row>
    <row r="3407" spans="2:6">
      <c r="B3407" s="444">
        <v>40095</v>
      </c>
      <c r="C3407" s="445">
        <v>53.843871999999998</v>
      </c>
      <c r="D3407" s="445">
        <v>53.843871999999998</v>
      </c>
      <c r="E3407" s="446">
        <f t="shared" si="56"/>
        <v>-0.88253321037004018</v>
      </c>
      <c r="F3407" s="80">
        <v>-4.0214182887844396E-3</v>
      </c>
    </row>
    <row r="3408" spans="2:6">
      <c r="B3408" s="444">
        <v>43371</v>
      </c>
      <c r="C3408" s="445">
        <v>458.37527499999999</v>
      </c>
      <c r="D3408" s="445">
        <v>458.37527499999999</v>
      </c>
      <c r="E3408" s="446">
        <f t="shared" si="56"/>
        <v>6.0241807132318552</v>
      </c>
      <c r="F3408" s="80">
        <v>-4.0285004969120575E-3</v>
      </c>
    </row>
    <row r="3409" spans="2:6">
      <c r="B3409" s="444">
        <v>40269</v>
      </c>
      <c r="C3409" s="445">
        <v>65.25676</v>
      </c>
      <c r="D3409" s="445">
        <v>65.25676</v>
      </c>
      <c r="E3409" s="446">
        <f t="shared" si="56"/>
        <v>-0.80970613333557129</v>
      </c>
      <c r="F3409" s="80">
        <v>-4.0454915268847147E-3</v>
      </c>
    </row>
    <row r="3410" spans="2:6">
      <c r="B3410" s="444">
        <v>42362</v>
      </c>
      <c r="C3410" s="445">
        <v>342.92623900000001</v>
      </c>
      <c r="D3410" s="445">
        <v>342.92623900000001</v>
      </c>
      <c r="E3410" s="446">
        <f t="shared" si="56"/>
        <v>-0.6614788744573209</v>
      </c>
      <c r="F3410" s="80">
        <v>-4.0517702431173142E-3</v>
      </c>
    </row>
    <row r="3411" spans="2:6">
      <c r="B3411" s="444">
        <v>45000</v>
      </c>
      <c r="C3411" s="445">
        <v>1013.012817</v>
      </c>
      <c r="D3411" s="445">
        <v>1013.012817</v>
      </c>
      <c r="E3411" s="446">
        <f t="shared" si="56"/>
        <v>9.9641722011314595</v>
      </c>
      <c r="F3411" s="80">
        <v>-4.0588443944070685E-3</v>
      </c>
    </row>
    <row r="3412" spans="2:6">
      <c r="B3412" s="444">
        <v>41096</v>
      </c>
      <c r="C3412" s="445">
        <v>92.393005000000002</v>
      </c>
      <c r="D3412" s="445">
        <v>92.393005000000002</v>
      </c>
      <c r="E3412" s="446">
        <f t="shared" si="56"/>
        <v>-0.76277481543651582</v>
      </c>
      <c r="F3412" s="80">
        <v>-4.0612691841591664E-3</v>
      </c>
    </row>
    <row r="3413" spans="2:6">
      <c r="B3413" s="444">
        <v>42051</v>
      </c>
      <c r="C3413" s="445">
        <v>389.47384599999998</v>
      </c>
      <c r="D3413" s="445">
        <v>389.47384599999998</v>
      </c>
      <c r="E3413" s="446">
        <f t="shared" si="56"/>
        <v>-0.62603563244062332</v>
      </c>
      <c r="F3413" s="80">
        <v>-4.0642685630952746E-3</v>
      </c>
    </row>
    <row r="3414" spans="2:6">
      <c r="B3414" s="444">
        <v>44609</v>
      </c>
      <c r="C3414" s="445">
        <v>1041.4731449999999</v>
      </c>
      <c r="D3414" s="445">
        <v>1041.4731449999999</v>
      </c>
      <c r="E3414" s="446">
        <f t="shared" si="56"/>
        <v>19.417436179457482</v>
      </c>
      <c r="F3414" s="80">
        <v>-4.0676608570483497E-3</v>
      </c>
    </row>
    <row r="3415" spans="2:6">
      <c r="B3415" s="444">
        <v>39066</v>
      </c>
      <c r="C3415" s="445">
        <v>51.009006999999997</v>
      </c>
      <c r="D3415" s="445">
        <v>51.009006999999997</v>
      </c>
      <c r="E3415" s="446">
        <f t="shared" si="56"/>
        <v>-0.85885820116098399</v>
      </c>
      <c r="F3415" s="80">
        <v>-4.0974932757212867E-3</v>
      </c>
    </row>
    <row r="3416" spans="2:6">
      <c r="B3416" s="444">
        <v>42818</v>
      </c>
      <c r="C3416" s="445">
        <v>361.402557</v>
      </c>
      <c r="D3416" s="445">
        <v>361.402557</v>
      </c>
      <c r="E3416" s="446">
        <f t="shared" si="56"/>
        <v>-0.64710454102575832</v>
      </c>
      <c r="F3416" s="80">
        <v>-4.1066257298415509E-3</v>
      </c>
    </row>
    <row r="3417" spans="2:6">
      <c r="B3417" s="444">
        <v>44903</v>
      </c>
      <c r="C3417" s="445">
        <v>1024.106567</v>
      </c>
      <c r="D3417" s="445">
        <v>1024.106567</v>
      </c>
      <c r="E3417" s="446">
        <f t="shared" si="56"/>
        <v>21.200911716508596</v>
      </c>
      <c r="F3417" s="80">
        <v>-4.1143660532220183E-3</v>
      </c>
    </row>
    <row r="3418" spans="2:6">
      <c r="B3418" s="444">
        <v>39342</v>
      </c>
      <c r="C3418" s="445">
        <v>46.129032000000002</v>
      </c>
      <c r="D3418" s="445">
        <v>46.129032000000002</v>
      </c>
      <c r="E3418" s="446">
        <f t="shared" si="56"/>
        <v>-0.87644918564551322</v>
      </c>
      <c r="F3418" s="80">
        <v>-4.1200889277029917E-3</v>
      </c>
    </row>
    <row r="3419" spans="2:6">
      <c r="B3419" s="444">
        <v>42997</v>
      </c>
      <c r="C3419" s="445">
        <v>373.36080900000002</v>
      </c>
      <c r="D3419" s="445">
        <v>373.36080900000002</v>
      </c>
      <c r="E3419" s="446">
        <f t="shared" si="56"/>
        <v>12.863707713155994</v>
      </c>
      <c r="F3419" s="80">
        <v>-4.1235028429923437E-3</v>
      </c>
    </row>
    <row r="3420" spans="2:6">
      <c r="B3420" s="444">
        <v>38337</v>
      </c>
      <c r="C3420" s="445">
        <v>26.930804999999999</v>
      </c>
      <c r="D3420" s="445">
        <v>26.930804999999999</v>
      </c>
      <c r="E3420" s="446">
        <f t="shared" si="56"/>
        <v>-0.97438912129562028</v>
      </c>
      <c r="F3420" s="80">
        <v>-4.1378628409348694E-3</v>
      </c>
    </row>
    <row r="3421" spans="2:6">
      <c r="B3421" s="444">
        <v>44900</v>
      </c>
      <c r="C3421" s="445">
        <v>1051.53772</v>
      </c>
      <c r="D3421" s="445">
        <v>1051.53772</v>
      </c>
      <c r="E3421" s="446">
        <f t="shared" si="56"/>
        <v>-0.3499455153952955</v>
      </c>
      <c r="F3421" s="80">
        <v>-4.138844643370887E-3</v>
      </c>
    </row>
    <row r="3422" spans="2:6">
      <c r="B3422" s="444">
        <v>45350</v>
      </c>
      <c r="C3422" s="445">
        <v>1617.614746</v>
      </c>
      <c r="D3422" s="445">
        <v>1617.614746</v>
      </c>
      <c r="E3422" s="446">
        <f t="shared" si="56"/>
        <v>28.082276220387779</v>
      </c>
      <c r="F3422" s="80">
        <v>-4.1596615422689887E-3</v>
      </c>
    </row>
    <row r="3423" spans="2:6">
      <c r="B3423" s="444">
        <v>39266</v>
      </c>
      <c r="C3423" s="445">
        <v>55.622013000000003</v>
      </c>
      <c r="D3423" s="445">
        <v>55.622013000000003</v>
      </c>
      <c r="E3423" s="446">
        <f t="shared" si="56"/>
        <v>-0.38204588979788345</v>
      </c>
      <c r="F3423" s="80">
        <v>-4.1597117474339029E-3</v>
      </c>
    </row>
    <row r="3424" spans="2:6">
      <c r="B3424" s="444">
        <v>41113</v>
      </c>
      <c r="C3424" s="445">
        <v>90.009940999999998</v>
      </c>
      <c r="D3424" s="445">
        <v>90.009940999999998</v>
      </c>
      <c r="E3424" s="446">
        <f t="shared" si="56"/>
        <v>-0.57069600282469901</v>
      </c>
      <c r="F3424" s="80">
        <v>-4.168841164980952E-3</v>
      </c>
    </row>
    <row r="3425" spans="2:6">
      <c r="B3425" s="444">
        <v>41590</v>
      </c>
      <c r="C3425" s="445">
        <v>209.66480999999999</v>
      </c>
      <c r="D3425" s="445">
        <v>209.66480999999999</v>
      </c>
      <c r="E3425" s="446">
        <f t="shared" si="56"/>
        <v>2.3232462143227797</v>
      </c>
      <c r="F3425" s="80">
        <v>-4.1739571198575742E-3</v>
      </c>
    </row>
    <row r="3426" spans="2:6">
      <c r="B3426" s="444">
        <v>40276</v>
      </c>
      <c r="C3426" s="445">
        <v>63.090363000000004</v>
      </c>
      <c r="D3426" s="445">
        <v>63.090363000000004</v>
      </c>
      <c r="E3426" s="446">
        <f t="shared" si="56"/>
        <v>-0.5185328087210308</v>
      </c>
      <c r="F3426" s="80">
        <v>-4.1841230707064803E-3</v>
      </c>
    </row>
    <row r="3427" spans="2:6">
      <c r="B3427" s="444">
        <v>41304</v>
      </c>
      <c r="C3427" s="445">
        <v>131.03772000000001</v>
      </c>
      <c r="D3427" s="445">
        <v>131.03772000000001</v>
      </c>
      <c r="E3427" s="446">
        <f t="shared" si="56"/>
        <v>-0.8762065682580249</v>
      </c>
      <c r="F3427" s="80">
        <v>-4.1917538742318738E-3</v>
      </c>
    </row>
    <row r="3428" spans="2:6">
      <c r="B3428" s="444">
        <v>44973</v>
      </c>
      <c r="C3428" s="445">
        <v>1058.5191649999999</v>
      </c>
      <c r="D3428" s="445">
        <v>1058.5191649999999</v>
      </c>
      <c r="E3428" s="446">
        <f t="shared" si="56"/>
        <v>1.0973040370909497</v>
      </c>
      <c r="F3428" s="80">
        <v>-4.1928591894158096E-3</v>
      </c>
    </row>
    <row r="3429" spans="2:6">
      <c r="B3429" s="444">
        <v>43846</v>
      </c>
      <c r="C3429" s="445">
        <v>504.70468099999999</v>
      </c>
      <c r="D3429" s="445">
        <v>504.70468099999999</v>
      </c>
      <c r="E3429" s="446">
        <f t="shared" si="56"/>
        <v>10.236613614846744</v>
      </c>
      <c r="F3429" s="80">
        <v>-4.1962685340845018E-3</v>
      </c>
    </row>
    <row r="3430" spans="2:6">
      <c r="B3430" s="444">
        <v>38987</v>
      </c>
      <c r="C3430" s="445">
        <v>44.916083999999998</v>
      </c>
      <c r="D3430" s="445">
        <v>44.916083999999998</v>
      </c>
      <c r="E3430" s="446">
        <f t="shared" si="56"/>
        <v>-0.84872971643357964</v>
      </c>
      <c r="F3430" s="80">
        <v>-4.1981187103764528E-3</v>
      </c>
    </row>
    <row r="3431" spans="2:6">
      <c r="B3431" s="444">
        <v>42513</v>
      </c>
      <c r="C3431" s="445">
        <v>296.92602499999998</v>
      </c>
      <c r="D3431" s="445">
        <v>296.92602499999998</v>
      </c>
      <c r="E3431" s="446">
        <f t="shared" si="56"/>
        <v>-8.5731920484653168E-2</v>
      </c>
      <c r="F3431" s="80">
        <v>-4.2080545055643848E-3</v>
      </c>
    </row>
    <row r="3432" spans="2:6">
      <c r="B3432" s="444">
        <v>42730</v>
      </c>
      <c r="C3432" s="445">
        <v>324.76910400000003</v>
      </c>
      <c r="D3432" s="445">
        <v>324.76910400000003</v>
      </c>
      <c r="E3432" s="446">
        <f t="shared" si="56"/>
        <v>13.175786169698734</v>
      </c>
      <c r="F3432" s="80">
        <v>-4.2201198454762112E-3</v>
      </c>
    </row>
    <row r="3433" spans="2:6">
      <c r="B3433" s="444">
        <v>38008</v>
      </c>
      <c r="C3433" s="445">
        <v>22.910129999999999</v>
      </c>
      <c r="D3433" s="445">
        <v>22.910129999999999</v>
      </c>
      <c r="E3433" s="446">
        <f t="shared" si="56"/>
        <v>-0.16403023879955581</v>
      </c>
      <c r="F3433" s="80">
        <v>-4.2230958776027228E-3</v>
      </c>
    </row>
    <row r="3434" spans="2:6">
      <c r="B3434" s="444">
        <v>38313</v>
      </c>
      <c r="C3434" s="445">
        <v>27.405453000000001</v>
      </c>
      <c r="D3434" s="445">
        <v>27.405453000000001</v>
      </c>
      <c r="E3434" s="446">
        <f t="shared" si="56"/>
        <v>-0.97474390766423524</v>
      </c>
      <c r="F3434" s="80">
        <v>-4.241776346625814E-3</v>
      </c>
    </row>
    <row r="3435" spans="2:6">
      <c r="B3435" s="444">
        <v>45079</v>
      </c>
      <c r="C3435" s="445">
        <v>1085.1026609999999</v>
      </c>
      <c r="D3435" s="445">
        <v>1085.1026609999999</v>
      </c>
      <c r="E3435" s="446">
        <f t="shared" si="56"/>
        <v>31.141475135174694</v>
      </c>
      <c r="F3435" s="80">
        <v>-4.2473029256422379E-3</v>
      </c>
    </row>
    <row r="3436" spans="2:6">
      <c r="B3436" s="444">
        <v>38572</v>
      </c>
      <c r="C3436" s="445">
        <v>33.760201000000002</v>
      </c>
      <c r="D3436" s="445">
        <v>33.760201000000002</v>
      </c>
      <c r="E3436" s="446">
        <f t="shared" si="56"/>
        <v>-0.92041017850815654</v>
      </c>
      <c r="F3436" s="80">
        <v>-4.2599487804512171E-3</v>
      </c>
    </row>
    <row r="3437" spans="2:6">
      <c r="B3437" s="444">
        <v>43406</v>
      </c>
      <c r="C3437" s="445">
        <v>424.177368</v>
      </c>
      <c r="D3437" s="445">
        <v>424.177368</v>
      </c>
      <c r="E3437" s="446">
        <f t="shared" si="56"/>
        <v>7.5071608565326962</v>
      </c>
      <c r="F3437" s="80">
        <v>-4.261929987005475E-3</v>
      </c>
    </row>
    <row r="3438" spans="2:6">
      <c r="B3438" s="444">
        <v>39611</v>
      </c>
      <c r="C3438" s="445">
        <v>49.861213999999997</v>
      </c>
      <c r="D3438" s="445">
        <v>49.861213999999997</v>
      </c>
      <c r="E3438" s="446">
        <f t="shared" si="56"/>
        <v>-0.93266698143883864</v>
      </c>
      <c r="F3438" s="80">
        <v>-4.2650805484205634E-3</v>
      </c>
    </row>
    <row r="3439" spans="2:6">
      <c r="B3439" s="444">
        <v>44169</v>
      </c>
      <c r="C3439" s="445">
        <v>740.51654099999996</v>
      </c>
      <c r="D3439" s="445">
        <v>740.51654099999996</v>
      </c>
      <c r="E3439" s="446">
        <f t="shared" si="56"/>
        <v>8.8911146969144301</v>
      </c>
      <c r="F3439" s="80">
        <v>-4.2914536916518475E-3</v>
      </c>
    </row>
    <row r="3440" spans="2:6">
      <c r="B3440" s="444">
        <v>40484</v>
      </c>
      <c r="C3440" s="445">
        <v>74.866844</v>
      </c>
      <c r="D3440" s="445">
        <v>74.866844</v>
      </c>
      <c r="E3440" s="446">
        <f t="shared" si="56"/>
        <v>-0.83199981972710801</v>
      </c>
      <c r="F3440" s="80">
        <v>-4.2915288116872619E-3</v>
      </c>
    </row>
    <row r="3441" spans="2:6">
      <c r="B3441" s="444">
        <v>43517</v>
      </c>
      <c r="C3441" s="445">
        <v>445.63549799999998</v>
      </c>
      <c r="D3441" s="445">
        <v>445.63549799999998</v>
      </c>
      <c r="E3441" s="446">
        <f t="shared" si="56"/>
        <v>-0.68720321162356413</v>
      </c>
      <c r="F3441" s="80">
        <v>-4.3006606866113906E-3</v>
      </c>
    </row>
    <row r="3442" spans="2:6">
      <c r="B3442" s="444">
        <v>45289</v>
      </c>
      <c r="C3442" s="445">
        <v>1424.6805420000001</v>
      </c>
      <c r="D3442" s="445">
        <v>1424.6805420000001</v>
      </c>
      <c r="E3442" s="446">
        <f t="shared" si="56"/>
        <v>6.9211848498847761E-2</v>
      </c>
      <c r="F3442" s="80">
        <v>-4.3125756313796559E-3</v>
      </c>
    </row>
    <row r="3443" spans="2:6">
      <c r="B3443" s="444">
        <v>45414</v>
      </c>
      <c r="C3443" s="445">
        <v>1332.4586179999999</v>
      </c>
      <c r="D3443" s="445">
        <v>1332.4586179999999</v>
      </c>
      <c r="E3443" s="446">
        <f t="shared" si="56"/>
        <v>15.725877500990183</v>
      </c>
      <c r="F3443" s="80">
        <v>-4.3172247924530005E-3</v>
      </c>
    </row>
    <row r="3444" spans="2:6">
      <c r="B3444" s="444">
        <v>40856</v>
      </c>
      <c r="C3444" s="445">
        <v>79.664496999999997</v>
      </c>
      <c r="D3444" s="445">
        <v>79.664496999999997</v>
      </c>
      <c r="E3444" s="446">
        <f t="shared" si="56"/>
        <v>0.62389798109670114</v>
      </c>
      <c r="F3444" s="80">
        <v>-4.3183721636830263E-3</v>
      </c>
    </row>
    <row r="3445" spans="2:6">
      <c r="B3445" s="444">
        <v>38772</v>
      </c>
      <c r="C3445" s="445">
        <v>49.057575</v>
      </c>
      <c r="D3445" s="445">
        <v>49.057575</v>
      </c>
      <c r="E3445" s="446">
        <f t="shared" si="56"/>
        <v>-0.21902893913034183</v>
      </c>
      <c r="F3445" s="80">
        <v>-4.3399811639251995E-3</v>
      </c>
    </row>
    <row r="3446" spans="2:6">
      <c r="B3446" s="444">
        <v>40277</v>
      </c>
      <c r="C3446" s="445">
        <v>62.816124000000002</v>
      </c>
      <c r="D3446" s="445">
        <v>62.816124000000002</v>
      </c>
      <c r="E3446" s="446">
        <f t="shared" si="56"/>
        <v>-0.90730400239487408</v>
      </c>
      <c r="F3446" s="80">
        <v>-4.346765289652943E-3</v>
      </c>
    </row>
    <row r="3447" spans="2:6">
      <c r="B3447" s="444">
        <v>44090</v>
      </c>
      <c r="C3447" s="445">
        <v>677.65734899999995</v>
      </c>
      <c r="D3447" s="445">
        <v>677.65734899999995</v>
      </c>
      <c r="E3447" s="446">
        <f t="shared" si="56"/>
        <v>0.48536331541175093</v>
      </c>
      <c r="F3447" s="80">
        <v>-4.3521497246773455E-3</v>
      </c>
    </row>
    <row r="3448" spans="2:6">
      <c r="B3448" s="444">
        <v>43745</v>
      </c>
      <c r="C3448" s="445">
        <v>456.223297</v>
      </c>
      <c r="D3448" s="445">
        <v>456.223297</v>
      </c>
      <c r="E3448" s="446">
        <f t="shared" si="56"/>
        <v>0.38825213554811477</v>
      </c>
      <c r="F3448" s="80">
        <v>-4.3557995063358002E-3</v>
      </c>
    </row>
    <row r="3449" spans="2:6">
      <c r="B3449" s="444">
        <v>42716</v>
      </c>
      <c r="C3449" s="445">
        <v>328.631439</v>
      </c>
      <c r="D3449" s="445">
        <v>328.631439</v>
      </c>
      <c r="E3449" s="446">
        <f t="shared" si="56"/>
        <v>-6.0158737558969055E-2</v>
      </c>
      <c r="F3449" s="80">
        <v>-4.3569938517502571E-3</v>
      </c>
    </row>
    <row r="3450" spans="2:6">
      <c r="B3450" s="444">
        <v>42874</v>
      </c>
      <c r="C3450" s="445">
        <v>349.66696200000001</v>
      </c>
      <c r="D3450" s="445">
        <v>349.66696200000001</v>
      </c>
      <c r="E3450" s="446">
        <f t="shared" si="56"/>
        <v>-0.53230117122036025</v>
      </c>
      <c r="F3450" s="80">
        <v>-4.3611961013239053E-3</v>
      </c>
    </row>
    <row r="3451" spans="2:6">
      <c r="B3451" s="444">
        <v>44175</v>
      </c>
      <c r="C3451" s="445">
        <v>747.63275099999998</v>
      </c>
      <c r="D3451" s="445">
        <v>747.63275099999998</v>
      </c>
      <c r="E3451" s="446">
        <f t="shared" si="56"/>
        <v>0.83946479735628832</v>
      </c>
      <c r="F3451" s="80">
        <v>-4.3651429001101416E-3</v>
      </c>
    </row>
    <row r="3452" spans="2:6">
      <c r="B3452" s="444">
        <v>43320</v>
      </c>
      <c r="C3452" s="445">
        <v>406.44036899999998</v>
      </c>
      <c r="D3452" s="445">
        <v>406.44036899999998</v>
      </c>
      <c r="E3452" s="446">
        <f t="shared" si="56"/>
        <v>15.951123179801606</v>
      </c>
      <c r="F3452" s="80">
        <v>-4.386957018495119E-3</v>
      </c>
    </row>
    <row r="3453" spans="2:6">
      <c r="B3453" s="444">
        <v>39771</v>
      </c>
      <c r="C3453" s="445">
        <v>23.977194000000001</v>
      </c>
      <c r="D3453" s="445">
        <v>23.977194000000001</v>
      </c>
      <c r="E3453" s="446">
        <f t="shared" si="56"/>
        <v>-0.93441841581409224</v>
      </c>
      <c r="F3453" s="80">
        <v>-4.3986811015578331E-3</v>
      </c>
    </row>
    <row r="3454" spans="2:6">
      <c r="B3454" s="444">
        <v>42178</v>
      </c>
      <c r="C3454" s="445">
        <v>365.60864299999997</v>
      </c>
      <c r="D3454" s="445">
        <v>365.60864299999997</v>
      </c>
      <c r="E3454" s="446">
        <f t="shared" si="56"/>
        <v>7.4510899070922161</v>
      </c>
      <c r="F3454" s="80">
        <v>-4.4009800950476352E-3</v>
      </c>
    </row>
    <row r="3455" spans="2:6">
      <c r="B3455" s="444">
        <v>38701</v>
      </c>
      <c r="C3455" s="445">
        <v>43.261715000000002</v>
      </c>
      <c r="D3455" s="445">
        <v>43.261715000000002</v>
      </c>
      <c r="E3455" s="446">
        <f t="shared" si="56"/>
        <v>-0.53107958477973716</v>
      </c>
      <c r="F3455" s="80">
        <v>-4.4100401382208831E-3</v>
      </c>
    </row>
    <row r="3456" spans="2:6">
      <c r="B3456" s="444">
        <v>40668</v>
      </c>
      <c r="C3456" s="445">
        <v>92.258117999999996</v>
      </c>
      <c r="D3456" s="445">
        <v>92.258117999999996</v>
      </c>
      <c r="E3456" s="446">
        <f t="shared" si="56"/>
        <v>-0.80766398558913965</v>
      </c>
      <c r="F3456" s="80">
        <v>-4.4119715503353474E-3</v>
      </c>
    </row>
    <row r="3457" spans="2:6">
      <c r="B3457" s="444">
        <v>43798</v>
      </c>
      <c r="C3457" s="445">
        <v>479.67156999999997</v>
      </c>
      <c r="D3457" s="445">
        <v>479.67156999999997</v>
      </c>
      <c r="E3457" s="446">
        <f t="shared" si="56"/>
        <v>0.33007218679949912</v>
      </c>
      <c r="F3457" s="80">
        <v>-4.414484826645193E-3</v>
      </c>
    </row>
    <row r="3458" spans="2:6">
      <c r="B3458" s="444">
        <v>42242</v>
      </c>
      <c r="C3458" s="445">
        <v>360.63574199999999</v>
      </c>
      <c r="D3458" s="445">
        <v>360.63574199999999</v>
      </c>
      <c r="E3458" s="446">
        <f t="shared" si="56"/>
        <v>38.695528487634682</v>
      </c>
      <c r="F3458" s="80">
        <v>-4.4310381398320331E-3</v>
      </c>
    </row>
    <row r="3459" spans="2:6">
      <c r="B3459" s="444">
        <v>37771</v>
      </c>
      <c r="C3459" s="445">
        <v>9.0850469999999994</v>
      </c>
      <c r="D3459" s="445">
        <v>9.0850469999999994</v>
      </c>
      <c r="E3459" s="446">
        <f t="shared" si="56"/>
        <v>-0.99317179733807537</v>
      </c>
      <c r="F3459" s="80">
        <v>-4.4349263241824088E-3</v>
      </c>
    </row>
    <row r="3460" spans="2:6">
      <c r="B3460" s="444">
        <v>45273</v>
      </c>
      <c r="C3460" s="445">
        <v>1330.5180660000001</v>
      </c>
      <c r="D3460" s="445">
        <v>1330.5180660000001</v>
      </c>
      <c r="E3460" s="446">
        <f t="shared" si="56"/>
        <v>17.052918389325431</v>
      </c>
      <c r="F3460" s="80">
        <v>-4.4354473601282418E-3</v>
      </c>
    </row>
    <row r="3461" spans="2:6">
      <c r="B3461" s="444">
        <v>40424</v>
      </c>
      <c r="C3461" s="445">
        <v>73.700996000000004</v>
      </c>
      <c r="D3461" s="445">
        <v>73.700996000000004</v>
      </c>
      <c r="E3461" s="446">
        <f t="shared" si="56"/>
        <v>1.7208882276805544</v>
      </c>
      <c r="F3461" s="80">
        <v>-4.4567989190787971E-3</v>
      </c>
    </row>
    <row r="3462" spans="2:6">
      <c r="B3462" s="444">
        <v>38252</v>
      </c>
      <c r="C3462" s="445">
        <v>27.087109000000002</v>
      </c>
      <c r="D3462" s="445">
        <v>27.087109000000002</v>
      </c>
      <c r="E3462" s="446">
        <f t="shared" si="56"/>
        <v>-0.55356320870648945</v>
      </c>
      <c r="F3462" s="80">
        <v>-4.4579610203508979E-3</v>
      </c>
    </row>
    <row r="3463" spans="2:6">
      <c r="B3463" s="444">
        <v>40091</v>
      </c>
      <c r="C3463" s="445">
        <v>60.674007000000003</v>
      </c>
      <c r="D3463" s="445">
        <v>60.674007000000003</v>
      </c>
      <c r="E3463" s="446">
        <f t="shared" si="56"/>
        <v>0.39630326486475753</v>
      </c>
      <c r="F3463" s="80">
        <v>-4.458915672869046E-3</v>
      </c>
    </row>
    <row r="3464" spans="2:6">
      <c r="B3464" s="444">
        <v>39489</v>
      </c>
      <c r="C3464" s="445">
        <v>43.453316000000001</v>
      </c>
      <c r="D3464" s="445">
        <v>43.453316000000001</v>
      </c>
      <c r="E3464" s="446">
        <f t="shared" si="56"/>
        <v>-0.48399411325556319</v>
      </c>
      <c r="F3464" s="80">
        <v>-4.4688947877464802E-3</v>
      </c>
    </row>
    <row r="3465" spans="2:6">
      <c r="B3465" s="444">
        <v>40613</v>
      </c>
      <c r="C3465" s="445">
        <v>84.210892000000001</v>
      </c>
      <c r="D3465" s="445">
        <v>84.210892000000001</v>
      </c>
      <c r="E3465" s="446">
        <f t="shared" si="56"/>
        <v>-0.76624902834142361</v>
      </c>
      <c r="F3465" s="80">
        <v>-4.4860662035168808E-3</v>
      </c>
    </row>
    <row r="3466" spans="2:6">
      <c r="B3466" s="444">
        <v>42886</v>
      </c>
      <c r="C3466" s="445">
        <v>360.25900300000001</v>
      </c>
      <c r="D3466" s="445">
        <v>360.25900300000001</v>
      </c>
      <c r="E3466" s="446">
        <f t="shared" si="56"/>
        <v>11.97570119801358</v>
      </c>
      <c r="F3466" s="80">
        <v>-4.4922350041273207E-3</v>
      </c>
    </row>
    <row r="3467" spans="2:6">
      <c r="B3467" s="444">
        <v>38485</v>
      </c>
      <c r="C3467" s="445">
        <v>27.764126000000001</v>
      </c>
      <c r="D3467" s="445">
        <v>27.764126000000001</v>
      </c>
      <c r="E3467" s="446">
        <f t="shared" ref="E3467:E3530" si="57">C3467/C3468-1</f>
        <v>0.27070218196936535</v>
      </c>
      <c r="F3467" s="80">
        <v>-4.5023082720089258E-3</v>
      </c>
    </row>
    <row r="3468" spans="2:6">
      <c r="B3468" s="444">
        <v>39849</v>
      </c>
      <c r="C3468" s="445">
        <v>21.849436000000001</v>
      </c>
      <c r="D3468" s="445">
        <v>21.849436000000001</v>
      </c>
      <c r="E3468" s="446">
        <f t="shared" si="57"/>
        <v>-0.93492153276238255</v>
      </c>
      <c r="F3468" s="80">
        <v>-4.5044488864992571E-3</v>
      </c>
    </row>
    <row r="3469" spans="2:6">
      <c r="B3469" s="444">
        <v>42726</v>
      </c>
      <c r="C3469" s="445">
        <v>335.739868</v>
      </c>
      <c r="D3469" s="445">
        <v>335.739868</v>
      </c>
      <c r="E3469" s="446">
        <f t="shared" si="57"/>
        <v>-8.8885310957834252E-2</v>
      </c>
      <c r="F3469" s="80">
        <v>-4.5077781822330243E-3</v>
      </c>
    </row>
    <row r="3470" spans="2:6">
      <c r="B3470" s="444">
        <v>42955</v>
      </c>
      <c r="C3470" s="445">
        <v>368.49353000000002</v>
      </c>
      <c r="D3470" s="445">
        <v>368.49353000000002</v>
      </c>
      <c r="E3470" s="446">
        <f t="shared" si="57"/>
        <v>-0.67154977305277397</v>
      </c>
      <c r="F3470" s="80">
        <v>-4.5150022020595815E-3</v>
      </c>
    </row>
    <row r="3471" spans="2:6">
      <c r="B3471" s="444">
        <v>44470</v>
      </c>
      <c r="C3471" s="445">
        <v>1121.915894</v>
      </c>
      <c r="D3471" s="445">
        <v>1121.915894</v>
      </c>
      <c r="E3471" s="446">
        <f t="shared" si="57"/>
        <v>0.32421809154364545</v>
      </c>
      <c r="F3471" s="80">
        <v>-4.532750077586134E-3</v>
      </c>
    </row>
    <row r="3472" spans="2:6">
      <c r="B3472" s="444">
        <v>44764</v>
      </c>
      <c r="C3472" s="445">
        <v>847.22894299999996</v>
      </c>
      <c r="D3472" s="445">
        <v>847.22894299999996</v>
      </c>
      <c r="E3472" s="446">
        <f t="shared" si="57"/>
        <v>17.891942959698163</v>
      </c>
      <c r="F3472" s="80">
        <v>-4.543415543132312E-3</v>
      </c>
    </row>
    <row r="3473" spans="2:6">
      <c r="B3473" s="444">
        <v>39561</v>
      </c>
      <c r="C3473" s="445">
        <v>44.846046000000001</v>
      </c>
      <c r="D3473" s="445">
        <v>44.846046000000001</v>
      </c>
      <c r="E3473" s="446">
        <f t="shared" si="57"/>
        <v>-0.94547605733653439</v>
      </c>
      <c r="F3473" s="80">
        <v>-4.5512113437982116E-3</v>
      </c>
    </row>
    <row r="3474" spans="2:6">
      <c r="B3474" s="444">
        <v>44350</v>
      </c>
      <c r="C3474" s="445">
        <v>822.501892</v>
      </c>
      <c r="D3474" s="445">
        <v>822.501892</v>
      </c>
      <c r="E3474" s="446">
        <f t="shared" si="57"/>
        <v>-0.14669193678302972</v>
      </c>
      <c r="F3474" s="80">
        <v>-4.5562162004572082E-3</v>
      </c>
    </row>
    <row r="3475" spans="2:6">
      <c r="B3475" s="444">
        <v>44930</v>
      </c>
      <c r="C3475" s="445">
        <v>963.89794900000004</v>
      </c>
      <c r="D3475" s="445">
        <v>963.89794900000004</v>
      </c>
      <c r="E3475" s="446">
        <f t="shared" si="57"/>
        <v>20.42754358199133</v>
      </c>
      <c r="F3475" s="80">
        <v>-4.5612733274459361E-3</v>
      </c>
    </row>
    <row r="3476" spans="2:6">
      <c r="B3476" s="444">
        <v>38985</v>
      </c>
      <c r="C3476" s="445">
        <v>44.984062000000002</v>
      </c>
      <c r="D3476" s="445">
        <v>44.984062000000002</v>
      </c>
      <c r="E3476" s="446">
        <f t="shared" si="57"/>
        <v>-0.88123327112574534</v>
      </c>
      <c r="F3476" s="80">
        <v>-4.5834373082382918E-3</v>
      </c>
    </row>
    <row r="3477" spans="2:6">
      <c r="B3477" s="444">
        <v>43255</v>
      </c>
      <c r="C3477" s="445">
        <v>378.75979599999999</v>
      </c>
      <c r="D3477" s="445">
        <v>378.75979599999999</v>
      </c>
      <c r="E3477" s="446">
        <f t="shared" si="57"/>
        <v>6.0189573103139482</v>
      </c>
      <c r="F3477" s="80">
        <v>-4.5864788090785868E-3</v>
      </c>
    </row>
    <row r="3478" spans="2:6">
      <c r="B3478" s="444">
        <v>39212</v>
      </c>
      <c r="C3478" s="445">
        <v>53.962401999999997</v>
      </c>
      <c r="D3478" s="445">
        <v>53.962401999999997</v>
      </c>
      <c r="E3478" s="446">
        <f t="shared" si="57"/>
        <v>-0.35556109124159685</v>
      </c>
      <c r="F3478" s="80">
        <v>-4.5918076534923191E-3</v>
      </c>
    </row>
    <row r="3479" spans="2:6">
      <c r="B3479" s="444">
        <v>40546</v>
      </c>
      <c r="C3479" s="445">
        <v>83.735480999999993</v>
      </c>
      <c r="D3479" s="445">
        <v>83.735480999999993</v>
      </c>
      <c r="E3479" s="446">
        <f t="shared" si="57"/>
        <v>8.5695570863914554</v>
      </c>
      <c r="F3479" s="80">
        <v>-4.60235183052915E-3</v>
      </c>
    </row>
    <row r="3480" spans="2:6">
      <c r="B3480" s="444">
        <v>37768</v>
      </c>
      <c r="C3480" s="445">
        <v>8.7501940000000005</v>
      </c>
      <c r="D3480" s="445">
        <v>8.7501940000000005</v>
      </c>
      <c r="E3480" s="446">
        <f t="shared" si="57"/>
        <v>-0.9830534269232627</v>
      </c>
      <c r="F3480" s="80">
        <v>-4.6051065924849199E-3</v>
      </c>
    </row>
    <row r="3481" spans="2:6">
      <c r="B3481" s="444">
        <v>43871</v>
      </c>
      <c r="C3481" s="445">
        <v>516.34002699999996</v>
      </c>
      <c r="D3481" s="445">
        <v>516.34002699999996</v>
      </c>
      <c r="E3481" s="446">
        <f t="shared" si="57"/>
        <v>0.21518559181861607</v>
      </c>
      <c r="F3481" s="80">
        <v>-4.6076692004360931E-3</v>
      </c>
    </row>
    <row r="3482" spans="2:6">
      <c r="B3482" s="444">
        <v>43535</v>
      </c>
      <c r="C3482" s="445">
        <v>424.90631100000002</v>
      </c>
      <c r="D3482" s="445">
        <v>424.90631100000002</v>
      </c>
      <c r="E3482" s="446">
        <f t="shared" si="57"/>
        <v>-0.1140513357778592</v>
      </c>
      <c r="F3482" s="80">
        <v>-4.6080924188237615E-3</v>
      </c>
    </row>
    <row r="3483" spans="2:6">
      <c r="B3483" s="444">
        <v>43580</v>
      </c>
      <c r="C3483" s="445">
        <v>479.60601800000001</v>
      </c>
      <c r="D3483" s="445">
        <v>479.60601800000001</v>
      </c>
      <c r="E3483" s="446">
        <f t="shared" si="57"/>
        <v>2.3793751305166864</v>
      </c>
      <c r="F3483" s="80">
        <v>-4.6094286151044939E-3</v>
      </c>
    </row>
    <row r="3484" spans="2:6">
      <c r="B3484" s="444">
        <v>41432</v>
      </c>
      <c r="C3484" s="445">
        <v>141.92150899999999</v>
      </c>
      <c r="D3484" s="445">
        <v>141.92150899999999</v>
      </c>
      <c r="E3484" s="446">
        <f t="shared" si="57"/>
        <v>10.215277539606689</v>
      </c>
      <c r="F3484" s="80">
        <v>-4.6143615310770825E-3</v>
      </c>
    </row>
    <row r="3485" spans="2:6">
      <c r="B3485" s="444">
        <v>37634</v>
      </c>
      <c r="C3485" s="445">
        <v>12.654301999999999</v>
      </c>
      <c r="D3485" s="445">
        <v>12.654301999999999</v>
      </c>
      <c r="E3485" s="446">
        <f t="shared" si="57"/>
        <v>-0.95841130151792098</v>
      </c>
      <c r="F3485" s="80">
        <v>-4.631021813036984E-3</v>
      </c>
    </row>
    <row r="3486" spans="2:6">
      <c r="B3486" s="444">
        <v>42537</v>
      </c>
      <c r="C3486" s="445">
        <v>304.27261399999998</v>
      </c>
      <c r="D3486" s="445">
        <v>304.27261399999998</v>
      </c>
      <c r="E3486" s="446">
        <f t="shared" si="57"/>
        <v>3.2990008451694948</v>
      </c>
      <c r="F3486" s="80">
        <v>-4.6349975192474524E-3</v>
      </c>
    </row>
    <row r="3487" spans="2:6">
      <c r="B3487" s="444">
        <v>40296</v>
      </c>
      <c r="C3487" s="445">
        <v>70.777518999999998</v>
      </c>
      <c r="D3487" s="445">
        <v>70.777518999999998</v>
      </c>
      <c r="E3487" s="446">
        <f t="shared" si="57"/>
        <v>-0.18106561260863452</v>
      </c>
      <c r="F3487" s="80">
        <v>-4.640145532955775E-3</v>
      </c>
    </row>
    <row r="3488" spans="2:6">
      <c r="B3488" s="444">
        <v>40946</v>
      </c>
      <c r="C3488" s="445">
        <v>86.426361</v>
      </c>
      <c r="D3488" s="445">
        <v>86.426361</v>
      </c>
      <c r="E3488" s="446">
        <f t="shared" si="57"/>
        <v>-0.89146836733289203</v>
      </c>
      <c r="F3488" s="80">
        <v>-4.6464456775104912E-3</v>
      </c>
    </row>
    <row r="3489" spans="2:6">
      <c r="B3489" s="444">
        <v>44315</v>
      </c>
      <c r="C3489" s="445">
        <v>796.32415800000001</v>
      </c>
      <c r="D3489" s="445">
        <v>796.32415800000001</v>
      </c>
      <c r="E3489" s="446">
        <f t="shared" si="57"/>
        <v>1.2766274283931267</v>
      </c>
      <c r="F3489" s="80">
        <v>-4.6506179607844755E-3</v>
      </c>
    </row>
    <row r="3490" spans="2:6">
      <c r="B3490" s="444">
        <v>42313</v>
      </c>
      <c r="C3490" s="445">
        <v>349.78237899999999</v>
      </c>
      <c r="D3490" s="445">
        <v>349.78237899999999</v>
      </c>
      <c r="E3490" s="446">
        <f t="shared" si="57"/>
        <v>2.8573811237893643</v>
      </c>
      <c r="F3490" s="80">
        <v>-4.6507149952951243E-3</v>
      </c>
    </row>
    <row r="3491" spans="2:6">
      <c r="B3491" s="444">
        <v>41106</v>
      </c>
      <c r="C3491" s="445">
        <v>90.678719000000001</v>
      </c>
      <c r="D3491" s="445">
        <v>90.678719000000001</v>
      </c>
      <c r="E3491" s="446">
        <f t="shared" si="57"/>
        <v>-0.75927249431680066</v>
      </c>
      <c r="F3491" s="80">
        <v>-4.6529509608478348E-3</v>
      </c>
    </row>
    <row r="3492" spans="2:6">
      <c r="B3492" s="444">
        <v>42275</v>
      </c>
      <c r="C3492" s="445">
        <v>376.68615699999998</v>
      </c>
      <c r="D3492" s="445">
        <v>376.68615699999998</v>
      </c>
      <c r="E3492" s="446">
        <f t="shared" si="57"/>
        <v>0.92895034821214484</v>
      </c>
      <c r="F3492" s="80">
        <v>-4.6599322641304175E-3</v>
      </c>
    </row>
    <row r="3493" spans="2:6">
      <c r="B3493" s="444">
        <v>41536</v>
      </c>
      <c r="C3493" s="445">
        <v>195.28038000000001</v>
      </c>
      <c r="D3493" s="445">
        <v>195.28038000000001</v>
      </c>
      <c r="E3493" s="446">
        <f t="shared" si="57"/>
        <v>-0.51816210249764705</v>
      </c>
      <c r="F3493" s="80">
        <v>-4.6654635551588441E-3</v>
      </c>
    </row>
    <row r="3494" spans="2:6">
      <c r="B3494" s="444">
        <v>43466</v>
      </c>
      <c r="C3494" s="445">
        <v>405.28231799999998</v>
      </c>
      <c r="D3494" s="445">
        <v>405.28231799999998</v>
      </c>
      <c r="E3494" s="446">
        <f t="shared" si="57"/>
        <v>0.22068948043785497</v>
      </c>
      <c r="F3494" s="80">
        <v>-4.6663488549393284E-3</v>
      </c>
    </row>
    <row r="3495" spans="2:6">
      <c r="B3495" s="444">
        <v>41911</v>
      </c>
      <c r="C3495" s="445">
        <v>332.010986</v>
      </c>
      <c r="D3495" s="445">
        <v>332.010986</v>
      </c>
      <c r="E3495" s="446">
        <f t="shared" si="57"/>
        <v>21.300811877180596</v>
      </c>
      <c r="F3495" s="80">
        <v>-4.66737097710479E-3</v>
      </c>
    </row>
    <row r="3496" spans="2:6">
      <c r="B3496" s="444">
        <v>37909</v>
      </c>
      <c r="C3496" s="445">
        <v>14.887843</v>
      </c>
      <c r="D3496" s="445">
        <v>14.887843</v>
      </c>
      <c r="E3496" s="446">
        <f t="shared" si="57"/>
        <v>-0.95687833881954221</v>
      </c>
      <c r="F3496" s="80">
        <v>-4.6738968965527317E-3</v>
      </c>
    </row>
    <row r="3497" spans="2:6">
      <c r="B3497" s="444">
        <v>42765</v>
      </c>
      <c r="C3497" s="445">
        <v>345.25207499999999</v>
      </c>
      <c r="D3497" s="445">
        <v>345.25207499999999</v>
      </c>
      <c r="E3497" s="446">
        <f t="shared" si="57"/>
        <v>-7.6878838331098209E-2</v>
      </c>
      <c r="F3497" s="80">
        <v>-4.678791653931369E-3</v>
      </c>
    </row>
    <row r="3498" spans="2:6">
      <c r="B3498" s="444">
        <v>43104</v>
      </c>
      <c r="C3498" s="445">
        <v>374.005157</v>
      </c>
      <c r="D3498" s="445">
        <v>374.005157</v>
      </c>
      <c r="E3498" s="446">
        <f t="shared" si="57"/>
        <v>-0.57504622027294294</v>
      </c>
      <c r="F3498" s="80">
        <v>-4.6806509076308123E-3</v>
      </c>
    </row>
    <row r="3499" spans="2:6">
      <c r="B3499" s="444">
        <v>44736</v>
      </c>
      <c r="C3499" s="445">
        <v>880.10784899999999</v>
      </c>
      <c r="D3499" s="445">
        <v>880.10784899999999</v>
      </c>
      <c r="E3499" s="446">
        <f t="shared" si="57"/>
        <v>29.756784499641448</v>
      </c>
      <c r="F3499" s="80">
        <v>-4.6846410595957622E-3</v>
      </c>
    </row>
    <row r="3500" spans="2:6">
      <c r="B3500" s="444">
        <v>38453</v>
      </c>
      <c r="C3500" s="445">
        <v>28.615079999999999</v>
      </c>
      <c r="D3500" s="445">
        <v>28.615079999999999</v>
      </c>
      <c r="E3500" s="446">
        <f t="shared" si="57"/>
        <v>-0.92299621314114988</v>
      </c>
      <c r="F3500" s="80">
        <v>-4.6947043888928564E-3</v>
      </c>
    </row>
    <row r="3501" spans="2:6">
      <c r="B3501" s="444">
        <v>42998</v>
      </c>
      <c r="C3501" s="445">
        <v>371.60613999999998</v>
      </c>
      <c r="D3501" s="445">
        <v>371.60613999999998</v>
      </c>
      <c r="E3501" s="446">
        <f t="shared" si="57"/>
        <v>4.2839723287556808E-2</v>
      </c>
      <c r="F3501" s="80">
        <v>-4.6996603759770217E-3</v>
      </c>
    </row>
    <row r="3502" spans="2:6">
      <c r="B3502" s="444">
        <v>42879</v>
      </c>
      <c r="C3502" s="445">
        <v>356.34060699999998</v>
      </c>
      <c r="D3502" s="445">
        <v>356.34060699999998</v>
      </c>
      <c r="E3502" s="446">
        <f t="shared" si="57"/>
        <v>0.10777238817270662</v>
      </c>
      <c r="F3502" s="80">
        <v>-4.7153519943125E-3</v>
      </c>
    </row>
    <row r="3503" spans="2:6">
      <c r="B3503" s="444">
        <v>42635</v>
      </c>
      <c r="C3503" s="445">
        <v>321.67312600000002</v>
      </c>
      <c r="D3503" s="445">
        <v>321.67312600000002</v>
      </c>
      <c r="E3503" s="446">
        <f t="shared" si="57"/>
        <v>4.9885464553714094</v>
      </c>
      <c r="F3503" s="80">
        <v>-4.731324607741394E-3</v>
      </c>
    </row>
    <row r="3504" spans="2:6">
      <c r="B3504" s="444">
        <v>39118</v>
      </c>
      <c r="C3504" s="445">
        <v>53.714725000000001</v>
      </c>
      <c r="D3504" s="445">
        <v>53.714725000000001</v>
      </c>
      <c r="E3504" s="446">
        <f t="shared" si="57"/>
        <v>-0.40645481674796724</v>
      </c>
      <c r="F3504" s="80">
        <v>-4.7377799971002332E-3</v>
      </c>
    </row>
    <row r="3505" spans="2:6">
      <c r="B3505" s="444">
        <v>40967</v>
      </c>
      <c r="C3505" s="445">
        <v>90.498123000000007</v>
      </c>
      <c r="D3505" s="445">
        <v>90.498123000000007</v>
      </c>
      <c r="E3505" s="446">
        <f t="shared" si="57"/>
        <v>-0.7206139380737242</v>
      </c>
      <c r="F3505" s="80">
        <v>-4.7460521141171608E-3</v>
      </c>
    </row>
    <row r="3506" spans="2:6">
      <c r="B3506" s="444">
        <v>42458</v>
      </c>
      <c r="C3506" s="445">
        <v>323.91781600000002</v>
      </c>
      <c r="D3506" s="445">
        <v>323.91781600000002</v>
      </c>
      <c r="E3506" s="446">
        <f t="shared" si="57"/>
        <v>8.8535040664990685</v>
      </c>
      <c r="F3506" s="80">
        <v>-4.7490859726898593E-3</v>
      </c>
    </row>
    <row r="3507" spans="2:6">
      <c r="B3507" s="444">
        <v>38653</v>
      </c>
      <c r="C3507" s="445">
        <v>32.873362999999998</v>
      </c>
      <c r="D3507" s="445">
        <v>32.873362999999998</v>
      </c>
      <c r="E3507" s="446">
        <f t="shared" si="57"/>
        <v>-0.28768541442727835</v>
      </c>
      <c r="F3507" s="80">
        <v>-4.7521176523623865E-3</v>
      </c>
    </row>
    <row r="3508" spans="2:6">
      <c r="B3508" s="444">
        <v>39517</v>
      </c>
      <c r="C3508" s="445">
        <v>46.150063000000003</v>
      </c>
      <c r="D3508" s="445">
        <v>46.150063000000003</v>
      </c>
      <c r="E3508" s="446">
        <f t="shared" si="57"/>
        <v>-0.53105205933863031</v>
      </c>
      <c r="F3508" s="80">
        <v>-4.7550216995456696E-3</v>
      </c>
    </row>
    <row r="3509" spans="2:6">
      <c r="B3509" s="444">
        <v>41124</v>
      </c>
      <c r="C3509" s="445">
        <v>98.411911000000003</v>
      </c>
      <c r="D3509" s="445">
        <v>98.411911000000003</v>
      </c>
      <c r="E3509" s="446">
        <f t="shared" si="57"/>
        <v>-0.90915940630635628</v>
      </c>
      <c r="F3509" s="80">
        <v>-4.7629878613275611E-3</v>
      </c>
    </row>
    <row r="3510" spans="2:6">
      <c r="B3510" s="444">
        <v>45141</v>
      </c>
      <c r="C3510" s="445">
        <v>1083.3472899999999</v>
      </c>
      <c r="D3510" s="445">
        <v>1083.3472899999999</v>
      </c>
      <c r="E3510" s="446">
        <f t="shared" si="57"/>
        <v>0.23713639154678723</v>
      </c>
      <c r="F3510" s="80">
        <v>-4.7749553669366174E-3</v>
      </c>
    </row>
    <row r="3511" spans="2:6">
      <c r="B3511" s="444">
        <v>44396</v>
      </c>
      <c r="C3511" s="445">
        <v>875.68945299999996</v>
      </c>
      <c r="D3511" s="445">
        <v>875.68945299999996</v>
      </c>
      <c r="E3511" s="446">
        <f t="shared" si="57"/>
        <v>0.89418788690435136</v>
      </c>
      <c r="F3511" s="80">
        <v>-4.7761715674623506E-3</v>
      </c>
    </row>
    <row r="3512" spans="2:6">
      <c r="B3512" s="444">
        <v>43560</v>
      </c>
      <c r="C3512" s="445">
        <v>462.30337500000002</v>
      </c>
      <c r="D3512" s="445">
        <v>462.30337500000002</v>
      </c>
      <c r="E3512" s="446">
        <f t="shared" si="57"/>
        <v>32.55716042731607</v>
      </c>
      <c r="F3512" s="80">
        <v>-4.7813181246485481E-3</v>
      </c>
    </row>
    <row r="3513" spans="2:6">
      <c r="B3513" s="444">
        <v>37617</v>
      </c>
      <c r="C3513" s="445">
        <v>13.776593999999999</v>
      </c>
      <c r="D3513" s="445">
        <v>13.776593999999999</v>
      </c>
      <c r="E3513" s="446">
        <f t="shared" si="57"/>
        <v>-0.83660804288085411</v>
      </c>
      <c r="F3513" s="80">
        <v>-4.7844283796428799E-3</v>
      </c>
    </row>
    <row r="3514" spans="2:6">
      <c r="B3514" s="444">
        <v>40541</v>
      </c>
      <c r="C3514" s="445">
        <v>84.316231000000002</v>
      </c>
      <c r="D3514" s="445">
        <v>84.316231000000002</v>
      </c>
      <c r="E3514" s="446">
        <f t="shared" si="57"/>
        <v>0.23300105501467572</v>
      </c>
      <c r="F3514" s="80">
        <v>-4.7880780179987426E-3</v>
      </c>
    </row>
    <row r="3515" spans="2:6">
      <c r="B3515" s="444">
        <v>40256</v>
      </c>
      <c r="C3515" s="445">
        <v>68.382935000000003</v>
      </c>
      <c r="D3515" s="445">
        <v>68.382935000000003</v>
      </c>
      <c r="E3515" s="446">
        <f t="shared" si="57"/>
        <v>-0.85926633225820004</v>
      </c>
      <c r="F3515" s="80">
        <v>-4.7891339397077015E-3</v>
      </c>
    </row>
    <row r="3516" spans="2:6">
      <c r="B3516" s="444">
        <v>43784</v>
      </c>
      <c r="C3516" s="445">
        <v>485.90316799999999</v>
      </c>
      <c r="D3516" s="445">
        <v>485.90316799999999</v>
      </c>
      <c r="E3516" s="446">
        <f t="shared" si="57"/>
        <v>0.39840162153899517</v>
      </c>
      <c r="F3516" s="80">
        <v>-4.7918152646272416E-3</v>
      </c>
    </row>
    <row r="3517" spans="2:6">
      <c r="B3517" s="444">
        <v>42307</v>
      </c>
      <c r="C3517" s="445">
        <v>347.47039799999999</v>
      </c>
      <c r="D3517" s="445">
        <v>347.47039799999999</v>
      </c>
      <c r="E3517" s="446">
        <f t="shared" si="57"/>
        <v>-0.3231911868876578</v>
      </c>
      <c r="F3517" s="80">
        <v>-4.7949569629660571E-3</v>
      </c>
    </row>
    <row r="3518" spans="2:6">
      <c r="B3518" s="444">
        <v>43858</v>
      </c>
      <c r="C3518" s="445">
        <v>513.39520300000004</v>
      </c>
      <c r="D3518" s="445">
        <v>513.39520300000004</v>
      </c>
      <c r="E3518" s="446">
        <f t="shared" si="57"/>
        <v>0.47058979405500834</v>
      </c>
      <c r="F3518" s="80">
        <v>-4.7982586357824264E-3</v>
      </c>
    </row>
    <row r="3519" spans="2:6">
      <c r="B3519" s="444">
        <v>42921</v>
      </c>
      <c r="C3519" s="445">
        <v>349.10836799999998</v>
      </c>
      <c r="D3519" s="445">
        <v>349.10836799999998</v>
      </c>
      <c r="E3519" s="446">
        <f t="shared" si="57"/>
        <v>-4.5845380066602548E-2</v>
      </c>
      <c r="F3519" s="80">
        <v>-4.8127396514757725E-3</v>
      </c>
    </row>
    <row r="3520" spans="2:6">
      <c r="B3520" s="444">
        <v>42950</v>
      </c>
      <c r="C3520" s="445">
        <v>365.882385</v>
      </c>
      <c r="D3520" s="445">
        <v>365.882385</v>
      </c>
      <c r="E3520" s="446">
        <f t="shared" si="57"/>
        <v>4.3981175758939361</v>
      </c>
      <c r="F3520" s="80">
        <v>-4.8293341847915894E-3</v>
      </c>
    </row>
    <row r="3521" spans="2:6">
      <c r="B3521" s="444">
        <v>40263</v>
      </c>
      <c r="C3521" s="445">
        <v>67.779624999999996</v>
      </c>
      <c r="D3521" s="445">
        <v>67.779624999999996</v>
      </c>
      <c r="E3521" s="446">
        <f t="shared" si="57"/>
        <v>-0.95259790576458947</v>
      </c>
      <c r="F3521" s="80">
        <v>-4.8322284384582082E-3</v>
      </c>
    </row>
    <row r="3522" spans="2:6">
      <c r="B3522" s="444">
        <v>45467</v>
      </c>
      <c r="C3522" s="445">
        <v>1429.8867190000001</v>
      </c>
      <c r="D3522" s="445">
        <v>1429.8867190000001</v>
      </c>
      <c r="E3522" s="446">
        <f t="shared" si="57"/>
        <v>117.32936476509555</v>
      </c>
      <c r="F3522" s="80">
        <v>-4.8347821924662471E-3</v>
      </c>
    </row>
    <row r="3523" spans="2:6">
      <c r="B3523" s="444">
        <v>37677</v>
      </c>
      <c r="C3523" s="445">
        <v>12.083955</v>
      </c>
      <c r="D3523" s="445">
        <v>12.083955</v>
      </c>
      <c r="E3523" s="446">
        <f t="shared" si="57"/>
        <v>-0.63631643152498196</v>
      </c>
      <c r="F3523" s="80">
        <v>-4.8486222035042381E-3</v>
      </c>
    </row>
    <row r="3524" spans="2:6">
      <c r="B3524" s="444">
        <v>39721</v>
      </c>
      <c r="C3524" s="445">
        <v>33.226562999999999</v>
      </c>
      <c r="D3524" s="445">
        <v>33.226562999999999</v>
      </c>
      <c r="E3524" s="446">
        <f t="shared" si="57"/>
        <v>-0.90055999522111874</v>
      </c>
      <c r="F3524" s="80">
        <v>-4.8620348420571613E-3</v>
      </c>
    </row>
    <row r="3525" spans="2:6">
      <c r="B3525" s="444">
        <v>42388</v>
      </c>
      <c r="C3525" s="445">
        <v>334.13677999999999</v>
      </c>
      <c r="D3525" s="445">
        <v>334.13677999999999</v>
      </c>
      <c r="E3525" s="446">
        <f t="shared" si="57"/>
        <v>15.836796338054725</v>
      </c>
      <c r="F3525" s="80">
        <v>-4.8674168574559529E-3</v>
      </c>
    </row>
    <row r="3526" spans="2:6">
      <c r="B3526" s="444">
        <v>39811</v>
      </c>
      <c r="C3526" s="445">
        <v>19.845627</v>
      </c>
      <c r="D3526" s="445">
        <v>19.845627</v>
      </c>
      <c r="E3526" s="446">
        <f t="shared" si="57"/>
        <v>-0.32327941426799045</v>
      </c>
      <c r="F3526" s="80">
        <v>-4.8691924456488733E-3</v>
      </c>
    </row>
    <row r="3527" spans="2:6">
      <c r="B3527" s="444">
        <v>38271</v>
      </c>
      <c r="C3527" s="445">
        <v>29.326176</v>
      </c>
      <c r="D3527" s="445">
        <v>29.326176</v>
      </c>
      <c r="E3527" s="446">
        <f t="shared" si="57"/>
        <v>-0.97967485923429187</v>
      </c>
      <c r="F3527" s="80">
        <v>-4.8869036966637802E-3</v>
      </c>
    </row>
    <row r="3528" spans="2:6">
      <c r="B3528" s="444">
        <v>45302</v>
      </c>
      <c r="C3528" s="445">
        <v>1442.8522949999999</v>
      </c>
      <c r="D3528" s="445">
        <v>1442.8522949999999</v>
      </c>
      <c r="E3528" s="446">
        <f t="shared" si="57"/>
        <v>49.919751256078527</v>
      </c>
      <c r="F3528" s="80">
        <v>-4.8924234280731671E-3</v>
      </c>
    </row>
    <row r="3529" spans="2:6">
      <c r="B3529" s="444">
        <v>38428</v>
      </c>
      <c r="C3529" s="445">
        <v>28.335808</v>
      </c>
      <c r="D3529" s="445">
        <v>28.335808</v>
      </c>
      <c r="E3529" s="446">
        <f t="shared" si="57"/>
        <v>-0.91940234820642386</v>
      </c>
      <c r="F3529" s="80">
        <v>-4.9037688436476268E-3</v>
      </c>
    </row>
    <row r="3530" spans="2:6">
      <c r="B3530" s="444">
        <v>42832</v>
      </c>
      <c r="C3530" s="445">
        <v>351.57113600000002</v>
      </c>
      <c r="D3530" s="445">
        <v>351.57113600000002</v>
      </c>
      <c r="E3530" s="446">
        <f t="shared" si="57"/>
        <v>-0.63620861291356634</v>
      </c>
      <c r="F3530" s="80">
        <v>-4.9210298687906162E-3</v>
      </c>
    </row>
    <row r="3531" spans="2:6">
      <c r="B3531" s="444">
        <v>44925</v>
      </c>
      <c r="C3531" s="445">
        <v>966.40863000000002</v>
      </c>
      <c r="D3531" s="445">
        <v>966.40863000000002</v>
      </c>
      <c r="E3531" s="446">
        <f t="shared" ref="E3531:E3594" si="58">C3531/C3532-1</f>
        <v>8.5081171206395911E-2</v>
      </c>
      <c r="F3531" s="80">
        <v>-4.9307772644051617E-3</v>
      </c>
    </row>
    <row r="3532" spans="2:6">
      <c r="B3532" s="444">
        <v>44292</v>
      </c>
      <c r="C3532" s="445">
        <v>890.63256799999999</v>
      </c>
      <c r="D3532" s="445">
        <v>890.63256799999999</v>
      </c>
      <c r="E3532" s="446">
        <f t="shared" si="58"/>
        <v>69.669526670343629</v>
      </c>
      <c r="F3532" s="80">
        <v>-4.9346420594326146E-3</v>
      </c>
    </row>
    <row r="3533" spans="2:6">
      <c r="B3533" s="444">
        <v>37637</v>
      </c>
      <c r="C3533" s="445">
        <v>12.602781</v>
      </c>
      <c r="D3533" s="445">
        <v>12.602781</v>
      </c>
      <c r="E3533" s="446">
        <f t="shared" si="58"/>
        <v>-0.9867965439546541</v>
      </c>
      <c r="F3533" s="80">
        <v>-4.9394643223581447E-3</v>
      </c>
    </row>
    <row r="3534" spans="2:6">
      <c r="B3534" s="444">
        <v>44859</v>
      </c>
      <c r="C3534" s="445">
        <v>954.50622599999997</v>
      </c>
      <c r="D3534" s="445">
        <v>954.50622599999997</v>
      </c>
      <c r="E3534" s="446">
        <f t="shared" si="58"/>
        <v>-0.22513603376786595</v>
      </c>
      <c r="F3534" s="80">
        <v>-4.9438383540777453E-3</v>
      </c>
    </row>
    <row r="3535" spans="2:6">
      <c r="B3535" s="444">
        <v>45238</v>
      </c>
      <c r="C3535" s="445">
        <v>1231.837158</v>
      </c>
      <c r="D3535" s="445">
        <v>1231.837158</v>
      </c>
      <c r="E3535" s="446">
        <f t="shared" si="58"/>
        <v>1.6875585774863451</v>
      </c>
      <c r="F3535" s="80">
        <v>-4.9450959838909236E-3</v>
      </c>
    </row>
    <row r="3536" spans="2:6">
      <c r="B3536" s="444">
        <v>43567</v>
      </c>
      <c r="C3536" s="445">
        <v>458.34802200000001</v>
      </c>
      <c r="D3536" s="445">
        <v>458.34802200000001</v>
      </c>
      <c r="E3536" s="446">
        <f t="shared" si="58"/>
        <v>3.9293787704102812</v>
      </c>
      <c r="F3536" s="80">
        <v>-4.9590571068998113E-3</v>
      </c>
    </row>
    <row r="3537" spans="2:6">
      <c r="B3537" s="444">
        <v>40707</v>
      </c>
      <c r="C3537" s="445">
        <v>92.982917999999998</v>
      </c>
      <c r="D3537" s="445">
        <v>92.982917999999998</v>
      </c>
      <c r="E3537" s="446">
        <f t="shared" si="58"/>
        <v>2.0393881845323092E-2</v>
      </c>
      <c r="F3537" s="80">
        <v>-4.9712848304768187E-3</v>
      </c>
    </row>
    <row r="3538" spans="2:6">
      <c r="B3538" s="444">
        <v>40721</v>
      </c>
      <c r="C3538" s="445">
        <v>91.124534999999995</v>
      </c>
      <c r="D3538" s="445">
        <v>91.124534999999995</v>
      </c>
      <c r="E3538" s="446">
        <f t="shared" si="58"/>
        <v>-0.89376764001710707</v>
      </c>
      <c r="F3538" s="80">
        <v>-4.9715206927779532E-3</v>
      </c>
    </row>
    <row r="3539" spans="2:6">
      <c r="B3539" s="444">
        <v>44382</v>
      </c>
      <c r="C3539" s="445">
        <v>857.78509499999996</v>
      </c>
      <c r="D3539" s="445">
        <v>857.78509499999996</v>
      </c>
      <c r="E3539" s="446">
        <f t="shared" si="58"/>
        <v>-0.40783112596076343</v>
      </c>
      <c r="F3539" s="80">
        <v>-4.9764800389600072E-3</v>
      </c>
    </row>
    <row r="3540" spans="2:6">
      <c r="B3540" s="444">
        <v>45406</v>
      </c>
      <c r="C3540" s="445">
        <v>1448.548096</v>
      </c>
      <c r="D3540" s="445">
        <v>1448.548096</v>
      </c>
      <c r="E3540" s="446">
        <f t="shared" si="58"/>
        <v>28.237166319337568</v>
      </c>
      <c r="F3540" s="80">
        <v>-4.97766664268251E-3</v>
      </c>
    </row>
    <row r="3541" spans="2:6">
      <c r="B3541" s="444">
        <v>38831</v>
      </c>
      <c r="C3541" s="445">
        <v>49.544750000000001</v>
      </c>
      <c r="D3541" s="445">
        <v>49.544750000000001</v>
      </c>
      <c r="E3541" s="446">
        <f t="shared" si="58"/>
        <v>1.0557410067775272</v>
      </c>
      <c r="F3541" s="80">
        <v>-5.005683114088999E-3</v>
      </c>
    </row>
    <row r="3542" spans="2:6">
      <c r="B3542" s="444">
        <v>38229</v>
      </c>
      <c r="C3542" s="445">
        <v>24.100677000000001</v>
      </c>
      <c r="D3542" s="445">
        <v>24.100677000000001</v>
      </c>
      <c r="E3542" s="446">
        <f t="shared" si="58"/>
        <v>-0.41418326035096342</v>
      </c>
      <c r="F3542" s="80">
        <v>-5.006904067277107E-3</v>
      </c>
    </row>
    <row r="3543" spans="2:6">
      <c r="B3543" s="444">
        <v>38863</v>
      </c>
      <c r="C3543" s="445">
        <v>41.140301000000001</v>
      </c>
      <c r="D3543" s="445">
        <v>41.140301000000001</v>
      </c>
      <c r="E3543" s="446">
        <f t="shared" si="58"/>
        <v>-8.5948455513032429E-2</v>
      </c>
      <c r="F3543" s="80">
        <v>-5.0099582924703068E-3</v>
      </c>
    </row>
    <row r="3544" spans="2:6">
      <c r="B3544" s="444">
        <v>39464</v>
      </c>
      <c r="C3544" s="445">
        <v>45.008732000000002</v>
      </c>
      <c r="D3544" s="445">
        <v>45.008732000000002</v>
      </c>
      <c r="E3544" s="446">
        <f t="shared" si="58"/>
        <v>-0.85882653270511156</v>
      </c>
      <c r="F3544" s="80">
        <v>-5.0173430517647111E-3</v>
      </c>
    </row>
    <row r="3545" spans="2:6">
      <c r="B3545" s="444">
        <v>42601</v>
      </c>
      <c r="C3545" s="445">
        <v>318.81863399999997</v>
      </c>
      <c r="D3545" s="445">
        <v>318.81863399999997</v>
      </c>
      <c r="E3545" s="446">
        <f t="shared" si="58"/>
        <v>-0.19889281094655731</v>
      </c>
      <c r="F3545" s="80">
        <v>-5.0265598222105634E-3</v>
      </c>
    </row>
    <row r="3546" spans="2:6">
      <c r="B3546" s="444">
        <v>43200</v>
      </c>
      <c r="C3546" s="445">
        <v>397.97250400000001</v>
      </c>
      <c r="D3546" s="445">
        <v>397.97250400000001</v>
      </c>
      <c r="E3546" s="446">
        <f t="shared" si="58"/>
        <v>0.11286115678444797</v>
      </c>
      <c r="F3546" s="80">
        <v>-5.0357196229449119E-3</v>
      </c>
    </row>
    <row r="3547" spans="2:6">
      <c r="B3547" s="444">
        <v>42888</v>
      </c>
      <c r="C3547" s="445">
        <v>357.61200000000002</v>
      </c>
      <c r="D3547" s="445">
        <v>357.61200000000002</v>
      </c>
      <c r="E3547" s="446">
        <f t="shared" si="58"/>
        <v>-0.22170927513779337</v>
      </c>
      <c r="F3547" s="80">
        <v>-5.0449788462716416E-3</v>
      </c>
    </row>
    <row r="3548" spans="2:6">
      <c r="B3548" s="444">
        <v>43635</v>
      </c>
      <c r="C3548" s="445">
        <v>459.48382600000002</v>
      </c>
      <c r="D3548" s="445">
        <v>459.48382600000002</v>
      </c>
      <c r="E3548" s="446">
        <f t="shared" si="58"/>
        <v>0.35670131999667798</v>
      </c>
      <c r="F3548" s="80">
        <v>-5.047792170757015E-3</v>
      </c>
    </row>
    <row r="3549" spans="2:6">
      <c r="B3549" s="444">
        <v>42662</v>
      </c>
      <c r="C3549" s="445">
        <v>338.67721599999999</v>
      </c>
      <c r="D3549" s="445">
        <v>338.67721599999999</v>
      </c>
      <c r="E3549" s="446">
        <f t="shared" si="58"/>
        <v>11.040327393797311</v>
      </c>
      <c r="F3549" s="80">
        <v>-5.0910100685336301E-3</v>
      </c>
    </row>
    <row r="3550" spans="2:6">
      <c r="B3550" s="444">
        <v>38323</v>
      </c>
      <c r="C3550" s="445">
        <v>28.128571999999998</v>
      </c>
      <c r="D3550" s="445">
        <v>28.128571999999998</v>
      </c>
      <c r="E3550" s="446">
        <f t="shared" si="58"/>
        <v>0.17864057418674584</v>
      </c>
      <c r="F3550" s="80">
        <v>-5.0941201154645066E-3</v>
      </c>
    </row>
    <row r="3551" spans="2:6">
      <c r="B3551" s="444">
        <v>38364</v>
      </c>
      <c r="C3551" s="445">
        <v>23.865266999999999</v>
      </c>
      <c r="D3551" s="445">
        <v>23.865266999999999</v>
      </c>
      <c r="E3551" s="446">
        <f t="shared" si="58"/>
        <v>-0.84271558894164234</v>
      </c>
      <c r="F3551" s="80">
        <v>-5.1114148107883617E-3</v>
      </c>
    </row>
    <row r="3552" spans="2:6">
      <c r="B3552" s="444">
        <v>41460</v>
      </c>
      <c r="C3552" s="445">
        <v>151.73320000000001</v>
      </c>
      <c r="D3552" s="445">
        <v>151.73320000000001</v>
      </c>
      <c r="E3552" s="446">
        <f t="shared" si="58"/>
        <v>2.0219734040082717</v>
      </c>
      <c r="F3552" s="80">
        <v>-5.1266467788423364E-3</v>
      </c>
    </row>
    <row r="3553" spans="2:6">
      <c r="B3553" s="444">
        <v>39378</v>
      </c>
      <c r="C3553" s="445">
        <v>50.209972</v>
      </c>
      <c r="D3553" s="445">
        <v>50.209972</v>
      </c>
      <c r="E3553" s="446">
        <f t="shared" si="58"/>
        <v>-0.87025207575669483</v>
      </c>
      <c r="F3553" s="80">
        <v>-5.1305058086956734E-3</v>
      </c>
    </row>
    <row r="3554" spans="2:6">
      <c r="B3554" s="444">
        <v>43236</v>
      </c>
      <c r="C3554" s="445">
        <v>386.98092700000001</v>
      </c>
      <c r="D3554" s="445">
        <v>386.98092700000001</v>
      </c>
      <c r="E3554" s="446">
        <f t="shared" si="58"/>
        <v>3.1845864590553878</v>
      </c>
      <c r="F3554" s="80">
        <v>-5.1350058102079821E-3</v>
      </c>
    </row>
    <row r="3555" spans="2:6">
      <c r="B3555" s="444">
        <v>40963</v>
      </c>
      <c r="C3555" s="445">
        <v>92.477699000000001</v>
      </c>
      <c r="D3555" s="445">
        <v>92.477699000000001</v>
      </c>
      <c r="E3555" s="446">
        <f t="shared" si="58"/>
        <v>0.89066223298612623</v>
      </c>
      <c r="F3555" s="80">
        <v>-5.1471040852227867E-3</v>
      </c>
    </row>
    <row r="3556" spans="2:6">
      <c r="B3556" s="444">
        <v>38763</v>
      </c>
      <c r="C3556" s="445">
        <v>48.912860999999999</v>
      </c>
      <c r="D3556" s="445">
        <v>48.912860999999999</v>
      </c>
      <c r="E3556" s="446">
        <f t="shared" si="58"/>
        <v>-0.46159337354984209</v>
      </c>
      <c r="F3556" s="80">
        <v>-5.1669513296993541E-3</v>
      </c>
    </row>
    <row r="3557" spans="2:6">
      <c r="B3557" s="444">
        <v>40574</v>
      </c>
      <c r="C3557" s="445">
        <v>90.847435000000004</v>
      </c>
      <c r="D3557" s="445">
        <v>90.847435000000004</v>
      </c>
      <c r="E3557" s="446">
        <f t="shared" si="58"/>
        <v>-0.9425679016585824</v>
      </c>
      <c r="F3557" s="80">
        <v>-5.1690837068233408E-3</v>
      </c>
    </row>
    <row r="3558" spans="2:6">
      <c r="B3558" s="444">
        <v>45329</v>
      </c>
      <c r="C3558" s="445">
        <v>1581.8233640000001</v>
      </c>
      <c r="D3558" s="445">
        <v>1581.8233640000001</v>
      </c>
      <c r="E3558" s="446">
        <f t="shared" si="58"/>
        <v>2.217517965925357</v>
      </c>
      <c r="F3558" s="80">
        <v>-5.1731652663901118E-3</v>
      </c>
    </row>
    <row r="3559" spans="2:6">
      <c r="B3559" s="444">
        <v>43987</v>
      </c>
      <c r="C3559" s="445">
        <v>491.62844799999999</v>
      </c>
      <c r="D3559" s="445">
        <v>491.62844799999999</v>
      </c>
      <c r="E3559" s="446">
        <f t="shared" si="58"/>
        <v>-0.33898804584281816</v>
      </c>
      <c r="F3559" s="80">
        <v>-5.1818044439818634E-3</v>
      </c>
    </row>
    <row r="3560" spans="2:6">
      <c r="B3560" s="444">
        <v>44176</v>
      </c>
      <c r="C3560" s="445">
        <v>743.75122099999999</v>
      </c>
      <c r="D3560" s="445">
        <v>743.75122099999999</v>
      </c>
      <c r="E3560" s="446">
        <f t="shared" si="58"/>
        <v>1.5239389181382905</v>
      </c>
      <c r="F3560" s="80">
        <v>-5.1917602523541273E-3</v>
      </c>
    </row>
    <row r="3561" spans="2:6">
      <c r="B3561" s="444">
        <v>41694</v>
      </c>
      <c r="C3561" s="445">
        <v>294.67877199999998</v>
      </c>
      <c r="D3561" s="445">
        <v>294.67877199999998</v>
      </c>
      <c r="E3561" s="446">
        <f t="shared" si="58"/>
        <v>-0.51283377788979356</v>
      </c>
      <c r="F3561" s="80">
        <v>-5.2010398062320995E-3</v>
      </c>
    </row>
    <row r="3562" spans="2:6">
      <c r="B3562" s="444">
        <v>44071</v>
      </c>
      <c r="C3562" s="445">
        <v>604.88342299999999</v>
      </c>
      <c r="D3562" s="445">
        <v>604.88342299999999</v>
      </c>
      <c r="E3562" s="446">
        <f t="shared" si="58"/>
        <v>0.22165644633202386</v>
      </c>
      <c r="F3562" s="80">
        <v>-5.2102345394373639E-3</v>
      </c>
    </row>
    <row r="3563" spans="2:6">
      <c r="B3563" s="444">
        <v>43836</v>
      </c>
      <c r="C3563" s="445">
        <v>495.13382000000001</v>
      </c>
      <c r="D3563" s="445">
        <v>495.13382000000001</v>
      </c>
      <c r="E3563" s="446">
        <f t="shared" si="58"/>
        <v>8.7126088042914116</v>
      </c>
      <c r="F3563" s="80">
        <v>-5.2131967500028686E-3</v>
      </c>
    </row>
    <row r="3564" spans="2:6">
      <c r="B3564" s="444">
        <v>39414</v>
      </c>
      <c r="C3564" s="445">
        <v>50.978458000000003</v>
      </c>
      <c r="D3564" s="445">
        <v>50.978458000000003</v>
      </c>
      <c r="E3564" s="446">
        <f t="shared" si="58"/>
        <v>-0.86228173354937221</v>
      </c>
      <c r="F3564" s="80">
        <v>-5.2157503112013615E-3</v>
      </c>
    </row>
    <row r="3565" spans="2:6">
      <c r="B3565" s="444">
        <v>42954</v>
      </c>
      <c r="C3565" s="445">
        <v>370.16482500000001</v>
      </c>
      <c r="D3565" s="445">
        <v>370.16482500000001</v>
      </c>
      <c r="E3565" s="446">
        <f t="shared" si="58"/>
        <v>3.1258722041564102</v>
      </c>
      <c r="F3565" s="80">
        <v>-5.2206076216931852E-3</v>
      </c>
    </row>
    <row r="3566" spans="2:6">
      <c r="B3566" s="444">
        <v>41108</v>
      </c>
      <c r="C3566" s="445">
        <v>89.717956999999998</v>
      </c>
      <c r="D3566" s="445">
        <v>89.717956999999998</v>
      </c>
      <c r="E3566" s="446">
        <f t="shared" si="58"/>
        <v>0.23426039010697686</v>
      </c>
      <c r="F3566" s="80">
        <v>-5.2220379559456687E-3</v>
      </c>
    </row>
    <row r="3567" spans="2:6">
      <c r="B3567" s="444">
        <v>40898</v>
      </c>
      <c r="C3567" s="445">
        <v>72.689650999999998</v>
      </c>
      <c r="D3567" s="445">
        <v>72.689650999999998</v>
      </c>
      <c r="E3567" s="446">
        <f t="shared" si="58"/>
        <v>0.47529060056164019</v>
      </c>
      <c r="F3567" s="80">
        <v>-5.2386091507622412E-3</v>
      </c>
    </row>
    <row r="3568" spans="2:6">
      <c r="B3568" s="444">
        <v>38771</v>
      </c>
      <c r="C3568" s="445">
        <v>49.271411999999998</v>
      </c>
      <c r="D3568" s="445">
        <v>49.271411999999998</v>
      </c>
      <c r="E3568" s="446">
        <f t="shared" si="58"/>
        <v>-0.87773912619141481</v>
      </c>
      <c r="F3568" s="80">
        <v>-5.2592758680797269E-3</v>
      </c>
    </row>
    <row r="3569" spans="2:6">
      <c r="B3569" s="444">
        <v>43455</v>
      </c>
      <c r="C3569" s="445">
        <v>403.00228900000002</v>
      </c>
      <c r="D3569" s="445">
        <v>403.00228900000002</v>
      </c>
      <c r="E3569" s="446">
        <f t="shared" si="58"/>
        <v>0.14879211167534545</v>
      </c>
      <c r="F3569" s="80">
        <v>-5.2630983693535693E-3</v>
      </c>
    </row>
    <row r="3570" spans="2:6">
      <c r="B3570" s="444">
        <v>43060</v>
      </c>
      <c r="C3570" s="445">
        <v>350.80523699999998</v>
      </c>
      <c r="D3570" s="445">
        <v>350.80523699999998</v>
      </c>
      <c r="E3570" s="446">
        <f t="shared" si="58"/>
        <v>4.227133235282837</v>
      </c>
      <c r="F3570" s="80">
        <v>-5.2838939058559298E-3</v>
      </c>
    </row>
    <row r="3571" spans="2:6">
      <c r="B3571" s="444">
        <v>40260</v>
      </c>
      <c r="C3571" s="445">
        <v>67.112358</v>
      </c>
      <c r="D3571" s="445">
        <v>67.112358</v>
      </c>
      <c r="E3571" s="446">
        <f t="shared" si="58"/>
        <v>-0.79641023579756465</v>
      </c>
      <c r="F3571" s="80">
        <v>-5.2839045428025866E-3</v>
      </c>
    </row>
    <row r="3572" spans="2:6">
      <c r="B3572" s="444">
        <v>42660</v>
      </c>
      <c r="C3572" s="445">
        <v>329.64505000000003</v>
      </c>
      <c r="D3572" s="445">
        <v>329.64505000000003</v>
      </c>
      <c r="E3572" s="446">
        <f t="shared" si="58"/>
        <v>-0.78359303694570515</v>
      </c>
      <c r="F3572" s="80">
        <v>-5.2914251565336912E-3</v>
      </c>
    </row>
    <row r="3573" spans="2:6">
      <c r="B3573" s="444">
        <v>45309</v>
      </c>
      <c r="C3573" s="445">
        <v>1523.2645259999999</v>
      </c>
      <c r="D3573" s="445">
        <v>1523.2645259999999</v>
      </c>
      <c r="E3573" s="446">
        <f t="shared" si="58"/>
        <v>56.582836973948986</v>
      </c>
      <c r="F3573" s="80">
        <v>-5.2985031382247749E-3</v>
      </c>
    </row>
    <row r="3574" spans="2:6">
      <c r="B3574" s="444">
        <v>38254</v>
      </c>
      <c r="C3574" s="445">
        <v>26.453447000000001</v>
      </c>
      <c r="D3574" s="445">
        <v>26.453447000000001</v>
      </c>
      <c r="E3574" s="446">
        <f t="shared" si="58"/>
        <v>-0.96869225731621522</v>
      </c>
      <c r="F3574" s="80">
        <v>-5.3011106424665222E-3</v>
      </c>
    </row>
    <row r="3575" spans="2:6">
      <c r="B3575" s="444">
        <v>44279</v>
      </c>
      <c r="C3575" s="445">
        <v>844.94903599999998</v>
      </c>
      <c r="D3575" s="445">
        <v>844.94903599999998</v>
      </c>
      <c r="E3575" s="446">
        <f t="shared" si="58"/>
        <v>34.622330604020419</v>
      </c>
      <c r="F3575" s="80">
        <v>-5.3015539348832963E-3</v>
      </c>
    </row>
    <row r="3576" spans="2:6">
      <c r="B3576" s="444">
        <v>38371</v>
      </c>
      <c r="C3576" s="445">
        <v>23.719645</v>
      </c>
      <c r="D3576" s="445">
        <v>23.719645</v>
      </c>
      <c r="E3576" s="446">
        <f t="shared" si="58"/>
        <v>-0.92956203518376734</v>
      </c>
      <c r="F3576" s="80">
        <v>-5.3354988157779948E-3</v>
      </c>
    </row>
    <row r="3577" spans="2:6">
      <c r="B3577" s="444">
        <v>42466</v>
      </c>
      <c r="C3577" s="445">
        <v>336.74517800000001</v>
      </c>
      <c r="D3577" s="445">
        <v>336.74517800000001</v>
      </c>
      <c r="E3577" s="446">
        <f t="shared" si="58"/>
        <v>8.7648650051514565</v>
      </c>
      <c r="F3577" s="80">
        <v>-5.336737974868111E-3</v>
      </c>
    </row>
    <row r="3578" spans="2:6">
      <c r="B3578" s="444">
        <v>38604</v>
      </c>
      <c r="C3578" s="445">
        <v>34.485390000000002</v>
      </c>
      <c r="D3578" s="445">
        <v>34.485390000000002</v>
      </c>
      <c r="E3578" s="446">
        <f t="shared" si="58"/>
        <v>-0.96941747018764723</v>
      </c>
      <c r="F3578" s="80">
        <v>-5.3426785742303196E-3</v>
      </c>
    </row>
    <row r="3579" spans="2:6">
      <c r="B3579" s="444">
        <v>45110</v>
      </c>
      <c r="C3579" s="445">
        <v>1127.6173100000001</v>
      </c>
      <c r="D3579" s="445">
        <v>1127.6173100000001</v>
      </c>
      <c r="E3579" s="446">
        <f t="shared" si="58"/>
        <v>0.11923398554749665</v>
      </c>
      <c r="F3579" s="80">
        <v>-5.3452732455417928E-3</v>
      </c>
    </row>
    <row r="3580" spans="2:6">
      <c r="B3580" s="444">
        <v>44664</v>
      </c>
      <c r="C3580" s="445">
        <v>1007.490234</v>
      </c>
      <c r="D3580" s="445">
        <v>1007.490234</v>
      </c>
      <c r="E3580" s="446">
        <f t="shared" si="58"/>
        <v>17.469854329825885</v>
      </c>
      <c r="F3580" s="80">
        <v>-5.3482650971145018E-3</v>
      </c>
    </row>
    <row r="3581" spans="2:6">
      <c r="B3581" s="444">
        <v>39111</v>
      </c>
      <c r="C3581" s="445">
        <v>54.547817000000002</v>
      </c>
      <c r="D3581" s="445">
        <v>54.547817000000002</v>
      </c>
      <c r="E3581" s="446">
        <f t="shared" si="58"/>
        <v>-0.96649486929220951</v>
      </c>
      <c r="F3581" s="80">
        <v>-5.354488615502806E-3</v>
      </c>
    </row>
    <row r="3582" spans="2:6">
      <c r="B3582" s="444">
        <v>45337</v>
      </c>
      <c r="C3582" s="445">
        <v>1628.0437010000001</v>
      </c>
      <c r="D3582" s="445">
        <v>1628.0437010000001</v>
      </c>
      <c r="E3582" s="446">
        <f t="shared" si="58"/>
        <v>16.798987922923708</v>
      </c>
      <c r="F3582" s="80">
        <v>-5.3544961235687527E-3</v>
      </c>
    </row>
    <row r="3583" spans="2:6">
      <c r="B3583" s="444">
        <v>40738</v>
      </c>
      <c r="C3583" s="445">
        <v>91.468329999999995</v>
      </c>
      <c r="D3583" s="445">
        <v>91.468329999999995</v>
      </c>
      <c r="E3583" s="446">
        <f t="shared" si="58"/>
        <v>0.65160760763095982</v>
      </c>
      <c r="F3583" s="80">
        <v>-5.3552165705388344E-3</v>
      </c>
    </row>
    <row r="3584" spans="2:6">
      <c r="B3584" s="444">
        <v>39197</v>
      </c>
      <c r="C3584" s="445">
        <v>55.381393000000003</v>
      </c>
      <c r="D3584" s="445">
        <v>55.381393000000003</v>
      </c>
      <c r="E3584" s="446">
        <f t="shared" si="58"/>
        <v>-0.9473301587183719</v>
      </c>
      <c r="F3584" s="80">
        <v>-5.3648244605564166E-3</v>
      </c>
    </row>
    <row r="3585" spans="2:6">
      <c r="B3585" s="444">
        <v>44993</v>
      </c>
      <c r="C3585" s="445">
        <v>1051.4820560000001</v>
      </c>
      <c r="D3585" s="445">
        <v>1051.4820560000001</v>
      </c>
      <c r="E3585" s="446">
        <f t="shared" si="58"/>
        <v>11.600195655677977</v>
      </c>
      <c r="F3585" s="80">
        <v>-5.3697094375020349E-3</v>
      </c>
    </row>
    <row r="3586" spans="2:6">
      <c r="B3586" s="444">
        <v>40539</v>
      </c>
      <c r="C3586" s="445">
        <v>83.449661000000006</v>
      </c>
      <c r="D3586" s="445">
        <v>83.449661000000006</v>
      </c>
      <c r="E3586" s="446">
        <f t="shared" si="58"/>
        <v>-0.78256971550638998</v>
      </c>
      <c r="F3586" s="80">
        <v>-5.3838688579298521E-3</v>
      </c>
    </row>
    <row r="3587" spans="2:6">
      <c r="B3587" s="444">
        <v>42233</v>
      </c>
      <c r="C3587" s="445">
        <v>383.799622</v>
      </c>
      <c r="D3587" s="445">
        <v>383.799622</v>
      </c>
      <c r="E3587" s="446">
        <f t="shared" si="58"/>
        <v>3.2555071311581294</v>
      </c>
      <c r="F3587" s="80">
        <v>-5.3919780508090431E-3</v>
      </c>
    </row>
    <row r="3588" spans="2:6">
      <c r="B3588" s="444">
        <v>41107</v>
      </c>
      <c r="C3588" s="445">
        <v>90.188927000000007</v>
      </c>
      <c r="D3588" s="445">
        <v>90.188927000000007</v>
      </c>
      <c r="E3588" s="446">
        <f t="shared" si="58"/>
        <v>-0.75627752284153205</v>
      </c>
      <c r="F3588" s="80">
        <v>-5.4013996382105134E-3</v>
      </c>
    </row>
    <row r="3589" spans="2:6">
      <c r="B3589" s="444">
        <v>43096</v>
      </c>
      <c r="C3589" s="445">
        <v>370.04763800000001</v>
      </c>
      <c r="D3589" s="445">
        <v>370.04763800000001</v>
      </c>
      <c r="E3589" s="446">
        <f t="shared" si="58"/>
        <v>-3.2935578500244311E-2</v>
      </c>
      <c r="F3589" s="80">
        <v>-5.4027416226248848E-3</v>
      </c>
    </row>
    <row r="3590" spans="2:6">
      <c r="B3590" s="444">
        <v>42229</v>
      </c>
      <c r="C3590" s="445">
        <v>382.65045199999997</v>
      </c>
      <c r="D3590" s="445">
        <v>382.65045199999997</v>
      </c>
      <c r="E3590" s="446">
        <f t="shared" si="58"/>
        <v>20.055513140104864</v>
      </c>
      <c r="F3590" s="80">
        <v>-5.407925888508136E-3</v>
      </c>
    </row>
    <row r="3591" spans="2:6">
      <c r="B3591" s="444">
        <v>39889</v>
      </c>
      <c r="C3591" s="445">
        <v>18.173408999999999</v>
      </c>
      <c r="D3591" s="445">
        <v>18.173408999999999</v>
      </c>
      <c r="E3591" s="446">
        <f t="shared" si="58"/>
        <v>-0.55214426224272473</v>
      </c>
      <c r="F3591" s="80">
        <v>-5.4109831942154019E-3</v>
      </c>
    </row>
    <row r="3592" spans="2:6">
      <c r="B3592" s="444">
        <v>38869</v>
      </c>
      <c r="C3592" s="445">
        <v>40.578712000000003</v>
      </c>
      <c r="D3592" s="445">
        <v>40.578712000000003</v>
      </c>
      <c r="E3592" s="446">
        <f t="shared" si="58"/>
        <v>-0.96068082161385582</v>
      </c>
      <c r="F3592" s="80">
        <v>-5.434304939011203E-3</v>
      </c>
    </row>
    <row r="3593" spans="2:6">
      <c r="B3593" s="444">
        <v>44540</v>
      </c>
      <c r="C3593" s="445">
        <v>1032.0335689999999</v>
      </c>
      <c r="D3593" s="445">
        <v>1032.0335689999999</v>
      </c>
      <c r="E3593" s="446">
        <f t="shared" si="58"/>
        <v>28.208753776884588</v>
      </c>
      <c r="F3593" s="80">
        <v>-5.4343132525228599E-3</v>
      </c>
    </row>
    <row r="3594" spans="2:6">
      <c r="B3594" s="444">
        <v>38639</v>
      </c>
      <c r="C3594" s="445">
        <v>35.333022999999997</v>
      </c>
      <c r="D3594" s="445">
        <v>35.333022999999997</v>
      </c>
      <c r="E3594" s="446">
        <f t="shared" si="58"/>
        <v>-0.95583619779041362</v>
      </c>
      <c r="F3594" s="80">
        <v>-5.4344850625128727E-3</v>
      </c>
    </row>
    <row r="3595" spans="2:6">
      <c r="B3595" s="444">
        <v>44314</v>
      </c>
      <c r="C3595" s="445">
        <v>800.04486099999997</v>
      </c>
      <c r="D3595" s="445">
        <v>800.04486099999997</v>
      </c>
      <c r="E3595" s="446">
        <f t="shared" ref="E3595:E3658" si="59">C3595/C3596-1</f>
        <v>0.29424630305806332</v>
      </c>
      <c r="F3595" s="80">
        <v>-5.4369662480283631E-3</v>
      </c>
    </row>
    <row r="3596" spans="2:6">
      <c r="B3596" s="444">
        <v>44083</v>
      </c>
      <c r="C3596" s="445">
        <v>618.15502900000001</v>
      </c>
      <c r="D3596" s="445">
        <v>618.15502900000001</v>
      </c>
      <c r="E3596" s="446">
        <f t="shared" si="59"/>
        <v>0.68660229641687653</v>
      </c>
      <c r="F3596" s="80">
        <v>-5.4414771878085189E-3</v>
      </c>
    </row>
    <row r="3597" spans="2:6">
      <c r="B3597" s="444">
        <v>43081</v>
      </c>
      <c r="C3597" s="445">
        <v>366.50906400000002</v>
      </c>
      <c r="D3597" s="445">
        <v>366.50906400000002</v>
      </c>
      <c r="E3597" s="446">
        <f t="shared" si="59"/>
        <v>5.5472800538089153</v>
      </c>
      <c r="F3597" s="80">
        <v>-5.4547004828453538E-3</v>
      </c>
    </row>
    <row r="3598" spans="2:6">
      <c r="B3598" s="444">
        <v>39209</v>
      </c>
      <c r="C3598" s="445">
        <v>55.978828</v>
      </c>
      <c r="D3598" s="445">
        <v>55.978828</v>
      </c>
      <c r="E3598" s="446">
        <f t="shared" si="59"/>
        <v>-0.92345163482233583</v>
      </c>
      <c r="F3598" s="80">
        <v>-5.4547101011229726E-3</v>
      </c>
    </row>
    <row r="3599" spans="2:6">
      <c r="B3599" s="444">
        <v>44130</v>
      </c>
      <c r="C3599" s="445">
        <v>731.28704800000003</v>
      </c>
      <c r="D3599" s="445">
        <v>731.28704800000003</v>
      </c>
      <c r="E3599" s="446">
        <f t="shared" si="59"/>
        <v>9.4321493925087623</v>
      </c>
      <c r="F3599" s="80">
        <v>-5.4547482443350059E-3</v>
      </c>
    </row>
    <row r="3600" spans="2:6">
      <c r="B3600" s="444">
        <v>40345</v>
      </c>
      <c r="C3600" s="445">
        <v>70.099365000000006</v>
      </c>
      <c r="D3600" s="445">
        <v>70.099365000000006</v>
      </c>
      <c r="E3600" s="446">
        <f t="shared" si="59"/>
        <v>-0.92577238058444133</v>
      </c>
      <c r="F3600" s="80">
        <v>-5.4606239495790243E-3</v>
      </c>
    </row>
    <row r="3601" spans="2:6">
      <c r="B3601" s="444">
        <v>44718</v>
      </c>
      <c r="C3601" s="445">
        <v>944.38385000000005</v>
      </c>
      <c r="D3601" s="445">
        <v>944.38385000000005</v>
      </c>
      <c r="E3601" s="446">
        <f t="shared" si="59"/>
        <v>4.2433761837128321</v>
      </c>
      <c r="F3601" s="80">
        <v>-5.4648450874430488E-3</v>
      </c>
    </row>
    <row r="3602" spans="2:6">
      <c r="B3602" s="444">
        <v>41492</v>
      </c>
      <c r="C3602" s="445">
        <v>180.10987900000001</v>
      </c>
      <c r="D3602" s="445">
        <v>180.10987900000001</v>
      </c>
      <c r="E3602" s="446">
        <f t="shared" si="59"/>
        <v>2.3090764752871755</v>
      </c>
      <c r="F3602" s="80">
        <v>-5.4759268856287013E-3</v>
      </c>
    </row>
    <row r="3603" spans="2:6">
      <c r="B3603" s="444">
        <v>39105</v>
      </c>
      <c r="C3603" s="445">
        <v>54.429046999999997</v>
      </c>
      <c r="D3603" s="445">
        <v>54.429046999999997</v>
      </c>
      <c r="E3603" s="446">
        <f t="shared" si="59"/>
        <v>-0.17824116312963989</v>
      </c>
      <c r="F3603" s="80">
        <v>-5.4862381314727537E-3</v>
      </c>
    </row>
    <row r="3604" spans="2:6">
      <c r="B3604" s="444">
        <v>40241</v>
      </c>
      <c r="C3604" s="445">
        <v>66.234818000000004</v>
      </c>
      <c r="D3604" s="445">
        <v>66.234818000000004</v>
      </c>
      <c r="E3604" s="446">
        <f t="shared" si="59"/>
        <v>-0.80654349647991874</v>
      </c>
      <c r="F3604" s="80">
        <v>-5.4899179433458567E-3</v>
      </c>
    </row>
    <row r="3605" spans="2:6">
      <c r="B3605" s="444">
        <v>42746</v>
      </c>
      <c r="C3605" s="445">
        <v>342.37576300000001</v>
      </c>
      <c r="D3605" s="445">
        <v>342.37576300000001</v>
      </c>
      <c r="E3605" s="446">
        <f t="shared" si="59"/>
        <v>-0.33631449310892247</v>
      </c>
      <c r="F3605" s="80">
        <v>-5.4902509083757378E-3</v>
      </c>
    </row>
    <row r="3606" spans="2:6">
      <c r="B3606" s="444">
        <v>43857</v>
      </c>
      <c r="C3606" s="445">
        <v>515.87048300000004</v>
      </c>
      <c r="D3606" s="445">
        <v>515.87048300000004</v>
      </c>
      <c r="E3606" s="446">
        <f t="shared" si="59"/>
        <v>8.6887223893358678E-2</v>
      </c>
      <c r="F3606" s="80">
        <v>-5.5128488730027403E-3</v>
      </c>
    </row>
    <row r="3607" spans="2:6">
      <c r="B3607" s="444">
        <v>43706</v>
      </c>
      <c r="C3607" s="445">
        <v>474.63110399999999</v>
      </c>
      <c r="D3607" s="445">
        <v>474.63110399999999</v>
      </c>
      <c r="E3607" s="446">
        <f t="shared" si="59"/>
        <v>4.3672114183795969</v>
      </c>
      <c r="F3607" s="80">
        <v>-5.5162156297990927E-3</v>
      </c>
    </row>
    <row r="3608" spans="2:6">
      <c r="B3608" s="444">
        <v>40581</v>
      </c>
      <c r="C3608" s="445">
        <v>88.431601999999998</v>
      </c>
      <c r="D3608" s="445">
        <v>88.431601999999998</v>
      </c>
      <c r="E3608" s="446">
        <f t="shared" si="59"/>
        <v>-0.72612976594482148</v>
      </c>
      <c r="F3608" s="80">
        <v>-5.5170257394027145E-3</v>
      </c>
    </row>
    <row r="3609" spans="2:6">
      <c r="B3609" s="444">
        <v>42381</v>
      </c>
      <c r="C3609" s="445">
        <v>322.89599600000003</v>
      </c>
      <c r="D3609" s="445">
        <v>322.89599600000003</v>
      </c>
      <c r="E3609" s="446">
        <f t="shared" si="59"/>
        <v>10.015350792954756</v>
      </c>
      <c r="F3609" s="80">
        <v>-5.52444948304609E-3</v>
      </c>
    </row>
    <row r="3610" spans="2:6">
      <c r="B3610" s="444">
        <v>38449</v>
      </c>
      <c r="C3610" s="445">
        <v>29.313274</v>
      </c>
      <c r="D3610" s="445">
        <v>29.313274</v>
      </c>
      <c r="E3610" s="446">
        <f t="shared" si="59"/>
        <v>-0.62872161839332874</v>
      </c>
      <c r="F3610" s="80">
        <v>-5.5268685550725616E-3</v>
      </c>
    </row>
    <row r="3611" spans="2:6">
      <c r="B3611" s="444">
        <v>40462</v>
      </c>
      <c r="C3611" s="445">
        <v>78.952278000000007</v>
      </c>
      <c r="D3611" s="445">
        <v>78.952278000000007</v>
      </c>
      <c r="E3611" s="446">
        <f t="shared" si="59"/>
        <v>-0.92381838200641675</v>
      </c>
      <c r="F3611" s="80">
        <v>-5.5406978063804457E-3</v>
      </c>
    </row>
    <row r="3612" spans="2:6">
      <c r="B3612" s="444">
        <v>44599</v>
      </c>
      <c r="C3612" s="445">
        <v>1036.3691409999999</v>
      </c>
      <c r="D3612" s="445">
        <v>1036.3691409999999</v>
      </c>
      <c r="E3612" s="446">
        <f t="shared" si="59"/>
        <v>12.722242512108444</v>
      </c>
      <c r="F3612" s="80">
        <v>-5.5419485033812999E-3</v>
      </c>
    </row>
    <row r="3613" spans="2:6">
      <c r="B3613" s="444">
        <v>40396</v>
      </c>
      <c r="C3613" s="445">
        <v>75.524765000000002</v>
      </c>
      <c r="D3613" s="445">
        <v>75.524765000000002</v>
      </c>
      <c r="E3613" s="446">
        <f t="shared" si="59"/>
        <v>3.4453380927783357</v>
      </c>
      <c r="F3613" s="80">
        <v>-5.5507885193709638E-3</v>
      </c>
    </row>
    <row r="3614" spans="2:6">
      <c r="B3614" s="444">
        <v>37939</v>
      </c>
      <c r="C3614" s="445">
        <v>16.989656</v>
      </c>
      <c r="D3614" s="445">
        <v>16.989656</v>
      </c>
      <c r="E3614" s="446">
        <f t="shared" si="59"/>
        <v>-0.82056330975152325</v>
      </c>
      <c r="F3614" s="80">
        <v>-5.5571108876608655E-3</v>
      </c>
    </row>
    <row r="3615" spans="2:6">
      <c r="B3615" s="444">
        <v>40700</v>
      </c>
      <c r="C3615" s="445">
        <v>94.683289000000002</v>
      </c>
      <c r="D3615" s="445">
        <v>94.683289000000002</v>
      </c>
      <c r="E3615" s="446">
        <f t="shared" si="59"/>
        <v>0.72569117700316088</v>
      </c>
      <c r="F3615" s="80">
        <v>-5.5623661407722125E-3</v>
      </c>
    </row>
    <row r="3616" spans="2:6">
      <c r="B3616" s="444">
        <v>39268</v>
      </c>
      <c r="C3616" s="445">
        <v>54.866878999999997</v>
      </c>
      <c r="D3616" s="445">
        <v>54.866878999999997</v>
      </c>
      <c r="E3616" s="446">
        <f t="shared" si="59"/>
        <v>-0.34605506763148997</v>
      </c>
      <c r="F3616" s="80">
        <v>-5.5649662014227719E-3</v>
      </c>
    </row>
    <row r="3617" spans="2:6">
      <c r="B3617" s="444">
        <v>40536</v>
      </c>
      <c r="C3617" s="445">
        <v>83.901375000000002</v>
      </c>
      <c r="D3617" s="445">
        <v>83.901375000000002</v>
      </c>
      <c r="E3617" s="446">
        <f t="shared" si="59"/>
        <v>-0.93164794900730541</v>
      </c>
      <c r="F3617" s="80">
        <v>-5.5729551756376061E-3</v>
      </c>
    </row>
    <row r="3618" spans="2:6">
      <c r="B3618" s="444">
        <v>45182</v>
      </c>
      <c r="C3618" s="445">
        <v>1227.4887699999999</v>
      </c>
      <c r="D3618" s="445">
        <v>1227.4887699999999</v>
      </c>
      <c r="E3618" s="446">
        <f t="shared" si="59"/>
        <v>23.992005437332843</v>
      </c>
      <c r="F3618" s="80">
        <v>-5.5753746939180004E-3</v>
      </c>
    </row>
    <row r="3619" spans="2:6">
      <c r="B3619" s="444">
        <v>39071</v>
      </c>
      <c r="C3619" s="445">
        <v>49.115257</v>
      </c>
      <c r="D3619" s="445">
        <v>49.115257</v>
      </c>
      <c r="E3619" s="446">
        <f t="shared" si="59"/>
        <v>-0.35631393488311092</v>
      </c>
      <c r="F3619" s="80">
        <v>-5.5767587163226828E-3</v>
      </c>
    </row>
    <row r="3620" spans="2:6">
      <c r="B3620" s="444">
        <v>40864</v>
      </c>
      <c r="C3620" s="445">
        <v>76.303122999999999</v>
      </c>
      <c r="D3620" s="445">
        <v>76.303122999999999</v>
      </c>
      <c r="E3620" s="446">
        <f t="shared" si="59"/>
        <v>-0.17093428253090304</v>
      </c>
      <c r="F3620" s="80">
        <v>-5.5973196275586057E-3</v>
      </c>
    </row>
    <row r="3621" spans="2:6">
      <c r="B3621" s="444">
        <v>41040</v>
      </c>
      <c r="C3621" s="445">
        <v>92.035072</v>
      </c>
      <c r="D3621" s="445">
        <v>92.035072</v>
      </c>
      <c r="E3621" s="446">
        <f t="shared" si="59"/>
        <v>-0.92520371800043788</v>
      </c>
      <c r="F3621" s="80">
        <v>-5.5973367857073963E-3</v>
      </c>
    </row>
    <row r="3622" spans="2:6">
      <c r="B3622" s="444">
        <v>45233</v>
      </c>
      <c r="C3622" s="445">
        <v>1230.4765629999999</v>
      </c>
      <c r="D3622" s="445">
        <v>1230.4765629999999</v>
      </c>
      <c r="E3622" s="446">
        <f t="shared" si="59"/>
        <v>2.2622743501438309</v>
      </c>
      <c r="F3622" s="80">
        <v>-5.6149841646564447E-3</v>
      </c>
    </row>
    <row r="3623" spans="2:6">
      <c r="B3623" s="444">
        <v>43017</v>
      </c>
      <c r="C3623" s="445">
        <v>377.18365499999999</v>
      </c>
      <c r="D3623" s="445">
        <v>377.18365499999999</v>
      </c>
      <c r="E3623" s="446">
        <f t="shared" si="59"/>
        <v>-0.56591191105550132</v>
      </c>
      <c r="F3623" s="80">
        <v>-5.6174188767929012E-3</v>
      </c>
    </row>
    <row r="3624" spans="2:6">
      <c r="B3624" s="444">
        <v>44798</v>
      </c>
      <c r="C3624" s="445">
        <v>868.91039999999998</v>
      </c>
      <c r="D3624" s="445">
        <v>868.91039999999998</v>
      </c>
      <c r="E3624" s="446">
        <f t="shared" si="59"/>
        <v>0.80029444500219959</v>
      </c>
      <c r="F3624" s="80">
        <v>-5.6366145351532948E-3</v>
      </c>
    </row>
    <row r="3625" spans="2:6">
      <c r="B3625" s="444">
        <v>43788</v>
      </c>
      <c r="C3625" s="445">
        <v>482.64904799999999</v>
      </c>
      <c r="D3625" s="445">
        <v>482.64904799999999</v>
      </c>
      <c r="E3625" s="446">
        <f t="shared" si="59"/>
        <v>0.23236028902494477</v>
      </c>
      <c r="F3625" s="80">
        <v>-5.6525012114366779E-3</v>
      </c>
    </row>
    <row r="3626" spans="2:6">
      <c r="B3626" s="444">
        <v>42150</v>
      </c>
      <c r="C3626" s="445">
        <v>391.64605699999998</v>
      </c>
      <c r="D3626" s="445">
        <v>391.64605699999998</v>
      </c>
      <c r="E3626" s="446">
        <f t="shared" si="59"/>
        <v>3.2935437081668528</v>
      </c>
      <c r="F3626" s="80">
        <v>-5.6546184424909329E-3</v>
      </c>
    </row>
    <row r="3627" spans="2:6">
      <c r="B3627" s="444">
        <v>40687</v>
      </c>
      <c r="C3627" s="445">
        <v>91.217438000000001</v>
      </c>
      <c r="D3627" s="445">
        <v>91.217438000000001</v>
      </c>
      <c r="E3627" s="446">
        <f t="shared" si="59"/>
        <v>3.8616190080982271E-2</v>
      </c>
      <c r="F3627" s="80">
        <v>-5.6722855172863795E-3</v>
      </c>
    </row>
    <row r="3628" spans="2:6">
      <c r="B3628" s="444">
        <v>40758</v>
      </c>
      <c r="C3628" s="445">
        <v>87.825935000000001</v>
      </c>
      <c r="D3628" s="445">
        <v>87.825935000000001</v>
      </c>
      <c r="E3628" s="446">
        <f t="shared" si="59"/>
        <v>-0.6716984482112498</v>
      </c>
      <c r="F3628" s="80">
        <v>-5.6808671135863964E-3</v>
      </c>
    </row>
    <row r="3629" spans="2:6">
      <c r="B3629" s="444">
        <v>41725</v>
      </c>
      <c r="C3629" s="445">
        <v>267.516052</v>
      </c>
      <c r="D3629" s="445">
        <v>267.516052</v>
      </c>
      <c r="E3629" s="446">
        <f t="shared" si="59"/>
        <v>-0.19971607450585782</v>
      </c>
      <c r="F3629" s="80">
        <v>-5.690251209159447E-3</v>
      </c>
    </row>
    <row r="3630" spans="2:6">
      <c r="B3630" s="444">
        <v>42324</v>
      </c>
      <c r="C3630" s="445">
        <v>334.27642800000001</v>
      </c>
      <c r="D3630" s="445">
        <v>334.27642800000001</v>
      </c>
      <c r="E3630" s="446">
        <f t="shared" si="59"/>
        <v>-0.71875362055051462</v>
      </c>
      <c r="F3630" s="80">
        <v>-5.6911316457592953E-3</v>
      </c>
    </row>
    <row r="3631" spans="2:6">
      <c r="B3631" s="444">
        <v>45198</v>
      </c>
      <c r="C3631" s="445">
        <v>1188.553711</v>
      </c>
      <c r="D3631" s="445">
        <v>1188.553711</v>
      </c>
      <c r="E3631" s="446">
        <f t="shared" si="59"/>
        <v>9.9973876439769196</v>
      </c>
      <c r="F3631" s="80">
        <v>-5.7170617792903222E-3</v>
      </c>
    </row>
    <row r="3632" spans="2:6">
      <c r="B3632" s="444">
        <v>41162</v>
      </c>
      <c r="C3632" s="445">
        <v>108.076004</v>
      </c>
      <c r="D3632" s="445">
        <v>108.076004</v>
      </c>
      <c r="E3632" s="446">
        <f t="shared" si="59"/>
        <v>2.9107138850963148</v>
      </c>
      <c r="F3632" s="80">
        <v>-5.7192942060823038E-3</v>
      </c>
    </row>
    <row r="3633" spans="2:6">
      <c r="B3633" s="444">
        <v>38328</v>
      </c>
      <c r="C3633" s="445">
        <v>27.635876</v>
      </c>
      <c r="D3633" s="445">
        <v>27.635876</v>
      </c>
      <c r="E3633" s="446">
        <f t="shared" si="59"/>
        <v>-0.4445653492319076</v>
      </c>
      <c r="F3633" s="80">
        <v>-5.7267746791767049E-3</v>
      </c>
    </row>
    <row r="3634" spans="2:6">
      <c r="B3634" s="444">
        <v>39161</v>
      </c>
      <c r="C3634" s="445">
        <v>49.755405000000003</v>
      </c>
      <c r="D3634" s="445">
        <v>49.755405000000003</v>
      </c>
      <c r="E3634" s="446">
        <f t="shared" si="59"/>
        <v>0.21764729160174801</v>
      </c>
      <c r="F3634" s="80">
        <v>-5.7689311104887064E-3</v>
      </c>
    </row>
    <row r="3635" spans="2:6">
      <c r="B3635" s="444">
        <v>38904</v>
      </c>
      <c r="C3635" s="445">
        <v>40.861919</v>
      </c>
      <c r="D3635" s="445">
        <v>40.861919</v>
      </c>
      <c r="E3635" s="446">
        <f t="shared" si="59"/>
        <v>-0.9551377626227292</v>
      </c>
      <c r="F3635" s="80">
        <v>-5.7891933144093022E-3</v>
      </c>
    </row>
    <row r="3636" spans="2:6">
      <c r="B3636" s="444">
        <v>44209</v>
      </c>
      <c r="C3636" s="445">
        <v>910.83105499999999</v>
      </c>
      <c r="D3636" s="445">
        <v>910.83105499999999</v>
      </c>
      <c r="E3636" s="446">
        <f t="shared" si="59"/>
        <v>15.009931285495998</v>
      </c>
      <c r="F3636" s="80">
        <v>-5.790549744871587E-3</v>
      </c>
    </row>
    <row r="3637" spans="2:6">
      <c r="B3637" s="444">
        <v>39231</v>
      </c>
      <c r="C3637" s="445">
        <v>56.891627999999997</v>
      </c>
      <c r="D3637" s="445">
        <v>56.891627999999997</v>
      </c>
      <c r="E3637" s="446">
        <f t="shared" si="59"/>
        <v>-0.39210015457994452</v>
      </c>
      <c r="F3637" s="80">
        <v>-5.8004266739904997E-3</v>
      </c>
    </row>
    <row r="3638" spans="2:6">
      <c r="B3638" s="444">
        <v>40570</v>
      </c>
      <c r="C3638" s="445">
        <v>93.587173000000007</v>
      </c>
      <c r="D3638" s="445">
        <v>93.587173000000007</v>
      </c>
      <c r="E3638" s="446">
        <f t="shared" si="59"/>
        <v>0.26060389963614217</v>
      </c>
      <c r="F3638" s="80">
        <v>-5.8015605594503583E-3</v>
      </c>
    </row>
    <row r="3639" spans="2:6">
      <c r="B3639" s="444">
        <v>40493</v>
      </c>
      <c r="C3639" s="445">
        <v>74.239952000000002</v>
      </c>
      <c r="D3639" s="445">
        <v>74.239952000000002</v>
      </c>
      <c r="E3639" s="446">
        <f t="shared" si="59"/>
        <v>-0.7448940961895919</v>
      </c>
      <c r="F3639" s="80">
        <v>-5.8029727072784754E-3</v>
      </c>
    </row>
    <row r="3640" spans="2:6">
      <c r="B3640" s="444">
        <v>42506</v>
      </c>
      <c r="C3640" s="445">
        <v>291.01620500000001</v>
      </c>
      <c r="D3640" s="445">
        <v>291.01620500000001</v>
      </c>
      <c r="E3640" s="446">
        <f t="shared" si="59"/>
        <v>-0.16177926701753576</v>
      </c>
      <c r="F3640" s="80">
        <v>-5.8076118626128048E-3</v>
      </c>
    </row>
    <row r="3641" spans="2:6">
      <c r="B3641" s="444">
        <v>42866</v>
      </c>
      <c r="C3641" s="445">
        <v>347.18325800000002</v>
      </c>
      <c r="D3641" s="445">
        <v>347.18325800000002</v>
      </c>
      <c r="E3641" s="446">
        <f t="shared" si="59"/>
        <v>-0.42206513628682518</v>
      </c>
      <c r="F3641" s="80">
        <v>-5.8084576041291802E-3</v>
      </c>
    </row>
    <row r="3642" spans="2:6">
      <c r="B3642" s="444">
        <v>44068</v>
      </c>
      <c r="C3642" s="445">
        <v>600.730774</v>
      </c>
      <c r="D3642" s="445">
        <v>600.730774</v>
      </c>
      <c r="E3642" s="446">
        <f t="shared" si="59"/>
        <v>52.040234082012581</v>
      </c>
      <c r="F3642" s="80">
        <v>-5.8096616650664679E-3</v>
      </c>
    </row>
    <row r="3643" spans="2:6">
      <c r="B3643" s="444">
        <v>37824</v>
      </c>
      <c r="C3643" s="445">
        <v>11.325945000000001</v>
      </c>
      <c r="D3643" s="445">
        <v>11.325945000000001</v>
      </c>
      <c r="E3643" s="446">
        <f t="shared" si="59"/>
        <v>-0.99138072350743911</v>
      </c>
      <c r="F3643" s="80">
        <v>-5.814250509691532E-3</v>
      </c>
    </row>
    <row r="3644" spans="2:6">
      <c r="B3644" s="444">
        <v>45443</v>
      </c>
      <c r="C3644" s="445">
        <v>1314.025024</v>
      </c>
      <c r="D3644" s="445">
        <v>1314.025024</v>
      </c>
      <c r="E3644" s="446">
        <f t="shared" si="59"/>
        <v>2.6940838740052051</v>
      </c>
      <c r="F3644" s="80">
        <v>-5.8189804977659687E-3</v>
      </c>
    </row>
    <row r="3645" spans="2:6">
      <c r="B3645" s="444">
        <v>42815</v>
      </c>
      <c r="C3645" s="445">
        <v>355.71066300000001</v>
      </c>
      <c r="D3645" s="445">
        <v>355.71066300000001</v>
      </c>
      <c r="E3645" s="446">
        <f t="shared" si="59"/>
        <v>-0.64819065426678324</v>
      </c>
      <c r="F3645" s="80">
        <v>-5.842586077567824E-3</v>
      </c>
    </row>
    <row r="3646" spans="2:6">
      <c r="B3646" s="444">
        <v>44985</v>
      </c>
      <c r="C3646" s="445">
        <v>1011.089294</v>
      </c>
      <c r="D3646" s="445">
        <v>1011.089294</v>
      </c>
      <c r="E3646" s="446">
        <f t="shared" si="59"/>
        <v>12.02249172091893</v>
      </c>
      <c r="F3646" s="80">
        <v>-5.8580232236621343E-3</v>
      </c>
    </row>
    <row r="3647" spans="2:6">
      <c r="B3647" s="444">
        <v>40472</v>
      </c>
      <c r="C3647" s="445">
        <v>77.641768999999996</v>
      </c>
      <c r="D3647" s="445">
        <v>77.641768999999996</v>
      </c>
      <c r="E3647" s="446">
        <f t="shared" si="59"/>
        <v>-0.71070497251946163</v>
      </c>
      <c r="F3647" s="80">
        <v>-5.8672088570348446E-3</v>
      </c>
    </row>
    <row r="3648" spans="2:6">
      <c r="B3648" s="444">
        <v>41675</v>
      </c>
      <c r="C3648" s="445">
        <v>268.38265999999999</v>
      </c>
      <c r="D3648" s="445">
        <v>268.38265999999999</v>
      </c>
      <c r="E3648" s="446">
        <f t="shared" si="59"/>
        <v>1.3337303597902124</v>
      </c>
      <c r="F3648" s="80">
        <v>-5.8850886115499046E-3</v>
      </c>
    </row>
    <row r="3649" spans="2:6">
      <c r="B3649" s="444">
        <v>41212</v>
      </c>
      <c r="C3649" s="445">
        <v>115.001572</v>
      </c>
      <c r="D3649" s="445">
        <v>115.001572</v>
      </c>
      <c r="E3649" s="446">
        <f t="shared" si="59"/>
        <v>5.1900267007188834</v>
      </c>
      <c r="F3649" s="80">
        <v>-5.9016134739672266E-3</v>
      </c>
    </row>
    <row r="3650" spans="2:6">
      <c r="B3650" s="444">
        <v>37931</v>
      </c>
      <c r="C3650" s="445">
        <v>18.578526</v>
      </c>
      <c r="D3650" s="445">
        <v>18.578526</v>
      </c>
      <c r="E3650" s="446">
        <f t="shared" si="59"/>
        <v>-0.78310007990092234</v>
      </c>
      <c r="F3650" s="80">
        <v>-5.9064436659792552E-3</v>
      </c>
    </row>
    <row r="3651" spans="2:6">
      <c r="B3651" s="444">
        <v>40583</v>
      </c>
      <c r="C3651" s="445">
        <v>85.654831000000001</v>
      </c>
      <c r="D3651" s="445">
        <v>85.654831000000001</v>
      </c>
      <c r="E3651" s="446">
        <f t="shared" si="59"/>
        <v>2.054501028593795</v>
      </c>
      <c r="F3651" s="80">
        <v>-5.9083548173841649E-3</v>
      </c>
    </row>
    <row r="3652" spans="2:6">
      <c r="B3652" s="444">
        <v>38266</v>
      </c>
      <c r="C3652" s="445">
        <v>28.042168</v>
      </c>
      <c r="D3652" s="445">
        <v>28.042168</v>
      </c>
      <c r="E3652" s="446">
        <f t="shared" si="59"/>
        <v>-0.95360425352967071</v>
      </c>
      <c r="F3652" s="80">
        <v>-5.9113569072706262E-3</v>
      </c>
    </row>
    <row r="3653" spans="2:6">
      <c r="B3653" s="444">
        <v>44064</v>
      </c>
      <c r="C3653" s="445">
        <v>604.41247599999997</v>
      </c>
      <c r="D3653" s="445">
        <v>604.41247599999997</v>
      </c>
      <c r="E3653" s="446">
        <f t="shared" si="59"/>
        <v>1.5157415553129576</v>
      </c>
      <c r="F3653" s="80">
        <v>-5.9146037811181884E-3</v>
      </c>
    </row>
    <row r="3654" spans="2:6">
      <c r="B3654" s="444">
        <v>41641</v>
      </c>
      <c r="C3654" s="445">
        <v>240.25221300000001</v>
      </c>
      <c r="D3654" s="445">
        <v>240.25221300000001</v>
      </c>
      <c r="E3654" s="446">
        <f t="shared" si="59"/>
        <v>-0.29336842240775407</v>
      </c>
      <c r="F3654" s="80">
        <v>-5.9197152904155725E-3</v>
      </c>
    </row>
    <row r="3655" spans="2:6">
      <c r="B3655" s="444">
        <v>42300</v>
      </c>
      <c r="C3655" s="445">
        <v>339.99642899999998</v>
      </c>
      <c r="D3655" s="445">
        <v>339.99642899999998</v>
      </c>
      <c r="E3655" s="446">
        <f t="shared" si="59"/>
        <v>2.7231626579683326</v>
      </c>
      <c r="F3655" s="80">
        <v>-5.9439910976789578E-3</v>
      </c>
    </row>
    <row r="3656" spans="2:6">
      <c r="B3656" s="444">
        <v>41052</v>
      </c>
      <c r="C3656" s="445">
        <v>91.319252000000006</v>
      </c>
      <c r="D3656" s="445">
        <v>91.319252000000006</v>
      </c>
      <c r="E3656" s="446">
        <f t="shared" si="59"/>
        <v>3.6757092100807931</v>
      </c>
      <c r="F3656" s="80">
        <v>-5.946679879890171E-3</v>
      </c>
    </row>
    <row r="3657" spans="2:6">
      <c r="B3657" s="444">
        <v>39862</v>
      </c>
      <c r="C3657" s="445">
        <v>19.530567000000001</v>
      </c>
      <c r="D3657" s="445">
        <v>19.530567000000001</v>
      </c>
      <c r="E3657" s="446">
        <f t="shared" si="59"/>
        <v>-0.94568094791197488</v>
      </c>
      <c r="F3657" s="80">
        <v>-5.9478526119475239E-3</v>
      </c>
    </row>
    <row r="3658" spans="2:6">
      <c r="B3658" s="444">
        <v>42982</v>
      </c>
      <c r="C3658" s="445">
        <v>359.552795</v>
      </c>
      <c r="D3658" s="445">
        <v>359.552795</v>
      </c>
      <c r="E3658" s="446">
        <f t="shared" si="59"/>
        <v>-0.56510736466211009</v>
      </c>
      <c r="F3658" s="80">
        <v>-5.9485368670113559E-3</v>
      </c>
    </row>
    <row r="3659" spans="2:6">
      <c r="B3659" s="444">
        <v>44242</v>
      </c>
      <c r="C3659" s="445">
        <v>826.76220699999999</v>
      </c>
      <c r="D3659" s="445">
        <v>826.76220699999999</v>
      </c>
      <c r="E3659" s="446">
        <f t="shared" ref="E3659:E3722" si="60">C3659/C3660-1</f>
        <v>-0.25533608085147919</v>
      </c>
      <c r="F3659" s="80">
        <v>-5.9871166073922621E-3</v>
      </c>
    </row>
    <row r="3660" spans="2:6">
      <c r="B3660" s="444">
        <v>45099</v>
      </c>
      <c r="C3660" s="445">
        <v>1110.248779</v>
      </c>
      <c r="D3660" s="445">
        <v>1110.248779</v>
      </c>
      <c r="E3660" s="446">
        <f t="shared" si="60"/>
        <v>20.957713283943637</v>
      </c>
      <c r="F3660" s="80">
        <v>-6.0233182038174071E-3</v>
      </c>
    </row>
    <row r="3661" spans="2:6">
      <c r="B3661" s="444">
        <v>39087</v>
      </c>
      <c r="C3661" s="445">
        <v>50.563042000000003</v>
      </c>
      <c r="D3661" s="445">
        <v>50.563042000000003</v>
      </c>
      <c r="E3661" s="446">
        <f t="shared" si="60"/>
        <v>-0.95861952817963514</v>
      </c>
      <c r="F3661" s="80">
        <v>-6.0272094689712841E-3</v>
      </c>
    </row>
    <row r="3662" spans="2:6">
      <c r="B3662" s="444">
        <v>45217</v>
      </c>
      <c r="C3662" s="445">
        <v>1221.905884</v>
      </c>
      <c r="D3662" s="445">
        <v>1221.905884</v>
      </c>
      <c r="E3662" s="446">
        <f t="shared" si="60"/>
        <v>2.6466796467224549</v>
      </c>
      <c r="F3662" s="80">
        <v>-6.0290534950122598E-3</v>
      </c>
    </row>
    <row r="3663" spans="2:6">
      <c r="B3663" s="444">
        <v>42349</v>
      </c>
      <c r="C3663" s="445">
        <v>335.07354700000002</v>
      </c>
      <c r="D3663" s="445">
        <v>335.07354700000002</v>
      </c>
      <c r="E3663" s="446">
        <f t="shared" si="60"/>
        <v>-4.5914364785864858E-2</v>
      </c>
      <c r="F3663" s="80">
        <v>-6.0303450469787467E-3</v>
      </c>
    </row>
    <row r="3664" spans="2:6">
      <c r="B3664" s="444">
        <v>42873</v>
      </c>
      <c r="C3664" s="445">
        <v>351.19860799999998</v>
      </c>
      <c r="D3664" s="445">
        <v>351.19860799999998</v>
      </c>
      <c r="E3664" s="446">
        <f t="shared" si="60"/>
        <v>-1.1038178360698092E-2</v>
      </c>
      <c r="F3664" s="80">
        <v>-6.0335474516880483E-3</v>
      </c>
    </row>
    <row r="3665" spans="2:6">
      <c r="B3665" s="444">
        <v>43069</v>
      </c>
      <c r="C3665" s="445">
        <v>355.118469</v>
      </c>
      <c r="D3665" s="445">
        <v>355.118469</v>
      </c>
      <c r="E3665" s="446">
        <f t="shared" si="60"/>
        <v>-6.6717932049950024E-2</v>
      </c>
      <c r="F3665" s="80">
        <v>-6.0368852983592181E-3</v>
      </c>
    </row>
    <row r="3666" spans="2:6">
      <c r="B3666" s="444">
        <v>43252</v>
      </c>
      <c r="C3666" s="445">
        <v>380.504974</v>
      </c>
      <c r="D3666" s="445">
        <v>380.504974</v>
      </c>
      <c r="E3666" s="446">
        <f t="shared" si="60"/>
        <v>12.172449481027854</v>
      </c>
      <c r="F3666" s="80">
        <v>-6.0414518554623431E-3</v>
      </c>
    </row>
    <row r="3667" spans="2:6">
      <c r="B3667" s="444">
        <v>38510</v>
      </c>
      <c r="C3667" s="445">
        <v>28.886424999999999</v>
      </c>
      <c r="D3667" s="445">
        <v>28.886424999999999</v>
      </c>
      <c r="E3667" s="446">
        <f t="shared" si="60"/>
        <v>-0.92146315069820495</v>
      </c>
      <c r="F3667" s="80">
        <v>-6.0494999060121124E-3</v>
      </c>
    </row>
    <row r="3668" spans="2:6">
      <c r="B3668" s="444">
        <v>43097</v>
      </c>
      <c r="C3668" s="445">
        <v>367.80728099999999</v>
      </c>
      <c r="D3668" s="445">
        <v>367.80728099999999</v>
      </c>
      <c r="E3668" s="446">
        <f t="shared" si="60"/>
        <v>4.1314660458952703</v>
      </c>
      <c r="F3668" s="80">
        <v>-6.0542394274112343E-3</v>
      </c>
    </row>
    <row r="3669" spans="2:6">
      <c r="B3669" s="444">
        <v>40812</v>
      </c>
      <c r="C3669" s="445">
        <v>71.676841999999994</v>
      </c>
      <c r="D3669" s="445">
        <v>71.676841999999994</v>
      </c>
      <c r="E3669" s="446">
        <f t="shared" si="60"/>
        <v>-0.23758671224428329</v>
      </c>
      <c r="F3669" s="80">
        <v>-6.0560312897585122E-3</v>
      </c>
    </row>
    <row r="3670" spans="2:6">
      <c r="B3670" s="444">
        <v>41067</v>
      </c>
      <c r="C3670" s="445">
        <v>94.013107000000005</v>
      </c>
      <c r="D3670" s="445">
        <v>94.013107000000005</v>
      </c>
      <c r="E3670" s="446">
        <f t="shared" si="60"/>
        <v>-0.67716410556422635</v>
      </c>
      <c r="F3670" s="80">
        <v>-6.0747956806396219E-3</v>
      </c>
    </row>
    <row r="3671" spans="2:6">
      <c r="B3671" s="444">
        <v>41932</v>
      </c>
      <c r="C3671" s="445">
        <v>291.21020499999997</v>
      </c>
      <c r="D3671" s="445">
        <v>291.21020499999997</v>
      </c>
      <c r="E3671" s="446">
        <f t="shared" si="60"/>
        <v>2.6688421684763237</v>
      </c>
      <c r="F3671" s="80">
        <v>-6.077666451531516E-3</v>
      </c>
    </row>
    <row r="3672" spans="2:6">
      <c r="B3672" s="444">
        <v>40456</v>
      </c>
      <c r="C3672" s="445">
        <v>79.373870999999994</v>
      </c>
      <c r="D3672" s="445">
        <v>79.373870999999994</v>
      </c>
      <c r="E3672" s="446">
        <f t="shared" si="60"/>
        <v>-0.82197061249810099</v>
      </c>
      <c r="F3672" s="80">
        <v>-6.0818637556834254E-3</v>
      </c>
    </row>
    <row r="3673" spans="2:6">
      <c r="B3673" s="444">
        <v>43524</v>
      </c>
      <c r="C3673" s="445">
        <v>445.847015</v>
      </c>
      <c r="D3673" s="445">
        <v>445.847015</v>
      </c>
      <c r="E3673" s="446">
        <f t="shared" si="60"/>
        <v>3.9296547870718186</v>
      </c>
      <c r="F3673" s="80">
        <v>-6.0828271981244741E-3</v>
      </c>
    </row>
    <row r="3674" spans="2:6">
      <c r="B3674" s="444">
        <v>40969</v>
      </c>
      <c r="C3674" s="445">
        <v>90.441833000000003</v>
      </c>
      <c r="D3674" s="445">
        <v>90.441833000000003</v>
      </c>
      <c r="E3674" s="446">
        <f t="shared" si="60"/>
        <v>-0.77527875150525583</v>
      </c>
      <c r="F3674" s="80">
        <v>-6.0828715349903195E-3</v>
      </c>
    </row>
    <row r="3675" spans="2:6">
      <c r="B3675" s="444">
        <v>43174</v>
      </c>
      <c r="C3675" s="445">
        <v>402.462311</v>
      </c>
      <c r="D3675" s="445">
        <v>402.462311</v>
      </c>
      <c r="E3675" s="446">
        <f t="shared" si="60"/>
        <v>-0.34209504873787178</v>
      </c>
      <c r="F3675" s="80">
        <v>-6.1135691051236174E-3</v>
      </c>
    </row>
    <row r="3676" spans="2:6">
      <c r="B3676" s="444">
        <v>44061</v>
      </c>
      <c r="C3676" s="445">
        <v>611.73321499999997</v>
      </c>
      <c r="D3676" s="445">
        <v>611.73321499999997</v>
      </c>
      <c r="E3676" s="446">
        <f t="shared" si="60"/>
        <v>12.460871632681846</v>
      </c>
      <c r="F3676" s="80">
        <v>-6.120764646141752E-3</v>
      </c>
    </row>
    <row r="3677" spans="2:6">
      <c r="B3677" s="444">
        <v>38978</v>
      </c>
      <c r="C3677" s="445">
        <v>45.44529</v>
      </c>
      <c r="D3677" s="445">
        <v>45.44529</v>
      </c>
      <c r="E3677" s="446">
        <f t="shared" si="60"/>
        <v>-0.90544054314389022</v>
      </c>
      <c r="F3677" s="80">
        <v>-6.1234172733969361E-3</v>
      </c>
    </row>
    <row r="3678" spans="2:6">
      <c r="B3678" s="444">
        <v>43591</v>
      </c>
      <c r="C3678" s="445">
        <v>480.60015900000002</v>
      </c>
      <c r="D3678" s="445">
        <v>480.60015900000002</v>
      </c>
      <c r="E3678" s="446">
        <f t="shared" si="60"/>
        <v>5.0705707041706516E-2</v>
      </c>
      <c r="F3678" s="80">
        <v>-6.124007066046433E-3</v>
      </c>
    </row>
    <row r="3679" spans="2:6">
      <c r="B3679" s="444">
        <v>43622</v>
      </c>
      <c r="C3679" s="445">
        <v>457.40701300000001</v>
      </c>
      <c r="D3679" s="445">
        <v>457.40701300000001</v>
      </c>
      <c r="E3679" s="446">
        <f t="shared" si="60"/>
        <v>5.8575715912226167</v>
      </c>
      <c r="F3679" s="80">
        <v>-6.1242622652711853E-3</v>
      </c>
    </row>
    <row r="3680" spans="2:6">
      <c r="B3680" s="444">
        <v>40239</v>
      </c>
      <c r="C3680" s="445">
        <v>66.701019000000002</v>
      </c>
      <c r="D3680" s="445">
        <v>66.701019000000002</v>
      </c>
      <c r="E3680" s="446">
        <f t="shared" si="60"/>
        <v>-1.7972203354914895E-2</v>
      </c>
      <c r="F3680" s="80">
        <v>-6.1291096343240037E-3</v>
      </c>
    </row>
    <row r="3681" spans="2:6">
      <c r="B3681" s="444">
        <v>40176</v>
      </c>
      <c r="C3681" s="445">
        <v>67.921722000000003</v>
      </c>
      <c r="D3681" s="445">
        <v>67.921722000000003</v>
      </c>
      <c r="E3681" s="446">
        <f t="shared" si="60"/>
        <v>1.9521823776566145</v>
      </c>
      <c r="F3681" s="80">
        <v>-6.1349127700640604E-3</v>
      </c>
    </row>
    <row r="3682" spans="2:6">
      <c r="B3682" s="444">
        <v>38007</v>
      </c>
      <c r="C3682" s="445">
        <v>23.007292</v>
      </c>
      <c r="D3682" s="445">
        <v>23.007292</v>
      </c>
      <c r="E3682" s="446">
        <f t="shared" si="60"/>
        <v>-0.96096678642779576</v>
      </c>
      <c r="F3682" s="80">
        <v>-6.1353419394029052E-3</v>
      </c>
    </row>
    <row r="3683" spans="2:6">
      <c r="B3683" s="444">
        <v>44048</v>
      </c>
      <c r="C3683" s="445">
        <v>589.42858899999999</v>
      </c>
      <c r="D3683" s="445">
        <v>589.42858899999999</v>
      </c>
      <c r="E3683" s="446">
        <f t="shared" si="60"/>
        <v>-0.31260269467199397</v>
      </c>
      <c r="F3683" s="80">
        <v>-6.1356512430651433E-3</v>
      </c>
    </row>
    <row r="3684" spans="2:6">
      <c r="B3684" s="444">
        <v>44363</v>
      </c>
      <c r="C3684" s="445">
        <v>857.47875999999997</v>
      </c>
      <c r="D3684" s="445">
        <v>857.47875999999997</v>
      </c>
      <c r="E3684" s="446">
        <f t="shared" si="60"/>
        <v>1.2778068801194147</v>
      </c>
      <c r="F3684" s="80">
        <v>-6.1392720883867158E-3</v>
      </c>
    </row>
    <row r="3685" spans="2:6">
      <c r="B3685" s="444">
        <v>42199</v>
      </c>
      <c r="C3685" s="445">
        <v>376.44927999999999</v>
      </c>
      <c r="D3685" s="445">
        <v>376.44927999999999</v>
      </c>
      <c r="E3685" s="446">
        <f t="shared" si="60"/>
        <v>0.3962471135053196</v>
      </c>
      <c r="F3685" s="80">
        <v>-6.1404926499586399E-3</v>
      </c>
    </row>
    <row r="3686" spans="2:6">
      <c r="B3686" s="444">
        <v>41677</v>
      </c>
      <c r="C3686" s="445">
        <v>269.61508199999997</v>
      </c>
      <c r="D3686" s="445">
        <v>269.61508199999997</v>
      </c>
      <c r="E3686" s="446">
        <f t="shared" si="60"/>
        <v>1.31279112109452</v>
      </c>
      <c r="F3686" s="80">
        <v>-6.1405063837820517E-3</v>
      </c>
    </row>
    <row r="3687" spans="2:6">
      <c r="B3687" s="444">
        <v>41222</v>
      </c>
      <c r="C3687" s="445">
        <v>116.57563</v>
      </c>
      <c r="D3687" s="445">
        <v>116.57563</v>
      </c>
      <c r="E3687" s="446">
        <f t="shared" si="60"/>
        <v>1.5074133644162724</v>
      </c>
      <c r="F3687" s="80">
        <v>-6.1438436069753966E-3</v>
      </c>
    </row>
    <row r="3688" spans="2:6">
      <c r="B3688" s="444">
        <v>38727</v>
      </c>
      <c r="C3688" s="445">
        <v>46.492386000000003</v>
      </c>
      <c r="D3688" s="445">
        <v>46.492386000000003</v>
      </c>
      <c r="E3688" s="446">
        <f t="shared" si="60"/>
        <v>-0.96517331601987388</v>
      </c>
      <c r="F3688" s="80">
        <v>-6.1446352809610971E-3</v>
      </c>
    </row>
    <row r="3689" spans="2:6">
      <c r="B3689" s="444">
        <v>45436</v>
      </c>
      <c r="C3689" s="445">
        <v>1334.9644780000001</v>
      </c>
      <c r="D3689" s="445">
        <v>1334.9644780000001</v>
      </c>
      <c r="E3689" s="446">
        <f t="shared" si="60"/>
        <v>12.75331148631212</v>
      </c>
      <c r="F3689" s="80">
        <v>-6.1689878822993593E-3</v>
      </c>
    </row>
    <row r="3690" spans="2:6">
      <c r="B3690" s="444">
        <v>41032</v>
      </c>
      <c r="C3690" s="445">
        <v>97.064948999999999</v>
      </c>
      <c r="D3690" s="445">
        <v>97.064948999999999</v>
      </c>
      <c r="E3690" s="446">
        <f t="shared" si="60"/>
        <v>-0.88976289431291977</v>
      </c>
      <c r="F3690" s="80">
        <v>-6.1721589425048906E-3</v>
      </c>
    </row>
    <row r="3691" spans="2:6">
      <c r="B3691" s="444">
        <v>44785</v>
      </c>
      <c r="C3691" s="445">
        <v>880.51068099999998</v>
      </c>
      <c r="D3691" s="445">
        <v>880.51068099999998</v>
      </c>
      <c r="E3691" s="446">
        <f t="shared" si="60"/>
        <v>-0.2627261034717191</v>
      </c>
      <c r="F3691" s="80">
        <v>-6.1825429752664363E-3</v>
      </c>
    </row>
    <row r="3692" spans="2:6">
      <c r="B3692" s="444">
        <v>45224</v>
      </c>
      <c r="C3692" s="445">
        <v>1194.2789310000001</v>
      </c>
      <c r="D3692" s="445">
        <v>1194.2789310000001</v>
      </c>
      <c r="E3692" s="446">
        <f t="shared" si="60"/>
        <v>1.8889936669180747</v>
      </c>
      <c r="F3692" s="80">
        <v>-6.1861365186934858E-3</v>
      </c>
    </row>
    <row r="3693" spans="2:6">
      <c r="B3693" s="444">
        <v>43426</v>
      </c>
      <c r="C3693" s="445">
        <v>413.389252</v>
      </c>
      <c r="D3693" s="445">
        <v>413.389252</v>
      </c>
      <c r="E3693" s="446">
        <f t="shared" si="60"/>
        <v>21.144584217389831</v>
      </c>
      <c r="F3693" s="80">
        <v>-6.191850193955406E-3</v>
      </c>
    </row>
    <row r="3694" spans="2:6">
      <c r="B3694" s="444">
        <v>39897</v>
      </c>
      <c r="C3694" s="445">
        <v>18.667736000000001</v>
      </c>
      <c r="D3694" s="445">
        <v>18.667736000000001</v>
      </c>
      <c r="E3694" s="446">
        <f t="shared" si="60"/>
        <v>-0.75909162268243557</v>
      </c>
      <c r="F3694" s="80">
        <v>-6.2202082772144784E-3</v>
      </c>
    </row>
    <row r="3695" spans="2:6">
      <c r="B3695" s="444">
        <v>40917</v>
      </c>
      <c r="C3695" s="445">
        <v>77.488945000000001</v>
      </c>
      <c r="D3695" s="445">
        <v>77.488945000000001</v>
      </c>
      <c r="E3695" s="446">
        <f t="shared" si="60"/>
        <v>-0.15345789736158322</v>
      </c>
      <c r="F3695" s="80">
        <v>-6.2265518565907119E-3</v>
      </c>
    </row>
    <row r="3696" spans="2:6">
      <c r="B3696" s="444">
        <v>41045</v>
      </c>
      <c r="C3696" s="445">
        <v>91.535843</v>
      </c>
      <c r="D3696" s="445">
        <v>91.535843</v>
      </c>
      <c r="E3696" s="446">
        <f t="shared" si="60"/>
        <v>2.7940050588478815</v>
      </c>
      <c r="F3696" s="80">
        <v>-6.2384979150145181E-3</v>
      </c>
    </row>
    <row r="3697" spans="2:6">
      <c r="B3697" s="444">
        <v>38224</v>
      </c>
      <c r="C3697" s="445">
        <v>24.126442000000001</v>
      </c>
      <c r="D3697" s="445">
        <v>24.126442000000001</v>
      </c>
      <c r="E3697" s="446">
        <f t="shared" si="60"/>
        <v>-0.59294468603291683</v>
      </c>
      <c r="F3697" s="80">
        <v>-6.2447758887419491E-3</v>
      </c>
    </row>
    <row r="3698" spans="2:6">
      <c r="B3698" s="444">
        <v>40137</v>
      </c>
      <c r="C3698" s="445">
        <v>59.270671999999998</v>
      </c>
      <c r="D3698" s="445">
        <v>59.270671999999998</v>
      </c>
      <c r="E3698" s="446">
        <f t="shared" si="60"/>
        <v>0.235934950730607</v>
      </c>
      <c r="F3698" s="80">
        <v>-6.246509034034009E-3</v>
      </c>
    </row>
    <row r="3699" spans="2:6">
      <c r="B3699" s="444">
        <v>38751</v>
      </c>
      <c r="C3699" s="445">
        <v>47.956142</v>
      </c>
      <c r="D3699" s="445">
        <v>47.956142</v>
      </c>
      <c r="E3699" s="446">
        <f t="shared" si="60"/>
        <v>-0.89505927137913299</v>
      </c>
      <c r="F3699" s="80">
        <v>-6.2641066003834567E-3</v>
      </c>
    </row>
    <row r="3700" spans="2:6">
      <c r="B3700" s="444">
        <v>43615</v>
      </c>
      <c r="C3700" s="445">
        <v>456.98312399999998</v>
      </c>
      <c r="D3700" s="445">
        <v>456.98312399999998</v>
      </c>
      <c r="E3700" s="446">
        <f t="shared" si="60"/>
        <v>0.35794323611427981</v>
      </c>
      <c r="F3700" s="80">
        <v>-6.26742446394013E-3</v>
      </c>
    </row>
    <row r="3701" spans="2:6">
      <c r="B3701" s="444">
        <v>41919</v>
      </c>
      <c r="C3701" s="445">
        <v>336.52593999999999</v>
      </c>
      <c r="D3701" s="445">
        <v>336.52593999999999</v>
      </c>
      <c r="E3701" s="446">
        <f t="shared" si="60"/>
        <v>-0.67823070921735007</v>
      </c>
      <c r="F3701" s="80">
        <v>-6.2928057870037524E-3</v>
      </c>
    </row>
    <row r="3702" spans="2:6">
      <c r="B3702" s="444">
        <v>44582</v>
      </c>
      <c r="C3702" s="445">
        <v>1045.860962</v>
      </c>
      <c r="D3702" s="445">
        <v>1045.860962</v>
      </c>
      <c r="E3702" s="446">
        <f t="shared" si="60"/>
        <v>2.2459979113478581</v>
      </c>
      <c r="F3702" s="80">
        <v>-6.2960039521688937E-3</v>
      </c>
    </row>
    <row r="3703" spans="2:6">
      <c r="B3703" s="444">
        <v>42033</v>
      </c>
      <c r="C3703" s="445">
        <v>322.20013399999999</v>
      </c>
      <c r="D3703" s="445">
        <v>322.20013399999999</v>
      </c>
      <c r="E3703" s="446">
        <f t="shared" si="60"/>
        <v>-7.7513929820174909E-2</v>
      </c>
      <c r="F3703" s="80">
        <v>-6.2975511829411746E-3</v>
      </c>
    </row>
    <row r="3704" spans="2:6">
      <c r="B3704" s="444">
        <v>42796</v>
      </c>
      <c r="C3704" s="445">
        <v>349.27371199999999</v>
      </c>
      <c r="D3704" s="445">
        <v>349.27371199999999</v>
      </c>
      <c r="E3704" s="446">
        <f t="shared" si="60"/>
        <v>2.7335638219105456</v>
      </c>
      <c r="F3704" s="80">
        <v>-6.3007210634599131E-3</v>
      </c>
    </row>
    <row r="3705" spans="2:6">
      <c r="B3705" s="444">
        <v>40730</v>
      </c>
      <c r="C3705" s="445">
        <v>93.549683000000002</v>
      </c>
      <c r="D3705" s="445">
        <v>93.549683000000002</v>
      </c>
      <c r="E3705" s="446">
        <f t="shared" si="60"/>
        <v>0.8750227463778717</v>
      </c>
      <c r="F3705" s="80">
        <v>-6.3165236430337002E-3</v>
      </c>
    </row>
    <row r="3706" spans="2:6">
      <c r="B3706" s="444">
        <v>39379</v>
      </c>
      <c r="C3706" s="445">
        <v>49.892558999999999</v>
      </c>
      <c r="D3706" s="445">
        <v>49.892558999999999</v>
      </c>
      <c r="E3706" s="446">
        <f t="shared" si="60"/>
        <v>-0.86433281644585014</v>
      </c>
      <c r="F3706" s="80">
        <v>-6.321712348296149E-3</v>
      </c>
    </row>
    <row r="3707" spans="2:6">
      <c r="B3707" s="444">
        <v>42220</v>
      </c>
      <c r="C3707" s="445">
        <v>367.75701900000001</v>
      </c>
      <c r="D3707" s="445">
        <v>367.75701900000001</v>
      </c>
      <c r="E3707" s="446">
        <f t="shared" si="60"/>
        <v>0.31439063979297899</v>
      </c>
      <c r="F3707" s="80">
        <v>-6.3375701498100678E-3</v>
      </c>
    </row>
    <row r="3708" spans="2:6">
      <c r="B3708" s="444">
        <v>41673</v>
      </c>
      <c r="C3708" s="445">
        <v>279.79278599999998</v>
      </c>
      <c r="D3708" s="445">
        <v>279.79278599999998</v>
      </c>
      <c r="E3708" s="446">
        <f t="shared" si="60"/>
        <v>1.9655159892386513</v>
      </c>
      <c r="F3708" s="80">
        <v>-6.3600738734578277E-3</v>
      </c>
    </row>
    <row r="3709" spans="2:6">
      <c r="B3709" s="444">
        <v>40703</v>
      </c>
      <c r="C3709" s="445">
        <v>94.348770000000002</v>
      </c>
      <c r="D3709" s="445">
        <v>94.348770000000002</v>
      </c>
      <c r="E3709" s="446">
        <f t="shared" si="60"/>
        <v>-0.90867406060209899</v>
      </c>
      <c r="F3709" s="80">
        <v>-6.3607013914795951E-3</v>
      </c>
    </row>
    <row r="3710" spans="2:6">
      <c r="B3710" s="444">
        <v>44516</v>
      </c>
      <c r="C3710" s="445">
        <v>1033.099365</v>
      </c>
      <c r="D3710" s="445">
        <v>1033.099365</v>
      </c>
      <c r="E3710" s="446">
        <f t="shared" si="60"/>
        <v>0.15372291262894344</v>
      </c>
      <c r="F3710" s="80">
        <v>-6.3628986946793198E-3</v>
      </c>
    </row>
    <row r="3711" spans="2:6">
      <c r="B3711" s="444">
        <v>44750</v>
      </c>
      <c r="C3711" s="445">
        <v>895.44842500000004</v>
      </c>
      <c r="D3711" s="445">
        <v>895.44842500000004</v>
      </c>
      <c r="E3711" s="446">
        <f t="shared" si="60"/>
        <v>-0.14453894868234662</v>
      </c>
      <c r="F3711" s="80">
        <v>-6.364511427572217E-3</v>
      </c>
    </row>
    <row r="3712" spans="2:6">
      <c r="B3712" s="444">
        <v>44953</v>
      </c>
      <c r="C3712" s="445">
        <v>1046.7436520000001</v>
      </c>
      <c r="D3712" s="445">
        <v>1046.7436520000001</v>
      </c>
      <c r="E3712" s="446">
        <f t="shared" si="60"/>
        <v>2.9246030001912837E-2</v>
      </c>
      <c r="F3712" s="80">
        <v>-6.3683380896738528E-3</v>
      </c>
    </row>
    <row r="3713" spans="2:6">
      <c r="B3713" s="444">
        <v>45006</v>
      </c>
      <c r="C3713" s="445">
        <v>1017.0004269999999</v>
      </c>
      <c r="D3713" s="445">
        <v>1017.0004269999999</v>
      </c>
      <c r="E3713" s="446">
        <f t="shared" si="60"/>
        <v>7.3948268061284814</v>
      </c>
      <c r="F3713" s="80">
        <v>-6.3711377734396724E-3</v>
      </c>
    </row>
    <row r="3714" spans="2:6">
      <c r="B3714" s="444">
        <v>41242</v>
      </c>
      <c r="C3714" s="445">
        <v>121.14608800000001</v>
      </c>
      <c r="D3714" s="445">
        <v>121.14608800000001</v>
      </c>
      <c r="E3714" s="446">
        <f t="shared" si="60"/>
        <v>-0.65360467554945789</v>
      </c>
      <c r="F3714" s="80">
        <v>-6.3775968419848006E-3</v>
      </c>
    </row>
    <row r="3715" spans="2:6">
      <c r="B3715" s="444">
        <v>42902</v>
      </c>
      <c r="C3715" s="445">
        <v>349.73361199999999</v>
      </c>
      <c r="D3715" s="445">
        <v>349.73361199999999</v>
      </c>
      <c r="E3715" s="446">
        <f t="shared" si="60"/>
        <v>1.4792232148475692E-2</v>
      </c>
      <c r="F3715" s="80">
        <v>-6.3951856941795171E-3</v>
      </c>
    </row>
    <row r="3716" spans="2:6">
      <c r="B3716" s="444">
        <v>42755</v>
      </c>
      <c r="C3716" s="445">
        <v>344.63568099999998</v>
      </c>
      <c r="D3716" s="445">
        <v>344.63568099999998</v>
      </c>
      <c r="E3716" s="446">
        <f t="shared" si="60"/>
        <v>15.788787546834818</v>
      </c>
      <c r="F3716" s="80">
        <v>-6.3972999361630034E-3</v>
      </c>
    </row>
    <row r="3717" spans="2:6">
      <c r="B3717" s="444">
        <v>38042</v>
      </c>
      <c r="C3717" s="445">
        <v>20.527729000000001</v>
      </c>
      <c r="D3717" s="445">
        <v>20.527729000000001</v>
      </c>
      <c r="E3717" s="446">
        <f t="shared" si="60"/>
        <v>-0.95761616951595496</v>
      </c>
      <c r="F3717" s="80">
        <v>-6.4105949161219478E-3</v>
      </c>
    </row>
    <row r="3718" spans="2:6">
      <c r="B3718" s="444">
        <v>43782</v>
      </c>
      <c r="C3718" s="445">
        <v>484.32925399999999</v>
      </c>
      <c r="D3718" s="445">
        <v>484.32925399999999</v>
      </c>
      <c r="E3718" s="446">
        <f t="shared" si="60"/>
        <v>-0.41230797157965371</v>
      </c>
      <c r="F3718" s="80">
        <v>-6.4138441260138679E-3</v>
      </c>
    </row>
    <row r="3719" spans="2:6">
      <c r="B3719" s="444">
        <v>44236</v>
      </c>
      <c r="C3719" s="445">
        <v>824.12085000000002</v>
      </c>
      <c r="D3719" s="445">
        <v>824.12085000000002</v>
      </c>
      <c r="E3719" s="446">
        <f t="shared" si="60"/>
        <v>-5.5849195969671195E-2</v>
      </c>
      <c r="F3719" s="80">
        <v>-6.421205512277206E-3</v>
      </c>
    </row>
    <row r="3720" spans="2:6">
      <c r="B3720" s="444">
        <v>44729</v>
      </c>
      <c r="C3720" s="445">
        <v>872.86993399999994</v>
      </c>
      <c r="D3720" s="445">
        <v>872.86993399999994</v>
      </c>
      <c r="E3720" s="446">
        <f t="shared" si="60"/>
        <v>0.43612675202002271</v>
      </c>
      <c r="F3720" s="80">
        <v>-6.425155000795213E-3</v>
      </c>
    </row>
    <row r="3721" spans="2:6">
      <c r="B3721" s="444">
        <v>44062</v>
      </c>
      <c r="C3721" s="445">
        <v>607.79449499999998</v>
      </c>
      <c r="D3721" s="445">
        <v>607.79449499999998</v>
      </c>
      <c r="E3721" s="446">
        <f t="shared" si="60"/>
        <v>-0.19869009165391394</v>
      </c>
      <c r="F3721" s="80">
        <v>-6.4386237389447709E-3</v>
      </c>
    </row>
    <row r="3722" spans="2:6">
      <c r="B3722" s="444">
        <v>44182</v>
      </c>
      <c r="C3722" s="445">
        <v>758.50116000000003</v>
      </c>
      <c r="D3722" s="445">
        <v>758.50116000000003</v>
      </c>
      <c r="E3722" s="446">
        <f t="shared" si="60"/>
        <v>13.814722886198142</v>
      </c>
      <c r="F3722" s="80">
        <v>-6.4402822283733396E-3</v>
      </c>
    </row>
    <row r="3723" spans="2:6">
      <c r="B3723" s="444">
        <v>39329</v>
      </c>
      <c r="C3723" s="445">
        <v>51.199145999999999</v>
      </c>
      <c r="D3723" s="445">
        <v>51.199145999999999</v>
      </c>
      <c r="E3723" s="446">
        <f t="shared" ref="E3723:E3786" si="61">C3723/C3724-1</f>
        <v>-0.88866121878807947</v>
      </c>
      <c r="F3723" s="80">
        <v>-6.4409509954725941E-3</v>
      </c>
    </row>
    <row r="3724" spans="2:6">
      <c r="B3724" s="444">
        <v>43376</v>
      </c>
      <c r="C3724" s="445">
        <v>459.85006700000002</v>
      </c>
      <c r="D3724" s="445">
        <v>459.85006700000002</v>
      </c>
      <c r="E3724" s="446">
        <f t="shared" si="61"/>
        <v>-1.447543879625468E-2</v>
      </c>
      <c r="F3724" s="80">
        <v>-6.4640903884939371E-3</v>
      </c>
    </row>
    <row r="3725" spans="2:6">
      <c r="B3725" s="444">
        <v>43629</v>
      </c>
      <c r="C3725" s="445">
        <v>466.60437000000002</v>
      </c>
      <c r="D3725" s="445">
        <v>466.60437000000002</v>
      </c>
      <c r="E3725" s="446">
        <f t="shared" si="61"/>
        <v>-0.43621505903659918</v>
      </c>
      <c r="F3725" s="80">
        <v>-6.497469120719801E-3</v>
      </c>
    </row>
    <row r="3726" spans="2:6">
      <c r="B3726" s="444">
        <v>44309</v>
      </c>
      <c r="C3726" s="445">
        <v>827.62829599999998</v>
      </c>
      <c r="D3726" s="445">
        <v>827.62829599999998</v>
      </c>
      <c r="E3726" s="446">
        <f t="shared" si="61"/>
        <v>-0.25000555838705429</v>
      </c>
      <c r="F3726" s="80">
        <v>-6.4976159633002295E-3</v>
      </c>
    </row>
    <row r="3727" spans="2:6">
      <c r="B3727" s="444">
        <v>45166</v>
      </c>
      <c r="C3727" s="445">
        <v>1103.512573</v>
      </c>
      <c r="D3727" s="445">
        <v>1103.512573</v>
      </c>
      <c r="E3727" s="446">
        <f t="shared" si="61"/>
        <v>50.124587880752223</v>
      </c>
      <c r="F3727" s="80">
        <v>-6.4993146989582584E-3</v>
      </c>
    </row>
    <row r="3728" spans="2:6">
      <c r="B3728" s="444">
        <v>39799</v>
      </c>
      <c r="C3728" s="445">
        <v>21.584772000000001</v>
      </c>
      <c r="D3728" s="445">
        <v>21.584772000000001</v>
      </c>
      <c r="E3728" s="446">
        <f t="shared" si="61"/>
        <v>-0.97483619064343918</v>
      </c>
      <c r="F3728" s="80">
        <v>-6.5009172645635882E-3</v>
      </c>
    </row>
    <row r="3729" spans="2:6">
      <c r="B3729" s="444">
        <v>44811</v>
      </c>
      <c r="C3729" s="445">
        <v>857.77044699999999</v>
      </c>
      <c r="D3729" s="445">
        <v>857.77044699999999</v>
      </c>
      <c r="E3729" s="446">
        <f t="shared" si="61"/>
        <v>5.090721511292851</v>
      </c>
      <c r="F3729" s="80">
        <v>-6.5046513497909464E-3</v>
      </c>
    </row>
    <row r="3730" spans="2:6">
      <c r="B3730" s="444">
        <v>41373</v>
      </c>
      <c r="C3730" s="445">
        <v>140.83232100000001</v>
      </c>
      <c r="D3730" s="445">
        <v>140.83232100000001</v>
      </c>
      <c r="E3730" s="446">
        <f t="shared" si="61"/>
        <v>0.7638198701560408</v>
      </c>
      <c r="F3730" s="80">
        <v>-6.5067550078273806E-3</v>
      </c>
    </row>
    <row r="3731" spans="2:6">
      <c r="B3731" s="444">
        <v>40520</v>
      </c>
      <c r="C3731" s="445">
        <v>79.845070000000007</v>
      </c>
      <c r="D3731" s="445">
        <v>79.845070000000007</v>
      </c>
      <c r="E3731" s="446">
        <f t="shared" si="61"/>
        <v>0.80979910896173357</v>
      </c>
      <c r="F3731" s="80">
        <v>-6.5384259389383859E-3</v>
      </c>
    </row>
    <row r="3732" spans="2:6">
      <c r="B3732" s="444">
        <v>38936</v>
      </c>
      <c r="C3732" s="445">
        <v>44.118195</v>
      </c>
      <c r="D3732" s="445">
        <v>44.118195</v>
      </c>
      <c r="E3732" s="446">
        <f t="shared" si="61"/>
        <v>-0.8701014831578564</v>
      </c>
      <c r="F3732" s="80">
        <v>-6.5597883624570752E-3</v>
      </c>
    </row>
    <row r="3733" spans="2:6">
      <c r="B3733" s="444">
        <v>42422</v>
      </c>
      <c r="C3733" s="445">
        <v>339.63586400000003</v>
      </c>
      <c r="D3733" s="445">
        <v>339.63586400000003</v>
      </c>
      <c r="E3733" s="446">
        <f t="shared" si="61"/>
        <v>5.9259323245542346</v>
      </c>
      <c r="F3733" s="80">
        <v>-6.5762679061147633E-3</v>
      </c>
    </row>
    <row r="3734" spans="2:6">
      <c r="B3734" s="444">
        <v>38776</v>
      </c>
      <c r="C3734" s="445">
        <v>49.038288000000001</v>
      </c>
      <c r="D3734" s="445">
        <v>49.038288000000001</v>
      </c>
      <c r="E3734" s="446">
        <f t="shared" si="61"/>
        <v>-0.84797639457239293</v>
      </c>
      <c r="F3734" s="80">
        <v>-6.5794127706972905E-3</v>
      </c>
    </row>
    <row r="3735" spans="2:6">
      <c r="B3735" s="444">
        <v>42642</v>
      </c>
      <c r="C3735" s="445">
        <v>322.570221</v>
      </c>
      <c r="D3735" s="445">
        <v>322.570221</v>
      </c>
      <c r="E3735" s="446">
        <f t="shared" si="61"/>
        <v>8.1140385057620819</v>
      </c>
      <c r="F3735" s="80">
        <v>-6.5932450770602724E-3</v>
      </c>
    </row>
    <row r="3736" spans="2:6">
      <c r="B3736" s="444">
        <v>38649</v>
      </c>
      <c r="C3736" s="445">
        <v>35.392676999999999</v>
      </c>
      <c r="D3736" s="445">
        <v>35.392676999999999</v>
      </c>
      <c r="E3736" s="446">
        <f t="shared" si="61"/>
        <v>0.31467225589796155</v>
      </c>
      <c r="F3736" s="80">
        <v>-6.6080408589747064E-3</v>
      </c>
    </row>
    <row r="3737" spans="2:6">
      <c r="B3737" s="444">
        <v>39737</v>
      </c>
      <c r="C3737" s="445">
        <v>26.921292999999999</v>
      </c>
      <c r="D3737" s="445">
        <v>26.921292999999999</v>
      </c>
      <c r="E3737" s="446">
        <f t="shared" si="61"/>
        <v>0.75569302751394907</v>
      </c>
      <c r="F3737" s="80">
        <v>-6.6205999870999621E-3</v>
      </c>
    </row>
    <row r="3738" spans="2:6">
      <c r="B3738" s="444">
        <v>37504</v>
      </c>
      <c r="C3738" s="445">
        <v>15.333712999999999</v>
      </c>
      <c r="D3738" s="445">
        <v>15.333712999999999</v>
      </c>
      <c r="E3738" s="446">
        <f t="shared" si="61"/>
        <v>-0.89501262066542631</v>
      </c>
      <c r="F3738" s="80">
        <v>-6.6254927447449985E-3</v>
      </c>
    </row>
    <row r="3739" spans="2:6">
      <c r="B3739" s="444">
        <v>41355</v>
      </c>
      <c r="C3739" s="445">
        <v>146.05291700000001</v>
      </c>
      <c r="D3739" s="445">
        <v>146.05291700000001</v>
      </c>
      <c r="E3739" s="446">
        <f t="shared" si="61"/>
        <v>-0.86582740162656968</v>
      </c>
      <c r="F3739" s="80">
        <v>-6.6612287244328661E-3</v>
      </c>
    </row>
    <row r="3740" spans="2:6">
      <c r="B3740" s="444">
        <v>45140</v>
      </c>
      <c r="C3740" s="445">
        <v>1088.545044</v>
      </c>
      <c r="D3740" s="445">
        <v>1088.545044</v>
      </c>
      <c r="E3740" s="446">
        <f t="shared" si="61"/>
        <v>3.02719204412797</v>
      </c>
      <c r="F3740" s="80">
        <v>-6.6754016482566403E-3</v>
      </c>
    </row>
    <row r="3741" spans="2:6">
      <c r="B3741" s="444">
        <v>41717</v>
      </c>
      <c r="C3741" s="445">
        <v>270.298767</v>
      </c>
      <c r="D3741" s="445">
        <v>270.298767</v>
      </c>
      <c r="E3741" s="446">
        <f t="shared" si="61"/>
        <v>4.1577327350692261</v>
      </c>
      <c r="F3741" s="80">
        <v>-6.6876136368058114E-3</v>
      </c>
    </row>
    <row r="3742" spans="2:6">
      <c r="B3742" s="444">
        <v>39420</v>
      </c>
      <c r="C3742" s="445">
        <v>52.406509</v>
      </c>
      <c r="D3742" s="445">
        <v>52.406509</v>
      </c>
      <c r="E3742" s="446">
        <f t="shared" si="61"/>
        <v>-0.94791694065264087</v>
      </c>
      <c r="F3742" s="80">
        <v>-6.6918289909391193E-3</v>
      </c>
    </row>
    <row r="3743" spans="2:6">
      <c r="B3743" s="444">
        <v>45001</v>
      </c>
      <c r="C3743" s="445">
        <v>1006.210266</v>
      </c>
      <c r="D3743" s="445">
        <v>1006.210266</v>
      </c>
      <c r="E3743" s="446">
        <f t="shared" si="61"/>
        <v>83.217129833835656</v>
      </c>
      <c r="F3743" s="80">
        <v>-6.7151677509328378E-3</v>
      </c>
    </row>
    <row r="3744" spans="2:6">
      <c r="B3744" s="444">
        <v>37557</v>
      </c>
      <c r="C3744" s="445">
        <v>11.94781</v>
      </c>
      <c r="D3744" s="445">
        <v>11.94781</v>
      </c>
      <c r="E3744" s="446">
        <f t="shared" si="61"/>
        <v>3.0801738527475031E-4</v>
      </c>
      <c r="F3744" s="80">
        <v>-6.7293741763486681E-3</v>
      </c>
    </row>
    <row r="3745" spans="2:6">
      <c r="B3745" s="444">
        <v>37568</v>
      </c>
      <c r="C3745" s="445">
        <v>11.944131</v>
      </c>
      <c r="D3745" s="445">
        <v>11.944131</v>
      </c>
      <c r="E3745" s="446">
        <f t="shared" si="61"/>
        <v>-0.90923175294406511</v>
      </c>
      <c r="F3745" s="80">
        <v>-6.7316807871549145E-3</v>
      </c>
    </row>
    <row r="3746" spans="2:6">
      <c r="B3746" s="444">
        <v>41303</v>
      </c>
      <c r="C3746" s="445">
        <v>131.58931000000001</v>
      </c>
      <c r="D3746" s="445">
        <v>131.58931000000001</v>
      </c>
      <c r="E3746" s="446">
        <f t="shared" si="61"/>
        <v>-0.71281886330303501</v>
      </c>
      <c r="F3746" s="80">
        <v>-6.7466253286719846E-3</v>
      </c>
    </row>
    <row r="3747" spans="2:6">
      <c r="B3747" s="444">
        <v>43901</v>
      </c>
      <c r="C3747" s="445">
        <v>458.21014400000001</v>
      </c>
      <c r="D3747" s="445">
        <v>458.21014400000001</v>
      </c>
      <c r="E3747" s="446">
        <f t="shared" si="61"/>
        <v>3.189676903055739</v>
      </c>
      <c r="F3747" s="80">
        <v>-6.7538441324817011E-3</v>
      </c>
    </row>
    <row r="3748" spans="2:6">
      <c r="B3748" s="444">
        <v>41199</v>
      </c>
      <c r="C3748" s="445">
        <v>109.366463</v>
      </c>
      <c r="D3748" s="445">
        <v>109.366463</v>
      </c>
      <c r="E3748" s="446">
        <f t="shared" si="61"/>
        <v>2.907368784869401</v>
      </c>
      <c r="F3748" s="80">
        <v>-6.7575005425229984E-3</v>
      </c>
    </row>
    <row r="3749" spans="2:6">
      <c r="B3749" s="444">
        <v>38422</v>
      </c>
      <c r="C3749" s="445">
        <v>27.989798</v>
      </c>
      <c r="D3749" s="445">
        <v>27.989798</v>
      </c>
      <c r="E3749" s="446">
        <f t="shared" si="61"/>
        <v>-0.97317784016737463</v>
      </c>
      <c r="F3749" s="80">
        <v>-6.772342735778869E-3</v>
      </c>
    </row>
    <row r="3750" spans="2:6">
      <c r="B3750" s="444">
        <v>44659</v>
      </c>
      <c r="C3750" s="445">
        <v>1043.5325929999999</v>
      </c>
      <c r="D3750" s="445">
        <v>1043.5325929999999</v>
      </c>
      <c r="E3750" s="446">
        <f t="shared" si="61"/>
        <v>2.0037417537594795</v>
      </c>
      <c r="F3750" s="80">
        <v>-6.7759275280232512E-3</v>
      </c>
    </row>
    <row r="3751" spans="2:6">
      <c r="B3751" s="444">
        <v>42783</v>
      </c>
      <c r="C3751" s="445">
        <v>347.410889</v>
      </c>
      <c r="D3751" s="445">
        <v>347.410889</v>
      </c>
      <c r="E3751" s="446">
        <f t="shared" si="61"/>
        <v>5.8364500258179088</v>
      </c>
      <c r="F3751" s="80">
        <v>-6.8049453697089923E-3</v>
      </c>
    </row>
    <row r="3752" spans="2:6">
      <c r="B3752" s="444">
        <v>39373</v>
      </c>
      <c r="C3752" s="445">
        <v>50.817439999999998</v>
      </c>
      <c r="D3752" s="445">
        <v>50.817439999999998</v>
      </c>
      <c r="E3752" s="446">
        <f t="shared" si="61"/>
        <v>-8.5833281914111881E-2</v>
      </c>
      <c r="F3752" s="80">
        <v>-6.8112298839093643E-3</v>
      </c>
    </row>
    <row r="3753" spans="2:6">
      <c r="B3753" s="444">
        <v>39254</v>
      </c>
      <c r="C3753" s="445">
        <v>55.588810000000002</v>
      </c>
      <c r="D3753" s="445">
        <v>55.588810000000002</v>
      </c>
      <c r="E3753" s="446">
        <f t="shared" si="61"/>
        <v>-0.94196826804780842</v>
      </c>
      <c r="F3753" s="80">
        <v>-6.82044347819033E-3</v>
      </c>
    </row>
    <row r="3754" spans="2:6">
      <c r="B3754" s="444">
        <v>44694</v>
      </c>
      <c r="C3754" s="445">
        <v>957.90368699999999</v>
      </c>
      <c r="D3754" s="445">
        <v>957.90368699999999</v>
      </c>
      <c r="E3754" s="446">
        <f t="shared" si="61"/>
        <v>20.030980101814229</v>
      </c>
      <c r="F3754" s="80">
        <v>-6.8435000151041425E-3</v>
      </c>
    </row>
    <row r="3755" spans="2:6">
      <c r="B3755" s="444">
        <v>38974</v>
      </c>
      <c r="C3755" s="445">
        <v>45.547268000000003</v>
      </c>
      <c r="D3755" s="445">
        <v>45.547268000000003</v>
      </c>
      <c r="E3755" s="446">
        <f t="shared" si="61"/>
        <v>-0.87825168426511591</v>
      </c>
      <c r="F3755" s="80">
        <v>-6.881253943550214E-3</v>
      </c>
    </row>
    <row r="3756" spans="2:6">
      <c r="B3756" s="444">
        <v>42268</v>
      </c>
      <c r="C3756" s="445">
        <v>374.11004600000001</v>
      </c>
      <c r="D3756" s="445">
        <v>374.11004600000001</v>
      </c>
      <c r="E3756" s="446">
        <f t="shared" si="61"/>
        <v>-0.36640486369590486</v>
      </c>
      <c r="F3756" s="80">
        <v>-6.8906954026254352E-3</v>
      </c>
    </row>
    <row r="3757" spans="2:6">
      <c r="B3757" s="444">
        <v>44075</v>
      </c>
      <c r="C3757" s="445">
        <v>590.45599400000003</v>
      </c>
      <c r="D3757" s="445">
        <v>590.45599400000003</v>
      </c>
      <c r="E3757" s="446">
        <f t="shared" si="61"/>
        <v>5.3242895678836595</v>
      </c>
      <c r="F3757" s="80">
        <v>-6.9123764030736279E-3</v>
      </c>
    </row>
    <row r="3758" spans="2:6">
      <c r="B3758" s="444">
        <v>41068</v>
      </c>
      <c r="C3758" s="445">
        <v>93.363213000000002</v>
      </c>
      <c r="D3758" s="445">
        <v>93.363213000000002</v>
      </c>
      <c r="E3758" s="446">
        <f t="shared" si="61"/>
        <v>-0.78760076263443957</v>
      </c>
      <c r="F3758" s="80">
        <v>-6.9128020628017595E-3</v>
      </c>
    </row>
    <row r="3759" spans="2:6">
      <c r="B3759" s="444">
        <v>43515</v>
      </c>
      <c r="C3759" s="445">
        <v>439.564728</v>
      </c>
      <c r="D3759" s="445">
        <v>439.564728</v>
      </c>
      <c r="E3759" s="446">
        <f t="shared" si="61"/>
        <v>-0.56849023500891471</v>
      </c>
      <c r="F3759" s="80">
        <v>-6.9293899079305721E-3</v>
      </c>
    </row>
    <row r="3760" spans="2:6">
      <c r="B3760" s="444">
        <v>44886</v>
      </c>
      <c r="C3760" s="445">
        <v>1018.666931</v>
      </c>
      <c r="D3760" s="445">
        <v>1018.666931</v>
      </c>
      <c r="E3760" s="446">
        <f t="shared" si="61"/>
        <v>48.622757422574516</v>
      </c>
      <c r="F3760" s="80">
        <v>-6.9345669703672064E-3</v>
      </c>
    </row>
    <row r="3761" spans="2:6">
      <c r="B3761" s="444">
        <v>39856</v>
      </c>
      <c r="C3761" s="445">
        <v>20.528220999999998</v>
      </c>
      <c r="D3761" s="445">
        <v>20.528220999999998</v>
      </c>
      <c r="E3761" s="446">
        <f t="shared" si="61"/>
        <v>-0.7559727052322881</v>
      </c>
      <c r="F3761" s="80">
        <v>-6.9570308915372081E-3</v>
      </c>
    </row>
    <row r="3762" spans="2:6">
      <c r="B3762" s="444">
        <v>40543</v>
      </c>
      <c r="C3762" s="445">
        <v>84.122642999999997</v>
      </c>
      <c r="D3762" s="445">
        <v>84.122642999999997</v>
      </c>
      <c r="E3762" s="446">
        <f t="shared" si="61"/>
        <v>-0.73146893141437841</v>
      </c>
      <c r="F3762" s="80">
        <v>-6.9650266833171104E-3</v>
      </c>
    </row>
    <row r="3763" spans="2:6">
      <c r="B3763" s="444">
        <v>41897</v>
      </c>
      <c r="C3763" s="445">
        <v>313.26968399999998</v>
      </c>
      <c r="D3763" s="445">
        <v>313.26968399999998</v>
      </c>
      <c r="E3763" s="446">
        <f t="shared" si="61"/>
        <v>7.969684472538896E-2</v>
      </c>
      <c r="F3763" s="80">
        <v>-6.9709807224018761E-3</v>
      </c>
    </row>
    <row r="3764" spans="2:6">
      <c r="B3764" s="444">
        <v>42562</v>
      </c>
      <c r="C3764" s="445">
        <v>290.14596599999999</v>
      </c>
      <c r="D3764" s="445">
        <v>290.14596599999999</v>
      </c>
      <c r="E3764" s="446">
        <f t="shared" si="61"/>
        <v>5.6666868711177898</v>
      </c>
      <c r="F3764" s="80">
        <v>-6.995778634675931E-3</v>
      </c>
    </row>
    <row r="3765" spans="2:6">
      <c r="B3765" s="444">
        <v>39700</v>
      </c>
      <c r="C3765" s="445">
        <v>43.521763</v>
      </c>
      <c r="D3765" s="445">
        <v>43.521763</v>
      </c>
      <c r="E3765" s="446">
        <f t="shared" si="61"/>
        <v>-0.95170846981462676</v>
      </c>
      <c r="F3765" s="80">
        <v>-7.0174691680234824E-3</v>
      </c>
    </row>
    <row r="3766" spans="2:6">
      <c r="B3766" s="444">
        <v>44727</v>
      </c>
      <c r="C3766" s="445">
        <v>901.229736</v>
      </c>
      <c r="D3766" s="445">
        <v>901.229736</v>
      </c>
      <c r="E3766" s="446">
        <f t="shared" si="61"/>
        <v>1.0933924713763288</v>
      </c>
      <c r="F3766" s="80">
        <v>-7.0216458172333018E-3</v>
      </c>
    </row>
    <row r="3767" spans="2:6">
      <c r="B3767" s="444">
        <v>43549</v>
      </c>
      <c r="C3767" s="445">
        <v>430.51159699999999</v>
      </c>
      <c r="D3767" s="445">
        <v>430.51159699999999</v>
      </c>
      <c r="E3767" s="446">
        <f t="shared" si="61"/>
        <v>1.0582535023407331</v>
      </c>
      <c r="F3767" s="80">
        <v>-7.0254321914365869E-3</v>
      </c>
    </row>
    <row r="3768" spans="2:6">
      <c r="B3768" s="444">
        <v>41551</v>
      </c>
      <c r="C3768" s="445">
        <v>209.163544</v>
      </c>
      <c r="D3768" s="445">
        <v>209.163544</v>
      </c>
      <c r="E3768" s="446">
        <f t="shared" si="61"/>
        <v>-0.85438404465587237</v>
      </c>
      <c r="F3768" s="80">
        <v>-7.061596936435266E-3</v>
      </c>
    </row>
    <row r="3769" spans="2:6">
      <c r="B3769" s="444">
        <v>45400</v>
      </c>
      <c r="C3769" s="445">
        <v>1436.4053960000001</v>
      </c>
      <c r="D3769" s="445">
        <v>1436.4053960000001</v>
      </c>
      <c r="E3769" s="446">
        <f t="shared" si="61"/>
        <v>5.7811368497342492</v>
      </c>
      <c r="F3769" s="80">
        <v>-7.0738299743171584E-3</v>
      </c>
    </row>
    <row r="3770" spans="2:6">
      <c r="B3770" s="444">
        <v>41613</v>
      </c>
      <c r="C3770" s="445">
        <v>211.82368500000001</v>
      </c>
      <c r="D3770" s="445">
        <v>211.82368500000001</v>
      </c>
      <c r="E3770" s="446">
        <f t="shared" si="61"/>
        <v>3.5135131363064929</v>
      </c>
      <c r="F3770" s="80">
        <v>-7.0752462666722193E-3</v>
      </c>
    </row>
    <row r="3771" spans="2:6">
      <c r="B3771" s="444">
        <v>38951</v>
      </c>
      <c r="C3771" s="445">
        <v>46.930999999999997</v>
      </c>
      <c r="D3771" s="445">
        <v>46.930999999999997</v>
      </c>
      <c r="E3771" s="446">
        <f t="shared" si="61"/>
        <v>-0.84215895845024857</v>
      </c>
      <c r="F3771" s="80">
        <v>-7.0881562739278925E-3</v>
      </c>
    </row>
    <row r="3772" spans="2:6">
      <c r="B3772" s="444">
        <v>42522</v>
      </c>
      <c r="C3772" s="445">
        <v>297.33078</v>
      </c>
      <c r="D3772" s="445">
        <v>297.33078</v>
      </c>
      <c r="E3772" s="446">
        <f t="shared" si="61"/>
        <v>3.0643093907185213</v>
      </c>
      <c r="F3772" s="80">
        <v>-7.0964085819918976E-3</v>
      </c>
    </row>
    <row r="3773" spans="2:6">
      <c r="B3773" s="444">
        <v>40869</v>
      </c>
      <c r="C3773" s="445">
        <v>73.156531999999999</v>
      </c>
      <c r="D3773" s="445">
        <v>73.156531999999999</v>
      </c>
      <c r="E3773" s="446">
        <f t="shared" si="61"/>
        <v>-0.79523764389880203</v>
      </c>
      <c r="F3773" s="80">
        <v>-7.0965963962386081E-3</v>
      </c>
    </row>
    <row r="3774" spans="2:6">
      <c r="B3774" s="444">
        <v>43068</v>
      </c>
      <c r="C3774" s="445">
        <v>357.27529900000002</v>
      </c>
      <c r="D3774" s="445">
        <v>357.27529900000002</v>
      </c>
      <c r="E3774" s="446">
        <f t="shared" si="61"/>
        <v>-0.59479156520869525</v>
      </c>
      <c r="F3774" s="80">
        <v>-7.0988640873124176E-3</v>
      </c>
    </row>
    <row r="3775" spans="2:6">
      <c r="B3775" s="444">
        <v>44841</v>
      </c>
      <c r="C3775" s="445">
        <v>881.70745799999997</v>
      </c>
      <c r="D3775" s="445">
        <v>881.70745799999997</v>
      </c>
      <c r="E3775" s="446">
        <f t="shared" si="61"/>
        <v>1.3589656176566125</v>
      </c>
      <c r="F3775" s="80">
        <v>-7.1016194147092149E-3</v>
      </c>
    </row>
    <row r="3776" spans="2:6">
      <c r="B3776" s="444">
        <v>42200</v>
      </c>
      <c r="C3776" s="445">
        <v>373.76867700000003</v>
      </c>
      <c r="D3776" s="445">
        <v>373.76867700000003</v>
      </c>
      <c r="E3776" s="446">
        <f t="shared" si="61"/>
        <v>-0.19471166699670162</v>
      </c>
      <c r="F3776" s="80">
        <v>-7.1207547534689608E-3</v>
      </c>
    </row>
    <row r="3777" spans="2:6">
      <c r="B3777" s="444">
        <v>43755</v>
      </c>
      <c r="C3777" s="445">
        <v>464.14267000000001</v>
      </c>
      <c r="D3777" s="445">
        <v>464.14267000000001</v>
      </c>
      <c r="E3777" s="446">
        <f t="shared" si="61"/>
        <v>0.17141086346768808</v>
      </c>
      <c r="F3777" s="80">
        <v>-7.1307704295963115E-3</v>
      </c>
    </row>
    <row r="3778" spans="2:6">
      <c r="B3778" s="444">
        <v>43474</v>
      </c>
      <c r="C3778" s="445">
        <v>396.22534200000001</v>
      </c>
      <c r="D3778" s="445">
        <v>396.22534200000001</v>
      </c>
      <c r="E3778" s="446">
        <f t="shared" si="61"/>
        <v>13.886409048073528</v>
      </c>
      <c r="F3778" s="80">
        <v>-7.1419017203511181E-3</v>
      </c>
    </row>
    <row r="3779" spans="2:6">
      <c r="B3779" s="444">
        <v>38356</v>
      </c>
      <c r="C3779" s="445">
        <v>26.616582999999999</v>
      </c>
      <c r="D3779" s="445">
        <v>26.616582999999999</v>
      </c>
      <c r="E3779" s="446">
        <f t="shared" si="61"/>
        <v>0.20521817792897923</v>
      </c>
      <c r="F3779" s="80">
        <v>-7.1474418286976427E-3</v>
      </c>
    </row>
    <row r="3780" spans="2:6">
      <c r="B3780" s="444">
        <v>38156</v>
      </c>
      <c r="C3780" s="445">
        <v>22.084451999999999</v>
      </c>
      <c r="D3780" s="445">
        <v>22.084451999999999</v>
      </c>
      <c r="E3780" s="446">
        <f t="shared" si="61"/>
        <v>-0.97825584324862525</v>
      </c>
      <c r="F3780" s="80">
        <v>-7.1559376155668764E-3</v>
      </c>
    </row>
    <row r="3781" spans="2:6">
      <c r="B3781" s="444">
        <v>44498</v>
      </c>
      <c r="C3781" s="445">
        <v>1015.649963</v>
      </c>
      <c r="D3781" s="445">
        <v>1015.649963</v>
      </c>
      <c r="E3781" s="446">
        <f t="shared" si="61"/>
        <v>10.115094258060182</v>
      </c>
      <c r="F3781" s="80">
        <v>-7.1614479164218148E-3</v>
      </c>
    </row>
    <row r="3782" spans="2:6">
      <c r="B3782" s="444">
        <v>41043</v>
      </c>
      <c r="C3782" s="445">
        <v>91.375739999999993</v>
      </c>
      <c r="D3782" s="445">
        <v>91.375739999999993</v>
      </c>
      <c r="E3782" s="446">
        <f t="shared" si="61"/>
        <v>2.3058723539487369</v>
      </c>
      <c r="F3782" s="80">
        <v>-7.1639211625760257E-3</v>
      </c>
    </row>
    <row r="3783" spans="2:6">
      <c r="B3783" s="444">
        <v>38296</v>
      </c>
      <c r="C3783" s="445">
        <v>27.640432000000001</v>
      </c>
      <c r="D3783" s="445">
        <v>27.640432000000001</v>
      </c>
      <c r="E3783" s="446">
        <f t="shared" si="61"/>
        <v>1.2659763799428809</v>
      </c>
      <c r="F3783" s="80">
        <v>-7.1874339766615503E-3</v>
      </c>
    </row>
    <row r="3784" spans="2:6">
      <c r="B3784" s="444">
        <v>37685</v>
      </c>
      <c r="C3784" s="445">
        <v>12.198022999999999</v>
      </c>
      <c r="D3784" s="445">
        <v>12.198022999999999</v>
      </c>
      <c r="E3784" s="446">
        <f t="shared" si="61"/>
        <v>-0.96085358547778721</v>
      </c>
      <c r="F3784" s="80">
        <v>-7.1879037005011526E-3</v>
      </c>
    </row>
    <row r="3785" spans="2:6">
      <c r="B3785" s="444">
        <v>42695</v>
      </c>
      <c r="C3785" s="445">
        <v>311.60000600000001</v>
      </c>
      <c r="D3785" s="445">
        <v>311.60000600000001</v>
      </c>
      <c r="E3785" s="446">
        <f t="shared" si="61"/>
        <v>7.5412606061636058</v>
      </c>
      <c r="F3785" s="80">
        <v>-7.2003083006202395E-3</v>
      </c>
    </row>
    <row r="3786" spans="2:6">
      <c r="B3786" s="444">
        <v>39646</v>
      </c>
      <c r="C3786" s="445">
        <v>36.481735</v>
      </c>
      <c r="D3786" s="445">
        <v>36.481735</v>
      </c>
      <c r="E3786" s="446">
        <f t="shared" si="61"/>
        <v>-7.1329712166631309E-2</v>
      </c>
      <c r="F3786" s="80">
        <v>-7.207391424867704E-3</v>
      </c>
    </row>
    <row r="3787" spans="2:6">
      <c r="B3787" s="444">
        <v>38678</v>
      </c>
      <c r="C3787" s="445">
        <v>39.283839999999998</v>
      </c>
      <c r="D3787" s="445">
        <v>39.283839999999998</v>
      </c>
      <c r="E3787" s="446">
        <f t="shared" ref="E3787:E3850" si="62">C3787/C3788-1</f>
        <v>-0.9623065458512402</v>
      </c>
      <c r="F3787" s="80">
        <v>-7.2090603232382033E-3</v>
      </c>
    </row>
    <row r="3788" spans="2:6">
      <c r="B3788" s="444">
        <v>44895</v>
      </c>
      <c r="C3788" s="445">
        <v>1042.1926269999999</v>
      </c>
      <c r="D3788" s="445">
        <v>1042.1926269999999</v>
      </c>
      <c r="E3788" s="446">
        <f t="shared" si="62"/>
        <v>3.3392988066544076</v>
      </c>
      <c r="F3788" s="80">
        <v>-7.2188380039759359E-3</v>
      </c>
    </row>
    <row r="3789" spans="2:6">
      <c r="B3789" s="444">
        <v>41645</v>
      </c>
      <c r="C3789" s="445">
        <v>240.175354</v>
      </c>
      <c r="D3789" s="445">
        <v>240.175354</v>
      </c>
      <c r="E3789" s="446">
        <f t="shared" si="62"/>
        <v>-0.74744551464809961</v>
      </c>
      <c r="F3789" s="80">
        <v>-7.223430433304201E-3</v>
      </c>
    </row>
    <row r="3790" spans="2:6">
      <c r="B3790" s="444">
        <v>44697</v>
      </c>
      <c r="C3790" s="445">
        <v>950.98431400000004</v>
      </c>
      <c r="D3790" s="445">
        <v>950.98431400000004</v>
      </c>
      <c r="E3790" s="446">
        <f t="shared" si="62"/>
        <v>-7.7342793840071922E-2</v>
      </c>
      <c r="F3790" s="80">
        <v>-7.2234537708799618E-3</v>
      </c>
    </row>
    <row r="3791" spans="2:6">
      <c r="B3791" s="444">
        <v>44511</v>
      </c>
      <c r="C3791" s="445">
        <v>1030.7016599999999</v>
      </c>
      <c r="D3791" s="445">
        <v>1030.7016599999999</v>
      </c>
      <c r="E3791" s="446">
        <f t="shared" si="62"/>
        <v>23.679547947648793</v>
      </c>
      <c r="F3791" s="80">
        <v>-7.2274151583907598E-3</v>
      </c>
    </row>
    <row r="3792" spans="2:6">
      <c r="B3792" s="444">
        <v>38930</v>
      </c>
      <c r="C3792" s="445">
        <v>41.763393000000001</v>
      </c>
      <c r="D3792" s="445">
        <v>41.763393000000001</v>
      </c>
      <c r="E3792" s="446">
        <f t="shared" si="62"/>
        <v>-0.8804066407420057</v>
      </c>
      <c r="F3792" s="80">
        <v>-7.2328242827667255E-3</v>
      </c>
    </row>
    <row r="3793" spans="2:6">
      <c r="B3793" s="444">
        <v>42865</v>
      </c>
      <c r="C3793" s="445">
        <v>349.21163899999999</v>
      </c>
      <c r="D3793" s="445">
        <v>349.21163899999999</v>
      </c>
      <c r="E3793" s="446">
        <f t="shared" si="62"/>
        <v>2.8071895768292827</v>
      </c>
      <c r="F3793" s="80">
        <v>-7.2374808396752366E-3</v>
      </c>
    </row>
    <row r="3794" spans="2:6">
      <c r="B3794" s="444">
        <v>41099</v>
      </c>
      <c r="C3794" s="445">
        <v>91.724258000000006</v>
      </c>
      <c r="D3794" s="445">
        <v>91.724258000000006</v>
      </c>
      <c r="E3794" s="446">
        <f t="shared" si="62"/>
        <v>-0.8976581567851406</v>
      </c>
      <c r="F3794" s="80">
        <v>-7.2380695919566085E-3</v>
      </c>
    </row>
    <row r="3795" spans="2:6">
      <c r="B3795" s="444">
        <v>44791</v>
      </c>
      <c r="C3795" s="445">
        <v>896.25372300000004</v>
      </c>
      <c r="D3795" s="445">
        <v>896.25372300000004</v>
      </c>
      <c r="E3795" s="446">
        <f t="shared" si="62"/>
        <v>1.6475527308782234</v>
      </c>
      <c r="F3795" s="80">
        <v>-7.2403969372364374E-3</v>
      </c>
    </row>
    <row r="3796" spans="2:6">
      <c r="B3796" s="444">
        <v>42360</v>
      </c>
      <c r="C3796" s="445">
        <v>338.52157599999998</v>
      </c>
      <c r="D3796" s="445">
        <v>338.52157599999998</v>
      </c>
      <c r="E3796" s="446">
        <f t="shared" si="62"/>
        <v>10.247957089170379</v>
      </c>
      <c r="F3796" s="80">
        <v>-7.2477585178425397E-3</v>
      </c>
    </row>
    <row r="3797" spans="2:6">
      <c r="B3797" s="444">
        <v>38275</v>
      </c>
      <c r="C3797" s="445">
        <v>30.096271999999999</v>
      </c>
      <c r="D3797" s="445">
        <v>30.096271999999999</v>
      </c>
      <c r="E3797" s="446">
        <f t="shared" si="62"/>
        <v>-0.92292131517032128</v>
      </c>
      <c r="F3797" s="80">
        <v>-7.2512947986751453E-3</v>
      </c>
    </row>
    <row r="3798" spans="2:6">
      <c r="B3798" s="444">
        <v>43181</v>
      </c>
      <c r="C3798" s="445">
        <v>390.46167000000003</v>
      </c>
      <c r="D3798" s="445">
        <v>390.46167000000003</v>
      </c>
      <c r="E3798" s="446">
        <f t="shared" si="62"/>
        <v>6.0178150299078137</v>
      </c>
      <c r="F3798" s="80">
        <v>-7.2544180313759421E-3</v>
      </c>
    </row>
    <row r="3799" spans="2:6">
      <c r="B3799" s="444">
        <v>39275</v>
      </c>
      <c r="C3799" s="445">
        <v>55.638638</v>
      </c>
      <c r="D3799" s="445">
        <v>55.638638</v>
      </c>
      <c r="E3799" s="446">
        <f t="shared" si="62"/>
        <v>-0.41558289512531688</v>
      </c>
      <c r="F3799" s="80">
        <v>-7.2545171069811065E-3</v>
      </c>
    </row>
    <row r="3800" spans="2:6">
      <c r="B3800" s="444">
        <v>40661</v>
      </c>
      <c r="C3800" s="445">
        <v>95.203643999999997</v>
      </c>
      <c r="D3800" s="445">
        <v>95.203643999999997</v>
      </c>
      <c r="E3800" s="446">
        <f t="shared" si="62"/>
        <v>-0.88014961981830253</v>
      </c>
      <c r="F3800" s="80">
        <v>-7.2665826094173713E-3</v>
      </c>
    </row>
    <row r="3801" spans="2:6">
      <c r="B3801" s="444">
        <v>44327</v>
      </c>
      <c r="C3801" s="445">
        <v>794.35412599999995</v>
      </c>
      <c r="D3801" s="445">
        <v>794.35412599999995</v>
      </c>
      <c r="E3801" s="446">
        <f t="shared" si="62"/>
        <v>-0.51222731871837324</v>
      </c>
      <c r="F3801" s="80">
        <v>-7.2762281644520588E-3</v>
      </c>
    </row>
    <row r="3802" spans="2:6">
      <c r="B3802" s="444">
        <v>45342</v>
      </c>
      <c r="C3802" s="445">
        <v>1628.533447</v>
      </c>
      <c r="D3802" s="445">
        <v>1628.533447</v>
      </c>
      <c r="E3802" s="446">
        <f t="shared" si="62"/>
        <v>50.789949082796106</v>
      </c>
      <c r="F3802" s="80">
        <v>-7.2824144457179774E-3</v>
      </c>
    </row>
    <row r="3803" spans="2:6">
      <c r="B3803" s="444">
        <v>38565</v>
      </c>
      <c r="C3803" s="445">
        <v>31.444970999999999</v>
      </c>
      <c r="D3803" s="445">
        <v>31.444970999999999</v>
      </c>
      <c r="E3803" s="446">
        <f t="shared" si="62"/>
        <v>-0.97589404921889722</v>
      </c>
      <c r="F3803" s="80">
        <v>-7.2845398212649792E-3</v>
      </c>
    </row>
    <row r="3804" spans="2:6">
      <c r="B3804" s="444">
        <v>45446</v>
      </c>
      <c r="C3804" s="445">
        <v>1304.448486</v>
      </c>
      <c r="D3804" s="445">
        <v>1304.448486</v>
      </c>
      <c r="E3804" s="446">
        <f t="shared" si="62"/>
        <v>6.3495141413081555</v>
      </c>
      <c r="F3804" s="80">
        <v>-7.2879418771252258E-3</v>
      </c>
    </row>
    <row r="3805" spans="2:6">
      <c r="B3805" s="444">
        <v>41487</v>
      </c>
      <c r="C3805" s="445">
        <v>177.487717</v>
      </c>
      <c r="D3805" s="445">
        <v>177.487717</v>
      </c>
      <c r="E3805" s="446">
        <f t="shared" si="62"/>
        <v>-0.78519314507738247</v>
      </c>
      <c r="F3805" s="80">
        <v>-7.3063672162874127E-3</v>
      </c>
    </row>
    <row r="3806" spans="2:6">
      <c r="B3806" s="444">
        <v>44349</v>
      </c>
      <c r="C3806" s="445">
        <v>826.26654099999996</v>
      </c>
      <c r="D3806" s="445">
        <v>826.26654099999996</v>
      </c>
      <c r="E3806" s="446">
        <f t="shared" si="62"/>
        <v>27.031664918645337</v>
      </c>
      <c r="F3806" s="80">
        <v>-7.3106392424712174E-3</v>
      </c>
    </row>
    <row r="3807" spans="2:6">
      <c r="B3807" s="444">
        <v>38448</v>
      </c>
      <c r="C3807" s="445">
        <v>29.476185000000001</v>
      </c>
      <c r="D3807" s="445">
        <v>29.476185000000001</v>
      </c>
      <c r="E3807" s="446">
        <f t="shared" si="62"/>
        <v>-0.91286562769561586</v>
      </c>
      <c r="F3807" s="80">
        <v>-7.3146602162057484E-3</v>
      </c>
    </row>
    <row r="3808" spans="2:6">
      <c r="B3808" s="444">
        <v>42283</v>
      </c>
      <c r="C3808" s="445">
        <v>338.28424100000001</v>
      </c>
      <c r="D3808" s="445">
        <v>338.28424100000001</v>
      </c>
      <c r="E3808" s="446">
        <f t="shared" si="62"/>
        <v>-0.68666225510782741</v>
      </c>
      <c r="F3808" s="80">
        <v>-7.3266841057433307E-3</v>
      </c>
    </row>
    <row r="3809" spans="2:6">
      <c r="B3809" s="444">
        <v>45090</v>
      </c>
      <c r="C3809" s="445">
        <v>1079.615356</v>
      </c>
      <c r="D3809" s="445">
        <v>1079.615356</v>
      </c>
      <c r="E3809" s="446">
        <f t="shared" si="62"/>
        <v>1.0296644360427845</v>
      </c>
      <c r="F3809" s="80">
        <v>-7.326796836932048E-3</v>
      </c>
    </row>
    <row r="3810" spans="2:6">
      <c r="B3810" s="444">
        <v>44029</v>
      </c>
      <c r="C3810" s="445">
        <v>531.91815199999996</v>
      </c>
      <c r="D3810" s="445">
        <v>531.91815199999996</v>
      </c>
      <c r="E3810" s="446">
        <f t="shared" si="62"/>
        <v>0.14035604666976065</v>
      </c>
      <c r="F3810" s="80">
        <v>-7.3278224122564906E-3</v>
      </c>
    </row>
    <row r="3811" spans="2:6">
      <c r="B3811" s="444">
        <v>43557</v>
      </c>
      <c r="C3811" s="445">
        <v>466.44918799999999</v>
      </c>
      <c r="D3811" s="445">
        <v>466.44918799999999</v>
      </c>
      <c r="E3811" s="446">
        <f t="shared" si="62"/>
        <v>-0.45238814386440429</v>
      </c>
      <c r="F3811" s="80">
        <v>-7.3375788799034947E-3</v>
      </c>
    </row>
    <row r="3812" spans="2:6">
      <c r="B3812" s="444">
        <v>44370</v>
      </c>
      <c r="C3812" s="445">
        <v>851.78796399999999</v>
      </c>
      <c r="D3812" s="445">
        <v>851.78796399999999</v>
      </c>
      <c r="E3812" s="446">
        <f t="shared" si="62"/>
        <v>-0.35510810762184286</v>
      </c>
      <c r="F3812" s="80">
        <v>-7.3460564644434179E-3</v>
      </c>
    </row>
    <row r="3813" spans="2:6">
      <c r="B3813" s="444">
        <v>45419</v>
      </c>
      <c r="C3813" s="445">
        <v>1320.822876</v>
      </c>
      <c r="D3813" s="445">
        <v>1320.822876</v>
      </c>
      <c r="E3813" s="446">
        <f t="shared" si="62"/>
        <v>8.3343074634834746</v>
      </c>
      <c r="F3813" s="80">
        <v>-7.3464305811210551E-3</v>
      </c>
    </row>
    <row r="3814" spans="2:6">
      <c r="B3814" s="444">
        <v>41424</v>
      </c>
      <c r="C3814" s="445">
        <v>141.50196800000001</v>
      </c>
      <c r="D3814" s="445">
        <v>141.50196800000001</v>
      </c>
      <c r="E3814" s="446">
        <f t="shared" si="62"/>
        <v>0.47279665321139053</v>
      </c>
      <c r="F3814" s="80">
        <v>-7.357789653510749E-3</v>
      </c>
    </row>
    <row r="3815" spans="2:6">
      <c r="B3815" s="444">
        <v>40654</v>
      </c>
      <c r="C3815" s="445">
        <v>96.077056999999996</v>
      </c>
      <c r="D3815" s="445">
        <v>96.077056999999996</v>
      </c>
      <c r="E3815" s="446">
        <f t="shared" si="62"/>
        <v>-0.7476761702624527</v>
      </c>
      <c r="F3815" s="80">
        <v>-7.3634542594814834E-3</v>
      </c>
    </row>
    <row r="3816" spans="2:6">
      <c r="B3816" s="444">
        <v>43151</v>
      </c>
      <c r="C3816" s="445">
        <v>380.76886000000002</v>
      </c>
      <c r="D3816" s="445">
        <v>380.76886000000002</v>
      </c>
      <c r="E3816" s="446">
        <f t="shared" si="62"/>
        <v>1.7230170687843938E-2</v>
      </c>
      <c r="F3816" s="80">
        <v>-7.3834655653782777E-3</v>
      </c>
    </row>
    <row r="3817" spans="2:6">
      <c r="B3817" s="444">
        <v>43109</v>
      </c>
      <c r="C3817" s="445">
        <v>374.319275</v>
      </c>
      <c r="D3817" s="445">
        <v>374.319275</v>
      </c>
      <c r="E3817" s="446">
        <f t="shared" si="62"/>
        <v>-7.127938105305387E-2</v>
      </c>
      <c r="F3817" s="80">
        <v>-7.3845118865403236E-3</v>
      </c>
    </row>
    <row r="3818" spans="2:6">
      <c r="B3818" s="444">
        <v>43318</v>
      </c>
      <c r="C3818" s="445">
        <v>403.04830900000002</v>
      </c>
      <c r="D3818" s="445">
        <v>403.04830900000002</v>
      </c>
      <c r="E3818" s="446">
        <f t="shared" si="62"/>
        <v>16.60733195881549</v>
      </c>
      <c r="F3818" s="80">
        <v>-7.4198393405793261E-3</v>
      </c>
    </row>
    <row r="3819" spans="2:6">
      <c r="B3819" s="444">
        <v>38170</v>
      </c>
      <c r="C3819" s="445">
        <v>22.890936</v>
      </c>
      <c r="D3819" s="445">
        <v>22.890936</v>
      </c>
      <c r="E3819" s="446">
        <f t="shared" si="62"/>
        <v>-0.9709798526680361</v>
      </c>
      <c r="F3819" s="80">
        <v>-7.4287602342527626E-3</v>
      </c>
    </row>
    <row r="3820" spans="2:6">
      <c r="B3820" s="444">
        <v>44320</v>
      </c>
      <c r="C3820" s="445">
        <v>788.79461700000002</v>
      </c>
      <c r="D3820" s="445">
        <v>788.79461700000002</v>
      </c>
      <c r="E3820" s="446">
        <f t="shared" si="62"/>
        <v>9.5972117293555748</v>
      </c>
      <c r="F3820" s="80">
        <v>-7.4363869151408135E-3</v>
      </c>
    </row>
    <row r="3821" spans="2:6">
      <c r="B3821" s="444">
        <v>40409</v>
      </c>
      <c r="C3821" s="445">
        <v>74.434166000000005</v>
      </c>
      <c r="D3821" s="445">
        <v>74.434166000000005</v>
      </c>
      <c r="E3821" s="446">
        <f t="shared" si="62"/>
        <v>1.12139357981903</v>
      </c>
      <c r="F3821" s="80">
        <v>-7.4549919432738143E-3</v>
      </c>
    </row>
    <row r="3822" spans="2:6">
      <c r="B3822" s="444">
        <v>38887</v>
      </c>
      <c r="C3822" s="445">
        <v>35.087390999999997</v>
      </c>
      <c r="D3822" s="445">
        <v>35.087390999999997</v>
      </c>
      <c r="E3822" s="446">
        <f t="shared" si="62"/>
        <v>0.79548774553738988</v>
      </c>
      <c r="F3822" s="80">
        <v>-7.4628558704012971E-3</v>
      </c>
    </row>
    <row r="3823" spans="2:6">
      <c r="B3823" s="444">
        <v>38076</v>
      </c>
      <c r="C3823" s="445">
        <v>19.541982999999998</v>
      </c>
      <c r="D3823" s="445">
        <v>19.541982999999998</v>
      </c>
      <c r="E3823" s="446">
        <f t="shared" si="62"/>
        <v>-0.94370255374248002</v>
      </c>
      <c r="F3823" s="80">
        <v>-7.4907544498907797E-3</v>
      </c>
    </row>
    <row r="3824" spans="2:6">
      <c r="B3824" s="444">
        <v>42124</v>
      </c>
      <c r="C3824" s="445">
        <v>347.12023900000003</v>
      </c>
      <c r="D3824" s="445">
        <v>347.12023900000003</v>
      </c>
      <c r="E3824" s="446">
        <f t="shared" si="62"/>
        <v>-0.58161319729918626</v>
      </c>
      <c r="F3824" s="80">
        <v>-7.495332219049855E-3</v>
      </c>
    </row>
    <row r="3825" spans="2:6">
      <c r="B3825" s="444">
        <v>44259</v>
      </c>
      <c r="C3825" s="445">
        <v>829.66345200000001</v>
      </c>
      <c r="D3825" s="445">
        <v>829.66345200000001</v>
      </c>
      <c r="E3825" s="446">
        <f t="shared" si="62"/>
        <v>2.5129508461057881E-2</v>
      </c>
      <c r="F3825" s="80">
        <v>-7.5109109914125449E-3</v>
      </c>
    </row>
    <row r="3826" spans="2:6">
      <c r="B3826" s="444">
        <v>44336</v>
      </c>
      <c r="C3826" s="445">
        <v>809.32550000000003</v>
      </c>
      <c r="D3826" s="445">
        <v>809.32550000000003</v>
      </c>
      <c r="E3826" s="446">
        <f t="shared" si="62"/>
        <v>1.4668902505719763</v>
      </c>
      <c r="F3826" s="80">
        <v>-7.5155695274189416E-3</v>
      </c>
    </row>
    <row r="3827" spans="2:6">
      <c r="B3827" s="444">
        <v>42668</v>
      </c>
      <c r="C3827" s="445">
        <v>328.07519500000001</v>
      </c>
      <c r="D3827" s="445">
        <v>328.07519500000001</v>
      </c>
      <c r="E3827" s="446">
        <f t="shared" si="62"/>
        <v>-0.78890509015576904</v>
      </c>
      <c r="F3827" s="80">
        <v>-7.5246452365185235E-3</v>
      </c>
    </row>
    <row r="3828" spans="2:6">
      <c r="B3828" s="444">
        <v>45371</v>
      </c>
      <c r="C3828" s="445">
        <v>1554.159668</v>
      </c>
      <c r="D3828" s="445">
        <v>1554.159668</v>
      </c>
      <c r="E3828" s="446">
        <f t="shared" si="62"/>
        <v>0.82041464222957594</v>
      </c>
      <c r="F3828" s="80">
        <v>-7.5352691331732613E-3</v>
      </c>
    </row>
    <row r="3829" spans="2:6">
      <c r="B3829" s="444">
        <v>44218</v>
      </c>
      <c r="C3829" s="445">
        <v>853.73937999999998</v>
      </c>
      <c r="D3829" s="445">
        <v>853.73937999999998</v>
      </c>
      <c r="E3829" s="446">
        <f t="shared" si="62"/>
        <v>12.477351910435832</v>
      </c>
      <c r="F3829" s="80">
        <v>-7.5505436035002704E-3</v>
      </c>
    </row>
    <row r="3830" spans="2:6">
      <c r="B3830" s="444">
        <v>40158</v>
      </c>
      <c r="C3830" s="445">
        <v>63.346226000000001</v>
      </c>
      <c r="D3830" s="445">
        <v>63.346226000000001</v>
      </c>
      <c r="E3830" s="446">
        <f t="shared" si="62"/>
        <v>0.78018045107710865</v>
      </c>
      <c r="F3830" s="80">
        <v>-7.5678594949460942E-3</v>
      </c>
    </row>
    <row r="3831" spans="2:6">
      <c r="B3831" s="444">
        <v>38624</v>
      </c>
      <c r="C3831" s="445">
        <v>35.584159999999997</v>
      </c>
      <c r="D3831" s="445">
        <v>35.584159999999997</v>
      </c>
      <c r="E3831" s="446">
        <f t="shared" si="62"/>
        <v>-0.91823878739586451</v>
      </c>
      <c r="F3831" s="80">
        <v>-7.5730780641893869E-3</v>
      </c>
    </row>
    <row r="3832" spans="2:6">
      <c r="B3832" s="444">
        <v>43341</v>
      </c>
      <c r="C3832" s="445">
        <v>435.220551</v>
      </c>
      <c r="D3832" s="445">
        <v>435.220551</v>
      </c>
      <c r="E3832" s="446">
        <f t="shared" si="62"/>
        <v>-0.56436316925619345</v>
      </c>
      <c r="F3832" s="80">
        <v>-7.5907468491314134E-3</v>
      </c>
    </row>
    <row r="3833" spans="2:6">
      <c r="B3833" s="444">
        <v>44426</v>
      </c>
      <c r="C3833" s="445">
        <v>999.04443400000002</v>
      </c>
      <c r="D3833" s="445">
        <v>999.04443400000002</v>
      </c>
      <c r="E3833" s="446">
        <f t="shared" si="62"/>
        <v>1.6956535542346285</v>
      </c>
      <c r="F3833" s="80">
        <v>-7.6119069183714361E-3</v>
      </c>
    </row>
    <row r="3834" spans="2:6">
      <c r="B3834" s="444">
        <v>43087</v>
      </c>
      <c r="C3834" s="445">
        <v>370.613068</v>
      </c>
      <c r="D3834" s="445">
        <v>370.613068</v>
      </c>
      <c r="E3834" s="446">
        <f t="shared" si="62"/>
        <v>-0.14243178656791478</v>
      </c>
      <c r="F3834" s="80">
        <v>-7.6249657684858141E-3</v>
      </c>
    </row>
    <row r="3835" spans="2:6">
      <c r="B3835" s="444">
        <v>43662</v>
      </c>
      <c r="C3835" s="445">
        <v>432.16744999999997</v>
      </c>
      <c r="D3835" s="445">
        <v>432.16744999999997</v>
      </c>
      <c r="E3835" s="446">
        <f t="shared" si="62"/>
        <v>8.4490729634445945</v>
      </c>
      <c r="F3835" s="80">
        <v>-7.6399294394922102E-3</v>
      </c>
    </row>
    <row r="3836" spans="2:6">
      <c r="B3836" s="444">
        <v>40029</v>
      </c>
      <c r="C3836" s="445">
        <v>45.736491999999998</v>
      </c>
      <c r="D3836" s="445">
        <v>45.736491999999998</v>
      </c>
      <c r="E3836" s="446">
        <f t="shared" si="62"/>
        <v>0.68268536270794944</v>
      </c>
      <c r="F3836" s="80">
        <v>-7.6651918856022183E-3</v>
      </c>
    </row>
    <row r="3837" spans="2:6">
      <c r="B3837" s="444">
        <v>38349</v>
      </c>
      <c r="C3837" s="445">
        <v>27.180655999999999</v>
      </c>
      <c r="D3837" s="445">
        <v>27.180655999999999</v>
      </c>
      <c r="E3837" s="446">
        <f t="shared" si="62"/>
        <v>-0.40328516737304387</v>
      </c>
      <c r="F3837" s="80">
        <v>-7.6665583085145927E-3</v>
      </c>
    </row>
    <row r="3838" spans="2:6">
      <c r="B3838" s="444">
        <v>38968</v>
      </c>
      <c r="C3838" s="445">
        <v>45.550494999999998</v>
      </c>
      <c r="D3838" s="445">
        <v>45.550494999999998</v>
      </c>
      <c r="E3838" s="446">
        <f t="shared" si="62"/>
        <v>-9.2667246194021446E-3</v>
      </c>
      <c r="F3838" s="80">
        <v>-7.6861767459239783E-3</v>
      </c>
    </row>
    <row r="3839" spans="2:6">
      <c r="B3839" s="444">
        <v>38735</v>
      </c>
      <c r="C3839" s="445">
        <v>45.976546999999997</v>
      </c>
      <c r="D3839" s="445">
        <v>45.976546999999997</v>
      </c>
      <c r="E3839" s="446">
        <f t="shared" si="62"/>
        <v>-0.47856115212026173</v>
      </c>
      <c r="F3839" s="80">
        <v>-7.6864321252301249E-3</v>
      </c>
    </row>
    <row r="3840" spans="2:6">
      <c r="B3840" s="444">
        <v>40632</v>
      </c>
      <c r="C3840" s="445">
        <v>88.172461999999996</v>
      </c>
      <c r="D3840" s="445">
        <v>88.172461999999996</v>
      </c>
      <c r="E3840" s="446">
        <f t="shared" si="62"/>
        <v>3.7912736155999553</v>
      </c>
      <c r="F3840" s="80">
        <v>-7.7084395006139506E-3</v>
      </c>
    </row>
    <row r="3841" spans="2:6">
      <c r="B3841" s="444">
        <v>38069</v>
      </c>
      <c r="C3841" s="445">
        <v>18.402719000000001</v>
      </c>
      <c r="D3841" s="445">
        <v>18.402719000000001</v>
      </c>
      <c r="E3841" s="446">
        <f t="shared" si="62"/>
        <v>-0.77531949181945592</v>
      </c>
      <c r="F3841" s="80">
        <v>-7.7092297229996998E-3</v>
      </c>
    </row>
    <row r="3842" spans="2:6">
      <c r="B3842" s="444">
        <v>40602</v>
      </c>
      <c r="C3842" s="445">
        <v>81.906165999999999</v>
      </c>
      <c r="D3842" s="445">
        <v>81.906165999999999</v>
      </c>
      <c r="E3842" s="446">
        <f t="shared" si="62"/>
        <v>-0.52108076228075606</v>
      </c>
      <c r="F3842" s="80">
        <v>-7.7369971693558304E-3</v>
      </c>
    </row>
    <row r="3843" spans="2:6">
      <c r="B3843" s="444">
        <v>41484</v>
      </c>
      <c r="C3843" s="445">
        <v>171.022919</v>
      </c>
      <c r="D3843" s="445">
        <v>171.022919</v>
      </c>
      <c r="E3843" s="446">
        <f t="shared" si="62"/>
        <v>7.4009144962914437</v>
      </c>
      <c r="F3843" s="80">
        <v>-7.7448422802186556E-3</v>
      </c>
    </row>
    <row r="3844" spans="2:6">
      <c r="B3844" s="444">
        <v>39813</v>
      </c>
      <c r="C3844" s="445">
        <v>20.357655000000001</v>
      </c>
      <c r="D3844" s="445">
        <v>20.357655000000001</v>
      </c>
      <c r="E3844" s="446">
        <f t="shared" si="62"/>
        <v>-0.26690561478503361</v>
      </c>
      <c r="F3844" s="80">
        <v>-7.7459322523373286E-3</v>
      </c>
    </row>
    <row r="3845" spans="2:6">
      <c r="B3845" s="444">
        <v>38460</v>
      </c>
      <c r="C3845" s="445">
        <v>27.769487000000002</v>
      </c>
      <c r="D3845" s="445">
        <v>27.769487000000002</v>
      </c>
      <c r="E3845" s="446">
        <f t="shared" si="62"/>
        <v>1.3830961574914369E-2</v>
      </c>
      <c r="F3845" s="80">
        <v>-7.7617192044566741E-3</v>
      </c>
    </row>
    <row r="3846" spans="2:6">
      <c r="B3846" s="444">
        <v>38348</v>
      </c>
      <c r="C3846" s="445">
        <v>27.390647999999999</v>
      </c>
      <c r="D3846" s="445">
        <v>27.390647999999999</v>
      </c>
      <c r="E3846" s="446">
        <f t="shared" si="62"/>
        <v>-0.61479927818552049</v>
      </c>
      <c r="F3846" s="80">
        <v>-7.7733809465263537E-3</v>
      </c>
    </row>
    <row r="3847" spans="2:6">
      <c r="B3847" s="444">
        <v>40295</v>
      </c>
      <c r="C3847" s="445">
        <v>71.107467999999997</v>
      </c>
      <c r="D3847" s="445">
        <v>71.107467999999997</v>
      </c>
      <c r="E3847" s="446">
        <f t="shared" si="62"/>
        <v>2.1601427239000404</v>
      </c>
      <c r="F3847" s="80">
        <v>-7.8002016033130728E-3</v>
      </c>
    </row>
    <row r="3848" spans="2:6">
      <c r="B3848" s="444">
        <v>38126</v>
      </c>
      <c r="C3848" s="445">
        <v>22.501346999999999</v>
      </c>
      <c r="D3848" s="445">
        <v>22.501346999999999</v>
      </c>
      <c r="E3848" s="446">
        <f t="shared" si="62"/>
        <v>-0.94748565528766293</v>
      </c>
      <c r="F3848" s="80">
        <v>-7.8204641755339477E-3</v>
      </c>
    </row>
    <row r="3849" spans="2:6">
      <c r="B3849" s="444">
        <v>43669</v>
      </c>
      <c r="C3849" s="445">
        <v>428.48001099999999</v>
      </c>
      <c r="D3849" s="445">
        <v>428.48001099999999</v>
      </c>
      <c r="E3849" s="446">
        <f t="shared" si="62"/>
        <v>-0.49652415137733752</v>
      </c>
      <c r="F3849" s="80">
        <v>-7.8510912156949386E-3</v>
      </c>
    </row>
    <row r="3850" spans="2:6">
      <c r="B3850" s="444">
        <v>44383</v>
      </c>
      <c r="C3850" s="445">
        <v>851.04382299999997</v>
      </c>
      <c r="D3850" s="445">
        <v>851.04382299999997</v>
      </c>
      <c r="E3850" s="446">
        <f t="shared" si="62"/>
        <v>40.292287080444531</v>
      </c>
      <c r="F3850" s="80">
        <v>-7.8589288147983272E-3</v>
      </c>
    </row>
    <row r="3851" spans="2:6">
      <c r="B3851" s="444">
        <v>37959</v>
      </c>
      <c r="C3851" s="445">
        <v>20.610237000000001</v>
      </c>
      <c r="D3851" s="445">
        <v>20.610237000000001</v>
      </c>
      <c r="E3851" s="446">
        <f t="shared" ref="E3851:E3914" si="63">C3851/C3852-1</f>
        <v>-0.9500950541479144</v>
      </c>
      <c r="F3851" s="80">
        <v>-7.8599597680045763E-3</v>
      </c>
    </row>
    <row r="3852" spans="2:6">
      <c r="B3852" s="444">
        <v>43300</v>
      </c>
      <c r="C3852" s="445">
        <v>412.989868</v>
      </c>
      <c r="D3852" s="445">
        <v>412.989868</v>
      </c>
      <c r="E3852" s="446">
        <f t="shared" si="63"/>
        <v>7.2712672917788552</v>
      </c>
      <c r="F3852" s="80">
        <v>-7.8796467853425867E-3</v>
      </c>
    </row>
    <row r="3853" spans="2:6">
      <c r="B3853" s="444">
        <v>38778</v>
      </c>
      <c r="C3853" s="445">
        <v>49.930664</v>
      </c>
      <c r="D3853" s="445">
        <v>49.930664</v>
      </c>
      <c r="E3853" s="446">
        <f t="shared" si="63"/>
        <v>-0.85003149957405366</v>
      </c>
      <c r="F3853" s="80">
        <v>-7.8912232465023768E-3</v>
      </c>
    </row>
    <row r="3854" spans="2:6">
      <c r="B3854" s="444">
        <v>42390</v>
      </c>
      <c r="C3854" s="445">
        <v>332.94101000000001</v>
      </c>
      <c r="D3854" s="445">
        <v>332.94101000000001</v>
      </c>
      <c r="E3854" s="446">
        <f t="shared" si="63"/>
        <v>5.7381530578946736</v>
      </c>
      <c r="F3854" s="80">
        <v>-7.8984825830378247E-3</v>
      </c>
    </row>
    <row r="3855" spans="2:6">
      <c r="B3855" s="444">
        <v>38798</v>
      </c>
      <c r="C3855" s="445">
        <v>49.411315999999999</v>
      </c>
      <c r="D3855" s="445">
        <v>49.411315999999999</v>
      </c>
      <c r="E3855" s="446">
        <f t="shared" si="63"/>
        <v>-0.79356838985455891</v>
      </c>
      <c r="F3855" s="80">
        <v>-7.9096069699953198E-3</v>
      </c>
    </row>
    <row r="3856" spans="2:6">
      <c r="B3856" s="444">
        <v>41647</v>
      </c>
      <c r="C3856" s="445">
        <v>239.359253</v>
      </c>
      <c r="D3856" s="445">
        <v>239.359253</v>
      </c>
      <c r="E3856" s="446">
        <f t="shared" si="63"/>
        <v>3.8267218001437735</v>
      </c>
      <c r="F3856" s="80">
        <v>-7.9198055506802811E-3</v>
      </c>
    </row>
    <row r="3857" spans="2:6">
      <c r="B3857" s="444">
        <v>39167</v>
      </c>
      <c r="C3857" s="445">
        <v>49.590439000000003</v>
      </c>
      <c r="D3857" s="445">
        <v>49.590439000000003</v>
      </c>
      <c r="E3857" s="446">
        <f t="shared" si="63"/>
        <v>-0.84827697837236382</v>
      </c>
      <c r="F3857" s="80">
        <v>-7.9201837942124431E-3</v>
      </c>
    </row>
    <row r="3858" spans="2:6">
      <c r="B3858" s="444">
        <v>42460</v>
      </c>
      <c r="C3858" s="445">
        <v>326.84848</v>
      </c>
      <c r="D3858" s="445">
        <v>326.84848</v>
      </c>
      <c r="E3858" s="446">
        <f t="shared" si="63"/>
        <v>3.31931443987561</v>
      </c>
      <c r="F3858" s="80">
        <v>-7.9214042573140242E-3</v>
      </c>
    </row>
    <row r="3859" spans="2:6">
      <c r="B3859" s="444">
        <v>40400</v>
      </c>
      <c r="C3859" s="445">
        <v>75.671379000000002</v>
      </c>
      <c r="D3859" s="445">
        <v>75.671379000000002</v>
      </c>
      <c r="E3859" s="446">
        <f t="shared" si="63"/>
        <v>-0.91736039324622909</v>
      </c>
      <c r="F3859" s="80">
        <v>-7.929640248831471E-3</v>
      </c>
    </row>
    <row r="3860" spans="2:6">
      <c r="B3860" s="444">
        <v>44851</v>
      </c>
      <c r="C3860" s="445">
        <v>915.67932099999996</v>
      </c>
      <c r="D3860" s="445">
        <v>915.67932099999996</v>
      </c>
      <c r="E3860" s="446">
        <f t="shared" si="63"/>
        <v>2.4560642971256104</v>
      </c>
      <c r="F3860" s="80">
        <v>-7.9298874686479781E-3</v>
      </c>
    </row>
    <row r="3861" spans="2:6">
      <c r="B3861" s="444">
        <v>41656</v>
      </c>
      <c r="C3861" s="445">
        <v>264.948578</v>
      </c>
      <c r="D3861" s="445">
        <v>264.948578</v>
      </c>
      <c r="E3861" s="446">
        <f t="shared" si="63"/>
        <v>3.1537741234333332</v>
      </c>
      <c r="F3861" s="80">
        <v>-7.9456138450992864E-3</v>
      </c>
    </row>
    <row r="3862" spans="2:6">
      <c r="B3862" s="444">
        <v>40287</v>
      </c>
      <c r="C3862" s="445">
        <v>63.785023000000002</v>
      </c>
      <c r="D3862" s="445">
        <v>63.785023000000002</v>
      </c>
      <c r="E3862" s="446">
        <f t="shared" si="63"/>
        <v>0.34672285241223455</v>
      </c>
      <c r="F3862" s="80">
        <v>-7.9619327516791127E-3</v>
      </c>
    </row>
    <row r="3863" spans="2:6">
      <c r="B3863" s="444">
        <v>38842</v>
      </c>
      <c r="C3863" s="445">
        <v>47.363140000000001</v>
      </c>
      <c r="D3863" s="445">
        <v>47.363140000000001</v>
      </c>
      <c r="E3863" s="446">
        <f t="shared" si="63"/>
        <v>-0.95742774566993549</v>
      </c>
      <c r="F3863" s="80">
        <v>-7.9658662344901376E-3</v>
      </c>
    </row>
    <row r="3864" spans="2:6">
      <c r="B3864" s="444">
        <v>44455</v>
      </c>
      <c r="C3864" s="445">
        <v>1112.5354</v>
      </c>
      <c r="D3864" s="445">
        <v>1112.5354</v>
      </c>
      <c r="E3864" s="446">
        <f t="shared" si="63"/>
        <v>6.7009431233569048</v>
      </c>
      <c r="F3864" s="80">
        <v>-7.9716982555403382E-3</v>
      </c>
    </row>
    <row r="3865" spans="2:6">
      <c r="B3865" s="444">
        <v>41438</v>
      </c>
      <c r="C3865" s="445">
        <v>144.467422</v>
      </c>
      <c r="D3865" s="445">
        <v>144.467422</v>
      </c>
      <c r="E3865" s="446">
        <f t="shared" si="63"/>
        <v>1.6794744256322498</v>
      </c>
      <c r="F3865" s="80">
        <v>-7.9879101321673751E-3</v>
      </c>
    </row>
    <row r="3866" spans="2:6">
      <c r="B3866" s="444">
        <v>40057</v>
      </c>
      <c r="C3866" s="445">
        <v>53.916328</v>
      </c>
      <c r="D3866" s="445">
        <v>53.916328</v>
      </c>
      <c r="E3866" s="446">
        <f t="shared" si="63"/>
        <v>-0.84195221259165942</v>
      </c>
      <c r="F3866" s="80">
        <v>-8.000180750555197E-3</v>
      </c>
    </row>
    <row r="3867" spans="2:6">
      <c r="B3867" s="444">
        <v>42772</v>
      </c>
      <c r="C3867" s="445">
        <v>341.13940400000001</v>
      </c>
      <c r="D3867" s="445">
        <v>341.13940400000001</v>
      </c>
      <c r="E3867" s="446">
        <f t="shared" si="63"/>
        <v>2.9228946657244372</v>
      </c>
      <c r="F3867" s="80">
        <v>-8.0051195562815813E-3</v>
      </c>
    </row>
    <row r="3868" spans="2:6">
      <c r="B3868" s="444">
        <v>40948</v>
      </c>
      <c r="C3868" s="445">
        <v>86.961143000000007</v>
      </c>
      <c r="D3868" s="445">
        <v>86.961143000000007</v>
      </c>
      <c r="E3868" s="446">
        <f t="shared" si="63"/>
        <v>-0.78022668843997822</v>
      </c>
      <c r="F3868" s="80">
        <v>-8.0263597788173824E-3</v>
      </c>
    </row>
    <row r="3869" spans="2:6">
      <c r="B3869" s="444">
        <v>43168</v>
      </c>
      <c r="C3869" s="445">
        <v>395.68563799999998</v>
      </c>
      <c r="D3869" s="445">
        <v>395.68563799999998</v>
      </c>
      <c r="E3869" s="446">
        <f t="shared" si="63"/>
        <v>-0.67463557522561013</v>
      </c>
      <c r="F3869" s="80">
        <v>-8.0471977093355962E-3</v>
      </c>
    </row>
    <row r="3870" spans="2:6">
      <c r="B3870" s="444">
        <v>45194</v>
      </c>
      <c r="C3870" s="445">
        <v>1216.130615</v>
      </c>
      <c r="D3870" s="445">
        <v>1216.130615</v>
      </c>
      <c r="E3870" s="446">
        <f t="shared" si="63"/>
        <v>5.1985582060901594</v>
      </c>
      <c r="F3870" s="80">
        <v>-8.0474025483187051E-3</v>
      </c>
    </row>
    <row r="3871" spans="2:6">
      <c r="B3871" s="444">
        <v>41535</v>
      </c>
      <c r="C3871" s="445">
        <v>196.19572400000001</v>
      </c>
      <c r="D3871" s="445">
        <v>196.19572400000001</v>
      </c>
      <c r="E3871" s="446">
        <f t="shared" si="63"/>
        <v>2.5559504200535326</v>
      </c>
      <c r="F3871" s="80">
        <v>-8.0509241554425071E-3</v>
      </c>
    </row>
    <row r="3872" spans="2:6">
      <c r="B3872" s="444">
        <v>39267</v>
      </c>
      <c r="C3872" s="445">
        <v>55.173920000000003</v>
      </c>
      <c r="D3872" s="445">
        <v>55.173920000000003</v>
      </c>
      <c r="E3872" s="446">
        <f t="shared" si="63"/>
        <v>-0.94540320189677229</v>
      </c>
      <c r="F3872" s="80">
        <v>-8.0560370945222948E-3</v>
      </c>
    </row>
    <row r="3873" spans="2:6">
      <c r="B3873" s="444">
        <v>45049</v>
      </c>
      <c r="C3873" s="445">
        <v>1010.570618</v>
      </c>
      <c r="D3873" s="445">
        <v>1010.570618</v>
      </c>
      <c r="E3873" s="446">
        <f t="shared" si="63"/>
        <v>1.5971702685971563</v>
      </c>
      <c r="F3873" s="80">
        <v>-8.0560596818726182E-3</v>
      </c>
    </row>
    <row r="3874" spans="2:6">
      <c r="B3874" s="444">
        <v>43234</v>
      </c>
      <c r="C3874" s="445">
        <v>389.10449199999999</v>
      </c>
      <c r="D3874" s="445">
        <v>389.10449199999999</v>
      </c>
      <c r="E3874" s="446">
        <f t="shared" si="63"/>
        <v>7.9250157550743374</v>
      </c>
      <c r="F3874" s="80">
        <v>-8.0936103282841509E-3</v>
      </c>
    </row>
    <row r="3875" spans="2:6">
      <c r="B3875" s="444">
        <v>38925</v>
      </c>
      <c r="C3875" s="445">
        <v>43.597065000000001</v>
      </c>
      <c r="D3875" s="445">
        <v>43.597065000000001</v>
      </c>
      <c r="E3875" s="446">
        <f t="shared" si="63"/>
        <v>-0.86228558328936833</v>
      </c>
      <c r="F3875" s="80">
        <v>-8.1009029505865193E-3</v>
      </c>
    </row>
    <row r="3876" spans="2:6">
      <c r="B3876" s="444">
        <v>42627</v>
      </c>
      <c r="C3876" s="445">
        <v>316.575897</v>
      </c>
      <c r="D3876" s="445">
        <v>316.575897</v>
      </c>
      <c r="E3876" s="446">
        <f t="shared" si="63"/>
        <v>25.071012352885418</v>
      </c>
      <c r="F3876" s="80">
        <v>-8.1128043455813703E-3</v>
      </c>
    </row>
    <row r="3877" spans="2:6">
      <c r="B3877" s="444">
        <v>37676</v>
      </c>
      <c r="C3877" s="445">
        <v>12.142830999999999</v>
      </c>
      <c r="D3877" s="445">
        <v>12.142830999999999</v>
      </c>
      <c r="E3877" s="446">
        <f t="shared" si="63"/>
        <v>-0.86541768297052035</v>
      </c>
      <c r="F3877" s="80">
        <v>-8.1155460590649486E-3</v>
      </c>
    </row>
    <row r="3878" spans="2:6">
      <c r="B3878" s="444">
        <v>41016</v>
      </c>
      <c r="C3878" s="445">
        <v>90.226050999999998</v>
      </c>
      <c r="D3878" s="445">
        <v>90.226050999999998</v>
      </c>
      <c r="E3878" s="446">
        <f t="shared" si="63"/>
        <v>-0.66696000667216493</v>
      </c>
      <c r="F3878" s="80">
        <v>-8.14744206540996E-3</v>
      </c>
    </row>
    <row r="3879" spans="2:6">
      <c r="B3879" s="444">
        <v>41759</v>
      </c>
      <c r="C3879" s="445">
        <v>270.91656499999999</v>
      </c>
      <c r="D3879" s="445">
        <v>270.91656499999999</v>
      </c>
      <c r="E3879" s="446">
        <f t="shared" si="63"/>
        <v>1.999491999717983</v>
      </c>
      <c r="F3879" s="80">
        <v>-8.1659270553243735E-3</v>
      </c>
    </row>
    <row r="3880" spans="2:6">
      <c r="B3880" s="444">
        <v>41050</v>
      </c>
      <c r="C3880" s="445">
        <v>90.320815999999994</v>
      </c>
      <c r="D3880" s="445">
        <v>90.320815999999994</v>
      </c>
      <c r="E3880" s="446">
        <f t="shared" si="63"/>
        <v>-0.39770542108969698</v>
      </c>
      <c r="F3880" s="80">
        <v>-8.1714535413620615E-3</v>
      </c>
    </row>
    <row r="3881" spans="2:6">
      <c r="B3881" s="444">
        <v>41365</v>
      </c>
      <c r="C3881" s="445">
        <v>149.961197</v>
      </c>
      <c r="D3881" s="445">
        <v>149.961197</v>
      </c>
      <c r="E3881" s="446">
        <f t="shared" si="63"/>
        <v>-0.84351635580425643</v>
      </c>
      <c r="F3881" s="80">
        <v>-8.176204437565171E-3</v>
      </c>
    </row>
    <row r="3882" spans="2:6">
      <c r="B3882" s="444">
        <v>44918</v>
      </c>
      <c r="C3882" s="445">
        <v>958.31866500000001</v>
      </c>
      <c r="D3882" s="445">
        <v>958.31866500000001</v>
      </c>
      <c r="E3882" s="446">
        <f t="shared" si="63"/>
        <v>1.377303599966087</v>
      </c>
      <c r="F3882" s="80">
        <v>-8.1801745683567351E-3</v>
      </c>
    </row>
    <row r="3883" spans="2:6">
      <c r="B3883" s="444">
        <v>43321</v>
      </c>
      <c r="C3883" s="445">
        <v>403.111603</v>
      </c>
      <c r="D3883" s="445">
        <v>403.111603</v>
      </c>
      <c r="E3883" s="446">
        <f t="shared" si="63"/>
        <v>6.3733265385841342E-2</v>
      </c>
      <c r="F3883" s="80">
        <v>-8.1900476770799813E-3</v>
      </c>
    </row>
    <row r="3884" spans="2:6">
      <c r="B3884" s="444">
        <v>43033</v>
      </c>
      <c r="C3884" s="445">
        <v>378.95929000000001</v>
      </c>
      <c r="D3884" s="445">
        <v>378.95929000000001</v>
      </c>
      <c r="E3884" s="446">
        <f t="shared" si="63"/>
        <v>27.410490219818858</v>
      </c>
      <c r="F3884" s="80">
        <v>-8.2010017492240017E-3</v>
      </c>
    </row>
    <row r="3885" spans="2:6">
      <c r="B3885" s="444">
        <v>37628</v>
      </c>
      <c r="C3885" s="445">
        <v>13.338710000000001</v>
      </c>
      <c r="D3885" s="445">
        <v>13.338710000000001</v>
      </c>
      <c r="E3885" s="446">
        <f t="shared" si="63"/>
        <v>-0.98785848597265913</v>
      </c>
      <c r="F3885" s="80">
        <v>-8.2083528978321718E-3</v>
      </c>
    </row>
    <row r="3886" spans="2:6">
      <c r="B3886" s="444">
        <v>45146</v>
      </c>
      <c r="C3886" s="445">
        <v>1098.6035159999999</v>
      </c>
      <c r="D3886" s="445">
        <v>1098.6035159999999</v>
      </c>
      <c r="E3886" s="446">
        <f t="shared" si="63"/>
        <v>2.0577785191585072</v>
      </c>
      <c r="F3886" s="80">
        <v>-8.2117842430737831E-3</v>
      </c>
    </row>
    <row r="3887" spans="2:6">
      <c r="B3887" s="444">
        <v>42164</v>
      </c>
      <c r="C3887" s="445">
        <v>359.281586</v>
      </c>
      <c r="D3887" s="445">
        <v>359.281586</v>
      </c>
      <c r="E3887" s="446">
        <f t="shared" si="63"/>
        <v>6.2653885398506057</v>
      </c>
      <c r="F3887" s="80">
        <v>-8.215937357375469E-3</v>
      </c>
    </row>
    <row r="3888" spans="2:6">
      <c r="B3888" s="444">
        <v>39612</v>
      </c>
      <c r="C3888" s="445">
        <v>49.451118000000001</v>
      </c>
      <c r="D3888" s="445">
        <v>49.451118000000001</v>
      </c>
      <c r="E3888" s="446">
        <f t="shared" si="63"/>
        <v>-0.95249059129617819</v>
      </c>
      <c r="F3888" s="80">
        <v>-8.2247496019650645E-3</v>
      </c>
    </row>
    <row r="3889" spans="2:6">
      <c r="B3889" s="444">
        <v>45062</v>
      </c>
      <c r="C3889" s="445">
        <v>1040.869995</v>
      </c>
      <c r="D3889" s="445">
        <v>1040.869995</v>
      </c>
      <c r="E3889" s="446">
        <f t="shared" si="63"/>
        <v>1.345342842800648</v>
      </c>
      <c r="F3889" s="80">
        <v>-8.2294280549116694E-3</v>
      </c>
    </row>
    <row r="3890" spans="2:6">
      <c r="B3890" s="444">
        <v>43734</v>
      </c>
      <c r="C3890" s="445">
        <v>443.80291699999998</v>
      </c>
      <c r="D3890" s="445">
        <v>443.80291699999998</v>
      </c>
      <c r="E3890" s="446">
        <f t="shared" si="63"/>
        <v>-0.65693249793930875</v>
      </c>
      <c r="F3890" s="80">
        <v>-8.2554836323532887E-3</v>
      </c>
    </row>
    <row r="3891" spans="2:6">
      <c r="B3891" s="444">
        <v>45447</v>
      </c>
      <c r="C3891" s="445">
        <v>1293.63147</v>
      </c>
      <c r="D3891" s="445">
        <v>1293.63147</v>
      </c>
      <c r="E3891" s="446">
        <f t="shared" si="63"/>
        <v>1.9035169699547847</v>
      </c>
      <c r="F3891" s="80">
        <v>-8.2924056534954271E-3</v>
      </c>
    </row>
    <row r="3892" spans="2:6">
      <c r="B3892" s="444">
        <v>43649</v>
      </c>
      <c r="C3892" s="445">
        <v>445.53949</v>
      </c>
      <c r="D3892" s="445">
        <v>445.53949</v>
      </c>
      <c r="E3892" s="446">
        <f t="shared" si="63"/>
        <v>-1.591986124917999E-2</v>
      </c>
      <c r="F3892" s="80">
        <v>-8.3018522676256978E-3</v>
      </c>
    </row>
    <row r="3893" spans="2:6">
      <c r="B3893" s="444">
        <v>43973</v>
      </c>
      <c r="C3893" s="445">
        <v>452.747162</v>
      </c>
      <c r="D3893" s="445">
        <v>452.747162</v>
      </c>
      <c r="E3893" s="446">
        <f t="shared" si="63"/>
        <v>2.4440907525541795</v>
      </c>
      <c r="F3893" s="80">
        <v>-8.3200052750915798E-3</v>
      </c>
    </row>
    <row r="3894" spans="2:6">
      <c r="B3894" s="444">
        <v>41323</v>
      </c>
      <c r="C3894" s="445">
        <v>131.45622299999999</v>
      </c>
      <c r="D3894" s="445">
        <v>131.45622299999999</v>
      </c>
      <c r="E3894" s="446">
        <f t="shared" si="63"/>
        <v>-0.87364023115193534</v>
      </c>
      <c r="F3894" s="80">
        <v>-8.3208989550973556E-3</v>
      </c>
    </row>
    <row r="3895" spans="2:6">
      <c r="B3895" s="444">
        <v>44893</v>
      </c>
      <c r="C3895" s="445">
        <v>1040.3328859999999</v>
      </c>
      <c r="D3895" s="445">
        <v>1040.3328859999999</v>
      </c>
      <c r="E3895" s="446">
        <f t="shared" si="63"/>
        <v>8.9844492631722801</v>
      </c>
      <c r="F3895" s="80">
        <v>-8.3317328258166734E-3</v>
      </c>
    </row>
    <row r="3896" spans="2:6">
      <c r="B3896" s="444">
        <v>41143</v>
      </c>
      <c r="C3896" s="445">
        <v>104.19532</v>
      </c>
      <c r="D3896" s="445">
        <v>104.19532</v>
      </c>
      <c r="E3896" s="446">
        <f t="shared" si="63"/>
        <v>-0.76192688546341636</v>
      </c>
      <c r="F3896" s="80">
        <v>-8.3370431949717494E-3</v>
      </c>
    </row>
    <row r="3897" spans="2:6">
      <c r="B3897" s="444">
        <v>43531</v>
      </c>
      <c r="C3897" s="445">
        <v>437.66101099999997</v>
      </c>
      <c r="D3897" s="445">
        <v>437.66101099999997</v>
      </c>
      <c r="E3897" s="446">
        <f t="shared" si="63"/>
        <v>2.3732523289114282</v>
      </c>
      <c r="F3897" s="80">
        <v>-8.3395784200852585E-3</v>
      </c>
    </row>
    <row r="3898" spans="2:6">
      <c r="B3898" s="444">
        <v>41309</v>
      </c>
      <c r="C3898" s="445">
        <v>129.74452199999999</v>
      </c>
      <c r="D3898" s="445">
        <v>129.74452199999999</v>
      </c>
      <c r="E3898" s="446">
        <f t="shared" si="63"/>
        <v>-0.68922343331540992</v>
      </c>
      <c r="F3898" s="80">
        <v>-8.3580563865531809E-3</v>
      </c>
    </row>
    <row r="3899" spans="2:6">
      <c r="B3899" s="444">
        <v>43419</v>
      </c>
      <c r="C3899" s="445">
        <v>417.484894</v>
      </c>
      <c r="D3899" s="445">
        <v>417.484894</v>
      </c>
      <c r="E3899" s="446">
        <f t="shared" si="63"/>
        <v>0.53279210706937685</v>
      </c>
      <c r="F3899" s="80">
        <v>-8.3742911540610754E-3</v>
      </c>
    </row>
    <row r="3900" spans="2:6">
      <c r="B3900" s="444">
        <v>41722</v>
      </c>
      <c r="C3900" s="445">
        <v>272.36889600000001</v>
      </c>
      <c r="D3900" s="445">
        <v>272.36889600000001</v>
      </c>
      <c r="E3900" s="446">
        <f t="shared" si="63"/>
        <v>-0.67828398265179535</v>
      </c>
      <c r="F3900" s="80">
        <v>-8.3785236759570392E-3</v>
      </c>
    </row>
    <row r="3901" spans="2:6">
      <c r="B3901" s="444">
        <v>44214</v>
      </c>
      <c r="C3901" s="445">
        <v>846.61279300000001</v>
      </c>
      <c r="D3901" s="445">
        <v>846.61279300000001</v>
      </c>
      <c r="E3901" s="446">
        <f t="shared" si="63"/>
        <v>0.21118799390403109</v>
      </c>
      <c r="F3901" s="80">
        <v>-8.3854954289646066E-3</v>
      </c>
    </row>
    <row r="3902" spans="2:6">
      <c r="B3902" s="444">
        <v>44097</v>
      </c>
      <c r="C3902" s="445">
        <v>698.99371299999996</v>
      </c>
      <c r="D3902" s="445">
        <v>698.99371299999996</v>
      </c>
      <c r="E3902" s="446">
        <f t="shared" si="63"/>
        <v>0.56840618897661432</v>
      </c>
      <c r="F3902" s="80">
        <v>-8.4043494920036377E-3</v>
      </c>
    </row>
    <row r="3903" spans="2:6">
      <c r="B3903" s="444">
        <v>43727</v>
      </c>
      <c r="C3903" s="445">
        <v>445.671356</v>
      </c>
      <c r="D3903" s="445">
        <v>445.671356</v>
      </c>
      <c r="E3903" s="446">
        <f t="shared" si="63"/>
        <v>-0.25727099642733053</v>
      </c>
      <c r="F3903" s="80">
        <v>-8.4081645590403653E-3</v>
      </c>
    </row>
    <row r="3904" spans="2:6">
      <c r="B3904" s="444">
        <v>44078</v>
      </c>
      <c r="C3904" s="445">
        <v>600.04571499999997</v>
      </c>
      <c r="D3904" s="445">
        <v>600.04571499999997</v>
      </c>
      <c r="E3904" s="446">
        <f t="shared" si="63"/>
        <v>4.4649118550463145</v>
      </c>
      <c r="F3904" s="80">
        <v>-8.4187821322925238E-3</v>
      </c>
    </row>
    <row r="3905" spans="2:6">
      <c r="B3905" s="444">
        <v>41166</v>
      </c>
      <c r="C3905" s="445">
        <v>109.799706</v>
      </c>
      <c r="D3905" s="445">
        <v>109.799706</v>
      </c>
      <c r="E3905" s="446">
        <f t="shared" si="63"/>
        <v>6.1132300992278825</v>
      </c>
      <c r="F3905" s="80">
        <v>-8.4215130879815581E-3</v>
      </c>
    </row>
    <row r="3906" spans="2:6">
      <c r="B3906" s="444">
        <v>37503</v>
      </c>
      <c r="C3906" s="445">
        <v>15.435983999999999</v>
      </c>
      <c r="D3906" s="445">
        <v>15.435983999999999</v>
      </c>
      <c r="E3906" s="446">
        <f t="shared" si="63"/>
        <v>-0.95798732709107359</v>
      </c>
      <c r="F3906" s="80">
        <v>-8.4466480984684011E-3</v>
      </c>
    </row>
    <row r="3907" spans="2:6">
      <c r="B3907" s="444">
        <v>42270</v>
      </c>
      <c r="C3907" s="445">
        <v>367.41256700000002</v>
      </c>
      <c r="D3907" s="445">
        <v>367.41256700000002</v>
      </c>
      <c r="E3907" s="446">
        <f t="shared" si="63"/>
        <v>0.35076649387655157</v>
      </c>
      <c r="F3907" s="80">
        <v>-8.4492080974111206E-3</v>
      </c>
    </row>
    <row r="3908" spans="2:6">
      <c r="B3908" s="444">
        <v>41667</v>
      </c>
      <c r="C3908" s="445">
        <v>272.00302099999999</v>
      </c>
      <c r="D3908" s="445">
        <v>272.00302099999999</v>
      </c>
      <c r="E3908" s="446">
        <f t="shared" si="63"/>
        <v>-0.21253869225604949</v>
      </c>
      <c r="F3908" s="80">
        <v>-8.4591963145070892E-3</v>
      </c>
    </row>
    <row r="3909" spans="2:6">
      <c r="B3909" s="444">
        <v>42328</v>
      </c>
      <c r="C3909" s="445">
        <v>345.41763300000002</v>
      </c>
      <c r="D3909" s="445">
        <v>345.41763300000002</v>
      </c>
      <c r="E3909" s="446">
        <f t="shared" si="63"/>
        <v>-0.64663996161572401</v>
      </c>
      <c r="F3909" s="80">
        <v>-8.467319977564669E-3</v>
      </c>
    </row>
    <row r="3910" spans="2:6">
      <c r="B3910" s="444">
        <v>44699</v>
      </c>
      <c r="C3910" s="445">
        <v>977.52319299999999</v>
      </c>
      <c r="D3910" s="445">
        <v>977.52319299999999</v>
      </c>
      <c r="E3910" s="446">
        <f t="shared" si="63"/>
        <v>-6.1379267646254232E-2</v>
      </c>
      <c r="F3910" s="80">
        <v>-8.4958971651233339E-3</v>
      </c>
    </row>
    <row r="3911" spans="2:6">
      <c r="B3911" s="444">
        <v>44509</v>
      </c>
      <c r="C3911" s="445">
        <v>1041.4464109999999</v>
      </c>
      <c r="D3911" s="445">
        <v>1041.4464109999999</v>
      </c>
      <c r="E3911" s="446">
        <f t="shared" si="63"/>
        <v>10.994592918617629</v>
      </c>
      <c r="F3911" s="80">
        <v>-8.4963496812148209E-3</v>
      </c>
    </row>
    <row r="3912" spans="2:6">
      <c r="B3912" s="444">
        <v>41086</v>
      </c>
      <c r="C3912" s="445">
        <v>86.826324</v>
      </c>
      <c r="D3912" s="445">
        <v>86.826324</v>
      </c>
      <c r="E3912" s="446">
        <f t="shared" si="63"/>
        <v>-0.91147591434458319</v>
      </c>
      <c r="F3912" s="80">
        <v>-8.4967648139602225E-3</v>
      </c>
    </row>
    <row r="3913" spans="2:6">
      <c r="B3913" s="444">
        <v>44937</v>
      </c>
      <c r="C3913" s="445">
        <v>980.82147199999997</v>
      </c>
      <c r="D3913" s="445">
        <v>980.82147199999997</v>
      </c>
      <c r="E3913" s="446">
        <f t="shared" si="63"/>
        <v>16.50571840651547</v>
      </c>
      <c r="F3913" s="80">
        <v>-8.5068442488269724E-3</v>
      </c>
    </row>
    <row r="3914" spans="2:6">
      <c r="B3914" s="444">
        <v>39248</v>
      </c>
      <c r="C3914" s="445">
        <v>56.028632999999999</v>
      </c>
      <c r="D3914" s="445">
        <v>56.028632999999999</v>
      </c>
      <c r="E3914" s="446">
        <f t="shared" si="63"/>
        <v>-0.94797899721887058</v>
      </c>
      <c r="F3914" s="80">
        <v>-8.5167533611890667E-3</v>
      </c>
    </row>
    <row r="3915" spans="2:6">
      <c r="B3915" s="444">
        <v>45083</v>
      </c>
      <c r="C3915" s="445">
        <v>1077.0386960000001</v>
      </c>
      <c r="D3915" s="445">
        <v>1077.0386960000001</v>
      </c>
      <c r="E3915" s="446">
        <f t="shared" ref="E3915:E3978" si="64">C3915/C3916-1</f>
        <v>1.9959481437978077</v>
      </c>
      <c r="F3915" s="80">
        <v>-8.5215824678240848E-3</v>
      </c>
    </row>
    <row r="3916" spans="2:6">
      <c r="B3916" s="444">
        <v>42129</v>
      </c>
      <c r="C3916" s="445">
        <v>359.49844400000001</v>
      </c>
      <c r="D3916" s="445">
        <v>359.49844400000001</v>
      </c>
      <c r="E3916" s="446">
        <f t="shared" si="64"/>
        <v>-0.6621142421260422</v>
      </c>
      <c r="F3916" s="80">
        <v>-8.5342322867792975E-3</v>
      </c>
    </row>
    <row r="3917" spans="2:6">
      <c r="B3917" s="444">
        <v>45118</v>
      </c>
      <c r="C3917" s="445">
        <v>1063.9644780000001</v>
      </c>
      <c r="D3917" s="445">
        <v>1063.9644780000001</v>
      </c>
      <c r="E3917" s="446">
        <f t="shared" si="64"/>
        <v>10.761087267461781</v>
      </c>
      <c r="F3917" s="80">
        <v>-8.5370937302939875E-3</v>
      </c>
    </row>
    <row r="3918" spans="2:6">
      <c r="B3918" s="444">
        <v>40753</v>
      </c>
      <c r="C3918" s="445">
        <v>90.464805999999996</v>
      </c>
      <c r="D3918" s="445">
        <v>90.464805999999996</v>
      </c>
      <c r="E3918" s="446">
        <f t="shared" si="64"/>
        <v>0.37760724131552026</v>
      </c>
      <c r="F3918" s="80">
        <v>-8.5542993063997264E-3</v>
      </c>
    </row>
    <row r="3919" spans="2:6">
      <c r="B3919" s="444">
        <v>40242</v>
      </c>
      <c r="C3919" s="445">
        <v>65.668068000000005</v>
      </c>
      <c r="D3919" s="445">
        <v>65.668068000000005</v>
      </c>
      <c r="E3919" s="446">
        <f t="shared" si="64"/>
        <v>0.20697225914947559</v>
      </c>
      <c r="F3919" s="80">
        <v>-8.5566778488015416E-3</v>
      </c>
    </row>
    <row r="3920" spans="2:6">
      <c r="B3920" s="444">
        <v>39442</v>
      </c>
      <c r="C3920" s="445">
        <v>54.407271999999999</v>
      </c>
      <c r="D3920" s="445">
        <v>54.407271999999999</v>
      </c>
      <c r="E3920" s="446">
        <f t="shared" si="64"/>
        <v>2.5806250633024517</v>
      </c>
      <c r="F3920" s="80">
        <v>-8.5780972313123094E-3</v>
      </c>
    </row>
    <row r="3921" spans="2:6">
      <c r="B3921" s="444">
        <v>37522</v>
      </c>
      <c r="C3921" s="445">
        <v>15.194909000000001</v>
      </c>
      <c r="D3921" s="445">
        <v>15.194909000000001</v>
      </c>
      <c r="E3921" s="446">
        <f t="shared" si="64"/>
        <v>-0.68544910735842546</v>
      </c>
      <c r="F3921" s="80">
        <v>-8.5792499972922043E-3</v>
      </c>
    </row>
    <row r="3922" spans="2:6">
      <c r="B3922" s="444">
        <v>38785</v>
      </c>
      <c r="C3922" s="445">
        <v>48.306679000000003</v>
      </c>
      <c r="D3922" s="445">
        <v>48.306679000000003</v>
      </c>
      <c r="E3922" s="446">
        <f t="shared" si="64"/>
        <v>-0.11596711940216453</v>
      </c>
      <c r="F3922" s="80">
        <v>-8.5797304875446789E-3</v>
      </c>
    </row>
    <row r="3923" spans="2:6">
      <c r="B3923" s="444">
        <v>39121</v>
      </c>
      <c r="C3923" s="445">
        <v>54.643532</v>
      </c>
      <c r="D3923" s="445">
        <v>54.643532</v>
      </c>
      <c r="E3923" s="446">
        <f t="shared" si="64"/>
        <v>-0.94995177706542011</v>
      </c>
      <c r="F3923" s="80">
        <v>-8.589839595342208E-3</v>
      </c>
    </row>
    <row r="3924" spans="2:6">
      <c r="B3924" s="444">
        <v>45148</v>
      </c>
      <c r="C3924" s="445">
        <v>1091.8176269999999</v>
      </c>
      <c r="D3924" s="445">
        <v>1091.8176269999999</v>
      </c>
      <c r="E3924" s="446">
        <f t="shared" si="64"/>
        <v>22.564741495635474</v>
      </c>
      <c r="F3924" s="80">
        <v>-8.6091084081314495E-3</v>
      </c>
    </row>
    <row r="3925" spans="2:6">
      <c r="B3925" s="444">
        <v>38734</v>
      </c>
      <c r="C3925" s="445">
        <v>46.332680000000003</v>
      </c>
      <c r="D3925" s="445">
        <v>46.332680000000003</v>
      </c>
      <c r="E3925" s="446">
        <f t="shared" si="64"/>
        <v>-0.38948643124782156</v>
      </c>
      <c r="F3925" s="80">
        <v>-8.6107436499980317E-3</v>
      </c>
    </row>
    <row r="3926" spans="2:6">
      <c r="B3926" s="444">
        <v>40449</v>
      </c>
      <c r="C3926" s="445">
        <v>75.891318999999996</v>
      </c>
      <c r="D3926" s="445">
        <v>75.891318999999996</v>
      </c>
      <c r="E3926" s="446">
        <f t="shared" si="64"/>
        <v>-0.766820777152041</v>
      </c>
      <c r="F3926" s="80">
        <v>-8.6196469673491816E-3</v>
      </c>
    </row>
    <row r="3927" spans="2:6">
      <c r="B3927" s="444">
        <v>42457</v>
      </c>
      <c r="C3927" s="445">
        <v>325.46346999999997</v>
      </c>
      <c r="D3927" s="445">
        <v>325.46346999999997</v>
      </c>
      <c r="E3927" s="446">
        <f t="shared" si="64"/>
        <v>0.19650129927420945</v>
      </c>
      <c r="F3927" s="80">
        <v>-8.6217703466935358E-3</v>
      </c>
    </row>
    <row r="3928" spans="2:6">
      <c r="B3928" s="444">
        <v>41745</v>
      </c>
      <c r="C3928" s="445">
        <v>272.01263399999999</v>
      </c>
      <c r="D3928" s="445">
        <v>272.01263399999999</v>
      </c>
      <c r="E3928" s="446">
        <f t="shared" si="64"/>
        <v>-0.22360976945820421</v>
      </c>
      <c r="F3928" s="80">
        <v>-8.6328144565325227E-3</v>
      </c>
    </row>
    <row r="3929" spans="2:6">
      <c r="B3929" s="444">
        <v>42402</v>
      </c>
      <c r="C3929" s="445">
        <v>350.35556000000003</v>
      </c>
      <c r="D3929" s="445">
        <v>350.35556000000003</v>
      </c>
      <c r="E3929" s="446">
        <f t="shared" si="64"/>
        <v>-0.2872333168100627</v>
      </c>
      <c r="F3929" s="80">
        <v>-8.6901984911109675E-3</v>
      </c>
    </row>
    <row r="3930" spans="2:6">
      <c r="B3930" s="444">
        <v>43999</v>
      </c>
      <c r="C3930" s="445">
        <v>491.54312099999999</v>
      </c>
      <c r="D3930" s="445">
        <v>491.54312099999999</v>
      </c>
      <c r="E3930" s="446">
        <f t="shared" si="64"/>
        <v>0.22849245498634918</v>
      </c>
      <c r="F3930" s="80">
        <v>-8.6933056018219101E-3</v>
      </c>
    </row>
    <row r="3931" spans="2:6">
      <c r="B3931" s="444">
        <v>42080</v>
      </c>
      <c r="C3931" s="445">
        <v>400.11895800000002</v>
      </c>
      <c r="D3931" s="445">
        <v>400.11895800000002</v>
      </c>
      <c r="E3931" s="446">
        <f t="shared" si="64"/>
        <v>4.1660500796226065</v>
      </c>
      <c r="F3931" s="80">
        <v>-8.701975248959104E-3</v>
      </c>
    </row>
    <row r="3932" spans="2:6">
      <c r="B3932" s="444">
        <v>40913</v>
      </c>
      <c r="C3932" s="445">
        <v>77.451622</v>
      </c>
      <c r="D3932" s="445">
        <v>77.451622</v>
      </c>
      <c r="E3932" s="446">
        <f t="shared" si="64"/>
        <v>-0.79938803468373298</v>
      </c>
      <c r="F3932" s="80">
        <v>-8.7237902843910753E-3</v>
      </c>
    </row>
    <row r="3933" spans="2:6">
      <c r="B3933" s="444">
        <v>43228</v>
      </c>
      <c r="C3933" s="445">
        <v>386.07678199999998</v>
      </c>
      <c r="D3933" s="445">
        <v>386.07678199999998</v>
      </c>
      <c r="E3933" s="446">
        <f t="shared" si="64"/>
        <v>0.16053019189187601</v>
      </c>
      <c r="F3933" s="80">
        <v>-8.7265374074632085E-3</v>
      </c>
    </row>
    <row r="3934" spans="2:6">
      <c r="B3934" s="444">
        <v>41906</v>
      </c>
      <c r="C3934" s="445">
        <v>332.67275999999998</v>
      </c>
      <c r="D3934" s="445">
        <v>332.67275999999998</v>
      </c>
      <c r="E3934" s="446">
        <f t="shared" si="64"/>
        <v>-0.21311368294542454</v>
      </c>
      <c r="F3934" s="80">
        <v>-8.7270243136502446E-3</v>
      </c>
    </row>
    <row r="3935" spans="2:6">
      <c r="B3935" s="444">
        <v>43125</v>
      </c>
      <c r="C3935" s="445">
        <v>422.77105699999998</v>
      </c>
      <c r="D3935" s="445">
        <v>422.77105699999998</v>
      </c>
      <c r="E3935" s="446">
        <f t="shared" si="64"/>
        <v>0.17829172558389272</v>
      </c>
      <c r="F3935" s="80">
        <v>-8.738797823309552E-3</v>
      </c>
    </row>
    <row r="3936" spans="2:6">
      <c r="B3936" s="444">
        <v>42895</v>
      </c>
      <c r="C3936" s="445">
        <v>358.79998799999998</v>
      </c>
      <c r="D3936" s="445">
        <v>358.79998799999998</v>
      </c>
      <c r="E3936" s="446">
        <f t="shared" si="64"/>
        <v>-0.65577180656393053</v>
      </c>
      <c r="F3936" s="80">
        <v>-8.7522373316417656E-3</v>
      </c>
    </row>
    <row r="3937" spans="2:6">
      <c r="B3937" s="444">
        <v>44901</v>
      </c>
      <c r="C3937" s="445">
        <v>1042.3317870000001</v>
      </c>
      <c r="D3937" s="445">
        <v>1042.3317870000001</v>
      </c>
      <c r="E3937" s="446">
        <f t="shared" si="64"/>
        <v>2.6451300267828826E-2</v>
      </c>
      <c r="F3937" s="80">
        <v>-8.7547339718825334E-3</v>
      </c>
    </row>
    <row r="3938" spans="2:6">
      <c r="B3938" s="444">
        <v>44432</v>
      </c>
      <c r="C3938" s="445">
        <v>1015.471252</v>
      </c>
      <c r="D3938" s="445">
        <v>1015.471252</v>
      </c>
      <c r="E3938" s="446">
        <f t="shared" si="64"/>
        <v>47.198902543284362</v>
      </c>
      <c r="F3938" s="80">
        <v>-8.7700795910659046E-3</v>
      </c>
    </row>
    <row r="3939" spans="2:6">
      <c r="B3939" s="444">
        <v>37974</v>
      </c>
      <c r="C3939" s="445">
        <v>21.068348</v>
      </c>
      <c r="D3939" s="445">
        <v>21.068348</v>
      </c>
      <c r="E3939" s="446">
        <f t="shared" si="64"/>
        <v>-0.95759852775213938</v>
      </c>
      <c r="F3939" s="80">
        <v>-8.7921898555968214E-3</v>
      </c>
    </row>
    <row r="3940" spans="2:6">
      <c r="B3940" s="444">
        <v>43851</v>
      </c>
      <c r="C3940" s="445">
        <v>496.877747</v>
      </c>
      <c r="D3940" s="445">
        <v>496.877747</v>
      </c>
      <c r="E3940" s="446">
        <f t="shared" si="64"/>
        <v>2.5420045773816136</v>
      </c>
      <c r="F3940" s="80">
        <v>-8.8248639492851666E-3</v>
      </c>
    </row>
    <row r="3941" spans="2:6">
      <c r="B3941" s="444">
        <v>41429</v>
      </c>
      <c r="C3941" s="445">
        <v>140.281509</v>
      </c>
      <c r="D3941" s="445">
        <v>140.281509</v>
      </c>
      <c r="E3941" s="446">
        <f t="shared" si="64"/>
        <v>-0.58085108920161677</v>
      </c>
      <c r="F3941" s="80">
        <v>-8.8256526897301235E-3</v>
      </c>
    </row>
    <row r="3942" spans="2:6">
      <c r="B3942" s="444">
        <v>42774</v>
      </c>
      <c r="C3942" s="445">
        <v>334.68179300000003</v>
      </c>
      <c r="D3942" s="445">
        <v>334.68179300000003</v>
      </c>
      <c r="E3942" s="446">
        <f t="shared" si="64"/>
        <v>0.14273393559450431</v>
      </c>
      <c r="F3942" s="80">
        <v>-8.8268636167403436E-3</v>
      </c>
    </row>
    <row r="3943" spans="2:6">
      <c r="B3943" s="444">
        <v>42572</v>
      </c>
      <c r="C3943" s="445">
        <v>292.87814300000002</v>
      </c>
      <c r="D3943" s="445">
        <v>292.87814300000002</v>
      </c>
      <c r="E3943" s="446">
        <f t="shared" si="64"/>
        <v>-0.33639128124455531</v>
      </c>
      <c r="F3943" s="80">
        <v>-8.8356593653442506E-3</v>
      </c>
    </row>
    <row r="3944" spans="2:6">
      <c r="B3944" s="444">
        <v>43530</v>
      </c>
      <c r="C3944" s="445">
        <v>441.34161399999999</v>
      </c>
      <c r="D3944" s="445">
        <v>441.34161399999999</v>
      </c>
      <c r="E3944" s="446">
        <f t="shared" si="64"/>
        <v>7.6290344459769166</v>
      </c>
      <c r="F3944" s="80">
        <v>-8.8357698709857768E-3</v>
      </c>
    </row>
    <row r="3945" spans="2:6">
      <c r="B3945" s="444">
        <v>39148</v>
      </c>
      <c r="C3945" s="445">
        <v>51.146118000000001</v>
      </c>
      <c r="D3945" s="445">
        <v>51.146118000000001</v>
      </c>
      <c r="E3945" s="446">
        <f t="shared" si="64"/>
        <v>1.2011038975794026</v>
      </c>
      <c r="F3945" s="80">
        <v>-8.8552665183123658E-3</v>
      </c>
    </row>
    <row r="3946" spans="2:6">
      <c r="B3946" s="444">
        <v>38203</v>
      </c>
      <c r="C3946" s="445">
        <v>23.236575999999999</v>
      </c>
      <c r="D3946" s="445">
        <v>23.236575999999999</v>
      </c>
      <c r="E3946" s="446">
        <f t="shared" si="64"/>
        <v>-0.79860989147945782</v>
      </c>
      <c r="F3946" s="80">
        <v>-8.8586289351849645E-3</v>
      </c>
    </row>
    <row r="3947" spans="2:6">
      <c r="B3947" s="444">
        <v>41219</v>
      </c>
      <c r="C3947" s="445">
        <v>115.38092</v>
      </c>
      <c r="D3947" s="445">
        <v>115.38092</v>
      </c>
      <c r="E3947" s="446">
        <f t="shared" si="64"/>
        <v>-0.90732150899519115</v>
      </c>
      <c r="F3947" s="80">
        <v>-8.8780982094328609E-3</v>
      </c>
    </row>
    <row r="3948" spans="2:6">
      <c r="B3948" s="444">
        <v>45189</v>
      </c>
      <c r="C3948" s="445">
        <v>1244.9589840000001</v>
      </c>
      <c r="D3948" s="445">
        <v>1244.9589840000001</v>
      </c>
      <c r="E3948" s="446">
        <f t="shared" si="64"/>
        <v>2.6016560213588193</v>
      </c>
      <c r="F3948" s="80">
        <v>-8.8889666660258992E-3</v>
      </c>
    </row>
    <row r="3949" spans="2:6">
      <c r="B3949" s="444">
        <v>42760</v>
      </c>
      <c r="C3949" s="445">
        <v>345.66293300000001</v>
      </c>
      <c r="D3949" s="445">
        <v>345.66293300000001</v>
      </c>
      <c r="E3949" s="446">
        <f t="shared" si="64"/>
        <v>-0.23256567002793804</v>
      </c>
      <c r="F3949" s="80">
        <v>-8.8949077876232518E-3</v>
      </c>
    </row>
    <row r="3950" spans="2:6">
      <c r="B3950" s="444">
        <v>43602</v>
      </c>
      <c r="C3950" s="445">
        <v>450.41369600000002</v>
      </c>
      <c r="D3950" s="445">
        <v>450.41369600000002</v>
      </c>
      <c r="E3950" s="446">
        <f t="shared" si="64"/>
        <v>-0.68009364709493225</v>
      </c>
      <c r="F3950" s="80">
        <v>-8.9062534206024724E-3</v>
      </c>
    </row>
    <row r="3951" spans="2:6">
      <c r="B3951" s="444">
        <v>45453</v>
      </c>
      <c r="C3951" s="445">
        <v>1407.9548339999999</v>
      </c>
      <c r="D3951" s="445">
        <v>1407.9548339999999</v>
      </c>
      <c r="E3951" s="446">
        <f t="shared" si="64"/>
        <v>80.244654602487088</v>
      </c>
      <c r="F3951" s="80">
        <v>-8.906803848501732E-3</v>
      </c>
    </row>
    <row r="3952" spans="2:6">
      <c r="B3952" s="444">
        <v>37943</v>
      </c>
      <c r="C3952" s="445">
        <v>17.329815</v>
      </c>
      <c r="D3952" s="445">
        <v>17.329815</v>
      </c>
      <c r="E3952" s="446">
        <f t="shared" si="64"/>
        <v>-0.8770157322473473</v>
      </c>
      <c r="F3952" s="80">
        <v>-8.9137521576229117E-3</v>
      </c>
    </row>
    <row r="3953" spans="2:6">
      <c r="B3953" s="444">
        <v>41410</v>
      </c>
      <c r="C3953" s="445">
        <v>140.91082800000001</v>
      </c>
      <c r="D3953" s="445">
        <v>140.91082800000001</v>
      </c>
      <c r="E3953" s="446">
        <f t="shared" si="64"/>
        <v>-0.71153012061704157</v>
      </c>
      <c r="F3953" s="80">
        <v>-8.9192314010184681E-3</v>
      </c>
    </row>
    <row r="3954" spans="2:6">
      <c r="B3954" s="444">
        <v>43775</v>
      </c>
      <c r="C3954" s="445">
        <v>488.47674599999999</v>
      </c>
      <c r="D3954" s="445">
        <v>488.47674599999999</v>
      </c>
      <c r="E3954" s="446">
        <f t="shared" si="64"/>
        <v>1.4096394646166521</v>
      </c>
      <c r="F3954" s="80">
        <v>-8.9324453843435681E-3</v>
      </c>
    </row>
    <row r="3955" spans="2:6">
      <c r="B3955" s="444">
        <v>41542</v>
      </c>
      <c r="C3955" s="445">
        <v>202.71777299999999</v>
      </c>
      <c r="D3955" s="445">
        <v>202.71777299999999</v>
      </c>
      <c r="E3955" s="446">
        <f t="shared" si="64"/>
        <v>-0.55991413880889529</v>
      </c>
      <c r="F3955" s="80">
        <v>-8.9501263925132468E-3</v>
      </c>
    </row>
    <row r="3956" spans="2:6">
      <c r="B3956" s="444">
        <v>43566</v>
      </c>
      <c r="C3956" s="445">
        <v>460.63232399999998</v>
      </c>
      <c r="D3956" s="445">
        <v>460.63232399999998</v>
      </c>
      <c r="E3956" s="446">
        <f t="shared" si="64"/>
        <v>-0.46803794044255442</v>
      </c>
      <c r="F3956" s="80">
        <v>-8.9650122180165992E-3</v>
      </c>
    </row>
    <row r="3957" spans="2:6">
      <c r="B3957" s="444">
        <v>44405</v>
      </c>
      <c r="C3957" s="445">
        <v>865.91198699999995</v>
      </c>
      <c r="D3957" s="445">
        <v>865.91198699999995</v>
      </c>
      <c r="E3957" s="446">
        <f t="shared" si="64"/>
        <v>40.693469416802188</v>
      </c>
      <c r="F3957" s="80">
        <v>-8.9717907181711132E-3</v>
      </c>
    </row>
    <row r="3958" spans="2:6">
      <c r="B3958" s="444">
        <v>38056</v>
      </c>
      <c r="C3958" s="445">
        <v>20.768528</v>
      </c>
      <c r="D3958" s="445">
        <v>20.768528</v>
      </c>
      <c r="E3958" s="446">
        <f t="shared" si="64"/>
        <v>-0.97893164268717148</v>
      </c>
      <c r="F3958" s="80">
        <v>-8.9768155714948783E-3</v>
      </c>
    </row>
    <row r="3959" spans="2:6">
      <c r="B3959" s="444">
        <v>44522</v>
      </c>
      <c r="C3959" s="445">
        <v>985.76873799999998</v>
      </c>
      <c r="D3959" s="445">
        <v>985.76873799999998</v>
      </c>
      <c r="E3959" s="446">
        <f t="shared" si="64"/>
        <v>11.877253582679076</v>
      </c>
      <c r="F3959" s="80">
        <v>-9.0162586191867566E-3</v>
      </c>
    </row>
    <row r="3960" spans="2:6">
      <c r="B3960" s="444">
        <v>40448</v>
      </c>
      <c r="C3960" s="445">
        <v>76.551163000000003</v>
      </c>
      <c r="D3960" s="445">
        <v>76.551163000000003</v>
      </c>
      <c r="E3960" s="446">
        <f t="shared" si="64"/>
        <v>0.62554250993455751</v>
      </c>
      <c r="F3960" s="80">
        <v>-9.0169799739290291E-3</v>
      </c>
    </row>
    <row r="3961" spans="2:6">
      <c r="B3961" s="444">
        <v>38820</v>
      </c>
      <c r="C3961" s="445">
        <v>47.092686</v>
      </c>
      <c r="D3961" s="445">
        <v>47.092686</v>
      </c>
      <c r="E3961" s="446">
        <f t="shared" si="64"/>
        <v>0.8220784074279297</v>
      </c>
      <c r="F3961" s="80">
        <v>-9.0339844500227917E-3</v>
      </c>
    </row>
    <row r="3962" spans="2:6">
      <c r="B3962" s="444">
        <v>38406</v>
      </c>
      <c r="C3962" s="445">
        <v>25.845586999999998</v>
      </c>
      <c r="D3962" s="445">
        <v>25.845586999999998</v>
      </c>
      <c r="E3962" s="446">
        <f t="shared" si="64"/>
        <v>3.7171303018735946E-2</v>
      </c>
      <c r="F3962" s="80">
        <v>-9.0420700685088784E-3</v>
      </c>
    </row>
    <row r="3963" spans="2:6">
      <c r="B3963" s="444">
        <v>38239</v>
      </c>
      <c r="C3963" s="445">
        <v>24.919304</v>
      </c>
      <c r="D3963" s="445">
        <v>24.919304</v>
      </c>
      <c r="E3963" s="446">
        <f t="shared" si="64"/>
        <v>-8.8953956486977126E-2</v>
      </c>
      <c r="F3963" s="80">
        <v>-9.0424617281669173E-3</v>
      </c>
    </row>
    <row r="3964" spans="2:6">
      <c r="B3964" s="444">
        <v>38292</v>
      </c>
      <c r="C3964" s="445">
        <v>27.352409000000002</v>
      </c>
      <c r="D3964" s="445">
        <v>27.352409000000002</v>
      </c>
      <c r="E3964" s="446">
        <f t="shared" si="64"/>
        <v>-0.98073992896653739</v>
      </c>
      <c r="F3964" s="80">
        <v>-9.0616321335437178E-3</v>
      </c>
    </row>
    <row r="3965" spans="2:6">
      <c r="B3965" s="444">
        <v>45457</v>
      </c>
      <c r="C3965" s="445">
        <v>1420.1613769999999</v>
      </c>
      <c r="D3965" s="445">
        <v>1420.1613769999999</v>
      </c>
      <c r="E3965" s="446">
        <f t="shared" si="64"/>
        <v>2.7026015738351381</v>
      </c>
      <c r="F3965" s="80">
        <v>-9.0710243768103993E-3</v>
      </c>
    </row>
    <row r="3966" spans="2:6">
      <c r="B3966" s="444">
        <v>42041</v>
      </c>
      <c r="C3966" s="445">
        <v>383.55770899999999</v>
      </c>
      <c r="D3966" s="445">
        <v>383.55770899999999</v>
      </c>
      <c r="E3966" s="446">
        <f t="shared" si="64"/>
        <v>3.868832122602484</v>
      </c>
      <c r="F3966" s="80">
        <v>-9.0995334307623077E-3</v>
      </c>
    </row>
    <row r="3967" spans="2:6">
      <c r="B3967" s="444">
        <v>40458</v>
      </c>
      <c r="C3967" s="445">
        <v>78.778175000000005</v>
      </c>
      <c r="D3967" s="445">
        <v>78.778175000000005</v>
      </c>
      <c r="E3967" s="446">
        <f t="shared" si="64"/>
        <v>-0.6918528106758991</v>
      </c>
      <c r="F3967" s="80">
        <v>-9.1064696746160356E-3</v>
      </c>
    </row>
    <row r="3968" spans="2:6">
      <c r="B3968" s="444">
        <v>41781</v>
      </c>
      <c r="C3968" s="445">
        <v>255.65112300000001</v>
      </c>
      <c r="D3968" s="445">
        <v>255.65112300000001</v>
      </c>
      <c r="E3968" s="446">
        <f t="shared" si="64"/>
        <v>2.9055849420738533</v>
      </c>
      <c r="F3968" s="80">
        <v>-9.1312504832715691E-3</v>
      </c>
    </row>
    <row r="3969" spans="2:6">
      <c r="B3969" s="444">
        <v>40247</v>
      </c>
      <c r="C3969" s="445">
        <v>65.457831999999996</v>
      </c>
      <c r="D3969" s="445">
        <v>65.457831999999996</v>
      </c>
      <c r="E3969" s="446">
        <f t="shared" si="64"/>
        <v>-0.53417387583630338</v>
      </c>
      <c r="F3969" s="80">
        <v>-9.1323752318062112E-3</v>
      </c>
    </row>
    <row r="3970" spans="2:6">
      <c r="B3970" s="444">
        <v>41417</v>
      </c>
      <c r="C3970" s="445">
        <v>140.519882</v>
      </c>
      <c r="D3970" s="445">
        <v>140.519882</v>
      </c>
      <c r="E3970" s="446">
        <f t="shared" si="64"/>
        <v>1.9673680257633306</v>
      </c>
      <c r="F3970" s="80">
        <v>-9.1438708865148044E-3</v>
      </c>
    </row>
    <row r="3971" spans="2:6">
      <c r="B3971" s="444">
        <v>39183</v>
      </c>
      <c r="C3971" s="445">
        <v>47.355057000000002</v>
      </c>
      <c r="D3971" s="445">
        <v>47.355057000000002</v>
      </c>
      <c r="E3971" s="446">
        <f t="shared" si="64"/>
        <v>-0.87310309486347004</v>
      </c>
      <c r="F3971" s="80">
        <v>-9.1474277839246332E-3</v>
      </c>
    </row>
    <row r="3972" spans="2:6">
      <c r="B3972" s="444">
        <v>42205</v>
      </c>
      <c r="C3972" s="445">
        <v>373.17739899999998</v>
      </c>
      <c r="D3972" s="445">
        <v>373.17739899999998</v>
      </c>
      <c r="E3972" s="446">
        <f t="shared" si="64"/>
        <v>-0.20764319226556871</v>
      </c>
      <c r="F3972" s="80">
        <v>-9.1584317245010372E-3</v>
      </c>
    </row>
    <row r="3973" spans="2:6">
      <c r="B3973" s="444">
        <v>44013</v>
      </c>
      <c r="C3973" s="445">
        <v>470.971405</v>
      </c>
      <c r="D3973" s="445">
        <v>470.971405</v>
      </c>
      <c r="E3973" s="446">
        <f t="shared" si="64"/>
        <v>-0.70261323510011275</v>
      </c>
      <c r="F3973" s="80">
        <v>-9.1588398804220983E-3</v>
      </c>
    </row>
    <row r="3974" spans="2:6">
      <c r="B3974" s="444">
        <v>45497</v>
      </c>
      <c r="C3974" s="445">
        <v>1583.6999510000001</v>
      </c>
      <c r="D3974" s="445">
        <v>1583.6999510000001</v>
      </c>
      <c r="E3974" s="446">
        <f t="shared" si="64"/>
        <v>4.3227671232376714</v>
      </c>
      <c r="F3974" s="80">
        <v>-9.165717909079496E-3</v>
      </c>
    </row>
    <row r="3975" spans="2:6">
      <c r="B3975" s="444">
        <v>42548</v>
      </c>
      <c r="C3975" s="445">
        <v>297.53320300000001</v>
      </c>
      <c r="D3975" s="445">
        <v>297.53320300000001</v>
      </c>
      <c r="E3975" s="446">
        <f t="shared" si="64"/>
        <v>23.180376940979972</v>
      </c>
      <c r="F3975" s="80">
        <v>-9.1662804622474336E-3</v>
      </c>
    </row>
    <row r="3976" spans="2:6">
      <c r="B3976" s="444">
        <v>37831</v>
      </c>
      <c r="C3976" s="445">
        <v>12.304738</v>
      </c>
      <c r="D3976" s="445">
        <v>12.304738</v>
      </c>
      <c r="E3976" s="446">
        <f t="shared" si="64"/>
        <v>-0.77480763990270307</v>
      </c>
      <c r="F3976" s="80">
        <v>-9.1848626634950525E-3</v>
      </c>
    </row>
    <row r="3977" spans="2:6">
      <c r="B3977" s="444">
        <v>40101</v>
      </c>
      <c r="C3977" s="445">
        <v>54.641010000000001</v>
      </c>
      <c r="D3977" s="445">
        <v>54.641010000000001</v>
      </c>
      <c r="E3977" s="446">
        <f t="shared" si="64"/>
        <v>-0.31209523709287146</v>
      </c>
      <c r="F3977" s="80">
        <v>-9.1987235001823597E-3</v>
      </c>
    </row>
    <row r="3978" spans="2:6">
      <c r="B3978" s="444">
        <v>40862</v>
      </c>
      <c r="C3978" s="445">
        <v>79.431067999999996</v>
      </c>
      <c r="D3978" s="445">
        <v>79.431067999999996</v>
      </c>
      <c r="E3978" s="446">
        <f t="shared" si="64"/>
        <v>-0.79071627452470339</v>
      </c>
      <c r="F3978" s="80">
        <v>-9.2010097556651793E-3</v>
      </c>
    </row>
    <row r="3979" spans="2:6">
      <c r="B3979" s="444">
        <v>43272</v>
      </c>
      <c r="C3979" s="445">
        <v>379.53771999999998</v>
      </c>
      <c r="D3979" s="445">
        <v>379.53771999999998</v>
      </c>
      <c r="E3979" s="446">
        <f t="shared" ref="E3979:E4042" si="65">C3979/C3980-1</f>
        <v>-0.2254796293245761</v>
      </c>
      <c r="F3979" s="80">
        <v>-9.2213115369275123E-3</v>
      </c>
    </row>
    <row r="3980" spans="2:6">
      <c r="B3980" s="444">
        <v>43770</v>
      </c>
      <c r="C3980" s="445">
        <v>490.029358</v>
      </c>
      <c r="D3980" s="445">
        <v>490.029358</v>
      </c>
      <c r="E3980" s="446">
        <f t="shared" si="65"/>
        <v>22.382998295720139</v>
      </c>
      <c r="F3980" s="80">
        <v>-9.2452562891662815E-3</v>
      </c>
    </row>
    <row r="3981" spans="2:6">
      <c r="B3981" s="444">
        <v>38055</v>
      </c>
      <c r="C3981" s="445">
        <v>20.956651999999998</v>
      </c>
      <c r="D3981" s="445">
        <v>20.956651999999998</v>
      </c>
      <c r="E3981" s="446">
        <f t="shared" si="65"/>
        <v>-0.98069542773474383</v>
      </c>
      <c r="F3981" s="80">
        <v>-9.2494905991311605E-3</v>
      </c>
    </row>
    <row r="3982" spans="2:6">
      <c r="B3982" s="444">
        <v>45096</v>
      </c>
      <c r="C3982" s="445">
        <v>1085.579712</v>
      </c>
      <c r="D3982" s="445">
        <v>1085.579712</v>
      </c>
      <c r="E3982" s="446">
        <f t="shared" si="65"/>
        <v>38.44378973247629</v>
      </c>
      <c r="F3982" s="80">
        <v>-9.275396218670795E-3</v>
      </c>
    </row>
    <row r="3983" spans="2:6">
      <c r="B3983" s="444">
        <v>38310</v>
      </c>
      <c r="C3983" s="445">
        <v>27.522196000000001</v>
      </c>
      <c r="D3983" s="445">
        <v>27.522196000000001</v>
      </c>
      <c r="E3983" s="446">
        <f t="shared" si="65"/>
        <v>-0.91813492885779069</v>
      </c>
      <c r="F3983" s="80">
        <v>-9.276813581615917E-3</v>
      </c>
    </row>
    <row r="3984" spans="2:6">
      <c r="B3984" s="444">
        <v>42321</v>
      </c>
      <c r="C3984" s="445">
        <v>336.189728</v>
      </c>
      <c r="D3984" s="445">
        <v>336.189728</v>
      </c>
      <c r="E3984" s="446">
        <f t="shared" si="65"/>
        <v>7.5004550122958147E-2</v>
      </c>
      <c r="F3984" s="80">
        <v>-9.2795971307176872E-3</v>
      </c>
    </row>
    <row r="3985" spans="2:6">
      <c r="B3985" s="444">
        <v>41955</v>
      </c>
      <c r="C3985" s="445">
        <v>312.73330700000002</v>
      </c>
      <c r="D3985" s="445">
        <v>312.73330700000002</v>
      </c>
      <c r="E3985" s="446">
        <f t="shared" si="65"/>
        <v>-0.7630936006952419</v>
      </c>
      <c r="F3985" s="80">
        <v>-9.2847000929980883E-3</v>
      </c>
    </row>
    <row r="3986" spans="2:6">
      <c r="B3986" s="444">
        <v>45415</v>
      </c>
      <c r="C3986" s="445">
        <v>1320.0711670000001</v>
      </c>
      <c r="D3986" s="445">
        <v>1320.0711670000001</v>
      </c>
      <c r="E3986" s="446">
        <f t="shared" si="65"/>
        <v>1.6738999952239024</v>
      </c>
      <c r="F3986" s="80">
        <v>-9.2966872161427405E-3</v>
      </c>
    </row>
    <row r="3987" spans="2:6">
      <c r="B3987" s="444">
        <v>43839</v>
      </c>
      <c r="C3987" s="445">
        <v>493.68756100000002</v>
      </c>
      <c r="D3987" s="445">
        <v>493.68756100000002</v>
      </c>
      <c r="E3987" s="446">
        <f t="shared" si="65"/>
        <v>45.73185509787622</v>
      </c>
      <c r="F3987" s="80">
        <v>-9.3043793393616792E-3</v>
      </c>
    </row>
    <row r="3988" spans="2:6">
      <c r="B3988" s="444">
        <v>37795</v>
      </c>
      <c r="C3988" s="445">
        <v>10.564261999999999</v>
      </c>
      <c r="D3988" s="445">
        <v>10.564261999999999</v>
      </c>
      <c r="E3988" s="446">
        <f t="shared" si="65"/>
        <v>-0.97086309778823654</v>
      </c>
      <c r="F3988" s="80">
        <v>-9.3163589659335244E-3</v>
      </c>
    </row>
    <row r="3989" spans="2:6">
      <c r="B3989" s="444">
        <v>42185</v>
      </c>
      <c r="C3989" s="445">
        <v>362.57327299999997</v>
      </c>
      <c r="D3989" s="445">
        <v>362.57327299999997</v>
      </c>
      <c r="E3989" s="446">
        <f t="shared" si="65"/>
        <v>1.6233932485463836</v>
      </c>
      <c r="F3989" s="80">
        <v>-9.3168784712139852E-3</v>
      </c>
    </row>
    <row r="3990" spans="2:6">
      <c r="B3990" s="444">
        <v>41331</v>
      </c>
      <c r="C3990" s="445">
        <v>138.20774800000001</v>
      </c>
      <c r="D3990" s="445">
        <v>138.20774800000001</v>
      </c>
      <c r="E3990" s="446">
        <f t="shared" si="65"/>
        <v>-0.71735635518772223</v>
      </c>
      <c r="F3990" s="80">
        <v>-9.3381134653270914E-3</v>
      </c>
    </row>
    <row r="3991" spans="2:6">
      <c r="B3991" s="444">
        <v>43991</v>
      </c>
      <c r="C3991" s="445">
        <v>488.98232999999999</v>
      </c>
      <c r="D3991" s="445">
        <v>488.98232999999999</v>
      </c>
      <c r="E3991" s="446">
        <f t="shared" si="65"/>
        <v>0.33682129812734329</v>
      </c>
      <c r="F3991" s="80">
        <v>-9.3383767058065059E-3</v>
      </c>
    </row>
    <row r="3992" spans="2:6">
      <c r="B3992" s="444">
        <v>42100</v>
      </c>
      <c r="C3992" s="445">
        <v>365.779877</v>
      </c>
      <c r="D3992" s="445">
        <v>365.779877</v>
      </c>
      <c r="E3992" s="446">
        <f t="shared" si="65"/>
        <v>0.2916459403705931</v>
      </c>
      <c r="F3992" s="80">
        <v>-9.3533026230948613E-3</v>
      </c>
    </row>
    <row r="3993" spans="2:6">
      <c r="B3993" s="444">
        <v>41823</v>
      </c>
      <c r="C3993" s="445">
        <v>283.188965</v>
      </c>
      <c r="D3993" s="445">
        <v>283.188965</v>
      </c>
      <c r="E3993" s="446">
        <f t="shared" si="65"/>
        <v>-0.66607704210347252</v>
      </c>
      <c r="F3993" s="80">
        <v>-9.3559690089145553E-3</v>
      </c>
    </row>
    <row r="3994" spans="2:6">
      <c r="B3994" s="444">
        <v>44267</v>
      </c>
      <c r="C3994" s="445">
        <v>848.06677200000001</v>
      </c>
      <c r="D3994" s="445">
        <v>848.06677200000001</v>
      </c>
      <c r="E3994" s="446">
        <f t="shared" si="65"/>
        <v>1.6184551074588187</v>
      </c>
      <c r="F3994" s="80">
        <v>-9.3575678473325485E-3</v>
      </c>
    </row>
    <row r="3995" spans="2:6">
      <c r="B3995" s="444">
        <v>41968</v>
      </c>
      <c r="C3995" s="445">
        <v>323.880585</v>
      </c>
      <c r="D3995" s="445">
        <v>323.880585</v>
      </c>
      <c r="E3995" s="446">
        <f t="shared" si="65"/>
        <v>12.493823424715201</v>
      </c>
      <c r="F3995" s="80">
        <v>-9.3830688200049472E-3</v>
      </c>
    </row>
    <row r="3996" spans="2:6">
      <c r="B3996" s="444">
        <v>38219</v>
      </c>
      <c r="C3996" s="445">
        <v>24.002136</v>
      </c>
      <c r="D3996" s="445">
        <v>24.002136</v>
      </c>
      <c r="E3996" s="446">
        <f t="shared" si="65"/>
        <v>-0.83698805399238563</v>
      </c>
      <c r="F3996" s="80">
        <v>-9.3852395687643586E-3</v>
      </c>
    </row>
    <row r="3997" spans="2:6">
      <c r="B3997" s="444">
        <v>41353</v>
      </c>
      <c r="C3997" s="445">
        <v>147.24157700000001</v>
      </c>
      <c r="D3997" s="445">
        <v>147.24157700000001</v>
      </c>
      <c r="E3997" s="446">
        <f t="shared" si="65"/>
        <v>-0.85801004090856248</v>
      </c>
      <c r="F3997" s="80">
        <v>-9.4042549412530763E-3</v>
      </c>
    </row>
    <row r="3998" spans="2:6">
      <c r="B3998" s="444">
        <v>44978</v>
      </c>
      <c r="C3998" s="445">
        <v>1036.9858400000001</v>
      </c>
      <c r="D3998" s="445">
        <v>1036.9858400000001</v>
      </c>
      <c r="E3998" s="446">
        <f t="shared" si="65"/>
        <v>1.3299409990105371E-2</v>
      </c>
      <c r="F3998" s="80">
        <v>-9.410900712038317E-3</v>
      </c>
    </row>
    <row r="3999" spans="2:6">
      <c r="B3999" s="444">
        <v>44517</v>
      </c>
      <c r="C3999" s="445">
        <v>1023.375549</v>
      </c>
      <c r="D3999" s="445">
        <v>1023.375549</v>
      </c>
      <c r="E3999" s="446">
        <f t="shared" si="65"/>
        <v>17.198092067439251</v>
      </c>
      <c r="F3999" s="80">
        <v>-9.4122756526909823E-3</v>
      </c>
    </row>
    <row r="4000" spans="2:6">
      <c r="B4000" s="444">
        <v>40115</v>
      </c>
      <c r="C4000" s="445">
        <v>56.235320999999999</v>
      </c>
      <c r="D4000" s="445">
        <v>56.235320999999999</v>
      </c>
      <c r="E4000" s="446">
        <f t="shared" si="65"/>
        <v>0.31567092341744019</v>
      </c>
      <c r="F4000" s="80">
        <v>-9.4144111016822851E-3</v>
      </c>
    </row>
    <row r="4001" spans="2:6">
      <c r="B4001" s="444">
        <v>38707</v>
      </c>
      <c r="C4001" s="445">
        <v>42.742694999999998</v>
      </c>
      <c r="D4001" s="445">
        <v>42.742694999999998</v>
      </c>
      <c r="E4001" s="446">
        <f t="shared" si="65"/>
        <v>-0.68777131329181906</v>
      </c>
      <c r="F4001" s="80">
        <v>-9.4375598567090213E-3</v>
      </c>
    </row>
    <row r="4002" spans="2:6">
      <c r="B4002" s="444">
        <v>41332</v>
      </c>
      <c r="C4002" s="445">
        <v>136.895477</v>
      </c>
      <c r="D4002" s="445">
        <v>136.895477</v>
      </c>
      <c r="E4002" s="446">
        <f t="shared" si="65"/>
        <v>-0.88778889722355947</v>
      </c>
      <c r="F4002" s="80">
        <v>-9.4949163052712171E-3</v>
      </c>
    </row>
    <row r="4003" spans="2:6">
      <c r="B4003" s="444">
        <v>45240</v>
      </c>
      <c r="C4003" s="445">
        <v>1219.981567</v>
      </c>
      <c r="D4003" s="445">
        <v>1219.981567</v>
      </c>
      <c r="E4003" s="446">
        <f t="shared" si="65"/>
        <v>8.2135098006097085E-2</v>
      </c>
      <c r="F4003" s="80">
        <v>-9.5071208120452999E-3</v>
      </c>
    </row>
    <row r="4004" spans="2:6">
      <c r="B4004" s="444">
        <v>45162</v>
      </c>
      <c r="C4004" s="445">
        <v>1127.383789</v>
      </c>
      <c r="D4004" s="445">
        <v>1127.383789</v>
      </c>
      <c r="E4004" s="446">
        <f t="shared" si="65"/>
        <v>91.090094470896233</v>
      </c>
      <c r="F4004" s="80">
        <v>-9.5137014681729859E-3</v>
      </c>
    </row>
    <row r="4005" spans="2:6">
      <c r="B4005" s="444">
        <v>37673</v>
      </c>
      <c r="C4005" s="445">
        <v>12.242183000000001</v>
      </c>
      <c r="D4005" s="445">
        <v>12.242183000000001</v>
      </c>
      <c r="E4005" s="446">
        <f t="shared" si="65"/>
        <v>-0.64609921568005069</v>
      </c>
      <c r="F4005" s="80">
        <v>-9.5265102634075616E-3</v>
      </c>
    </row>
    <row r="4006" spans="2:6">
      <c r="B4006" s="444">
        <v>38601</v>
      </c>
      <c r="C4006" s="445">
        <v>34.592132999999997</v>
      </c>
      <c r="D4006" s="445">
        <v>34.592132999999997</v>
      </c>
      <c r="E4006" s="446">
        <f t="shared" si="65"/>
        <v>-0.90664484573890558</v>
      </c>
      <c r="F4006" s="80">
        <v>-9.5282999743336871E-3</v>
      </c>
    </row>
    <row r="4007" spans="2:6">
      <c r="B4007" s="444">
        <v>42269</v>
      </c>
      <c r="C4007" s="445">
        <v>370.54336499999999</v>
      </c>
      <c r="D4007" s="445">
        <v>370.54336499999999</v>
      </c>
      <c r="E4007" s="446">
        <f t="shared" si="65"/>
        <v>2.965258311107656</v>
      </c>
      <c r="F4007" s="80">
        <v>-9.5337749898328772E-3</v>
      </c>
    </row>
    <row r="4008" spans="2:6">
      <c r="B4008" s="444">
        <v>40704</v>
      </c>
      <c r="C4008" s="445">
        <v>93.447472000000005</v>
      </c>
      <c r="D4008" s="445">
        <v>93.447472000000005</v>
      </c>
      <c r="E4008" s="446">
        <f t="shared" si="65"/>
        <v>-0.88559966367227572</v>
      </c>
      <c r="F4008" s="80">
        <v>-9.5528325382513435E-3</v>
      </c>
    </row>
    <row r="4009" spans="2:6">
      <c r="B4009" s="444">
        <v>44244</v>
      </c>
      <c r="C4009" s="445">
        <v>816.84613000000002</v>
      </c>
      <c r="D4009" s="445">
        <v>816.84613000000002</v>
      </c>
      <c r="E4009" s="446">
        <f t="shared" si="65"/>
        <v>-0.42799220054269282</v>
      </c>
      <c r="F4009" s="80">
        <v>-9.555793023211967E-3</v>
      </c>
    </row>
    <row r="4010" spans="2:6">
      <c r="B4010" s="444">
        <v>45293</v>
      </c>
      <c r="C4010" s="445">
        <v>1428.033203</v>
      </c>
      <c r="D4010" s="445">
        <v>1428.033203</v>
      </c>
      <c r="E4010" s="446">
        <f t="shared" si="65"/>
        <v>-0.11607457869838089</v>
      </c>
      <c r="F4010" s="80">
        <v>-9.5702598297816577E-3</v>
      </c>
    </row>
    <row r="4011" spans="2:6">
      <c r="B4011" s="444">
        <v>45348</v>
      </c>
      <c r="C4011" s="445">
        <v>1615.5584719999999</v>
      </c>
      <c r="D4011" s="445">
        <v>1615.5584719999999</v>
      </c>
      <c r="E4011" s="446">
        <f t="shared" si="65"/>
        <v>3.5577396442734379</v>
      </c>
      <c r="F4011" s="80">
        <v>-9.5751544096759345E-3</v>
      </c>
    </row>
    <row r="4012" spans="2:6">
      <c r="B4012" s="444">
        <v>42930</v>
      </c>
      <c r="C4012" s="445">
        <v>354.46484400000003</v>
      </c>
      <c r="D4012" s="445">
        <v>354.46484400000003</v>
      </c>
      <c r="E4012" s="446">
        <f t="shared" si="65"/>
        <v>21.805698502954968</v>
      </c>
      <c r="F4012" s="80">
        <v>-9.6082916295856524E-3</v>
      </c>
    </row>
    <row r="4013" spans="2:6">
      <c r="B4013" s="444">
        <v>37875</v>
      </c>
      <c r="C4013" s="445">
        <v>15.542819</v>
      </c>
      <c r="D4013" s="445">
        <v>15.542819</v>
      </c>
      <c r="E4013" s="446">
        <f t="shared" si="65"/>
        <v>-0.49233333736170304</v>
      </c>
      <c r="F4013" s="80">
        <v>-9.6133553821128315E-3</v>
      </c>
    </row>
    <row r="4014" spans="2:6">
      <c r="B4014" s="444">
        <v>38558</v>
      </c>
      <c r="C4014" s="445">
        <v>30.61619</v>
      </c>
      <c r="D4014" s="445">
        <v>30.61619</v>
      </c>
      <c r="E4014" s="446">
        <f t="shared" si="65"/>
        <v>-0.45070363000188773</v>
      </c>
      <c r="F4014" s="80">
        <v>-9.6469864339364664E-3</v>
      </c>
    </row>
    <row r="4015" spans="2:6">
      <c r="B4015" s="444">
        <v>40064</v>
      </c>
      <c r="C4015" s="445">
        <v>55.737105999999997</v>
      </c>
      <c r="D4015" s="445">
        <v>55.737105999999997</v>
      </c>
      <c r="E4015" s="446">
        <f t="shared" si="65"/>
        <v>1.0696261505606066</v>
      </c>
      <c r="F4015" s="80">
        <v>-9.6574956970991721E-3</v>
      </c>
    </row>
    <row r="4016" spans="2:6">
      <c r="B4016" s="444">
        <v>39941</v>
      </c>
      <c r="C4016" s="445">
        <v>26.931001999999999</v>
      </c>
      <c r="D4016" s="445">
        <v>26.931001999999999</v>
      </c>
      <c r="E4016" s="446">
        <f t="shared" si="65"/>
        <v>-0.74835784373476444</v>
      </c>
      <c r="F4016" s="80">
        <v>-9.6603614447065E-3</v>
      </c>
    </row>
    <row r="4017" spans="2:6">
      <c r="B4017" s="444">
        <v>41172</v>
      </c>
      <c r="C4017" s="445">
        <v>107.021027</v>
      </c>
      <c r="D4017" s="445">
        <v>107.021027</v>
      </c>
      <c r="E4017" s="446">
        <f t="shared" si="65"/>
        <v>-0.9299112908649273</v>
      </c>
      <c r="F4017" s="80">
        <v>-9.6750268033850562E-3</v>
      </c>
    </row>
    <row r="4018" spans="2:6">
      <c r="B4018" s="444">
        <v>45321</v>
      </c>
      <c r="C4018" s="445">
        <v>1526.936768</v>
      </c>
      <c r="D4018" s="445">
        <v>1526.936768</v>
      </c>
      <c r="E4018" s="446">
        <f t="shared" si="65"/>
        <v>66.966186245566874</v>
      </c>
      <c r="F4018" s="80">
        <v>-9.6852185118261325E-3</v>
      </c>
    </row>
    <row r="4019" spans="2:6">
      <c r="B4019" s="444">
        <v>38020</v>
      </c>
      <c r="C4019" s="445">
        <v>22.466124000000001</v>
      </c>
      <c r="D4019" s="445">
        <v>22.466124000000001</v>
      </c>
      <c r="E4019" s="446">
        <f t="shared" si="65"/>
        <v>-0.83489073591334206</v>
      </c>
      <c r="F4019" s="80">
        <v>-9.6872557953208149E-3</v>
      </c>
    </row>
    <row r="4020" spans="2:6">
      <c r="B4020" s="444">
        <v>41337</v>
      </c>
      <c r="C4020" s="445">
        <v>136.06822199999999</v>
      </c>
      <c r="D4020" s="445">
        <v>136.06822199999999</v>
      </c>
      <c r="E4020" s="446">
        <f t="shared" si="65"/>
        <v>4.6664991584262179</v>
      </c>
      <c r="F4020" s="80">
        <v>-9.6889234838779537E-3</v>
      </c>
    </row>
    <row r="4021" spans="2:6">
      <c r="B4021" s="444">
        <v>38212</v>
      </c>
      <c r="C4021" s="445">
        <v>24.012748999999999</v>
      </c>
      <c r="D4021" s="445">
        <v>24.012748999999999</v>
      </c>
      <c r="E4021" s="446">
        <f t="shared" si="65"/>
        <v>-0.79834599155919717</v>
      </c>
      <c r="F4021" s="80">
        <v>-9.690314350006779E-3</v>
      </c>
    </row>
    <row r="4022" spans="2:6">
      <c r="B4022" s="444">
        <v>41281</v>
      </c>
      <c r="C4022" s="445">
        <v>119.078957</v>
      </c>
      <c r="D4022" s="445">
        <v>119.078957</v>
      </c>
      <c r="E4022" s="446">
        <f t="shared" si="65"/>
        <v>-0.66792236782416425</v>
      </c>
      <c r="F4022" s="80">
        <v>-9.6997630876374252E-3</v>
      </c>
    </row>
    <row r="4023" spans="2:6">
      <c r="B4023" s="444">
        <v>42828</v>
      </c>
      <c r="C4023" s="445">
        <v>358.58770800000002</v>
      </c>
      <c r="D4023" s="445">
        <v>358.58770800000002</v>
      </c>
      <c r="E4023" s="446">
        <f t="shared" si="65"/>
        <v>0.2097835751196464</v>
      </c>
      <c r="F4023" s="80">
        <v>-9.7169948935407202E-3</v>
      </c>
    </row>
    <row r="4024" spans="2:6">
      <c r="B4024" s="444">
        <v>41869</v>
      </c>
      <c r="C4024" s="445">
        <v>296.40649400000001</v>
      </c>
      <c r="D4024" s="445">
        <v>296.40649400000001</v>
      </c>
      <c r="E4024" s="446">
        <f t="shared" si="65"/>
        <v>11.797772424668798</v>
      </c>
      <c r="F4024" s="80">
        <v>-9.720244815045187E-3</v>
      </c>
    </row>
    <row r="4025" spans="2:6">
      <c r="B4025" s="444">
        <v>38146</v>
      </c>
      <c r="C4025" s="445">
        <v>23.160788</v>
      </c>
      <c r="D4025" s="445">
        <v>23.160788</v>
      </c>
      <c r="E4025" s="446">
        <f t="shared" si="65"/>
        <v>-0.73369560536926359</v>
      </c>
      <c r="F4025" s="80">
        <v>-9.7225179556510444E-3</v>
      </c>
    </row>
    <row r="4026" spans="2:6">
      <c r="B4026" s="444">
        <v>40759</v>
      </c>
      <c r="C4026" s="445">
        <v>86.971107000000003</v>
      </c>
      <c r="D4026" s="445">
        <v>86.971107000000003</v>
      </c>
      <c r="E4026" s="446">
        <f t="shared" si="65"/>
        <v>1.1580225856756567</v>
      </c>
      <c r="F4026" s="80">
        <v>-9.733206939385286E-3</v>
      </c>
    </row>
    <row r="4027" spans="2:6">
      <c r="B4027" s="444">
        <v>38686</v>
      </c>
      <c r="C4027" s="445">
        <v>40.301296000000001</v>
      </c>
      <c r="D4027" s="445">
        <v>40.301296000000001</v>
      </c>
      <c r="E4027" s="446">
        <f t="shared" si="65"/>
        <v>-0.90505133998737275</v>
      </c>
      <c r="F4027" s="80">
        <v>-9.7349263589593393E-3</v>
      </c>
    </row>
    <row r="4028" spans="2:6">
      <c r="B4028" s="444">
        <v>43672</v>
      </c>
      <c r="C4028" s="445">
        <v>424.453552</v>
      </c>
      <c r="D4028" s="445">
        <v>424.453552</v>
      </c>
      <c r="E4028" s="446">
        <f t="shared" si="65"/>
        <v>0.15160677727112604</v>
      </c>
      <c r="F4028" s="80">
        <v>-9.7399178841542922E-3</v>
      </c>
    </row>
    <row r="4029" spans="2:6">
      <c r="B4029" s="444">
        <v>42948</v>
      </c>
      <c r="C4029" s="445">
        <v>368.57507299999997</v>
      </c>
      <c r="D4029" s="445">
        <v>368.57507299999997</v>
      </c>
      <c r="E4029" s="446">
        <f t="shared" si="65"/>
        <v>-7.7951285037081264E-2</v>
      </c>
      <c r="F4029" s="80">
        <v>-9.743527990460521E-3</v>
      </c>
    </row>
    <row r="4030" spans="2:6">
      <c r="B4030" s="444">
        <v>43196</v>
      </c>
      <c r="C4030" s="445">
        <v>399.73492399999998</v>
      </c>
      <c r="D4030" s="445">
        <v>399.73492399999998</v>
      </c>
      <c r="E4030" s="446">
        <f t="shared" si="65"/>
        <v>0.43902489450001725</v>
      </c>
      <c r="F4030" s="80">
        <v>-9.7708916061894913E-3</v>
      </c>
    </row>
    <row r="4031" spans="2:6">
      <c r="B4031" s="444">
        <v>41752</v>
      </c>
      <c r="C4031" s="445">
        <v>277.78179899999998</v>
      </c>
      <c r="D4031" s="445">
        <v>277.78179899999998</v>
      </c>
      <c r="E4031" s="446">
        <f t="shared" si="65"/>
        <v>-0.62858013346164032</v>
      </c>
      <c r="F4031" s="80">
        <v>-9.7750200458838199E-3</v>
      </c>
    </row>
    <row r="4032" spans="2:6">
      <c r="B4032" s="444">
        <v>44125</v>
      </c>
      <c r="C4032" s="445">
        <v>747.89160200000003</v>
      </c>
      <c r="D4032" s="445">
        <v>747.89160200000003</v>
      </c>
      <c r="E4032" s="446">
        <f t="shared" si="65"/>
        <v>28.893057754004111</v>
      </c>
      <c r="F4032" s="80">
        <v>-9.7765269448525371E-3</v>
      </c>
    </row>
    <row r="4033" spans="2:6">
      <c r="B4033" s="444">
        <v>39779</v>
      </c>
      <c r="C4033" s="445">
        <v>25.018906000000001</v>
      </c>
      <c r="D4033" s="445">
        <v>25.018906000000001</v>
      </c>
      <c r="E4033" s="446">
        <f t="shared" si="65"/>
        <v>-0.93561774844206791</v>
      </c>
      <c r="F4033" s="80">
        <v>-9.7832312003953703E-3</v>
      </c>
    </row>
    <row r="4034" spans="2:6">
      <c r="B4034" s="444">
        <v>43938</v>
      </c>
      <c r="C4034" s="445">
        <v>388.59942599999999</v>
      </c>
      <c r="D4034" s="445">
        <v>388.59942599999999</v>
      </c>
      <c r="E4034" s="446">
        <f t="shared" si="65"/>
        <v>-9.3388433934155191E-2</v>
      </c>
      <c r="F4034" s="80">
        <v>-9.7880985700274925E-3</v>
      </c>
    </row>
    <row r="4035" spans="2:6">
      <c r="B4035" s="444">
        <v>43671</v>
      </c>
      <c r="C4035" s="445">
        <v>428.62835699999999</v>
      </c>
      <c r="D4035" s="445">
        <v>428.62835699999999</v>
      </c>
      <c r="E4035" s="446">
        <f t="shared" si="65"/>
        <v>9.7114165925859357</v>
      </c>
      <c r="F4035" s="80">
        <v>-9.7914725538177372E-3</v>
      </c>
    </row>
    <row r="4036" spans="2:6">
      <c r="B4036" s="444">
        <v>38684</v>
      </c>
      <c r="C4036" s="445">
        <v>40.016029000000003</v>
      </c>
      <c r="D4036" s="445">
        <v>40.016029000000003</v>
      </c>
      <c r="E4036" s="446">
        <f t="shared" si="65"/>
        <v>-0.96114915489312847</v>
      </c>
      <c r="F4036" s="80">
        <v>-9.8035465121284471E-3</v>
      </c>
    </row>
    <row r="4037" spans="2:6">
      <c r="B4037" s="444">
        <v>44550</v>
      </c>
      <c r="C4037" s="445">
        <v>1029.991211</v>
      </c>
      <c r="D4037" s="445">
        <v>1029.991211</v>
      </c>
      <c r="E4037" s="446">
        <f t="shared" si="65"/>
        <v>2.2195312705691315</v>
      </c>
      <c r="F4037" s="80">
        <v>-9.8172306490619254E-3</v>
      </c>
    </row>
    <row r="4038" spans="2:6">
      <c r="B4038" s="444">
        <v>42599</v>
      </c>
      <c r="C4038" s="445">
        <v>319.91961700000002</v>
      </c>
      <c r="D4038" s="445">
        <v>319.91961700000002</v>
      </c>
      <c r="E4038" s="446">
        <f t="shared" si="65"/>
        <v>3.3434760245389317</v>
      </c>
      <c r="F4038" s="80">
        <v>-9.844200661651481E-3</v>
      </c>
    </row>
    <row r="4039" spans="2:6">
      <c r="B4039" s="444">
        <v>40428</v>
      </c>
      <c r="C4039" s="445">
        <v>73.655204999999995</v>
      </c>
      <c r="D4039" s="445">
        <v>73.655204999999995</v>
      </c>
      <c r="E4039" s="446">
        <f t="shared" si="65"/>
        <v>0.63689098651948273</v>
      </c>
      <c r="F4039" s="80">
        <v>-9.8554563715472776E-3</v>
      </c>
    </row>
    <row r="4040" spans="2:6">
      <c r="B4040" s="444">
        <v>38979</v>
      </c>
      <c r="C4040" s="445">
        <v>44.997013000000003</v>
      </c>
      <c r="D4040" s="445">
        <v>44.997013000000003</v>
      </c>
      <c r="E4040" s="446">
        <f t="shared" si="65"/>
        <v>-0.93470363759752406</v>
      </c>
      <c r="F4040" s="80">
        <v>-9.8641025285568507E-3</v>
      </c>
    </row>
    <row r="4041" spans="2:6">
      <c r="B4041" s="444">
        <v>44095</v>
      </c>
      <c r="C4041" s="445">
        <v>689.11975099999995</v>
      </c>
      <c r="D4041" s="445">
        <v>689.11975099999995</v>
      </c>
      <c r="E4041" s="446">
        <f t="shared" si="65"/>
        <v>22.0459417764698</v>
      </c>
      <c r="F4041" s="80">
        <v>-9.8691776534394204E-3</v>
      </c>
    </row>
    <row r="4042" spans="2:6">
      <c r="B4042" s="444">
        <v>38540</v>
      </c>
      <c r="C4042" s="445">
        <v>29.902000000000001</v>
      </c>
      <c r="D4042" s="445">
        <v>29.902000000000001</v>
      </c>
      <c r="E4042" s="446">
        <f t="shared" si="65"/>
        <v>-0.91186603521814014</v>
      </c>
      <c r="F4042" s="80">
        <v>-9.8753854232742633E-3</v>
      </c>
    </row>
    <row r="4043" spans="2:6">
      <c r="B4043" s="444">
        <v>42341</v>
      </c>
      <c r="C4043" s="445">
        <v>339.27896099999998</v>
      </c>
      <c r="D4043" s="445">
        <v>339.27896099999998</v>
      </c>
      <c r="E4043" s="446">
        <f t="shared" ref="E4043:E4106" si="66">C4043/C4044-1</f>
        <v>-0.65267778660916065</v>
      </c>
      <c r="F4043" s="80">
        <v>-9.8874168681750696E-3</v>
      </c>
    </row>
    <row r="4044" spans="2:6">
      <c r="B4044" s="444">
        <v>45013</v>
      </c>
      <c r="C4044" s="445">
        <v>976.84210199999995</v>
      </c>
      <c r="D4044" s="445">
        <v>976.84210199999995</v>
      </c>
      <c r="E4044" s="446">
        <f t="shared" si="66"/>
        <v>36.006667770100755</v>
      </c>
      <c r="F4044" s="80">
        <v>-9.8906505413105528E-3</v>
      </c>
    </row>
    <row r="4045" spans="2:6">
      <c r="B4045" s="444">
        <v>38404</v>
      </c>
      <c r="C4045" s="445">
        <v>26.396381000000002</v>
      </c>
      <c r="D4045" s="445">
        <v>26.396381000000002</v>
      </c>
      <c r="E4045" s="446">
        <f t="shared" si="66"/>
        <v>-0.47000812524686142</v>
      </c>
      <c r="F4045" s="80">
        <v>-9.8934210437970904E-3</v>
      </c>
    </row>
    <row r="4046" spans="2:6">
      <c r="B4046" s="444">
        <v>38797</v>
      </c>
      <c r="C4046" s="445">
        <v>49.805256</v>
      </c>
      <c r="D4046" s="445">
        <v>49.805256</v>
      </c>
      <c r="E4046" s="446">
        <f t="shared" si="66"/>
        <v>-0.85719544062151143</v>
      </c>
      <c r="F4046" s="80">
        <v>-9.9086749067897051E-3</v>
      </c>
    </row>
    <row r="4047" spans="2:6">
      <c r="B4047" s="444">
        <v>42759</v>
      </c>
      <c r="C4047" s="445">
        <v>348.76516700000002</v>
      </c>
      <c r="D4047" s="445">
        <v>348.76516700000002</v>
      </c>
      <c r="E4047" s="446">
        <f t="shared" si="66"/>
        <v>-0.2093473459440004</v>
      </c>
      <c r="F4047" s="80">
        <v>-9.9145977407558705E-3</v>
      </c>
    </row>
    <row r="4048" spans="2:6">
      <c r="B4048" s="444">
        <v>43650</v>
      </c>
      <c r="C4048" s="445">
        <v>441.11047400000001</v>
      </c>
      <c r="D4048" s="445">
        <v>441.11047400000001</v>
      </c>
      <c r="E4048" s="446">
        <f t="shared" si="66"/>
        <v>15.902606169776075</v>
      </c>
      <c r="F4048" s="80">
        <v>-9.9407933514490399E-3</v>
      </c>
    </row>
    <row r="4049" spans="2:6">
      <c r="B4049" s="444">
        <v>38245</v>
      </c>
      <c r="C4049" s="445">
        <v>26.097187000000002</v>
      </c>
      <c r="D4049" s="445">
        <v>26.097187000000002</v>
      </c>
      <c r="E4049" s="446">
        <f t="shared" si="66"/>
        <v>-0.97434023955506177</v>
      </c>
      <c r="F4049" s="80">
        <v>-9.9494492468336082E-3</v>
      </c>
    </row>
    <row r="4050" spans="2:6">
      <c r="B4050" s="444">
        <v>44984</v>
      </c>
      <c r="C4050" s="445">
        <v>1017.04718</v>
      </c>
      <c r="D4050" s="445">
        <v>1017.04718</v>
      </c>
      <c r="E4050" s="446">
        <f t="shared" si="66"/>
        <v>1.567250604019288</v>
      </c>
      <c r="F4050" s="80">
        <v>-9.955933323529953E-3</v>
      </c>
    </row>
    <row r="4051" spans="2:6">
      <c r="B4051" s="444">
        <v>43481</v>
      </c>
      <c r="C4051" s="445">
        <v>396.16201799999999</v>
      </c>
      <c r="D4051" s="445">
        <v>396.16201799999999</v>
      </c>
      <c r="E4051" s="446">
        <f t="shared" si="66"/>
        <v>-0.63151200627544801</v>
      </c>
      <c r="F4051" s="80">
        <v>-9.971564292014401E-3</v>
      </c>
    </row>
    <row r="4052" spans="2:6">
      <c r="B4052" s="444">
        <v>44490</v>
      </c>
      <c r="C4052" s="445">
        <v>1075.1015629999999</v>
      </c>
      <c r="D4052" s="445">
        <v>1075.1015629999999</v>
      </c>
      <c r="E4052" s="446">
        <f t="shared" si="66"/>
        <v>1.7082996441139224</v>
      </c>
      <c r="F4052" s="80">
        <v>-9.9763026279559019E-3</v>
      </c>
    </row>
    <row r="4053" spans="2:6">
      <c r="B4053" s="444">
        <v>43157</v>
      </c>
      <c r="C4053" s="445">
        <v>396.96551499999998</v>
      </c>
      <c r="D4053" s="445">
        <v>396.96551499999998</v>
      </c>
      <c r="E4053" s="446">
        <f t="shared" si="66"/>
        <v>6.0000344741970775</v>
      </c>
      <c r="F4053" s="80">
        <v>-9.9937789288364609E-3</v>
      </c>
    </row>
    <row r="4054" spans="2:6">
      <c r="B4054" s="444">
        <v>39237</v>
      </c>
      <c r="C4054" s="445">
        <v>56.70908</v>
      </c>
      <c r="D4054" s="445">
        <v>56.70908</v>
      </c>
      <c r="E4054" s="446">
        <f t="shared" si="66"/>
        <v>0.95203667231106204</v>
      </c>
      <c r="F4054" s="80">
        <v>-9.9960423639883222E-3</v>
      </c>
    </row>
    <row r="4055" spans="2:6">
      <c r="B4055" s="444">
        <v>38512</v>
      </c>
      <c r="C4055" s="445">
        <v>29.051237</v>
      </c>
      <c r="D4055" s="445">
        <v>29.051237</v>
      </c>
      <c r="E4055" s="446">
        <f t="shared" si="66"/>
        <v>-0.91260464486323323</v>
      </c>
      <c r="F4055" s="80">
        <v>-1.0002670663927349E-2</v>
      </c>
    </row>
    <row r="4056" spans="2:6">
      <c r="B4056" s="444">
        <v>42682</v>
      </c>
      <c r="C4056" s="445">
        <v>332.41168199999998</v>
      </c>
      <c r="D4056" s="445">
        <v>332.41168199999998</v>
      </c>
      <c r="E4056" s="446">
        <f t="shared" si="66"/>
        <v>7.2835756547090398</v>
      </c>
      <c r="F4056" s="80">
        <v>-1.0034378475144101E-2</v>
      </c>
    </row>
    <row r="4057" spans="2:6">
      <c r="B4057" s="444">
        <v>39548</v>
      </c>
      <c r="C4057" s="445">
        <v>40.129009000000003</v>
      </c>
      <c r="D4057" s="445">
        <v>40.129009000000003</v>
      </c>
      <c r="E4057" s="446">
        <f t="shared" si="66"/>
        <v>-0.85608790951401936</v>
      </c>
      <c r="F4057" s="80">
        <v>-1.0042262840245231E-2</v>
      </c>
    </row>
    <row r="4058" spans="2:6">
      <c r="B4058" s="444">
        <v>41810</v>
      </c>
      <c r="C4058" s="445">
        <v>278.84390300000001</v>
      </c>
      <c r="D4058" s="445">
        <v>278.84390300000001</v>
      </c>
      <c r="E4058" s="446">
        <f t="shared" si="66"/>
        <v>-0.24027526029921142</v>
      </c>
      <c r="F4058" s="80">
        <v>-1.0043705191804531E-2</v>
      </c>
    </row>
    <row r="4059" spans="2:6">
      <c r="B4059" s="444">
        <v>42893</v>
      </c>
      <c r="C4059" s="445">
        <v>367.03280599999999</v>
      </c>
      <c r="D4059" s="445">
        <v>367.03280599999999</v>
      </c>
      <c r="E4059" s="446">
        <f t="shared" si="66"/>
        <v>9.651950701374064</v>
      </c>
      <c r="F4059" s="80">
        <v>-1.0062163914958733E-2</v>
      </c>
    </row>
    <row r="4060" spans="2:6">
      <c r="B4060" s="444">
        <v>39657</v>
      </c>
      <c r="C4060" s="445">
        <v>34.456862999999998</v>
      </c>
      <c r="D4060" s="445">
        <v>34.456862999999998</v>
      </c>
      <c r="E4060" s="446">
        <f t="shared" si="66"/>
        <v>-0.62040591643858012</v>
      </c>
      <c r="F4060" s="80">
        <v>-1.00639066808067E-2</v>
      </c>
    </row>
    <row r="4061" spans="2:6">
      <c r="B4061" s="444">
        <v>41081</v>
      </c>
      <c r="C4061" s="445">
        <v>90.772919000000002</v>
      </c>
      <c r="D4061" s="445">
        <v>90.772919000000002</v>
      </c>
      <c r="E4061" s="446">
        <f t="shared" si="66"/>
        <v>0.612712917852126</v>
      </c>
      <c r="F4061" s="80">
        <v>-1.0066666817891035E-2</v>
      </c>
    </row>
    <row r="4062" spans="2:6">
      <c r="B4062" s="444">
        <v>39206</v>
      </c>
      <c r="C4062" s="445">
        <v>56.285851000000001</v>
      </c>
      <c r="D4062" s="445">
        <v>56.285851000000001</v>
      </c>
      <c r="E4062" s="446">
        <f t="shared" si="66"/>
        <v>-0.26766570551493574</v>
      </c>
      <c r="F4062" s="80">
        <v>-1.0070239541792425E-2</v>
      </c>
    </row>
    <row r="4063" spans="2:6">
      <c r="B4063" s="444">
        <v>40473</v>
      </c>
      <c r="C4063" s="445">
        <v>76.858138999999994</v>
      </c>
      <c r="D4063" s="445">
        <v>76.858138999999994</v>
      </c>
      <c r="E4063" s="446">
        <f t="shared" si="66"/>
        <v>-0.80520190470008191</v>
      </c>
      <c r="F4063" s="80">
        <v>-1.0092892139023757E-2</v>
      </c>
    </row>
    <row r="4064" spans="2:6">
      <c r="B4064" s="444">
        <v>43159</v>
      </c>
      <c r="C4064" s="445">
        <v>394.55282599999998</v>
      </c>
      <c r="D4064" s="445">
        <v>394.55282599999998</v>
      </c>
      <c r="E4064" s="446">
        <f t="shared" si="66"/>
        <v>8.7512641399782876E-2</v>
      </c>
      <c r="F4064" s="80">
        <v>-1.0106346658389942E-2</v>
      </c>
    </row>
    <row r="4065" spans="2:6">
      <c r="B4065" s="444">
        <v>43082</v>
      </c>
      <c r="C4065" s="445">
        <v>362.80297899999999</v>
      </c>
      <c r="D4065" s="445">
        <v>362.80297899999999</v>
      </c>
      <c r="E4065" s="446">
        <f t="shared" si="66"/>
        <v>0.80797832656435076</v>
      </c>
      <c r="F4065" s="80">
        <v>-1.0111850876353801E-2</v>
      </c>
    </row>
    <row r="4066" spans="2:6">
      <c r="B4066" s="444">
        <v>41543</v>
      </c>
      <c r="C4066" s="445">
        <v>200.66776999999999</v>
      </c>
      <c r="D4066" s="445">
        <v>200.66776999999999</v>
      </c>
      <c r="E4066" s="446">
        <f t="shared" si="66"/>
        <v>1.1132924592522944</v>
      </c>
      <c r="F4066" s="80">
        <v>-1.0112596294159171E-2</v>
      </c>
    </row>
    <row r="4067" spans="2:6">
      <c r="B4067" s="444">
        <v>41060</v>
      </c>
      <c r="C4067" s="445">
        <v>94.955039999999997</v>
      </c>
      <c r="D4067" s="445">
        <v>94.955039999999997</v>
      </c>
      <c r="E4067" s="446">
        <f t="shared" si="66"/>
        <v>-0.9049440675382292</v>
      </c>
      <c r="F4067" s="80">
        <v>-1.0114126375915355E-2</v>
      </c>
    </row>
    <row r="4068" spans="2:6">
      <c r="B4068" s="444">
        <v>44622</v>
      </c>
      <c r="C4068" s="445">
        <v>998.93859899999995</v>
      </c>
      <c r="D4068" s="445">
        <v>998.93859899999995</v>
      </c>
      <c r="E4068" s="446">
        <f t="shared" si="66"/>
        <v>42.443396950146962</v>
      </c>
      <c r="F4068" s="80">
        <v>-1.0115724970933937E-2</v>
      </c>
    </row>
    <row r="4069" spans="2:6">
      <c r="B4069" s="444">
        <v>38187</v>
      </c>
      <c r="C4069" s="445">
        <v>22.994026000000002</v>
      </c>
      <c r="D4069" s="445">
        <v>22.994026000000002</v>
      </c>
      <c r="E4069" s="446">
        <f t="shared" si="66"/>
        <v>-0.96725315426329017</v>
      </c>
      <c r="F4069" s="80">
        <v>-1.0115886136850882E-2</v>
      </c>
    </row>
    <row r="4070" spans="2:6">
      <c r="B4070" s="444">
        <v>44138</v>
      </c>
      <c r="C4070" s="445">
        <v>702.17529300000001</v>
      </c>
      <c r="D4070" s="445">
        <v>702.17529300000001</v>
      </c>
      <c r="E4070" s="446">
        <f t="shared" si="66"/>
        <v>0.93385523281577543</v>
      </c>
      <c r="F4070" s="80">
        <v>-1.0153199801459234E-2</v>
      </c>
    </row>
    <row r="4071" spans="2:6">
      <c r="B4071" s="444">
        <v>43049</v>
      </c>
      <c r="C4071" s="445">
        <v>363.09609999999998</v>
      </c>
      <c r="D4071" s="445">
        <v>363.09609999999998</v>
      </c>
      <c r="E4071" s="446">
        <f t="shared" si="66"/>
        <v>4.7510092567376621</v>
      </c>
      <c r="F4071" s="80">
        <v>-1.0160348358165705E-2</v>
      </c>
    </row>
    <row r="4072" spans="2:6">
      <c r="B4072" s="444">
        <v>40288</v>
      </c>
      <c r="C4072" s="445">
        <v>63.136066</v>
      </c>
      <c r="D4072" s="445">
        <v>63.136066</v>
      </c>
      <c r="E4072" s="446">
        <f t="shared" si="66"/>
        <v>0.13425914456404775</v>
      </c>
      <c r="F4072" s="80">
        <v>-1.0174128180529207E-2</v>
      </c>
    </row>
    <row r="4073" spans="2:6">
      <c r="B4073" s="444">
        <v>40116</v>
      </c>
      <c r="C4073" s="445">
        <v>55.662823000000003</v>
      </c>
      <c r="D4073" s="445">
        <v>55.662823000000003</v>
      </c>
      <c r="E4073" s="446">
        <f t="shared" si="66"/>
        <v>3.2078505467849414</v>
      </c>
      <c r="F4073" s="80">
        <v>-1.0180398899118814E-2</v>
      </c>
    </row>
    <row r="4074" spans="2:6">
      <c r="B4074" s="444">
        <v>37630</v>
      </c>
      <c r="C4074" s="445">
        <v>13.228327</v>
      </c>
      <c r="D4074" s="445">
        <v>13.228327</v>
      </c>
      <c r="E4074" s="446">
        <f t="shared" si="66"/>
        <v>-0.96082379550986408</v>
      </c>
      <c r="F4074" s="80">
        <v>-1.0187306272786634E-2</v>
      </c>
    </row>
    <row r="4075" spans="2:6">
      <c r="B4075" s="444">
        <v>42773</v>
      </c>
      <c r="C4075" s="445">
        <v>337.66229199999998</v>
      </c>
      <c r="D4075" s="445">
        <v>337.66229199999998</v>
      </c>
      <c r="E4075" s="446">
        <f t="shared" si="66"/>
        <v>7.0350792934645856E-2</v>
      </c>
      <c r="F4075" s="80">
        <v>-1.0192642536246077E-2</v>
      </c>
    </row>
    <row r="4076" spans="2:6">
      <c r="B4076" s="444">
        <v>41894</v>
      </c>
      <c r="C4076" s="445">
        <v>315.46881100000002</v>
      </c>
      <c r="D4076" s="445">
        <v>315.46881100000002</v>
      </c>
      <c r="E4076" s="446">
        <f t="shared" si="66"/>
        <v>-0.36526165747676886</v>
      </c>
      <c r="F4076" s="80">
        <v>-1.0197551344952371E-2</v>
      </c>
    </row>
    <row r="4077" spans="2:6">
      <c r="B4077" s="444">
        <v>44022</v>
      </c>
      <c r="C4077" s="445">
        <v>497.00607300000001</v>
      </c>
      <c r="D4077" s="445">
        <v>497.00607300000001</v>
      </c>
      <c r="E4077" s="446">
        <f t="shared" si="66"/>
        <v>4.3531575208423776</v>
      </c>
      <c r="F4077" s="80">
        <v>-1.0199942207137158E-2</v>
      </c>
    </row>
    <row r="4078" spans="2:6">
      <c r="B4078" s="444">
        <v>40679</v>
      </c>
      <c r="C4078" s="445">
        <v>92.843536</v>
      </c>
      <c r="D4078" s="445">
        <v>92.843536</v>
      </c>
      <c r="E4078" s="446">
        <f t="shared" si="66"/>
        <v>0.28186958280061614</v>
      </c>
      <c r="F4078" s="80">
        <v>-1.0202911869143572E-2</v>
      </c>
    </row>
    <row r="4079" spans="2:6">
      <c r="B4079" s="444">
        <v>40906</v>
      </c>
      <c r="C4079" s="445">
        <v>72.428223000000003</v>
      </c>
      <c r="D4079" s="445">
        <v>72.428223000000003</v>
      </c>
      <c r="E4079" s="446">
        <f t="shared" si="66"/>
        <v>-0.84122073258614161</v>
      </c>
      <c r="F4079" s="80">
        <v>-1.0208075820659523E-2</v>
      </c>
    </row>
    <row r="4080" spans="2:6">
      <c r="B4080" s="444">
        <v>43637</v>
      </c>
      <c r="C4080" s="445">
        <v>456.156677</v>
      </c>
      <c r="D4080" s="445">
        <v>456.156677</v>
      </c>
      <c r="E4080" s="446">
        <f t="shared" si="66"/>
        <v>-0.5079671162760635</v>
      </c>
      <c r="F4080" s="80">
        <v>-1.0208256446945008E-2</v>
      </c>
    </row>
    <row r="4081" spans="2:6">
      <c r="B4081" s="444">
        <v>44704</v>
      </c>
      <c r="C4081" s="445">
        <v>927.08575399999995</v>
      </c>
      <c r="D4081" s="445">
        <v>927.08575399999995</v>
      </c>
      <c r="E4081" s="446">
        <f t="shared" si="66"/>
        <v>-0.38770191096494078</v>
      </c>
      <c r="F4081" s="80">
        <v>-1.0254035715419385E-2</v>
      </c>
    </row>
    <row r="4082" spans="2:6">
      <c r="B4082" s="444">
        <v>45378</v>
      </c>
      <c r="C4082" s="445">
        <v>1514.1085210000001</v>
      </c>
      <c r="D4082" s="445">
        <v>1514.1085210000001</v>
      </c>
      <c r="E4082" s="446">
        <f t="shared" si="66"/>
        <v>12.91868402336377</v>
      </c>
      <c r="F4082" s="80">
        <v>-1.0273667569728473E-2</v>
      </c>
    </row>
    <row r="4083" spans="2:6">
      <c r="B4083" s="444">
        <v>41180</v>
      </c>
      <c r="C4083" s="445">
        <v>108.782448</v>
      </c>
      <c r="D4083" s="445">
        <v>108.782448</v>
      </c>
      <c r="E4083" s="446">
        <f t="shared" si="66"/>
        <v>-0.6940556295934146</v>
      </c>
      <c r="F4083" s="80">
        <v>-1.0283359378241097E-2</v>
      </c>
    </row>
    <row r="4084" spans="2:6">
      <c r="B4084" s="444">
        <v>42984</v>
      </c>
      <c r="C4084" s="445">
        <v>355.562836</v>
      </c>
      <c r="D4084" s="445">
        <v>355.562836</v>
      </c>
      <c r="E4084" s="446">
        <f t="shared" si="66"/>
        <v>5.9007075750090801</v>
      </c>
      <c r="F4084" s="80">
        <v>-1.0291921611213839E-2</v>
      </c>
    </row>
    <row r="4085" spans="2:6">
      <c r="B4085" s="444">
        <v>39150</v>
      </c>
      <c r="C4085" s="445">
        <v>51.525562000000001</v>
      </c>
      <c r="D4085" s="445">
        <v>51.525562000000001</v>
      </c>
      <c r="E4085" s="446">
        <f t="shared" si="66"/>
        <v>-0.93805102359735149</v>
      </c>
      <c r="F4085" s="80">
        <v>-1.0297746826456677E-2</v>
      </c>
    </row>
    <row r="4086" spans="2:6">
      <c r="B4086" s="444">
        <v>44239</v>
      </c>
      <c r="C4086" s="445">
        <v>831.74194299999999</v>
      </c>
      <c r="D4086" s="445">
        <v>831.74194299999999</v>
      </c>
      <c r="E4086" s="446">
        <f t="shared" si="66"/>
        <v>64.385772562692722</v>
      </c>
      <c r="F4086" s="80">
        <v>-1.0305137096793593E-2</v>
      </c>
    </row>
    <row r="4087" spans="2:6">
      <c r="B4087" s="444">
        <v>37838</v>
      </c>
      <c r="C4087" s="445">
        <v>12.720534000000001</v>
      </c>
      <c r="D4087" s="445">
        <v>12.720534000000001</v>
      </c>
      <c r="E4087" s="446">
        <f t="shared" si="66"/>
        <v>-0.96839652424856748</v>
      </c>
      <c r="F4087" s="80">
        <v>-1.0306309009078918E-2</v>
      </c>
    </row>
    <row r="4088" spans="2:6">
      <c r="B4088" s="444">
        <v>43194</v>
      </c>
      <c r="C4088" s="445">
        <v>402.50427200000001</v>
      </c>
      <c r="D4088" s="445">
        <v>402.50427200000001</v>
      </c>
      <c r="E4088" s="446">
        <f t="shared" si="66"/>
        <v>5.0732598364515047E-2</v>
      </c>
      <c r="F4088" s="80">
        <v>-1.0317289720725653E-2</v>
      </c>
    </row>
    <row r="4089" spans="2:6">
      <c r="B4089" s="444">
        <v>43271</v>
      </c>
      <c r="C4089" s="445">
        <v>383.07012900000001</v>
      </c>
      <c r="D4089" s="445">
        <v>383.07012900000001</v>
      </c>
      <c r="E4089" s="446">
        <f t="shared" si="66"/>
        <v>-0.13456275610431201</v>
      </c>
      <c r="F4089" s="80">
        <v>-1.0321250203050525E-2</v>
      </c>
    </row>
    <row r="4090" spans="2:6">
      <c r="B4090" s="444">
        <v>43514</v>
      </c>
      <c r="C4090" s="445">
        <v>442.63189699999998</v>
      </c>
      <c r="D4090" s="445">
        <v>442.63189699999998</v>
      </c>
      <c r="E4090" s="446">
        <f t="shared" si="66"/>
        <v>8.4627427932008015</v>
      </c>
      <c r="F4090" s="80">
        <v>-1.0356883949744655E-2</v>
      </c>
    </row>
    <row r="4091" spans="2:6">
      <c r="B4091" s="444">
        <v>39337</v>
      </c>
      <c r="C4091" s="445">
        <v>46.776279000000002</v>
      </c>
      <c r="D4091" s="445">
        <v>46.776279000000002</v>
      </c>
      <c r="E4091" s="446">
        <f t="shared" si="66"/>
        <v>-0.84379573681449749</v>
      </c>
      <c r="F4091" s="80">
        <v>-1.0357983980741392E-2</v>
      </c>
    </row>
    <row r="4092" spans="2:6">
      <c r="B4092" s="444">
        <v>42521</v>
      </c>
      <c r="C4092" s="445">
        <v>299.45584100000002</v>
      </c>
      <c r="D4092" s="445">
        <v>299.45584100000002</v>
      </c>
      <c r="E4092" s="446">
        <f t="shared" si="66"/>
        <v>-0.35912898534169424</v>
      </c>
      <c r="F4092" s="80">
        <v>-1.0367246030785759E-2</v>
      </c>
    </row>
    <row r="4093" spans="2:6">
      <c r="B4093" s="444">
        <v>43714</v>
      </c>
      <c r="C4093" s="445">
        <v>467.263824</v>
      </c>
      <c r="D4093" s="445">
        <v>467.263824</v>
      </c>
      <c r="E4093" s="446">
        <f t="shared" si="66"/>
        <v>-0.45833549471073565</v>
      </c>
      <c r="F4093" s="80">
        <v>-1.038669722389185E-2</v>
      </c>
    </row>
    <row r="4094" spans="2:6">
      <c r="B4094" s="444">
        <v>44375</v>
      </c>
      <c r="C4094" s="445">
        <v>862.64434800000004</v>
      </c>
      <c r="D4094" s="445">
        <v>862.64434800000004</v>
      </c>
      <c r="E4094" s="446">
        <f t="shared" si="66"/>
        <v>1.7962011310975909</v>
      </c>
      <c r="F4094" s="80">
        <v>-1.0395231530447746E-2</v>
      </c>
    </row>
    <row r="4095" spans="2:6">
      <c r="B4095" s="444">
        <v>41850</v>
      </c>
      <c r="C4095" s="445">
        <v>308.50582900000001</v>
      </c>
      <c r="D4095" s="445">
        <v>308.50582900000001</v>
      </c>
      <c r="E4095" s="446">
        <f t="shared" si="66"/>
        <v>-0.11035475391641758</v>
      </c>
      <c r="F4095" s="80">
        <v>-1.0406808044132743E-2</v>
      </c>
    </row>
    <row r="4096" spans="2:6">
      <c r="B4096" s="444">
        <v>42923</v>
      </c>
      <c r="C4096" s="445">
        <v>346.77398699999998</v>
      </c>
      <c r="D4096" s="445">
        <v>346.77398699999998</v>
      </c>
      <c r="E4096" s="446">
        <f t="shared" si="66"/>
        <v>7.7895269888310414E-2</v>
      </c>
      <c r="F4096" s="80">
        <v>-1.0408523731641584E-2</v>
      </c>
    </row>
    <row r="4097" spans="2:6">
      <c r="B4097" s="444">
        <v>42639</v>
      </c>
      <c r="C4097" s="445">
        <v>321.71398900000003</v>
      </c>
      <c r="D4097" s="445">
        <v>321.71398900000003</v>
      </c>
      <c r="E4097" s="446">
        <f t="shared" si="66"/>
        <v>15.374357263167337</v>
      </c>
      <c r="F4097" s="80">
        <v>-1.0410572551176389E-2</v>
      </c>
    </row>
    <row r="4098" spans="2:6">
      <c r="B4098" s="444">
        <v>39861</v>
      </c>
      <c r="C4098" s="445">
        <v>19.647427</v>
      </c>
      <c r="D4098" s="445">
        <v>19.647427</v>
      </c>
      <c r="E4098" s="446">
        <f t="shared" si="66"/>
        <v>-0.5741893345361333</v>
      </c>
      <c r="F4098" s="80">
        <v>-1.0411282607440731E-2</v>
      </c>
    </row>
    <row r="4099" spans="2:6">
      <c r="B4099" s="444">
        <v>38839</v>
      </c>
      <c r="C4099" s="445">
        <v>46.141227999999998</v>
      </c>
      <c r="D4099" s="445">
        <v>46.141227999999998</v>
      </c>
      <c r="E4099" s="446">
        <f t="shared" si="66"/>
        <v>0.96812473500976348</v>
      </c>
      <c r="F4099" s="80">
        <v>-1.0412567623225177E-2</v>
      </c>
    </row>
    <row r="4100" spans="2:6">
      <c r="B4100" s="444">
        <v>38202</v>
      </c>
      <c r="C4100" s="445">
        <v>23.44426</v>
      </c>
      <c r="D4100" s="445">
        <v>23.44426</v>
      </c>
      <c r="E4100" s="446">
        <f t="shared" si="66"/>
        <v>-0.9415515467955804</v>
      </c>
      <c r="F4100" s="80">
        <v>-1.0429962653051517E-2</v>
      </c>
    </row>
    <row r="4101" spans="2:6">
      <c r="B4101" s="444">
        <v>42073</v>
      </c>
      <c r="C4101" s="445">
        <v>401.11001599999997</v>
      </c>
      <c r="D4101" s="445">
        <v>401.11001599999997</v>
      </c>
      <c r="E4101" s="446">
        <f t="shared" si="66"/>
        <v>-0.22591820058277134</v>
      </c>
      <c r="F4101" s="80">
        <v>-1.0431984599459598E-2</v>
      </c>
    </row>
    <row r="4102" spans="2:6">
      <c r="B4102" s="444">
        <v>43879</v>
      </c>
      <c r="C4102" s="445">
        <v>518.17523200000005</v>
      </c>
      <c r="D4102" s="445">
        <v>518.17523200000005</v>
      </c>
      <c r="E4102" s="446">
        <f t="shared" si="66"/>
        <v>10.073667579322676</v>
      </c>
      <c r="F4102" s="80">
        <v>-1.0432799842570617E-2</v>
      </c>
    </row>
    <row r="4103" spans="2:6">
      <c r="B4103" s="444">
        <v>38966</v>
      </c>
      <c r="C4103" s="445">
        <v>46.793461000000001</v>
      </c>
      <c r="D4103" s="445">
        <v>46.793461000000001</v>
      </c>
      <c r="E4103" s="446">
        <f t="shared" si="66"/>
        <v>0.12663551710141863</v>
      </c>
      <c r="F4103" s="80">
        <v>-1.0438498966324095E-2</v>
      </c>
    </row>
    <row r="4104" spans="2:6">
      <c r="B4104" s="444">
        <v>38712</v>
      </c>
      <c r="C4104" s="445">
        <v>41.533805999999998</v>
      </c>
      <c r="D4104" s="445">
        <v>41.533805999999998</v>
      </c>
      <c r="E4104" s="446">
        <f t="shared" si="66"/>
        <v>-0.89787614057846921</v>
      </c>
      <c r="F4104" s="80">
        <v>-1.0462642205263939E-2</v>
      </c>
    </row>
    <row r="4105" spans="2:6">
      <c r="B4105" s="444">
        <v>43193</v>
      </c>
      <c r="C4105" s="445">
        <v>406.70031699999998</v>
      </c>
      <c r="D4105" s="445">
        <v>406.70031699999998</v>
      </c>
      <c r="E4105" s="446">
        <f t="shared" si="66"/>
        <v>28.239957049577757</v>
      </c>
      <c r="F4105" s="80">
        <v>-1.0464527758821895E-2</v>
      </c>
    </row>
    <row r="4106" spans="2:6">
      <c r="B4106" s="444">
        <v>37609</v>
      </c>
      <c r="C4106" s="445">
        <v>13.90906</v>
      </c>
      <c r="D4106" s="445">
        <v>13.90906</v>
      </c>
      <c r="E4106" s="446">
        <f t="shared" si="66"/>
        <v>-0.95141656074283765</v>
      </c>
      <c r="F4106" s="80">
        <v>-1.0471216852636189E-2</v>
      </c>
    </row>
    <row r="4107" spans="2:6">
      <c r="B4107" s="444">
        <v>41688</v>
      </c>
      <c r="C4107" s="445">
        <v>286.29220600000002</v>
      </c>
      <c r="D4107" s="445">
        <v>286.29220600000002</v>
      </c>
      <c r="E4107" s="446">
        <f t="shared" ref="E4107:E4170" si="67">C4107/C4108-1</f>
        <v>3.6607758369686234</v>
      </c>
      <c r="F4107" s="80">
        <v>-1.0483290387265698E-2</v>
      </c>
    </row>
    <row r="4108" spans="2:6">
      <c r="B4108" s="444">
        <v>40074</v>
      </c>
      <c r="C4108" s="445">
        <v>61.425868999999999</v>
      </c>
      <c r="D4108" s="445">
        <v>61.425868999999999</v>
      </c>
      <c r="E4108" s="446">
        <f t="shared" si="67"/>
        <v>2.055505652294594</v>
      </c>
      <c r="F4108" s="80">
        <v>-1.0505918548738058E-2</v>
      </c>
    </row>
    <row r="4109" spans="2:6">
      <c r="B4109" s="444">
        <v>38063</v>
      </c>
      <c r="C4109" s="445">
        <v>20.103339999999999</v>
      </c>
      <c r="D4109" s="445">
        <v>20.103339999999999</v>
      </c>
      <c r="E4109" s="446">
        <f t="shared" si="67"/>
        <v>-0.51379492568465535</v>
      </c>
      <c r="F4109" s="80">
        <v>-1.0517972259139863E-2</v>
      </c>
    </row>
    <row r="4110" spans="2:6">
      <c r="B4110" s="444">
        <v>38862</v>
      </c>
      <c r="C4110" s="445">
        <v>41.347450000000002</v>
      </c>
      <c r="D4110" s="445">
        <v>41.347450000000002</v>
      </c>
      <c r="E4110" s="446">
        <f t="shared" si="67"/>
        <v>-0.80046521159660189</v>
      </c>
      <c r="F4110" s="80">
        <v>-1.053442596533094E-2</v>
      </c>
    </row>
    <row r="4111" spans="2:6">
      <c r="B4111" s="444">
        <v>41592</v>
      </c>
      <c r="C4111" s="445">
        <v>207.21925400000001</v>
      </c>
      <c r="D4111" s="445">
        <v>207.21925400000001</v>
      </c>
      <c r="E4111" s="446">
        <f t="shared" si="67"/>
        <v>3.1307512875304289</v>
      </c>
      <c r="F4111" s="80">
        <v>-1.053680390891798E-2</v>
      </c>
    </row>
    <row r="4112" spans="2:6">
      <c r="B4112" s="444">
        <v>39022</v>
      </c>
      <c r="C4112" s="445">
        <v>50.165028</v>
      </c>
      <c r="D4112" s="445">
        <v>50.165028</v>
      </c>
      <c r="E4112" s="446">
        <f t="shared" si="67"/>
        <v>-0.95019981067698989</v>
      </c>
      <c r="F4112" s="80">
        <v>-1.0540865102978247E-2</v>
      </c>
    </row>
    <row r="4113" spans="2:6">
      <c r="B4113" s="444">
        <v>45051</v>
      </c>
      <c r="C4113" s="445">
        <v>1007.32605</v>
      </c>
      <c r="D4113" s="445">
        <v>1007.32605</v>
      </c>
      <c r="E4113" s="446">
        <f t="shared" si="67"/>
        <v>8.9244567754068749E-2</v>
      </c>
      <c r="F4113" s="80">
        <v>-1.0545548532579496E-2</v>
      </c>
    </row>
    <row r="4114" spans="2:6">
      <c r="B4114" s="444">
        <v>44414</v>
      </c>
      <c r="C4114" s="445">
        <v>924.793274</v>
      </c>
      <c r="D4114" s="445">
        <v>924.793274</v>
      </c>
      <c r="E4114" s="446">
        <f t="shared" si="67"/>
        <v>102.21428380897852</v>
      </c>
      <c r="F4114" s="80">
        <v>-1.0554842821636656E-2</v>
      </c>
    </row>
    <row r="4115" spans="2:6">
      <c r="B4115" s="444">
        <v>37764</v>
      </c>
      <c r="C4115" s="445">
        <v>8.9599349999999998</v>
      </c>
      <c r="D4115" s="445">
        <v>8.9599349999999998</v>
      </c>
      <c r="E4115" s="446">
        <f t="shared" si="67"/>
        <v>-0.90638002404379037</v>
      </c>
      <c r="F4115" s="80">
        <v>-1.056494611570491E-2</v>
      </c>
    </row>
    <row r="4116" spans="2:6">
      <c r="B4116" s="444">
        <v>40666</v>
      </c>
      <c r="C4116" s="445">
        <v>95.705376000000001</v>
      </c>
      <c r="D4116" s="445">
        <v>95.705376000000001</v>
      </c>
      <c r="E4116" s="446">
        <f t="shared" si="67"/>
        <v>1.236976828091747</v>
      </c>
      <c r="F4116" s="80">
        <v>-1.0566739727607799E-2</v>
      </c>
    </row>
    <row r="4117" spans="2:6">
      <c r="B4117" s="444">
        <v>39477</v>
      </c>
      <c r="C4117" s="445">
        <v>42.783355999999998</v>
      </c>
      <c r="D4117" s="445">
        <v>42.783355999999998</v>
      </c>
      <c r="E4117" s="446">
        <f t="shared" si="67"/>
        <v>3.149548953805021</v>
      </c>
      <c r="F4117" s="80">
        <v>-1.059031650185327E-2</v>
      </c>
    </row>
    <row r="4118" spans="2:6">
      <c r="B4118" s="444">
        <v>37750</v>
      </c>
      <c r="C4118" s="445">
        <v>10.310363000000001</v>
      </c>
      <c r="D4118" s="445">
        <v>10.310363000000001</v>
      </c>
      <c r="E4118" s="446">
        <f t="shared" si="67"/>
        <v>-0.54476409720140895</v>
      </c>
      <c r="F4118" s="80">
        <v>-1.0594138893105787E-2</v>
      </c>
    </row>
    <row r="4119" spans="2:6">
      <c r="B4119" s="444">
        <v>38173</v>
      </c>
      <c r="C4119" s="445">
        <v>22.648396000000002</v>
      </c>
      <c r="D4119" s="445">
        <v>22.648396000000002</v>
      </c>
      <c r="E4119" s="446">
        <f t="shared" si="67"/>
        <v>-0.98433995334557611</v>
      </c>
      <c r="F4119" s="80">
        <v>-1.0595460141953006E-2</v>
      </c>
    </row>
    <row r="4120" spans="2:6">
      <c r="B4120" s="444">
        <v>45279</v>
      </c>
      <c r="C4120" s="445">
        <v>1446.253418</v>
      </c>
      <c r="D4120" s="445">
        <v>1446.253418</v>
      </c>
      <c r="E4120" s="446">
        <f t="shared" si="67"/>
        <v>18.158009150227699</v>
      </c>
      <c r="F4120" s="80">
        <v>-1.0636174028215817E-2</v>
      </c>
    </row>
    <row r="4121" spans="2:6">
      <c r="B4121" s="444">
        <v>40865</v>
      </c>
      <c r="C4121" s="445">
        <v>75.490798999999996</v>
      </c>
      <c r="D4121" s="445">
        <v>75.490798999999996</v>
      </c>
      <c r="E4121" s="446">
        <f t="shared" si="67"/>
        <v>5.3144892699569075</v>
      </c>
      <c r="F4121" s="80">
        <v>-1.0646012483656819E-2</v>
      </c>
    </row>
    <row r="4122" spans="2:6">
      <c r="B4122" s="444">
        <v>37678</v>
      </c>
      <c r="C4122" s="445">
        <v>11.955171</v>
      </c>
      <c r="D4122" s="445">
        <v>11.955171</v>
      </c>
      <c r="E4122" s="446">
        <f t="shared" si="67"/>
        <v>0.12930141497412428</v>
      </c>
      <c r="F4122" s="80">
        <v>-1.0657437900091438E-2</v>
      </c>
    </row>
    <row r="4123" spans="2:6">
      <c r="B4123" s="444">
        <v>37734</v>
      </c>
      <c r="C4123" s="445">
        <v>10.586342</v>
      </c>
      <c r="D4123" s="445">
        <v>10.586342</v>
      </c>
      <c r="E4123" s="446">
        <f t="shared" si="67"/>
        <v>-0.68945446545123867</v>
      </c>
      <c r="F4123" s="80">
        <v>-1.0659967358253919E-2</v>
      </c>
    </row>
    <row r="4124" spans="2:6">
      <c r="B4124" s="444">
        <v>39658</v>
      </c>
      <c r="C4124" s="445">
        <v>34.089500000000001</v>
      </c>
      <c r="D4124" s="445">
        <v>34.089500000000001</v>
      </c>
      <c r="E4124" s="446">
        <f t="shared" si="67"/>
        <v>-0.47902975364470191</v>
      </c>
      <c r="F4124" s="80">
        <v>-1.0661533523814937E-2</v>
      </c>
    </row>
    <row r="4125" spans="2:6">
      <c r="B4125" s="444">
        <v>40373</v>
      </c>
      <c r="C4125" s="445">
        <v>65.434639000000004</v>
      </c>
      <c r="D4125" s="445">
        <v>65.434639000000004</v>
      </c>
      <c r="E4125" s="446">
        <f t="shared" si="67"/>
        <v>1.3001883046792773</v>
      </c>
      <c r="F4125" s="80">
        <v>-1.0668988761146636E-2</v>
      </c>
    </row>
    <row r="4126" spans="2:6">
      <c r="B4126" s="444">
        <v>38426</v>
      </c>
      <c r="C4126" s="445">
        <v>28.447514000000002</v>
      </c>
      <c r="D4126" s="445">
        <v>28.447514000000002</v>
      </c>
      <c r="E4126" s="446">
        <f t="shared" si="67"/>
        <v>-0.56421522718794415</v>
      </c>
      <c r="F4126" s="80">
        <v>-1.0683224836893546E-2</v>
      </c>
    </row>
    <row r="4127" spans="2:6">
      <c r="B4127" s="444">
        <v>40366</v>
      </c>
      <c r="C4127" s="445">
        <v>65.278816000000006</v>
      </c>
      <c r="D4127" s="445">
        <v>65.278816000000006</v>
      </c>
      <c r="E4127" s="446">
        <f t="shared" si="67"/>
        <v>-0.93818699797945837</v>
      </c>
      <c r="F4127" s="80">
        <v>-1.0694423576743328E-2</v>
      </c>
    </row>
    <row r="4128" spans="2:6">
      <c r="B4128" s="444">
        <v>44645</v>
      </c>
      <c r="C4128" s="445">
        <v>1056.069336</v>
      </c>
      <c r="D4128" s="445">
        <v>1056.069336</v>
      </c>
      <c r="E4128" s="446">
        <f t="shared" si="67"/>
        <v>99.105704683672514</v>
      </c>
      <c r="F4128" s="80">
        <v>-1.0695211451925868E-2</v>
      </c>
    </row>
    <row r="4129" spans="2:6">
      <c r="B4129" s="444">
        <v>37781</v>
      </c>
      <c r="C4129" s="445">
        <v>10.549542000000001</v>
      </c>
      <c r="D4129" s="445">
        <v>10.549542000000001</v>
      </c>
      <c r="E4129" s="446">
        <f t="shared" si="67"/>
        <v>-0.96060876520357175</v>
      </c>
      <c r="F4129" s="80">
        <v>-1.0696754794437213E-2</v>
      </c>
    </row>
    <row r="4130" spans="2:6">
      <c r="B4130" s="444">
        <v>41729</v>
      </c>
      <c r="C4130" s="445">
        <v>267.81445300000001</v>
      </c>
      <c r="D4130" s="445">
        <v>267.81445300000001</v>
      </c>
      <c r="E4130" s="446">
        <f t="shared" si="67"/>
        <v>4.2545581862353901</v>
      </c>
      <c r="F4130" s="80">
        <v>-1.0741591896760383E-2</v>
      </c>
    </row>
    <row r="4131" spans="2:6">
      <c r="B4131" s="444">
        <v>39055</v>
      </c>
      <c r="C4131" s="445">
        <v>50.968024999999997</v>
      </c>
      <c r="D4131" s="445">
        <v>50.968024999999997</v>
      </c>
      <c r="E4131" s="446">
        <f t="shared" si="67"/>
        <v>-0.82895600688100712</v>
      </c>
      <c r="F4131" s="80">
        <v>-1.0756503834151387E-2</v>
      </c>
    </row>
    <row r="4132" spans="2:6">
      <c r="B4132" s="444">
        <v>42492</v>
      </c>
      <c r="C4132" s="445">
        <v>297.981964</v>
      </c>
      <c r="D4132" s="445">
        <v>297.981964</v>
      </c>
      <c r="E4132" s="446">
        <f t="shared" si="67"/>
        <v>5.7066926806062988</v>
      </c>
      <c r="F4132" s="80">
        <v>-1.079514224275735E-2</v>
      </c>
    </row>
    <row r="4133" spans="2:6">
      <c r="B4133" s="444">
        <v>38988</v>
      </c>
      <c r="C4133" s="445">
        <v>44.430537999999999</v>
      </c>
      <c r="D4133" s="445">
        <v>44.430537999999999</v>
      </c>
      <c r="E4133" s="446">
        <f t="shared" si="67"/>
        <v>-0.96985333322786538</v>
      </c>
      <c r="F4133" s="80">
        <v>-1.0810069729142002E-2</v>
      </c>
    </row>
    <row r="4134" spans="2:6">
      <c r="B4134" s="444">
        <v>45397</v>
      </c>
      <c r="C4134" s="445">
        <v>1473.8126219999999</v>
      </c>
      <c r="D4134" s="445">
        <v>1473.8126219999999</v>
      </c>
      <c r="E4134" s="446">
        <f t="shared" si="67"/>
        <v>2.441162117519116</v>
      </c>
      <c r="F4134" s="80">
        <v>-1.0811741115729356E-2</v>
      </c>
    </row>
    <row r="4135" spans="2:6">
      <c r="B4135" s="444">
        <v>43679</v>
      </c>
      <c r="C4135" s="445">
        <v>428.28921500000001</v>
      </c>
      <c r="D4135" s="445">
        <v>428.28921500000001</v>
      </c>
      <c r="E4135" s="446">
        <f t="shared" si="67"/>
        <v>0.27026096120673948</v>
      </c>
      <c r="F4135" s="80">
        <v>-1.0817014884821119E-2</v>
      </c>
    </row>
    <row r="4136" spans="2:6">
      <c r="B4136" s="444">
        <v>42370</v>
      </c>
      <c r="C4136" s="445">
        <v>337.16632099999998</v>
      </c>
      <c r="D4136" s="445">
        <v>337.16632099999998</v>
      </c>
      <c r="E4136" s="446">
        <f t="shared" si="67"/>
        <v>-6.92643412355477E-2</v>
      </c>
      <c r="F4136" s="80">
        <v>-1.081718141847221E-2</v>
      </c>
    </row>
    <row r="4137" spans="2:6">
      <c r="B4137" s="444">
        <v>42163</v>
      </c>
      <c r="C4137" s="445">
        <v>362.25787400000002</v>
      </c>
      <c r="D4137" s="445">
        <v>362.25787400000002</v>
      </c>
      <c r="E4137" s="446">
        <f t="shared" si="67"/>
        <v>-0.62279124618276027</v>
      </c>
      <c r="F4137" s="80">
        <v>-1.0817908044048807E-2</v>
      </c>
    </row>
    <row r="4138" spans="2:6">
      <c r="B4138" s="444">
        <v>44932</v>
      </c>
      <c r="C4138" s="445">
        <v>960.36444100000006</v>
      </c>
      <c r="D4138" s="445">
        <v>960.36444100000006</v>
      </c>
      <c r="E4138" s="446">
        <f t="shared" si="67"/>
        <v>0.14939032303899147</v>
      </c>
      <c r="F4138" s="80">
        <v>-1.0822690553403569E-2</v>
      </c>
    </row>
    <row r="4139" spans="2:6">
      <c r="B4139" s="444">
        <v>44755</v>
      </c>
      <c r="C4139" s="445">
        <v>835.54247999999995</v>
      </c>
      <c r="D4139" s="445">
        <v>835.54247999999995</v>
      </c>
      <c r="E4139" s="446">
        <f t="shared" si="67"/>
        <v>1.3738039530642103</v>
      </c>
      <c r="F4139" s="80">
        <v>-1.0832159546964593E-2</v>
      </c>
    </row>
    <row r="4140" spans="2:6">
      <c r="B4140" s="444">
        <v>42901</v>
      </c>
      <c r="C4140" s="445">
        <v>351.98461900000001</v>
      </c>
      <c r="D4140" s="445">
        <v>351.98461900000001</v>
      </c>
      <c r="E4140" s="446">
        <f t="shared" si="67"/>
        <v>-0.63557759814297465</v>
      </c>
      <c r="F4140" s="80">
        <v>-1.0835600457163475E-2</v>
      </c>
    </row>
    <row r="4141" spans="2:6">
      <c r="B4141" s="444">
        <v>44692</v>
      </c>
      <c r="C4141" s="445">
        <v>965.86987299999998</v>
      </c>
      <c r="D4141" s="445">
        <v>965.86987299999998</v>
      </c>
      <c r="E4141" s="446">
        <f t="shared" si="67"/>
        <v>39.76886565397681</v>
      </c>
      <c r="F4141" s="80">
        <v>-1.086189646083735E-2</v>
      </c>
    </row>
    <row r="4142" spans="2:6">
      <c r="B4142" s="444">
        <v>38201</v>
      </c>
      <c r="C4142" s="445">
        <v>23.69136</v>
      </c>
      <c r="D4142" s="445">
        <v>23.69136</v>
      </c>
      <c r="E4142" s="446">
        <f t="shared" si="67"/>
        <v>-0.93582697940199233</v>
      </c>
      <c r="F4142" s="80">
        <v>-1.0886636413531381E-2</v>
      </c>
    </row>
    <row r="4143" spans="2:6">
      <c r="B4143" s="444">
        <v>42936</v>
      </c>
      <c r="C4143" s="445">
        <v>369.17944299999999</v>
      </c>
      <c r="D4143" s="445">
        <v>369.17944299999999</v>
      </c>
      <c r="E4143" s="446">
        <f t="shared" si="67"/>
        <v>0.26232117923091813</v>
      </c>
      <c r="F4143" s="80">
        <v>-1.0889133616664215E-2</v>
      </c>
    </row>
    <row r="4144" spans="2:6">
      <c r="B4144" s="444">
        <v>41939</v>
      </c>
      <c r="C4144" s="445">
        <v>292.46078499999999</v>
      </c>
      <c r="D4144" s="445">
        <v>292.46078499999999</v>
      </c>
      <c r="E4144" s="446">
        <f t="shared" si="67"/>
        <v>-0.66890677474310278</v>
      </c>
      <c r="F4144" s="80">
        <v>-1.0903804261208849E-2</v>
      </c>
    </row>
    <row r="4145" spans="2:6">
      <c r="B4145" s="444">
        <v>44795</v>
      </c>
      <c r="C4145" s="445">
        <v>883.31854199999998</v>
      </c>
      <c r="D4145" s="445">
        <v>883.31854199999998</v>
      </c>
      <c r="E4145" s="446">
        <f t="shared" si="67"/>
        <v>-0.43561526065731659</v>
      </c>
      <c r="F4145" s="80">
        <v>-1.0927352705772608E-2</v>
      </c>
    </row>
    <row r="4146" spans="2:6">
      <c r="B4146" s="444">
        <v>45495</v>
      </c>
      <c r="C4146" s="445">
        <v>1565.099976</v>
      </c>
      <c r="D4146" s="445">
        <v>1565.099976</v>
      </c>
      <c r="E4146" s="446">
        <f t="shared" si="67"/>
        <v>24.33405472774243</v>
      </c>
      <c r="F4146" s="80">
        <v>-1.0943548645725221E-2</v>
      </c>
    </row>
    <row r="4147" spans="2:6">
      <c r="B4147" s="444">
        <v>40162</v>
      </c>
      <c r="C4147" s="445">
        <v>61.778503000000001</v>
      </c>
      <c r="D4147" s="445">
        <v>61.778503000000001</v>
      </c>
      <c r="E4147" s="446">
        <f t="shared" si="67"/>
        <v>-0.20341605598586421</v>
      </c>
      <c r="F4147" s="80">
        <v>-1.0944030210964795E-2</v>
      </c>
    </row>
    <row r="4148" spans="2:6">
      <c r="B4148" s="444">
        <v>40919</v>
      </c>
      <c r="C4148" s="445">
        <v>77.554291000000006</v>
      </c>
      <c r="D4148" s="445">
        <v>77.554291000000006</v>
      </c>
      <c r="E4148" s="446">
        <f t="shared" si="67"/>
        <v>0.17257260548105569</v>
      </c>
      <c r="F4148" s="80">
        <v>-1.0955267427107063E-2</v>
      </c>
    </row>
    <row r="4149" spans="2:6">
      <c r="B4149" s="444">
        <v>40372</v>
      </c>
      <c r="C4149" s="445">
        <v>66.140288999999996</v>
      </c>
      <c r="D4149" s="445">
        <v>66.140288999999996</v>
      </c>
      <c r="E4149" s="446">
        <f t="shared" si="67"/>
        <v>-0.22329535153811164</v>
      </c>
      <c r="F4149" s="80">
        <v>-1.0963320507315411E-2</v>
      </c>
    </row>
    <row r="4150" spans="2:6">
      <c r="B4150" s="444">
        <v>40596</v>
      </c>
      <c r="C4150" s="445">
        <v>85.155006</v>
      </c>
      <c r="D4150" s="445">
        <v>85.155006</v>
      </c>
      <c r="E4150" s="446">
        <f t="shared" si="67"/>
        <v>-0.57561799121238511</v>
      </c>
      <c r="F4150" s="80">
        <v>-1.0965534854597725E-2</v>
      </c>
    </row>
    <row r="4151" spans="2:6">
      <c r="B4151" s="444">
        <v>41600</v>
      </c>
      <c r="C4151" s="445">
        <v>200.65649400000001</v>
      </c>
      <c r="D4151" s="445">
        <v>200.65649400000001</v>
      </c>
      <c r="E4151" s="446">
        <f t="shared" si="67"/>
        <v>-0.55583351309706619</v>
      </c>
      <c r="F4151" s="80">
        <v>-1.0970815302064008E-2</v>
      </c>
    </row>
    <row r="4152" spans="2:6">
      <c r="B4152" s="444">
        <v>43381</v>
      </c>
      <c r="C4152" s="445">
        <v>451.75964399999998</v>
      </c>
      <c r="D4152" s="445">
        <v>451.75964399999998</v>
      </c>
      <c r="E4152" s="446">
        <f t="shared" si="67"/>
        <v>0.12501105780704891</v>
      </c>
      <c r="F4152" s="80">
        <v>-1.0977798240218273E-2</v>
      </c>
    </row>
    <row r="4153" spans="2:6">
      <c r="B4153" s="444">
        <v>43172</v>
      </c>
      <c r="C4153" s="445">
        <v>401.560181</v>
      </c>
      <c r="D4153" s="445">
        <v>401.560181</v>
      </c>
      <c r="E4153" s="446">
        <f t="shared" si="67"/>
        <v>8.6675282999453547</v>
      </c>
      <c r="F4153" s="80">
        <v>-1.1005989127410243E-2</v>
      </c>
    </row>
    <row r="4154" spans="2:6">
      <c r="B4154" s="444">
        <v>38694</v>
      </c>
      <c r="C4154" s="445">
        <v>41.537005999999998</v>
      </c>
      <c r="D4154" s="445">
        <v>41.537005999999998</v>
      </c>
      <c r="E4154" s="446">
        <f t="shared" si="67"/>
        <v>-0.80271542793438377</v>
      </c>
      <c r="F4154" s="80">
        <v>-1.1026280382925635E-2</v>
      </c>
    </row>
    <row r="4155" spans="2:6">
      <c r="B4155" s="444">
        <v>41589</v>
      </c>
      <c r="C4155" s="445">
        <v>210.54361</v>
      </c>
      <c r="D4155" s="445">
        <v>210.54361</v>
      </c>
      <c r="E4155" s="446">
        <f t="shared" si="67"/>
        <v>6.5686612183114033</v>
      </c>
      <c r="F4155" s="80">
        <v>-1.1038261204535549E-2</v>
      </c>
    </row>
    <row r="4156" spans="2:6">
      <c r="B4156" s="444">
        <v>38324</v>
      </c>
      <c r="C4156" s="445">
        <v>27.817813999999998</v>
      </c>
      <c r="D4156" s="445">
        <v>27.817813999999998</v>
      </c>
      <c r="E4156" s="446">
        <f t="shared" si="67"/>
        <v>-0.96361537727923119</v>
      </c>
      <c r="F4156" s="80">
        <v>-1.1047770217414543E-2</v>
      </c>
    </row>
    <row r="4157" spans="2:6">
      <c r="B4157" s="444">
        <v>44118</v>
      </c>
      <c r="C4157" s="445">
        <v>764.54864499999996</v>
      </c>
      <c r="D4157" s="445">
        <v>764.54864499999996</v>
      </c>
      <c r="E4157" s="446">
        <f t="shared" si="67"/>
        <v>-0.27388897101531062</v>
      </c>
      <c r="F4157" s="80">
        <v>-1.1050630770048198E-2</v>
      </c>
    </row>
    <row r="4158" spans="2:6">
      <c r="B4158" s="444">
        <v>44957</v>
      </c>
      <c r="C4158" s="445">
        <v>1052.936279</v>
      </c>
      <c r="D4158" s="445">
        <v>1052.936279</v>
      </c>
      <c r="E4158" s="446">
        <f t="shared" si="67"/>
        <v>7.8911143541269491E-2</v>
      </c>
      <c r="F4158" s="80">
        <v>-1.1059812700938032E-2</v>
      </c>
    </row>
    <row r="4159" spans="2:6">
      <c r="B4159" s="444">
        <v>44676</v>
      </c>
      <c r="C4159" s="445">
        <v>975.92492700000003</v>
      </c>
      <c r="D4159" s="445">
        <v>975.92492700000003</v>
      </c>
      <c r="E4159" s="446">
        <f t="shared" si="67"/>
        <v>0.23840427460806657</v>
      </c>
      <c r="F4159" s="80">
        <v>-1.1070321379344383E-2</v>
      </c>
    </row>
    <row r="4160" spans="2:6">
      <c r="B4160" s="444">
        <v>44250</v>
      </c>
      <c r="C4160" s="445">
        <v>788.05035399999997</v>
      </c>
      <c r="D4160" s="445">
        <v>788.05035399999997</v>
      </c>
      <c r="E4160" s="446">
        <f t="shared" si="67"/>
        <v>-0.40437103080701087</v>
      </c>
      <c r="F4160" s="80">
        <v>-1.1085199740973106E-2</v>
      </c>
    </row>
    <row r="4161" spans="2:6">
      <c r="B4161" s="444">
        <v>45429</v>
      </c>
      <c r="C4161" s="445">
        <v>1323.0557859999999</v>
      </c>
      <c r="D4161" s="445">
        <v>1323.0557859999999</v>
      </c>
      <c r="E4161" s="446">
        <f t="shared" si="67"/>
        <v>24.529021530265045</v>
      </c>
      <c r="F4161" s="80">
        <v>-1.1089312890698144E-2</v>
      </c>
    </row>
    <row r="4162" spans="2:6">
      <c r="B4162" s="444">
        <v>39085</v>
      </c>
      <c r="C4162" s="445">
        <v>51.825558000000001</v>
      </c>
      <c r="D4162" s="445">
        <v>51.825558000000001</v>
      </c>
      <c r="E4162" s="446">
        <f t="shared" si="67"/>
        <v>-0.83497402939511878</v>
      </c>
      <c r="F4162" s="80">
        <v>-1.1106362861458829E-2</v>
      </c>
    </row>
    <row r="4163" spans="2:6">
      <c r="B4163" s="444">
        <v>42676</v>
      </c>
      <c r="C4163" s="445">
        <v>314.04486100000003</v>
      </c>
      <c r="D4163" s="445">
        <v>314.04486100000003</v>
      </c>
      <c r="E4163" s="446">
        <f t="shared" si="67"/>
        <v>-0.31067712601430453</v>
      </c>
      <c r="F4163" s="80">
        <v>-1.1126699174979549E-2</v>
      </c>
    </row>
    <row r="4164" spans="2:6">
      <c r="B4164" s="444">
        <v>43633</v>
      </c>
      <c r="C4164" s="445">
        <v>455.584564</v>
      </c>
      <c r="D4164" s="445">
        <v>455.584564</v>
      </c>
      <c r="E4164" s="446">
        <f t="shared" si="67"/>
        <v>3.9074272744401712</v>
      </c>
      <c r="F4164" s="80">
        <v>-1.1131350492338377E-2</v>
      </c>
    </row>
    <row r="4165" spans="2:6">
      <c r="B4165" s="444">
        <v>41101</v>
      </c>
      <c r="C4165" s="445">
        <v>92.835723999999999</v>
      </c>
      <c r="D4165" s="445">
        <v>92.835723999999999</v>
      </c>
      <c r="E4165" s="446">
        <f t="shared" si="67"/>
        <v>-0.91215055755562768</v>
      </c>
      <c r="F4165" s="80">
        <v>-1.1136591174801369E-2</v>
      </c>
    </row>
    <row r="4166" spans="2:6">
      <c r="B4166" s="444">
        <v>45069</v>
      </c>
      <c r="C4166" s="445">
        <v>1056.759399</v>
      </c>
      <c r="D4166" s="445">
        <v>1056.759399</v>
      </c>
      <c r="E4166" s="446">
        <f t="shared" si="67"/>
        <v>49.87051219446915</v>
      </c>
      <c r="F4166" s="80">
        <v>-1.1162239164814403E-2</v>
      </c>
    </row>
    <row r="4167" spans="2:6">
      <c r="B4167" s="444">
        <v>37958</v>
      </c>
      <c r="C4167" s="445">
        <v>20.773516000000001</v>
      </c>
      <c r="D4167" s="445">
        <v>20.773516000000001</v>
      </c>
      <c r="E4167" s="446">
        <f t="shared" si="67"/>
        <v>-0.72976730255434252</v>
      </c>
      <c r="F4167" s="80">
        <v>-1.1164147386718781E-2</v>
      </c>
    </row>
    <row r="4168" spans="2:6">
      <c r="B4168" s="444">
        <v>40891</v>
      </c>
      <c r="C4168" s="445">
        <v>76.872696000000005</v>
      </c>
      <c r="D4168" s="445">
        <v>76.872696000000005</v>
      </c>
      <c r="E4168" s="446">
        <f t="shared" si="67"/>
        <v>-0.93024318852572763</v>
      </c>
      <c r="F4168" s="80">
        <v>-1.1169838699505052E-2</v>
      </c>
    </row>
    <row r="4169" spans="2:6">
      <c r="B4169" s="444">
        <v>44483</v>
      </c>
      <c r="C4169" s="445">
        <v>1102.009888</v>
      </c>
      <c r="D4169" s="445">
        <v>1102.009888</v>
      </c>
      <c r="E4169" s="446">
        <f t="shared" si="67"/>
        <v>5.9417974734502055E-2</v>
      </c>
      <c r="F4169" s="80">
        <v>-1.1222081843536347E-2</v>
      </c>
    </row>
    <row r="4170" spans="2:6">
      <c r="B4170" s="444">
        <v>44533</v>
      </c>
      <c r="C4170" s="445">
        <v>1040.203125</v>
      </c>
      <c r="D4170" s="445">
        <v>1040.203125</v>
      </c>
      <c r="E4170" s="446">
        <f t="shared" si="67"/>
        <v>1.9643109940455914</v>
      </c>
      <c r="F4170" s="80">
        <v>-1.1226495134021741E-2</v>
      </c>
    </row>
    <row r="4171" spans="2:6">
      <c r="B4171" s="444">
        <v>42802</v>
      </c>
      <c r="C4171" s="445">
        <v>350.908905</v>
      </c>
      <c r="D4171" s="445">
        <v>350.908905</v>
      </c>
      <c r="E4171" s="446">
        <f t="shared" ref="E4171:E4234" si="68">C4171/C4172-1</f>
        <v>4.0469478870736042E-2</v>
      </c>
      <c r="F4171" s="80">
        <v>-1.1255278273688774E-2</v>
      </c>
    </row>
    <row r="4172" spans="2:6">
      <c r="B4172" s="444">
        <v>42725</v>
      </c>
      <c r="C4172" s="445">
        <v>337.26016199999998</v>
      </c>
      <c r="D4172" s="445">
        <v>337.26016199999998</v>
      </c>
      <c r="E4172" s="446">
        <f t="shared" si="68"/>
        <v>1.8947063060253093</v>
      </c>
      <c r="F4172" s="80">
        <v>-1.1263165931535313E-2</v>
      </c>
    </row>
    <row r="4173" spans="2:6">
      <c r="B4173" s="444">
        <v>41254</v>
      </c>
      <c r="C4173" s="445">
        <v>116.50928500000001</v>
      </c>
      <c r="D4173" s="445">
        <v>116.50928500000001</v>
      </c>
      <c r="E4173" s="446">
        <f t="shared" si="68"/>
        <v>1.3188300183871551</v>
      </c>
      <c r="F4173" s="80">
        <v>-1.1265573914508664E-2</v>
      </c>
    </row>
    <row r="4174" spans="2:6">
      <c r="B4174" s="444">
        <v>39374</v>
      </c>
      <c r="C4174" s="445">
        <v>50.244858000000001</v>
      </c>
      <c r="D4174" s="445">
        <v>50.244858000000001</v>
      </c>
      <c r="E4174" s="446">
        <f t="shared" si="68"/>
        <v>-0.83246192112458339</v>
      </c>
      <c r="F4174" s="80">
        <v>-1.1267431023679997E-2</v>
      </c>
    </row>
    <row r="4175" spans="2:6">
      <c r="B4175" s="444">
        <v>42516</v>
      </c>
      <c r="C4175" s="445">
        <v>299.90112299999998</v>
      </c>
      <c r="D4175" s="445">
        <v>299.90112299999998</v>
      </c>
      <c r="E4175" s="446">
        <f t="shared" si="68"/>
        <v>-0.64876411452487681</v>
      </c>
      <c r="F4175" s="80">
        <v>-1.1276616653605465E-2</v>
      </c>
    </row>
    <row r="4176" spans="2:6">
      <c r="B4176" s="444">
        <v>44365</v>
      </c>
      <c r="C4176" s="445">
        <v>853.84533699999997</v>
      </c>
      <c r="D4176" s="445">
        <v>853.84533699999997</v>
      </c>
      <c r="E4176" s="446">
        <f t="shared" si="68"/>
        <v>13.89962277756695</v>
      </c>
      <c r="F4176" s="80">
        <v>-1.1303845649441424E-2</v>
      </c>
    </row>
    <row r="4177" spans="2:6">
      <c r="B4177" s="444">
        <v>39244</v>
      </c>
      <c r="C4177" s="445">
        <v>57.306507000000003</v>
      </c>
      <c r="D4177" s="445">
        <v>57.306507000000003</v>
      </c>
      <c r="E4177" s="446">
        <f t="shared" si="68"/>
        <v>1.6246064224383594</v>
      </c>
      <c r="F4177" s="80">
        <v>-1.1310019197213084E-2</v>
      </c>
    </row>
    <row r="4178" spans="2:6">
      <c r="B4178" s="444">
        <v>38159</v>
      </c>
      <c r="C4178" s="445">
        <v>21.834323999999999</v>
      </c>
      <c r="D4178" s="445">
        <v>21.834323999999999</v>
      </c>
      <c r="E4178" s="446">
        <f t="shared" si="68"/>
        <v>-0.89654037405079845</v>
      </c>
      <c r="F4178" s="80">
        <v>-1.1325977207856441E-2</v>
      </c>
    </row>
    <row r="4179" spans="2:6">
      <c r="B4179" s="444">
        <v>41555</v>
      </c>
      <c r="C4179" s="445">
        <v>211.041977</v>
      </c>
      <c r="D4179" s="445">
        <v>211.041977</v>
      </c>
      <c r="E4179" s="446">
        <f t="shared" si="68"/>
        <v>-0.46040526243122182</v>
      </c>
      <c r="F4179" s="80">
        <v>-1.1345736699382325E-2</v>
      </c>
    </row>
    <row r="4180" spans="2:6">
      <c r="B4180" s="444">
        <v>43164</v>
      </c>
      <c r="C4180" s="445">
        <v>391.11200000000002</v>
      </c>
      <c r="D4180" s="445">
        <v>391.11200000000002</v>
      </c>
      <c r="E4180" s="446">
        <f t="shared" si="68"/>
        <v>5.3345641813461899</v>
      </c>
      <c r="F4180" s="80">
        <v>-1.1349383597528573E-2</v>
      </c>
    </row>
    <row r="4181" spans="2:6">
      <c r="B4181" s="444">
        <v>40141</v>
      </c>
      <c r="C4181" s="445">
        <v>61.742527000000003</v>
      </c>
      <c r="D4181" s="445">
        <v>61.742527000000003</v>
      </c>
      <c r="E4181" s="446">
        <f t="shared" si="68"/>
        <v>-0.96106391139861991</v>
      </c>
      <c r="F4181" s="80">
        <v>-1.1350620240007769E-2</v>
      </c>
    </row>
    <row r="4182" spans="2:6">
      <c r="B4182" s="444">
        <v>45356</v>
      </c>
      <c r="C4182" s="445">
        <v>1585.740356</v>
      </c>
      <c r="D4182" s="445">
        <v>1585.740356</v>
      </c>
      <c r="E4182" s="446">
        <f t="shared" si="68"/>
        <v>0.54681709819674684</v>
      </c>
      <c r="F4182" s="80">
        <v>-1.1355603375374113E-2</v>
      </c>
    </row>
    <row r="4183" spans="2:6">
      <c r="B4183" s="444">
        <v>44979</v>
      </c>
      <c r="C4183" s="445">
        <v>1025.163452</v>
      </c>
      <c r="D4183" s="445">
        <v>1025.163452</v>
      </c>
      <c r="E4183" s="446">
        <f t="shared" si="68"/>
        <v>1.6797068625533562</v>
      </c>
      <c r="F4183" s="80">
        <v>-1.1400722694535625E-2</v>
      </c>
    </row>
    <row r="4184" spans="2:6">
      <c r="B4184" s="444">
        <v>43237</v>
      </c>
      <c r="C4184" s="445">
        <v>382.56552099999999</v>
      </c>
      <c r="D4184" s="445">
        <v>382.56552099999999</v>
      </c>
      <c r="E4184" s="446">
        <f t="shared" si="68"/>
        <v>-0.64404174986494589</v>
      </c>
      <c r="F4184" s="80">
        <v>-1.1409880156703522E-2</v>
      </c>
    </row>
    <row r="4185" spans="2:6">
      <c r="B4185" s="444">
        <v>45075</v>
      </c>
      <c r="C4185" s="445">
        <v>1074.7482910000001</v>
      </c>
      <c r="D4185" s="445">
        <v>1074.7482910000001</v>
      </c>
      <c r="E4185" s="446">
        <f t="shared" si="68"/>
        <v>2.6444726547855777</v>
      </c>
      <c r="F4185" s="80">
        <v>-1.1411560108831154E-2</v>
      </c>
    </row>
    <row r="4186" spans="2:6">
      <c r="B4186" s="444">
        <v>41862</v>
      </c>
      <c r="C4186" s="445">
        <v>294.89816300000001</v>
      </c>
      <c r="D4186" s="445">
        <v>294.89816300000001</v>
      </c>
      <c r="E4186" s="446">
        <f t="shared" si="68"/>
        <v>-8.3457940110823192E-2</v>
      </c>
      <c r="F4186" s="80">
        <v>-1.1416782566116002E-2</v>
      </c>
    </row>
    <row r="4187" spans="2:6">
      <c r="B4187" s="444">
        <v>42027</v>
      </c>
      <c r="C4187" s="445">
        <v>321.75082400000002</v>
      </c>
      <c r="D4187" s="445">
        <v>321.75082400000002</v>
      </c>
      <c r="E4187" s="446">
        <f t="shared" si="68"/>
        <v>-0.21290889513634448</v>
      </c>
      <c r="F4187" s="80">
        <v>-1.1436736683445581E-2</v>
      </c>
    </row>
    <row r="4188" spans="2:6">
      <c r="B4188" s="444">
        <v>43297</v>
      </c>
      <c r="C4188" s="445">
        <v>408.78472900000003</v>
      </c>
      <c r="D4188" s="445">
        <v>408.78472900000003</v>
      </c>
      <c r="E4188" s="446">
        <f t="shared" si="68"/>
        <v>6.9769499878263073</v>
      </c>
      <c r="F4188" s="80">
        <v>-1.1440378814527752E-2</v>
      </c>
    </row>
    <row r="4189" spans="2:6">
      <c r="B4189" s="444">
        <v>39413</v>
      </c>
      <c r="C4189" s="445">
        <v>51.245742999999997</v>
      </c>
      <c r="D4189" s="445">
        <v>51.245742999999997</v>
      </c>
      <c r="E4189" s="446">
        <f t="shared" si="68"/>
        <v>-0.9472418093538062</v>
      </c>
      <c r="F4189" s="80">
        <v>-1.1440445710917513E-2</v>
      </c>
    </row>
    <row r="4190" spans="2:6">
      <c r="B4190" s="444">
        <v>44683</v>
      </c>
      <c r="C4190" s="445">
        <v>971.33245799999997</v>
      </c>
      <c r="D4190" s="445">
        <v>971.33245799999997</v>
      </c>
      <c r="E4190" s="446">
        <f t="shared" si="68"/>
        <v>-4.3892434423735138E-2</v>
      </c>
      <c r="F4190" s="80">
        <v>-1.1442973803401868E-2</v>
      </c>
    </row>
    <row r="4191" spans="2:6">
      <c r="B4191" s="444">
        <v>44882</v>
      </c>
      <c r="C4191" s="445">
        <v>1015.923828</v>
      </c>
      <c r="D4191" s="445">
        <v>1015.923828</v>
      </c>
      <c r="E4191" s="446">
        <f t="shared" si="68"/>
        <v>2.6984120991265503</v>
      </c>
      <c r="F4191" s="80">
        <v>-1.1446036249831426E-2</v>
      </c>
    </row>
    <row r="4192" spans="2:6">
      <c r="B4192" s="444">
        <v>41806</v>
      </c>
      <c r="C4192" s="445">
        <v>274.69189499999999</v>
      </c>
      <c r="D4192" s="445">
        <v>274.69189499999999</v>
      </c>
      <c r="E4192" s="446">
        <f t="shared" si="68"/>
        <v>-0.81563328113180533</v>
      </c>
      <c r="F4192" s="80">
        <v>-1.1466894125477078E-2</v>
      </c>
    </row>
    <row r="4193" spans="2:6">
      <c r="B4193" s="444">
        <v>45394</v>
      </c>
      <c r="C4193" s="445">
        <v>1489.9212649999999</v>
      </c>
      <c r="D4193" s="445">
        <v>1489.9212649999999</v>
      </c>
      <c r="E4193" s="446">
        <f t="shared" si="68"/>
        <v>29.008292494722792</v>
      </c>
      <c r="F4193" s="80">
        <v>-1.1467379357529173E-2</v>
      </c>
    </row>
    <row r="4194" spans="2:6">
      <c r="B4194" s="444">
        <v>39398</v>
      </c>
      <c r="C4194" s="445">
        <v>49.650317999999999</v>
      </c>
      <c r="D4194" s="445">
        <v>49.650317999999999</v>
      </c>
      <c r="E4194" s="446">
        <f t="shared" si="68"/>
        <v>-0.87149330843672113</v>
      </c>
      <c r="F4194" s="80">
        <v>-1.147507819201965E-2</v>
      </c>
    </row>
    <row r="4195" spans="2:6">
      <c r="B4195" s="444">
        <v>42152</v>
      </c>
      <c r="C4195" s="445">
        <v>386.36367799999999</v>
      </c>
      <c r="D4195" s="445">
        <v>386.36367799999999</v>
      </c>
      <c r="E4195" s="446">
        <f t="shared" si="68"/>
        <v>-7.9584492909210103E-2</v>
      </c>
      <c r="F4195" s="80">
        <v>-1.1497682525761665E-2</v>
      </c>
    </row>
    <row r="4196" spans="2:6">
      <c r="B4196" s="444">
        <v>43130</v>
      </c>
      <c r="C4196" s="445">
        <v>419.77093500000001</v>
      </c>
      <c r="D4196" s="445">
        <v>419.77093500000001</v>
      </c>
      <c r="E4196" s="446">
        <f t="shared" si="68"/>
        <v>0.46843140989373278</v>
      </c>
      <c r="F4196" s="80">
        <v>-1.1511267919900647E-2</v>
      </c>
    </row>
    <row r="4197" spans="2:6">
      <c r="B4197" s="444">
        <v>41822</v>
      </c>
      <c r="C4197" s="445">
        <v>285.863495</v>
      </c>
      <c r="D4197" s="445">
        <v>285.863495</v>
      </c>
      <c r="E4197" s="446">
        <f t="shared" si="68"/>
        <v>5.1300296867279194</v>
      </c>
      <c r="F4197" s="80">
        <v>-1.1518804883099754E-2</v>
      </c>
    </row>
    <row r="4198" spans="2:6">
      <c r="B4198" s="444">
        <v>40043</v>
      </c>
      <c r="C4198" s="445">
        <v>46.633296999999999</v>
      </c>
      <c r="D4198" s="445">
        <v>46.633296999999999</v>
      </c>
      <c r="E4198" s="446">
        <f t="shared" si="68"/>
        <v>-0.95429108382778738</v>
      </c>
      <c r="F4198" s="80">
        <v>-1.152087100411503E-2</v>
      </c>
    </row>
    <row r="4199" spans="2:6">
      <c r="B4199" s="444">
        <v>44545</v>
      </c>
      <c r="C4199" s="445">
        <v>1020.223206</v>
      </c>
      <c r="D4199" s="445">
        <v>1020.223206</v>
      </c>
      <c r="E4199" s="446">
        <f t="shared" si="68"/>
        <v>23.414461839080289</v>
      </c>
      <c r="F4199" s="80">
        <v>-1.1571213115352141E-2</v>
      </c>
    </row>
    <row r="4200" spans="2:6">
      <c r="B4200" s="444">
        <v>38861</v>
      </c>
      <c r="C4200" s="445">
        <v>41.787658999999998</v>
      </c>
      <c r="D4200" s="445">
        <v>41.787658999999998</v>
      </c>
      <c r="E4200" s="446">
        <f t="shared" si="68"/>
        <v>-0.86832988021519686</v>
      </c>
      <c r="F4200" s="80">
        <v>-1.1599093297736784E-2</v>
      </c>
    </row>
    <row r="4201" spans="2:6">
      <c r="B4201" s="444">
        <v>41879</v>
      </c>
      <c r="C4201" s="445">
        <v>317.36630200000002</v>
      </c>
      <c r="D4201" s="445">
        <v>317.36630200000002</v>
      </c>
      <c r="E4201" s="446">
        <f t="shared" si="68"/>
        <v>5.5245749931098187</v>
      </c>
      <c r="F4201" s="80">
        <v>-1.1606907241863418E-2</v>
      </c>
    </row>
    <row r="4202" spans="2:6">
      <c r="B4202" s="444">
        <v>39009</v>
      </c>
      <c r="C4202" s="445">
        <v>48.641682000000003</v>
      </c>
      <c r="D4202" s="445">
        <v>48.641682000000003</v>
      </c>
      <c r="E4202" s="446">
        <f t="shared" si="68"/>
        <v>-0.14984791385502649</v>
      </c>
      <c r="F4202" s="80">
        <v>-1.160864518298399E-2</v>
      </c>
    </row>
    <row r="4203" spans="2:6">
      <c r="B4203" s="444">
        <v>39224</v>
      </c>
      <c r="C4203" s="445">
        <v>57.215271000000001</v>
      </c>
      <c r="D4203" s="445">
        <v>57.215271000000001</v>
      </c>
      <c r="E4203" s="446">
        <f t="shared" si="68"/>
        <v>0.71468488862243129</v>
      </c>
      <c r="F4203" s="80">
        <v>-1.161086988991078E-2</v>
      </c>
    </row>
    <row r="4204" spans="2:6">
      <c r="B4204" s="444">
        <v>38573</v>
      </c>
      <c r="C4204" s="445">
        <v>33.367804999999997</v>
      </c>
      <c r="D4204" s="445">
        <v>33.367804999999997</v>
      </c>
      <c r="E4204" s="446">
        <f t="shared" si="68"/>
        <v>-0.96829624359968725</v>
      </c>
      <c r="F4204" s="80">
        <v>-1.1623035064275977E-2</v>
      </c>
    </row>
    <row r="4205" spans="2:6">
      <c r="B4205" s="444">
        <v>44581</v>
      </c>
      <c r="C4205" s="445">
        <v>1052.487427</v>
      </c>
      <c r="D4205" s="445">
        <v>1052.487427</v>
      </c>
      <c r="E4205" s="446">
        <f t="shared" si="68"/>
        <v>0.3372671306340651</v>
      </c>
      <c r="F4205" s="80">
        <v>-1.1646598866616453E-2</v>
      </c>
    </row>
    <row r="4206" spans="2:6">
      <c r="B4206" s="444">
        <v>44316</v>
      </c>
      <c r="C4206" s="445">
        <v>787.04351799999995</v>
      </c>
      <c r="D4206" s="445">
        <v>787.04351799999995</v>
      </c>
      <c r="E4206" s="446">
        <f t="shared" si="68"/>
        <v>1.0927026711949641</v>
      </c>
      <c r="F4206" s="80">
        <v>-1.1654349433914857E-2</v>
      </c>
    </row>
    <row r="4207" spans="2:6">
      <c r="B4207" s="444">
        <v>43243</v>
      </c>
      <c r="C4207" s="445">
        <v>376.08950800000002</v>
      </c>
      <c r="D4207" s="445">
        <v>376.08950800000002</v>
      </c>
      <c r="E4207" s="446">
        <f t="shared" si="68"/>
        <v>0.20243875321968274</v>
      </c>
      <c r="F4207" s="80">
        <v>-1.1658762738322337E-2</v>
      </c>
    </row>
    <row r="4208" spans="2:6">
      <c r="B4208" s="444">
        <v>41961</v>
      </c>
      <c r="C4208" s="445">
        <v>312.77227800000003</v>
      </c>
      <c r="D4208" s="445">
        <v>312.77227800000003</v>
      </c>
      <c r="E4208" s="446">
        <f t="shared" si="68"/>
        <v>-0.17701327269762213</v>
      </c>
      <c r="F4208" s="80">
        <v>-1.1700193864858099E-2</v>
      </c>
    </row>
    <row r="4209" spans="2:6">
      <c r="B4209" s="444">
        <v>42086</v>
      </c>
      <c r="C4209" s="445">
        <v>380.04534899999999</v>
      </c>
      <c r="D4209" s="445">
        <v>380.04534899999999</v>
      </c>
      <c r="E4209" s="446">
        <f t="shared" si="68"/>
        <v>-0.55154462276707461</v>
      </c>
      <c r="F4209" s="80">
        <v>-1.1735856387530053E-2</v>
      </c>
    </row>
    <row r="4210" spans="2:6">
      <c r="B4210" s="444">
        <v>44390</v>
      </c>
      <c r="C4210" s="445">
        <v>847.45410200000003</v>
      </c>
      <c r="D4210" s="445">
        <v>847.45410200000003</v>
      </c>
      <c r="E4210" s="446">
        <f t="shared" si="68"/>
        <v>1.3206979052552943</v>
      </c>
      <c r="F4210" s="80">
        <v>-1.1741359585861755E-2</v>
      </c>
    </row>
    <row r="4211" spans="2:6">
      <c r="B4211" s="444">
        <v>43003</v>
      </c>
      <c r="C4211" s="445">
        <v>365.17208900000003</v>
      </c>
      <c r="D4211" s="445">
        <v>365.17208900000003</v>
      </c>
      <c r="E4211" s="446">
        <f t="shared" si="68"/>
        <v>0.35669684797400647</v>
      </c>
      <c r="F4211" s="80">
        <v>-1.1758755955552314E-2</v>
      </c>
    </row>
    <row r="4212" spans="2:6">
      <c r="B4212" s="444">
        <v>41723</v>
      </c>
      <c r="C4212" s="445">
        <v>269.16262799999998</v>
      </c>
      <c r="D4212" s="445">
        <v>269.16262799999998</v>
      </c>
      <c r="E4212" s="446">
        <f t="shared" si="68"/>
        <v>25.417145184036372</v>
      </c>
      <c r="F4212" s="80">
        <v>-1.1771784690128628E-2</v>
      </c>
    </row>
    <row r="4213" spans="2:6">
      <c r="B4213" s="444">
        <v>37753</v>
      </c>
      <c r="C4213" s="445">
        <v>10.188936999999999</v>
      </c>
      <c r="D4213" s="445">
        <v>10.188936999999999</v>
      </c>
      <c r="E4213" s="446">
        <f t="shared" si="68"/>
        <v>-0.96875363297996442</v>
      </c>
      <c r="F4213" s="80">
        <v>-1.1777082921328841E-2</v>
      </c>
    </row>
    <row r="4214" spans="2:6">
      <c r="B4214" s="444">
        <v>42706</v>
      </c>
      <c r="C4214" s="445">
        <v>326.08389299999999</v>
      </c>
      <c r="D4214" s="445">
        <v>326.08389299999999</v>
      </c>
      <c r="E4214" s="446">
        <f t="shared" si="68"/>
        <v>6.1405897630155284</v>
      </c>
      <c r="F4214" s="80">
        <v>-1.1829341607006216E-2</v>
      </c>
    </row>
    <row r="4215" spans="2:6">
      <c r="B4215" s="444">
        <v>39623</v>
      </c>
      <c r="C4215" s="445">
        <v>45.666240999999999</v>
      </c>
      <c r="D4215" s="445">
        <v>45.666240999999999</v>
      </c>
      <c r="E4215" s="446">
        <f t="shared" si="68"/>
        <v>-0.18615349399858649</v>
      </c>
      <c r="F4215" s="80">
        <v>-1.1831965494062291E-2</v>
      </c>
    </row>
    <row r="4216" spans="2:6">
      <c r="B4216" s="444">
        <v>39239</v>
      </c>
      <c r="C4216" s="445">
        <v>56.111614000000003</v>
      </c>
      <c r="D4216" s="445">
        <v>56.111614000000003</v>
      </c>
      <c r="E4216" s="446">
        <f t="shared" si="68"/>
        <v>-0.95019873837302793</v>
      </c>
      <c r="F4216" s="80">
        <v>-1.1836871093909185E-2</v>
      </c>
    </row>
    <row r="4217" spans="2:6">
      <c r="B4217" s="444">
        <v>45113</v>
      </c>
      <c r="C4217" s="445">
        <v>1126.710693</v>
      </c>
      <c r="D4217" s="445">
        <v>1126.710693</v>
      </c>
      <c r="E4217" s="446">
        <f t="shared" si="68"/>
        <v>-0.30016950625634664</v>
      </c>
      <c r="F4217" s="80">
        <v>-1.1843090679208412E-2</v>
      </c>
    </row>
    <row r="4218" spans="2:6">
      <c r="B4218" s="444">
        <v>45352</v>
      </c>
      <c r="C4218" s="445">
        <v>1609.9765629999999</v>
      </c>
      <c r="D4218" s="445">
        <v>1609.9765629999999</v>
      </c>
      <c r="E4218" s="446">
        <f t="shared" si="68"/>
        <v>20.246942381914042</v>
      </c>
      <c r="F4218" s="80">
        <v>-1.1870060371628854E-2</v>
      </c>
    </row>
    <row r="4219" spans="2:6">
      <c r="B4219" s="444">
        <v>40767</v>
      </c>
      <c r="C4219" s="445">
        <v>75.774506000000002</v>
      </c>
      <c r="D4219" s="445">
        <v>75.774506000000002</v>
      </c>
      <c r="E4219" s="446">
        <f t="shared" si="68"/>
        <v>-0.9384015085385593</v>
      </c>
      <c r="F4219" s="80">
        <v>-1.1874612636674553E-2</v>
      </c>
    </row>
    <row r="4220" spans="2:6">
      <c r="B4220" s="444">
        <v>45190</v>
      </c>
      <c r="C4220" s="445">
        <v>1230.1357419999999</v>
      </c>
      <c r="D4220" s="445">
        <v>1230.1357419999999</v>
      </c>
      <c r="E4220" s="446">
        <f t="shared" si="68"/>
        <v>1.1010372092835934</v>
      </c>
      <c r="F4220" s="80">
        <v>-1.1906610732165479E-2</v>
      </c>
    </row>
    <row r="4221" spans="2:6">
      <c r="B4221" s="444">
        <v>44054</v>
      </c>
      <c r="C4221" s="445">
        <v>585.48974599999997</v>
      </c>
      <c r="D4221" s="445">
        <v>585.48974599999997</v>
      </c>
      <c r="E4221" s="446">
        <f t="shared" si="68"/>
        <v>0.78739802124216407</v>
      </c>
      <c r="F4221" s="80">
        <v>-1.1921019686879308E-2</v>
      </c>
    </row>
    <row r="4222" spans="2:6">
      <c r="B4222" s="444">
        <v>42656</v>
      </c>
      <c r="C4222" s="445">
        <v>327.56539900000001</v>
      </c>
      <c r="D4222" s="445">
        <v>327.56539900000001</v>
      </c>
      <c r="E4222" s="446">
        <f t="shared" si="68"/>
        <v>11.559340583373979</v>
      </c>
      <c r="F4222" s="80">
        <v>-1.1931210575706674E-2</v>
      </c>
    </row>
    <row r="4223" spans="2:6">
      <c r="B4223" s="444">
        <v>38405</v>
      </c>
      <c r="C4223" s="445">
        <v>26.081416999999998</v>
      </c>
      <c r="D4223" s="445">
        <v>26.081416999999998</v>
      </c>
      <c r="E4223" s="446">
        <f t="shared" si="68"/>
        <v>-0.81182687119531971</v>
      </c>
      <c r="F4223" s="80">
        <v>-1.1932090236157933E-2</v>
      </c>
    </row>
    <row r="4224" spans="2:6">
      <c r="B4224" s="444">
        <v>41430</v>
      </c>
      <c r="C4224" s="445">
        <v>138.60330200000001</v>
      </c>
      <c r="D4224" s="445">
        <v>138.60330200000001</v>
      </c>
      <c r="E4224" s="446">
        <f t="shared" si="68"/>
        <v>-0.80027794624341542</v>
      </c>
      <c r="F4224" s="80">
        <v>-1.1963137636336607E-2</v>
      </c>
    </row>
    <row r="4225" spans="2:6">
      <c r="B4225" s="444">
        <v>44154</v>
      </c>
      <c r="C4225" s="445">
        <v>693.98095699999999</v>
      </c>
      <c r="D4225" s="445">
        <v>693.98095699999999</v>
      </c>
      <c r="E4225" s="446">
        <f t="shared" si="68"/>
        <v>0.59023752563176912</v>
      </c>
      <c r="F4225" s="80">
        <v>-1.1973522407571879E-2</v>
      </c>
    </row>
    <row r="4226" spans="2:6">
      <c r="B4226" s="444">
        <v>43966</v>
      </c>
      <c r="C4226" s="445">
        <v>436.40081800000002</v>
      </c>
      <c r="D4226" s="445">
        <v>436.40081800000002</v>
      </c>
      <c r="E4226" s="446">
        <f t="shared" si="68"/>
        <v>13.676097487711735</v>
      </c>
      <c r="F4226" s="80">
        <v>-1.1981705286223554E-2</v>
      </c>
    </row>
    <row r="4227" spans="2:6">
      <c r="B4227" s="444">
        <v>38278</v>
      </c>
      <c r="C4227" s="445">
        <v>29.735481</v>
      </c>
      <c r="D4227" s="445">
        <v>29.735481</v>
      </c>
      <c r="E4227" s="446">
        <f t="shared" si="68"/>
        <v>-0.91840795837244937</v>
      </c>
      <c r="F4227" s="80">
        <v>-1.1987896706940893E-2</v>
      </c>
    </row>
    <row r="4228" spans="2:6">
      <c r="B4228" s="444">
        <v>42958</v>
      </c>
      <c r="C4228" s="445">
        <v>364.44094799999999</v>
      </c>
      <c r="D4228" s="445">
        <v>364.44094799999999</v>
      </c>
      <c r="E4228" s="446">
        <f t="shared" si="68"/>
        <v>-0.55523489148059801</v>
      </c>
      <c r="F4228" s="80">
        <v>-1.2005924001841306E-2</v>
      </c>
    </row>
    <row r="4229" spans="2:6">
      <c r="B4229" s="444">
        <v>44232</v>
      </c>
      <c r="C4229" s="445">
        <v>819.40093999999999</v>
      </c>
      <c r="D4229" s="445">
        <v>819.40093999999999</v>
      </c>
      <c r="E4229" s="446">
        <f t="shared" si="68"/>
        <v>33.727992484454006</v>
      </c>
      <c r="F4229" s="80">
        <v>-1.2008546075277127E-2</v>
      </c>
    </row>
    <row r="4230" spans="2:6">
      <c r="B4230" s="444">
        <v>38015</v>
      </c>
      <c r="C4230" s="445">
        <v>23.594826000000001</v>
      </c>
      <c r="D4230" s="445">
        <v>23.594826000000001</v>
      </c>
      <c r="E4230" s="446">
        <f t="shared" si="68"/>
        <v>-0.60975243385118527</v>
      </c>
      <c r="F4230" s="80">
        <v>-1.2018085708638826E-2</v>
      </c>
    </row>
    <row r="4231" spans="2:6">
      <c r="B4231" s="444">
        <v>40133</v>
      </c>
      <c r="C4231" s="445">
        <v>60.461174</v>
      </c>
      <c r="D4231" s="445">
        <v>60.461174</v>
      </c>
      <c r="E4231" s="446">
        <f t="shared" si="68"/>
        <v>0.23854268350852625</v>
      </c>
      <c r="F4231" s="80">
        <v>-1.2028055243913038E-2</v>
      </c>
    </row>
    <row r="4232" spans="2:6">
      <c r="B4232" s="444">
        <v>38799</v>
      </c>
      <c r="C4232" s="445">
        <v>48.816383000000002</v>
      </c>
      <c r="D4232" s="445">
        <v>48.816383000000002</v>
      </c>
      <c r="E4232" s="446">
        <f t="shared" si="68"/>
        <v>-0.89086046731336321</v>
      </c>
      <c r="F4232" s="80">
        <v>-1.2040420052766843E-2</v>
      </c>
    </row>
    <row r="4233" spans="2:6">
      <c r="B4233" s="444">
        <v>43977</v>
      </c>
      <c r="C4233" s="445">
        <v>447.28414900000001</v>
      </c>
      <c r="D4233" s="445">
        <v>447.28414900000001</v>
      </c>
      <c r="E4233" s="446">
        <f t="shared" si="68"/>
        <v>0.39564722113592632</v>
      </c>
      <c r="F4233" s="80">
        <v>-1.2066366083593461E-2</v>
      </c>
    </row>
    <row r="4234" spans="2:6">
      <c r="B4234" s="444">
        <v>42412</v>
      </c>
      <c r="C4234" s="445">
        <v>320.48510700000003</v>
      </c>
      <c r="D4234" s="445">
        <v>320.48510700000003</v>
      </c>
      <c r="E4234" s="446">
        <f t="shared" si="68"/>
        <v>1.178704424093123</v>
      </c>
      <c r="F4234" s="80">
        <v>-1.2066785526874568E-2</v>
      </c>
    </row>
    <row r="4235" spans="2:6">
      <c r="B4235" s="444">
        <v>41345</v>
      </c>
      <c r="C4235" s="445">
        <v>147.098938</v>
      </c>
      <c r="D4235" s="445">
        <v>147.098938</v>
      </c>
      <c r="E4235" s="446">
        <f t="shared" ref="E4235:E4298" si="69">C4235/C4236-1</f>
        <v>2.0393388119653291</v>
      </c>
      <c r="F4235" s="80">
        <v>-1.2070125420920008E-2</v>
      </c>
    </row>
    <row r="4236" spans="2:6">
      <c r="B4236" s="444">
        <v>38792</v>
      </c>
      <c r="C4236" s="445">
        <v>48.398335000000003</v>
      </c>
      <c r="D4236" s="445">
        <v>48.398335000000003</v>
      </c>
      <c r="E4236" s="446">
        <f t="shared" si="69"/>
        <v>3.7364027779762221</v>
      </c>
      <c r="F4236" s="80">
        <v>-1.207798663385351E-2</v>
      </c>
    </row>
    <row r="4237" spans="2:6">
      <c r="B4237" s="444">
        <v>37748</v>
      </c>
      <c r="C4237" s="445">
        <v>10.218374000000001</v>
      </c>
      <c r="D4237" s="445">
        <v>10.218374000000001</v>
      </c>
      <c r="E4237" s="446">
        <f t="shared" si="69"/>
        <v>-0.85972944092614823</v>
      </c>
      <c r="F4237" s="80">
        <v>-1.2095537635094633E-2</v>
      </c>
    </row>
    <row r="4238" spans="2:6">
      <c r="B4238" s="444">
        <v>40774</v>
      </c>
      <c r="C4238" s="445">
        <v>72.847603000000007</v>
      </c>
      <c r="D4238" s="445">
        <v>72.847603000000007</v>
      </c>
      <c r="E4238" s="446">
        <f t="shared" si="69"/>
        <v>-0.73746041860335021</v>
      </c>
      <c r="F4238" s="80">
        <v>-1.2096794754124951E-2</v>
      </c>
    </row>
    <row r="4239" spans="2:6">
      <c r="B4239" s="444">
        <v>41808</v>
      </c>
      <c r="C4239" s="445">
        <v>277.47283900000002</v>
      </c>
      <c r="D4239" s="445">
        <v>277.47283900000002</v>
      </c>
      <c r="E4239" s="446">
        <f t="shared" si="69"/>
        <v>-0.73212554860446355</v>
      </c>
      <c r="F4239" s="80">
        <v>-1.2100486328765037E-2</v>
      </c>
    </row>
    <row r="4240" spans="2:6">
      <c r="B4240" s="444">
        <v>44595</v>
      </c>
      <c r="C4240" s="445">
        <v>1035.8316649999999</v>
      </c>
      <c r="D4240" s="445">
        <v>1035.8316649999999</v>
      </c>
      <c r="E4240" s="446">
        <f t="shared" si="69"/>
        <v>20.375230661981675</v>
      </c>
      <c r="F4240" s="80">
        <v>-1.212685084925047E-2</v>
      </c>
    </row>
    <row r="4241" spans="2:6">
      <c r="B4241" s="444">
        <v>38768</v>
      </c>
      <c r="C4241" s="445">
        <v>48.459437999999999</v>
      </c>
      <c r="D4241" s="445">
        <v>48.459437999999999</v>
      </c>
      <c r="E4241" s="446">
        <f t="shared" si="69"/>
        <v>-0.95068123429224638</v>
      </c>
      <c r="F4241" s="80">
        <v>-1.2127730307987306E-2</v>
      </c>
    </row>
    <row r="4242" spans="2:6">
      <c r="B4242" s="444">
        <v>44680</v>
      </c>
      <c r="C4242" s="445">
        <v>982.57605000000001</v>
      </c>
      <c r="D4242" s="445">
        <v>982.57605000000001</v>
      </c>
      <c r="E4242" s="446">
        <f t="shared" si="69"/>
        <v>1.4528549341141015</v>
      </c>
      <c r="F4242" s="80">
        <v>-1.2128126948068196E-2</v>
      </c>
    </row>
    <row r="4243" spans="2:6">
      <c r="B4243" s="444">
        <v>43307</v>
      </c>
      <c r="C4243" s="445">
        <v>400.584656</v>
      </c>
      <c r="D4243" s="445">
        <v>400.584656</v>
      </c>
      <c r="E4243" s="446">
        <f t="shared" si="69"/>
        <v>2.4140481770649451</v>
      </c>
      <c r="F4243" s="80">
        <v>-1.2133136804579614E-2</v>
      </c>
    </row>
    <row r="4244" spans="2:6">
      <c r="B4244" s="444">
        <v>41274</v>
      </c>
      <c r="C4244" s="445">
        <v>117.33421300000001</v>
      </c>
      <c r="D4244" s="445">
        <v>117.33421300000001</v>
      </c>
      <c r="E4244" s="446">
        <f t="shared" si="69"/>
        <v>4.1380003863980868</v>
      </c>
      <c r="F4244" s="80">
        <v>-1.2134780827915859E-2</v>
      </c>
    </row>
    <row r="4245" spans="2:6">
      <c r="B4245" s="444">
        <v>39931</v>
      </c>
      <c r="C4245" s="445">
        <v>22.836552000000001</v>
      </c>
      <c r="D4245" s="445">
        <v>22.836552000000001</v>
      </c>
      <c r="E4245" s="446">
        <f t="shared" si="69"/>
        <v>-0.71609370744919609</v>
      </c>
      <c r="F4245" s="80">
        <v>-1.2146762650550924E-2</v>
      </c>
    </row>
    <row r="4246" spans="2:6">
      <c r="B4246" s="444">
        <v>40465</v>
      </c>
      <c r="C4246" s="445">
        <v>80.436935000000005</v>
      </c>
      <c r="D4246" s="445">
        <v>80.436935000000005</v>
      </c>
      <c r="E4246" s="446">
        <f t="shared" si="69"/>
        <v>0.13093939976745683</v>
      </c>
      <c r="F4246" s="80">
        <v>-1.2155251735189498E-2</v>
      </c>
    </row>
    <row r="4247" spans="2:6">
      <c r="B4247" s="444">
        <v>40507</v>
      </c>
      <c r="C4247" s="445">
        <v>71.124001000000007</v>
      </c>
      <c r="D4247" s="445">
        <v>71.124001000000007</v>
      </c>
      <c r="E4247" s="446">
        <f t="shared" si="69"/>
        <v>-0.8493672013088237</v>
      </c>
      <c r="F4247" s="80">
        <v>-1.2163716708824546E-2</v>
      </c>
    </row>
    <row r="4248" spans="2:6">
      <c r="B4248" s="444">
        <v>43713</v>
      </c>
      <c r="C4248" s="445">
        <v>472.168091</v>
      </c>
      <c r="D4248" s="445">
        <v>472.168091</v>
      </c>
      <c r="E4248" s="446">
        <f t="shared" si="69"/>
        <v>-0.50684079712216623</v>
      </c>
      <c r="F4248" s="80">
        <v>-1.2171131439538185E-2</v>
      </c>
    </row>
    <row r="4249" spans="2:6">
      <c r="B4249" s="444">
        <v>44911</v>
      </c>
      <c r="C4249" s="445">
        <v>957.43542500000001</v>
      </c>
      <c r="D4249" s="445">
        <v>957.43542500000001</v>
      </c>
      <c r="E4249" s="446">
        <f t="shared" si="69"/>
        <v>26.414114448060964</v>
      </c>
      <c r="F4249" s="80">
        <v>-1.2183862969041614E-2</v>
      </c>
    </row>
    <row r="4250" spans="2:6">
      <c r="B4250" s="444">
        <v>38600</v>
      </c>
      <c r="C4250" s="445">
        <v>34.924908000000002</v>
      </c>
      <c r="D4250" s="445">
        <v>34.924908000000002</v>
      </c>
      <c r="E4250" s="446">
        <f t="shared" si="69"/>
        <v>2.2638856387532145</v>
      </c>
      <c r="F4250" s="80">
        <v>-1.2208205393806959E-2</v>
      </c>
    </row>
    <row r="4251" spans="2:6">
      <c r="B4251" s="444">
        <v>37733</v>
      </c>
      <c r="C4251" s="445">
        <v>10.700407999999999</v>
      </c>
      <c r="D4251" s="445">
        <v>10.700407999999999</v>
      </c>
      <c r="E4251" s="446">
        <f t="shared" si="69"/>
        <v>-0.97114331988310931</v>
      </c>
      <c r="F4251" s="80">
        <v>-1.222824042555648E-2</v>
      </c>
    </row>
    <row r="4252" spans="2:6">
      <c r="B4252" s="444">
        <v>42159</v>
      </c>
      <c r="C4252" s="445">
        <v>370.812164</v>
      </c>
      <c r="D4252" s="445">
        <v>370.812164</v>
      </c>
      <c r="E4252" s="446">
        <f t="shared" si="69"/>
        <v>-0.77267205945318829</v>
      </c>
      <c r="F4252" s="80">
        <v>-1.2233383917773843E-2</v>
      </c>
    </row>
    <row r="4253" spans="2:6">
      <c r="B4253" s="444">
        <v>45345</v>
      </c>
      <c r="C4253" s="445">
        <v>1631.177246</v>
      </c>
      <c r="D4253" s="445">
        <v>1631.177246</v>
      </c>
      <c r="E4253" s="446">
        <f t="shared" si="69"/>
        <v>59.506086989099522</v>
      </c>
      <c r="F4253" s="80">
        <v>-1.224503581140679E-2</v>
      </c>
    </row>
    <row r="4254" spans="2:6">
      <c r="B4254" s="444">
        <v>38489</v>
      </c>
      <c r="C4254" s="445">
        <v>26.958894999999998</v>
      </c>
      <c r="D4254" s="445">
        <v>26.958894999999998</v>
      </c>
      <c r="E4254" s="446">
        <f t="shared" si="69"/>
        <v>-9.2469836850628262E-2</v>
      </c>
      <c r="F4254" s="80">
        <v>-1.2249342959509524E-2</v>
      </c>
    </row>
    <row r="4255" spans="2:6">
      <c r="B4255" s="444">
        <v>38546</v>
      </c>
      <c r="C4255" s="445">
        <v>29.705784000000001</v>
      </c>
      <c r="D4255" s="445">
        <v>29.705784000000001</v>
      </c>
      <c r="E4255" s="446">
        <f t="shared" si="69"/>
        <v>1.1813029418284882</v>
      </c>
      <c r="F4255" s="80">
        <v>-1.2265013890435883E-2</v>
      </c>
    </row>
    <row r="4256" spans="2:6">
      <c r="B4256" s="444">
        <v>37862</v>
      </c>
      <c r="C4256" s="445">
        <v>13.618366999999999</v>
      </c>
      <c r="D4256" s="445">
        <v>13.618366999999999</v>
      </c>
      <c r="E4256" s="446">
        <f t="shared" si="69"/>
        <v>-0.95675391640640461</v>
      </c>
      <c r="F4256" s="80">
        <v>-1.2276725651406251E-2</v>
      </c>
    </row>
    <row r="4257" spans="2:6">
      <c r="B4257" s="444">
        <v>42604</v>
      </c>
      <c r="C4257" s="445">
        <v>314.90405299999998</v>
      </c>
      <c r="D4257" s="445">
        <v>314.90405299999998</v>
      </c>
      <c r="E4257" s="446">
        <f t="shared" si="69"/>
        <v>-5.3232793782788224E-2</v>
      </c>
      <c r="F4257" s="80">
        <v>-1.2278394618552957E-2</v>
      </c>
    </row>
    <row r="4258" spans="2:6">
      <c r="B4258" s="444">
        <v>42467</v>
      </c>
      <c r="C4258" s="445">
        <v>332.609802</v>
      </c>
      <c r="D4258" s="445">
        <v>332.609802</v>
      </c>
      <c r="E4258" s="446">
        <f t="shared" si="69"/>
        <v>13.361271357335898</v>
      </c>
      <c r="F4258" s="80">
        <v>-1.2280431228624766E-2</v>
      </c>
    </row>
    <row r="4259" spans="2:6">
      <c r="B4259" s="444">
        <v>38369</v>
      </c>
      <c r="C4259" s="445">
        <v>23.160191999999999</v>
      </c>
      <c r="D4259" s="445">
        <v>23.160191999999999</v>
      </c>
      <c r="E4259" s="446">
        <f t="shared" si="69"/>
        <v>1.2432976050038569E-2</v>
      </c>
      <c r="F4259" s="80">
        <v>-1.2289262935502365E-2</v>
      </c>
    </row>
    <row r="4260" spans="2:6">
      <c r="B4260" s="444">
        <v>38147</v>
      </c>
      <c r="C4260" s="445">
        <v>22.875778</v>
      </c>
      <c r="D4260" s="445">
        <v>22.875778</v>
      </c>
      <c r="E4260" s="446">
        <f t="shared" si="69"/>
        <v>-0.93650328149595907</v>
      </c>
      <c r="F4260" s="80">
        <v>-1.2305712569019689E-2</v>
      </c>
    </row>
    <row r="4261" spans="2:6">
      <c r="B4261" s="444">
        <v>42139</v>
      </c>
      <c r="C4261" s="445">
        <v>360.26709</v>
      </c>
      <c r="D4261" s="445">
        <v>360.26709</v>
      </c>
      <c r="E4261" s="446">
        <f t="shared" si="69"/>
        <v>3.9591417761907071</v>
      </c>
      <c r="F4261" s="80">
        <v>-1.232036056215402E-2</v>
      </c>
    </row>
    <row r="4262" spans="2:6">
      <c r="B4262" s="444">
        <v>40407</v>
      </c>
      <c r="C4262" s="445">
        <v>72.647064</v>
      </c>
      <c r="D4262" s="445">
        <v>72.647064</v>
      </c>
      <c r="E4262" s="446">
        <f t="shared" si="69"/>
        <v>-0.93160822041146274</v>
      </c>
      <c r="F4262" s="80">
        <v>-1.2335644615710017E-2</v>
      </c>
    </row>
    <row r="4263" spans="2:6">
      <c r="B4263" s="444">
        <v>45135</v>
      </c>
      <c r="C4263" s="445">
        <v>1062.2192379999999</v>
      </c>
      <c r="D4263" s="445">
        <v>1062.2192379999999</v>
      </c>
      <c r="E4263" s="446">
        <f t="shared" si="69"/>
        <v>19.492396989612978</v>
      </c>
      <c r="F4263" s="80">
        <v>-1.2350807387150886E-2</v>
      </c>
    </row>
    <row r="4264" spans="2:6">
      <c r="B4264" s="444">
        <v>39583</v>
      </c>
      <c r="C4264" s="445">
        <v>51.834797000000002</v>
      </c>
      <c r="D4264" s="445">
        <v>51.834797000000002</v>
      </c>
      <c r="E4264" s="446">
        <f t="shared" si="69"/>
        <v>-0.27953472674980928</v>
      </c>
      <c r="F4264" s="80">
        <v>-1.2372213305878121E-2</v>
      </c>
    </row>
    <row r="4265" spans="2:6">
      <c r="B4265" s="444">
        <v>40777</v>
      </c>
      <c r="C4265" s="445">
        <v>71.946280999999999</v>
      </c>
      <c r="D4265" s="445">
        <v>71.946280999999999</v>
      </c>
      <c r="E4265" s="446">
        <f t="shared" si="69"/>
        <v>-0.94785875035717782</v>
      </c>
      <c r="F4265" s="80">
        <v>-1.2372706346974849E-2</v>
      </c>
    </row>
    <row r="4266" spans="2:6">
      <c r="B4266" s="444">
        <v>45295</v>
      </c>
      <c r="C4266" s="445">
        <v>1379.8342290000001</v>
      </c>
      <c r="D4266" s="445">
        <v>1379.8342290000001</v>
      </c>
      <c r="E4266" s="446">
        <f t="shared" si="69"/>
        <v>2.7677781689698948</v>
      </c>
      <c r="F4266" s="80">
        <v>-1.2380539248750821E-2</v>
      </c>
    </row>
    <row r="4267" spans="2:6">
      <c r="B4267" s="444">
        <v>42160</v>
      </c>
      <c r="C4267" s="445">
        <v>366.219604</v>
      </c>
      <c r="D4267" s="445">
        <v>366.219604</v>
      </c>
      <c r="E4267" s="446">
        <f t="shared" si="69"/>
        <v>5.5343594071779787</v>
      </c>
      <c r="F4267" s="80">
        <v>-1.2385138476740942E-2</v>
      </c>
    </row>
    <row r="4268" spans="2:6">
      <c r="B4268" s="444">
        <v>39274</v>
      </c>
      <c r="C4268" s="445">
        <v>56.045219000000003</v>
      </c>
      <c r="D4268" s="445">
        <v>56.045219000000003</v>
      </c>
      <c r="E4268" s="446">
        <f t="shared" si="69"/>
        <v>-0.95944263116996764</v>
      </c>
      <c r="F4268" s="80">
        <v>-1.2428741448299752E-2</v>
      </c>
    </row>
    <row r="4269" spans="2:6">
      <c r="B4269" s="444">
        <v>45281</v>
      </c>
      <c r="C4269" s="445">
        <v>1381.8751219999999</v>
      </c>
      <c r="D4269" s="445">
        <v>1381.8751219999999</v>
      </c>
      <c r="E4269" s="446">
        <f t="shared" si="69"/>
        <v>2.6127229378285173</v>
      </c>
      <c r="F4269" s="80">
        <v>-1.2430891724417692E-2</v>
      </c>
    </row>
    <row r="4270" spans="2:6">
      <c r="B4270" s="444">
        <v>43279</v>
      </c>
      <c r="C4270" s="445">
        <v>382.50238000000002</v>
      </c>
      <c r="D4270" s="445">
        <v>382.50238000000002</v>
      </c>
      <c r="E4270" s="446">
        <f t="shared" si="69"/>
        <v>29.448423279008111</v>
      </c>
      <c r="F4270" s="80">
        <v>-1.2431672864008814E-2</v>
      </c>
    </row>
    <row r="4271" spans="2:6">
      <c r="B4271" s="444">
        <v>37839</v>
      </c>
      <c r="C4271" s="445">
        <v>12.562305</v>
      </c>
      <c r="D4271" s="445">
        <v>12.562305</v>
      </c>
      <c r="E4271" s="446">
        <f t="shared" si="69"/>
        <v>-0.97216272542575999</v>
      </c>
      <c r="F4271" s="80">
        <v>-1.2438864594835453E-2</v>
      </c>
    </row>
    <row r="4272" spans="2:6">
      <c r="B4272" s="444">
        <v>43693</v>
      </c>
      <c r="C4272" s="445">
        <v>451.27639799999997</v>
      </c>
      <c r="D4272" s="445">
        <v>451.27639799999997</v>
      </c>
      <c r="E4272" s="446">
        <f t="shared" si="69"/>
        <v>15.701514739700329</v>
      </c>
      <c r="F4272" s="80">
        <v>-1.2452016373285857E-2</v>
      </c>
    </row>
    <row r="4273" spans="2:6">
      <c r="B4273" s="444">
        <v>38434</v>
      </c>
      <c r="C4273" s="445">
        <v>27.020088000000001</v>
      </c>
      <c r="D4273" s="445">
        <v>27.020088000000001</v>
      </c>
      <c r="E4273" s="446">
        <f t="shared" si="69"/>
        <v>0.2908823300092187</v>
      </c>
      <c r="F4273" s="80">
        <v>-1.2475406532983846E-2</v>
      </c>
    </row>
    <row r="4274" spans="2:6">
      <c r="B4274" s="444">
        <v>39787</v>
      </c>
      <c r="C4274" s="445">
        <v>20.931488000000002</v>
      </c>
      <c r="D4274" s="445">
        <v>20.931488000000002</v>
      </c>
      <c r="E4274" s="446">
        <f t="shared" si="69"/>
        <v>-0.52148650611291247</v>
      </c>
      <c r="F4274" s="80">
        <v>-1.2494849934655994E-2</v>
      </c>
    </row>
    <row r="4275" spans="2:6">
      <c r="B4275" s="444">
        <v>38917</v>
      </c>
      <c r="C4275" s="445">
        <v>43.742733000000001</v>
      </c>
      <c r="D4275" s="445">
        <v>43.742733000000001</v>
      </c>
      <c r="E4275" s="446">
        <f t="shared" si="69"/>
        <v>-0.85457598926182254</v>
      </c>
      <c r="F4275" s="80">
        <v>-1.2494928742325162E-2</v>
      </c>
    </row>
    <row r="4276" spans="2:6">
      <c r="B4276" s="444">
        <v>41990</v>
      </c>
      <c r="C4276" s="445">
        <v>300.79443400000002</v>
      </c>
      <c r="D4276" s="445">
        <v>300.79443400000002</v>
      </c>
      <c r="E4276" s="446">
        <f t="shared" si="69"/>
        <v>4.8931368782187183</v>
      </c>
      <c r="F4276" s="80">
        <v>-1.2508907199877628E-2</v>
      </c>
    </row>
    <row r="4277" spans="2:6">
      <c r="B4277" s="444">
        <v>39293</v>
      </c>
      <c r="C4277" s="445">
        <v>51.041480999999997</v>
      </c>
      <c r="D4277" s="445">
        <v>51.041480999999997</v>
      </c>
      <c r="E4277" s="446">
        <f t="shared" si="69"/>
        <v>-0.85612494326944777</v>
      </c>
      <c r="F4277" s="80">
        <v>-1.2521957157968222E-2</v>
      </c>
    </row>
    <row r="4278" spans="2:6">
      <c r="B4278" s="444">
        <v>43042</v>
      </c>
      <c r="C4278" s="445">
        <v>354.76254299999999</v>
      </c>
      <c r="D4278" s="445">
        <v>354.76254299999999</v>
      </c>
      <c r="E4278" s="446">
        <f t="shared" si="69"/>
        <v>1.6739095194556297E-2</v>
      </c>
      <c r="F4278" s="80">
        <v>-1.2530691395523652E-2</v>
      </c>
    </row>
    <row r="4279" spans="2:6">
      <c r="B4279" s="444">
        <v>42809</v>
      </c>
      <c r="C4279" s="445">
        <v>348.92190599999998</v>
      </c>
      <c r="D4279" s="445">
        <v>348.92190599999998</v>
      </c>
      <c r="E4279" s="446">
        <f t="shared" si="69"/>
        <v>3.5596591392452863</v>
      </c>
      <c r="F4279" s="80">
        <v>-1.2534922238186752E-2</v>
      </c>
    </row>
    <row r="4280" spans="2:6">
      <c r="B4280" s="444">
        <v>40437</v>
      </c>
      <c r="C4280" s="445">
        <v>76.523681999999994</v>
      </c>
      <c r="D4280" s="445">
        <v>76.523681999999994</v>
      </c>
      <c r="E4280" s="446">
        <f t="shared" si="69"/>
        <v>-0.76951410060967573</v>
      </c>
      <c r="F4280" s="80">
        <v>-1.2535434974567439E-2</v>
      </c>
    </row>
    <row r="4281" spans="2:6">
      <c r="B4281" s="444">
        <v>42594</v>
      </c>
      <c r="C4281" s="445">
        <v>332.01025399999997</v>
      </c>
      <c r="D4281" s="445">
        <v>332.01025399999997</v>
      </c>
      <c r="E4281" s="446">
        <f t="shared" si="69"/>
        <v>-0.23318430014501135</v>
      </c>
      <c r="F4281" s="80">
        <v>-1.2551912624749972E-2</v>
      </c>
    </row>
    <row r="4282" spans="2:6">
      <c r="B4282" s="444">
        <v>43678</v>
      </c>
      <c r="C4282" s="445">
        <v>432.97268700000001</v>
      </c>
      <c r="D4282" s="445">
        <v>432.97268700000001</v>
      </c>
      <c r="E4282" s="446">
        <f t="shared" si="69"/>
        <v>7.7384546127722285</v>
      </c>
      <c r="F4282" s="80">
        <v>-1.25658060929007E-2</v>
      </c>
    </row>
    <row r="4283" spans="2:6">
      <c r="B4283" s="444">
        <v>38747</v>
      </c>
      <c r="C4283" s="445">
        <v>49.547969999999999</v>
      </c>
      <c r="D4283" s="445">
        <v>49.547969999999999</v>
      </c>
      <c r="E4283" s="446">
        <f t="shared" si="69"/>
        <v>1.069145265137772E-2</v>
      </c>
      <c r="F4283" s="80">
        <v>-1.2593013862167934E-2</v>
      </c>
    </row>
    <row r="4284" spans="2:6">
      <c r="B4284" s="444">
        <v>39399</v>
      </c>
      <c r="C4284" s="445">
        <v>49.023834000000001</v>
      </c>
      <c r="D4284" s="445">
        <v>49.023834000000001</v>
      </c>
      <c r="E4284" s="446">
        <f t="shared" si="69"/>
        <v>-0.88692657592109247</v>
      </c>
      <c r="F4284" s="80">
        <v>-1.2617925226581561E-2</v>
      </c>
    </row>
    <row r="4285" spans="2:6">
      <c r="B4285" s="444">
        <v>43546</v>
      </c>
      <c r="C4285" s="445">
        <v>433.557526</v>
      </c>
      <c r="D4285" s="445">
        <v>433.557526</v>
      </c>
      <c r="E4285" s="446">
        <f t="shared" si="69"/>
        <v>-5.8942117232262281E-2</v>
      </c>
      <c r="F4285" s="80">
        <v>-1.2620922373686394E-2</v>
      </c>
    </row>
    <row r="4286" spans="2:6">
      <c r="B4286" s="444">
        <v>43630</v>
      </c>
      <c r="C4286" s="445">
        <v>460.71292099999999</v>
      </c>
      <c r="D4286" s="445">
        <v>460.71292099999999</v>
      </c>
      <c r="E4286" s="446">
        <f t="shared" si="69"/>
        <v>-5.4346106174240849E-2</v>
      </c>
      <c r="F4286" s="80">
        <v>-1.2626219081488754E-2</v>
      </c>
    </row>
    <row r="4287" spans="2:6">
      <c r="B4287" s="444">
        <v>43994</v>
      </c>
      <c r="C4287" s="445">
        <v>487.18978900000002</v>
      </c>
      <c r="D4287" s="445">
        <v>487.18978900000002</v>
      </c>
      <c r="E4287" s="446">
        <f t="shared" si="69"/>
        <v>4.4313429415119954</v>
      </c>
      <c r="F4287" s="80">
        <v>-1.2628630996246004E-2</v>
      </c>
    </row>
    <row r="4288" spans="2:6">
      <c r="B4288" s="444">
        <v>40575</v>
      </c>
      <c r="C4288" s="445">
        <v>89.699691999999999</v>
      </c>
      <c r="D4288" s="445">
        <v>89.699691999999999</v>
      </c>
      <c r="E4288" s="446">
        <f t="shared" si="69"/>
        <v>-0.76955867920651977</v>
      </c>
      <c r="F4288" s="80">
        <v>-1.263374139291884E-2</v>
      </c>
    </row>
    <row r="4289" spans="2:6">
      <c r="B4289" s="444">
        <v>43285</v>
      </c>
      <c r="C4289" s="445">
        <v>389.25177000000002</v>
      </c>
      <c r="D4289" s="445">
        <v>389.25177000000002</v>
      </c>
      <c r="E4289" s="446">
        <f t="shared" si="69"/>
        <v>0.10712286390929648</v>
      </c>
      <c r="F4289" s="80">
        <v>-1.2639756750851161E-2</v>
      </c>
    </row>
    <row r="4290" spans="2:6">
      <c r="B4290" s="444">
        <v>42907</v>
      </c>
      <c r="C4290" s="445">
        <v>351.588593</v>
      </c>
      <c r="D4290" s="445">
        <v>351.588593</v>
      </c>
      <c r="E4290" s="446">
        <f t="shared" si="69"/>
        <v>13.499863760369687</v>
      </c>
      <c r="F4290" s="80">
        <v>-1.2642381531720148E-2</v>
      </c>
    </row>
    <row r="4291" spans="2:6">
      <c r="B4291" s="444">
        <v>38211</v>
      </c>
      <c r="C4291" s="445">
        <v>24.247717000000002</v>
      </c>
      <c r="D4291" s="445">
        <v>24.247717000000002</v>
      </c>
      <c r="E4291" s="446">
        <f t="shared" si="69"/>
        <v>-0.88652160975187233</v>
      </c>
      <c r="F4291" s="80">
        <v>-1.2654803835739026E-2</v>
      </c>
    </row>
    <row r="4292" spans="2:6">
      <c r="B4292" s="444">
        <v>41611</v>
      </c>
      <c r="C4292" s="445">
        <v>213.67695599999999</v>
      </c>
      <c r="D4292" s="445">
        <v>213.67695599999999</v>
      </c>
      <c r="E4292" s="446">
        <f t="shared" si="69"/>
        <v>-0.52993327889929498</v>
      </c>
      <c r="F4292" s="80">
        <v>-1.2668569617082626E-2</v>
      </c>
    </row>
    <row r="4293" spans="2:6">
      <c r="B4293" s="444">
        <v>43690</v>
      </c>
      <c r="C4293" s="445">
        <v>454.56729100000001</v>
      </c>
      <c r="D4293" s="445">
        <v>454.56729100000001</v>
      </c>
      <c r="E4293" s="446">
        <f t="shared" si="69"/>
        <v>10.968239362422391</v>
      </c>
      <c r="F4293" s="80">
        <v>-1.2703718628200522E-2</v>
      </c>
    </row>
    <row r="4294" spans="2:6">
      <c r="B4294" s="444">
        <v>38894</v>
      </c>
      <c r="C4294" s="445">
        <v>37.981133</v>
      </c>
      <c r="D4294" s="445">
        <v>37.981133</v>
      </c>
      <c r="E4294" s="446">
        <f t="shared" si="69"/>
        <v>-0.48182436531040129</v>
      </c>
      <c r="F4294" s="80">
        <v>-1.270551352689564E-2</v>
      </c>
    </row>
    <row r="4295" spans="2:6">
      <c r="B4295" s="444">
        <v>40304</v>
      </c>
      <c r="C4295" s="445">
        <v>73.297798</v>
      </c>
      <c r="D4295" s="445">
        <v>73.297798</v>
      </c>
      <c r="E4295" s="446">
        <f t="shared" si="69"/>
        <v>3.0472567030078537</v>
      </c>
      <c r="F4295" s="80">
        <v>-1.2714092241997599E-2</v>
      </c>
    </row>
    <row r="4296" spans="2:6">
      <c r="B4296" s="444">
        <v>39904</v>
      </c>
      <c r="C4296" s="445">
        <v>18.110489000000001</v>
      </c>
      <c r="D4296" s="445">
        <v>18.110489000000001</v>
      </c>
      <c r="E4296" s="446">
        <f t="shared" si="69"/>
        <v>-0.32952225215206066</v>
      </c>
      <c r="F4296" s="80">
        <v>-1.2739298636444851E-2</v>
      </c>
    </row>
    <row r="4297" spans="2:6">
      <c r="B4297" s="444">
        <v>38308</v>
      </c>
      <c r="C4297" s="445">
        <v>27.011320000000001</v>
      </c>
      <c r="D4297" s="445">
        <v>27.011320000000001</v>
      </c>
      <c r="E4297" s="446">
        <f t="shared" si="69"/>
        <v>-0.81141015310436215</v>
      </c>
      <c r="F4297" s="80">
        <v>-1.274353861988875E-2</v>
      </c>
    </row>
    <row r="4298" spans="2:6">
      <c r="B4298" s="444">
        <v>41450</v>
      </c>
      <c r="C4298" s="445">
        <v>143.227859</v>
      </c>
      <c r="D4298" s="445">
        <v>143.227859</v>
      </c>
      <c r="E4298" s="446">
        <f t="shared" si="69"/>
        <v>1.5947627762952785</v>
      </c>
      <c r="F4298" s="80">
        <v>-1.2750466961948037E-2</v>
      </c>
    </row>
    <row r="4299" spans="2:6">
      <c r="B4299" s="444">
        <v>39281</v>
      </c>
      <c r="C4299" s="445">
        <v>55.198825999999997</v>
      </c>
      <c r="D4299" s="445">
        <v>55.198825999999997</v>
      </c>
      <c r="E4299" s="446">
        <f t="shared" ref="E4299:E4362" si="70">C4299/C4300-1</f>
        <v>-0.83040437664332867</v>
      </c>
      <c r="F4299" s="80">
        <v>-1.2763363269834627E-2</v>
      </c>
    </row>
    <row r="4300" spans="2:6">
      <c r="B4300" s="444">
        <v>42026</v>
      </c>
      <c r="C4300" s="445">
        <v>325.47317500000003</v>
      </c>
      <c r="D4300" s="445">
        <v>325.47317500000003</v>
      </c>
      <c r="E4300" s="446">
        <f t="shared" si="70"/>
        <v>-0.2837593345513757</v>
      </c>
      <c r="F4300" s="80">
        <v>-1.2772003767159923E-2</v>
      </c>
    </row>
    <row r="4301" spans="2:6">
      <c r="B4301" s="444">
        <v>43698</v>
      </c>
      <c r="C4301" s="445">
        <v>454.41873199999998</v>
      </c>
      <c r="D4301" s="445">
        <v>454.41873199999998</v>
      </c>
      <c r="E4301" s="446">
        <f t="shared" si="70"/>
        <v>0.6135202967408524</v>
      </c>
      <c r="F4301" s="80">
        <v>-1.2776614146078114E-2</v>
      </c>
    </row>
    <row r="4302" spans="2:6">
      <c r="B4302" s="444">
        <v>41703</v>
      </c>
      <c r="C4302" s="445">
        <v>281.631866</v>
      </c>
      <c r="D4302" s="445">
        <v>281.631866</v>
      </c>
      <c r="E4302" s="446">
        <f t="shared" si="70"/>
        <v>-0.22856741837415762</v>
      </c>
      <c r="F4302" s="80">
        <v>-1.2791702774474389E-2</v>
      </c>
    </row>
    <row r="4303" spans="2:6">
      <c r="B4303" s="444">
        <v>42180</v>
      </c>
      <c r="C4303" s="445">
        <v>365.07644699999997</v>
      </c>
      <c r="D4303" s="445">
        <v>365.07644699999997</v>
      </c>
      <c r="E4303" s="446">
        <f t="shared" si="70"/>
        <v>4.1150355051340766</v>
      </c>
      <c r="F4303" s="80">
        <v>-1.2791724027118367E-2</v>
      </c>
    </row>
    <row r="4304" spans="2:6">
      <c r="B4304" s="444">
        <v>40301</v>
      </c>
      <c r="C4304" s="445">
        <v>71.373199</v>
      </c>
      <c r="D4304" s="445">
        <v>71.373199</v>
      </c>
      <c r="E4304" s="446">
        <f t="shared" si="70"/>
        <v>-0.8043289064958844</v>
      </c>
      <c r="F4304" s="80">
        <v>-1.2802930879827645E-2</v>
      </c>
    </row>
    <row r="4305" spans="2:6">
      <c r="B4305" s="444">
        <v>42138</v>
      </c>
      <c r="C4305" s="445">
        <v>364.761078</v>
      </c>
      <c r="D4305" s="445">
        <v>364.761078</v>
      </c>
      <c r="E4305" s="446">
        <f t="shared" si="70"/>
        <v>6.1337180358755177</v>
      </c>
      <c r="F4305" s="80">
        <v>-1.2802970667249336E-2</v>
      </c>
    </row>
    <row r="4306" spans="2:6">
      <c r="B4306" s="444">
        <v>39059</v>
      </c>
      <c r="C4306" s="445">
        <v>51.131973000000002</v>
      </c>
      <c r="D4306" s="445">
        <v>51.131973000000002</v>
      </c>
      <c r="E4306" s="446">
        <f t="shared" si="70"/>
        <v>5.5761372166518441E-4</v>
      </c>
      <c r="F4306" s="80">
        <v>-1.2820806378248117E-2</v>
      </c>
    </row>
    <row r="4307" spans="2:6">
      <c r="B4307" s="444">
        <v>39433</v>
      </c>
      <c r="C4307" s="445">
        <v>51.103476999999998</v>
      </c>
      <c r="D4307" s="445">
        <v>51.103476999999998</v>
      </c>
      <c r="E4307" s="446">
        <f t="shared" si="70"/>
        <v>-0.95737644581592574</v>
      </c>
      <c r="F4307" s="80">
        <v>-1.282887440187741E-2</v>
      </c>
    </row>
    <row r="4308" spans="2:6">
      <c r="B4308" s="444">
        <v>45210</v>
      </c>
      <c r="C4308" s="445">
        <v>1198.9492190000001</v>
      </c>
      <c r="D4308" s="445">
        <v>1198.9492190000001</v>
      </c>
      <c r="E4308" s="446">
        <f t="shared" si="70"/>
        <v>20.961573184190044</v>
      </c>
      <c r="F4308" s="80">
        <v>-1.2838894215388863E-2</v>
      </c>
    </row>
    <row r="4309" spans="2:6">
      <c r="B4309" s="444">
        <v>39195</v>
      </c>
      <c r="C4309" s="445">
        <v>54.593048000000003</v>
      </c>
      <c r="D4309" s="445">
        <v>54.593048000000003</v>
      </c>
      <c r="E4309" s="446">
        <f t="shared" si="70"/>
        <v>5.4000421653856323E-2</v>
      </c>
      <c r="F4309" s="80">
        <v>-1.2903161298113752E-2</v>
      </c>
    </row>
    <row r="4310" spans="2:6">
      <c r="B4310" s="444">
        <v>39058</v>
      </c>
      <c r="C4310" s="445">
        <v>51.796039999999998</v>
      </c>
      <c r="D4310" s="445">
        <v>51.796039999999998</v>
      </c>
      <c r="E4310" s="446">
        <f t="shared" si="70"/>
        <v>-0.15012888755721299</v>
      </c>
      <c r="F4310" s="80">
        <v>-1.2905193138815996E-2</v>
      </c>
    </row>
    <row r="4311" spans="2:6">
      <c r="B4311" s="444">
        <v>40087</v>
      </c>
      <c r="C4311" s="445">
        <v>60.945759000000002</v>
      </c>
      <c r="D4311" s="445">
        <v>60.945759000000002</v>
      </c>
      <c r="E4311" s="446">
        <f t="shared" si="70"/>
        <v>-0.93406992488163909</v>
      </c>
      <c r="F4311" s="80">
        <v>-1.2910906248742693E-2</v>
      </c>
    </row>
    <row r="4312" spans="2:6">
      <c r="B4312" s="444">
        <v>44722</v>
      </c>
      <c r="C4312" s="445">
        <v>924.39996299999996</v>
      </c>
      <c r="D4312" s="445">
        <v>924.39996299999996</v>
      </c>
      <c r="E4312" s="446">
        <f t="shared" si="70"/>
        <v>6.33976172039067</v>
      </c>
      <c r="F4312" s="80">
        <v>-1.2929558706052169E-2</v>
      </c>
    </row>
    <row r="4313" spans="2:6">
      <c r="B4313" s="444">
        <v>41289</v>
      </c>
      <c r="C4313" s="445">
        <v>125.944138</v>
      </c>
      <c r="D4313" s="445">
        <v>125.944138</v>
      </c>
      <c r="E4313" s="446">
        <f t="shared" si="70"/>
        <v>-0.43674935000108117</v>
      </c>
      <c r="F4313" s="80">
        <v>-1.2930692510448982E-2</v>
      </c>
    </row>
    <row r="4314" spans="2:6">
      <c r="B4314" s="444">
        <v>41625</v>
      </c>
      <c r="C4314" s="445">
        <v>223.602295</v>
      </c>
      <c r="D4314" s="445">
        <v>223.602295</v>
      </c>
      <c r="E4314" s="446">
        <f t="shared" si="70"/>
        <v>21.145530793509998</v>
      </c>
      <c r="F4314" s="80">
        <v>-1.2946007257270908E-2</v>
      </c>
    </row>
    <row r="4315" spans="2:6">
      <c r="B4315" s="444">
        <v>37740</v>
      </c>
      <c r="C4315" s="445">
        <v>10.096949</v>
      </c>
      <c r="D4315" s="445">
        <v>10.096949</v>
      </c>
      <c r="E4315" s="446">
        <f t="shared" si="70"/>
        <v>-0.97004641965125227</v>
      </c>
      <c r="F4315" s="80">
        <v>-1.2949132652896655E-2</v>
      </c>
    </row>
    <row r="4316" spans="2:6">
      <c r="B4316" s="444">
        <v>42326</v>
      </c>
      <c r="C4316" s="445">
        <v>337.08654799999999</v>
      </c>
      <c r="D4316" s="445">
        <v>337.08654799999999</v>
      </c>
      <c r="E4316" s="446">
        <f t="shared" si="70"/>
        <v>-0.20579124791982506</v>
      </c>
      <c r="F4316" s="80">
        <v>-1.2955830414745906E-2</v>
      </c>
    </row>
    <row r="4317" spans="2:6">
      <c r="B4317" s="444">
        <v>43496</v>
      </c>
      <c r="C4317" s="445">
        <v>424.43066399999998</v>
      </c>
      <c r="D4317" s="445">
        <v>424.43066399999998</v>
      </c>
      <c r="E4317" s="446">
        <f t="shared" si="70"/>
        <v>0.29283731992071904</v>
      </c>
      <c r="F4317" s="80">
        <v>-1.2961610275951552E-2</v>
      </c>
    </row>
    <row r="4318" spans="2:6">
      <c r="B4318" s="444">
        <v>42452</v>
      </c>
      <c r="C4318" s="445">
        <v>328.29394500000001</v>
      </c>
      <c r="D4318" s="445">
        <v>328.29394500000001</v>
      </c>
      <c r="E4318" s="446">
        <f t="shared" si="70"/>
        <v>-0.61236121643884189</v>
      </c>
      <c r="F4318" s="80">
        <v>-1.2975736054826159E-2</v>
      </c>
    </row>
    <row r="4319" spans="2:6">
      <c r="B4319" s="444">
        <v>44819</v>
      </c>
      <c r="C4319" s="445">
        <v>846.90686000000005</v>
      </c>
      <c r="D4319" s="445">
        <v>846.90686000000005</v>
      </c>
      <c r="E4319" s="446">
        <f t="shared" si="70"/>
        <v>21.36288341709907</v>
      </c>
      <c r="F4319" s="80">
        <v>-1.2982710493271488E-2</v>
      </c>
    </row>
    <row r="4320" spans="2:6">
      <c r="B4320" s="444">
        <v>38890</v>
      </c>
      <c r="C4320" s="445">
        <v>37.871093999999999</v>
      </c>
      <c r="D4320" s="445">
        <v>37.871093999999999</v>
      </c>
      <c r="E4320" s="446">
        <f t="shared" si="70"/>
        <v>-0.23954330462924833</v>
      </c>
      <c r="F4320" s="80">
        <v>-1.2991183636195003E-2</v>
      </c>
    </row>
    <row r="4321" spans="2:6">
      <c r="B4321" s="444">
        <v>39457</v>
      </c>
      <c r="C4321" s="445">
        <v>49.800460999999999</v>
      </c>
      <c r="D4321" s="445">
        <v>49.800460999999999</v>
      </c>
      <c r="E4321" s="446">
        <f t="shared" si="70"/>
        <v>-0.96179934578272586</v>
      </c>
      <c r="F4321" s="80">
        <v>-1.2995381059334843E-2</v>
      </c>
    </row>
    <row r="4322" spans="2:6">
      <c r="B4322" s="444">
        <v>45420</v>
      </c>
      <c r="C4322" s="445">
        <v>1303.654663</v>
      </c>
      <c r="D4322" s="445">
        <v>1303.654663</v>
      </c>
      <c r="E4322" s="446">
        <f t="shared" si="70"/>
        <v>16.278551440031197</v>
      </c>
      <c r="F4322" s="80">
        <v>-1.299811906043935E-2</v>
      </c>
    </row>
    <row r="4323" spans="2:6">
      <c r="B4323" s="444">
        <v>40795</v>
      </c>
      <c r="C4323" s="445">
        <v>75.449303</v>
      </c>
      <c r="D4323" s="445">
        <v>75.449303</v>
      </c>
      <c r="E4323" s="446">
        <f t="shared" si="70"/>
        <v>-0.83376322040222195</v>
      </c>
      <c r="F4323" s="80">
        <v>-1.3005993300125973E-2</v>
      </c>
    </row>
    <row r="4324" spans="2:6">
      <c r="B4324" s="444">
        <v>43377</v>
      </c>
      <c r="C4324" s="445">
        <v>453.86648600000001</v>
      </c>
      <c r="D4324" s="445">
        <v>453.86648600000001</v>
      </c>
      <c r="E4324" s="446">
        <f t="shared" si="70"/>
        <v>6.8405064494698102</v>
      </c>
      <c r="F4324" s="80">
        <v>-1.3012025939315608E-2</v>
      </c>
    </row>
    <row r="4325" spans="2:6">
      <c r="B4325" s="444">
        <v>39223</v>
      </c>
      <c r="C4325" s="445">
        <v>57.887394</v>
      </c>
      <c r="D4325" s="445">
        <v>57.887394</v>
      </c>
      <c r="E4325" s="446">
        <f t="shared" si="70"/>
        <v>-0.21319457478605552</v>
      </c>
      <c r="F4325" s="80">
        <v>-1.3016812495493468E-2</v>
      </c>
    </row>
    <row r="4326" spans="2:6">
      <c r="B4326" s="444">
        <v>40402</v>
      </c>
      <c r="C4326" s="445">
        <v>73.572693000000001</v>
      </c>
      <c r="D4326" s="445">
        <v>73.572693000000001</v>
      </c>
      <c r="E4326" s="446">
        <f t="shared" si="70"/>
        <v>-0.75739902109653034</v>
      </c>
      <c r="F4326" s="80">
        <v>-1.3031888863060836E-2</v>
      </c>
    </row>
    <row r="4327" spans="2:6">
      <c r="B4327" s="444">
        <v>41984</v>
      </c>
      <c r="C4327" s="445">
        <v>303.26626599999997</v>
      </c>
      <c r="D4327" s="445">
        <v>303.26626599999997</v>
      </c>
      <c r="E4327" s="446">
        <f t="shared" si="70"/>
        <v>-0.70539068752909684</v>
      </c>
      <c r="F4327" s="80">
        <v>-1.3035964690433222E-2</v>
      </c>
    </row>
    <row r="4328" spans="2:6">
      <c r="B4328" s="444">
        <v>44614</v>
      </c>
      <c r="C4328" s="445">
        <v>1029.3845209999999</v>
      </c>
      <c r="D4328" s="445">
        <v>1029.3845209999999</v>
      </c>
      <c r="E4328" s="446">
        <f t="shared" si="70"/>
        <v>43.799054505523543</v>
      </c>
      <c r="F4328" s="80">
        <v>-1.304976082247411E-2</v>
      </c>
    </row>
    <row r="4329" spans="2:6">
      <c r="B4329" s="444">
        <v>38035</v>
      </c>
      <c r="C4329" s="445">
        <v>22.977817999999999</v>
      </c>
      <c r="D4329" s="445">
        <v>22.977817999999999</v>
      </c>
      <c r="E4329" s="446">
        <f t="shared" si="70"/>
        <v>-0.9779542552123035</v>
      </c>
      <c r="F4329" s="80">
        <v>-1.3057484337564707E-2</v>
      </c>
    </row>
    <row r="4330" spans="2:6">
      <c r="B4330" s="444">
        <v>44648</v>
      </c>
      <c r="C4330" s="445">
        <v>1042.279053</v>
      </c>
      <c r="D4330" s="445">
        <v>1042.279053</v>
      </c>
      <c r="E4330" s="446">
        <f t="shared" si="70"/>
        <v>32.804213238395519</v>
      </c>
      <c r="F4330" s="80">
        <v>-1.3058122729169064E-2</v>
      </c>
    </row>
    <row r="4331" spans="2:6">
      <c r="B4331" s="444">
        <v>38525</v>
      </c>
      <c r="C4331" s="445">
        <v>30.832815</v>
      </c>
      <c r="D4331" s="445">
        <v>30.832815</v>
      </c>
      <c r="E4331" s="446">
        <f t="shared" si="70"/>
        <v>-0.96463171391139468</v>
      </c>
      <c r="F4331" s="80">
        <v>-1.3062997674683996E-2</v>
      </c>
    </row>
    <row r="4332" spans="2:6">
      <c r="B4332" s="444">
        <v>44796</v>
      </c>
      <c r="C4332" s="445">
        <v>871.76446499999997</v>
      </c>
      <c r="D4332" s="445">
        <v>871.76446499999997</v>
      </c>
      <c r="E4332" s="446">
        <f t="shared" si="70"/>
        <v>23.063030402634134</v>
      </c>
      <c r="F4332" s="80">
        <v>-1.3080306198304581E-2</v>
      </c>
    </row>
    <row r="4333" spans="2:6">
      <c r="B4333" s="444">
        <v>38665</v>
      </c>
      <c r="C4333" s="445">
        <v>36.228374000000002</v>
      </c>
      <c r="D4333" s="445">
        <v>36.228374000000002</v>
      </c>
      <c r="E4333" s="446">
        <f t="shared" si="70"/>
        <v>-0.96262205103222198</v>
      </c>
      <c r="F4333" s="80">
        <v>-1.3081573844588745E-2</v>
      </c>
    </row>
    <row r="4334" spans="2:6">
      <c r="B4334" s="444">
        <v>44910</v>
      </c>
      <c r="C4334" s="445">
        <v>969.24456799999996</v>
      </c>
      <c r="D4334" s="445">
        <v>969.24456799999996</v>
      </c>
      <c r="E4334" s="446">
        <f t="shared" si="70"/>
        <v>-1.6718646231786871E-2</v>
      </c>
      <c r="F4334" s="80">
        <v>-1.31131428386011E-2</v>
      </c>
    </row>
    <row r="4335" spans="2:6">
      <c r="B4335" s="444">
        <v>44526</v>
      </c>
      <c r="C4335" s="445">
        <v>985.72454800000003</v>
      </c>
      <c r="D4335" s="445">
        <v>985.72454800000003</v>
      </c>
      <c r="E4335" s="446">
        <f t="shared" si="70"/>
        <v>1.1985780124633765</v>
      </c>
      <c r="F4335" s="80">
        <v>-1.3113342629726965E-2</v>
      </c>
    </row>
    <row r="4336" spans="2:6">
      <c r="B4336" s="444">
        <v>43725</v>
      </c>
      <c r="C4336" s="445">
        <v>448.346405</v>
      </c>
      <c r="D4336" s="445">
        <v>448.346405</v>
      </c>
      <c r="E4336" s="446">
        <f t="shared" si="70"/>
        <v>2.649175617067034</v>
      </c>
      <c r="F4336" s="80">
        <v>-1.3132139221350925E-2</v>
      </c>
    </row>
    <row r="4337" spans="2:6">
      <c r="B4337" s="444">
        <v>41246</v>
      </c>
      <c r="C4337" s="445">
        <v>122.862381</v>
      </c>
      <c r="D4337" s="445">
        <v>122.862381</v>
      </c>
      <c r="E4337" s="446">
        <f t="shared" si="70"/>
        <v>-0.70535527607547299</v>
      </c>
      <c r="F4337" s="80">
        <v>-1.3176005612273944E-2</v>
      </c>
    </row>
    <row r="4338" spans="2:6">
      <c r="B4338" s="444">
        <v>43305</v>
      </c>
      <c r="C4338" s="445">
        <v>416.98483299999998</v>
      </c>
      <c r="D4338" s="445">
        <v>416.98483299999998</v>
      </c>
      <c r="E4338" s="446">
        <f t="shared" si="70"/>
        <v>25.570225749358595</v>
      </c>
      <c r="F4338" s="80">
        <v>-1.3185943514730014E-2</v>
      </c>
    </row>
    <row r="4339" spans="2:6">
      <c r="B4339" s="444">
        <v>37874</v>
      </c>
      <c r="C4339" s="445">
        <v>15.693688</v>
      </c>
      <c r="D4339" s="445">
        <v>15.693688</v>
      </c>
      <c r="E4339" s="446">
        <f t="shared" si="70"/>
        <v>-0.97002952295816358</v>
      </c>
      <c r="F4339" s="80">
        <v>-1.3188413643372088E-2</v>
      </c>
    </row>
    <row r="4340" spans="2:6">
      <c r="B4340" s="444">
        <v>43878</v>
      </c>
      <c r="C4340" s="445">
        <v>523.63824499999998</v>
      </c>
      <c r="D4340" s="445">
        <v>523.63824499999998</v>
      </c>
      <c r="E4340" s="446">
        <f t="shared" si="70"/>
        <v>-0.63057910501133208</v>
      </c>
      <c r="F4340" s="80">
        <v>-1.3190638482628025E-2</v>
      </c>
    </row>
    <row r="4341" spans="2:6">
      <c r="B4341" s="444">
        <v>45401</v>
      </c>
      <c r="C4341" s="445">
        <v>1417.4570309999999</v>
      </c>
      <c r="D4341" s="445">
        <v>1417.4570309999999</v>
      </c>
      <c r="E4341" s="446">
        <f t="shared" si="70"/>
        <v>0.66561495434084939</v>
      </c>
      <c r="F4341" s="80">
        <v>-1.3191516164424266E-2</v>
      </c>
    </row>
    <row r="4342" spans="2:6">
      <c r="B4342" s="444">
        <v>44286</v>
      </c>
      <c r="C4342" s="445">
        <v>851.01122999999995</v>
      </c>
      <c r="D4342" s="445">
        <v>851.01122999999995</v>
      </c>
      <c r="E4342" s="446">
        <f t="shared" si="70"/>
        <v>1.2254371563211031</v>
      </c>
      <c r="F4342" s="80">
        <v>-1.3205510802742126E-2</v>
      </c>
    </row>
    <row r="4343" spans="2:6">
      <c r="B4343" s="444">
        <v>42208</v>
      </c>
      <c r="C4343" s="445">
        <v>382.40182499999997</v>
      </c>
      <c r="D4343" s="445">
        <v>382.40182499999997</v>
      </c>
      <c r="E4343" s="446">
        <f t="shared" si="70"/>
        <v>-0.67724740176894938</v>
      </c>
      <c r="F4343" s="80">
        <v>-1.3224269640487063E-2</v>
      </c>
    </row>
    <row r="4344" spans="2:6">
      <c r="B4344" s="444">
        <v>44574</v>
      </c>
      <c r="C4344" s="445">
        <v>1184.814087</v>
      </c>
      <c r="D4344" s="445">
        <v>1184.814087</v>
      </c>
      <c r="E4344" s="446">
        <f t="shared" si="70"/>
        <v>0.16484716795499876</v>
      </c>
      <c r="F4344" s="80">
        <v>-1.3238127613325879E-2</v>
      </c>
    </row>
    <row r="4345" spans="2:6">
      <c r="B4345" s="444">
        <v>44999</v>
      </c>
      <c r="C4345" s="445">
        <v>1017.1412350000001</v>
      </c>
      <c r="D4345" s="445">
        <v>1017.1412350000001</v>
      </c>
      <c r="E4345" s="446">
        <f t="shared" si="70"/>
        <v>1.7641598593825534</v>
      </c>
      <c r="F4345" s="80">
        <v>-1.3244148125759803E-2</v>
      </c>
    </row>
    <row r="4346" spans="2:6">
      <c r="B4346" s="444">
        <v>43101</v>
      </c>
      <c r="C4346" s="445">
        <v>367.97482300000001</v>
      </c>
      <c r="D4346" s="445">
        <v>367.97482300000001</v>
      </c>
      <c r="E4346" s="446">
        <f t="shared" si="70"/>
        <v>-0.56389008266015761</v>
      </c>
      <c r="F4346" s="80">
        <v>-1.3250956640216249E-2</v>
      </c>
    </row>
    <row r="4347" spans="2:6">
      <c r="B4347" s="444">
        <v>44202</v>
      </c>
      <c r="C4347" s="445">
        <v>843.76623500000005</v>
      </c>
      <c r="D4347" s="445">
        <v>843.76623500000005</v>
      </c>
      <c r="E4347" s="446">
        <f t="shared" si="70"/>
        <v>1.7884535498149967</v>
      </c>
      <c r="F4347" s="80">
        <v>-1.3264781532489112E-2</v>
      </c>
    </row>
    <row r="4348" spans="2:6">
      <c r="B4348" s="444">
        <v>42520</v>
      </c>
      <c r="C4348" s="445">
        <v>302.592896</v>
      </c>
      <c r="D4348" s="445">
        <v>302.592896</v>
      </c>
      <c r="E4348" s="446">
        <f t="shared" si="70"/>
        <v>-0.71276073032756404</v>
      </c>
      <c r="F4348" s="80">
        <v>-1.3265444489075406E-2</v>
      </c>
    </row>
    <row r="4349" spans="2:6">
      <c r="B4349" s="444">
        <v>44951</v>
      </c>
      <c r="C4349" s="445">
        <v>1053.452393</v>
      </c>
      <c r="D4349" s="445">
        <v>1053.452393</v>
      </c>
      <c r="E4349" s="446">
        <f t="shared" si="70"/>
        <v>46.395314854758851</v>
      </c>
      <c r="F4349" s="80">
        <v>-1.3270717661942655E-2</v>
      </c>
    </row>
    <row r="4350" spans="2:6">
      <c r="B4350" s="444">
        <v>37985</v>
      </c>
      <c r="C4350" s="445">
        <v>22.226931</v>
      </c>
      <c r="D4350" s="445">
        <v>22.226931</v>
      </c>
      <c r="E4350" s="446">
        <f t="shared" si="70"/>
        <v>-0.97747654407649054</v>
      </c>
      <c r="F4350" s="80">
        <v>-1.3273328398278883E-2</v>
      </c>
    </row>
    <row r="4351" spans="2:6">
      <c r="B4351" s="444">
        <v>45009</v>
      </c>
      <c r="C4351" s="445">
        <v>986.83483899999999</v>
      </c>
      <c r="D4351" s="445">
        <v>986.83483899999999</v>
      </c>
      <c r="E4351" s="446">
        <f t="shared" si="70"/>
        <v>2.3016738888958108</v>
      </c>
      <c r="F4351" s="80">
        <v>-1.3275011119562086E-2</v>
      </c>
    </row>
    <row r="4352" spans="2:6">
      <c r="B4352" s="444">
        <v>42556</v>
      </c>
      <c r="C4352" s="445">
        <v>298.889252</v>
      </c>
      <c r="D4352" s="445">
        <v>298.889252</v>
      </c>
      <c r="E4352" s="446">
        <f t="shared" si="70"/>
        <v>2.4540034824864345</v>
      </c>
      <c r="F4352" s="80">
        <v>-1.3295321729880905E-2</v>
      </c>
    </row>
    <row r="4353" spans="2:6">
      <c r="B4353" s="444">
        <v>40591</v>
      </c>
      <c r="C4353" s="445">
        <v>86.534148999999999</v>
      </c>
      <c r="D4353" s="445">
        <v>86.534148999999999</v>
      </c>
      <c r="E4353" s="446">
        <f t="shared" si="70"/>
        <v>7.366054319801723</v>
      </c>
      <c r="F4353" s="80">
        <v>-1.329805884338453E-2</v>
      </c>
    </row>
    <row r="4354" spans="2:6">
      <c r="B4354" s="444">
        <v>37747</v>
      </c>
      <c r="C4354" s="445">
        <v>10.343484</v>
      </c>
      <c r="D4354" s="445">
        <v>10.343484</v>
      </c>
      <c r="E4354" s="446">
        <f t="shared" si="70"/>
        <v>-0.11520284627370947</v>
      </c>
      <c r="F4354" s="80">
        <v>-1.3338057031790806E-2</v>
      </c>
    </row>
    <row r="4355" spans="2:6">
      <c r="B4355" s="444">
        <v>37820</v>
      </c>
      <c r="C4355" s="445">
        <v>11.690232</v>
      </c>
      <c r="D4355" s="445">
        <v>11.690232</v>
      </c>
      <c r="E4355" s="446">
        <f t="shared" si="70"/>
        <v>-0.99044433853755631</v>
      </c>
      <c r="F4355" s="80">
        <v>-1.3353892975919601E-2</v>
      </c>
    </row>
    <row r="4356" spans="2:6">
      <c r="B4356" s="444">
        <v>45231</v>
      </c>
      <c r="C4356" s="445">
        <v>1223.3828129999999</v>
      </c>
      <c r="D4356" s="445">
        <v>1223.3828129999999</v>
      </c>
      <c r="E4356" s="446">
        <f t="shared" si="70"/>
        <v>17.132555780513666</v>
      </c>
      <c r="F4356" s="80">
        <v>-1.3362106003961371E-2</v>
      </c>
    </row>
    <row r="4357" spans="2:6">
      <c r="B4357" s="444">
        <v>40259</v>
      </c>
      <c r="C4357" s="445">
        <v>67.468857</v>
      </c>
      <c r="D4357" s="445">
        <v>67.468857</v>
      </c>
      <c r="E4357" s="446">
        <f t="shared" si="70"/>
        <v>-0.93439035781018531</v>
      </c>
      <c r="F4357" s="80">
        <v>-1.3367048372521673E-2</v>
      </c>
    </row>
    <row r="4358" spans="2:6">
      <c r="B4358" s="444">
        <v>44902</v>
      </c>
      <c r="C4358" s="445">
        <v>1028.337524</v>
      </c>
      <c r="D4358" s="445">
        <v>1028.337524</v>
      </c>
      <c r="E4358" s="446">
        <f t="shared" si="70"/>
        <v>2.2322033943108077</v>
      </c>
      <c r="F4358" s="80">
        <v>-1.3425919821823507E-2</v>
      </c>
    </row>
    <row r="4359" spans="2:6">
      <c r="B4359" s="444">
        <v>42670</v>
      </c>
      <c r="C4359" s="445">
        <v>318.15371699999997</v>
      </c>
      <c r="D4359" s="445">
        <v>318.15371699999997</v>
      </c>
      <c r="E4359" s="446">
        <f t="shared" si="70"/>
        <v>14.407718481825471</v>
      </c>
      <c r="F4359" s="80">
        <v>-1.3441838227586711E-2</v>
      </c>
    </row>
    <row r="4360" spans="2:6">
      <c r="B4360" s="444">
        <v>39790</v>
      </c>
      <c r="C4360" s="445">
        <v>20.648983000000001</v>
      </c>
      <c r="D4360" s="445">
        <v>20.648983000000001</v>
      </c>
      <c r="E4360" s="446">
        <f t="shared" si="70"/>
        <v>-0.73162615681321808</v>
      </c>
      <c r="F4360" s="80">
        <v>-1.349665155195845E-2</v>
      </c>
    </row>
    <row r="4361" spans="2:6">
      <c r="B4361" s="444">
        <v>40478</v>
      </c>
      <c r="C4361" s="445">
        <v>76.941115999999994</v>
      </c>
      <c r="D4361" s="445">
        <v>76.941115999999994</v>
      </c>
      <c r="E4361" s="446">
        <f t="shared" si="70"/>
        <v>-0.79377762574853394</v>
      </c>
      <c r="F4361" s="80">
        <v>-1.3591736926296227E-2</v>
      </c>
    </row>
    <row r="4362" spans="2:6">
      <c r="B4362" s="444">
        <v>42941</v>
      </c>
      <c r="C4362" s="445">
        <v>373.09780899999998</v>
      </c>
      <c r="D4362" s="445">
        <v>373.09780899999998</v>
      </c>
      <c r="E4362" s="446">
        <f t="shared" si="70"/>
        <v>-0.17554568263564363</v>
      </c>
      <c r="F4362" s="80">
        <v>-1.3610622137702477E-2</v>
      </c>
    </row>
    <row r="4363" spans="2:6">
      <c r="B4363" s="444">
        <v>43350</v>
      </c>
      <c r="C4363" s="445">
        <v>452.53909299999998</v>
      </c>
      <c r="D4363" s="445">
        <v>452.53909299999998</v>
      </c>
      <c r="E4363" s="446">
        <f t="shared" ref="E4363:E4426" si="71">C4363/C4364-1</f>
        <v>0.16915491417626405</v>
      </c>
      <c r="F4363" s="80">
        <v>-1.3639023430405239E-2</v>
      </c>
    </row>
    <row r="4364" spans="2:6">
      <c r="B4364" s="444">
        <v>43270</v>
      </c>
      <c r="C4364" s="445">
        <v>387.06512500000002</v>
      </c>
      <c r="D4364" s="445">
        <v>387.06512500000002</v>
      </c>
      <c r="E4364" s="446">
        <f t="shared" si="71"/>
        <v>27.788136002915518</v>
      </c>
      <c r="F4364" s="80">
        <v>-1.3662223114040861E-2</v>
      </c>
    </row>
    <row r="4365" spans="2:6">
      <c r="B4365" s="444">
        <v>37482</v>
      </c>
      <c r="C4365" s="445">
        <v>13.4453</v>
      </c>
      <c r="D4365" s="445">
        <v>13.4453</v>
      </c>
      <c r="E4365" s="446">
        <f t="shared" si="71"/>
        <v>-0.96161050417785743</v>
      </c>
      <c r="F4365" s="80">
        <v>-1.3665616556373772E-2</v>
      </c>
    </row>
    <row r="4366" spans="2:6">
      <c r="B4366" s="444">
        <v>42913</v>
      </c>
      <c r="C4366" s="445">
        <v>350.23382600000002</v>
      </c>
      <c r="D4366" s="445">
        <v>350.23382600000002</v>
      </c>
      <c r="E4366" s="446">
        <f t="shared" si="71"/>
        <v>3.132211410607332</v>
      </c>
      <c r="F4366" s="80">
        <v>-1.3676224017025396E-2</v>
      </c>
    </row>
    <row r="4367" spans="2:6">
      <c r="B4367" s="444">
        <v>40619</v>
      </c>
      <c r="C4367" s="445">
        <v>84.756996000000001</v>
      </c>
      <c r="D4367" s="445">
        <v>84.756996000000001</v>
      </c>
      <c r="E4367" s="446">
        <f t="shared" si="71"/>
        <v>-0.8142504993378199</v>
      </c>
      <c r="F4367" s="80">
        <v>-1.3679594492971847E-2</v>
      </c>
    </row>
    <row r="4368" spans="2:6">
      <c r="B4368" s="444">
        <v>43811</v>
      </c>
      <c r="C4368" s="445">
        <v>456.297302</v>
      </c>
      <c r="D4368" s="445">
        <v>456.297302</v>
      </c>
      <c r="E4368" s="446">
        <f t="shared" si="71"/>
        <v>4.1652241592059411</v>
      </c>
      <c r="F4368" s="80">
        <v>-1.3699803699594337E-2</v>
      </c>
    </row>
    <row r="4369" spans="2:6">
      <c r="B4369" s="444">
        <v>40995</v>
      </c>
      <c r="C4369" s="445">
        <v>88.340271000000001</v>
      </c>
      <c r="D4369" s="445">
        <v>88.340271000000001</v>
      </c>
      <c r="E4369" s="446">
        <f t="shared" si="71"/>
        <v>-0.89638340935415928</v>
      </c>
      <c r="F4369" s="80">
        <v>-1.3721432870574257E-2</v>
      </c>
    </row>
    <row r="4370" spans="2:6">
      <c r="B4370" s="444">
        <v>44805</v>
      </c>
      <c r="C4370" s="445">
        <v>852.56878700000004</v>
      </c>
      <c r="D4370" s="445">
        <v>852.56878700000004</v>
      </c>
      <c r="E4370" s="446">
        <f t="shared" si="71"/>
        <v>27.036723697805012</v>
      </c>
      <c r="F4370" s="80">
        <v>-1.3738757688038006E-2</v>
      </c>
    </row>
    <row r="4371" spans="2:6">
      <c r="B4371" s="444">
        <v>38526</v>
      </c>
      <c r="C4371" s="445">
        <v>30.409002000000001</v>
      </c>
      <c r="D4371" s="445">
        <v>30.409002000000001</v>
      </c>
      <c r="E4371" s="446">
        <f t="shared" si="71"/>
        <v>-0.93434850910620915</v>
      </c>
      <c r="F4371" s="80">
        <v>-1.3745517559781706E-2</v>
      </c>
    </row>
    <row r="4372" spans="2:6">
      <c r="B4372" s="444">
        <v>43809</v>
      </c>
      <c r="C4372" s="445">
        <v>463.18829299999999</v>
      </c>
      <c r="D4372" s="445">
        <v>463.18829299999999</v>
      </c>
      <c r="E4372" s="446">
        <f t="shared" si="71"/>
        <v>-0.56314200054781605</v>
      </c>
      <c r="F4372" s="80">
        <v>-1.3766748237372339E-2</v>
      </c>
    </row>
    <row r="4373" spans="2:6">
      <c r="B4373" s="444">
        <v>44491</v>
      </c>
      <c r="C4373" s="445">
        <v>1060.2719729999999</v>
      </c>
      <c r="D4373" s="445">
        <v>1060.2719729999999</v>
      </c>
      <c r="E4373" s="446">
        <f t="shared" si="71"/>
        <v>1.9291868902075211</v>
      </c>
      <c r="F4373" s="80">
        <v>-1.3793664254955651E-2</v>
      </c>
    </row>
    <row r="4374" spans="2:6">
      <c r="B4374" s="444">
        <v>42894</v>
      </c>
      <c r="C4374" s="445">
        <v>361.96801799999997</v>
      </c>
      <c r="D4374" s="445">
        <v>361.96801799999997</v>
      </c>
      <c r="E4374" s="446">
        <f t="shared" si="71"/>
        <v>-0.75844013759669993</v>
      </c>
      <c r="F4374" s="80">
        <v>-1.3799278748941046E-2</v>
      </c>
    </row>
    <row r="4375" spans="2:6">
      <c r="B4375" s="444">
        <v>45483</v>
      </c>
      <c r="C4375" s="445">
        <v>1498.4609379999999</v>
      </c>
      <c r="D4375" s="445">
        <v>1498.4609379999999</v>
      </c>
      <c r="E4375" s="446">
        <f t="shared" si="71"/>
        <v>3.5893652162982868</v>
      </c>
      <c r="F4375" s="80">
        <v>-1.3813559957132182E-2</v>
      </c>
    </row>
    <row r="4376" spans="2:6">
      <c r="B4376" s="444">
        <v>42429</v>
      </c>
      <c r="C4376" s="445">
        <v>326.50723299999999</v>
      </c>
      <c r="D4376" s="445">
        <v>326.50723299999999</v>
      </c>
      <c r="E4376" s="446">
        <f t="shared" si="71"/>
        <v>5.2644458326327959</v>
      </c>
      <c r="F4376" s="80">
        <v>-1.3824628032630959E-2</v>
      </c>
    </row>
    <row r="4377" spans="2:6">
      <c r="B4377" s="444">
        <v>39450</v>
      </c>
      <c r="C4377" s="445">
        <v>52.120688999999999</v>
      </c>
      <c r="D4377" s="445">
        <v>52.120688999999999</v>
      </c>
      <c r="E4377" s="446">
        <f t="shared" si="71"/>
        <v>-0.87409228124333982</v>
      </c>
      <c r="F4377" s="80">
        <v>-1.3837556898474657E-2</v>
      </c>
    </row>
    <row r="4378" spans="2:6">
      <c r="B4378" s="444">
        <v>43131</v>
      </c>
      <c r="C4378" s="445">
        <v>413.95944200000002</v>
      </c>
      <c r="D4378" s="445">
        <v>413.95944200000002</v>
      </c>
      <c r="E4378" s="446">
        <f t="shared" si="71"/>
        <v>0.22771779579492102</v>
      </c>
      <c r="F4378" s="80">
        <v>-1.3844438753245258E-2</v>
      </c>
    </row>
    <row r="4379" spans="2:6">
      <c r="B4379" s="444">
        <v>42720</v>
      </c>
      <c r="C4379" s="445">
        <v>337.17800899999997</v>
      </c>
      <c r="D4379" s="445">
        <v>337.17800899999997</v>
      </c>
      <c r="E4379" s="446">
        <f t="shared" si="71"/>
        <v>5.1509614249547528</v>
      </c>
      <c r="F4379" s="80">
        <v>-1.3879755113176961E-2</v>
      </c>
    </row>
    <row r="4380" spans="2:6">
      <c r="B4380" s="444">
        <v>39255</v>
      </c>
      <c r="C4380" s="445">
        <v>54.817123000000002</v>
      </c>
      <c r="D4380" s="445">
        <v>54.817123000000002</v>
      </c>
      <c r="E4380" s="446">
        <f t="shared" si="71"/>
        <v>-0.94113747219584798</v>
      </c>
      <c r="F4380" s="80">
        <v>-1.3882056478633054E-2</v>
      </c>
    </row>
    <row r="4381" spans="2:6">
      <c r="B4381" s="444">
        <v>44719</v>
      </c>
      <c r="C4381" s="445">
        <v>931.27368200000001</v>
      </c>
      <c r="D4381" s="445">
        <v>931.27368200000001</v>
      </c>
      <c r="E4381" s="446">
        <f t="shared" si="71"/>
        <v>11.934395138341106</v>
      </c>
      <c r="F4381" s="80">
        <v>-1.3882245021449746E-2</v>
      </c>
    </row>
    <row r="4382" spans="2:6">
      <c r="B4382" s="444">
        <v>40506</v>
      </c>
      <c r="C4382" s="445">
        <v>71.999786</v>
      </c>
      <c r="D4382" s="445">
        <v>71.999786</v>
      </c>
      <c r="E4382" s="446">
        <f t="shared" si="71"/>
        <v>-0.22009128382043586</v>
      </c>
      <c r="F4382" s="80">
        <v>-1.3889233381926269E-2</v>
      </c>
    </row>
    <row r="4383" spans="2:6">
      <c r="B4383" s="444">
        <v>40988</v>
      </c>
      <c r="C4383" s="445">
        <v>92.318222000000006</v>
      </c>
      <c r="D4383" s="445">
        <v>92.318222000000006</v>
      </c>
      <c r="E4383" s="446">
        <f t="shared" si="71"/>
        <v>2.8780933662238284</v>
      </c>
      <c r="F4383" s="80">
        <v>-1.3929128144994474E-2</v>
      </c>
    </row>
    <row r="4384" spans="2:6">
      <c r="B4384" s="444">
        <v>38217</v>
      </c>
      <c r="C4384" s="445">
        <v>23.805053999999998</v>
      </c>
      <c r="D4384" s="445">
        <v>23.805053999999998</v>
      </c>
      <c r="E4384" s="446">
        <f t="shared" si="71"/>
        <v>-0.61888796868628648</v>
      </c>
      <c r="F4384" s="80">
        <v>-1.394111371588036E-2</v>
      </c>
    </row>
    <row r="4385" spans="2:6">
      <c r="B4385" s="444">
        <v>40161</v>
      </c>
      <c r="C4385" s="445">
        <v>62.462090000000003</v>
      </c>
      <c r="D4385" s="445">
        <v>62.462090000000003</v>
      </c>
      <c r="E4385" s="446">
        <f t="shared" si="71"/>
        <v>-0.68009460401521094</v>
      </c>
      <c r="F4385" s="80">
        <v>-1.3957200859921803E-2</v>
      </c>
    </row>
    <row r="4386" spans="2:6">
      <c r="B4386" s="444">
        <v>41520</v>
      </c>
      <c r="C4386" s="445">
        <v>195.251755</v>
      </c>
      <c r="D4386" s="445">
        <v>195.251755</v>
      </c>
      <c r="E4386" s="446">
        <f t="shared" si="71"/>
        <v>-0.44494226729400221</v>
      </c>
      <c r="F4386" s="80">
        <v>-1.3964221752034489E-2</v>
      </c>
    </row>
    <row r="4387" spans="2:6">
      <c r="B4387" s="444">
        <v>43056</v>
      </c>
      <c r="C4387" s="445">
        <v>351.768372</v>
      </c>
      <c r="D4387" s="445">
        <v>351.768372</v>
      </c>
      <c r="E4387" s="446">
        <f t="shared" si="71"/>
        <v>0.22615461489809108</v>
      </c>
      <c r="F4387" s="80">
        <v>-1.396872794509707E-2</v>
      </c>
    </row>
    <row r="4388" spans="2:6">
      <c r="B4388" s="444">
        <v>42501</v>
      </c>
      <c r="C4388" s="445">
        <v>286.887451</v>
      </c>
      <c r="D4388" s="445">
        <v>286.887451</v>
      </c>
      <c r="E4388" s="446">
        <f t="shared" si="71"/>
        <v>-0.20163546771220986</v>
      </c>
      <c r="F4388" s="80">
        <v>-1.3981704865835165E-2</v>
      </c>
    </row>
    <row r="4389" spans="2:6">
      <c r="B4389" s="444">
        <v>42961</v>
      </c>
      <c r="C4389" s="445">
        <v>359.34393299999999</v>
      </c>
      <c r="D4389" s="445">
        <v>359.34393299999999</v>
      </c>
      <c r="E4389" s="446">
        <f t="shared" si="71"/>
        <v>9.3145431342331229</v>
      </c>
      <c r="F4389" s="80">
        <v>-1.3985846069086594E-2</v>
      </c>
    </row>
    <row r="4390" spans="2:6">
      <c r="B4390" s="444">
        <v>38642</v>
      </c>
      <c r="C4390" s="445">
        <v>34.838569999999997</v>
      </c>
      <c r="D4390" s="445">
        <v>34.838569999999997</v>
      </c>
      <c r="E4390" s="446">
        <f t="shared" si="71"/>
        <v>-0.9167101921988573</v>
      </c>
      <c r="F4390" s="80">
        <v>-1.3994075740419998E-2</v>
      </c>
    </row>
    <row r="4391" spans="2:6">
      <c r="B4391" s="444">
        <v>43208</v>
      </c>
      <c r="C4391" s="445">
        <v>418.28131100000002</v>
      </c>
      <c r="D4391" s="445">
        <v>418.28131100000002</v>
      </c>
      <c r="E4391" s="446">
        <f t="shared" si="71"/>
        <v>12.384178343201473</v>
      </c>
      <c r="F4391" s="80">
        <v>-1.3996031183812319E-2</v>
      </c>
    </row>
    <row r="4392" spans="2:6">
      <c r="B4392" s="444">
        <v>39972</v>
      </c>
      <c r="C4392" s="445">
        <v>31.251923000000001</v>
      </c>
      <c r="D4392" s="445">
        <v>31.251923000000001</v>
      </c>
      <c r="E4392" s="446">
        <f t="shared" si="71"/>
        <v>-0.967844332776153</v>
      </c>
      <c r="F4392" s="80">
        <v>-1.400372453344112E-2</v>
      </c>
    </row>
    <row r="4393" spans="2:6">
      <c r="B4393" s="444">
        <v>44867</v>
      </c>
      <c r="C4393" s="445">
        <v>971.89471400000002</v>
      </c>
      <c r="D4393" s="445">
        <v>971.89471400000002</v>
      </c>
      <c r="E4393" s="446">
        <f t="shared" si="71"/>
        <v>14.115720090677394</v>
      </c>
      <c r="F4393" s="80">
        <v>-1.4008813547106036E-2</v>
      </c>
    </row>
    <row r="4394" spans="2:6">
      <c r="B4394" s="444">
        <v>40284</v>
      </c>
      <c r="C4394" s="445">
        <v>64.296951000000007</v>
      </c>
      <c r="D4394" s="445">
        <v>64.296951000000007</v>
      </c>
      <c r="E4394" s="446">
        <f t="shared" si="71"/>
        <v>1.1024684804429117</v>
      </c>
      <c r="F4394" s="80">
        <v>-1.4017577879283261E-2</v>
      </c>
    </row>
    <row r="4395" spans="2:6">
      <c r="B4395" s="444">
        <v>38530</v>
      </c>
      <c r="C4395" s="445">
        <v>30.581648000000001</v>
      </c>
      <c r="D4395" s="445">
        <v>30.581648000000001</v>
      </c>
      <c r="E4395" s="446">
        <f t="shared" si="71"/>
        <v>-0.14115109208352483</v>
      </c>
      <c r="F4395" s="80">
        <v>-1.4018146053571989E-2</v>
      </c>
    </row>
    <row r="4396" spans="2:6">
      <c r="B4396" s="444">
        <v>38632</v>
      </c>
      <c r="C4396" s="445">
        <v>35.607716000000003</v>
      </c>
      <c r="D4396" s="445">
        <v>35.607716000000003</v>
      </c>
      <c r="E4396" s="446">
        <f t="shared" si="71"/>
        <v>-0.3215932542267822</v>
      </c>
      <c r="F4396" s="80">
        <v>-1.4038380152485153E-2</v>
      </c>
    </row>
    <row r="4397" spans="2:6">
      <c r="B4397" s="444">
        <v>38811</v>
      </c>
      <c r="C4397" s="445">
        <v>52.487267000000003</v>
      </c>
      <c r="D4397" s="445">
        <v>52.487267000000003</v>
      </c>
      <c r="E4397" s="446">
        <f t="shared" si="71"/>
        <v>-0.82055242024089337</v>
      </c>
      <c r="F4397" s="80">
        <v>-1.4044631446133882E-2</v>
      </c>
    </row>
    <row r="4398" spans="2:6">
      <c r="B4398" s="444">
        <v>42496</v>
      </c>
      <c r="C4398" s="445">
        <v>292.49359099999998</v>
      </c>
      <c r="D4398" s="445">
        <v>292.49359099999998</v>
      </c>
      <c r="E4398" s="446">
        <f t="shared" si="71"/>
        <v>-0.26800130895745811</v>
      </c>
      <c r="F4398" s="80">
        <v>-1.4054138674615024E-2</v>
      </c>
    </row>
    <row r="4399" spans="2:6">
      <c r="B4399" s="444">
        <v>43467</v>
      </c>
      <c r="C4399" s="445">
        <v>399.58212300000002</v>
      </c>
      <c r="D4399" s="445">
        <v>399.58212300000002</v>
      </c>
      <c r="E4399" s="446">
        <f t="shared" si="71"/>
        <v>7.4887759064505257</v>
      </c>
      <c r="F4399" s="80">
        <v>-1.4064751277897969E-2</v>
      </c>
    </row>
    <row r="4400" spans="2:6">
      <c r="B4400" s="444">
        <v>38945</v>
      </c>
      <c r="C4400" s="445">
        <v>47.071818999999998</v>
      </c>
      <c r="D4400" s="445">
        <v>47.071818999999998</v>
      </c>
      <c r="E4400" s="446">
        <f t="shared" si="71"/>
        <v>0.3211989162826463</v>
      </c>
      <c r="F4400" s="80">
        <v>-1.4067665563730181E-2</v>
      </c>
    </row>
    <row r="4401" spans="2:6">
      <c r="B4401" s="444">
        <v>38646</v>
      </c>
      <c r="C4401" s="445">
        <v>35.628109000000002</v>
      </c>
      <c r="D4401" s="445">
        <v>35.628109000000002</v>
      </c>
      <c r="E4401" s="446">
        <f t="shared" si="71"/>
        <v>-0.25452093858012448</v>
      </c>
      <c r="F4401" s="80">
        <v>-1.4116127013486857E-2</v>
      </c>
    </row>
    <row r="4402" spans="2:6">
      <c r="B4402" s="444">
        <v>39182</v>
      </c>
      <c r="C4402" s="445">
        <v>47.792233000000003</v>
      </c>
      <c r="D4402" s="445">
        <v>47.792233000000003</v>
      </c>
      <c r="E4402" s="446">
        <f t="shared" si="71"/>
        <v>-0.89059246177770179</v>
      </c>
      <c r="F4402" s="80">
        <v>-1.4122677427760522E-2</v>
      </c>
    </row>
    <row r="4403" spans="2:6">
      <c r="B4403" s="444">
        <v>43958</v>
      </c>
      <c r="C4403" s="445">
        <v>436.827606</v>
      </c>
      <c r="D4403" s="445">
        <v>436.827606</v>
      </c>
      <c r="E4403" s="446">
        <f t="shared" si="71"/>
        <v>0.2934270895405755</v>
      </c>
      <c r="F4403" s="80">
        <v>-1.415904704868054E-2</v>
      </c>
    </row>
    <row r="4404" spans="2:6">
      <c r="B4404" s="444">
        <v>42480</v>
      </c>
      <c r="C4404" s="445">
        <v>337.72882099999998</v>
      </c>
      <c r="D4404" s="445">
        <v>337.72882099999998</v>
      </c>
      <c r="E4404" s="446">
        <f t="shared" si="71"/>
        <v>15.130879525031272</v>
      </c>
      <c r="F4404" s="80">
        <v>-1.4180352756883452E-2</v>
      </c>
    </row>
    <row r="4405" spans="2:6">
      <c r="B4405" s="444">
        <v>37971</v>
      </c>
      <c r="C4405" s="445">
        <v>20.936789000000001</v>
      </c>
      <c r="D4405" s="445">
        <v>20.936789000000001</v>
      </c>
      <c r="E4405" s="446">
        <f t="shared" si="71"/>
        <v>-0.82723144978122487</v>
      </c>
      <c r="F4405" s="80">
        <v>-1.418765739396366E-2</v>
      </c>
    </row>
    <row r="4406" spans="2:6">
      <c r="B4406" s="444">
        <v>41248</v>
      </c>
      <c r="C4406" s="445">
        <v>121.184029</v>
      </c>
      <c r="D4406" s="445">
        <v>121.184029</v>
      </c>
      <c r="E4406" s="446">
        <f t="shared" si="71"/>
        <v>-0.59513002245339996</v>
      </c>
      <c r="F4406" s="80">
        <v>-1.4193546550209102E-2</v>
      </c>
    </row>
    <row r="4407" spans="2:6">
      <c r="B4407" s="444">
        <v>41865</v>
      </c>
      <c r="C4407" s="445">
        <v>299.31591800000001</v>
      </c>
      <c r="D4407" s="445">
        <v>299.31591800000001</v>
      </c>
      <c r="E4407" s="446">
        <f t="shared" si="71"/>
        <v>-0.17415400868164366</v>
      </c>
      <c r="F4407" s="80">
        <v>-1.4197271202735506E-2</v>
      </c>
    </row>
    <row r="4408" spans="2:6">
      <c r="B4408" s="444">
        <v>42971</v>
      </c>
      <c r="C4408" s="445">
        <v>362.43551600000001</v>
      </c>
      <c r="D4408" s="445">
        <v>362.43551600000001</v>
      </c>
      <c r="E4408" s="446">
        <f t="shared" si="71"/>
        <v>2.986653630794788</v>
      </c>
      <c r="F4408" s="80">
        <v>-1.4204870492554478E-2</v>
      </c>
    </row>
    <row r="4409" spans="2:6">
      <c r="B4409" s="444">
        <v>40577</v>
      </c>
      <c r="C4409" s="445">
        <v>90.912216000000001</v>
      </c>
      <c r="D4409" s="445">
        <v>90.912216000000001</v>
      </c>
      <c r="E4409" s="446">
        <f t="shared" si="71"/>
        <v>-0.89039596833850476</v>
      </c>
      <c r="F4409" s="80">
        <v>-1.4251359450969447E-2</v>
      </c>
    </row>
    <row r="4410" spans="2:6">
      <c r="B4410" s="444">
        <v>44825</v>
      </c>
      <c r="C4410" s="445">
        <v>829.46051</v>
      </c>
      <c r="D4410" s="445">
        <v>829.46051</v>
      </c>
      <c r="E4410" s="446">
        <f t="shared" si="71"/>
        <v>15.870571175243665</v>
      </c>
      <c r="F4410" s="80">
        <v>-1.4277864871408807E-2</v>
      </c>
    </row>
    <row r="4411" spans="2:6">
      <c r="B4411" s="444">
        <v>39356</v>
      </c>
      <c r="C4411" s="445">
        <v>49.166119000000002</v>
      </c>
      <c r="D4411" s="445">
        <v>49.166119000000002</v>
      </c>
      <c r="E4411" s="446">
        <f t="shared" si="71"/>
        <v>-0.76323590255386198</v>
      </c>
      <c r="F4411" s="80">
        <v>-1.4307087687463027E-2</v>
      </c>
    </row>
    <row r="4412" spans="2:6">
      <c r="B4412" s="444">
        <v>41598</v>
      </c>
      <c r="C4412" s="445">
        <v>207.65867600000001</v>
      </c>
      <c r="D4412" s="445">
        <v>207.65867600000001</v>
      </c>
      <c r="E4412" s="446">
        <f t="shared" si="71"/>
        <v>-0.40166336168037731</v>
      </c>
      <c r="F4412" s="80">
        <v>-1.432857650410424E-2</v>
      </c>
    </row>
    <row r="4413" spans="2:6">
      <c r="B4413" s="444">
        <v>42740</v>
      </c>
      <c r="C4413" s="445">
        <v>347.05993699999999</v>
      </c>
      <c r="D4413" s="445">
        <v>347.05993699999999</v>
      </c>
      <c r="E4413" s="446">
        <f t="shared" si="71"/>
        <v>0.22357483490603469</v>
      </c>
      <c r="F4413" s="80">
        <v>-1.4353437364059585E-2</v>
      </c>
    </row>
    <row r="4414" spans="2:6">
      <c r="B4414" s="444">
        <v>41690</v>
      </c>
      <c r="C4414" s="445">
        <v>283.644226</v>
      </c>
      <c r="D4414" s="445">
        <v>283.644226</v>
      </c>
      <c r="E4414" s="446">
        <f t="shared" si="71"/>
        <v>27.081851774702237</v>
      </c>
      <c r="F4414" s="80">
        <v>-1.4353950001614546E-2</v>
      </c>
    </row>
    <row r="4415" spans="2:6">
      <c r="B4415" s="444">
        <v>37761</v>
      </c>
      <c r="C4415" s="445">
        <v>10.100624</v>
      </c>
      <c r="D4415" s="445">
        <v>10.100624</v>
      </c>
      <c r="E4415" s="446">
        <f t="shared" si="71"/>
        <v>-0.93057148694473002</v>
      </c>
      <c r="F4415" s="80">
        <v>-1.4363159366167277E-2</v>
      </c>
    </row>
    <row r="4416" spans="2:6">
      <c r="B4416" s="444">
        <v>41379</v>
      </c>
      <c r="C4416" s="445">
        <v>145.482361</v>
      </c>
      <c r="D4416" s="445">
        <v>145.482361</v>
      </c>
      <c r="E4416" s="446">
        <f t="shared" si="71"/>
        <v>-0.83818936144349743</v>
      </c>
      <c r="F4416" s="80">
        <v>-1.4366346183975143E-2</v>
      </c>
    </row>
    <row r="4417" spans="2:6">
      <c r="B4417" s="444">
        <v>44741</v>
      </c>
      <c r="C4417" s="445">
        <v>899.09020999999996</v>
      </c>
      <c r="D4417" s="445">
        <v>899.09020999999996</v>
      </c>
      <c r="E4417" s="446">
        <f t="shared" si="71"/>
        <v>-0.10100987277288398</v>
      </c>
      <c r="F4417" s="80">
        <v>-1.4371894673092522E-2</v>
      </c>
    </row>
    <row r="4418" spans="2:6">
      <c r="B4418" s="444">
        <v>45008</v>
      </c>
      <c r="C4418" s="445">
        <v>1000.111328</v>
      </c>
      <c r="D4418" s="445">
        <v>1000.111328</v>
      </c>
      <c r="E4418" s="446">
        <f t="shared" si="71"/>
        <v>1.9144301611785761</v>
      </c>
      <c r="F4418" s="80">
        <v>-1.4378878494306968E-2</v>
      </c>
    </row>
    <row r="4419" spans="2:6">
      <c r="B4419" s="444">
        <v>42122</v>
      </c>
      <c r="C4419" s="445">
        <v>343.15844700000002</v>
      </c>
      <c r="D4419" s="445">
        <v>343.15844700000002</v>
      </c>
      <c r="E4419" s="446">
        <f t="shared" si="71"/>
        <v>12.212183639711256</v>
      </c>
      <c r="F4419" s="80">
        <v>-1.4379420879860327E-2</v>
      </c>
    </row>
    <row r="4420" spans="2:6">
      <c r="B4420" s="444">
        <v>38258</v>
      </c>
      <c r="C4420" s="445">
        <v>25.972878999999999</v>
      </c>
      <c r="D4420" s="445">
        <v>25.972878999999999</v>
      </c>
      <c r="E4420" s="446">
        <f t="shared" si="71"/>
        <v>-0.91717100224950998</v>
      </c>
      <c r="F4420" s="80">
        <v>-1.4381976900236015E-2</v>
      </c>
    </row>
    <row r="4421" spans="2:6">
      <c r="B4421" s="444">
        <v>42671</v>
      </c>
      <c r="C4421" s="445">
        <v>313.57229599999999</v>
      </c>
      <c r="D4421" s="445">
        <v>313.57229599999999</v>
      </c>
      <c r="E4421" s="446">
        <f t="shared" si="71"/>
        <v>5.756135979593977</v>
      </c>
      <c r="F4421" s="80">
        <v>-1.4400023495560688E-2</v>
      </c>
    </row>
    <row r="4422" spans="2:6">
      <c r="B4422" s="444">
        <v>39510</v>
      </c>
      <c r="C4422" s="445">
        <v>46.412964000000002</v>
      </c>
      <c r="D4422" s="445">
        <v>46.412964000000002</v>
      </c>
      <c r="E4422" s="446">
        <f t="shared" si="71"/>
        <v>-0.86197435452790483</v>
      </c>
      <c r="F4422" s="80">
        <v>-1.4406164016888767E-2</v>
      </c>
    </row>
    <row r="4423" spans="2:6">
      <c r="B4423" s="444">
        <v>42487</v>
      </c>
      <c r="C4423" s="445">
        <v>336.26333599999998</v>
      </c>
      <c r="D4423" s="445">
        <v>336.26333599999998</v>
      </c>
      <c r="E4423" s="446">
        <f t="shared" si="71"/>
        <v>1.8356101473257982</v>
      </c>
      <c r="F4423" s="80">
        <v>-1.4415503089745818E-2</v>
      </c>
    </row>
    <row r="4424" spans="2:6">
      <c r="B4424" s="444">
        <v>41270</v>
      </c>
      <c r="C4424" s="445">
        <v>118.58588399999999</v>
      </c>
      <c r="D4424" s="445">
        <v>118.58588399999999</v>
      </c>
      <c r="E4424" s="446">
        <f t="shared" si="71"/>
        <v>0.2705272865892201</v>
      </c>
      <c r="F4424" s="80">
        <v>-1.4422215366866942E-2</v>
      </c>
    </row>
    <row r="4425" spans="2:6">
      <c r="B4425" s="444">
        <v>40732</v>
      </c>
      <c r="C4425" s="445">
        <v>93.33596</v>
      </c>
      <c r="D4425" s="445">
        <v>93.33596</v>
      </c>
      <c r="E4425" s="446">
        <f t="shared" si="71"/>
        <v>-0.89466311200187099</v>
      </c>
      <c r="F4425" s="80">
        <v>-1.4423148757829574E-2</v>
      </c>
    </row>
    <row r="4426" spans="2:6">
      <c r="B4426" s="444">
        <v>44742</v>
      </c>
      <c r="C4426" s="445">
        <v>886.07098399999995</v>
      </c>
      <c r="D4426" s="445">
        <v>886.07098399999995</v>
      </c>
      <c r="E4426" s="446">
        <f t="shared" si="71"/>
        <v>1.091293142328853E-2</v>
      </c>
      <c r="F4426" s="80">
        <v>-1.4480444626351785E-2</v>
      </c>
    </row>
    <row r="4427" spans="2:6">
      <c r="B4427" s="444">
        <v>44783</v>
      </c>
      <c r="C4427" s="445">
        <v>876.50573699999995</v>
      </c>
      <c r="D4427" s="445">
        <v>876.50573699999995</v>
      </c>
      <c r="E4427" s="446">
        <f t="shared" ref="E4427:E4490" si="72">C4427/C4428-1</f>
        <v>0.90350350002487789</v>
      </c>
      <c r="F4427" s="80">
        <v>-1.4491987673290407E-2</v>
      </c>
    </row>
    <row r="4428" spans="2:6">
      <c r="B4428" s="444">
        <v>43717</v>
      </c>
      <c r="C4428" s="445">
        <v>460.46972699999998</v>
      </c>
      <c r="D4428" s="445">
        <v>460.46972699999998</v>
      </c>
      <c r="E4428" s="446">
        <f t="shared" si="72"/>
        <v>4.997416408850893</v>
      </c>
      <c r="F4428" s="80">
        <v>-1.4540173347551977E-2</v>
      </c>
    </row>
    <row r="4429" spans="2:6">
      <c r="B4429" s="444">
        <v>40764</v>
      </c>
      <c r="C4429" s="445">
        <v>76.778014999999996</v>
      </c>
      <c r="D4429" s="445">
        <v>76.778014999999996</v>
      </c>
      <c r="E4429" s="446">
        <f t="shared" si="72"/>
        <v>-0.93309636384551009</v>
      </c>
      <c r="F4429" s="80">
        <v>-1.4549795035048274E-2</v>
      </c>
    </row>
    <row r="4430" spans="2:6">
      <c r="B4430" s="444">
        <v>44480</v>
      </c>
      <c r="C4430" s="445">
        <v>1147.591064</v>
      </c>
      <c r="D4430" s="445">
        <v>1147.591064</v>
      </c>
      <c r="E4430" s="446">
        <f t="shared" si="72"/>
        <v>1.5403320791515553</v>
      </c>
      <c r="F4430" s="80">
        <v>-1.4559697589544784E-2</v>
      </c>
    </row>
    <row r="4431" spans="2:6">
      <c r="B4431" s="444">
        <v>43599</v>
      </c>
      <c r="C4431" s="445">
        <v>451.74844400000001</v>
      </c>
      <c r="D4431" s="445">
        <v>451.74844400000001</v>
      </c>
      <c r="E4431" s="446">
        <f t="shared" si="72"/>
        <v>-0.55706990399014167</v>
      </c>
      <c r="F4431" s="80">
        <v>-1.458055840734962E-2</v>
      </c>
    </row>
    <row r="4432" spans="2:6">
      <c r="B4432" s="444">
        <v>45027</v>
      </c>
      <c r="C4432" s="445">
        <v>1019.909119</v>
      </c>
      <c r="D4432" s="445">
        <v>1019.909119</v>
      </c>
      <c r="E4432" s="446">
        <f t="shared" si="72"/>
        <v>1.2937375284478314</v>
      </c>
      <c r="F4432" s="80">
        <v>-1.4594973020186863E-2</v>
      </c>
    </row>
    <row r="4433" spans="2:6">
      <c r="B4433" s="444">
        <v>43647</v>
      </c>
      <c r="C4433" s="445">
        <v>444.64944500000001</v>
      </c>
      <c r="D4433" s="445">
        <v>444.64944500000001</v>
      </c>
      <c r="E4433" s="446">
        <f t="shared" si="72"/>
        <v>3.8262965248809007</v>
      </c>
      <c r="F4433" s="80">
        <v>-1.4605743975220742E-2</v>
      </c>
    </row>
    <row r="4434" spans="2:6">
      <c r="B4434" s="444">
        <v>41009</v>
      </c>
      <c r="C4434" s="445">
        <v>92.130568999999994</v>
      </c>
      <c r="D4434" s="445">
        <v>92.130568999999994</v>
      </c>
      <c r="E4434" s="446">
        <f t="shared" si="72"/>
        <v>-0.8094749678506763</v>
      </c>
      <c r="F4434" s="80">
        <v>-1.4649861793010088E-2</v>
      </c>
    </row>
    <row r="4435" spans="2:6">
      <c r="B4435" s="444">
        <v>43588</v>
      </c>
      <c r="C4435" s="445">
        <v>483.56149299999998</v>
      </c>
      <c r="D4435" s="445">
        <v>483.56149299999998</v>
      </c>
      <c r="E4435" s="446">
        <f t="shared" si="72"/>
        <v>12.676716771105596</v>
      </c>
      <c r="F4435" s="80">
        <v>-1.465443514455389E-2</v>
      </c>
    </row>
    <row r="4436" spans="2:6">
      <c r="B4436" s="444">
        <v>38597</v>
      </c>
      <c r="C4436" s="445">
        <v>35.356547999999997</v>
      </c>
      <c r="D4436" s="445">
        <v>35.356547999999997</v>
      </c>
      <c r="E4436" s="446">
        <f t="shared" si="72"/>
        <v>-0.90286458226016519</v>
      </c>
      <c r="F4436" s="80">
        <v>-1.4655092266940395E-2</v>
      </c>
    </row>
    <row r="4437" spans="2:6">
      <c r="B4437" s="444">
        <v>42213</v>
      </c>
      <c r="C4437" s="445">
        <v>363.99234000000001</v>
      </c>
      <c r="D4437" s="445">
        <v>363.99234000000001</v>
      </c>
      <c r="E4437" s="446">
        <f t="shared" si="72"/>
        <v>8.2155397828666796</v>
      </c>
      <c r="F4437" s="80">
        <v>-1.4673127944644593E-2</v>
      </c>
    </row>
    <row r="4438" spans="2:6">
      <c r="B4438" s="444">
        <v>39672</v>
      </c>
      <c r="C4438" s="445">
        <v>39.497669000000002</v>
      </c>
      <c r="D4438" s="445">
        <v>39.497669000000002</v>
      </c>
      <c r="E4438" s="446">
        <f t="shared" si="72"/>
        <v>-0.25951196146235322</v>
      </c>
      <c r="F4438" s="80">
        <v>-1.4705748453601619E-2</v>
      </c>
    </row>
    <row r="4439" spans="2:6">
      <c r="B4439" s="444">
        <v>39286</v>
      </c>
      <c r="C4439" s="445">
        <v>53.340049999999998</v>
      </c>
      <c r="D4439" s="445">
        <v>53.340049999999998</v>
      </c>
      <c r="E4439" s="446">
        <f t="shared" si="72"/>
        <v>-0.83284904151377559</v>
      </c>
      <c r="F4439" s="80">
        <v>-1.4714834098932816E-2</v>
      </c>
    </row>
    <row r="4440" spans="2:6">
      <c r="B4440" s="444">
        <v>41969</v>
      </c>
      <c r="C4440" s="445">
        <v>319.11303700000002</v>
      </c>
      <c r="D4440" s="445">
        <v>319.11303700000002</v>
      </c>
      <c r="E4440" s="446">
        <f t="shared" si="72"/>
        <v>-0.32053574557775411</v>
      </c>
      <c r="F4440" s="80">
        <v>-1.4720079624408466E-2</v>
      </c>
    </row>
    <row r="4441" spans="2:6">
      <c r="B4441" s="444">
        <v>43808</v>
      </c>
      <c r="C4441" s="445">
        <v>469.65390000000002</v>
      </c>
      <c r="D4441" s="445">
        <v>469.65390000000002</v>
      </c>
      <c r="E4441" s="446">
        <f t="shared" si="72"/>
        <v>1.7799345546156538</v>
      </c>
      <c r="F4441" s="80">
        <v>-1.4724124468816324E-2</v>
      </c>
    </row>
    <row r="4442" spans="2:6">
      <c r="B4442" s="444">
        <v>41507</v>
      </c>
      <c r="C4442" s="445">
        <v>168.94422900000001</v>
      </c>
      <c r="D4442" s="445">
        <v>168.94422900000001</v>
      </c>
      <c r="E4442" s="446">
        <f t="shared" si="72"/>
        <v>-0.16802394608843452</v>
      </c>
      <c r="F4442" s="80">
        <v>-1.4735988279862333E-2</v>
      </c>
    </row>
    <row r="4443" spans="2:6">
      <c r="B4443" s="444">
        <v>41575</v>
      </c>
      <c r="C4443" s="445">
        <v>203.06381200000001</v>
      </c>
      <c r="D4443" s="445">
        <v>203.06381200000001</v>
      </c>
      <c r="E4443" s="446">
        <f t="shared" si="72"/>
        <v>-0.51236643810539273</v>
      </c>
      <c r="F4443" s="80">
        <v>-1.473916905187389E-2</v>
      </c>
    </row>
    <row r="4444" spans="2:6">
      <c r="B4444" s="444">
        <v>43332</v>
      </c>
      <c r="C4444" s="445">
        <v>416.42706299999998</v>
      </c>
      <c r="D4444" s="445">
        <v>416.42706299999998</v>
      </c>
      <c r="E4444" s="446">
        <f t="shared" si="72"/>
        <v>0.43383256593155917</v>
      </c>
      <c r="F4444" s="80">
        <v>-1.4754975786267055E-2</v>
      </c>
    </row>
    <row r="4445" spans="2:6">
      <c r="B4445" s="444">
        <v>42566</v>
      </c>
      <c r="C4445" s="445">
        <v>290.42935199999999</v>
      </c>
      <c r="D4445" s="445">
        <v>290.42935199999999</v>
      </c>
      <c r="E4445" s="446">
        <f t="shared" si="72"/>
        <v>-0.73852426578239139</v>
      </c>
      <c r="F4445" s="80">
        <v>-1.4761105071214975E-2</v>
      </c>
    </row>
    <row r="4446" spans="2:6">
      <c r="B4446" s="444">
        <v>45163</v>
      </c>
      <c r="C4446" s="445">
        <v>1110.731567</v>
      </c>
      <c r="D4446" s="445">
        <v>1110.731567</v>
      </c>
      <c r="E4446" s="446">
        <f t="shared" si="72"/>
        <v>8.3156558664272406E-2</v>
      </c>
      <c r="F4446" s="80">
        <v>-1.4770677175312774E-2</v>
      </c>
    </row>
    <row r="4447" spans="2:6">
      <c r="B4447" s="444">
        <v>45063</v>
      </c>
      <c r="C4447" s="445">
        <v>1025.4580080000001</v>
      </c>
      <c r="D4447" s="445">
        <v>1025.4580080000001</v>
      </c>
      <c r="E4447" s="446">
        <f t="shared" si="72"/>
        <v>4.0202950764868017</v>
      </c>
      <c r="F4447" s="80">
        <v>-1.480683185607623E-2</v>
      </c>
    </row>
    <row r="4448" spans="2:6">
      <c r="B4448" s="444">
        <v>41548</v>
      </c>
      <c r="C4448" s="445">
        <v>204.262497</v>
      </c>
      <c r="D4448" s="445">
        <v>204.262497</v>
      </c>
      <c r="E4448" s="446">
        <f t="shared" si="72"/>
        <v>3.3706438954324351</v>
      </c>
      <c r="F4448" s="80">
        <v>-1.4808544952131464E-2</v>
      </c>
    </row>
    <row r="4449" spans="2:6">
      <c r="B4449" s="444">
        <v>38733</v>
      </c>
      <c r="C4449" s="445">
        <v>46.735104</v>
      </c>
      <c r="D4449" s="445">
        <v>46.735104</v>
      </c>
      <c r="E4449" s="446">
        <f t="shared" si="72"/>
        <v>-0.89641345708701903</v>
      </c>
      <c r="F4449" s="80">
        <v>-1.4812623406381009E-2</v>
      </c>
    </row>
    <row r="4450" spans="2:6">
      <c r="B4450" s="444">
        <v>43357</v>
      </c>
      <c r="C4450" s="445">
        <v>451.169647</v>
      </c>
      <c r="D4450" s="445">
        <v>451.169647</v>
      </c>
      <c r="E4450" s="446">
        <f t="shared" si="72"/>
        <v>-0.56052405036329556</v>
      </c>
      <c r="F4450" s="80">
        <v>-1.4814507247135955E-2</v>
      </c>
    </row>
    <row r="4451" spans="2:6">
      <c r="B4451" s="444">
        <v>44606</v>
      </c>
      <c r="C4451" s="445">
        <v>1026.6082759999999</v>
      </c>
      <c r="D4451" s="445">
        <v>1026.6082759999999</v>
      </c>
      <c r="E4451" s="446">
        <f t="shared" si="72"/>
        <v>1.7825962826184854</v>
      </c>
      <c r="F4451" s="80">
        <v>-1.4823495296375833E-2</v>
      </c>
    </row>
    <row r="4452" spans="2:6">
      <c r="B4452" s="444">
        <v>42111</v>
      </c>
      <c r="C4452" s="445">
        <v>368.93899499999998</v>
      </c>
      <c r="D4452" s="445">
        <v>368.93899499999998</v>
      </c>
      <c r="E4452" s="446">
        <f t="shared" si="72"/>
        <v>-0.18092699868443129</v>
      </c>
      <c r="F4452" s="80">
        <v>-1.4828673956584049E-2</v>
      </c>
    </row>
    <row r="4453" spans="2:6">
      <c r="B4453" s="444">
        <v>43643</v>
      </c>
      <c r="C4453" s="445">
        <v>450.43481400000002</v>
      </c>
      <c r="D4453" s="445">
        <v>450.43481400000002</v>
      </c>
      <c r="E4453" s="446">
        <f t="shared" si="72"/>
        <v>-4.4340965951785272E-2</v>
      </c>
      <c r="F4453" s="80">
        <v>-1.4832137144959123E-2</v>
      </c>
    </row>
    <row r="4454" spans="2:6">
      <c r="B4454" s="444">
        <v>43795</v>
      </c>
      <c r="C4454" s="445">
        <v>471.33422899999999</v>
      </c>
      <c r="D4454" s="445">
        <v>471.33422899999999</v>
      </c>
      <c r="E4454" s="446">
        <f t="shared" si="72"/>
        <v>2.7191988699885385</v>
      </c>
      <c r="F4454" s="80">
        <v>-1.4847879386441498E-2</v>
      </c>
    </row>
    <row r="4455" spans="2:6">
      <c r="B4455" s="444">
        <v>41298</v>
      </c>
      <c r="C4455" s="445">
        <v>126.730042</v>
      </c>
      <c r="D4455" s="445">
        <v>126.730042</v>
      </c>
      <c r="E4455" s="446">
        <f t="shared" si="72"/>
        <v>-0.6723256573142421</v>
      </c>
      <c r="F4455" s="80">
        <v>-1.4858054680886856E-2</v>
      </c>
    </row>
    <row r="4456" spans="2:6">
      <c r="B4456" s="444">
        <v>42058</v>
      </c>
      <c r="C4456" s="445">
        <v>386.75607300000001</v>
      </c>
      <c r="D4456" s="445">
        <v>386.75607300000001</v>
      </c>
      <c r="E4456" s="446">
        <f t="shared" si="72"/>
        <v>7.7025153440881162</v>
      </c>
      <c r="F4456" s="80">
        <v>-1.4869357719094589E-2</v>
      </c>
    </row>
    <row r="4457" spans="2:6">
      <c r="B4457" s="444">
        <v>38915</v>
      </c>
      <c r="C4457" s="445">
        <v>44.441871999999996</v>
      </c>
      <c r="D4457" s="445">
        <v>44.441871999999996</v>
      </c>
      <c r="E4457" s="446">
        <f t="shared" si="72"/>
        <v>2.9690300095684954</v>
      </c>
      <c r="F4457" s="80">
        <v>-1.4888062947863379E-2</v>
      </c>
    </row>
    <row r="4458" spans="2:6">
      <c r="B4458" s="444">
        <v>37803</v>
      </c>
      <c r="C4458" s="445">
        <v>11.197162000000001</v>
      </c>
      <c r="D4458" s="445">
        <v>11.197162000000001</v>
      </c>
      <c r="E4458" s="446">
        <f t="shared" si="72"/>
        <v>-0.84979152755446496</v>
      </c>
      <c r="F4458" s="80">
        <v>-1.4891402960157007E-2</v>
      </c>
    </row>
    <row r="4459" spans="2:6">
      <c r="B4459" s="444">
        <v>40401</v>
      </c>
      <c r="C4459" s="445">
        <v>74.544144000000003</v>
      </c>
      <c r="D4459" s="445">
        <v>74.544144000000003</v>
      </c>
      <c r="E4459" s="446">
        <f t="shared" si="72"/>
        <v>-0.92425600437890165</v>
      </c>
      <c r="F4459" s="80">
        <v>-1.4896451140397504E-2</v>
      </c>
    </row>
    <row r="4460" spans="2:6">
      <c r="B4460" s="444">
        <v>44428</v>
      </c>
      <c r="C4460" s="445">
        <v>984.15911900000003</v>
      </c>
      <c r="D4460" s="445">
        <v>984.15911900000003</v>
      </c>
      <c r="E4460" s="446">
        <f t="shared" si="72"/>
        <v>14.418616115611023</v>
      </c>
      <c r="F4460" s="80">
        <v>-1.4899552505789782E-2</v>
      </c>
    </row>
    <row r="4461" spans="2:6">
      <c r="B4461" s="444">
        <v>40157</v>
      </c>
      <c r="C4461" s="445">
        <v>63.829276999999998</v>
      </c>
      <c r="D4461" s="445">
        <v>63.829276999999998</v>
      </c>
      <c r="E4461" s="446">
        <f t="shared" si="72"/>
        <v>-0.82379326384356244</v>
      </c>
      <c r="F4461" s="80">
        <v>-1.4911093754610638E-2</v>
      </c>
    </row>
    <row r="4462" spans="2:6">
      <c r="B4462" s="444">
        <v>42241</v>
      </c>
      <c r="C4462" s="445">
        <v>362.24084499999998</v>
      </c>
      <c r="D4462" s="445">
        <v>362.24084499999998</v>
      </c>
      <c r="E4462" s="446">
        <f t="shared" si="72"/>
        <v>5.6820136122836313</v>
      </c>
      <c r="F4462" s="80">
        <v>-1.4926183065822829E-2</v>
      </c>
    </row>
    <row r="4463" spans="2:6">
      <c r="B4463" s="444">
        <v>39211</v>
      </c>
      <c r="C4463" s="445">
        <v>54.211329999999997</v>
      </c>
      <c r="D4463" s="445">
        <v>54.211329999999997</v>
      </c>
      <c r="E4463" s="446">
        <f t="shared" si="72"/>
        <v>-0.94715321000075103</v>
      </c>
      <c r="F4463" s="80">
        <v>-1.4927990295252713E-2</v>
      </c>
    </row>
    <row r="4464" spans="2:6">
      <c r="B4464" s="444">
        <v>44440</v>
      </c>
      <c r="C4464" s="445">
        <v>1025.8206789999999</v>
      </c>
      <c r="D4464" s="445">
        <v>1025.8206789999999</v>
      </c>
      <c r="E4464" s="446">
        <f t="shared" si="72"/>
        <v>7.5865879630533719</v>
      </c>
      <c r="F4464" s="80">
        <v>-1.4928708947889113E-2</v>
      </c>
    </row>
    <row r="4465" spans="2:6">
      <c r="B4465" s="444">
        <v>41264</v>
      </c>
      <c r="C4465" s="445">
        <v>119.467789</v>
      </c>
      <c r="D4465" s="445">
        <v>119.467789</v>
      </c>
      <c r="E4465" s="446">
        <f t="shared" si="72"/>
        <v>-0.90609094869662699</v>
      </c>
      <c r="F4465" s="80">
        <v>-1.4932699413299777E-2</v>
      </c>
    </row>
    <row r="4466" spans="2:6">
      <c r="B4466" s="444">
        <v>45254</v>
      </c>
      <c r="C4466" s="445">
        <v>1272.1647949999999</v>
      </c>
      <c r="D4466" s="445">
        <v>1272.1647949999999</v>
      </c>
      <c r="E4466" s="446">
        <f t="shared" si="72"/>
        <v>0.22173296426757316</v>
      </c>
      <c r="F4466" s="80">
        <v>-1.4935928136687648E-2</v>
      </c>
    </row>
    <row r="4467" spans="2:6">
      <c r="B4467" s="444">
        <v>44446</v>
      </c>
      <c r="C4467" s="445">
        <v>1041.2789310000001</v>
      </c>
      <c r="D4467" s="445">
        <v>1041.2789310000001</v>
      </c>
      <c r="E4467" s="446">
        <f t="shared" si="72"/>
        <v>92.517374394275734</v>
      </c>
      <c r="F4467" s="80">
        <v>-1.4956678057105766E-2</v>
      </c>
    </row>
    <row r="4468" spans="2:6">
      <c r="B4468" s="444">
        <v>37791</v>
      </c>
      <c r="C4468" s="445">
        <v>11.134604</v>
      </c>
      <c r="D4468" s="445">
        <v>11.134604</v>
      </c>
      <c r="E4468" s="446">
        <f t="shared" si="72"/>
        <v>-0.96813033013604155</v>
      </c>
      <c r="F4468" s="80">
        <v>-1.4974250856188975E-2</v>
      </c>
    </row>
    <row r="4469" spans="2:6">
      <c r="B4469" s="444">
        <v>42919</v>
      </c>
      <c r="C4469" s="445">
        <v>349.37933299999997</v>
      </c>
      <c r="D4469" s="445">
        <v>349.37933299999997</v>
      </c>
      <c r="E4469" s="446">
        <f t="shared" si="72"/>
        <v>1.4772281316453473E-2</v>
      </c>
      <c r="F4469" s="80">
        <v>-1.4984233472831066E-2</v>
      </c>
    </row>
    <row r="4470" spans="2:6">
      <c r="B4470" s="444">
        <v>42116</v>
      </c>
      <c r="C4470" s="445">
        <v>344.29333500000001</v>
      </c>
      <c r="D4470" s="445">
        <v>344.29333500000001</v>
      </c>
      <c r="E4470" s="446">
        <f t="shared" si="72"/>
        <v>-0.74272601141429084</v>
      </c>
      <c r="F4470" s="80">
        <v>-1.4989154142596384E-2</v>
      </c>
    </row>
    <row r="4471" spans="2:6">
      <c r="B4471" s="444">
        <v>45412</v>
      </c>
      <c r="C4471" s="445">
        <v>1338.2360839999999</v>
      </c>
      <c r="D4471" s="445">
        <v>1338.2360839999999</v>
      </c>
      <c r="E4471" s="446">
        <f t="shared" si="72"/>
        <v>3.9099106107769979</v>
      </c>
      <c r="F4471" s="80">
        <v>-1.4992154169912841E-2</v>
      </c>
    </row>
    <row r="4472" spans="2:6">
      <c r="B4472" s="444">
        <v>41773</v>
      </c>
      <c r="C4472" s="445">
        <v>272.55813599999999</v>
      </c>
      <c r="D4472" s="445">
        <v>272.55813599999999</v>
      </c>
      <c r="E4472" s="446">
        <f t="shared" si="72"/>
        <v>6.0750808372969995</v>
      </c>
      <c r="F4472" s="80">
        <v>-1.5003920947973204E-2</v>
      </c>
    </row>
    <row r="4473" spans="2:6">
      <c r="B4473" s="444">
        <v>39679</v>
      </c>
      <c r="C4473" s="445">
        <v>38.523677999999997</v>
      </c>
      <c r="D4473" s="445">
        <v>38.523677999999997</v>
      </c>
      <c r="E4473" s="446">
        <f t="shared" si="72"/>
        <v>-0.73038929475586489</v>
      </c>
      <c r="F4473" s="80">
        <v>-1.5072326596606067E-2</v>
      </c>
    </row>
    <row r="4474" spans="2:6">
      <c r="B4474" s="444">
        <v>41381</v>
      </c>
      <c r="C4474" s="445">
        <v>142.88630699999999</v>
      </c>
      <c r="D4474" s="445">
        <v>142.88630699999999</v>
      </c>
      <c r="E4474" s="446">
        <f t="shared" si="72"/>
        <v>1.9157635385048777</v>
      </c>
      <c r="F4474" s="80">
        <v>-1.5076250570995375E-2</v>
      </c>
    </row>
    <row r="4475" spans="2:6">
      <c r="B4475" s="444">
        <v>39162</v>
      </c>
      <c r="C4475" s="445">
        <v>49.004764999999999</v>
      </c>
      <c r="D4475" s="445">
        <v>49.004764999999999</v>
      </c>
      <c r="E4475" s="446">
        <f t="shared" si="72"/>
        <v>-0.9537276105725736</v>
      </c>
      <c r="F4475" s="80">
        <v>-1.5086602149052997E-2</v>
      </c>
    </row>
    <row r="4476" spans="2:6">
      <c r="B4476" s="444">
        <v>45086</v>
      </c>
      <c r="C4476" s="445">
        <v>1059.0498050000001</v>
      </c>
      <c r="D4476" s="445">
        <v>1059.0498050000001</v>
      </c>
      <c r="E4476" s="446">
        <f t="shared" si="72"/>
        <v>95.033669961309968</v>
      </c>
      <c r="F4476" s="80">
        <v>-1.5087577693089993E-2</v>
      </c>
    </row>
    <row r="4477" spans="2:6">
      <c r="B4477" s="444">
        <v>37804</v>
      </c>
      <c r="C4477" s="445">
        <v>11.027901</v>
      </c>
      <c r="D4477" s="445">
        <v>11.027901</v>
      </c>
      <c r="E4477" s="446">
        <f t="shared" si="72"/>
        <v>-0.44297394576645033</v>
      </c>
      <c r="F4477" s="80">
        <v>-1.5116419678486426E-2</v>
      </c>
    </row>
    <row r="4478" spans="2:6">
      <c r="B4478" s="444">
        <v>38064</v>
      </c>
      <c r="C4478" s="445">
        <v>19.797819</v>
      </c>
      <c r="D4478" s="445">
        <v>19.797819</v>
      </c>
      <c r="E4478" s="446">
        <f t="shared" si="72"/>
        <v>-0.94187613997519581</v>
      </c>
      <c r="F4478" s="80">
        <v>-1.5197524391469264E-2</v>
      </c>
    </row>
    <row r="4479" spans="2:6">
      <c r="B4479" s="444">
        <v>42367</v>
      </c>
      <c r="C4479" s="445">
        <v>340.61431900000002</v>
      </c>
      <c r="D4479" s="445">
        <v>340.61431900000002</v>
      </c>
      <c r="E4479" s="446">
        <f t="shared" si="72"/>
        <v>-0.71505956965930828</v>
      </c>
      <c r="F4479" s="80">
        <v>-1.5212383275625352E-2</v>
      </c>
    </row>
    <row r="4480" spans="2:6">
      <c r="B4480" s="444">
        <v>45197</v>
      </c>
      <c r="C4480" s="445">
        <v>1195.387817</v>
      </c>
      <c r="D4480" s="445">
        <v>1195.387817</v>
      </c>
      <c r="E4480" s="446">
        <f t="shared" si="72"/>
        <v>0.12920186623395979</v>
      </c>
      <c r="F4480" s="80">
        <v>-1.5224740312348106E-2</v>
      </c>
    </row>
    <row r="4481" spans="2:6">
      <c r="B4481" s="444">
        <v>44964</v>
      </c>
      <c r="C4481" s="445">
        <v>1058.6130370000001</v>
      </c>
      <c r="D4481" s="445">
        <v>1058.6130370000001</v>
      </c>
      <c r="E4481" s="446">
        <f t="shared" si="72"/>
        <v>-0.1731700479207039</v>
      </c>
      <c r="F4481" s="80">
        <v>-1.5230715038999976E-2</v>
      </c>
    </row>
    <row r="4482" spans="2:6">
      <c r="B4482" s="444">
        <v>45265</v>
      </c>
      <c r="C4482" s="445">
        <v>1280.327393</v>
      </c>
      <c r="D4482" s="445">
        <v>1280.327393</v>
      </c>
      <c r="E4482" s="446">
        <f t="shared" si="72"/>
        <v>90.39705312737135</v>
      </c>
      <c r="F4482" s="80">
        <v>-1.52471582029724E-2</v>
      </c>
    </row>
    <row r="4483" spans="2:6">
      <c r="B4483" s="444">
        <v>37601</v>
      </c>
      <c r="C4483" s="445">
        <v>14.00841</v>
      </c>
      <c r="D4483" s="445">
        <v>14.00841</v>
      </c>
      <c r="E4483" s="446">
        <f t="shared" si="72"/>
        <v>-0.95613079472520435</v>
      </c>
      <c r="F4483" s="80">
        <v>-1.5261177316128194E-2</v>
      </c>
    </row>
    <row r="4484" spans="2:6">
      <c r="B4484" s="444">
        <v>41891</v>
      </c>
      <c r="C4484" s="445">
        <v>319.32217400000002</v>
      </c>
      <c r="D4484" s="445">
        <v>319.32217400000002</v>
      </c>
      <c r="E4484" s="446">
        <f t="shared" si="72"/>
        <v>5.356012038442107</v>
      </c>
      <c r="F4484" s="80">
        <v>-1.5273794469901958E-2</v>
      </c>
    </row>
    <row r="4485" spans="2:6">
      <c r="B4485" s="444">
        <v>38783</v>
      </c>
      <c r="C4485" s="445">
        <v>50.239390999999998</v>
      </c>
      <c r="D4485" s="445">
        <v>50.239390999999998</v>
      </c>
      <c r="E4485" s="446">
        <f t="shared" si="72"/>
        <v>-0.64558919971914297</v>
      </c>
      <c r="F4485" s="80">
        <v>-1.5285120162348287E-2</v>
      </c>
    </row>
    <row r="4486" spans="2:6">
      <c r="B4486" s="444">
        <v>41372</v>
      </c>
      <c r="C4486" s="445">
        <v>141.754684</v>
      </c>
      <c r="D4486" s="445">
        <v>141.754684</v>
      </c>
      <c r="E4486" s="446">
        <f t="shared" si="72"/>
        <v>1.0630264236500384</v>
      </c>
      <c r="F4486" s="80">
        <v>-1.5324524246406956E-2</v>
      </c>
    </row>
    <row r="4487" spans="2:6">
      <c r="B4487" s="444">
        <v>40255</v>
      </c>
      <c r="C4487" s="445">
        <v>68.712006000000002</v>
      </c>
      <c r="D4487" s="445">
        <v>68.712006000000002</v>
      </c>
      <c r="E4487" s="446">
        <f t="shared" si="72"/>
        <v>-0.80264519862969741</v>
      </c>
      <c r="F4487" s="80">
        <v>-1.5326241080478864E-2</v>
      </c>
    </row>
    <row r="4488" spans="2:6">
      <c r="B4488" s="444">
        <v>42121</v>
      </c>
      <c r="C4488" s="445">
        <v>348.16485599999999</v>
      </c>
      <c r="D4488" s="445">
        <v>348.16485599999999</v>
      </c>
      <c r="E4488" s="446">
        <f t="shared" si="72"/>
        <v>5.8694392841171785</v>
      </c>
      <c r="F4488" s="80">
        <v>-1.5329938902974294E-2</v>
      </c>
    </row>
    <row r="4489" spans="2:6">
      <c r="B4489" s="444">
        <v>39038</v>
      </c>
      <c r="C4489" s="445">
        <v>50.683154999999999</v>
      </c>
      <c r="D4489" s="445">
        <v>50.683154999999999</v>
      </c>
      <c r="E4489" s="446">
        <f t="shared" si="72"/>
        <v>2.1433004609721644</v>
      </c>
      <c r="F4489" s="80">
        <v>-1.5351325858227405E-2</v>
      </c>
    </row>
    <row r="4490" spans="2:6">
      <c r="B4490" s="444">
        <v>39884</v>
      </c>
      <c r="C4490" s="445">
        <v>16.124184</v>
      </c>
      <c r="D4490" s="445">
        <v>16.124184</v>
      </c>
      <c r="E4490" s="446">
        <f t="shared" si="72"/>
        <v>-0.9541979285411587</v>
      </c>
      <c r="F4490" s="80">
        <v>-1.5367697406478587E-2</v>
      </c>
    </row>
    <row r="4491" spans="2:6">
      <c r="B4491" s="444">
        <v>43040</v>
      </c>
      <c r="C4491" s="445">
        <v>352.04049700000002</v>
      </c>
      <c r="D4491" s="445">
        <v>352.04049700000002</v>
      </c>
      <c r="E4491" s="446">
        <f t="shared" ref="E4491:E4554" si="73">C4491/C4492-1</f>
        <v>5.1520213819663656</v>
      </c>
      <c r="F4491" s="80">
        <v>-1.5401780490826855E-2</v>
      </c>
    </row>
    <row r="4492" spans="2:6">
      <c r="B4492" s="444">
        <v>39230</v>
      </c>
      <c r="C4492" s="445">
        <v>57.223548999999998</v>
      </c>
      <c r="D4492" s="445">
        <v>57.223548999999998</v>
      </c>
      <c r="E4492" s="446">
        <f t="shared" si="73"/>
        <v>2.8351112347849958</v>
      </c>
      <c r="F4492" s="80">
        <v>-1.5419667425881078E-2</v>
      </c>
    </row>
    <row r="4493" spans="2:6">
      <c r="B4493" s="444">
        <v>37545</v>
      </c>
      <c r="C4493" s="445">
        <v>14.920961999999999</v>
      </c>
      <c r="D4493" s="445">
        <v>14.920961999999999</v>
      </c>
      <c r="E4493" s="446">
        <f t="shared" si="73"/>
        <v>-0.96598057629369727</v>
      </c>
      <c r="F4493" s="80">
        <v>-1.5425155162818616E-2</v>
      </c>
    </row>
    <row r="4494" spans="2:6">
      <c r="B4494" s="444">
        <v>43731</v>
      </c>
      <c r="C4494" s="445">
        <v>438.60125699999998</v>
      </c>
      <c r="D4494" s="445">
        <v>438.60125699999998</v>
      </c>
      <c r="E4494" s="446">
        <f t="shared" si="73"/>
        <v>0.53743539832223797</v>
      </c>
      <c r="F4494" s="80">
        <v>-1.5441691042514916E-2</v>
      </c>
    </row>
    <row r="4495" spans="2:6">
      <c r="B4495" s="444">
        <v>41702</v>
      </c>
      <c r="C4495" s="445">
        <v>285.28109699999999</v>
      </c>
      <c r="D4495" s="445">
        <v>285.28109699999999</v>
      </c>
      <c r="E4495" s="446">
        <f t="shared" si="73"/>
        <v>-0.39640415973769039</v>
      </c>
      <c r="F4495" s="80">
        <v>-1.5452548801950017E-2</v>
      </c>
    </row>
    <row r="4496" spans="2:6">
      <c r="B4496" s="444">
        <v>44011</v>
      </c>
      <c r="C4496" s="445">
        <v>472.63595600000002</v>
      </c>
      <c r="D4496" s="445">
        <v>472.63595600000002</v>
      </c>
      <c r="E4496" s="446">
        <f t="shared" si="73"/>
        <v>4.0628470038549054</v>
      </c>
      <c r="F4496" s="80">
        <v>-1.5469326844201881E-2</v>
      </c>
    </row>
    <row r="4497" spans="2:6">
      <c r="B4497" s="444">
        <v>41022</v>
      </c>
      <c r="C4497" s="445">
        <v>93.353790000000004</v>
      </c>
      <c r="D4497" s="445">
        <v>93.353790000000004</v>
      </c>
      <c r="E4497" s="446">
        <f t="shared" si="73"/>
        <v>0.42070338413634412</v>
      </c>
      <c r="F4497" s="80">
        <v>-1.5496354668631529E-2</v>
      </c>
    </row>
    <row r="4498" spans="2:6">
      <c r="B4498" s="444">
        <v>40354</v>
      </c>
      <c r="C4498" s="445">
        <v>65.709557000000004</v>
      </c>
      <c r="D4498" s="445">
        <v>65.709557000000004</v>
      </c>
      <c r="E4498" s="446">
        <f t="shared" si="73"/>
        <v>-0.12144892032684618</v>
      </c>
      <c r="F4498" s="80">
        <v>-1.5515702974994827E-2</v>
      </c>
    </row>
    <row r="4499" spans="2:6">
      <c r="B4499" s="444">
        <v>40490</v>
      </c>
      <c r="C4499" s="445">
        <v>74.793098000000001</v>
      </c>
      <c r="D4499" s="445">
        <v>74.793098000000001</v>
      </c>
      <c r="E4499" s="446">
        <f t="shared" si="73"/>
        <v>-0.83124517571624668</v>
      </c>
      <c r="F4499" s="80">
        <v>-1.553231900902019E-2</v>
      </c>
    </row>
    <row r="4500" spans="2:6">
      <c r="B4500" s="444">
        <v>43383</v>
      </c>
      <c r="C4500" s="445">
        <v>443.20568800000001</v>
      </c>
      <c r="D4500" s="445">
        <v>443.20568800000001</v>
      </c>
      <c r="E4500" s="446">
        <f t="shared" si="73"/>
        <v>14.130033940409049</v>
      </c>
      <c r="F4500" s="80">
        <v>-1.5537438591853747E-2</v>
      </c>
    </row>
    <row r="4501" spans="2:6">
      <c r="B4501" s="444">
        <v>38446</v>
      </c>
      <c r="C4501" s="445">
        <v>29.293106000000002</v>
      </c>
      <c r="D4501" s="445">
        <v>29.293106000000002</v>
      </c>
      <c r="E4501" s="446">
        <f t="shared" si="73"/>
        <v>-0.93730641287477845</v>
      </c>
      <c r="F4501" s="80">
        <v>-1.5538657670493117E-2</v>
      </c>
    </row>
    <row r="4502" spans="2:6">
      <c r="B4502" s="444">
        <v>43707</v>
      </c>
      <c r="C4502" s="445">
        <v>467.24246199999999</v>
      </c>
      <c r="D4502" s="445">
        <v>467.24246199999999</v>
      </c>
      <c r="E4502" s="446">
        <f t="shared" si="73"/>
        <v>8.6820883842116903</v>
      </c>
      <c r="F4502" s="80">
        <v>-1.5567125579700747E-2</v>
      </c>
    </row>
    <row r="4503" spans="2:6">
      <c r="B4503" s="444">
        <v>38750</v>
      </c>
      <c r="C4503" s="445">
        <v>48.258437999999998</v>
      </c>
      <c r="D4503" s="445">
        <v>48.258437999999998</v>
      </c>
      <c r="E4503" s="446">
        <f t="shared" si="73"/>
        <v>-0.88741768875455906</v>
      </c>
      <c r="F4503" s="80">
        <v>-1.5579720122662843E-2</v>
      </c>
    </row>
    <row r="4504" spans="2:6">
      <c r="B4504" s="444">
        <v>43542</v>
      </c>
      <c r="C4504" s="445">
        <v>428.65026899999998</v>
      </c>
      <c r="D4504" s="445">
        <v>428.65026899999998</v>
      </c>
      <c r="E4504" s="446">
        <f t="shared" si="73"/>
        <v>-0.58765279759374001</v>
      </c>
      <c r="F4504" s="80">
        <v>-1.5593017486350225E-2</v>
      </c>
    </row>
    <row r="4505" spans="2:6">
      <c r="B4505" s="444">
        <v>44502</v>
      </c>
      <c r="C4505" s="445">
        <v>1039.537231</v>
      </c>
      <c r="D4505" s="445">
        <v>1039.537231</v>
      </c>
      <c r="E4505" s="446">
        <f t="shared" si="73"/>
        <v>19.114719472889774</v>
      </c>
      <c r="F4505" s="80">
        <v>-1.5598847217479173E-2</v>
      </c>
    </row>
    <row r="4506" spans="2:6">
      <c r="B4506" s="444">
        <v>39303</v>
      </c>
      <c r="C4506" s="445">
        <v>51.680424000000002</v>
      </c>
      <c r="D4506" s="445">
        <v>51.680424000000002</v>
      </c>
      <c r="E4506" s="446">
        <f t="shared" si="73"/>
        <v>-0.42301179343947015</v>
      </c>
      <c r="F4506" s="80">
        <v>-1.5647158113996973E-2</v>
      </c>
    </row>
    <row r="4507" spans="2:6">
      <c r="B4507" s="444">
        <v>40994</v>
      </c>
      <c r="C4507" s="445">
        <v>89.569289999999995</v>
      </c>
      <c r="D4507" s="445">
        <v>89.569289999999995</v>
      </c>
      <c r="E4507" s="446">
        <f t="shared" si="73"/>
        <v>3.0130297032861408</v>
      </c>
      <c r="F4507" s="80">
        <v>-1.5671746552840204E-2</v>
      </c>
    </row>
    <row r="4508" spans="2:6">
      <c r="B4508" s="444">
        <v>37993</v>
      </c>
      <c r="C4508" s="445">
        <v>22.319617999999998</v>
      </c>
      <c r="D4508" s="445">
        <v>22.319617999999998</v>
      </c>
      <c r="E4508" s="446">
        <f t="shared" si="73"/>
        <v>-0.98311315220573725</v>
      </c>
      <c r="F4508" s="80">
        <v>-1.5691217755893661E-2</v>
      </c>
    </row>
    <row r="4509" spans="2:6">
      <c r="B4509" s="444">
        <v>45442</v>
      </c>
      <c r="C4509" s="445">
        <v>1321.716064</v>
      </c>
      <c r="D4509" s="445">
        <v>1321.716064</v>
      </c>
      <c r="E4509" s="446">
        <f t="shared" si="73"/>
        <v>46.3973689813254</v>
      </c>
      <c r="F4509" s="80">
        <v>-1.5704728346657704E-2</v>
      </c>
    </row>
    <row r="4510" spans="2:6">
      <c r="B4510" s="444">
        <v>38432</v>
      </c>
      <c r="C4510" s="445">
        <v>27.885853000000001</v>
      </c>
      <c r="D4510" s="445">
        <v>27.885853000000001</v>
      </c>
      <c r="E4510" s="446">
        <f t="shared" si="73"/>
        <v>5.0905416732585751E-2</v>
      </c>
      <c r="F4510" s="80">
        <v>-1.5717714851996467E-2</v>
      </c>
    </row>
    <row r="4511" spans="2:6">
      <c r="B4511" s="444">
        <v>38490</v>
      </c>
      <c r="C4511" s="445">
        <v>26.535074000000002</v>
      </c>
      <c r="D4511" s="445">
        <v>26.535074000000002</v>
      </c>
      <c r="E4511" s="446">
        <f t="shared" si="73"/>
        <v>1.1773288471266685</v>
      </c>
      <c r="F4511" s="80">
        <v>-1.5721007852881108E-2</v>
      </c>
    </row>
    <row r="4512" spans="2:6">
      <c r="B4512" s="444">
        <v>37641</v>
      </c>
      <c r="C4512" s="445">
        <v>12.186985</v>
      </c>
      <c r="D4512" s="445">
        <v>12.186985</v>
      </c>
      <c r="E4512" s="446">
        <f t="shared" si="73"/>
        <v>-0.96201841573988955</v>
      </c>
      <c r="F4512" s="80">
        <v>-1.5750514779186098E-2</v>
      </c>
    </row>
    <row r="4513" spans="2:6">
      <c r="B4513" s="444">
        <v>42710</v>
      </c>
      <c r="C4513" s="445">
        <v>320.86563100000001</v>
      </c>
      <c r="D4513" s="445">
        <v>320.86563100000001</v>
      </c>
      <c r="E4513" s="446">
        <f t="shared" si="73"/>
        <v>5.4751184630647955</v>
      </c>
      <c r="F4513" s="80">
        <v>-1.5755035660063754E-2</v>
      </c>
    </row>
    <row r="4514" spans="2:6">
      <c r="B4514" s="444">
        <v>39603</v>
      </c>
      <c r="C4514" s="445">
        <v>49.553631000000003</v>
      </c>
      <c r="D4514" s="445">
        <v>49.553631000000003</v>
      </c>
      <c r="E4514" s="446">
        <f t="shared" si="73"/>
        <v>-0.88431564437635901</v>
      </c>
      <c r="F4514" s="80">
        <v>-1.5781282306275513E-2</v>
      </c>
    </row>
    <row r="4515" spans="2:6">
      <c r="B4515" s="444">
        <v>43342</v>
      </c>
      <c r="C4515" s="445">
        <v>428.35205100000002</v>
      </c>
      <c r="D4515" s="445">
        <v>428.35205100000002</v>
      </c>
      <c r="E4515" s="446">
        <f t="shared" si="73"/>
        <v>3.5390190317131429</v>
      </c>
      <c r="F4515" s="80">
        <v>-1.5781653656331995E-2</v>
      </c>
    </row>
    <row r="4516" spans="2:6">
      <c r="B4516" s="444">
        <v>41025</v>
      </c>
      <c r="C4516" s="445">
        <v>94.371063000000007</v>
      </c>
      <c r="D4516" s="445">
        <v>94.371063000000007</v>
      </c>
      <c r="E4516" s="446">
        <f t="shared" si="73"/>
        <v>-0.90844811373433054</v>
      </c>
      <c r="F4516" s="80">
        <v>-1.5815110900493923E-2</v>
      </c>
    </row>
    <row r="4517" spans="2:6">
      <c r="B4517" s="444">
        <v>44998</v>
      </c>
      <c r="C4517" s="445">
        <v>1030.7932129999999</v>
      </c>
      <c r="D4517" s="445">
        <v>1030.7932129999999</v>
      </c>
      <c r="E4517" s="446">
        <f t="shared" si="73"/>
        <v>7.1046778666203902E-3</v>
      </c>
      <c r="F4517" s="80">
        <v>-1.5855844884035242E-2</v>
      </c>
    </row>
    <row r="4518" spans="2:6">
      <c r="B4518" s="444">
        <v>45005</v>
      </c>
      <c r="C4518" s="445">
        <v>1023.521423</v>
      </c>
      <c r="D4518" s="445">
        <v>1023.521423</v>
      </c>
      <c r="E4518" s="446">
        <f t="shared" si="73"/>
        <v>6.721238154399428</v>
      </c>
      <c r="F4518" s="80">
        <v>-1.5877937242640972E-2</v>
      </c>
    </row>
    <row r="4519" spans="2:6">
      <c r="B4519" s="444">
        <v>41320</v>
      </c>
      <c r="C4519" s="445">
        <v>132.559235</v>
      </c>
      <c r="D4519" s="445">
        <v>132.559235</v>
      </c>
      <c r="E4519" s="446">
        <f t="shared" si="73"/>
        <v>2.2122685667819852</v>
      </c>
      <c r="F4519" s="80">
        <v>-1.5884229484946832E-2</v>
      </c>
    </row>
    <row r="4520" spans="2:6">
      <c r="B4520" s="444">
        <v>38909</v>
      </c>
      <c r="C4520" s="445">
        <v>41.266548</v>
      </c>
      <c r="D4520" s="445">
        <v>41.266548</v>
      </c>
      <c r="E4520" s="446">
        <f t="shared" si="73"/>
        <v>3.0268630922786954</v>
      </c>
      <c r="F4520" s="80">
        <v>-1.5900932449266381E-2</v>
      </c>
    </row>
    <row r="4521" spans="2:6">
      <c r="B4521" s="444">
        <v>37760</v>
      </c>
      <c r="C4521" s="445">
        <v>10.247814999999999</v>
      </c>
      <c r="D4521" s="445">
        <v>10.247814999999999</v>
      </c>
      <c r="E4521" s="446">
        <f t="shared" si="73"/>
        <v>-0.97388602999291507</v>
      </c>
      <c r="F4521" s="80">
        <v>-1.5900957593285248E-2</v>
      </c>
    </row>
    <row r="4522" spans="2:6">
      <c r="B4522" s="444">
        <v>43269</v>
      </c>
      <c r="C4522" s="445">
        <v>392.42654399999998</v>
      </c>
      <c r="D4522" s="445">
        <v>392.42654399999998</v>
      </c>
      <c r="E4522" s="446">
        <f t="shared" si="73"/>
        <v>-0.46630265493491208</v>
      </c>
      <c r="F4522" s="80">
        <v>-1.5923344590719757E-2</v>
      </c>
    </row>
    <row r="4523" spans="2:6">
      <c r="B4523" s="444">
        <v>44127</v>
      </c>
      <c r="C4523" s="445">
        <v>735.29791299999999</v>
      </c>
      <c r="D4523" s="445">
        <v>735.29791299999999</v>
      </c>
      <c r="E4523" s="446">
        <f t="shared" si="73"/>
        <v>0.46677731767203023</v>
      </c>
      <c r="F4523" s="80">
        <v>-1.5930862513538591E-2</v>
      </c>
    </row>
    <row r="4524" spans="2:6">
      <c r="B4524" s="444">
        <v>43850</v>
      </c>
      <c r="C4524" s="445">
        <v>501.30166600000001</v>
      </c>
      <c r="D4524" s="445">
        <v>501.30166600000001</v>
      </c>
      <c r="E4524" s="446">
        <f t="shared" si="73"/>
        <v>43.160913801054555</v>
      </c>
      <c r="F4524" s="80">
        <v>-1.5948655390567112E-2</v>
      </c>
    </row>
    <row r="4525" spans="2:6">
      <c r="B4525" s="444">
        <v>37650</v>
      </c>
      <c r="C4525" s="445">
        <v>11.351705000000001</v>
      </c>
      <c r="D4525" s="445">
        <v>11.351705000000001</v>
      </c>
      <c r="E4525" s="446">
        <f t="shared" si="73"/>
        <v>-0.81852091436949315</v>
      </c>
      <c r="F4525" s="80">
        <v>-1.59488564442547E-2</v>
      </c>
    </row>
    <row r="4526" spans="2:6">
      <c r="B4526" s="444">
        <v>40211</v>
      </c>
      <c r="C4526" s="445">
        <v>62.551037000000001</v>
      </c>
      <c r="D4526" s="445">
        <v>62.551037000000001</v>
      </c>
      <c r="E4526" s="446">
        <f t="shared" si="73"/>
        <v>-0.84113290975556865</v>
      </c>
      <c r="F4526" s="80">
        <v>-1.5962491345962171E-2</v>
      </c>
    </row>
    <row r="4527" spans="2:6">
      <c r="B4527" s="444">
        <v>42081</v>
      </c>
      <c r="C4527" s="445">
        <v>393.73187300000001</v>
      </c>
      <c r="D4527" s="445">
        <v>393.73187300000001</v>
      </c>
      <c r="E4527" s="446">
        <f t="shared" si="73"/>
        <v>2.1391255533108016</v>
      </c>
      <c r="F4527" s="80">
        <v>-1.5962965193966228E-2</v>
      </c>
    </row>
    <row r="4528" spans="2:6">
      <c r="B4528" s="444">
        <v>41316</v>
      </c>
      <c r="C4528" s="445">
        <v>125.427246</v>
      </c>
      <c r="D4528" s="445">
        <v>125.427246</v>
      </c>
      <c r="E4528" s="446">
        <f t="shared" si="73"/>
        <v>-0.84893143817710248</v>
      </c>
      <c r="F4528" s="80">
        <v>-1.5965542739124761E-2</v>
      </c>
    </row>
    <row r="4529" spans="2:6">
      <c r="B4529" s="444">
        <v>44203</v>
      </c>
      <c r="C4529" s="445">
        <v>830.26702899999998</v>
      </c>
      <c r="D4529" s="445">
        <v>830.26702899999998</v>
      </c>
      <c r="E4529" s="446">
        <f t="shared" si="73"/>
        <v>17.896794618576394</v>
      </c>
      <c r="F4529" s="80">
        <v>-1.5998751123289634E-2</v>
      </c>
    </row>
    <row r="4530" spans="2:6">
      <c r="B4530" s="444">
        <v>38853</v>
      </c>
      <c r="C4530" s="445">
        <v>43.936923999999998</v>
      </c>
      <c r="D4530" s="445">
        <v>43.936923999999998</v>
      </c>
      <c r="E4530" s="446">
        <f t="shared" si="73"/>
        <v>0.22538191837738042</v>
      </c>
      <c r="F4530" s="80">
        <v>-1.6020482718965723E-2</v>
      </c>
    </row>
    <row r="4531" spans="2:6">
      <c r="B4531" s="444">
        <v>38623</v>
      </c>
      <c r="C4531" s="445">
        <v>35.855697999999997</v>
      </c>
      <c r="D4531" s="445">
        <v>35.855697999999997</v>
      </c>
      <c r="E4531" s="446">
        <f t="shared" si="73"/>
        <v>-0.90895374460600797</v>
      </c>
      <c r="F4531" s="80">
        <v>-1.6024398277907581E-2</v>
      </c>
    </row>
    <row r="4532" spans="2:6">
      <c r="B4532" s="444">
        <v>43138</v>
      </c>
      <c r="C4532" s="445">
        <v>393.81848100000002</v>
      </c>
      <c r="D4532" s="445">
        <v>393.81848100000002</v>
      </c>
      <c r="E4532" s="446">
        <f t="shared" si="73"/>
        <v>9.3546996837600158</v>
      </c>
      <c r="F4532" s="80">
        <v>-1.6040244893741451E-2</v>
      </c>
    </row>
    <row r="4533" spans="2:6">
      <c r="B4533" s="444">
        <v>38630</v>
      </c>
      <c r="C4533" s="445">
        <v>38.032825000000003</v>
      </c>
      <c r="D4533" s="445">
        <v>38.032825000000003</v>
      </c>
      <c r="E4533" s="446">
        <f t="shared" si="73"/>
        <v>1.5552552213396806</v>
      </c>
      <c r="F4533" s="80">
        <v>-1.6040784783589168E-2</v>
      </c>
    </row>
    <row r="4534" spans="2:6">
      <c r="B4534" s="444">
        <v>37914</v>
      </c>
      <c r="C4534" s="445">
        <v>14.884159</v>
      </c>
      <c r="D4534" s="445">
        <v>14.884159</v>
      </c>
      <c r="E4534" s="446">
        <f t="shared" si="73"/>
        <v>-0.9818952564193153</v>
      </c>
      <c r="F4534" s="80">
        <v>-1.6055236762650082E-2</v>
      </c>
    </row>
    <row r="4535" spans="2:6">
      <c r="B4535" s="444">
        <v>44756</v>
      </c>
      <c r="C4535" s="445">
        <v>822.11377000000005</v>
      </c>
      <c r="D4535" s="445">
        <v>822.11377000000005</v>
      </c>
      <c r="E4535" s="446">
        <f t="shared" si="73"/>
        <v>10.0421957798082</v>
      </c>
      <c r="F4535" s="80">
        <v>-1.6071845922184469E-2</v>
      </c>
    </row>
    <row r="4536" spans="2:6">
      <c r="B4536" s="444">
        <v>40480</v>
      </c>
      <c r="C4536" s="445">
        <v>74.452019000000007</v>
      </c>
      <c r="D4536" s="445">
        <v>74.452019000000007</v>
      </c>
      <c r="E4536" s="446">
        <f t="shared" si="73"/>
        <v>-0.77876457722494108</v>
      </c>
      <c r="F4536" s="80">
        <v>-1.6082043184699413E-2</v>
      </c>
    </row>
    <row r="4537" spans="2:6">
      <c r="B4537" s="444">
        <v>42347</v>
      </c>
      <c r="C4537" s="445">
        <v>336.52847300000002</v>
      </c>
      <c r="D4537" s="445">
        <v>336.52847300000002</v>
      </c>
      <c r="E4537" s="446">
        <f t="shared" si="73"/>
        <v>-0.78997666673429068</v>
      </c>
      <c r="F4537" s="80">
        <v>-1.6082989281208659E-2</v>
      </c>
    </row>
    <row r="4538" spans="2:6">
      <c r="B4538" s="444">
        <v>45343</v>
      </c>
      <c r="C4538" s="445">
        <v>1602.338501</v>
      </c>
      <c r="D4538" s="445">
        <v>1602.338501</v>
      </c>
      <c r="E4538" s="446">
        <f t="shared" si="73"/>
        <v>76.556877234280662</v>
      </c>
      <c r="F4538" s="80">
        <v>-1.6084991099356905E-2</v>
      </c>
    </row>
    <row r="4539" spans="2:6">
      <c r="B4539" s="444">
        <v>38041</v>
      </c>
      <c r="C4539" s="445">
        <v>20.660173</v>
      </c>
      <c r="D4539" s="445">
        <v>20.660173</v>
      </c>
      <c r="E4539" s="446">
        <f t="shared" si="73"/>
        <v>-0.74338455008571203</v>
      </c>
      <c r="F4539" s="80">
        <v>-1.6125595040209717E-2</v>
      </c>
    </row>
    <row r="4540" spans="2:6">
      <c r="B4540" s="444">
        <v>40470</v>
      </c>
      <c r="C4540" s="445">
        <v>80.510245999999995</v>
      </c>
      <c r="D4540" s="445">
        <v>80.510245999999995</v>
      </c>
      <c r="E4540" s="446">
        <f t="shared" si="73"/>
        <v>2.936013454857398</v>
      </c>
      <c r="F4540" s="80">
        <v>-1.6127468038721671E-2</v>
      </c>
    </row>
    <row r="4541" spans="2:6">
      <c r="B4541" s="444">
        <v>39832</v>
      </c>
      <c r="C4541" s="445">
        <v>20.454768999999999</v>
      </c>
      <c r="D4541" s="445">
        <v>20.454768999999999</v>
      </c>
      <c r="E4541" s="446">
        <f t="shared" si="73"/>
        <v>0.75359533969595716</v>
      </c>
      <c r="F4541" s="80">
        <v>-1.6135511728345597E-2</v>
      </c>
    </row>
    <row r="4542" spans="2:6">
      <c r="B4542" s="444">
        <v>37887</v>
      </c>
      <c r="C4542" s="445">
        <v>11.664474999999999</v>
      </c>
      <c r="D4542" s="445">
        <v>11.664474999999999</v>
      </c>
      <c r="E4542" s="446">
        <f t="shared" si="73"/>
        <v>-0.86307363942336301</v>
      </c>
      <c r="F4542" s="80">
        <v>-1.6139413710783979E-2</v>
      </c>
    </row>
    <row r="4543" spans="2:6">
      <c r="B4543" s="444">
        <v>40942</v>
      </c>
      <c r="C4543" s="445">
        <v>85.187943000000004</v>
      </c>
      <c r="D4543" s="445">
        <v>85.187943000000004</v>
      </c>
      <c r="E4543" s="446">
        <f t="shared" si="73"/>
        <v>-0.82479117803369895</v>
      </c>
      <c r="F4543" s="80">
        <v>-1.6144796585363608E-2</v>
      </c>
    </row>
    <row r="4544" spans="2:6">
      <c r="B4544" s="444">
        <v>44001</v>
      </c>
      <c r="C4544" s="445">
        <v>486.20806900000002</v>
      </c>
      <c r="D4544" s="445">
        <v>486.20806900000002</v>
      </c>
      <c r="E4544" s="446">
        <f t="shared" si="73"/>
        <v>8.3898188513456446</v>
      </c>
      <c r="F4544" s="80">
        <v>-1.615002989543024E-2</v>
      </c>
    </row>
    <row r="4545" spans="2:6">
      <c r="B4545" s="444">
        <v>39387</v>
      </c>
      <c r="C4545" s="445">
        <v>51.780346000000002</v>
      </c>
      <c r="D4545" s="445">
        <v>51.780346000000002</v>
      </c>
      <c r="E4545" s="446">
        <f t="shared" si="73"/>
        <v>0.87592732884333468</v>
      </c>
      <c r="F4545" s="80">
        <v>-1.6188007077547084E-2</v>
      </c>
    </row>
    <row r="4546" spans="2:6">
      <c r="B4546" s="444">
        <v>38289</v>
      </c>
      <c r="C4546" s="445">
        <v>27.602533000000001</v>
      </c>
      <c r="D4546" s="445">
        <v>27.602533000000001</v>
      </c>
      <c r="E4546" s="446">
        <f t="shared" si="73"/>
        <v>-0.9227236037969252</v>
      </c>
      <c r="F4546" s="80">
        <v>-1.6209736241877493E-2</v>
      </c>
    </row>
    <row r="4547" spans="2:6">
      <c r="B4547" s="444">
        <v>43035</v>
      </c>
      <c r="C4547" s="445">
        <v>357.19229100000001</v>
      </c>
      <c r="D4547" s="445">
        <v>357.19229100000001</v>
      </c>
      <c r="E4547" s="446">
        <f t="shared" si="73"/>
        <v>3.2226117582887985</v>
      </c>
      <c r="F4547" s="80">
        <v>-1.6224572354168187E-2</v>
      </c>
    </row>
    <row r="4548" spans="2:6">
      <c r="B4548" s="444">
        <v>40612</v>
      </c>
      <c r="C4548" s="445">
        <v>84.590369999999993</v>
      </c>
      <c r="D4548" s="445">
        <v>84.590369999999993</v>
      </c>
      <c r="E4548" s="446">
        <f t="shared" si="73"/>
        <v>-0.81102038083665773</v>
      </c>
      <c r="F4548" s="80">
        <v>-1.6254202895689018E-2</v>
      </c>
    </row>
    <row r="4549" spans="2:6">
      <c r="B4549" s="444">
        <v>43606</v>
      </c>
      <c r="C4549" s="445">
        <v>447.61636399999998</v>
      </c>
      <c r="D4549" s="445">
        <v>447.61636399999998</v>
      </c>
      <c r="E4549" s="446">
        <f t="shared" si="73"/>
        <v>2.5070459822889992</v>
      </c>
      <c r="F4549" s="80">
        <v>-1.6254362829871583E-2</v>
      </c>
    </row>
    <row r="4550" spans="2:6">
      <c r="B4550" s="444">
        <v>41310</v>
      </c>
      <c r="C4550" s="445">
        <v>127.63344600000001</v>
      </c>
      <c r="D4550" s="445">
        <v>127.63344600000001</v>
      </c>
      <c r="E4550" s="446">
        <f t="shared" si="73"/>
        <v>1.5388964729706531</v>
      </c>
      <c r="F4550" s="80">
        <v>-1.6271022217030362E-2</v>
      </c>
    </row>
    <row r="4551" spans="2:6">
      <c r="B4551" s="444">
        <v>39434</v>
      </c>
      <c r="C4551" s="445">
        <v>50.271228999999998</v>
      </c>
      <c r="D4551" s="445">
        <v>50.271228999999998</v>
      </c>
      <c r="E4551" s="446">
        <f t="shared" si="73"/>
        <v>-0.75705358015809066</v>
      </c>
      <c r="F4551" s="80">
        <v>-1.6285545502119136E-2</v>
      </c>
    </row>
    <row r="4552" spans="2:6">
      <c r="B4552" s="444">
        <v>41584</v>
      </c>
      <c r="C4552" s="445">
        <v>206.92311100000001</v>
      </c>
      <c r="D4552" s="445">
        <v>206.92311100000001</v>
      </c>
      <c r="E4552" s="446">
        <f t="shared" si="73"/>
        <v>-0.43985936155251759</v>
      </c>
      <c r="F4552" s="80">
        <v>-1.6303595750402189E-2</v>
      </c>
    </row>
    <row r="4553" spans="2:6">
      <c r="B4553" s="444">
        <v>42212</v>
      </c>
      <c r="C4553" s="445">
        <v>369.412781</v>
      </c>
      <c r="D4553" s="445">
        <v>369.412781</v>
      </c>
      <c r="E4553" s="446">
        <f t="shared" si="73"/>
        <v>15.630260426540168</v>
      </c>
      <c r="F4553" s="80">
        <v>-1.6322812553504207E-2</v>
      </c>
    </row>
    <row r="4554" spans="2:6">
      <c r="B4554" s="444">
        <v>38029</v>
      </c>
      <c r="C4554" s="445">
        <v>22.213289</v>
      </c>
      <c r="D4554" s="445">
        <v>22.213289</v>
      </c>
      <c r="E4554" s="446">
        <f t="shared" si="73"/>
        <v>-0.18299497500448803</v>
      </c>
      <c r="F4554" s="80">
        <v>-1.632826018086786E-2</v>
      </c>
    </row>
    <row r="4555" spans="2:6">
      <c r="B4555" s="444">
        <v>38299</v>
      </c>
      <c r="C4555" s="445">
        <v>27.188680999999999</v>
      </c>
      <c r="D4555" s="445">
        <v>27.188680999999999</v>
      </c>
      <c r="E4555" s="446">
        <f t="shared" ref="E4555:E4618" si="74">C4555/C4556-1</f>
        <v>-0.40814605983348051</v>
      </c>
      <c r="F4555" s="80">
        <v>-1.6343847303110226E-2</v>
      </c>
    </row>
    <row r="4556" spans="2:6">
      <c r="B4556" s="444">
        <v>39318</v>
      </c>
      <c r="C4556" s="445">
        <v>45.938160000000003</v>
      </c>
      <c r="D4556" s="445">
        <v>45.938160000000003</v>
      </c>
      <c r="E4556" s="446">
        <f t="shared" si="74"/>
        <v>-0.84455643702045191</v>
      </c>
      <c r="F4556" s="80">
        <v>-1.6347001968305519E-2</v>
      </c>
    </row>
    <row r="4557" spans="2:6">
      <c r="B4557" s="444">
        <v>42509</v>
      </c>
      <c r="C4557" s="445">
        <v>295.52951000000002</v>
      </c>
      <c r="D4557" s="445">
        <v>295.52951000000002</v>
      </c>
      <c r="E4557" s="446">
        <f t="shared" si="74"/>
        <v>-0.11791107002429779</v>
      </c>
      <c r="F4557" s="80">
        <v>-1.6369014038191132E-2</v>
      </c>
    </row>
    <row r="4558" spans="2:6">
      <c r="B4558" s="444">
        <v>42368</v>
      </c>
      <c r="C4558" s="445">
        <v>335.03369099999998</v>
      </c>
      <c r="D4558" s="445">
        <v>335.03369099999998</v>
      </c>
      <c r="E4558" s="446">
        <f t="shared" si="74"/>
        <v>32.734929026329624</v>
      </c>
      <c r="F4558" s="80">
        <v>-1.6384008800287786E-2</v>
      </c>
    </row>
    <row r="4559" spans="2:6">
      <c r="B4559" s="444">
        <v>37741</v>
      </c>
      <c r="C4559" s="445">
        <v>9.9313590000000005</v>
      </c>
      <c r="D4559" s="445">
        <v>9.9313590000000005</v>
      </c>
      <c r="E4559" s="446">
        <f t="shared" si="74"/>
        <v>-0.89303122836683002</v>
      </c>
      <c r="F4559" s="80">
        <v>-1.6400003605049451E-2</v>
      </c>
    </row>
    <row r="4560" spans="2:6">
      <c r="B4560" s="444">
        <v>40744</v>
      </c>
      <c r="C4560" s="445">
        <v>92.843536</v>
      </c>
      <c r="D4560" s="445">
        <v>92.843536</v>
      </c>
      <c r="E4560" s="446">
        <f t="shared" si="74"/>
        <v>0.78492060606781844</v>
      </c>
      <c r="F4560" s="80">
        <v>-1.6438225382287786E-2</v>
      </c>
    </row>
    <row r="4561" spans="2:6">
      <c r="B4561" s="444">
        <v>39155</v>
      </c>
      <c r="C4561" s="445">
        <v>52.015498999999998</v>
      </c>
      <c r="D4561" s="445">
        <v>52.015498999999998</v>
      </c>
      <c r="E4561" s="446">
        <f t="shared" si="74"/>
        <v>-0.95003637041660849</v>
      </c>
      <c r="F4561" s="80">
        <v>-1.6469975469561415E-2</v>
      </c>
    </row>
    <row r="4562" spans="2:6">
      <c r="B4562" s="444">
        <v>44974</v>
      </c>
      <c r="C4562" s="445">
        <v>1041.0672609999999</v>
      </c>
      <c r="D4562" s="445">
        <v>1041.0672609999999</v>
      </c>
      <c r="E4562" s="446">
        <f t="shared" si="74"/>
        <v>11.488907795252533</v>
      </c>
      <c r="F4562" s="80">
        <v>-1.6487093079698756E-2</v>
      </c>
    </row>
    <row r="4563" spans="2:6">
      <c r="B4563" s="444">
        <v>40620</v>
      </c>
      <c r="C4563" s="445">
        <v>83.359352000000001</v>
      </c>
      <c r="D4563" s="445">
        <v>83.359352000000001</v>
      </c>
      <c r="E4563" s="446">
        <f t="shared" si="74"/>
        <v>-4.8087453397060997E-2</v>
      </c>
      <c r="F4563" s="80">
        <v>-1.6490013402551407E-2</v>
      </c>
    </row>
    <row r="4564" spans="2:6">
      <c r="B4564" s="444">
        <v>41085</v>
      </c>
      <c r="C4564" s="445">
        <v>87.570389000000006</v>
      </c>
      <c r="D4564" s="445">
        <v>87.570389000000006</v>
      </c>
      <c r="E4564" s="446">
        <f t="shared" si="74"/>
        <v>1.0816557640321385</v>
      </c>
      <c r="F4564" s="80">
        <v>-1.6502635114327369E-2</v>
      </c>
    </row>
    <row r="4565" spans="2:6">
      <c r="B4565" s="444">
        <v>38929</v>
      </c>
      <c r="C4565" s="445">
        <v>42.067661000000001</v>
      </c>
      <c r="D4565" s="445">
        <v>42.067661000000001</v>
      </c>
      <c r="E4565" s="446">
        <f t="shared" si="74"/>
        <v>-0.44405635179458725</v>
      </c>
      <c r="F4565" s="80">
        <v>-1.6534109975601119E-2</v>
      </c>
    </row>
    <row r="4566" spans="2:6">
      <c r="B4566" s="444">
        <v>40479</v>
      </c>
      <c r="C4566" s="445">
        <v>75.668930000000003</v>
      </c>
      <c r="D4566" s="445">
        <v>75.668930000000003</v>
      </c>
      <c r="E4566" s="446">
        <f t="shared" si="74"/>
        <v>-0.813040233991844</v>
      </c>
      <c r="F4566" s="80">
        <v>-1.6534540517972096E-2</v>
      </c>
    </row>
    <row r="4567" spans="2:6">
      <c r="B4567" s="444">
        <v>43314</v>
      </c>
      <c r="C4567" s="445">
        <v>404.73376500000001</v>
      </c>
      <c r="D4567" s="445">
        <v>404.73376500000001</v>
      </c>
      <c r="E4567" s="446">
        <f t="shared" si="74"/>
        <v>9.4782304767784815</v>
      </c>
      <c r="F4567" s="80">
        <v>-1.6536359736237349E-2</v>
      </c>
    </row>
    <row r="4568" spans="2:6">
      <c r="B4568" s="444">
        <v>38674</v>
      </c>
      <c r="C4568" s="445">
        <v>38.626156000000002</v>
      </c>
      <c r="D4568" s="445">
        <v>38.626156000000002</v>
      </c>
      <c r="E4568" s="446">
        <f t="shared" si="74"/>
        <v>-0.58363166152695767</v>
      </c>
      <c r="F4568" s="80">
        <v>-1.654349661651433E-2</v>
      </c>
    </row>
    <row r="4569" spans="2:6">
      <c r="B4569" s="444">
        <v>40709</v>
      </c>
      <c r="C4569" s="445">
        <v>92.769195999999994</v>
      </c>
      <c r="D4569" s="445">
        <v>92.769195999999994</v>
      </c>
      <c r="E4569" s="446">
        <f t="shared" si="74"/>
        <v>5.9548851425662592</v>
      </c>
      <c r="F4569" s="80">
        <v>-1.6548295243729028E-2</v>
      </c>
    </row>
    <row r="4570" spans="2:6">
      <c r="B4570" s="444">
        <v>37582</v>
      </c>
      <c r="C4570" s="445">
        <v>13.338710000000001</v>
      </c>
      <c r="D4570" s="445">
        <v>13.338710000000001</v>
      </c>
      <c r="E4570" s="446">
        <f t="shared" si="74"/>
        <v>-0.94897237954369729</v>
      </c>
      <c r="F4570" s="80">
        <v>-1.6549083517950813E-2</v>
      </c>
    </row>
    <row r="4571" spans="2:6">
      <c r="B4571" s="444">
        <v>41739</v>
      </c>
      <c r="C4571" s="445">
        <v>261.40176400000001</v>
      </c>
      <c r="D4571" s="445">
        <v>261.40176400000001</v>
      </c>
      <c r="E4571" s="446">
        <f t="shared" si="74"/>
        <v>20.358972534131844</v>
      </c>
      <c r="F4571" s="80">
        <v>-1.655491096319206E-2</v>
      </c>
    </row>
    <row r="4572" spans="2:6">
      <c r="B4572" s="444">
        <v>37720</v>
      </c>
      <c r="C4572" s="445">
        <v>12.238498999999999</v>
      </c>
      <c r="D4572" s="445">
        <v>12.238498999999999</v>
      </c>
      <c r="E4572" s="446">
        <f t="shared" si="74"/>
        <v>-0.99193814315549811</v>
      </c>
      <c r="F4572" s="80">
        <v>-1.6558635561679802E-2</v>
      </c>
    </row>
    <row r="4573" spans="2:6">
      <c r="B4573" s="444">
        <v>45316</v>
      </c>
      <c r="C4573" s="445">
        <v>1518.0744629999999</v>
      </c>
      <c r="D4573" s="445">
        <v>1518.0744629999999</v>
      </c>
      <c r="E4573" s="446">
        <f t="shared" si="74"/>
        <v>3.500854577856737</v>
      </c>
      <c r="F4573" s="80">
        <v>-1.6588457941120405E-2</v>
      </c>
    </row>
    <row r="4574" spans="2:6">
      <c r="B4574" s="444">
        <v>42356</v>
      </c>
      <c r="C4574" s="445">
        <v>337.28582799999998</v>
      </c>
      <c r="D4574" s="445">
        <v>337.28582799999998</v>
      </c>
      <c r="E4574" s="446">
        <f t="shared" si="74"/>
        <v>13.123108939679689</v>
      </c>
      <c r="F4574" s="80">
        <v>-1.6619057765375311E-2</v>
      </c>
    </row>
    <row r="4575" spans="2:6">
      <c r="B4575" s="444">
        <v>38014</v>
      </c>
      <c r="C4575" s="445">
        <v>23.88184</v>
      </c>
      <c r="D4575" s="445">
        <v>23.88184</v>
      </c>
      <c r="E4575" s="446">
        <f t="shared" si="74"/>
        <v>-0.90586039484721714</v>
      </c>
      <c r="F4575" s="80">
        <v>-1.662111683798706E-2</v>
      </c>
    </row>
    <row r="4576" spans="2:6">
      <c r="B4576" s="444">
        <v>41653</v>
      </c>
      <c r="C4576" s="445">
        <v>253.68536399999999</v>
      </c>
      <c r="D4576" s="445">
        <v>253.68536399999999</v>
      </c>
      <c r="E4576" s="446">
        <f t="shared" si="74"/>
        <v>-0.18693236664516066</v>
      </c>
      <c r="F4576" s="80">
        <v>-1.6637438788835501E-2</v>
      </c>
    </row>
    <row r="4577" spans="2:6">
      <c r="B4577" s="444">
        <v>41978</v>
      </c>
      <c r="C4577" s="445">
        <v>312.01016199999998</v>
      </c>
      <c r="D4577" s="445">
        <v>312.01016199999998</v>
      </c>
      <c r="E4577" s="446">
        <f t="shared" si="74"/>
        <v>-3.90513308754874E-2</v>
      </c>
      <c r="F4577" s="80">
        <v>-1.6658507246661514E-2</v>
      </c>
    </row>
    <row r="4578" spans="2:6">
      <c r="B4578" s="444">
        <v>42380</v>
      </c>
      <c r="C4578" s="445">
        <v>324.689728</v>
      </c>
      <c r="D4578" s="445">
        <v>324.689728</v>
      </c>
      <c r="E4578" s="446">
        <f t="shared" si="74"/>
        <v>-0.10223997962498621</v>
      </c>
      <c r="F4578" s="80">
        <v>-1.6659725574936224E-2</v>
      </c>
    </row>
    <row r="4579" spans="2:6">
      <c r="B4579" s="444">
        <v>42194</v>
      </c>
      <c r="C4579" s="445">
        <v>361.66650399999997</v>
      </c>
      <c r="D4579" s="445">
        <v>361.66650399999997</v>
      </c>
      <c r="E4579" s="446">
        <f t="shared" si="74"/>
        <v>6.3288105568152435</v>
      </c>
      <c r="F4579" s="80">
        <v>-1.6666592486136222E-2</v>
      </c>
    </row>
    <row r="4580" spans="2:6">
      <c r="B4580" s="444">
        <v>39576</v>
      </c>
      <c r="C4580" s="445">
        <v>49.348595000000003</v>
      </c>
      <c r="D4580" s="445">
        <v>49.348595000000003</v>
      </c>
      <c r="E4580" s="446">
        <f t="shared" si="74"/>
        <v>-0.94157802348296948</v>
      </c>
      <c r="F4580" s="80">
        <v>-1.6683343673894679E-2</v>
      </c>
    </row>
    <row r="4581" spans="2:6">
      <c r="B4581" s="444">
        <v>44754</v>
      </c>
      <c r="C4581" s="445">
        <v>844.69232199999999</v>
      </c>
      <c r="D4581" s="445">
        <v>844.69232199999999</v>
      </c>
      <c r="E4581" s="446">
        <f t="shared" si="74"/>
        <v>1.6764881355433818</v>
      </c>
      <c r="F4581" s="80">
        <v>-1.6692114476117181E-2</v>
      </c>
    </row>
    <row r="4582" spans="2:6">
      <c r="B4582" s="444">
        <v>42621</v>
      </c>
      <c r="C4582" s="445">
        <v>315.59726000000001</v>
      </c>
      <c r="D4582" s="445">
        <v>315.59726000000001</v>
      </c>
      <c r="E4582" s="446">
        <f t="shared" si="74"/>
        <v>2.4707837968856814</v>
      </c>
      <c r="F4582" s="80">
        <v>-1.6706727699258739E-2</v>
      </c>
    </row>
    <row r="4583" spans="2:6">
      <c r="B4583" s="444">
        <v>40966</v>
      </c>
      <c r="C4583" s="445">
        <v>90.929680000000005</v>
      </c>
      <c r="D4583" s="445">
        <v>90.929680000000005</v>
      </c>
      <c r="E4583" s="446">
        <f t="shared" si="74"/>
        <v>-0.560177165691775</v>
      </c>
      <c r="F4583" s="80">
        <v>-1.6739376268434136E-2</v>
      </c>
    </row>
    <row r="4584" spans="2:6">
      <c r="B4584" s="444">
        <v>41568</v>
      </c>
      <c r="C4584" s="445">
        <v>206.74160800000001</v>
      </c>
      <c r="D4584" s="445">
        <v>206.74160800000001</v>
      </c>
      <c r="E4584" s="446">
        <f t="shared" si="74"/>
        <v>-0.43005315596540239</v>
      </c>
      <c r="F4584" s="80">
        <v>-1.6778384199271024E-2</v>
      </c>
    </row>
    <row r="4585" spans="2:6">
      <c r="B4585" s="444">
        <v>42114</v>
      </c>
      <c r="C4585" s="445">
        <v>362.73840300000001</v>
      </c>
      <c r="D4585" s="445">
        <v>362.73840300000001</v>
      </c>
      <c r="E4585" s="446">
        <f t="shared" si="74"/>
        <v>3.6996874086471081</v>
      </c>
      <c r="F4585" s="80">
        <v>-1.6806550904167716E-2</v>
      </c>
    </row>
    <row r="4586" spans="2:6">
      <c r="B4586" s="444">
        <v>40443</v>
      </c>
      <c r="C4586" s="445">
        <v>77.183516999999995</v>
      </c>
      <c r="D4586" s="445">
        <v>77.183516999999995</v>
      </c>
      <c r="E4586" s="446">
        <f t="shared" si="74"/>
        <v>2.4140729210623393</v>
      </c>
      <c r="F4586" s="80">
        <v>-1.68109012894464E-2</v>
      </c>
    </row>
    <row r="4587" spans="2:6">
      <c r="B4587" s="444">
        <v>38188</v>
      </c>
      <c r="C4587" s="445">
        <v>22.60746</v>
      </c>
      <c r="D4587" s="445">
        <v>22.60746</v>
      </c>
      <c r="E4587" s="446">
        <f t="shared" si="74"/>
        <v>5.7137030779610853E-2</v>
      </c>
      <c r="F4587" s="80">
        <v>-1.6811584017518366E-2</v>
      </c>
    </row>
    <row r="4588" spans="2:6">
      <c r="B4588" s="444">
        <v>38023</v>
      </c>
      <c r="C4588" s="445">
        <v>21.385553000000002</v>
      </c>
      <c r="D4588" s="445">
        <v>21.385553000000002</v>
      </c>
      <c r="E4588" s="446">
        <f t="shared" si="74"/>
        <v>-0.93065320944601759</v>
      </c>
      <c r="F4588" s="80">
        <v>-1.6813592953422996E-2</v>
      </c>
    </row>
    <row r="4589" spans="2:6">
      <c r="B4589" s="444">
        <v>42009</v>
      </c>
      <c r="C4589" s="445">
        <v>308.38562000000002</v>
      </c>
      <c r="D4589" s="445">
        <v>308.38562000000002</v>
      </c>
      <c r="E4589" s="446">
        <f t="shared" si="74"/>
        <v>6.3472460384846876</v>
      </c>
      <c r="F4589" s="80">
        <v>-1.681981559818968E-2</v>
      </c>
    </row>
    <row r="4590" spans="2:6">
      <c r="B4590" s="444">
        <v>38709</v>
      </c>
      <c r="C4590" s="445">
        <v>41.972954000000001</v>
      </c>
      <c r="D4590" s="445">
        <v>41.972954000000001</v>
      </c>
      <c r="E4590" s="446">
        <f t="shared" si="74"/>
        <v>-0.96058469604738084</v>
      </c>
      <c r="F4590" s="80">
        <v>-1.6833175265507205E-2</v>
      </c>
    </row>
    <row r="4591" spans="2:6">
      <c r="B4591" s="444">
        <v>44580</v>
      </c>
      <c r="C4591" s="445">
        <v>1064.8897710000001</v>
      </c>
      <c r="D4591" s="445">
        <v>1064.8897710000001</v>
      </c>
      <c r="E4591" s="446">
        <f t="shared" si="74"/>
        <v>4.2060500534181369</v>
      </c>
      <c r="F4591" s="80">
        <v>-1.6847613097728864E-2</v>
      </c>
    </row>
    <row r="4592" spans="2:6">
      <c r="B4592" s="444">
        <v>41541</v>
      </c>
      <c r="C4592" s="445">
        <v>204.548508</v>
      </c>
      <c r="D4592" s="445">
        <v>204.548508</v>
      </c>
      <c r="E4592" s="446">
        <f t="shared" si="74"/>
        <v>-0.48040730308751212</v>
      </c>
      <c r="F4592" s="80">
        <v>-1.6865467884249918E-2</v>
      </c>
    </row>
    <row r="4593" spans="2:6">
      <c r="B4593" s="444">
        <v>43469</v>
      </c>
      <c r="C4593" s="445">
        <v>393.67086799999998</v>
      </c>
      <c r="D4593" s="445">
        <v>393.67086799999998</v>
      </c>
      <c r="E4593" s="446">
        <f t="shared" si="74"/>
        <v>16.921604182848672</v>
      </c>
      <c r="F4593" s="80">
        <v>-1.6871199227991185E-2</v>
      </c>
    </row>
    <row r="4594" spans="2:6">
      <c r="B4594" s="444">
        <v>39912</v>
      </c>
      <c r="C4594" s="445">
        <v>21.966273999999999</v>
      </c>
      <c r="D4594" s="445">
        <v>21.966273999999999</v>
      </c>
      <c r="E4594" s="446">
        <f t="shared" si="74"/>
        <v>-0.60085167298228725</v>
      </c>
      <c r="F4594" s="80">
        <v>-1.689469075601191E-2</v>
      </c>
    </row>
    <row r="4595" spans="2:6">
      <c r="B4595" s="444">
        <v>39210</v>
      </c>
      <c r="C4595" s="445">
        <v>55.032859999999999</v>
      </c>
      <c r="D4595" s="445">
        <v>55.032859999999999</v>
      </c>
      <c r="E4595" s="446">
        <f t="shared" si="74"/>
        <v>-0.86182814877416059</v>
      </c>
      <c r="F4595" s="80">
        <v>-1.6898674620340448E-2</v>
      </c>
    </row>
    <row r="4596" spans="2:6">
      <c r="B4596" s="444">
        <v>43311</v>
      </c>
      <c r="C4596" s="445">
        <v>398.29284699999999</v>
      </c>
      <c r="D4596" s="445">
        <v>398.29284699999999</v>
      </c>
      <c r="E4596" s="446">
        <f t="shared" si="74"/>
        <v>10.634172828609724</v>
      </c>
      <c r="F4596" s="80">
        <v>-1.6918368633344283E-2</v>
      </c>
    </row>
    <row r="4597" spans="2:6">
      <c r="B4597" s="444">
        <v>39660</v>
      </c>
      <c r="C4597" s="445">
        <v>34.234737000000003</v>
      </c>
      <c r="D4597" s="445">
        <v>34.234737000000003</v>
      </c>
      <c r="E4597" s="446">
        <f t="shared" si="74"/>
        <v>0.25433123150479253</v>
      </c>
      <c r="F4597" s="80">
        <v>-1.6928204252157686E-2</v>
      </c>
    </row>
    <row r="4598" spans="2:6">
      <c r="B4598" s="444">
        <v>38488</v>
      </c>
      <c r="C4598" s="445">
        <v>27.293219000000001</v>
      </c>
      <c r="D4598" s="445">
        <v>27.293219000000001</v>
      </c>
      <c r="E4598" s="446">
        <f t="shared" si="74"/>
        <v>-0.65482812822256264</v>
      </c>
      <c r="F4598" s="80">
        <v>-1.6960987714866316E-2</v>
      </c>
    </row>
    <row r="4599" spans="2:6">
      <c r="B4599" s="444">
        <v>40466</v>
      </c>
      <c r="C4599" s="445">
        <v>79.071387999999999</v>
      </c>
      <c r="D4599" s="445">
        <v>79.071387999999999</v>
      </c>
      <c r="E4599" s="446">
        <f t="shared" si="74"/>
        <v>-0.93206609822886077</v>
      </c>
      <c r="F4599" s="80">
        <v>-1.6976616525729238E-2</v>
      </c>
    </row>
    <row r="4600" spans="2:6">
      <c r="B4600" s="444">
        <v>44566</v>
      </c>
      <c r="C4600" s="445">
        <v>1163.945923</v>
      </c>
      <c r="D4600" s="445">
        <v>1163.945923</v>
      </c>
      <c r="E4600" s="446">
        <f t="shared" si="74"/>
        <v>2.6092627206281391</v>
      </c>
      <c r="F4600" s="80">
        <v>-1.7023505738834377E-2</v>
      </c>
    </row>
    <row r="4601" spans="2:6">
      <c r="B4601" s="444">
        <v>42669</v>
      </c>
      <c r="C4601" s="445">
        <v>322.48855600000002</v>
      </c>
      <c r="D4601" s="445">
        <v>322.48855600000002</v>
      </c>
      <c r="E4601" s="446">
        <f t="shared" si="74"/>
        <v>2.4636609972668868</v>
      </c>
      <c r="F4601" s="80">
        <v>-1.7028532132702057E-2</v>
      </c>
    </row>
    <row r="4602" spans="2:6">
      <c r="B4602" s="444">
        <v>40983</v>
      </c>
      <c r="C4602" s="445">
        <v>93.106269999999995</v>
      </c>
      <c r="D4602" s="445">
        <v>93.106269999999995</v>
      </c>
      <c r="E4602" s="446">
        <f t="shared" si="74"/>
        <v>-0.843404613797055</v>
      </c>
      <c r="F4602" s="80">
        <v>-1.7036617132660248E-2</v>
      </c>
    </row>
    <row r="4603" spans="2:6">
      <c r="B4603" s="444">
        <v>44074</v>
      </c>
      <c r="C4603" s="445">
        <v>594.56585700000005</v>
      </c>
      <c r="D4603" s="445">
        <v>594.56585700000005</v>
      </c>
      <c r="E4603" s="446">
        <f t="shared" si="74"/>
        <v>0.26632605097600104</v>
      </c>
      <c r="F4603" s="80">
        <v>-1.7057114821941388E-2</v>
      </c>
    </row>
    <row r="4604" spans="2:6">
      <c r="B4604" s="444">
        <v>44007</v>
      </c>
      <c r="C4604" s="445">
        <v>469.520355</v>
      </c>
      <c r="D4604" s="445">
        <v>469.520355</v>
      </c>
      <c r="E4604" s="446">
        <f t="shared" si="74"/>
        <v>6.8055428322687996</v>
      </c>
      <c r="F4604" s="80">
        <v>-1.7065920460210493E-2</v>
      </c>
    </row>
    <row r="4605" spans="2:6">
      <c r="B4605" s="444">
        <v>40144</v>
      </c>
      <c r="C4605" s="445">
        <v>60.152172</v>
      </c>
      <c r="D4605" s="445">
        <v>60.152172</v>
      </c>
      <c r="E4605" s="446">
        <f t="shared" si="74"/>
        <v>-0.16702282828951442</v>
      </c>
      <c r="F4605" s="80">
        <v>-1.7077333758973245E-2</v>
      </c>
    </row>
    <row r="4606" spans="2:6">
      <c r="B4606" s="444">
        <v>40872</v>
      </c>
      <c r="C4606" s="445">
        <v>72.213470000000001</v>
      </c>
      <c r="D4606" s="445">
        <v>72.213470000000001</v>
      </c>
      <c r="E4606" s="446">
        <f t="shared" si="74"/>
        <v>5.2460581274990927</v>
      </c>
      <c r="F4606" s="80">
        <v>-1.7155615170931116E-2</v>
      </c>
    </row>
    <row r="4607" spans="2:6">
      <c r="B4607" s="444">
        <v>37704</v>
      </c>
      <c r="C4607" s="445">
        <v>11.561446999999999</v>
      </c>
      <c r="D4607" s="445">
        <v>11.561446999999999</v>
      </c>
      <c r="E4607" s="446">
        <f t="shared" si="74"/>
        <v>-0.81107900291872559</v>
      </c>
      <c r="F4607" s="80">
        <v>-1.7203668737761246E-2</v>
      </c>
    </row>
    <row r="4608" spans="2:6">
      <c r="B4608" s="444">
        <v>40143</v>
      </c>
      <c r="C4608" s="445">
        <v>61.197257999999998</v>
      </c>
      <c r="D4608" s="445">
        <v>61.197257999999998</v>
      </c>
      <c r="E4608" s="446">
        <f t="shared" si="74"/>
        <v>-0.92494576159285591</v>
      </c>
      <c r="F4608" s="80">
        <v>-1.7221681330900851E-2</v>
      </c>
    </row>
    <row r="4609" spans="2:6">
      <c r="B4609" s="444">
        <v>44260</v>
      </c>
      <c r="C4609" s="445">
        <v>815.37377900000001</v>
      </c>
      <c r="D4609" s="445">
        <v>815.37377900000001</v>
      </c>
      <c r="E4609" s="446">
        <f t="shared" si="74"/>
        <v>1.0090402499198317</v>
      </c>
      <c r="F4609" s="80">
        <v>-1.7223457253122465E-2</v>
      </c>
    </row>
    <row r="4610" spans="2:6">
      <c r="B4610" s="444">
        <v>43448</v>
      </c>
      <c r="C4610" s="445">
        <v>405.85238600000002</v>
      </c>
      <c r="D4610" s="445">
        <v>405.85238600000002</v>
      </c>
      <c r="E4610" s="446">
        <f t="shared" si="74"/>
        <v>0.481021414232226</v>
      </c>
      <c r="F4610" s="80">
        <v>-1.7227923486922814E-2</v>
      </c>
    </row>
    <row r="4611" spans="2:6">
      <c r="B4611" s="444">
        <v>41813</v>
      </c>
      <c r="C4611" s="445">
        <v>274.035461</v>
      </c>
      <c r="D4611" s="445">
        <v>274.035461</v>
      </c>
      <c r="E4611" s="446">
        <f t="shared" si="74"/>
        <v>4.7410723630958662</v>
      </c>
      <c r="F4611" s="80">
        <v>-1.7244207057308336E-2</v>
      </c>
    </row>
    <row r="4612" spans="2:6">
      <c r="B4612" s="444">
        <v>39461</v>
      </c>
      <c r="C4612" s="445">
        <v>47.732452000000002</v>
      </c>
      <c r="D4612" s="445">
        <v>47.732452000000002</v>
      </c>
      <c r="E4612" s="446">
        <f t="shared" si="74"/>
        <v>1.2234752171177461</v>
      </c>
      <c r="F4612" s="80">
        <v>-1.7306883495043834E-2</v>
      </c>
    </row>
    <row r="4613" spans="2:6">
      <c r="B4613" s="444">
        <v>37978</v>
      </c>
      <c r="C4613" s="445">
        <v>21.467499</v>
      </c>
      <c r="D4613" s="445">
        <v>21.467499</v>
      </c>
      <c r="E4613" s="446">
        <f t="shared" si="74"/>
        <v>-0.70137012381243236</v>
      </c>
      <c r="F4613" s="80">
        <v>-1.731309699347916E-2</v>
      </c>
    </row>
    <row r="4614" spans="2:6">
      <c r="B4614" s="444">
        <v>40870</v>
      </c>
      <c r="C4614" s="445">
        <v>71.886641999999995</v>
      </c>
      <c r="D4614" s="445">
        <v>71.886641999999995</v>
      </c>
      <c r="E4614" s="446">
        <f t="shared" si="74"/>
        <v>-0.80684912953014121</v>
      </c>
      <c r="F4614" s="80">
        <v>-1.7358531976338076E-2</v>
      </c>
    </row>
    <row r="4615" spans="2:6">
      <c r="B4615" s="444">
        <v>43256</v>
      </c>
      <c r="C4615" s="445">
        <v>372.17871100000002</v>
      </c>
      <c r="D4615" s="445">
        <v>372.17871100000002</v>
      </c>
      <c r="E4615" s="446">
        <f t="shared" si="74"/>
        <v>17.237491645775901</v>
      </c>
      <c r="F4615" s="80">
        <v>-1.7375352583619996E-2</v>
      </c>
    </row>
    <row r="4616" spans="2:6">
      <c r="B4616" s="444">
        <v>38057</v>
      </c>
      <c r="C4616" s="445">
        <v>20.407340999999999</v>
      </c>
      <c r="D4616" s="445">
        <v>20.407340999999999</v>
      </c>
      <c r="E4616" s="446">
        <f t="shared" si="74"/>
        <v>-0.94846541304533782</v>
      </c>
      <c r="F4616" s="80">
        <v>-1.7391073647588406E-2</v>
      </c>
    </row>
    <row r="4617" spans="2:6">
      <c r="B4617" s="444">
        <v>43458</v>
      </c>
      <c r="C4617" s="445">
        <v>395.99310300000002</v>
      </c>
      <c r="D4617" s="445">
        <v>395.99310300000002</v>
      </c>
      <c r="E4617" s="446">
        <f t="shared" si="74"/>
        <v>-0.14803412712010477</v>
      </c>
      <c r="F4617" s="80">
        <v>-1.7392422304579047E-2</v>
      </c>
    </row>
    <row r="4618" spans="2:6">
      <c r="B4618" s="444">
        <v>43565</v>
      </c>
      <c r="C4618" s="445">
        <v>464.79925500000002</v>
      </c>
      <c r="D4618" s="445">
        <v>464.79925500000002</v>
      </c>
      <c r="E4618" s="446">
        <f t="shared" si="74"/>
        <v>0.30492099607350953</v>
      </c>
      <c r="F4618" s="80">
        <v>-1.7395227309732086E-2</v>
      </c>
    </row>
    <row r="4619" spans="2:6">
      <c r="B4619" s="444">
        <v>42976</v>
      </c>
      <c r="C4619" s="445">
        <v>356.18957499999999</v>
      </c>
      <c r="D4619" s="445">
        <v>356.18957499999999</v>
      </c>
      <c r="E4619" s="446">
        <f t="shared" ref="E4619:E4675" si="75">C4619/C4620-1</f>
        <v>-0.65231470882715048</v>
      </c>
      <c r="F4619" s="80">
        <v>-1.7403352501609293E-2</v>
      </c>
    </row>
    <row r="4620" spans="2:6">
      <c r="B4620" s="444">
        <v>45022</v>
      </c>
      <c r="C4620" s="445">
        <v>1024.459717</v>
      </c>
      <c r="D4620" s="445">
        <v>1024.459717</v>
      </c>
      <c r="E4620" s="446">
        <f t="shared" si="75"/>
        <v>-0.14750043486052611</v>
      </c>
      <c r="F4620" s="80">
        <v>-1.74134392131855E-2</v>
      </c>
    </row>
    <row r="4621" spans="2:6">
      <c r="B4621" s="444">
        <v>45222</v>
      </c>
      <c r="C4621" s="445">
        <v>1201.7128909999999</v>
      </c>
      <c r="D4621" s="445">
        <v>1201.7128909999999</v>
      </c>
      <c r="E4621" s="446">
        <f t="shared" si="75"/>
        <v>22.513126981459127</v>
      </c>
      <c r="F4621" s="80">
        <v>-1.7439974551992976E-2</v>
      </c>
    </row>
    <row r="4622" spans="2:6">
      <c r="B4622" s="444">
        <v>39156</v>
      </c>
      <c r="C4622" s="445">
        <v>51.108170000000001</v>
      </c>
      <c r="D4622" s="445">
        <v>51.108170000000001</v>
      </c>
      <c r="E4622" s="446">
        <f t="shared" si="75"/>
        <v>-0.94239149579209247</v>
      </c>
      <c r="F4622" s="80">
        <v>-1.7443435465263835E-2</v>
      </c>
    </row>
    <row r="4623" spans="2:6">
      <c r="B4623" s="444">
        <v>44706</v>
      </c>
      <c r="C4623" s="445">
        <v>887.163635</v>
      </c>
      <c r="D4623" s="445">
        <v>887.163635</v>
      </c>
      <c r="E4623" s="446">
        <f t="shared" si="75"/>
        <v>31.311731649829909</v>
      </c>
      <c r="F4623" s="80">
        <v>-1.7443794326701179E-2</v>
      </c>
    </row>
    <row r="4624" spans="2:6">
      <c r="B4624" s="444">
        <v>39938</v>
      </c>
      <c r="C4624" s="445">
        <v>27.456394</v>
      </c>
      <c r="D4624" s="445">
        <v>27.456394</v>
      </c>
      <c r="E4624" s="446">
        <f t="shared" si="75"/>
        <v>1.2174427604957128</v>
      </c>
      <c r="F4624" s="80">
        <v>-1.7503931126639727E-2</v>
      </c>
    </row>
    <row r="4625" spans="2:6">
      <c r="B4625" s="444">
        <v>37638</v>
      </c>
      <c r="C4625" s="445">
        <v>12.382008000000001</v>
      </c>
      <c r="D4625" s="445">
        <v>12.382008000000001</v>
      </c>
      <c r="E4625" s="446">
        <f t="shared" si="75"/>
        <v>-7.6817295759379123E-2</v>
      </c>
      <c r="F4625" s="80">
        <v>-1.7517800237899839E-2</v>
      </c>
    </row>
    <row r="4626" spans="2:6">
      <c r="B4626" s="444">
        <v>37901</v>
      </c>
      <c r="C4626" s="445">
        <v>13.412305</v>
      </c>
      <c r="D4626" s="445">
        <v>13.412305</v>
      </c>
      <c r="E4626" s="446">
        <f t="shared" si="75"/>
        <v>-0.81286527816102483</v>
      </c>
      <c r="F4626" s="80">
        <v>-1.7520366283987898E-2</v>
      </c>
    </row>
    <row r="4627" spans="2:6">
      <c r="B4627" s="444">
        <v>40877</v>
      </c>
      <c r="C4627" s="445">
        <v>71.671920999999998</v>
      </c>
      <c r="D4627" s="445">
        <v>71.671920999999998</v>
      </c>
      <c r="E4627" s="446">
        <f t="shared" si="75"/>
        <v>-0.49559905964506168</v>
      </c>
      <c r="F4627" s="80">
        <v>-1.7534988291748932E-2</v>
      </c>
    </row>
    <row r="4628" spans="2:6">
      <c r="B4628" s="444">
        <v>41408</v>
      </c>
      <c r="C4628" s="445">
        <v>142.093155</v>
      </c>
      <c r="D4628" s="445">
        <v>142.093155</v>
      </c>
      <c r="E4628" s="446">
        <f t="shared" si="75"/>
        <v>-0.87936917703267292</v>
      </c>
      <c r="F4628" s="80">
        <v>-1.7536749041616728E-2</v>
      </c>
    </row>
    <row r="4629" spans="2:6">
      <c r="B4629" s="444">
        <v>45211</v>
      </c>
      <c r="C4629" s="445">
        <v>1177.9174800000001</v>
      </c>
      <c r="D4629" s="445">
        <v>1177.9174800000001</v>
      </c>
      <c r="E4629" s="446">
        <f t="shared" si="75"/>
        <v>2.7426719553118826</v>
      </c>
      <c r="F4629" s="80">
        <v>-1.754180966691965E-2</v>
      </c>
    </row>
    <row r="4630" spans="2:6">
      <c r="B4630" s="444">
        <v>41957</v>
      </c>
      <c r="C4630" s="445">
        <v>314.72634900000003</v>
      </c>
      <c r="D4630" s="445">
        <v>314.72634900000003</v>
      </c>
      <c r="E4630" s="446">
        <f t="shared" si="75"/>
        <v>-0.1356075572906541</v>
      </c>
      <c r="F4630" s="80">
        <v>-1.7565957758910344E-2</v>
      </c>
    </row>
    <row r="4631" spans="2:6">
      <c r="B4631" s="444">
        <v>43088</v>
      </c>
      <c r="C4631" s="445">
        <v>364.10122699999999</v>
      </c>
      <c r="D4631" s="445">
        <v>364.10122699999999</v>
      </c>
      <c r="E4631" s="446">
        <f t="shared" si="75"/>
        <v>5.6590967994396353</v>
      </c>
      <c r="F4631" s="80">
        <v>-1.7570457067639045E-2</v>
      </c>
    </row>
    <row r="4632" spans="2:6">
      <c r="B4632" s="444">
        <v>40051</v>
      </c>
      <c r="C4632" s="445">
        <v>54.677269000000003</v>
      </c>
      <c r="D4632" s="445">
        <v>54.677269000000003</v>
      </c>
      <c r="E4632" s="446">
        <f t="shared" si="75"/>
        <v>0.11790383379611713</v>
      </c>
      <c r="F4632" s="80">
        <v>-1.757812647390844E-2</v>
      </c>
    </row>
    <row r="4633" spans="2:6">
      <c r="B4633" s="444">
        <v>39028</v>
      </c>
      <c r="C4633" s="445">
        <v>48.910530000000001</v>
      </c>
      <c r="D4633" s="445">
        <v>48.910530000000001</v>
      </c>
      <c r="E4633" s="446">
        <f t="shared" si="75"/>
        <v>-0.88694699320237269</v>
      </c>
      <c r="F4633" s="80">
        <v>-1.7605420782897507E-2</v>
      </c>
    </row>
    <row r="4634" spans="2:6">
      <c r="B4634" s="444">
        <v>43655</v>
      </c>
      <c r="C4634" s="445">
        <v>432.63360599999999</v>
      </c>
      <c r="D4634" s="445">
        <v>432.63360599999999</v>
      </c>
      <c r="E4634" s="446">
        <f t="shared" si="75"/>
        <v>15.589796457168692</v>
      </c>
      <c r="F4634" s="80">
        <v>-1.7612249212040187E-2</v>
      </c>
    </row>
    <row r="4635" spans="2:6">
      <c r="B4635" s="444">
        <v>39769</v>
      </c>
      <c r="C4635" s="445">
        <v>26.078295000000001</v>
      </c>
      <c r="D4635" s="445">
        <v>26.078295000000001</v>
      </c>
      <c r="E4635" s="446">
        <f t="shared" si="75"/>
        <v>-2.3317643598265603E-2</v>
      </c>
      <c r="F4635" s="80">
        <v>-1.7624916047208061E-2</v>
      </c>
    </row>
    <row r="4636" spans="2:6">
      <c r="B4636" s="444">
        <v>38350</v>
      </c>
      <c r="C4636" s="445">
        <v>26.700897000000001</v>
      </c>
      <c r="D4636" s="445">
        <v>26.700897000000001</v>
      </c>
      <c r="E4636" s="446">
        <f t="shared" si="75"/>
        <v>-0.25759882549962831</v>
      </c>
      <c r="F4636" s="80">
        <v>-1.7650751328444625E-2</v>
      </c>
    </row>
    <row r="4637" spans="2:6">
      <c r="B4637" s="444">
        <v>38611</v>
      </c>
      <c r="C4637" s="445">
        <v>35.965591000000003</v>
      </c>
      <c r="D4637" s="445">
        <v>35.965591000000003</v>
      </c>
      <c r="E4637" s="446">
        <f t="shared" si="75"/>
        <v>-0.54145732069239116</v>
      </c>
      <c r="F4637" s="80">
        <v>-1.766333301340417E-2</v>
      </c>
    </row>
    <row r="4638" spans="2:6">
      <c r="B4638" s="444">
        <v>40521</v>
      </c>
      <c r="C4638" s="445">
        <v>78.434555000000003</v>
      </c>
      <c r="D4638" s="445">
        <v>78.434555000000003</v>
      </c>
      <c r="E4638" s="446">
        <f t="shared" si="75"/>
        <v>-0.83771237125416187</v>
      </c>
      <c r="F4638" s="80">
        <v>-1.766564923795555E-2</v>
      </c>
    </row>
    <row r="4639" spans="2:6">
      <c r="B4639" s="444">
        <v>43896</v>
      </c>
      <c r="C4639" s="445">
        <v>483.30581699999999</v>
      </c>
      <c r="D4639" s="445">
        <v>483.30581699999999</v>
      </c>
      <c r="E4639" s="446">
        <f t="shared" si="75"/>
        <v>0.54737270131235016</v>
      </c>
      <c r="F4639" s="80">
        <v>-1.769632809876176E-2</v>
      </c>
    </row>
    <row r="4640" spans="2:6">
      <c r="B4640" s="444">
        <v>42691</v>
      </c>
      <c r="C4640" s="445">
        <v>312.33963</v>
      </c>
      <c r="D4640" s="445">
        <v>312.33963</v>
      </c>
      <c r="E4640" s="446">
        <f t="shared" si="75"/>
        <v>2.6643116958212705</v>
      </c>
      <c r="F4640" s="80">
        <v>-1.7703659152867535E-2</v>
      </c>
    </row>
    <row r="4641" spans="2:6">
      <c r="B4641" s="444">
        <v>40605</v>
      </c>
      <c r="C4641" s="445">
        <v>85.238281000000001</v>
      </c>
      <c r="D4641" s="445">
        <v>85.238281000000001</v>
      </c>
      <c r="E4641" s="446">
        <f t="shared" si="75"/>
        <v>-0.73921428863325822</v>
      </c>
      <c r="F4641" s="80">
        <v>-1.7707176291628657E-2</v>
      </c>
    </row>
    <row r="4642" spans="2:6">
      <c r="B4642" s="444">
        <v>42649</v>
      </c>
      <c r="C4642" s="445">
        <v>326.85180700000001</v>
      </c>
      <c r="D4642" s="445">
        <v>326.85180700000001</v>
      </c>
      <c r="E4642" s="446">
        <f t="shared" si="75"/>
        <v>2.9442860993253479</v>
      </c>
      <c r="F4642" s="80">
        <v>-1.7708482866367059E-2</v>
      </c>
    </row>
    <row r="4643" spans="2:6">
      <c r="B4643" s="444">
        <v>40847</v>
      </c>
      <c r="C4643" s="445">
        <v>82.867165</v>
      </c>
      <c r="D4643" s="445">
        <v>82.867165</v>
      </c>
      <c r="E4643" s="446">
        <f t="shared" si="75"/>
        <v>0.53895914479898432</v>
      </c>
      <c r="F4643" s="80">
        <v>-1.770889516658436E-2</v>
      </c>
    </row>
    <row r="4644" spans="2:6">
      <c r="B4644" s="444">
        <v>39258</v>
      </c>
      <c r="C4644" s="445">
        <v>53.846240999999999</v>
      </c>
      <c r="D4644" s="445">
        <v>53.846240999999999</v>
      </c>
      <c r="E4644" s="446">
        <f t="shared" si="75"/>
        <v>-0.83841599906234521</v>
      </c>
      <c r="F4644" s="80">
        <v>-1.7711290685576531E-2</v>
      </c>
    </row>
    <row r="4645" spans="2:6">
      <c r="B4645" s="444">
        <v>42342</v>
      </c>
      <c r="C4645" s="445">
        <v>333.23992900000002</v>
      </c>
      <c r="D4645" s="445">
        <v>333.23992900000002</v>
      </c>
      <c r="E4645" s="446">
        <f t="shared" si="75"/>
        <v>17.706736256518788</v>
      </c>
      <c r="F4645" s="80">
        <v>-1.7799606501388565E-2</v>
      </c>
    </row>
    <row r="4646" spans="2:6">
      <c r="B4646" s="444">
        <v>39870</v>
      </c>
      <c r="C4646" s="445">
        <v>17.8139</v>
      </c>
      <c r="D4646" s="445">
        <v>17.8139</v>
      </c>
      <c r="E4646" s="446">
        <f t="shared" si="75"/>
        <v>-0.87046867125000538</v>
      </c>
      <c r="F4646" s="80">
        <v>-1.7839593350007732E-2</v>
      </c>
    </row>
    <row r="4647" spans="2:6">
      <c r="B4647" s="444">
        <v>41386</v>
      </c>
      <c r="C4647" s="445">
        <v>137.525803</v>
      </c>
      <c r="D4647" s="445">
        <v>137.525803</v>
      </c>
      <c r="E4647" s="446">
        <f t="shared" si="75"/>
        <v>0.33326347050919369</v>
      </c>
      <c r="F4647" s="80">
        <v>-1.784132503497593E-2</v>
      </c>
    </row>
    <row r="4648" spans="2:6">
      <c r="B4648" s="444">
        <v>41150</v>
      </c>
      <c r="C4648" s="445">
        <v>103.14975699999999</v>
      </c>
      <c r="D4648" s="445">
        <v>103.14975699999999</v>
      </c>
      <c r="E4648" s="446">
        <f t="shared" si="75"/>
        <v>0.30638210258129028</v>
      </c>
      <c r="F4648" s="80">
        <v>-1.7847444069303275E-2</v>
      </c>
    </row>
    <row r="4649" spans="2:6">
      <c r="B4649" s="444">
        <v>40933</v>
      </c>
      <c r="C4649" s="445">
        <v>78.958336000000003</v>
      </c>
      <c r="D4649" s="445">
        <v>78.958336000000003</v>
      </c>
      <c r="E4649" s="446">
        <f t="shared" si="75"/>
        <v>-0.75379802611202817</v>
      </c>
      <c r="F4649" s="80">
        <v>-1.7855296810172727E-2</v>
      </c>
    </row>
    <row r="4650" spans="2:6">
      <c r="B4650" s="444">
        <v>41975</v>
      </c>
      <c r="C4650" s="445">
        <v>320.705536</v>
      </c>
      <c r="D4650" s="445">
        <v>320.705536</v>
      </c>
      <c r="E4650" s="446">
        <f t="shared" si="75"/>
        <v>7.7042749085544457</v>
      </c>
      <c r="F4650" s="80">
        <v>-1.7861682308360605E-2</v>
      </c>
    </row>
    <row r="4651" spans="2:6">
      <c r="B4651" s="444">
        <v>38616</v>
      </c>
      <c r="C4651" s="445">
        <v>36.844600999999997</v>
      </c>
      <c r="D4651" s="445">
        <v>36.844600999999997</v>
      </c>
      <c r="E4651" s="446">
        <f t="shared" si="75"/>
        <v>1.5674579800238524</v>
      </c>
      <c r="F4651" s="80">
        <v>-1.7866153099331705E-2</v>
      </c>
    </row>
    <row r="4652" spans="2:6">
      <c r="B4652" s="444">
        <v>37867</v>
      </c>
      <c r="C4652" s="445">
        <v>14.350614999999999</v>
      </c>
      <c r="D4652" s="445">
        <v>14.350614999999999</v>
      </c>
      <c r="E4652" s="446">
        <f t="shared" si="75"/>
        <v>-0.89534670497177749</v>
      </c>
      <c r="F4652" s="80">
        <v>-1.787991054398641E-2</v>
      </c>
    </row>
    <row r="4653" spans="2:6">
      <c r="B4653" s="444">
        <v>41389</v>
      </c>
      <c r="C4653" s="445">
        <v>137.125305</v>
      </c>
      <c r="D4653" s="445">
        <v>137.125305</v>
      </c>
      <c r="E4653" s="446">
        <f t="shared" si="75"/>
        <v>4.2073484646929078</v>
      </c>
      <c r="F4653" s="80">
        <v>-1.7892719387238021E-2</v>
      </c>
    </row>
    <row r="4654" spans="2:6">
      <c r="B4654" s="444">
        <v>38330</v>
      </c>
      <c r="C4654" s="445">
        <v>26.333037999999998</v>
      </c>
      <c r="D4654" s="445">
        <v>26.333037999999998</v>
      </c>
      <c r="E4654" s="446">
        <f t="shared" si="75"/>
        <v>-0.96942854643952781</v>
      </c>
      <c r="F4654" s="80">
        <v>-1.789280147380401E-2</v>
      </c>
    </row>
    <row r="4655" spans="2:6">
      <c r="B4655" s="444">
        <v>44305</v>
      </c>
      <c r="C4655" s="445">
        <v>861.36035200000003</v>
      </c>
      <c r="D4655" s="445">
        <v>861.36035200000003</v>
      </c>
      <c r="E4655" s="446">
        <f t="shared" si="75"/>
        <v>-0.43445728594376565</v>
      </c>
      <c r="F4655" s="80">
        <v>-1.7921495634444118E-2</v>
      </c>
    </row>
    <row r="4656" spans="2:6">
      <c r="B4656" s="444">
        <v>45327</v>
      </c>
      <c r="C4656" s="445">
        <v>1523.0686040000001</v>
      </c>
      <c r="D4656" s="445">
        <v>1523.0686040000001</v>
      </c>
      <c r="E4656" s="446">
        <f t="shared" si="75"/>
        <v>3.0556470098710005</v>
      </c>
      <c r="F4656" s="80">
        <v>-1.7932194015421676E-2</v>
      </c>
    </row>
    <row r="4657" spans="2:6">
      <c r="B4657" s="444">
        <v>42209</v>
      </c>
      <c r="C4657" s="445">
        <v>375.54269399999998</v>
      </c>
      <c r="D4657" s="445">
        <v>375.54269399999998</v>
      </c>
      <c r="E4657" s="446">
        <f t="shared" si="75"/>
        <v>5.6730449459243619</v>
      </c>
      <c r="F4657" s="80">
        <v>-1.793697245037984E-2</v>
      </c>
    </row>
    <row r="4658" spans="2:6">
      <c r="B4658" s="444">
        <v>39245</v>
      </c>
      <c r="C4658" s="445">
        <v>56.277560999999999</v>
      </c>
      <c r="D4658" s="445">
        <v>56.277560999999999</v>
      </c>
      <c r="E4658" s="446">
        <f t="shared" si="75"/>
        <v>-0.80726052901428069</v>
      </c>
      <c r="F4658" s="80">
        <v>-1.795513378611624E-2</v>
      </c>
    </row>
    <row r="4659" spans="2:6">
      <c r="B4659" s="444">
        <v>42523</v>
      </c>
      <c r="C4659" s="445">
        <v>291.98773199999999</v>
      </c>
      <c r="D4659" s="445">
        <v>291.98773199999999</v>
      </c>
      <c r="E4659" s="446">
        <f t="shared" si="75"/>
        <v>8.8332749373910637</v>
      </c>
      <c r="F4659" s="80">
        <v>-1.797004669345037E-2</v>
      </c>
    </row>
    <row r="4660" spans="2:6">
      <c r="B4660" s="444">
        <v>39958</v>
      </c>
      <c r="C4660" s="445">
        <v>29.693843999999999</v>
      </c>
      <c r="D4660" s="445">
        <v>29.693843999999999</v>
      </c>
      <c r="E4660" s="446">
        <f t="shared" si="75"/>
        <v>-0.92201598504220184</v>
      </c>
      <c r="F4660" s="80">
        <v>-1.7974916988448553E-2</v>
      </c>
    </row>
    <row r="4661" spans="2:6">
      <c r="B4661" s="444">
        <v>43115</v>
      </c>
      <c r="C4661" s="445">
        <v>380.76834100000002</v>
      </c>
      <c r="D4661" s="445">
        <v>380.76834100000002</v>
      </c>
      <c r="E4661" s="446">
        <f t="shared" si="75"/>
        <v>0.31198309774427635</v>
      </c>
      <c r="F4661" s="80">
        <v>-1.7982303508549347E-2</v>
      </c>
    </row>
    <row r="4662" spans="2:6">
      <c r="B4662" s="444">
        <v>41988</v>
      </c>
      <c r="C4662" s="445">
        <v>290.22351099999997</v>
      </c>
      <c r="D4662" s="445">
        <v>290.22351099999997</v>
      </c>
      <c r="E4662" s="446">
        <f t="shared" si="75"/>
        <v>2.1665066921130469</v>
      </c>
      <c r="F4662" s="80">
        <v>-1.7983216039938577E-2</v>
      </c>
    </row>
    <row r="4663" spans="2:6">
      <c r="B4663" s="444">
        <v>40735</v>
      </c>
      <c r="C4663" s="445">
        <v>91.654160000000005</v>
      </c>
      <c r="D4663" s="445">
        <v>91.654160000000005</v>
      </c>
      <c r="E4663" s="446">
        <f t="shared" si="75"/>
        <v>-0.72439870292670994</v>
      </c>
      <c r="F4663" s="80">
        <v>-1.8018778614373288E-2</v>
      </c>
    </row>
    <row r="4664" spans="2:6">
      <c r="B4664" s="444">
        <v>42663</v>
      </c>
      <c r="C4664" s="445">
        <v>332.560699</v>
      </c>
      <c r="D4664" s="445">
        <v>332.560699</v>
      </c>
      <c r="E4664" s="446">
        <f t="shared" si="75"/>
        <v>-0.320129596813575</v>
      </c>
      <c r="F4664" s="80">
        <v>-1.8060019130427651E-2</v>
      </c>
    </row>
    <row r="4665" spans="2:6">
      <c r="B4665" s="444">
        <v>43888</v>
      </c>
      <c r="C4665" s="445">
        <v>489.153076</v>
      </c>
      <c r="D4665" s="445">
        <v>489.153076</v>
      </c>
      <c r="E4665" s="446">
        <f t="shared" si="75"/>
        <v>10.764528036511054</v>
      </c>
      <c r="F4665" s="80">
        <v>-1.8077383799940061E-2</v>
      </c>
    </row>
    <row r="4666" spans="2:6">
      <c r="B4666" s="444">
        <v>40015</v>
      </c>
      <c r="C4666" s="445">
        <v>41.57864</v>
      </c>
      <c r="D4666" s="445">
        <v>41.57864</v>
      </c>
      <c r="E4666" s="446">
        <f t="shared" si="75"/>
        <v>-0.88190163481290795</v>
      </c>
      <c r="F4666" s="80">
        <v>-1.8181799290999168E-2</v>
      </c>
    </row>
    <row r="4667" spans="2:6">
      <c r="B4667" s="444">
        <v>42830</v>
      </c>
      <c r="C4667" s="445">
        <v>352.06787100000003</v>
      </c>
      <c r="D4667" s="445">
        <v>352.06787100000003</v>
      </c>
      <c r="E4667" s="446">
        <f t="shared" si="75"/>
        <v>12.238407843868943</v>
      </c>
      <c r="F4667" s="80">
        <v>-1.8181986873905931E-2</v>
      </c>
    </row>
    <row r="4668" spans="2:6">
      <c r="B4668" s="444">
        <v>38253</v>
      </c>
      <c r="C4668" s="445">
        <v>26.594427</v>
      </c>
      <c r="D4668" s="445">
        <v>26.594427</v>
      </c>
      <c r="E4668" s="446">
        <f t="shared" si="75"/>
        <v>-0.94423308688964158</v>
      </c>
      <c r="F4668" s="80">
        <v>-1.8188799698040992E-2</v>
      </c>
    </row>
    <row r="4669" spans="2:6">
      <c r="B4669" s="444">
        <v>43823</v>
      </c>
      <c r="C4669" s="445">
        <v>476.88540599999999</v>
      </c>
      <c r="D4669" s="445">
        <v>476.88540599999999</v>
      </c>
      <c r="E4669" s="446">
        <f t="shared" si="75"/>
        <v>3.0951114928866792</v>
      </c>
      <c r="F4669" s="80">
        <v>-1.8215060233608193E-2</v>
      </c>
    </row>
    <row r="4670" spans="2:6">
      <c r="B4670" s="444">
        <v>41250</v>
      </c>
      <c r="C4670" s="445">
        <v>116.45236199999999</v>
      </c>
      <c r="D4670" s="445">
        <v>116.45236199999999</v>
      </c>
      <c r="E4670" s="446">
        <f t="shared" si="75"/>
        <v>-0.92218768396568218</v>
      </c>
      <c r="F4670" s="80">
        <v>-1.8226837119152184E-2</v>
      </c>
    </row>
    <row r="4671" spans="2:6">
      <c r="B4671" s="444">
        <v>45384</v>
      </c>
      <c r="C4671" s="445">
        <v>1496.580078</v>
      </c>
      <c r="D4671" s="445">
        <v>1496.580078</v>
      </c>
      <c r="E4671" s="446">
        <f t="shared" si="75"/>
        <v>33.683260237416398</v>
      </c>
      <c r="F4671" s="80">
        <v>-1.824371427107141E-2</v>
      </c>
    </row>
    <row r="4672" spans="2:6">
      <c r="B4672" s="444">
        <v>38706</v>
      </c>
      <c r="C4672" s="445">
        <v>43.149925000000003</v>
      </c>
      <c r="D4672" s="445">
        <v>43.149925000000003</v>
      </c>
      <c r="E4672" s="446">
        <f t="shared" si="75"/>
        <v>-0.19205288353550332</v>
      </c>
      <c r="F4672" s="80">
        <v>-1.8275979050723645E-2</v>
      </c>
    </row>
    <row r="4673" spans="2:6">
      <c r="B4673" s="444">
        <v>39443</v>
      </c>
      <c r="C4673" s="445">
        <v>53.406868000000003</v>
      </c>
      <c r="D4673" s="445">
        <v>53.406868000000003</v>
      </c>
      <c r="E4673" s="446">
        <f t="shared" si="75"/>
        <v>-0.830900108847064</v>
      </c>
      <c r="F4673" s="80">
        <v>-1.8387321459528372E-2</v>
      </c>
    </row>
    <row r="4674" spans="2:6">
      <c r="B4674" s="444">
        <v>42031</v>
      </c>
      <c r="C4674" s="445">
        <v>315.83029199999999</v>
      </c>
      <c r="D4674" s="445">
        <v>315.83029199999999</v>
      </c>
      <c r="E4674" s="446">
        <f t="shared" si="75"/>
        <v>25.377300192323688</v>
      </c>
      <c r="F4674" s="80">
        <v>-1.840098473221019E-2</v>
      </c>
    </row>
    <row r="4675" spans="2:6">
      <c r="B4675" s="444">
        <v>37686</v>
      </c>
      <c r="C4675" s="445">
        <v>11.973564</v>
      </c>
      <c r="D4675" s="445">
        <v>11.973564</v>
      </c>
      <c r="E4675" s="446">
        <f t="shared" si="75"/>
        <v>-0.12163076572759268</v>
      </c>
      <c r="F4675" s="80">
        <v>-1.8401260597721403E-2</v>
      </c>
    </row>
    <row r="4676" spans="2:6">
      <c r="B4676" s="444">
        <v>37481</v>
      </c>
      <c r="C4676" s="445">
        <v>13.631584</v>
      </c>
      <c r="D4676" s="445">
        <v>13.631584</v>
      </c>
      <c r="E4676" s="446" t="e">
        <f>C4676/#REF!-1</f>
        <v>#REF!</v>
      </c>
      <c r="F4676" s="80">
        <v>-1.8411820779225652E-2</v>
      </c>
    </row>
    <row r="4677" spans="2:6">
      <c r="B4677" s="444">
        <v>43262</v>
      </c>
      <c r="C4677" s="445">
        <v>383.34350599999999</v>
      </c>
      <c r="D4677" s="445">
        <v>383.34350599999999</v>
      </c>
      <c r="E4677" s="446">
        <f t="shared" ref="E4677:E4740" si="76">C4677/C4678-1</f>
        <v>13.491062357834638</v>
      </c>
      <c r="F4677" s="80">
        <v>-1.8412481713189655E-2</v>
      </c>
    </row>
    <row r="4678" spans="2:6">
      <c r="B4678" s="444">
        <v>38469</v>
      </c>
      <c r="C4678" s="445">
        <v>26.453789</v>
      </c>
      <c r="D4678" s="445">
        <v>26.453789</v>
      </c>
      <c r="E4678" s="446">
        <f t="shared" si="76"/>
        <v>-0.96854538852217475</v>
      </c>
      <c r="F4678" s="80">
        <v>-1.8422370946317157E-2</v>
      </c>
    </row>
    <row r="4679" spans="2:6">
      <c r="B4679" s="444">
        <v>44768</v>
      </c>
      <c r="C4679" s="445">
        <v>841.01464799999997</v>
      </c>
      <c r="D4679" s="445">
        <v>841.01464799999997</v>
      </c>
      <c r="E4679" s="446">
        <f t="shared" si="76"/>
        <v>55.14472241791681</v>
      </c>
      <c r="F4679" s="80">
        <v>-1.8427934745366636E-2</v>
      </c>
    </row>
    <row r="4680" spans="2:6">
      <c r="B4680" s="444">
        <v>37518</v>
      </c>
      <c r="C4680" s="445">
        <v>14.979407</v>
      </c>
      <c r="D4680" s="445">
        <v>14.979407</v>
      </c>
      <c r="E4680" s="446">
        <f t="shared" si="76"/>
        <v>-0.98964537082415283</v>
      </c>
      <c r="F4680" s="80">
        <v>-1.8429550922260618E-2</v>
      </c>
    </row>
    <row r="4681" spans="2:6">
      <c r="B4681" s="444">
        <v>45398</v>
      </c>
      <c r="C4681" s="445">
        <v>1446.638672</v>
      </c>
      <c r="D4681" s="445">
        <v>1446.638672</v>
      </c>
      <c r="E4681" s="446">
        <f t="shared" si="76"/>
        <v>27.438152073562772</v>
      </c>
      <c r="F4681" s="80">
        <v>-1.8437859463521278E-2</v>
      </c>
    </row>
    <row r="4682" spans="2:6">
      <c r="B4682" s="444">
        <v>39086</v>
      </c>
      <c r="C4682" s="445">
        <v>50.869644000000001</v>
      </c>
      <c r="D4682" s="445">
        <v>50.869644000000001</v>
      </c>
      <c r="E4682" s="446">
        <f t="shared" si="76"/>
        <v>-0.65536142842746115</v>
      </c>
      <c r="F4682" s="80">
        <v>-1.8444837583803775E-2</v>
      </c>
    </row>
    <row r="4683" spans="2:6">
      <c r="B4683" s="444">
        <v>41376</v>
      </c>
      <c r="C4683" s="445">
        <v>147.60287500000001</v>
      </c>
      <c r="D4683" s="445">
        <v>147.60287500000001</v>
      </c>
      <c r="E4683" s="446">
        <f t="shared" si="76"/>
        <v>2.0306210159453966</v>
      </c>
      <c r="F4683" s="80">
        <v>-1.8465124278048806E-2</v>
      </c>
    </row>
    <row r="4684" spans="2:6">
      <c r="B4684" s="444">
        <v>38803</v>
      </c>
      <c r="C4684" s="445">
        <v>48.703837999999998</v>
      </c>
      <c r="D4684" s="445">
        <v>48.703837999999998</v>
      </c>
      <c r="E4684" s="446">
        <f t="shared" si="76"/>
        <v>8.696202181134538E-3</v>
      </c>
      <c r="F4684" s="80">
        <v>-1.8470486403259989E-2</v>
      </c>
    </row>
    <row r="4685" spans="2:6">
      <c r="B4685" s="444">
        <v>39092</v>
      </c>
      <c r="C4685" s="445">
        <v>48.283951000000002</v>
      </c>
      <c r="D4685" s="445">
        <v>48.283951000000002</v>
      </c>
      <c r="E4685" s="446">
        <f t="shared" si="76"/>
        <v>-7.771608009682196E-2</v>
      </c>
      <c r="F4685" s="80">
        <v>-1.8498049648103976E-2</v>
      </c>
    </row>
    <row r="4686" spans="2:6">
      <c r="B4686" s="444">
        <v>39287</v>
      </c>
      <c r="C4686" s="445">
        <v>52.352589000000002</v>
      </c>
      <c r="D4686" s="445">
        <v>52.352589000000002</v>
      </c>
      <c r="E4686" s="446">
        <f t="shared" si="76"/>
        <v>3.2623193051208075</v>
      </c>
      <c r="F4686" s="80">
        <v>-1.8512562324182191E-2</v>
      </c>
    </row>
    <row r="4687" spans="2:6">
      <c r="B4687" s="444">
        <v>37656</v>
      </c>
      <c r="C4687" s="445">
        <v>12.282653</v>
      </c>
      <c r="D4687" s="445">
        <v>12.282653</v>
      </c>
      <c r="E4687" s="446">
        <f t="shared" si="76"/>
        <v>-0.76156887106804882</v>
      </c>
      <c r="F4687" s="80">
        <v>-1.8524308850351279E-2</v>
      </c>
    </row>
    <row r="4688" spans="2:6">
      <c r="B4688" s="444">
        <v>38812</v>
      </c>
      <c r="C4688" s="445">
        <v>51.514468999999998</v>
      </c>
      <c r="D4688" s="445">
        <v>51.514468999999998</v>
      </c>
      <c r="E4688" s="446">
        <f t="shared" si="76"/>
        <v>-0.80863939820376385</v>
      </c>
      <c r="F4688" s="80">
        <v>-1.8533980822434626E-2</v>
      </c>
    </row>
    <row r="4689" spans="2:6">
      <c r="B4689" s="444">
        <v>41733</v>
      </c>
      <c r="C4689" s="445">
        <v>269.20101899999997</v>
      </c>
      <c r="D4689" s="445">
        <v>269.20101899999997</v>
      </c>
      <c r="E4689" s="446">
        <f t="shared" si="76"/>
        <v>-0.15157721089167653</v>
      </c>
      <c r="F4689" s="80">
        <v>-1.8535628252307479E-2</v>
      </c>
    </row>
    <row r="4690" spans="2:6">
      <c r="B4690" s="444">
        <v>41977</v>
      </c>
      <c r="C4690" s="445">
        <v>317.29583700000001</v>
      </c>
      <c r="D4690" s="445">
        <v>317.29583700000001</v>
      </c>
      <c r="E4690" s="446">
        <f t="shared" si="76"/>
        <v>8.4989438875834322E-2</v>
      </c>
      <c r="F4690" s="80">
        <v>-1.8584422611690909E-2</v>
      </c>
    </row>
    <row r="4691" spans="2:6">
      <c r="B4691" s="444">
        <v>42493</v>
      </c>
      <c r="C4691" s="445">
        <v>292.44140599999997</v>
      </c>
      <c r="D4691" s="445">
        <v>292.44140599999997</v>
      </c>
      <c r="E4691" s="446">
        <f t="shared" si="76"/>
        <v>2.278790159604692</v>
      </c>
      <c r="F4691" s="80">
        <v>-1.8593601859742237E-2</v>
      </c>
    </row>
    <row r="4692" spans="2:6">
      <c r="B4692" s="444">
        <v>40711</v>
      </c>
      <c r="C4692" s="445">
        <v>89.191863999999995</v>
      </c>
      <c r="D4692" s="445">
        <v>89.191863999999995</v>
      </c>
      <c r="E4692" s="446">
        <f t="shared" si="76"/>
        <v>-0.78556114887563999</v>
      </c>
      <c r="F4692" s="80">
        <v>-1.8607134551717586E-2</v>
      </c>
    </row>
    <row r="4693" spans="2:6">
      <c r="B4693" s="444">
        <v>43203</v>
      </c>
      <c r="C4693" s="445">
        <v>415.93145800000002</v>
      </c>
      <c r="D4693" s="445">
        <v>415.93145800000002</v>
      </c>
      <c r="E4693" s="446">
        <f t="shared" si="76"/>
        <v>0.56481633286154631</v>
      </c>
      <c r="F4693" s="80">
        <v>-1.8613111071465238E-2</v>
      </c>
    </row>
    <row r="4694" spans="2:6">
      <c r="B4694" s="444">
        <v>41738</v>
      </c>
      <c r="C4694" s="445">
        <v>265.80209400000001</v>
      </c>
      <c r="D4694" s="445">
        <v>265.80209400000001</v>
      </c>
      <c r="E4694" s="446">
        <f t="shared" si="76"/>
        <v>4.7384027858106874</v>
      </c>
      <c r="F4694" s="80">
        <v>-1.8628340179017377E-2</v>
      </c>
    </row>
    <row r="4695" spans="2:6">
      <c r="B4695" s="444">
        <v>39339</v>
      </c>
      <c r="C4695" s="445">
        <v>46.319873999999999</v>
      </c>
      <c r="D4695" s="445">
        <v>46.319873999999999</v>
      </c>
      <c r="E4695" s="446">
        <f t="shared" si="76"/>
        <v>-0.14491440148977297</v>
      </c>
      <c r="F4695" s="80">
        <v>-1.863526031067142E-2</v>
      </c>
    </row>
    <row r="4696" spans="2:6">
      <c r="B4696" s="444">
        <v>39282</v>
      </c>
      <c r="C4696" s="445">
        <v>54.169868000000001</v>
      </c>
      <c r="D4696" s="445">
        <v>54.169868000000001</v>
      </c>
      <c r="E4696" s="446">
        <f t="shared" si="76"/>
        <v>-0.92294414258067103</v>
      </c>
      <c r="F4696" s="80">
        <v>-1.8640939935932632E-2</v>
      </c>
    </row>
    <row r="4697" spans="2:6">
      <c r="B4697" s="444">
        <v>44152</v>
      </c>
      <c r="C4697" s="445">
        <v>702.99481200000002</v>
      </c>
      <c r="D4697" s="445">
        <v>702.99481200000002</v>
      </c>
      <c r="E4697" s="446">
        <f t="shared" si="76"/>
        <v>14.160370559283352</v>
      </c>
      <c r="F4697" s="80">
        <v>-1.8663417416324046E-2</v>
      </c>
    </row>
    <row r="4698" spans="2:6">
      <c r="B4698" s="444">
        <v>39514</v>
      </c>
      <c r="C4698" s="445">
        <v>46.370556000000001</v>
      </c>
      <c r="D4698" s="445">
        <v>46.370556000000001</v>
      </c>
      <c r="E4698" s="446">
        <f t="shared" si="76"/>
        <v>-0.761589101208064</v>
      </c>
      <c r="F4698" s="80">
        <v>-1.8664618549543044E-2</v>
      </c>
    </row>
    <row r="4699" spans="2:6">
      <c r="B4699" s="444">
        <v>41522</v>
      </c>
      <c r="C4699" s="445">
        <v>194.49847399999999</v>
      </c>
      <c r="D4699" s="445">
        <v>194.49847399999999</v>
      </c>
      <c r="E4699" s="446">
        <f t="shared" si="76"/>
        <v>-0.61468187143799202</v>
      </c>
      <c r="F4699" s="80">
        <v>-1.8666556581549587E-2</v>
      </c>
    </row>
    <row r="4700" spans="2:6">
      <c r="B4700" s="444">
        <v>44026</v>
      </c>
      <c r="C4700" s="445">
        <v>504.77374300000002</v>
      </c>
      <c r="D4700" s="445">
        <v>504.77374300000002</v>
      </c>
      <c r="E4700" s="446">
        <f t="shared" si="76"/>
        <v>14.146398637881452</v>
      </c>
      <c r="F4700" s="80">
        <v>-1.8669247057949256E-2</v>
      </c>
    </row>
    <row r="4701" spans="2:6">
      <c r="B4701" s="444">
        <v>40001</v>
      </c>
      <c r="C4701" s="445">
        <v>33.326321</v>
      </c>
      <c r="D4701" s="445">
        <v>33.326321</v>
      </c>
      <c r="E4701" s="446">
        <f t="shared" si="76"/>
        <v>-0.90061320252225074</v>
      </c>
      <c r="F4701" s="80">
        <v>-1.8671677755212612E-2</v>
      </c>
    </row>
    <row r="4702" spans="2:6">
      <c r="B4702" s="444">
        <v>41926</v>
      </c>
      <c r="C4702" s="445">
        <v>335.31939699999998</v>
      </c>
      <c r="D4702" s="445">
        <v>335.31939699999998</v>
      </c>
      <c r="E4702" s="446">
        <f t="shared" si="76"/>
        <v>3.3014022696672356</v>
      </c>
      <c r="F4702" s="80">
        <v>-1.8681037339824402E-2</v>
      </c>
    </row>
    <row r="4703" spans="2:6">
      <c r="B4703" s="444">
        <v>40926</v>
      </c>
      <c r="C4703" s="445">
        <v>77.955832999999998</v>
      </c>
      <c r="D4703" s="445">
        <v>77.955832999999998</v>
      </c>
      <c r="E4703" s="446">
        <f t="shared" si="76"/>
        <v>0.51964497589549707</v>
      </c>
      <c r="F4703" s="80">
        <v>-1.8688364598159035E-2</v>
      </c>
    </row>
    <row r="4704" spans="2:6">
      <c r="B4704" s="444">
        <v>39332</v>
      </c>
      <c r="C4704" s="445">
        <v>51.298713999999997</v>
      </c>
      <c r="D4704" s="445">
        <v>51.298713999999997</v>
      </c>
      <c r="E4704" s="446">
        <f t="shared" si="76"/>
        <v>-0.68679376328595554</v>
      </c>
      <c r="F4704" s="80">
        <v>-1.8730700741781736E-2</v>
      </c>
    </row>
    <row r="4705" spans="2:6">
      <c r="B4705" s="444">
        <v>41473</v>
      </c>
      <c r="C4705" s="445">
        <v>163.78573600000001</v>
      </c>
      <c r="D4705" s="445">
        <v>163.78573600000001</v>
      </c>
      <c r="E4705" s="446">
        <f t="shared" si="76"/>
        <v>-0.52716259889564088</v>
      </c>
      <c r="F4705" s="80">
        <v>-1.8737203343080711E-2</v>
      </c>
    </row>
    <row r="4706" spans="2:6">
      <c r="B4706" s="444">
        <v>43924</v>
      </c>
      <c r="C4706" s="445">
        <v>346.38913000000002</v>
      </c>
      <c r="D4706" s="445">
        <v>346.38913000000002</v>
      </c>
      <c r="E4706" s="446">
        <f t="shared" si="76"/>
        <v>12.224641364838035</v>
      </c>
      <c r="F4706" s="80">
        <v>-1.8740147115297479E-2</v>
      </c>
    </row>
    <row r="4707" spans="2:6">
      <c r="B4707" s="444">
        <v>38250</v>
      </c>
      <c r="C4707" s="445">
        <v>26.192705</v>
      </c>
      <c r="D4707" s="445">
        <v>26.192705</v>
      </c>
      <c r="E4707" s="446">
        <f t="shared" si="76"/>
        <v>-0.96317948980269696</v>
      </c>
      <c r="F4707" s="80">
        <v>-1.8741047030417235E-2</v>
      </c>
    </row>
    <row r="4708" spans="2:6">
      <c r="B4708" s="444">
        <v>44160</v>
      </c>
      <c r="C4708" s="445">
        <v>711.36181599999998</v>
      </c>
      <c r="D4708" s="445">
        <v>711.36181599999998</v>
      </c>
      <c r="E4708" s="446">
        <f t="shared" si="76"/>
        <v>24.998704673106847</v>
      </c>
      <c r="F4708" s="80">
        <v>-1.8798153704940201E-2</v>
      </c>
    </row>
    <row r="4709" spans="2:6">
      <c r="B4709" s="444">
        <v>38433</v>
      </c>
      <c r="C4709" s="445">
        <v>27.361433000000002</v>
      </c>
      <c r="D4709" s="445">
        <v>27.361433000000002</v>
      </c>
      <c r="E4709" s="446">
        <f t="shared" si="76"/>
        <v>-0.95386455069012355</v>
      </c>
      <c r="F4709" s="80">
        <v>-1.8805951533919285E-2</v>
      </c>
    </row>
    <row r="4710" spans="2:6">
      <c r="B4710" s="444">
        <v>44047</v>
      </c>
      <c r="C4710" s="445">
        <v>593.06744400000002</v>
      </c>
      <c r="D4710" s="445">
        <v>593.06744400000002</v>
      </c>
      <c r="E4710" s="446">
        <f t="shared" si="76"/>
        <v>12.864845056585279</v>
      </c>
      <c r="F4710" s="80">
        <v>-1.8839999312240341E-2</v>
      </c>
    </row>
    <row r="4711" spans="2:6">
      <c r="B4711" s="444">
        <v>38926</v>
      </c>
      <c r="C4711" s="445">
        <v>42.774906000000001</v>
      </c>
      <c r="D4711" s="445">
        <v>42.774906000000001</v>
      </c>
      <c r="E4711" s="446">
        <f t="shared" si="76"/>
        <v>3.8659404578214467</v>
      </c>
      <c r="F4711" s="80">
        <v>-1.8858127261548452E-2</v>
      </c>
    </row>
    <row r="4712" spans="2:6">
      <c r="B4712" s="444">
        <v>37767</v>
      </c>
      <c r="C4712" s="445">
        <v>8.7906759999999995</v>
      </c>
      <c r="D4712" s="445">
        <v>8.7906759999999995</v>
      </c>
      <c r="E4712" s="446">
        <f t="shared" si="76"/>
        <v>-0.35814045318662779</v>
      </c>
      <c r="F4712" s="80">
        <v>-1.8890650434406075E-2</v>
      </c>
    </row>
    <row r="4713" spans="2:6">
      <c r="B4713" s="444">
        <v>37603</v>
      </c>
      <c r="C4713" s="445">
        <v>13.695638000000001</v>
      </c>
      <c r="D4713" s="445">
        <v>13.695638000000001</v>
      </c>
      <c r="E4713" s="446">
        <f t="shared" si="76"/>
        <v>-8.1221594331974845E-2</v>
      </c>
      <c r="F4713" s="80">
        <v>-1.8977654003842437E-2</v>
      </c>
    </row>
    <row r="4714" spans="2:6">
      <c r="B4714" s="444">
        <v>37523</v>
      </c>
      <c r="C4714" s="445">
        <v>14.906356000000001</v>
      </c>
      <c r="D4714" s="445">
        <v>14.906356000000001</v>
      </c>
      <c r="E4714" s="446">
        <f t="shared" si="76"/>
        <v>-0.94955074293607122</v>
      </c>
      <c r="F4714" s="80">
        <v>-1.8990110437647312E-2</v>
      </c>
    </row>
    <row r="4715" spans="2:6">
      <c r="B4715" s="444">
        <v>41858</v>
      </c>
      <c r="C4715" s="445">
        <v>295.47226000000001</v>
      </c>
      <c r="D4715" s="445">
        <v>295.47226000000001</v>
      </c>
      <c r="E4715" s="446">
        <f t="shared" si="76"/>
        <v>5.436839116372334</v>
      </c>
      <c r="F4715" s="80">
        <v>-1.8996761455748801E-2</v>
      </c>
    </row>
    <row r="4716" spans="2:6">
      <c r="B4716" s="444">
        <v>38967</v>
      </c>
      <c r="C4716" s="445">
        <v>45.903315999999997</v>
      </c>
      <c r="D4716" s="445">
        <v>45.903315999999997</v>
      </c>
      <c r="E4716" s="446">
        <f t="shared" si="76"/>
        <v>-0.97154359623120334</v>
      </c>
      <c r="F4716" s="80">
        <v>-1.9022850222598531E-2</v>
      </c>
    </row>
    <row r="4717" spans="2:6">
      <c r="B4717" s="444">
        <v>45366</v>
      </c>
      <c r="C4717" s="445">
        <v>1613.1102289999999</v>
      </c>
      <c r="D4717" s="445">
        <v>1613.1102289999999</v>
      </c>
      <c r="E4717" s="446">
        <f t="shared" si="76"/>
        <v>2.6013366886627067</v>
      </c>
      <c r="F4717" s="80">
        <v>-1.9026344728491629E-2</v>
      </c>
    </row>
    <row r="4718" spans="2:6">
      <c r="B4718" s="444">
        <v>43508</v>
      </c>
      <c r="C4718" s="445">
        <v>447.91986100000003</v>
      </c>
      <c r="D4718" s="445">
        <v>447.91986100000003</v>
      </c>
      <c r="E4718" s="446">
        <f t="shared" si="76"/>
        <v>-0.45958268931432222</v>
      </c>
      <c r="F4718" s="80">
        <v>-1.9039173933315223E-2</v>
      </c>
    </row>
    <row r="4719" spans="2:6">
      <c r="B4719" s="444">
        <v>44280</v>
      </c>
      <c r="C4719" s="445">
        <v>828.84069799999997</v>
      </c>
      <c r="D4719" s="445">
        <v>828.84069799999997</v>
      </c>
      <c r="E4719" s="446">
        <f t="shared" si="76"/>
        <v>8.3086561759249626</v>
      </c>
      <c r="F4719" s="80">
        <v>-1.9064271705968361E-2</v>
      </c>
    </row>
    <row r="4720" spans="2:6">
      <c r="B4720" s="444">
        <v>41082</v>
      </c>
      <c r="C4720" s="445">
        <v>89.039779999999993</v>
      </c>
      <c r="D4720" s="445">
        <v>89.039779999999993</v>
      </c>
      <c r="E4720" s="446">
        <f t="shared" si="76"/>
        <v>-0.74179717555454661</v>
      </c>
      <c r="F4720" s="80">
        <v>-1.9093128425230144E-2</v>
      </c>
    </row>
    <row r="4721" spans="2:6">
      <c r="B4721" s="444">
        <v>42835</v>
      </c>
      <c r="C4721" s="445">
        <v>344.84433000000001</v>
      </c>
      <c r="D4721" s="445">
        <v>344.84433000000001</v>
      </c>
      <c r="E4721" s="446">
        <f t="shared" si="76"/>
        <v>2.9320727567084819</v>
      </c>
      <c r="F4721" s="80">
        <v>-1.9133555946981962E-2</v>
      </c>
    </row>
    <row r="4722" spans="2:6">
      <c r="B4722" s="444">
        <v>40590</v>
      </c>
      <c r="C4722" s="445">
        <v>87.700394000000003</v>
      </c>
      <c r="D4722" s="445">
        <v>87.700394000000003</v>
      </c>
      <c r="E4722" s="446">
        <f t="shared" si="76"/>
        <v>3.1539681016470009</v>
      </c>
      <c r="F4722" s="80">
        <v>-1.9151314477845349E-2</v>
      </c>
    </row>
    <row r="4723" spans="2:6">
      <c r="B4723" s="444">
        <v>39854</v>
      </c>
      <c r="C4723" s="445">
        <v>21.112438000000001</v>
      </c>
      <c r="D4723" s="445">
        <v>21.112438000000001</v>
      </c>
      <c r="E4723" s="446">
        <f t="shared" si="76"/>
        <v>-0.69098368163642465</v>
      </c>
      <c r="F4723" s="80">
        <v>-1.9206148583933991E-2</v>
      </c>
    </row>
    <row r="4724" spans="2:6">
      <c r="B4724" s="444">
        <v>40352</v>
      </c>
      <c r="C4724" s="445">
        <v>68.321433999999996</v>
      </c>
      <c r="D4724" s="445">
        <v>68.321433999999996</v>
      </c>
      <c r="E4724" s="446">
        <f t="shared" si="76"/>
        <v>1.3763933235183945</v>
      </c>
      <c r="F4724" s="80">
        <v>-1.9208242612239301E-2</v>
      </c>
    </row>
    <row r="4725" spans="2:6">
      <c r="B4725" s="444">
        <v>38450</v>
      </c>
      <c r="C4725" s="445">
        <v>28.750053000000001</v>
      </c>
      <c r="D4725" s="445">
        <v>28.750053000000001</v>
      </c>
      <c r="E4725" s="446">
        <f t="shared" si="76"/>
        <v>-0.93936944175390535</v>
      </c>
      <c r="F4725" s="80">
        <v>-1.9213855129249557E-2</v>
      </c>
    </row>
    <row r="4726" spans="2:6">
      <c r="B4726" s="444">
        <v>43791</v>
      </c>
      <c r="C4726" s="445">
        <v>474.18420400000002</v>
      </c>
      <c r="D4726" s="445">
        <v>474.18420400000002</v>
      </c>
      <c r="E4726" s="446">
        <f t="shared" si="76"/>
        <v>2.1942516052322647</v>
      </c>
      <c r="F4726" s="80">
        <v>-1.922396036174312E-2</v>
      </c>
    </row>
    <row r="4727" spans="2:6">
      <c r="B4727" s="444">
        <v>41367</v>
      </c>
      <c r="C4727" s="445">
        <v>148.44923399999999</v>
      </c>
      <c r="D4727" s="445">
        <v>148.44923399999999</v>
      </c>
      <c r="E4727" s="446">
        <f t="shared" si="76"/>
        <v>1.9761421232378593</v>
      </c>
      <c r="F4727" s="80">
        <v>-1.9224624519491251E-2</v>
      </c>
    </row>
    <row r="4728" spans="2:6">
      <c r="B4728" s="444">
        <v>39353</v>
      </c>
      <c r="C4728" s="445">
        <v>49.879753000000001</v>
      </c>
      <c r="D4728" s="445">
        <v>49.879753000000001</v>
      </c>
      <c r="E4728" s="446">
        <f t="shared" si="76"/>
        <v>0.34028852836047641</v>
      </c>
      <c r="F4728" s="80">
        <v>-1.9252842352253885E-2</v>
      </c>
    </row>
    <row r="4729" spans="2:6">
      <c r="B4729" s="444">
        <v>38670</v>
      </c>
      <c r="C4729" s="445">
        <v>37.215682999999999</v>
      </c>
      <c r="D4729" s="445">
        <v>37.215682999999999</v>
      </c>
      <c r="E4729" s="446">
        <f t="shared" si="76"/>
        <v>-0.45271612963244168</v>
      </c>
      <c r="F4729" s="80">
        <v>-1.9294315429267628E-2</v>
      </c>
    </row>
    <row r="4730" spans="2:6">
      <c r="B4730" s="444">
        <v>40379</v>
      </c>
      <c r="C4730" s="445">
        <v>68.000693999999996</v>
      </c>
      <c r="D4730" s="445">
        <v>68.000693999999996</v>
      </c>
      <c r="E4730" s="446">
        <f t="shared" si="76"/>
        <v>0.27123100491804331</v>
      </c>
      <c r="F4730" s="80">
        <v>-1.9296655681411146E-2</v>
      </c>
    </row>
    <row r="4731" spans="2:6">
      <c r="B4731" s="444">
        <v>39113</v>
      </c>
      <c r="C4731" s="445">
        <v>53.492004000000001</v>
      </c>
      <c r="D4731" s="445">
        <v>53.492004000000001</v>
      </c>
      <c r="E4731" s="446">
        <f t="shared" si="76"/>
        <v>-0.83588652155755949</v>
      </c>
      <c r="F4731" s="80">
        <v>-1.9355733337596215E-2</v>
      </c>
    </row>
    <row r="4732" spans="2:6">
      <c r="B4732" s="444">
        <v>42444</v>
      </c>
      <c r="C4732" s="445">
        <v>325.945221</v>
      </c>
      <c r="D4732" s="445">
        <v>325.945221</v>
      </c>
      <c r="E4732" s="446">
        <f t="shared" si="76"/>
        <v>-8.9090395124158395E-3</v>
      </c>
      <c r="F4732" s="80">
        <v>-1.938664179541616E-2</v>
      </c>
    </row>
    <row r="4733" spans="2:6">
      <c r="B4733" s="444">
        <v>42376</v>
      </c>
      <c r="C4733" s="445">
        <v>328.87518299999999</v>
      </c>
      <c r="D4733" s="445">
        <v>328.87518299999999</v>
      </c>
      <c r="E4733" s="446">
        <f t="shared" si="76"/>
        <v>-0.26903251569158215</v>
      </c>
      <c r="F4733" s="80">
        <v>-1.9431603391007246E-2</v>
      </c>
    </row>
    <row r="4734" spans="2:6">
      <c r="B4734" s="444">
        <v>43739</v>
      </c>
      <c r="C4734" s="445">
        <v>449.917664</v>
      </c>
      <c r="D4734" s="445">
        <v>449.917664</v>
      </c>
      <c r="E4734" s="446">
        <f t="shared" si="76"/>
        <v>-0.59272914298079593</v>
      </c>
      <c r="F4734" s="80">
        <v>-1.9479714868050002E-2</v>
      </c>
    </row>
    <row r="4735" spans="2:6">
      <c r="B4735" s="444">
        <v>45114</v>
      </c>
      <c r="C4735" s="445">
        <v>1104.7136230000001</v>
      </c>
      <c r="D4735" s="445">
        <v>1104.7136230000001</v>
      </c>
      <c r="E4735" s="446">
        <f t="shared" si="76"/>
        <v>1.7973169338930224</v>
      </c>
      <c r="F4735" s="80">
        <v>-1.9523263723920214E-2</v>
      </c>
    </row>
    <row r="4736" spans="2:6">
      <c r="B4736" s="444">
        <v>42076</v>
      </c>
      <c r="C4736" s="445">
        <v>394.91900600000002</v>
      </c>
      <c r="D4736" s="445">
        <v>394.91900600000002</v>
      </c>
      <c r="E4736" s="446">
        <f t="shared" si="76"/>
        <v>2.7521905980804684</v>
      </c>
      <c r="F4736" s="80">
        <v>-1.9535189838805644E-2</v>
      </c>
    </row>
    <row r="4737" spans="2:6">
      <c r="B4737" s="444">
        <v>41176</v>
      </c>
      <c r="C4737" s="445">
        <v>105.250252</v>
      </c>
      <c r="D4737" s="445">
        <v>105.250252</v>
      </c>
      <c r="E4737" s="446">
        <f t="shared" si="76"/>
        <v>1.0011464212419674</v>
      </c>
      <c r="F4737" s="80">
        <v>-1.9566371592714904E-2</v>
      </c>
    </row>
    <row r="4738" spans="2:6">
      <c r="B4738" s="444">
        <v>38807</v>
      </c>
      <c r="C4738" s="445">
        <v>52.594977999999998</v>
      </c>
      <c r="D4738" s="445">
        <v>52.594977999999998</v>
      </c>
      <c r="E4738" s="446">
        <f t="shared" si="76"/>
        <v>1.6132961103484678</v>
      </c>
      <c r="F4738" s="80">
        <v>-1.9572634151534651E-2</v>
      </c>
    </row>
    <row r="4739" spans="2:6">
      <c r="B4739" s="444">
        <v>38043</v>
      </c>
      <c r="C4739" s="445">
        <v>20.125916</v>
      </c>
      <c r="D4739" s="445">
        <v>20.125916</v>
      </c>
      <c r="E4739" s="446">
        <f t="shared" si="76"/>
        <v>-0.76132056618755017</v>
      </c>
      <c r="F4739" s="80">
        <v>-1.9574157472558196E-2</v>
      </c>
    </row>
    <row r="4740" spans="2:6">
      <c r="B4740" s="444">
        <v>40617</v>
      </c>
      <c r="C4740" s="445">
        <v>84.321952999999993</v>
      </c>
      <c r="D4740" s="445">
        <v>84.321952999999993</v>
      </c>
      <c r="E4740" s="446">
        <f t="shared" si="76"/>
        <v>1.3343294421638285</v>
      </c>
      <c r="F4740" s="80">
        <v>-1.9586708629058092E-2</v>
      </c>
    </row>
    <row r="4741" spans="2:6">
      <c r="B4741" s="444">
        <v>38617</v>
      </c>
      <c r="C4741" s="445">
        <v>36.122559000000003</v>
      </c>
      <c r="D4741" s="445">
        <v>36.122559000000003</v>
      </c>
      <c r="E4741" s="446">
        <f t="shared" ref="E4741:E4804" si="77">C4741/C4742-1</f>
        <v>-0.90678091870393263</v>
      </c>
      <c r="F4741" s="80">
        <v>-1.959695533139294E-2</v>
      </c>
    </row>
    <row r="4742" spans="2:6">
      <c r="B4742" s="444">
        <v>42089</v>
      </c>
      <c r="C4742" s="445">
        <v>387.50177000000002</v>
      </c>
      <c r="D4742" s="445">
        <v>387.50177000000002</v>
      </c>
      <c r="E4742" s="446">
        <f t="shared" si="77"/>
        <v>2.7092000122444837E-2</v>
      </c>
      <c r="F4742" s="80">
        <v>-1.9609799195903443E-2</v>
      </c>
    </row>
    <row r="4743" spans="2:6">
      <c r="B4743" s="444">
        <v>42248</v>
      </c>
      <c r="C4743" s="445">
        <v>377.28048699999999</v>
      </c>
      <c r="D4743" s="445">
        <v>377.28048699999999</v>
      </c>
      <c r="E4743" s="446">
        <f t="shared" si="77"/>
        <v>14.575972400905393</v>
      </c>
      <c r="F4743" s="80">
        <v>-1.9617985785404302E-2</v>
      </c>
    </row>
    <row r="4744" spans="2:6">
      <c r="B4744" s="444">
        <v>38226</v>
      </c>
      <c r="C4744" s="445">
        <v>24.221954</v>
      </c>
      <c r="D4744" s="445">
        <v>24.221954</v>
      </c>
      <c r="E4744" s="446">
        <f t="shared" si="77"/>
        <v>1.7702263246908378E-2</v>
      </c>
      <c r="F4744" s="80">
        <v>-1.9633989518458184E-2</v>
      </c>
    </row>
    <row r="4745" spans="2:6">
      <c r="B4745" s="444">
        <v>39783</v>
      </c>
      <c r="C4745" s="445">
        <v>23.800629000000001</v>
      </c>
      <c r="D4745" s="445">
        <v>23.800629000000001</v>
      </c>
      <c r="E4745" s="446">
        <f t="shared" si="77"/>
        <v>-0.97216848061479255</v>
      </c>
      <c r="F4745" s="80">
        <v>-1.9636289732823387E-2</v>
      </c>
    </row>
    <row r="4746" spans="2:6">
      <c r="B4746" s="444">
        <v>44272</v>
      </c>
      <c r="C4746" s="445">
        <v>855.16815199999996</v>
      </c>
      <c r="D4746" s="445">
        <v>855.16815199999996</v>
      </c>
      <c r="E4746" s="446">
        <f t="shared" si="77"/>
        <v>53.236884992211721</v>
      </c>
      <c r="F4746" s="80">
        <v>-1.9657610327166397E-2</v>
      </c>
    </row>
    <row r="4747" spans="2:6">
      <c r="B4747" s="444">
        <v>37550</v>
      </c>
      <c r="C4747" s="445">
        <v>15.76728</v>
      </c>
      <c r="D4747" s="445">
        <v>15.76728</v>
      </c>
      <c r="E4747" s="446">
        <f t="shared" si="77"/>
        <v>-0.96787126426993231</v>
      </c>
      <c r="F4747" s="80">
        <v>-1.9674857658906864E-2</v>
      </c>
    </row>
    <row r="4748" spans="2:6">
      <c r="B4748" s="444">
        <v>43587</v>
      </c>
      <c r="C4748" s="445">
        <v>490.75320399999998</v>
      </c>
      <c r="D4748" s="445">
        <v>490.75320399999998</v>
      </c>
      <c r="E4748" s="446">
        <f t="shared" si="77"/>
        <v>5.6070695249679297</v>
      </c>
      <c r="F4748" s="80">
        <v>-1.9689960411693574E-2</v>
      </c>
    </row>
    <row r="4749" spans="2:6">
      <c r="B4749" s="444">
        <v>40921</v>
      </c>
      <c r="C4749" s="445">
        <v>74.276984999999996</v>
      </c>
      <c r="D4749" s="445">
        <v>74.276984999999996</v>
      </c>
      <c r="E4749" s="446">
        <f t="shared" si="77"/>
        <v>-0.93490135218929393</v>
      </c>
      <c r="F4749" s="80">
        <v>-1.9716559624511465E-2</v>
      </c>
    </row>
    <row r="4750" spans="2:6">
      <c r="B4750" s="444">
        <v>44567</v>
      </c>
      <c r="C4750" s="445">
        <v>1140.991211</v>
      </c>
      <c r="D4750" s="445">
        <v>1140.991211</v>
      </c>
      <c r="E4750" s="446">
        <f t="shared" si="77"/>
        <v>51.649361228204164</v>
      </c>
      <c r="F4750" s="80">
        <v>-1.9721459172979072E-2</v>
      </c>
    </row>
    <row r="4751" spans="2:6">
      <c r="B4751" s="444">
        <v>38050</v>
      </c>
      <c r="C4751" s="445">
        <v>21.671510999999999</v>
      </c>
      <c r="D4751" s="445">
        <v>21.671510999999999</v>
      </c>
      <c r="E4751" s="446">
        <f t="shared" si="77"/>
        <v>-0.47825690345948368</v>
      </c>
      <c r="F4751" s="80">
        <v>-1.9741358222598038E-2</v>
      </c>
    </row>
    <row r="4752" spans="2:6">
      <c r="B4752" s="444">
        <v>39542</v>
      </c>
      <c r="C4752" s="445">
        <v>41.536746999999998</v>
      </c>
      <c r="D4752" s="445">
        <v>41.536746999999998</v>
      </c>
      <c r="E4752" s="446">
        <f t="shared" si="77"/>
        <v>2.3595978099271515</v>
      </c>
      <c r="F4752" s="80">
        <v>-1.981231499101388E-2</v>
      </c>
    </row>
    <row r="4753" spans="2:6">
      <c r="B4753" s="444">
        <v>37670</v>
      </c>
      <c r="C4753" s="445">
        <v>12.363607</v>
      </c>
      <c r="D4753" s="445">
        <v>12.363607</v>
      </c>
      <c r="E4753" s="446">
        <f t="shared" si="77"/>
        <v>3.5119842540239921E-2</v>
      </c>
      <c r="F4753" s="80">
        <v>-1.9837116865941362E-2</v>
      </c>
    </row>
    <row r="4754" spans="2:6">
      <c r="B4754" s="444">
        <v>37642</v>
      </c>
      <c r="C4754" s="445">
        <v>11.944131</v>
      </c>
      <c r="D4754" s="445">
        <v>11.944131</v>
      </c>
      <c r="E4754" s="446">
        <f t="shared" si="77"/>
        <v>-5.6943591175318442E-2</v>
      </c>
      <c r="F4754" s="80">
        <v>-1.9927324108464872E-2</v>
      </c>
    </row>
    <row r="4755" spans="2:6">
      <c r="B4755" s="444">
        <v>37636</v>
      </c>
      <c r="C4755" s="445">
        <v>12.665341</v>
      </c>
      <c r="D4755" s="445">
        <v>12.665341</v>
      </c>
      <c r="E4755" s="446">
        <f t="shared" si="77"/>
        <v>-0.5348145995012128</v>
      </c>
      <c r="F4755" s="80">
        <v>-1.9931571166412532E-2</v>
      </c>
    </row>
    <row r="4756" spans="2:6">
      <c r="B4756" s="444">
        <v>38398</v>
      </c>
      <c r="C4756" s="445">
        <v>27.226437000000001</v>
      </c>
      <c r="D4756" s="445">
        <v>27.226437000000001</v>
      </c>
      <c r="E4756" s="446">
        <f t="shared" si="77"/>
        <v>-0.39010164704857708</v>
      </c>
      <c r="F4756" s="80">
        <v>-1.9939621388011086E-2</v>
      </c>
    </row>
    <row r="4757" spans="2:6">
      <c r="B4757" s="444">
        <v>38971</v>
      </c>
      <c r="C4757" s="445">
        <v>44.640942000000003</v>
      </c>
      <c r="D4757" s="445">
        <v>44.640942000000003</v>
      </c>
      <c r="E4757" s="446">
        <f t="shared" si="77"/>
        <v>2.0605102347020394</v>
      </c>
      <c r="F4757" s="80">
        <v>-1.9968015715306597E-2</v>
      </c>
    </row>
    <row r="4758" spans="2:6">
      <c r="B4758" s="444">
        <v>37915</v>
      </c>
      <c r="C4758" s="445">
        <v>14.586111000000001</v>
      </c>
      <c r="D4758" s="445">
        <v>14.586111000000001</v>
      </c>
      <c r="E4758" s="446">
        <f t="shared" si="77"/>
        <v>-0.89583136298682242</v>
      </c>
      <c r="F4758" s="80">
        <v>-2.0024510622333458E-2</v>
      </c>
    </row>
    <row r="4759" spans="2:6">
      <c r="B4759" s="444">
        <v>41382</v>
      </c>
      <c r="C4759" s="445">
        <v>140.02401699999999</v>
      </c>
      <c r="D4759" s="445">
        <v>140.02401699999999</v>
      </c>
      <c r="E4759" s="446">
        <f t="shared" si="77"/>
        <v>4.3040443105680746</v>
      </c>
      <c r="F4759" s="80">
        <v>-2.0031940499378953E-2</v>
      </c>
    </row>
    <row r="4760" spans="2:6">
      <c r="B4760" s="444">
        <v>38390</v>
      </c>
      <c r="C4760" s="445">
        <v>26.399481000000002</v>
      </c>
      <c r="D4760" s="445">
        <v>26.399481000000002</v>
      </c>
      <c r="E4760" s="446">
        <f t="shared" si="77"/>
        <v>-0.92355078454422235</v>
      </c>
      <c r="F4760" s="80">
        <v>-2.0042928902791024E-2</v>
      </c>
    </row>
    <row r="4761" spans="2:6">
      <c r="B4761" s="444">
        <v>42788</v>
      </c>
      <c r="C4761" s="445">
        <v>345.32049599999999</v>
      </c>
      <c r="D4761" s="445">
        <v>345.32049599999999</v>
      </c>
      <c r="E4761" s="446">
        <f t="shared" si="77"/>
        <v>3.7588609555378127E-2</v>
      </c>
      <c r="F4761" s="80">
        <v>-2.0086664997706394E-2</v>
      </c>
    </row>
    <row r="4762" spans="2:6">
      <c r="B4762" s="444">
        <v>42423</v>
      </c>
      <c r="C4762" s="445">
        <v>332.810608</v>
      </c>
      <c r="D4762" s="445">
        <v>332.810608</v>
      </c>
      <c r="E4762" s="446">
        <f t="shared" si="77"/>
        <v>-0.16707409702153764</v>
      </c>
      <c r="F4762" s="80">
        <v>-2.0095804723378796E-2</v>
      </c>
    </row>
    <row r="4763" spans="2:6">
      <c r="B4763" s="444">
        <v>43945</v>
      </c>
      <c r="C4763" s="445">
        <v>399.568085</v>
      </c>
      <c r="D4763" s="445">
        <v>399.568085</v>
      </c>
      <c r="E4763" s="446">
        <f t="shared" si="77"/>
        <v>10.61407578551402</v>
      </c>
      <c r="F4763" s="80">
        <v>-2.0096517166682037E-2</v>
      </c>
    </row>
    <row r="4764" spans="2:6">
      <c r="B4764" s="444">
        <v>38587</v>
      </c>
      <c r="C4764" s="445">
        <v>34.403778000000003</v>
      </c>
      <c r="D4764" s="445">
        <v>34.403778000000003</v>
      </c>
      <c r="E4764" s="446">
        <f t="shared" si="77"/>
        <v>-0.87947458821041846</v>
      </c>
      <c r="F4764" s="80">
        <v>-2.0117763784026299E-2</v>
      </c>
    </row>
    <row r="4765" spans="2:6">
      <c r="B4765" s="444">
        <v>41828</v>
      </c>
      <c r="C4765" s="445">
        <v>285.44833399999999</v>
      </c>
      <c r="D4765" s="445">
        <v>285.44833399999999</v>
      </c>
      <c r="E4765" s="446">
        <f t="shared" si="77"/>
        <v>-0.38550412982168902</v>
      </c>
      <c r="F4765" s="80">
        <v>-2.0119069083721852E-2</v>
      </c>
    </row>
    <row r="4766" spans="2:6">
      <c r="B4766" s="444">
        <v>43559</v>
      </c>
      <c r="C4766" s="445">
        <v>464.52441399999998</v>
      </c>
      <c r="D4766" s="445">
        <v>464.52441399999998</v>
      </c>
      <c r="E4766" s="446">
        <f t="shared" si="77"/>
        <v>21.884486660695828</v>
      </c>
      <c r="F4766" s="80">
        <v>-2.0123233667989293E-2</v>
      </c>
    </row>
    <row r="4767" spans="2:6">
      <c r="B4767" s="444">
        <v>38118</v>
      </c>
      <c r="C4767" s="445">
        <v>20.298660000000002</v>
      </c>
      <c r="D4767" s="445">
        <v>20.298660000000002</v>
      </c>
      <c r="E4767" s="446">
        <f t="shared" si="77"/>
        <v>-0.53509650728157931</v>
      </c>
      <c r="F4767" s="80">
        <v>-2.012430664390874E-2</v>
      </c>
    </row>
    <row r="4768" spans="2:6">
      <c r="B4768" s="444">
        <v>40025</v>
      </c>
      <c r="C4768" s="445">
        <v>43.662094000000003</v>
      </c>
      <c r="D4768" s="445">
        <v>43.662094000000003</v>
      </c>
      <c r="E4768" s="446">
        <f t="shared" si="77"/>
        <v>-0.96974759225178953</v>
      </c>
      <c r="F4768" s="80">
        <v>-2.0126018856799432E-2</v>
      </c>
    </row>
    <row r="4769" spans="2:6">
      <c r="B4769" s="444">
        <v>45408</v>
      </c>
      <c r="C4769" s="445">
        <v>1443.2601320000001</v>
      </c>
      <c r="D4769" s="445">
        <v>1443.2601320000001</v>
      </c>
      <c r="E4769" s="446">
        <f t="shared" si="77"/>
        <v>3.0845205712416837</v>
      </c>
      <c r="F4769" s="80">
        <v>-2.0144281354976479E-2</v>
      </c>
    </row>
    <row r="4770" spans="2:6">
      <c r="B4770" s="444">
        <v>42167</v>
      </c>
      <c r="C4770" s="445">
        <v>353.348724</v>
      </c>
      <c r="D4770" s="445">
        <v>353.348724</v>
      </c>
      <c r="E4770" s="446">
        <f t="shared" si="77"/>
        <v>-0.68386988574668384</v>
      </c>
      <c r="F4770" s="80">
        <v>-2.0168474618339705E-2</v>
      </c>
    </row>
    <row r="4771" spans="2:6">
      <c r="B4771" s="444">
        <v>44467</v>
      </c>
      <c r="C4771" s="445">
        <v>1117.7319339999999</v>
      </c>
      <c r="D4771" s="445">
        <v>1117.7319339999999</v>
      </c>
      <c r="E4771" s="446">
        <f t="shared" si="77"/>
        <v>70.799170411493137</v>
      </c>
      <c r="F4771" s="80">
        <v>-2.0228650728690067E-2</v>
      </c>
    </row>
    <row r="4772" spans="2:6">
      <c r="B4772" s="444">
        <v>37502</v>
      </c>
      <c r="C4772" s="445">
        <v>15.567477</v>
      </c>
      <c r="D4772" s="445">
        <v>15.567477</v>
      </c>
      <c r="E4772" s="446">
        <f t="shared" si="77"/>
        <v>-0.82870846985740498</v>
      </c>
      <c r="F4772" s="80">
        <v>-2.0229960408231884E-2</v>
      </c>
    </row>
    <row r="4773" spans="2:6">
      <c r="B4773" s="444">
        <v>40710</v>
      </c>
      <c r="C4773" s="445">
        <v>90.882935000000003</v>
      </c>
      <c r="D4773" s="445">
        <v>90.882935000000003</v>
      </c>
      <c r="E4773" s="446">
        <f t="shared" si="77"/>
        <v>1.6761429239138659</v>
      </c>
      <c r="F4773" s="80">
        <v>-2.0332837637182855E-2</v>
      </c>
    </row>
    <row r="4774" spans="2:6">
      <c r="B4774" s="444">
        <v>40000</v>
      </c>
      <c r="C4774" s="445">
        <v>33.960419000000002</v>
      </c>
      <c r="D4774" s="445">
        <v>33.960419000000002</v>
      </c>
      <c r="E4774" s="446">
        <f t="shared" si="77"/>
        <v>-0.96448131126821079</v>
      </c>
      <c r="F4774" s="80">
        <v>-2.0381072253533361E-2</v>
      </c>
    </row>
    <row r="4775" spans="2:6">
      <c r="B4775" s="444">
        <v>44687</v>
      </c>
      <c r="C4775" s="445">
        <v>956.12817399999994</v>
      </c>
      <c r="D4775" s="445">
        <v>956.12817399999994</v>
      </c>
      <c r="E4775" s="446">
        <f t="shared" si="77"/>
        <v>18.448103336946819</v>
      </c>
      <c r="F4775" s="80">
        <v>-2.0381734974626031E-2</v>
      </c>
    </row>
    <row r="4776" spans="2:6">
      <c r="B4776" s="444">
        <v>39024</v>
      </c>
      <c r="C4776" s="445">
        <v>49.163055</v>
      </c>
      <c r="D4776" s="445">
        <v>49.163055</v>
      </c>
      <c r="E4776" s="446">
        <f t="shared" si="77"/>
        <v>-7.8284367874825733E-5</v>
      </c>
      <c r="F4776" s="80">
        <v>-2.0387642555526275E-2</v>
      </c>
    </row>
    <row r="4777" spans="2:6">
      <c r="B4777" s="444">
        <v>38762</v>
      </c>
      <c r="C4777" s="445">
        <v>49.166904000000002</v>
      </c>
      <c r="D4777" s="445">
        <v>49.166904000000002</v>
      </c>
      <c r="E4777" s="446">
        <f t="shared" si="77"/>
        <v>-0.33989040524057712</v>
      </c>
      <c r="F4777" s="80">
        <v>-2.0406923921708731E-2</v>
      </c>
    </row>
    <row r="4778" spans="2:6">
      <c r="B4778" s="444">
        <v>40819</v>
      </c>
      <c r="C4778" s="445">
        <v>74.482940999999997</v>
      </c>
      <c r="D4778" s="445">
        <v>74.482940999999997</v>
      </c>
      <c r="E4778" s="446">
        <f t="shared" si="77"/>
        <v>-0.78003607578957035</v>
      </c>
      <c r="F4778" s="80">
        <v>-2.0408254254940306E-2</v>
      </c>
    </row>
    <row r="4779" spans="2:6">
      <c r="B4779" s="444">
        <v>42859</v>
      </c>
      <c r="C4779" s="445">
        <v>338.614349</v>
      </c>
      <c r="D4779" s="445">
        <v>338.614349</v>
      </c>
      <c r="E4779" s="446">
        <f t="shared" si="77"/>
        <v>27.757382057903499</v>
      </c>
      <c r="F4779" s="80">
        <v>-2.0476765536350472E-2</v>
      </c>
    </row>
    <row r="4780" spans="2:6">
      <c r="B4780" s="444">
        <v>37561</v>
      </c>
      <c r="C4780" s="445">
        <v>11.774867</v>
      </c>
      <c r="D4780" s="445">
        <v>11.774867</v>
      </c>
      <c r="E4780" s="446">
        <f t="shared" si="77"/>
        <v>-0.95704823483359147</v>
      </c>
      <c r="F4780" s="80">
        <v>-2.0507844344252679E-2</v>
      </c>
    </row>
    <row r="4781" spans="2:6">
      <c r="B4781" s="444">
        <v>41757</v>
      </c>
      <c r="C4781" s="445">
        <v>274.14163200000002</v>
      </c>
      <c r="D4781" s="445">
        <v>274.14163200000002</v>
      </c>
      <c r="E4781" s="446">
        <f t="shared" si="77"/>
        <v>-0.19997668407297975</v>
      </c>
      <c r="F4781" s="80">
        <v>-2.0560112234696781E-2</v>
      </c>
    </row>
    <row r="4782" spans="2:6">
      <c r="B4782" s="444">
        <v>42340</v>
      </c>
      <c r="C4782" s="445">
        <v>342.66705300000001</v>
      </c>
      <c r="D4782" s="445">
        <v>342.66705300000001</v>
      </c>
      <c r="E4782" s="446">
        <f t="shared" si="77"/>
        <v>-0.63980910149167736</v>
      </c>
      <c r="F4782" s="80">
        <v>-2.0565354707149486E-2</v>
      </c>
    </row>
    <row r="4783" spans="2:6">
      <c r="B4783" s="444">
        <v>44685</v>
      </c>
      <c r="C4783" s="445">
        <v>951.34844999999996</v>
      </c>
      <c r="D4783" s="445">
        <v>951.34844999999996</v>
      </c>
      <c r="E4783" s="446">
        <f t="shared" si="77"/>
        <v>73.401003881434008</v>
      </c>
      <c r="F4783" s="80">
        <v>-2.0573808519842585E-2</v>
      </c>
    </row>
    <row r="4784" spans="2:6">
      <c r="B4784" s="444">
        <v>37844</v>
      </c>
      <c r="C4784" s="445">
        <v>12.786769</v>
      </c>
      <c r="D4784" s="445">
        <v>12.786769</v>
      </c>
      <c r="E4784" s="446">
        <f t="shared" si="77"/>
        <v>-0.76968947827897671</v>
      </c>
      <c r="F4784" s="80">
        <v>-2.0574586197350975E-2</v>
      </c>
    </row>
    <row r="4785" spans="2:6">
      <c r="B4785" s="444">
        <v>40053</v>
      </c>
      <c r="C4785" s="445">
        <v>55.519691000000002</v>
      </c>
      <c r="D4785" s="445">
        <v>55.519691000000002</v>
      </c>
      <c r="E4785" s="446">
        <f t="shared" si="77"/>
        <v>-0.9632686352436014</v>
      </c>
      <c r="F4785" s="80">
        <v>-2.0613743434088838E-2</v>
      </c>
    </row>
    <row r="4786" spans="2:6">
      <c r="B4786" s="444">
        <v>45307</v>
      </c>
      <c r="C4786" s="445">
        <v>1511.5063479999999</v>
      </c>
      <c r="D4786" s="445">
        <v>1511.5063479999999</v>
      </c>
      <c r="E4786" s="446">
        <f t="shared" si="77"/>
        <v>99.44029731532153</v>
      </c>
      <c r="F4786" s="80">
        <v>-2.0620790916437648E-2</v>
      </c>
    </row>
    <row r="4787" spans="2:6">
      <c r="B4787" s="444">
        <v>37530</v>
      </c>
      <c r="C4787" s="445">
        <v>15.048804000000001</v>
      </c>
      <c r="D4787" s="445">
        <v>15.048804000000001</v>
      </c>
      <c r="E4787" s="446">
        <f t="shared" si="77"/>
        <v>-0.95876313203026475</v>
      </c>
      <c r="F4787" s="80">
        <v>-2.0680001444693175E-2</v>
      </c>
    </row>
    <row r="4788" spans="2:6">
      <c r="B4788" s="444">
        <v>42254</v>
      </c>
      <c r="C4788" s="445">
        <v>364.93566900000002</v>
      </c>
      <c r="D4788" s="445">
        <v>364.93566900000002</v>
      </c>
      <c r="E4788" s="446">
        <f t="shared" si="77"/>
        <v>-0.63713052106202661</v>
      </c>
      <c r="F4788" s="80">
        <v>-2.0684660644329167E-2</v>
      </c>
    </row>
    <row r="4789" spans="2:6">
      <c r="B4789" s="444">
        <v>45029</v>
      </c>
      <c r="C4789" s="445">
        <v>1005.694031</v>
      </c>
      <c r="D4789" s="445">
        <v>1005.694031</v>
      </c>
      <c r="E4789" s="446">
        <f t="shared" si="77"/>
        <v>0.70152291705352066</v>
      </c>
      <c r="F4789" s="80">
        <v>-2.0694498585143495E-2</v>
      </c>
    </row>
    <row r="4790" spans="2:6">
      <c r="B4790" s="444">
        <v>44050</v>
      </c>
      <c r="C4790" s="445">
        <v>591.05523700000003</v>
      </c>
      <c r="D4790" s="445">
        <v>591.05523700000003</v>
      </c>
      <c r="E4790" s="446">
        <f t="shared" si="77"/>
        <v>0.48601404035876317</v>
      </c>
      <c r="F4790" s="80">
        <v>-2.0712198351605648E-2</v>
      </c>
    </row>
    <row r="4791" spans="2:6">
      <c r="B4791" s="444">
        <v>43444</v>
      </c>
      <c r="C4791" s="445">
        <v>397.74539199999998</v>
      </c>
      <c r="D4791" s="445">
        <v>397.74539199999998</v>
      </c>
      <c r="E4791" s="446">
        <f t="shared" si="77"/>
        <v>-0.59684466412901527</v>
      </c>
      <c r="F4791" s="80">
        <v>-2.0739259354227935E-2</v>
      </c>
    </row>
    <row r="4792" spans="2:6">
      <c r="B4792" s="444">
        <v>44669</v>
      </c>
      <c r="C4792" s="445">
        <v>986.58099400000003</v>
      </c>
      <c r="D4792" s="445">
        <v>986.58099400000003</v>
      </c>
      <c r="E4792" s="446">
        <f t="shared" si="77"/>
        <v>19.36041253640299</v>
      </c>
      <c r="F4792" s="80">
        <v>-2.0753789262040634E-2</v>
      </c>
    </row>
    <row r="4793" spans="2:6">
      <c r="B4793" s="444">
        <v>39406</v>
      </c>
      <c r="C4793" s="445">
        <v>48.455844999999997</v>
      </c>
      <c r="D4793" s="445">
        <v>48.455844999999997</v>
      </c>
      <c r="E4793" s="446">
        <f t="shared" si="77"/>
        <v>-0.28177405873021799</v>
      </c>
      <c r="F4793" s="80">
        <v>-2.0762820846655372E-2</v>
      </c>
    </row>
    <row r="4794" spans="2:6">
      <c r="B4794" s="444">
        <v>40192</v>
      </c>
      <c r="C4794" s="445">
        <v>67.466019000000003</v>
      </c>
      <c r="D4794" s="445">
        <v>67.466019000000003</v>
      </c>
      <c r="E4794" s="446">
        <f t="shared" si="77"/>
        <v>0.18841441594580921</v>
      </c>
      <c r="F4794" s="80">
        <v>-2.0770015697778255E-2</v>
      </c>
    </row>
    <row r="4795" spans="2:6">
      <c r="B4795" s="444">
        <v>40114</v>
      </c>
      <c r="C4795" s="445">
        <v>56.769775000000003</v>
      </c>
      <c r="D4795" s="445">
        <v>56.769775000000003</v>
      </c>
      <c r="E4795" s="446">
        <f t="shared" si="77"/>
        <v>-0.50745308341882078</v>
      </c>
      <c r="F4795" s="80">
        <v>-2.0781844543835915E-2</v>
      </c>
    </row>
    <row r="4796" spans="2:6">
      <c r="B4796" s="444">
        <v>41229</v>
      </c>
      <c r="C4796" s="445">
        <v>115.257599</v>
      </c>
      <c r="D4796" s="445">
        <v>115.257599</v>
      </c>
      <c r="E4796" s="446">
        <f t="shared" si="77"/>
        <v>6.3640040545673466</v>
      </c>
      <c r="F4796" s="80">
        <v>-2.0784623412181569E-2</v>
      </c>
    </row>
    <row r="4797" spans="2:6">
      <c r="B4797" s="444">
        <v>37511</v>
      </c>
      <c r="C4797" s="445">
        <v>15.651484999999999</v>
      </c>
      <c r="D4797" s="445">
        <v>15.651484999999999</v>
      </c>
      <c r="E4797" s="446">
        <f t="shared" si="77"/>
        <v>-0.96833716285818094</v>
      </c>
      <c r="F4797" s="80">
        <v>-2.0795639106399699E-2</v>
      </c>
    </row>
    <row r="4798" spans="2:6">
      <c r="B4798" s="444">
        <v>43864</v>
      </c>
      <c r="C4798" s="445">
        <v>494.31720000000001</v>
      </c>
      <c r="D4798" s="445">
        <v>494.31720000000001</v>
      </c>
      <c r="E4798" s="446">
        <f t="shared" si="77"/>
        <v>-0.30921548887894845</v>
      </c>
      <c r="F4798" s="80">
        <v>-2.0798601542249773E-2</v>
      </c>
    </row>
    <row r="4799" spans="2:6">
      <c r="B4799" s="444">
        <v>44132</v>
      </c>
      <c r="C4799" s="445">
        <v>715.58813499999997</v>
      </c>
      <c r="D4799" s="445">
        <v>715.58813499999997</v>
      </c>
      <c r="E4799" s="446">
        <f t="shared" si="77"/>
        <v>20.738040272240355</v>
      </c>
      <c r="F4799" s="80">
        <v>-2.0832353288537608E-2</v>
      </c>
    </row>
    <row r="4800" spans="2:6">
      <c r="B4800" s="444">
        <v>38882</v>
      </c>
      <c r="C4800" s="445">
        <v>32.918705000000003</v>
      </c>
      <c r="D4800" s="445">
        <v>32.918705000000003</v>
      </c>
      <c r="E4800" s="446">
        <f t="shared" si="77"/>
        <v>-0.32783328090417241</v>
      </c>
      <c r="F4800" s="80">
        <v>-2.0844430568892625E-2</v>
      </c>
    </row>
    <row r="4801" spans="2:6">
      <c r="B4801" s="444">
        <v>39505</v>
      </c>
      <c r="C4801" s="445">
        <v>48.974018000000001</v>
      </c>
      <c r="D4801" s="445">
        <v>48.974018000000001</v>
      </c>
      <c r="E4801" s="446">
        <f t="shared" si="77"/>
        <v>1.3690949276067959</v>
      </c>
      <c r="F4801" s="80">
        <v>-2.0854977587275947E-2</v>
      </c>
    </row>
    <row r="4802" spans="2:6">
      <c r="B4802" s="444">
        <v>39855</v>
      </c>
      <c r="C4802" s="445">
        <v>20.672037</v>
      </c>
      <c r="D4802" s="445">
        <v>20.672037</v>
      </c>
      <c r="E4802" s="446">
        <f t="shared" si="77"/>
        <v>-0.62298800619974981</v>
      </c>
      <c r="F4802" s="80">
        <v>-2.0859788907373056E-2</v>
      </c>
    </row>
    <row r="4803" spans="2:6">
      <c r="B4803" s="444">
        <v>40059</v>
      </c>
      <c r="C4803" s="445">
        <v>54.831245000000003</v>
      </c>
      <c r="D4803" s="445">
        <v>54.831245000000003</v>
      </c>
      <c r="E4803" s="446">
        <f t="shared" si="77"/>
        <v>-0.94768731815083318</v>
      </c>
      <c r="F4803" s="80">
        <v>-2.086749527288656E-2</v>
      </c>
    </row>
    <row r="4804" spans="2:6">
      <c r="B4804" s="444">
        <v>44657</v>
      </c>
      <c r="C4804" s="445">
        <v>1048.144409</v>
      </c>
      <c r="D4804" s="445">
        <v>1048.144409</v>
      </c>
      <c r="E4804" s="446">
        <f t="shared" si="77"/>
        <v>14.349597706301108</v>
      </c>
      <c r="F4804" s="80">
        <v>-2.0870812093174096E-2</v>
      </c>
    </row>
    <row r="4805" spans="2:6">
      <c r="B4805" s="444">
        <v>40387</v>
      </c>
      <c r="C4805" s="445">
        <v>68.284813</v>
      </c>
      <c r="D4805" s="445">
        <v>68.284813</v>
      </c>
      <c r="E4805" s="446">
        <f t="shared" ref="E4805:E4868" si="78">C4805/C4806-1</f>
        <v>0.7180640061548047</v>
      </c>
      <c r="F4805" s="80">
        <v>-2.0893278422910777E-2</v>
      </c>
    </row>
    <row r="4806" spans="2:6">
      <c r="B4806" s="444">
        <v>38859</v>
      </c>
      <c r="C4806" s="445">
        <v>39.745209000000003</v>
      </c>
      <c r="D4806" s="445">
        <v>39.745209000000003</v>
      </c>
      <c r="E4806" s="446">
        <f t="shared" si="78"/>
        <v>-0.89388676667691314</v>
      </c>
      <c r="F4806" s="80">
        <v>-2.0930834306402968E-2</v>
      </c>
    </row>
    <row r="4807" spans="2:6">
      <c r="B4807" s="444">
        <v>43238</v>
      </c>
      <c r="C4807" s="445">
        <v>374.554688</v>
      </c>
      <c r="D4807" s="445">
        <v>374.554688</v>
      </c>
      <c r="E4807" s="446">
        <f t="shared" si="78"/>
        <v>15.950160860466376</v>
      </c>
      <c r="F4807" s="80">
        <v>-2.0939767334652193E-2</v>
      </c>
    </row>
    <row r="4808" spans="2:6">
      <c r="B4808" s="444">
        <v>38027</v>
      </c>
      <c r="C4808" s="445">
        <v>22.097411999999998</v>
      </c>
      <c r="D4808" s="445">
        <v>22.097411999999998</v>
      </c>
      <c r="E4808" s="446">
        <f t="shared" si="78"/>
        <v>-0.94811601655684552</v>
      </c>
      <c r="F4808" s="80">
        <v>-2.1002791310590463E-2</v>
      </c>
    </row>
    <row r="4809" spans="2:6">
      <c r="B4809" s="444">
        <v>43538</v>
      </c>
      <c r="C4809" s="445">
        <v>425.90045199999997</v>
      </c>
      <c r="D4809" s="445">
        <v>425.90045199999997</v>
      </c>
      <c r="E4809" s="446">
        <f t="shared" si="78"/>
        <v>15.832310096747143</v>
      </c>
      <c r="F4809" s="80">
        <v>-2.1004353441216761E-2</v>
      </c>
    </row>
    <row r="4810" spans="2:6">
      <c r="B4810" s="444">
        <v>38407</v>
      </c>
      <c r="C4810" s="445">
        <v>25.302555000000002</v>
      </c>
      <c r="D4810" s="445">
        <v>25.302555000000002</v>
      </c>
      <c r="E4810" s="446">
        <f t="shared" si="78"/>
        <v>-0.53446143464092843</v>
      </c>
      <c r="F4810" s="80">
        <v>-2.1010627462243248E-2</v>
      </c>
    </row>
    <row r="4811" spans="2:6">
      <c r="B4811" s="444">
        <v>40056</v>
      </c>
      <c r="C4811" s="445">
        <v>54.351146999999997</v>
      </c>
      <c r="D4811" s="445">
        <v>54.351146999999997</v>
      </c>
      <c r="E4811" s="446">
        <f t="shared" si="78"/>
        <v>-0.35839124846660508</v>
      </c>
      <c r="F4811" s="80">
        <v>-2.1047379388332788E-2</v>
      </c>
    </row>
    <row r="4812" spans="2:6">
      <c r="B4812" s="444">
        <v>40592</v>
      </c>
      <c r="C4812" s="445">
        <v>84.710731999999993</v>
      </c>
      <c r="D4812" s="445">
        <v>84.710731999999993</v>
      </c>
      <c r="E4812" s="446">
        <f t="shared" si="78"/>
        <v>3.0808747130742553</v>
      </c>
      <c r="F4812" s="80">
        <v>-2.1071646524194798E-2</v>
      </c>
    </row>
    <row r="4813" spans="2:6">
      <c r="B4813" s="444">
        <v>38106</v>
      </c>
      <c r="C4813" s="445">
        <v>20.757984</v>
      </c>
      <c r="D4813" s="445">
        <v>20.757984</v>
      </c>
      <c r="E4813" s="446">
        <f t="shared" si="78"/>
        <v>-0.77799027374618202</v>
      </c>
      <c r="F4813" s="80">
        <v>-2.1079026590189009E-2</v>
      </c>
    </row>
    <row r="4814" spans="2:6">
      <c r="B4814" s="444">
        <v>41008</v>
      </c>
      <c r="C4814" s="445">
        <v>93.500336000000004</v>
      </c>
      <c r="D4814" s="445">
        <v>93.500336000000004</v>
      </c>
      <c r="E4814" s="446">
        <f t="shared" si="78"/>
        <v>0.3422487423461591</v>
      </c>
      <c r="F4814" s="80">
        <v>-2.1117897351211057E-2</v>
      </c>
    </row>
    <row r="4815" spans="2:6">
      <c r="B4815" s="444">
        <v>40351</v>
      </c>
      <c r="C4815" s="445">
        <v>69.659469999999999</v>
      </c>
      <c r="D4815" s="445">
        <v>69.659469999999999</v>
      </c>
      <c r="E4815" s="446">
        <f t="shared" si="78"/>
        <v>-0.81451955831983336</v>
      </c>
      <c r="F4815" s="80">
        <v>-2.1120229482866071E-2</v>
      </c>
    </row>
    <row r="4816" spans="2:6">
      <c r="B4816" s="444">
        <v>42157</v>
      </c>
      <c r="C4816" s="445">
        <v>375.56234699999999</v>
      </c>
      <c r="D4816" s="445">
        <v>375.56234699999999</v>
      </c>
      <c r="E4816" s="446">
        <f t="shared" si="78"/>
        <v>2.1662477852801691</v>
      </c>
      <c r="F4816" s="80">
        <v>-2.1165352964587991E-2</v>
      </c>
    </row>
    <row r="4817" spans="2:6">
      <c r="B4817" s="444">
        <v>41249</v>
      </c>
      <c r="C4817" s="445">
        <v>118.61432600000001</v>
      </c>
      <c r="D4817" s="445">
        <v>118.61432600000001</v>
      </c>
      <c r="E4817" s="446">
        <f t="shared" si="78"/>
        <v>-0.76651529761723891</v>
      </c>
      <c r="F4817" s="80">
        <v>-2.1204964228413226E-2</v>
      </c>
    </row>
    <row r="4818" spans="2:6">
      <c r="B4818" s="444">
        <v>43885</v>
      </c>
      <c r="C4818" s="445">
        <v>508.01754799999998</v>
      </c>
      <c r="D4818" s="445">
        <v>508.01754799999998</v>
      </c>
      <c r="E4818" s="446">
        <f t="shared" si="78"/>
        <v>0.46158201115006414</v>
      </c>
      <c r="F4818" s="80">
        <v>-2.1215239915267192E-2</v>
      </c>
    </row>
    <row r="4819" spans="2:6">
      <c r="B4819" s="444">
        <v>43070</v>
      </c>
      <c r="C4819" s="445">
        <v>347.58059700000001</v>
      </c>
      <c r="D4819" s="445">
        <v>347.58059700000001</v>
      </c>
      <c r="E4819" s="446">
        <f t="shared" si="78"/>
        <v>12.060272614968472</v>
      </c>
      <c r="F4819" s="80">
        <v>-2.1226358688767544E-2</v>
      </c>
    </row>
    <row r="4820" spans="2:6">
      <c r="B4820" s="444">
        <v>38400</v>
      </c>
      <c r="C4820" s="445">
        <v>26.613579000000001</v>
      </c>
      <c r="D4820" s="445">
        <v>26.613579000000001</v>
      </c>
      <c r="E4820" s="446">
        <f t="shared" si="78"/>
        <v>-4.3290065854922899E-2</v>
      </c>
      <c r="F4820" s="80">
        <v>-2.1226812704554732E-2</v>
      </c>
    </row>
    <row r="4821" spans="2:6">
      <c r="B4821" s="444">
        <v>38285</v>
      </c>
      <c r="C4821" s="445">
        <v>27.817813999999998</v>
      </c>
      <c r="D4821" s="445">
        <v>27.817813999999998</v>
      </c>
      <c r="E4821" s="446">
        <f t="shared" si="78"/>
        <v>-0.92122520349324299</v>
      </c>
      <c r="F4821" s="80">
        <v>-2.1228622790712692E-2</v>
      </c>
    </row>
    <row r="4822" spans="2:6">
      <c r="B4822" s="444">
        <v>42899</v>
      </c>
      <c r="C4822" s="445">
        <v>353.13089000000002</v>
      </c>
      <c r="D4822" s="445">
        <v>353.13089000000002</v>
      </c>
      <c r="E4822" s="446">
        <f t="shared" si="78"/>
        <v>1.4416244554723785</v>
      </c>
      <c r="F4822" s="80">
        <v>-2.125821630148883E-2</v>
      </c>
    </row>
    <row r="4823" spans="2:6">
      <c r="B4823" s="444">
        <v>41407</v>
      </c>
      <c r="C4823" s="445">
        <v>144.62948600000001</v>
      </c>
      <c r="D4823" s="445">
        <v>144.62948600000001</v>
      </c>
      <c r="E4823" s="446">
        <f t="shared" si="78"/>
        <v>2.0434217634658007</v>
      </c>
      <c r="F4823" s="80">
        <v>-2.1293072080339703E-2</v>
      </c>
    </row>
    <row r="4824" spans="2:6">
      <c r="B4824" s="444">
        <v>38819</v>
      </c>
      <c r="C4824" s="445">
        <v>47.521999000000001</v>
      </c>
      <c r="D4824" s="445">
        <v>47.521999000000001</v>
      </c>
      <c r="E4824" s="446">
        <f t="shared" si="78"/>
        <v>-0.93966359713516279</v>
      </c>
      <c r="F4824" s="80">
        <v>-2.1293085182802818E-2</v>
      </c>
    </row>
    <row r="4825" spans="2:6">
      <c r="B4825" s="444">
        <v>44253</v>
      </c>
      <c r="C4825" s="445">
        <v>787.61737100000005</v>
      </c>
      <c r="D4825" s="445">
        <v>787.61737100000005</v>
      </c>
      <c r="E4825" s="446">
        <f t="shared" si="78"/>
        <v>13.189184808056327</v>
      </c>
      <c r="F4825" s="80">
        <v>-2.1307492597095634E-2</v>
      </c>
    </row>
    <row r="4826" spans="2:6">
      <c r="B4826" s="444">
        <v>40127</v>
      </c>
      <c r="C4826" s="445">
        <v>55.508288999999998</v>
      </c>
      <c r="D4826" s="445">
        <v>55.508288999999998</v>
      </c>
      <c r="E4826" s="446">
        <f t="shared" si="78"/>
        <v>-0.87141965613521732</v>
      </c>
      <c r="F4826" s="80">
        <v>-2.1311057632327102E-2</v>
      </c>
    </row>
    <row r="4827" spans="2:6">
      <c r="B4827" s="444">
        <v>43664</v>
      </c>
      <c r="C4827" s="445">
        <v>431.70120200000002</v>
      </c>
      <c r="D4827" s="445">
        <v>431.70120200000002</v>
      </c>
      <c r="E4827" s="446">
        <f t="shared" si="78"/>
        <v>5.5755780087572377</v>
      </c>
      <c r="F4827" s="80">
        <v>-2.1330874133811628E-2</v>
      </c>
    </row>
    <row r="4828" spans="2:6">
      <c r="B4828" s="444">
        <v>40185</v>
      </c>
      <c r="C4828" s="445">
        <v>65.652206000000007</v>
      </c>
      <c r="D4828" s="445">
        <v>65.652206000000007</v>
      </c>
      <c r="E4828" s="446">
        <f t="shared" si="78"/>
        <v>-9.9347816659936083E-2</v>
      </c>
      <c r="F4828" s="80">
        <v>-2.1331936342174007E-2</v>
      </c>
    </row>
    <row r="4829" spans="2:6">
      <c r="B4829" s="444">
        <v>40820</v>
      </c>
      <c r="C4829" s="445">
        <v>72.894073000000006</v>
      </c>
      <c r="D4829" s="445">
        <v>72.894073000000006</v>
      </c>
      <c r="E4829" s="446">
        <f t="shared" si="78"/>
        <v>-0.85338402501741428</v>
      </c>
      <c r="F4829" s="80">
        <v>-2.1331971840370723E-2</v>
      </c>
    </row>
    <row r="4830" spans="2:6">
      <c r="B4830" s="444">
        <v>43886</v>
      </c>
      <c r="C4830" s="445">
        <v>497.17687999999998</v>
      </c>
      <c r="D4830" s="445">
        <v>497.17687999999998</v>
      </c>
      <c r="E4830" s="446">
        <f t="shared" si="78"/>
        <v>45.067318304299164</v>
      </c>
      <c r="F4830" s="80">
        <v>-2.1339160512620747E-2</v>
      </c>
    </row>
    <row r="4831" spans="2:6">
      <c r="B4831" s="444">
        <v>37805</v>
      </c>
      <c r="C4831" s="445">
        <v>10.792399</v>
      </c>
      <c r="D4831" s="445">
        <v>10.792399</v>
      </c>
      <c r="E4831" s="446">
        <f t="shared" si="78"/>
        <v>-0.98636562000690642</v>
      </c>
      <c r="F4831" s="80">
        <v>-2.1355106470397289E-2</v>
      </c>
    </row>
    <row r="4832" spans="2:6">
      <c r="B4832" s="444">
        <v>44225</v>
      </c>
      <c r="C4832" s="445">
        <v>791.55773899999997</v>
      </c>
      <c r="D4832" s="445">
        <v>791.55773899999997</v>
      </c>
      <c r="E4832" s="446">
        <f t="shared" si="78"/>
        <v>-0.22622057981671895</v>
      </c>
      <c r="F4832" s="80">
        <v>-2.1360922340169397E-2</v>
      </c>
    </row>
    <row r="4833" spans="2:6">
      <c r="B4833" s="444">
        <v>44497</v>
      </c>
      <c r="C4833" s="445">
        <v>1022.975952</v>
      </c>
      <c r="D4833" s="445">
        <v>1022.975952</v>
      </c>
      <c r="E4833" s="446">
        <f t="shared" si="78"/>
        <v>1.3160335955837783</v>
      </c>
      <c r="F4833" s="80">
        <v>-2.1365439720009038E-2</v>
      </c>
    </row>
    <row r="4834" spans="2:6">
      <c r="B4834" s="444">
        <v>43965</v>
      </c>
      <c r="C4834" s="445">
        <v>441.69305400000002</v>
      </c>
      <c r="D4834" s="445">
        <v>441.69305400000002</v>
      </c>
      <c r="E4834" s="446">
        <f t="shared" si="78"/>
        <v>8.0965880070938443</v>
      </c>
      <c r="F4834" s="80">
        <v>-2.1371157274876929E-2</v>
      </c>
    </row>
    <row r="4835" spans="2:6">
      <c r="B4835" s="444">
        <v>38817</v>
      </c>
      <c r="C4835" s="445">
        <v>48.555903999999998</v>
      </c>
      <c r="D4835" s="445">
        <v>48.555903999999998</v>
      </c>
      <c r="E4835" s="446">
        <f t="shared" si="78"/>
        <v>-0.92002682753105458</v>
      </c>
      <c r="F4835" s="80">
        <v>-2.1387628167517048E-2</v>
      </c>
    </row>
    <row r="4836" spans="2:6">
      <c r="B4836" s="444">
        <v>44057</v>
      </c>
      <c r="C4836" s="445">
        <v>607.15240500000004</v>
      </c>
      <c r="D4836" s="445">
        <v>607.15240500000004</v>
      </c>
      <c r="E4836" s="446">
        <f t="shared" si="78"/>
        <v>13.255582935161598</v>
      </c>
      <c r="F4836" s="80">
        <v>-2.1391186937798734E-2</v>
      </c>
    </row>
    <row r="4837" spans="2:6">
      <c r="B4837" s="444">
        <v>39701</v>
      </c>
      <c r="C4837" s="445">
        <v>42.590499999999999</v>
      </c>
      <c r="D4837" s="445">
        <v>42.590499999999999</v>
      </c>
      <c r="E4837" s="446">
        <f t="shared" si="78"/>
        <v>2.1780950263881764</v>
      </c>
      <c r="F4837" s="80">
        <v>-2.1397639613082831E-2</v>
      </c>
    </row>
    <row r="4838" spans="2:6">
      <c r="B4838" s="444">
        <v>37606</v>
      </c>
      <c r="C4838" s="445">
        <v>13.401267000000001</v>
      </c>
      <c r="D4838" s="445">
        <v>13.401267000000001</v>
      </c>
      <c r="E4838" s="446">
        <f t="shared" si="78"/>
        <v>-0.76006762660262583</v>
      </c>
      <c r="F4838" s="80">
        <v>-2.1493777799909686E-2</v>
      </c>
    </row>
    <row r="4839" spans="2:6">
      <c r="B4839" s="444">
        <v>39265</v>
      </c>
      <c r="C4839" s="445">
        <v>55.854351000000001</v>
      </c>
      <c r="D4839" s="445">
        <v>55.854351000000001</v>
      </c>
      <c r="E4839" s="446">
        <f t="shared" si="78"/>
        <v>-0.84638747069563902</v>
      </c>
      <c r="F4839" s="80">
        <v>-2.151507594667601E-2</v>
      </c>
    </row>
    <row r="4840" spans="2:6">
      <c r="B4840" s="444">
        <v>42999</v>
      </c>
      <c r="C4840" s="445">
        <v>363.60543799999999</v>
      </c>
      <c r="D4840" s="445">
        <v>363.60543799999999</v>
      </c>
      <c r="E4840" s="446">
        <f t="shared" si="78"/>
        <v>-2.4254373702951693E-2</v>
      </c>
      <c r="F4840" s="80">
        <v>-2.1530058679870012E-2</v>
      </c>
    </row>
    <row r="4841" spans="2:6">
      <c r="B4841" s="444">
        <v>42251</v>
      </c>
      <c r="C4841" s="445">
        <v>372.64367700000003</v>
      </c>
      <c r="D4841" s="445">
        <v>372.64367700000003</v>
      </c>
      <c r="E4841" s="446">
        <f t="shared" si="78"/>
        <v>20.076291815077049</v>
      </c>
      <c r="F4841" s="80">
        <v>-2.1540349272829218E-2</v>
      </c>
    </row>
    <row r="4842" spans="2:6">
      <c r="B4842" s="444">
        <v>37935</v>
      </c>
      <c r="C4842" s="445">
        <v>17.680703999999999</v>
      </c>
      <c r="D4842" s="445">
        <v>17.680703999999999</v>
      </c>
      <c r="E4842" s="446">
        <f t="shared" si="78"/>
        <v>-0.94570208467408601</v>
      </c>
      <c r="F4842" s="80">
        <v>-2.1583409017410071E-2</v>
      </c>
    </row>
    <row r="4843" spans="2:6">
      <c r="B4843" s="444">
        <v>42424</v>
      </c>
      <c r="C4843" s="445">
        <v>325.62399299999998</v>
      </c>
      <c r="D4843" s="445">
        <v>325.62399299999998</v>
      </c>
      <c r="E4843" s="446">
        <f t="shared" si="78"/>
        <v>-0.69100915886700531</v>
      </c>
      <c r="F4843" s="80">
        <v>-2.1593707734219869E-2</v>
      </c>
    </row>
    <row r="4844" spans="2:6">
      <c r="B4844" s="444">
        <v>44635</v>
      </c>
      <c r="C4844" s="445">
        <v>1053.8305660000001</v>
      </c>
      <c r="D4844" s="445">
        <v>1053.8305660000001</v>
      </c>
      <c r="E4844" s="446">
        <f t="shared" si="78"/>
        <v>1.3526098280012375</v>
      </c>
      <c r="F4844" s="80">
        <v>-2.1615292092316274E-2</v>
      </c>
    </row>
    <row r="4845" spans="2:6">
      <c r="B4845" s="444">
        <v>43522</v>
      </c>
      <c r="C4845" s="445">
        <v>447.94107100000002</v>
      </c>
      <c r="D4845" s="445">
        <v>447.94107100000002</v>
      </c>
      <c r="E4845" s="446">
        <f t="shared" si="78"/>
        <v>0.17214565558821926</v>
      </c>
      <c r="F4845" s="80">
        <v>-2.162171097177823E-2</v>
      </c>
    </row>
    <row r="4846" spans="2:6">
      <c r="B4846" s="444">
        <v>43916</v>
      </c>
      <c r="C4846" s="445">
        <v>382.154785</v>
      </c>
      <c r="D4846" s="445">
        <v>382.154785</v>
      </c>
      <c r="E4846" s="446">
        <f t="shared" si="78"/>
        <v>-0.72647185092752942</v>
      </c>
      <c r="F4846" s="80">
        <v>-2.1634602331651931E-2</v>
      </c>
    </row>
    <row r="4847" spans="2:6">
      <c r="B4847" s="444">
        <v>45294</v>
      </c>
      <c r="C4847" s="445">
        <v>1397.13147</v>
      </c>
      <c r="D4847" s="445">
        <v>1397.13147</v>
      </c>
      <c r="E4847" s="446">
        <f t="shared" si="78"/>
        <v>13.916864775201846</v>
      </c>
      <c r="F4847" s="80">
        <v>-2.1639365902054508E-2</v>
      </c>
    </row>
    <row r="4848" spans="2:6">
      <c r="B4848" s="444">
        <v>40751</v>
      </c>
      <c r="C4848" s="445">
        <v>93.661201000000005</v>
      </c>
      <c r="D4848" s="445">
        <v>93.661201000000005</v>
      </c>
      <c r="E4848" s="446">
        <f t="shared" si="78"/>
        <v>-0.79015232532215418</v>
      </c>
      <c r="F4848" s="80">
        <v>-2.1644015376767745E-2</v>
      </c>
    </row>
    <row r="4849" spans="2:6">
      <c r="B4849" s="444">
        <v>43747</v>
      </c>
      <c r="C4849" s="445">
        <v>446.32946800000002</v>
      </c>
      <c r="D4849" s="445">
        <v>446.32946800000002</v>
      </c>
      <c r="E4849" s="446">
        <f t="shared" si="78"/>
        <v>1.5434008018882217</v>
      </c>
      <c r="F4849" s="80">
        <v>-2.1686373898613054E-2</v>
      </c>
    </row>
    <row r="4850" spans="2:6">
      <c r="B4850" s="444">
        <v>41500</v>
      </c>
      <c r="C4850" s="445">
        <v>175.48530600000001</v>
      </c>
      <c r="D4850" s="445">
        <v>175.48530600000001</v>
      </c>
      <c r="E4850" s="446">
        <f t="shared" si="78"/>
        <v>5.5708374621368257</v>
      </c>
      <c r="F4850" s="80">
        <v>-2.1688533935326326E-2</v>
      </c>
    </row>
    <row r="4851" spans="2:6">
      <c r="B4851" s="444">
        <v>38440</v>
      </c>
      <c r="C4851" s="445">
        <v>26.706688</v>
      </c>
      <c r="D4851" s="445">
        <v>26.706688</v>
      </c>
      <c r="E4851" s="446">
        <f t="shared" si="78"/>
        <v>-8.9087200616673412E-2</v>
      </c>
      <c r="F4851" s="80">
        <v>-2.1710392709457627E-2</v>
      </c>
    </row>
    <row r="4852" spans="2:6">
      <c r="B4852" s="444">
        <v>38280</v>
      </c>
      <c r="C4852" s="445">
        <v>29.3186</v>
      </c>
      <c r="D4852" s="445">
        <v>29.3186</v>
      </c>
      <c r="E4852" s="446">
        <f t="shared" si="78"/>
        <v>-0.91609384482731882</v>
      </c>
      <c r="F4852" s="80">
        <v>-2.1750540215012881E-2</v>
      </c>
    </row>
    <row r="4853" spans="2:6">
      <c r="B4853" s="444">
        <v>43038</v>
      </c>
      <c r="C4853" s="445">
        <v>349.42132600000002</v>
      </c>
      <c r="D4853" s="445">
        <v>349.42132600000002</v>
      </c>
      <c r="E4853" s="446">
        <f t="shared" si="78"/>
        <v>18.506392559217606</v>
      </c>
      <c r="F4853" s="80">
        <v>-2.1755690690424156E-2</v>
      </c>
    </row>
    <row r="4854" spans="2:6">
      <c r="B4854" s="444">
        <v>37945</v>
      </c>
      <c r="C4854" s="445">
        <v>17.913170000000001</v>
      </c>
      <c r="D4854" s="445">
        <v>17.913170000000001</v>
      </c>
      <c r="E4854" s="446">
        <f t="shared" si="78"/>
        <v>-0.79855230282907574</v>
      </c>
      <c r="F4854" s="80">
        <v>-2.1883544036172542E-2</v>
      </c>
    </row>
    <row r="4855" spans="2:6">
      <c r="B4855" s="444">
        <v>40578</v>
      </c>
      <c r="C4855" s="445">
        <v>88.922188000000006</v>
      </c>
      <c r="D4855" s="445">
        <v>88.922188000000006</v>
      </c>
      <c r="E4855" s="446">
        <f t="shared" si="78"/>
        <v>0.9907970662480754</v>
      </c>
      <c r="F4855" s="80">
        <v>-2.1889555524639226E-2</v>
      </c>
    </row>
    <row r="4856" spans="2:6">
      <c r="B4856" s="444">
        <v>39624</v>
      </c>
      <c r="C4856" s="445">
        <v>44.666626000000001</v>
      </c>
      <c r="D4856" s="445">
        <v>44.666626000000001</v>
      </c>
      <c r="E4856" s="446">
        <f t="shared" si="78"/>
        <v>0.93107341335334159</v>
      </c>
      <c r="F4856" s="80">
        <v>-2.1889583598527329E-2</v>
      </c>
    </row>
    <row r="4857" spans="2:6">
      <c r="B4857" s="444">
        <v>38195</v>
      </c>
      <c r="C4857" s="445">
        <v>23.130465000000001</v>
      </c>
      <c r="D4857" s="445">
        <v>23.130465000000001</v>
      </c>
      <c r="E4857" s="446">
        <f t="shared" si="78"/>
        <v>-0.97504054338344548</v>
      </c>
      <c r="F4857" s="80">
        <v>-2.1922988449366798E-2</v>
      </c>
    </row>
    <row r="4858" spans="2:6">
      <c r="B4858" s="444">
        <v>44713</v>
      </c>
      <c r="C4858" s="445">
        <v>926.721497</v>
      </c>
      <c r="D4858" s="445">
        <v>926.721497</v>
      </c>
      <c r="E4858" s="446">
        <f t="shared" si="78"/>
        <v>30.910101786972458</v>
      </c>
      <c r="F4858" s="80">
        <v>-2.1955334338881749E-2</v>
      </c>
    </row>
    <row r="4859" spans="2:6">
      <c r="B4859" s="444">
        <v>39959</v>
      </c>
      <c r="C4859" s="445">
        <v>29.041633999999998</v>
      </c>
      <c r="D4859" s="445">
        <v>29.041633999999998</v>
      </c>
      <c r="E4859" s="446">
        <f t="shared" si="78"/>
        <v>-0.96388044293850894</v>
      </c>
      <c r="F4859" s="80">
        <v>-2.1964485298703651E-2</v>
      </c>
    </row>
    <row r="4860" spans="2:6">
      <c r="B4860" s="444">
        <v>44757</v>
      </c>
      <c r="C4860" s="445">
        <v>804.04180899999994</v>
      </c>
      <c r="D4860" s="445">
        <v>804.04180899999994</v>
      </c>
      <c r="E4860" s="446">
        <f t="shared" si="78"/>
        <v>7.5038758365001659</v>
      </c>
      <c r="F4860" s="80">
        <v>-2.1982311523622955E-2</v>
      </c>
    </row>
    <row r="4861" spans="2:6">
      <c r="B4861" s="444">
        <v>41036</v>
      </c>
      <c r="C4861" s="445">
        <v>94.550040999999993</v>
      </c>
      <c r="D4861" s="445">
        <v>94.550040999999993</v>
      </c>
      <c r="E4861" s="446">
        <f t="shared" si="78"/>
        <v>2.3561428248821161</v>
      </c>
      <c r="F4861" s="80">
        <v>-2.2018446099798417E-2</v>
      </c>
    </row>
    <row r="4862" spans="2:6">
      <c r="B4862" s="444">
        <v>38502</v>
      </c>
      <c r="C4862" s="445">
        <v>28.172234</v>
      </c>
      <c r="D4862" s="445">
        <v>28.172234</v>
      </c>
      <c r="E4862" s="446">
        <f t="shared" si="78"/>
        <v>1.3681527292834379</v>
      </c>
      <c r="F4862" s="80">
        <v>-2.2067278865793516E-2</v>
      </c>
    </row>
    <row r="4863" spans="2:6">
      <c r="B4863" s="444">
        <v>37572</v>
      </c>
      <c r="C4863" s="445">
        <v>11.896291</v>
      </c>
      <c r="D4863" s="445">
        <v>11.896291</v>
      </c>
      <c r="E4863" s="446">
        <f t="shared" si="78"/>
        <v>-0.57913666328703561</v>
      </c>
      <c r="F4863" s="80">
        <v>-2.2081542561223855E-2</v>
      </c>
    </row>
    <row r="4864" spans="2:6">
      <c r="B4864" s="444">
        <v>38504</v>
      </c>
      <c r="C4864" s="445">
        <v>28.266399</v>
      </c>
      <c r="D4864" s="445">
        <v>28.266399</v>
      </c>
      <c r="E4864" s="446">
        <f t="shared" si="78"/>
        <v>-0.67998266863311629</v>
      </c>
      <c r="F4864" s="80">
        <v>-2.2101961919597901E-2</v>
      </c>
    </row>
    <row r="4865" spans="2:6">
      <c r="B4865" s="444">
        <v>40757</v>
      </c>
      <c r="C4865" s="445">
        <v>88.327713000000003</v>
      </c>
      <c r="D4865" s="445">
        <v>88.327713000000003</v>
      </c>
      <c r="E4865" s="446">
        <f t="shared" si="78"/>
        <v>-4.1023489051207784E-2</v>
      </c>
      <c r="F4865" s="80">
        <v>-2.2117154018211127E-2</v>
      </c>
    </row>
    <row r="4866" spans="2:6">
      <c r="B4866" s="444">
        <v>40564</v>
      </c>
      <c r="C4866" s="445">
        <v>92.106232000000006</v>
      </c>
      <c r="D4866" s="445">
        <v>92.106232000000006</v>
      </c>
      <c r="E4866" s="446">
        <f t="shared" si="78"/>
        <v>1.1225765635423128</v>
      </c>
      <c r="F4866" s="80">
        <v>-2.2120120964368439E-2</v>
      </c>
    </row>
    <row r="4867" spans="2:6">
      <c r="B4867" s="444">
        <v>39631</v>
      </c>
      <c r="C4867" s="445">
        <v>43.393597</v>
      </c>
      <c r="D4867" s="445">
        <v>43.393597</v>
      </c>
      <c r="E4867" s="446">
        <f t="shared" si="78"/>
        <v>0.46853441043552402</v>
      </c>
      <c r="F4867" s="80">
        <v>-2.2141333415539588E-2</v>
      </c>
    </row>
    <row r="4868" spans="2:6">
      <c r="B4868" s="444">
        <v>39954</v>
      </c>
      <c r="C4868" s="445">
        <v>29.548914</v>
      </c>
      <c r="D4868" s="445">
        <v>29.548914</v>
      </c>
      <c r="E4868" s="446">
        <f t="shared" si="78"/>
        <v>-0.36726141639936671</v>
      </c>
      <c r="F4868" s="80">
        <v>-2.2182028547510058E-2</v>
      </c>
    </row>
    <row r="4869" spans="2:6">
      <c r="B4869" s="444">
        <v>39618</v>
      </c>
      <c r="C4869" s="445">
        <v>46.700035</v>
      </c>
      <c r="D4869" s="445">
        <v>46.700035</v>
      </c>
      <c r="E4869" s="446">
        <f t="shared" ref="E4869:E4932" si="79">C4869/C4870-1</f>
        <v>1.3718276955319069</v>
      </c>
      <c r="F4869" s="80">
        <v>-2.2182454880087854E-2</v>
      </c>
    </row>
    <row r="4870" spans="2:6">
      <c r="B4870" s="444">
        <v>38075</v>
      </c>
      <c r="C4870" s="445">
        <v>19.689471999999999</v>
      </c>
      <c r="D4870" s="445">
        <v>19.689471999999999</v>
      </c>
      <c r="E4870" s="446">
        <f t="shared" si="79"/>
        <v>-0.98110515407103549</v>
      </c>
      <c r="F4870" s="80">
        <v>-2.2196972255274616E-2</v>
      </c>
    </row>
    <row r="4871" spans="2:6">
      <c r="B4871" s="444">
        <v>44603</v>
      </c>
      <c r="C4871" s="445">
        <v>1042.0551760000001</v>
      </c>
      <c r="D4871" s="445">
        <v>1042.0551760000001</v>
      </c>
      <c r="E4871" s="446">
        <f t="shared" si="79"/>
        <v>38.650825465927703</v>
      </c>
      <c r="F4871" s="80">
        <v>-2.2388313760094314E-2</v>
      </c>
    </row>
    <row r="4872" spans="2:6">
      <c r="B4872" s="444">
        <v>38471</v>
      </c>
      <c r="C4872" s="445">
        <v>26.280794</v>
      </c>
      <c r="D4872" s="445">
        <v>26.280794</v>
      </c>
      <c r="E4872" s="446">
        <f t="shared" si="79"/>
        <v>-0.65728948795171616</v>
      </c>
      <c r="F4872" s="80">
        <v>-2.2477757298454137E-2</v>
      </c>
    </row>
    <row r="4873" spans="2:6">
      <c r="B4873" s="444">
        <v>40766</v>
      </c>
      <c r="C4873" s="445">
        <v>76.685112000000004</v>
      </c>
      <c r="D4873" s="445">
        <v>76.685112000000004</v>
      </c>
      <c r="E4873" s="446">
        <f t="shared" si="79"/>
        <v>-0.90519068467105113</v>
      </c>
      <c r="F4873" s="80">
        <v>-2.2503694971426569E-2</v>
      </c>
    </row>
    <row r="4874" spans="2:6">
      <c r="B4874" s="444">
        <v>44224</v>
      </c>
      <c r="C4874" s="445">
        <v>808.83520499999997</v>
      </c>
      <c r="D4874" s="445">
        <v>808.83520499999997</v>
      </c>
      <c r="E4874" s="446">
        <f t="shared" si="79"/>
        <v>0.95599729425380198</v>
      </c>
      <c r="F4874" s="80">
        <v>-2.2553696880353358E-2</v>
      </c>
    </row>
    <row r="4875" spans="2:6">
      <c r="B4875" s="444">
        <v>43294</v>
      </c>
      <c r="C4875" s="445">
        <v>413.51550300000002</v>
      </c>
      <c r="D4875" s="445">
        <v>413.51550300000002</v>
      </c>
      <c r="E4875" s="446">
        <f t="shared" si="79"/>
        <v>10.523783095809712</v>
      </c>
      <c r="F4875" s="80">
        <v>-2.2563649226160498E-2</v>
      </c>
    </row>
    <row r="4876" spans="2:6">
      <c r="B4876" s="444">
        <v>39653</v>
      </c>
      <c r="C4876" s="445">
        <v>35.883659000000002</v>
      </c>
      <c r="D4876" s="445">
        <v>35.883659000000002</v>
      </c>
      <c r="E4876" s="446">
        <f t="shared" si="79"/>
        <v>-0.58505738881756031</v>
      </c>
      <c r="F4876" s="80">
        <v>-2.2573924746193241E-2</v>
      </c>
    </row>
    <row r="4877" spans="2:6">
      <c r="B4877" s="444">
        <v>40634</v>
      </c>
      <c r="C4877" s="445">
        <v>86.478606999999997</v>
      </c>
      <c r="D4877" s="445">
        <v>86.478606999999997</v>
      </c>
      <c r="E4877" s="446">
        <f t="shared" si="79"/>
        <v>-0.88482178549935953</v>
      </c>
      <c r="F4877" s="80">
        <v>-2.2596667712991847E-2</v>
      </c>
    </row>
    <row r="4878" spans="2:6">
      <c r="B4878" s="444">
        <v>44186</v>
      </c>
      <c r="C4878" s="445">
        <v>750.824341</v>
      </c>
      <c r="D4878" s="445">
        <v>750.824341</v>
      </c>
      <c r="E4878" s="446">
        <f t="shared" si="79"/>
        <v>4.1913642353676064</v>
      </c>
      <c r="F4878" s="80">
        <v>-2.2680024918508512E-2</v>
      </c>
    </row>
    <row r="4879" spans="2:6">
      <c r="B4879" s="444">
        <v>41456</v>
      </c>
      <c r="C4879" s="445">
        <v>144.62948600000001</v>
      </c>
      <c r="D4879" s="445">
        <v>144.62948600000001</v>
      </c>
      <c r="E4879" s="446">
        <f t="shared" si="79"/>
        <v>3.9819259781615681</v>
      </c>
      <c r="F4879" s="80">
        <v>-2.2680435638888996E-2</v>
      </c>
    </row>
    <row r="4880" spans="2:6">
      <c r="B4880" s="444">
        <v>38547</v>
      </c>
      <c r="C4880" s="445">
        <v>29.030837999999999</v>
      </c>
      <c r="D4880" s="445">
        <v>29.030837999999999</v>
      </c>
      <c r="E4880" s="446">
        <f t="shared" si="79"/>
        <v>-2.8623624503166911E-2</v>
      </c>
      <c r="F4880" s="80">
        <v>-2.2721029682300276E-2</v>
      </c>
    </row>
    <row r="4881" spans="2:6">
      <c r="B4881" s="444">
        <v>38531</v>
      </c>
      <c r="C4881" s="445">
        <v>29.886292000000001</v>
      </c>
      <c r="D4881" s="445">
        <v>29.886292000000001</v>
      </c>
      <c r="E4881" s="446">
        <f t="shared" si="79"/>
        <v>-0.97339688390062085</v>
      </c>
      <c r="F4881" s="80">
        <v>-2.2737688956461777E-2</v>
      </c>
    </row>
    <row r="4882" spans="2:6">
      <c r="B4882" s="444">
        <v>44475</v>
      </c>
      <c r="C4882" s="445">
        <v>1123.4132079999999</v>
      </c>
      <c r="D4882" s="445">
        <v>1123.4132079999999</v>
      </c>
      <c r="E4882" s="446">
        <f t="shared" si="79"/>
        <v>11.990777038344184</v>
      </c>
      <c r="F4882" s="80">
        <v>-2.2755989242738583E-2</v>
      </c>
    </row>
    <row r="4883" spans="2:6">
      <c r="B4883" s="444">
        <v>41088</v>
      </c>
      <c r="C4883" s="445">
        <v>86.477753000000007</v>
      </c>
      <c r="D4883" s="445">
        <v>86.477753000000007</v>
      </c>
      <c r="E4883" s="446">
        <f t="shared" si="79"/>
        <v>0.14655595962273349</v>
      </c>
      <c r="F4883" s="80">
        <v>-2.2778132926397077E-2</v>
      </c>
    </row>
    <row r="4884" spans="2:6">
      <c r="B4884" s="444">
        <v>40444</v>
      </c>
      <c r="C4884" s="445">
        <v>75.423927000000006</v>
      </c>
      <c r="D4884" s="445">
        <v>75.423927000000006</v>
      </c>
      <c r="E4884" s="446">
        <f t="shared" si="79"/>
        <v>-0.78529982358980566</v>
      </c>
      <c r="F4884" s="80">
        <v>-2.2797484079405073E-2</v>
      </c>
    </row>
    <row r="4885" spans="2:6">
      <c r="B4885" s="444">
        <v>42130</v>
      </c>
      <c r="C4885" s="445">
        <v>351.29885899999999</v>
      </c>
      <c r="D4885" s="445">
        <v>351.29885899999999</v>
      </c>
      <c r="E4885" s="446">
        <f t="shared" si="79"/>
        <v>0.29221176839655549</v>
      </c>
      <c r="F4885" s="80">
        <v>-2.2808401918980259E-2</v>
      </c>
    </row>
    <row r="4886" spans="2:6">
      <c r="B4886" s="444">
        <v>41662</v>
      </c>
      <c r="C4886" s="445">
        <v>271.85858200000001</v>
      </c>
      <c r="D4886" s="445">
        <v>271.85858200000001</v>
      </c>
      <c r="E4886" s="446">
        <f t="shared" si="79"/>
        <v>-0.20313829611987932</v>
      </c>
      <c r="F4886" s="80">
        <v>-2.2875963840341851E-2</v>
      </c>
    </row>
    <row r="4887" spans="2:6">
      <c r="B4887" s="444">
        <v>42408</v>
      </c>
      <c r="C4887" s="445">
        <v>341.16156000000001</v>
      </c>
      <c r="D4887" s="445">
        <v>341.16156000000001</v>
      </c>
      <c r="E4887" s="446">
        <f t="shared" si="79"/>
        <v>5.7360336485811363</v>
      </c>
      <c r="F4887" s="80">
        <v>-2.288256453694959E-2</v>
      </c>
    </row>
    <row r="4888" spans="2:6">
      <c r="B4888" s="444">
        <v>39584</v>
      </c>
      <c r="C4888" s="445">
        <v>50.647247</v>
      </c>
      <c r="D4888" s="445">
        <v>50.647247</v>
      </c>
      <c r="E4888" s="446">
        <f t="shared" si="79"/>
        <v>0.32617508117470551</v>
      </c>
      <c r="F4888" s="80">
        <v>-2.2910285536567265E-2</v>
      </c>
    </row>
    <row r="4889" spans="2:6">
      <c r="B4889" s="444">
        <v>39667</v>
      </c>
      <c r="C4889" s="445">
        <v>38.190468000000003</v>
      </c>
      <c r="D4889" s="445">
        <v>38.190468000000003</v>
      </c>
      <c r="E4889" s="446">
        <f t="shared" si="79"/>
        <v>2.0517035672691026</v>
      </c>
      <c r="F4889" s="80">
        <v>-2.2951181365208129E-2</v>
      </c>
    </row>
    <row r="4890" spans="2:6">
      <c r="B4890" s="444">
        <v>37855</v>
      </c>
      <c r="C4890" s="445">
        <v>12.514474999999999</v>
      </c>
      <c r="D4890" s="445">
        <v>12.514474999999999</v>
      </c>
      <c r="E4890" s="446">
        <f t="shared" si="79"/>
        <v>6.7147498676988437E-2</v>
      </c>
      <c r="F4890" s="80">
        <v>-2.2981699207204165E-2</v>
      </c>
    </row>
    <row r="4891" spans="2:6">
      <c r="B4891" s="444">
        <v>37708</v>
      </c>
      <c r="C4891" s="445">
        <v>11.727034</v>
      </c>
      <c r="D4891" s="445">
        <v>11.727034</v>
      </c>
      <c r="E4891" s="446">
        <f t="shared" si="79"/>
        <v>-0.8452304272323341</v>
      </c>
      <c r="F4891" s="80">
        <v>-2.2991581606001565E-2</v>
      </c>
    </row>
    <row r="4892" spans="2:6">
      <c r="B4892" s="444">
        <v>40920</v>
      </c>
      <c r="C4892" s="445">
        <v>75.770927</v>
      </c>
      <c r="D4892" s="445">
        <v>75.770927</v>
      </c>
      <c r="E4892" s="446">
        <f t="shared" si="79"/>
        <v>-0.91143626781144382</v>
      </c>
      <c r="F4892" s="80">
        <v>-2.2995039694193142E-2</v>
      </c>
    </row>
    <row r="4893" spans="2:6">
      <c r="B4893" s="444">
        <v>44397</v>
      </c>
      <c r="C4893" s="445">
        <v>855.55255099999999</v>
      </c>
      <c r="D4893" s="445">
        <v>855.55255099999999</v>
      </c>
      <c r="E4893" s="446">
        <f t="shared" si="79"/>
        <v>3.2169900665251792</v>
      </c>
      <c r="F4893" s="80">
        <v>-2.2995483080232915E-2</v>
      </c>
    </row>
    <row r="4894" spans="2:6">
      <c r="B4894" s="444">
        <v>41599</v>
      </c>
      <c r="C4894" s="445">
        <v>202.88227800000001</v>
      </c>
      <c r="D4894" s="445">
        <v>202.88227800000001</v>
      </c>
      <c r="E4894" s="446">
        <f t="shared" si="79"/>
        <v>-0.48133202411021259</v>
      </c>
      <c r="F4894" s="80">
        <v>-2.3001196444111027E-2</v>
      </c>
    </row>
    <row r="4895" spans="2:6">
      <c r="B4895" s="444">
        <v>43934</v>
      </c>
      <c r="C4895" s="445">
        <v>391.16021699999999</v>
      </c>
      <c r="D4895" s="445">
        <v>391.16021699999999</v>
      </c>
      <c r="E4895" s="446">
        <f t="shared" si="79"/>
        <v>6.2240896365785909</v>
      </c>
      <c r="F4895" s="80">
        <v>-2.3025209502231969E-2</v>
      </c>
    </row>
    <row r="4896" spans="2:6">
      <c r="B4896" s="444">
        <v>39448</v>
      </c>
      <c r="C4896" s="445">
        <v>54.146644999999999</v>
      </c>
      <c r="D4896" s="445">
        <v>54.146644999999999</v>
      </c>
      <c r="E4896" s="446">
        <f t="shared" si="79"/>
        <v>-0.18875542352100305</v>
      </c>
      <c r="F4896" s="80">
        <v>-2.305503826487576E-2</v>
      </c>
    </row>
    <row r="4897" spans="2:6">
      <c r="B4897" s="444">
        <v>40353</v>
      </c>
      <c r="C4897" s="445">
        <v>66.745154999999997</v>
      </c>
      <c r="D4897" s="445">
        <v>66.745154999999997</v>
      </c>
      <c r="E4897" s="446">
        <f t="shared" si="79"/>
        <v>-0.82998923092724497</v>
      </c>
      <c r="F4897" s="80">
        <v>-2.3071515155844047E-2</v>
      </c>
    </row>
    <row r="4898" spans="2:6">
      <c r="B4898" s="444">
        <v>42055</v>
      </c>
      <c r="C4898" s="445">
        <v>392.59368899999998</v>
      </c>
      <c r="D4898" s="445">
        <v>392.59368899999998</v>
      </c>
      <c r="E4898" s="446">
        <f t="shared" si="79"/>
        <v>4.8674819847771822</v>
      </c>
      <c r="F4898" s="80">
        <v>-2.314293937192724E-2</v>
      </c>
    </row>
    <row r="4899" spans="2:6">
      <c r="B4899" s="444">
        <v>40337</v>
      </c>
      <c r="C4899" s="445">
        <v>66.910079999999994</v>
      </c>
      <c r="D4899" s="445">
        <v>66.910079999999994</v>
      </c>
      <c r="E4899" s="446">
        <f t="shared" si="79"/>
        <v>0.23292372281711393</v>
      </c>
      <c r="F4899" s="80">
        <v>-2.3147521789835701E-2</v>
      </c>
    </row>
    <row r="4900" spans="2:6">
      <c r="B4900" s="444">
        <v>39279</v>
      </c>
      <c r="C4900" s="445">
        <v>54.269440000000003</v>
      </c>
      <c r="D4900" s="445">
        <v>54.269440000000003</v>
      </c>
      <c r="E4900" s="446">
        <f t="shared" si="79"/>
        <v>-0.84097633928262316</v>
      </c>
      <c r="F4900" s="80">
        <v>-2.31514593101394E-2</v>
      </c>
    </row>
    <row r="4901" spans="2:6">
      <c r="B4901" s="444">
        <v>42751</v>
      </c>
      <c r="C4901" s="445">
        <v>341.26644900000002</v>
      </c>
      <c r="D4901" s="445">
        <v>341.26644900000002</v>
      </c>
      <c r="E4901" s="446">
        <f t="shared" si="79"/>
        <v>-0.62205784511438422</v>
      </c>
      <c r="F4901" s="80">
        <v>-2.3169483372329269E-2</v>
      </c>
    </row>
    <row r="4902" spans="2:6">
      <c r="B4902" s="444">
        <v>44725</v>
      </c>
      <c r="C4902" s="445">
        <v>902.959473</v>
      </c>
      <c r="D4902" s="445">
        <v>902.959473</v>
      </c>
      <c r="E4902" s="446">
        <f t="shared" si="79"/>
        <v>18.917076240497469</v>
      </c>
      <c r="F4902" s="80">
        <v>-2.3193953762631114E-2</v>
      </c>
    </row>
    <row r="4903" spans="2:6">
      <c r="B4903" s="444">
        <v>39511</v>
      </c>
      <c r="C4903" s="445">
        <v>45.335945000000002</v>
      </c>
      <c r="D4903" s="445">
        <v>45.335945000000002</v>
      </c>
      <c r="E4903" s="446">
        <f t="shared" si="79"/>
        <v>-0.93609054528179325</v>
      </c>
      <c r="F4903" s="80">
        <v>-2.3205132945183116E-2</v>
      </c>
    </row>
    <row r="4904" spans="2:6">
      <c r="B4904" s="444">
        <v>44137</v>
      </c>
      <c r="C4904" s="445">
        <v>709.377747</v>
      </c>
      <c r="D4904" s="445">
        <v>709.377747</v>
      </c>
      <c r="E4904" s="446">
        <f t="shared" si="79"/>
        <v>15.163222475303606</v>
      </c>
      <c r="F4904" s="80">
        <v>-2.3220114971452599E-2</v>
      </c>
    </row>
    <row r="4905" spans="2:6">
      <c r="B4905" s="444">
        <v>38911</v>
      </c>
      <c r="C4905" s="445">
        <v>43.888385999999997</v>
      </c>
      <c r="D4905" s="445">
        <v>43.888385999999997</v>
      </c>
      <c r="E4905" s="446">
        <f t="shared" si="79"/>
        <v>-0.31553780549732413</v>
      </c>
      <c r="F4905" s="80">
        <v>-2.3232476504527755E-2</v>
      </c>
    </row>
    <row r="4906" spans="2:6">
      <c r="B4906" s="444">
        <v>40186</v>
      </c>
      <c r="C4906" s="445">
        <v>64.120979000000005</v>
      </c>
      <c r="D4906" s="445">
        <v>64.120979000000005</v>
      </c>
      <c r="E4906" s="446">
        <f t="shared" si="79"/>
        <v>-0.78957543271484465</v>
      </c>
      <c r="F4906" s="80">
        <v>-2.3323313766486442E-2</v>
      </c>
    </row>
    <row r="4907" spans="2:6">
      <c r="B4907" s="444">
        <v>41981</v>
      </c>
      <c r="C4907" s="445">
        <v>304.721924</v>
      </c>
      <c r="D4907" s="445">
        <v>304.721924</v>
      </c>
      <c r="E4907" s="446">
        <f t="shared" si="79"/>
        <v>24.73426465470218</v>
      </c>
      <c r="F4907" s="80">
        <v>-2.3358976365647877E-2</v>
      </c>
    </row>
    <row r="4908" spans="2:6">
      <c r="B4908" s="444">
        <v>37889</v>
      </c>
      <c r="C4908" s="445">
        <v>11.841097</v>
      </c>
      <c r="D4908" s="445">
        <v>11.841097</v>
      </c>
      <c r="E4908" s="446">
        <f t="shared" si="79"/>
        <v>-0.96142083870357475</v>
      </c>
      <c r="F4908" s="80">
        <v>-2.3368929777493941E-2</v>
      </c>
    </row>
    <row r="4909" spans="2:6">
      <c r="B4909" s="444">
        <v>41946</v>
      </c>
      <c r="C4909" s="445">
        <v>306.92987099999999</v>
      </c>
      <c r="D4909" s="445">
        <v>306.92987099999999</v>
      </c>
      <c r="E4909" s="446">
        <f t="shared" si="79"/>
        <v>-0.28751849381592343</v>
      </c>
      <c r="F4909" s="80">
        <v>-2.3377426250494993E-2</v>
      </c>
    </row>
    <row r="4910" spans="2:6">
      <c r="B4910" s="444">
        <v>43651</v>
      </c>
      <c r="C4910" s="445">
        <v>430.78994799999998</v>
      </c>
      <c r="D4910" s="445">
        <v>430.78994799999998</v>
      </c>
      <c r="E4910" s="446">
        <f t="shared" si="79"/>
        <v>0.32796092172342517</v>
      </c>
      <c r="F4910" s="80">
        <v>-2.3396692230890026E-2</v>
      </c>
    </row>
    <row r="4911" spans="2:6">
      <c r="B4911" s="444">
        <v>42411</v>
      </c>
      <c r="C4911" s="445">
        <v>324.39956699999999</v>
      </c>
      <c r="D4911" s="445">
        <v>324.39956699999999</v>
      </c>
      <c r="E4911" s="446">
        <f t="shared" si="79"/>
        <v>-0.29380971666968003</v>
      </c>
      <c r="F4911" s="80">
        <v>-2.3447170104164305E-2</v>
      </c>
    </row>
    <row r="4912" spans="2:6">
      <c r="B4912" s="444">
        <v>43369</v>
      </c>
      <c r="C4912" s="445">
        <v>459.36566199999999</v>
      </c>
      <c r="D4912" s="445">
        <v>459.36566199999999</v>
      </c>
      <c r="E4912" s="446">
        <f t="shared" si="79"/>
        <v>0.2212214936651058</v>
      </c>
      <c r="F4912" s="80">
        <v>-2.346893296518493E-2</v>
      </c>
    </row>
    <row r="4913" spans="2:6">
      <c r="B4913" s="444">
        <v>43248</v>
      </c>
      <c r="C4913" s="445">
        <v>376.15261800000002</v>
      </c>
      <c r="D4913" s="445">
        <v>376.15261800000002</v>
      </c>
      <c r="E4913" s="446">
        <f t="shared" si="79"/>
        <v>3.7013194724010168</v>
      </c>
      <c r="F4913" s="80">
        <v>-2.347158686587747E-2</v>
      </c>
    </row>
    <row r="4914" spans="2:6">
      <c r="B4914" s="444">
        <v>40855</v>
      </c>
      <c r="C4914" s="445">
        <v>80.010009999999994</v>
      </c>
      <c r="D4914" s="445">
        <v>80.010009999999994</v>
      </c>
      <c r="E4914" s="446">
        <f t="shared" si="79"/>
        <v>-0.1173788079953535</v>
      </c>
      <c r="F4914" s="80">
        <v>-2.3475173028009499E-2</v>
      </c>
    </row>
    <row r="4915" spans="2:6">
      <c r="B4915" s="444">
        <v>41102</v>
      </c>
      <c r="C4915" s="445">
        <v>90.650452000000001</v>
      </c>
      <c r="D4915" s="445">
        <v>90.650452000000001</v>
      </c>
      <c r="E4915" s="446">
        <f t="shared" si="79"/>
        <v>-0.76421376762757631</v>
      </c>
      <c r="F4915" s="80">
        <v>-2.353912810546932E-2</v>
      </c>
    </row>
    <row r="4916" spans="2:6">
      <c r="B4916" s="444">
        <v>42082</v>
      </c>
      <c r="C4916" s="445">
        <v>384.46032700000001</v>
      </c>
      <c r="D4916" s="445">
        <v>384.46032700000001</v>
      </c>
      <c r="E4916" s="446">
        <f t="shared" si="79"/>
        <v>0.12380793802520484</v>
      </c>
      <c r="F4916" s="80">
        <v>-2.354786756113092E-2</v>
      </c>
    </row>
    <row r="4917" spans="2:6">
      <c r="B4917" s="444">
        <v>42403</v>
      </c>
      <c r="C4917" s="445">
        <v>342.10501099999999</v>
      </c>
      <c r="D4917" s="445">
        <v>342.10501099999999</v>
      </c>
      <c r="E4917" s="446">
        <f t="shared" si="79"/>
        <v>-0.17756268123466712</v>
      </c>
      <c r="F4917" s="80">
        <v>-2.3549073975021373E-2</v>
      </c>
    </row>
    <row r="4918" spans="2:6">
      <c r="B4918" s="444">
        <v>43425</v>
      </c>
      <c r="C4918" s="445">
        <v>415.96484400000003</v>
      </c>
      <c r="D4918" s="445">
        <v>415.96484400000003</v>
      </c>
      <c r="E4918" s="446">
        <f t="shared" si="79"/>
        <v>2.0332756690728537E-3</v>
      </c>
      <c r="F4918" s="80">
        <v>-2.3588951002460834E-2</v>
      </c>
    </row>
    <row r="4919" spans="2:6">
      <c r="B4919" s="444">
        <v>43385</v>
      </c>
      <c r="C4919" s="445">
        <v>415.120789</v>
      </c>
      <c r="D4919" s="445">
        <v>415.120789</v>
      </c>
      <c r="E4919" s="446">
        <f t="shared" si="79"/>
        <v>-0.5740560117414204</v>
      </c>
      <c r="F4919" s="80">
        <v>-2.3637249902953128E-2</v>
      </c>
    </row>
    <row r="4920" spans="2:6">
      <c r="B4920" s="444">
        <v>45035</v>
      </c>
      <c r="C4920" s="445">
        <v>974.59008800000004</v>
      </c>
      <c r="D4920" s="445">
        <v>974.59008800000004</v>
      </c>
      <c r="E4920" s="446">
        <f t="shared" si="79"/>
        <v>10.65004060103154</v>
      </c>
      <c r="F4920" s="80">
        <v>-2.3640677633641527E-2</v>
      </c>
    </row>
    <row r="4921" spans="2:6">
      <c r="B4921" s="444">
        <v>40609</v>
      </c>
      <c r="C4921" s="445">
        <v>83.655510000000007</v>
      </c>
      <c r="D4921" s="445">
        <v>83.655510000000007</v>
      </c>
      <c r="E4921" s="446">
        <f t="shared" si="79"/>
        <v>4.0148881112177968</v>
      </c>
      <c r="F4921" s="80">
        <v>-2.3658060585794005E-2</v>
      </c>
    </row>
    <row r="4922" spans="2:6">
      <c r="B4922" s="444">
        <v>39877</v>
      </c>
      <c r="C4922" s="445">
        <v>16.681431</v>
      </c>
      <c r="D4922" s="445">
        <v>16.681431</v>
      </c>
      <c r="E4922" s="446">
        <f t="shared" si="79"/>
        <v>-0.97647583957267092</v>
      </c>
      <c r="F4922" s="80">
        <v>-2.3671877478288139E-2</v>
      </c>
    </row>
    <row r="4923" spans="2:6">
      <c r="B4923" s="444">
        <v>44162</v>
      </c>
      <c r="C4923" s="445">
        <v>709.11908000000005</v>
      </c>
      <c r="D4923" s="445">
        <v>709.11908000000005</v>
      </c>
      <c r="E4923" s="446">
        <f t="shared" si="79"/>
        <v>8.6407425224906653</v>
      </c>
      <c r="F4923" s="80">
        <v>-2.3691979023740539E-2</v>
      </c>
    </row>
    <row r="4924" spans="2:6">
      <c r="B4924" s="444">
        <v>40406</v>
      </c>
      <c r="C4924" s="445">
        <v>73.554405000000003</v>
      </c>
      <c r="D4924" s="445">
        <v>73.554405000000003</v>
      </c>
      <c r="E4924" s="446">
        <f t="shared" si="79"/>
        <v>-3.1995992506005155E-2</v>
      </c>
      <c r="F4924" s="80">
        <v>-2.3719526891624598E-2</v>
      </c>
    </row>
    <row r="4925" spans="2:6">
      <c r="B4925" s="444">
        <v>40882</v>
      </c>
      <c r="C4925" s="445">
        <v>75.985641000000001</v>
      </c>
      <c r="D4925" s="445">
        <v>75.985641000000001</v>
      </c>
      <c r="E4925" s="446">
        <f t="shared" si="79"/>
        <v>-0.74067898021303624</v>
      </c>
      <c r="F4925" s="80">
        <v>-2.3752617287068345E-2</v>
      </c>
    </row>
    <row r="4926" spans="2:6">
      <c r="B4926" s="444">
        <v>42011</v>
      </c>
      <c r="C4926" s="445">
        <v>293.01767000000001</v>
      </c>
      <c r="D4926" s="445">
        <v>293.01767000000001</v>
      </c>
      <c r="E4926" s="446">
        <f t="shared" si="79"/>
        <v>-0.72762964528094343</v>
      </c>
      <c r="F4926" s="80">
        <v>-2.3761439701523779E-2</v>
      </c>
    </row>
    <row r="4927" spans="2:6">
      <c r="B4927" s="444">
        <v>44487</v>
      </c>
      <c r="C4927" s="445">
        <v>1075.80603</v>
      </c>
      <c r="D4927" s="445">
        <v>1075.80603</v>
      </c>
      <c r="E4927" s="446">
        <f t="shared" si="79"/>
        <v>73.734774316557164</v>
      </c>
      <c r="F4927" s="80">
        <v>-2.3778242178531195E-2</v>
      </c>
    </row>
    <row r="4928" spans="2:6">
      <c r="B4928" s="444">
        <v>37490</v>
      </c>
      <c r="C4928" s="445">
        <v>14.394985999999999</v>
      </c>
      <c r="D4928" s="445">
        <v>14.394985999999999</v>
      </c>
      <c r="E4928" s="446">
        <f t="shared" si="79"/>
        <v>-0.99056386221564618</v>
      </c>
      <c r="F4928" s="80">
        <v>-2.3779983190960197E-2</v>
      </c>
    </row>
    <row r="4929" spans="2:6">
      <c r="B4929" s="444">
        <v>45373</v>
      </c>
      <c r="C4929" s="445">
        <v>1525.5167240000001</v>
      </c>
      <c r="D4929" s="445">
        <v>1525.5167240000001</v>
      </c>
      <c r="E4929" s="446">
        <f t="shared" si="79"/>
        <v>25.313538720081421</v>
      </c>
      <c r="F4929" s="80">
        <v>-2.3781256590464039E-2</v>
      </c>
    </row>
    <row r="4930" spans="2:6">
      <c r="B4930" s="444">
        <v>40113</v>
      </c>
      <c r="C4930" s="445">
        <v>57.974594000000003</v>
      </c>
      <c r="D4930" s="445">
        <v>57.974594000000003</v>
      </c>
      <c r="E4930" s="446">
        <f t="shared" si="79"/>
        <v>0.26542561903810657</v>
      </c>
      <c r="F4930" s="80">
        <v>-2.3794393208235287E-2</v>
      </c>
    </row>
    <row r="4931" spans="2:6">
      <c r="B4931" s="444">
        <v>38952</v>
      </c>
      <c r="C4931" s="445">
        <v>45.814304</v>
      </c>
      <c r="D4931" s="445">
        <v>45.814304</v>
      </c>
      <c r="E4931" s="446">
        <f t="shared" si="79"/>
        <v>-0.13315908080885142</v>
      </c>
      <c r="F4931" s="80">
        <v>-2.379442159766465E-2</v>
      </c>
    </row>
    <row r="4932" spans="2:6">
      <c r="B4932" s="444">
        <v>39449</v>
      </c>
      <c r="C4932" s="445">
        <v>52.852032000000001</v>
      </c>
      <c r="D4932" s="445">
        <v>52.852032000000001</v>
      </c>
      <c r="E4932" s="446">
        <f t="shared" si="79"/>
        <v>-0.30589733963633992</v>
      </c>
      <c r="F4932" s="80">
        <v>-2.3909385336801536E-2</v>
      </c>
    </row>
    <row r="4933" spans="2:6">
      <c r="B4933" s="444">
        <v>40886</v>
      </c>
      <c r="C4933" s="445">
        <v>76.144401999999999</v>
      </c>
      <c r="D4933" s="445">
        <v>76.144401999999999</v>
      </c>
      <c r="E4933" s="446">
        <f t="shared" ref="E4933:E4996" si="80">C4933/C4934-1</f>
        <v>-0.78414118271422018</v>
      </c>
      <c r="F4933" s="80">
        <v>-2.3937891684930324E-2</v>
      </c>
    </row>
    <row r="4934" spans="2:6">
      <c r="B4934" s="444">
        <v>42821</v>
      </c>
      <c r="C4934" s="445">
        <v>352.750946</v>
      </c>
      <c r="D4934" s="445">
        <v>352.750946</v>
      </c>
      <c r="E4934" s="446">
        <f t="shared" si="80"/>
        <v>-0.20836423210546762</v>
      </c>
      <c r="F4934" s="80">
        <v>-2.3938986685144048E-2</v>
      </c>
    </row>
    <row r="4935" spans="2:6">
      <c r="B4935" s="444">
        <v>43214</v>
      </c>
      <c r="C4935" s="445">
        <v>445.597534</v>
      </c>
      <c r="D4935" s="445">
        <v>445.597534</v>
      </c>
      <c r="E4935" s="446">
        <f t="shared" si="80"/>
        <v>-0.56941913138552769</v>
      </c>
      <c r="F4935" s="80">
        <v>-2.3943086770215949E-2</v>
      </c>
    </row>
    <row r="4936" spans="2:6">
      <c r="B4936" s="444">
        <v>44494</v>
      </c>
      <c r="C4936" s="445">
        <v>1034.875366</v>
      </c>
      <c r="D4936" s="445">
        <v>1034.875366</v>
      </c>
      <c r="E4936" s="446">
        <f t="shared" si="80"/>
        <v>13.045653137399793</v>
      </c>
      <c r="F4936" s="80">
        <v>-2.3952917408673113E-2</v>
      </c>
    </row>
    <row r="4937" spans="2:6">
      <c r="B4937" s="444">
        <v>40868</v>
      </c>
      <c r="C4937" s="445">
        <v>73.679405000000003</v>
      </c>
      <c r="D4937" s="445">
        <v>73.679405000000003</v>
      </c>
      <c r="E4937" s="446">
        <f t="shared" si="80"/>
        <v>0.47591289896192901</v>
      </c>
      <c r="F4937" s="80">
        <v>-2.3994897709322061E-2</v>
      </c>
    </row>
    <row r="4938" spans="2:6">
      <c r="B4938" s="444">
        <v>39311</v>
      </c>
      <c r="C4938" s="445">
        <v>49.921241999999999</v>
      </c>
      <c r="D4938" s="445">
        <v>49.921241999999999</v>
      </c>
      <c r="E4938" s="446">
        <f t="shared" si="80"/>
        <v>-0.84930194439758644</v>
      </c>
      <c r="F4938" s="80">
        <v>-2.4010446582118594E-2</v>
      </c>
    </row>
    <row r="4939" spans="2:6">
      <c r="B4939" s="444">
        <v>42851</v>
      </c>
      <c r="C4939" s="445">
        <v>331.26666299999999</v>
      </c>
      <c r="D4939" s="445">
        <v>331.26666299999999</v>
      </c>
      <c r="E4939" s="446">
        <f t="shared" si="80"/>
        <v>10.499141643102856</v>
      </c>
      <c r="F4939" s="80">
        <v>-2.4026156657102615E-2</v>
      </c>
    </row>
    <row r="4940" spans="2:6">
      <c r="B4940" s="444">
        <v>38499</v>
      </c>
      <c r="C4940" s="445">
        <v>28.807946999999999</v>
      </c>
      <c r="D4940" s="445">
        <v>28.807946999999999</v>
      </c>
      <c r="E4940" s="446">
        <f t="shared" si="80"/>
        <v>0.58126002526354048</v>
      </c>
      <c r="F4940" s="80">
        <v>-2.4036234855772554E-2</v>
      </c>
    </row>
    <row r="4941" spans="2:6">
      <c r="B4941" s="444">
        <v>39898</v>
      </c>
      <c r="C4941" s="445">
        <v>18.218349</v>
      </c>
      <c r="D4941" s="445">
        <v>18.218349</v>
      </c>
      <c r="E4941" s="446">
        <f t="shared" si="80"/>
        <v>-0.98258201710302251</v>
      </c>
      <c r="F4941" s="80">
        <v>-2.4072924536751583E-2</v>
      </c>
    </row>
    <row r="4942" spans="2:6">
      <c r="B4942" s="444">
        <v>44641</v>
      </c>
      <c r="C4942" s="445">
        <v>1045.950562</v>
      </c>
      <c r="D4942" s="445">
        <v>1045.950562</v>
      </c>
      <c r="E4942" s="446">
        <f t="shared" si="80"/>
        <v>50.356567926788586</v>
      </c>
      <c r="F4942" s="80">
        <v>-2.4103932282897866E-2</v>
      </c>
    </row>
    <row r="4943" spans="2:6">
      <c r="B4943" s="444">
        <v>39846</v>
      </c>
      <c r="C4943" s="445">
        <v>20.366441999999999</v>
      </c>
      <c r="D4943" s="445">
        <v>20.366441999999999</v>
      </c>
      <c r="E4943" s="446">
        <f t="shared" si="80"/>
        <v>-0.93777634329789683</v>
      </c>
      <c r="F4943" s="80">
        <v>-2.41173763040754E-2</v>
      </c>
    </row>
    <row r="4944" spans="2:6">
      <c r="B4944" s="444">
        <v>42437</v>
      </c>
      <c r="C4944" s="445">
        <v>327.310272</v>
      </c>
      <c r="D4944" s="445">
        <v>327.310272</v>
      </c>
      <c r="E4944" s="446">
        <f t="shared" si="80"/>
        <v>7.0863850820290217</v>
      </c>
      <c r="F4944" s="80">
        <v>-2.4120247414992746E-2</v>
      </c>
    </row>
    <row r="4945" spans="2:6">
      <c r="B4945" s="444">
        <v>39546</v>
      </c>
      <c r="C4945" s="445">
        <v>40.476711000000002</v>
      </c>
      <c r="D4945" s="445">
        <v>40.476711000000002</v>
      </c>
      <c r="E4945" s="446">
        <f t="shared" si="80"/>
        <v>0.15423540433716387</v>
      </c>
      <c r="F4945" s="80">
        <v>-2.4125985349995549E-2</v>
      </c>
    </row>
    <row r="4946" spans="2:6">
      <c r="B4946" s="444">
        <v>38880</v>
      </c>
      <c r="C4946" s="445">
        <v>35.067985999999998</v>
      </c>
      <c r="D4946" s="445">
        <v>35.067985999999998</v>
      </c>
      <c r="E4946" s="446">
        <f t="shared" si="80"/>
        <v>-0.88956861850516478</v>
      </c>
      <c r="F4946" s="80">
        <v>-2.4183686391634041E-2</v>
      </c>
    </row>
    <row r="4947" spans="2:6">
      <c r="B4947" s="444">
        <v>42608</v>
      </c>
      <c r="C4947" s="445">
        <v>317.55453499999999</v>
      </c>
      <c r="D4947" s="445">
        <v>317.55453499999999</v>
      </c>
      <c r="E4947" s="446">
        <f t="shared" si="80"/>
        <v>4.6523409622085303</v>
      </c>
      <c r="F4947" s="80">
        <v>-2.418405513274291E-2</v>
      </c>
    </row>
    <row r="4948" spans="2:6">
      <c r="B4948" s="444">
        <v>39135</v>
      </c>
      <c r="C4948" s="445">
        <v>56.181064999999997</v>
      </c>
      <c r="D4948" s="445">
        <v>56.181064999999997</v>
      </c>
      <c r="E4948" s="446">
        <f t="shared" si="80"/>
        <v>-0.85296488182764507</v>
      </c>
      <c r="F4948" s="80">
        <v>-2.4211429539804596E-2</v>
      </c>
    </row>
    <row r="4949" spans="2:6">
      <c r="B4949" s="444">
        <v>43032</v>
      </c>
      <c r="C4949" s="445">
        <v>382.09283399999998</v>
      </c>
      <c r="D4949" s="445">
        <v>382.09283399999998</v>
      </c>
      <c r="E4949" s="446">
        <f t="shared" si="80"/>
        <v>3.1841331475927372</v>
      </c>
      <c r="F4949" s="80">
        <v>-2.4219589594538182E-2</v>
      </c>
    </row>
    <row r="4950" spans="2:6">
      <c r="B4950" s="444">
        <v>40571</v>
      </c>
      <c r="C4950" s="445">
        <v>91.319473000000002</v>
      </c>
      <c r="D4950" s="445">
        <v>91.319473000000002</v>
      </c>
      <c r="E4950" s="446">
        <f t="shared" si="80"/>
        <v>-4.5600395413881722E-3</v>
      </c>
      <c r="F4950" s="80">
        <v>-2.4230884717502899E-2</v>
      </c>
    </row>
    <row r="4951" spans="2:6">
      <c r="B4951" s="444">
        <v>40686</v>
      </c>
      <c r="C4951" s="445">
        <v>91.737801000000005</v>
      </c>
      <c r="D4951" s="445">
        <v>91.737801000000005</v>
      </c>
      <c r="E4951" s="446">
        <f t="shared" si="80"/>
        <v>-0.38009080866977363</v>
      </c>
      <c r="F4951" s="80">
        <v>-2.4310408949451245E-2</v>
      </c>
    </row>
    <row r="4952" spans="2:6">
      <c r="B4952" s="444">
        <v>41453</v>
      </c>
      <c r="C4952" s="445">
        <v>147.98587000000001</v>
      </c>
      <c r="D4952" s="445">
        <v>147.98587000000001</v>
      </c>
      <c r="E4952" s="446">
        <f t="shared" si="80"/>
        <v>1.739019379635053</v>
      </c>
      <c r="F4952" s="80">
        <v>-2.4390438464120812E-2</v>
      </c>
    </row>
    <row r="4953" spans="2:6">
      <c r="B4953" s="444">
        <v>39198</v>
      </c>
      <c r="C4953" s="445">
        <v>54.028778000000003</v>
      </c>
      <c r="D4953" s="445">
        <v>54.028778000000003</v>
      </c>
      <c r="E4953" s="446">
        <f t="shared" si="80"/>
        <v>-0.85915377014260685</v>
      </c>
      <c r="F4953" s="80">
        <v>-2.4423636292427719E-2</v>
      </c>
    </row>
    <row r="4954" spans="2:6">
      <c r="B4954" s="444">
        <v>43150</v>
      </c>
      <c r="C4954" s="445">
        <v>383.60116599999998</v>
      </c>
      <c r="D4954" s="445">
        <v>383.60116599999998</v>
      </c>
      <c r="E4954" s="446">
        <f t="shared" si="80"/>
        <v>5.8478274378437023</v>
      </c>
      <c r="F4954" s="80">
        <v>-2.4437030414471761E-2</v>
      </c>
    </row>
    <row r="4955" spans="2:6">
      <c r="B4955" s="444">
        <v>40093</v>
      </c>
      <c r="C4955" s="445">
        <v>56.017937000000003</v>
      </c>
      <c r="D4955" s="445">
        <v>56.017937000000003</v>
      </c>
      <c r="E4955" s="446">
        <f t="shared" si="80"/>
        <v>-0.93471457730133545</v>
      </c>
      <c r="F4955" s="80">
        <v>-2.4451860028868344E-2</v>
      </c>
    </row>
    <row r="4956" spans="2:6">
      <c r="B4956" s="444">
        <v>44818</v>
      </c>
      <c r="C4956" s="445">
        <v>858.04663100000005</v>
      </c>
      <c r="D4956" s="445">
        <v>858.04663100000005</v>
      </c>
      <c r="E4956" s="446">
        <f t="shared" si="80"/>
        <v>5.4668979931751114</v>
      </c>
      <c r="F4956" s="80">
        <v>-2.4492474712927703E-2</v>
      </c>
    </row>
    <row r="4957" spans="2:6">
      <c r="B4957" s="444">
        <v>41296</v>
      </c>
      <c r="C4957" s="445">
        <v>132.68287699999999</v>
      </c>
      <c r="D4957" s="445">
        <v>132.68287699999999</v>
      </c>
      <c r="E4957" s="446">
        <f t="shared" si="80"/>
        <v>0.47116593370713877</v>
      </c>
      <c r="F4957" s="80">
        <v>-2.453835687049144E-2</v>
      </c>
    </row>
    <row r="4958" spans="2:6">
      <c r="B4958" s="444">
        <v>41074</v>
      </c>
      <c r="C4958" s="445">
        <v>90.188927000000007</v>
      </c>
      <c r="D4958" s="445">
        <v>90.188927000000007</v>
      </c>
      <c r="E4958" s="446">
        <f t="shared" si="80"/>
        <v>1.6706664560272753</v>
      </c>
      <c r="F4958" s="80">
        <v>-2.455156877800635E-2</v>
      </c>
    </row>
    <row r="4959" spans="2:6">
      <c r="B4959" s="444">
        <v>39989</v>
      </c>
      <c r="C4959" s="445">
        <v>33.770195000000001</v>
      </c>
      <c r="D4959" s="445">
        <v>33.770195000000001</v>
      </c>
      <c r="E4959" s="446">
        <f t="shared" si="80"/>
        <v>-0.92481008739727066</v>
      </c>
      <c r="F4959" s="80">
        <v>-2.4594236289281035E-2</v>
      </c>
    </row>
    <row r="4960" spans="2:6">
      <c r="B4960" s="444">
        <v>43719</v>
      </c>
      <c r="C4960" s="445">
        <v>449.13198899999998</v>
      </c>
      <c r="D4960" s="445">
        <v>449.13198899999998</v>
      </c>
      <c r="E4960" s="446">
        <f t="shared" si="80"/>
        <v>9.5223103126688784</v>
      </c>
      <c r="F4960" s="80">
        <v>-2.4622113757328479E-2</v>
      </c>
    </row>
    <row r="4961" spans="2:6">
      <c r="B4961" s="444">
        <v>40023</v>
      </c>
      <c r="C4961" s="445">
        <v>42.683781000000003</v>
      </c>
      <c r="D4961" s="445">
        <v>42.683781000000003</v>
      </c>
      <c r="E4961" s="446">
        <f t="shared" si="80"/>
        <v>-0.12124653107900185</v>
      </c>
      <c r="F4961" s="80">
        <v>-2.4632497490616245E-2</v>
      </c>
    </row>
    <row r="4962" spans="2:6">
      <c r="B4962" s="444">
        <v>39458</v>
      </c>
      <c r="C4962" s="445">
        <v>48.573101000000001</v>
      </c>
      <c r="D4962" s="445">
        <v>48.573101000000001</v>
      </c>
      <c r="E4962" s="446">
        <f t="shared" si="80"/>
        <v>-0.88621192387626568</v>
      </c>
      <c r="F4962" s="80">
        <v>-2.4645554987934748E-2</v>
      </c>
    </row>
    <row r="4963" spans="2:6">
      <c r="B4963" s="444">
        <v>43532</v>
      </c>
      <c r="C4963" s="445">
        <v>426.87338299999999</v>
      </c>
      <c r="D4963" s="445">
        <v>426.87338299999999</v>
      </c>
      <c r="E4963" s="446">
        <f t="shared" si="80"/>
        <v>8.1691267871595254</v>
      </c>
      <c r="F4963" s="80">
        <v>-2.4648364210811513E-2</v>
      </c>
    </row>
    <row r="4964" spans="2:6">
      <c r="B4964" s="444">
        <v>39462</v>
      </c>
      <c r="C4964" s="445">
        <v>46.555511000000003</v>
      </c>
      <c r="D4964" s="445">
        <v>46.555511000000003</v>
      </c>
      <c r="E4964" s="446">
        <f t="shared" si="80"/>
        <v>-0.868955554014609</v>
      </c>
      <c r="F4964" s="80">
        <v>-2.4657040455411727E-2</v>
      </c>
    </row>
    <row r="4965" spans="2:6">
      <c r="B4965" s="444">
        <v>43054</v>
      </c>
      <c r="C4965" s="445">
        <v>355.26504499999999</v>
      </c>
      <c r="D4965" s="445">
        <v>355.26504499999999</v>
      </c>
      <c r="E4965" s="446">
        <f t="shared" si="80"/>
        <v>3.9372826280524</v>
      </c>
      <c r="F4965" s="80">
        <v>-2.4660954521442235E-2</v>
      </c>
    </row>
    <row r="4966" spans="2:6">
      <c r="B4966" s="444">
        <v>40779</v>
      </c>
      <c r="C4966" s="445">
        <v>71.955582000000007</v>
      </c>
      <c r="D4966" s="445">
        <v>71.955582000000007</v>
      </c>
      <c r="E4966" s="446">
        <f t="shared" si="80"/>
        <v>0.44834722887352418</v>
      </c>
      <c r="F4966" s="80">
        <v>-2.4685140737791933E-2</v>
      </c>
    </row>
    <row r="4967" spans="2:6">
      <c r="B4967" s="444">
        <v>39189</v>
      </c>
      <c r="C4967" s="445">
        <v>49.681168</v>
      </c>
      <c r="D4967" s="445">
        <v>49.681168</v>
      </c>
      <c r="E4967" s="446">
        <f t="shared" si="80"/>
        <v>3.0436113744569573</v>
      </c>
      <c r="F4967" s="80">
        <v>-2.4773009869190843E-2</v>
      </c>
    </row>
    <row r="4968" spans="2:6">
      <c r="B4968" s="444">
        <v>37684</v>
      </c>
      <c r="C4968" s="445">
        <v>12.286336</v>
      </c>
      <c r="D4968" s="445">
        <v>12.286336</v>
      </c>
      <c r="E4968" s="446">
        <f t="shared" si="80"/>
        <v>-0.64412847300155696</v>
      </c>
      <c r="F4968" s="80">
        <v>-2.4824312847743113E-2</v>
      </c>
    </row>
    <row r="4969" spans="2:6">
      <c r="B4969" s="444">
        <v>38582</v>
      </c>
      <c r="C4969" s="445">
        <v>34.524639000000001</v>
      </c>
      <c r="D4969" s="445">
        <v>34.524639000000001</v>
      </c>
      <c r="E4969" s="446">
        <f t="shared" si="80"/>
        <v>-0.91414535675565989</v>
      </c>
      <c r="F4969" s="80">
        <v>-2.4828204144386357E-2</v>
      </c>
    </row>
    <row r="4970" spans="2:6">
      <c r="B4970" s="444">
        <v>43949</v>
      </c>
      <c r="C4970" s="445">
        <v>402.12896699999999</v>
      </c>
      <c r="D4970" s="445">
        <v>402.12896699999999</v>
      </c>
      <c r="E4970" s="446">
        <f t="shared" si="80"/>
        <v>6.4207160003530106E-2</v>
      </c>
      <c r="F4970" s="80">
        <v>-2.483961264588963E-2</v>
      </c>
    </row>
    <row r="4971" spans="2:6">
      <c r="B4971" s="444">
        <v>42090</v>
      </c>
      <c r="C4971" s="445">
        <v>377.867188</v>
      </c>
      <c r="D4971" s="445">
        <v>377.867188</v>
      </c>
      <c r="E4971" s="446">
        <f t="shared" si="80"/>
        <v>4.8194178108652492</v>
      </c>
      <c r="F4971" s="80">
        <v>-2.4863323850107921E-2</v>
      </c>
    </row>
    <row r="4972" spans="2:6">
      <c r="B4972" s="444">
        <v>40168</v>
      </c>
      <c r="C4972" s="445">
        <v>64.932129000000003</v>
      </c>
      <c r="D4972" s="445">
        <v>64.932129000000003</v>
      </c>
      <c r="E4972" s="446">
        <f t="shared" si="80"/>
        <v>0.28072664859993335</v>
      </c>
      <c r="F4972" s="80">
        <v>-2.4911383299032086E-2</v>
      </c>
    </row>
    <row r="4973" spans="2:6">
      <c r="B4973" s="444">
        <v>39021</v>
      </c>
      <c r="C4973" s="445">
        <v>50.699444</v>
      </c>
      <c r="D4973" s="445">
        <v>50.699444</v>
      </c>
      <c r="E4973" s="446">
        <f t="shared" si="80"/>
        <v>-0.2967011412196453</v>
      </c>
      <c r="F4973" s="80">
        <v>-2.4911552064918574E-2</v>
      </c>
    </row>
    <row r="4974" spans="2:6">
      <c r="B4974" s="444">
        <v>40420</v>
      </c>
      <c r="C4974" s="445">
        <v>72.088050999999993</v>
      </c>
      <c r="D4974" s="445">
        <v>72.088050999999993</v>
      </c>
      <c r="E4974" s="446">
        <f t="shared" si="80"/>
        <v>0.40574345480904972</v>
      </c>
      <c r="F4974" s="80">
        <v>-2.491637982147521E-2</v>
      </c>
    </row>
    <row r="4975" spans="2:6">
      <c r="B4975" s="444">
        <v>39044</v>
      </c>
      <c r="C4975" s="445">
        <v>51.281086000000002</v>
      </c>
      <c r="D4975" s="445">
        <v>51.281086000000002</v>
      </c>
      <c r="E4975" s="446">
        <f t="shared" si="80"/>
        <v>-0.80304745576672232</v>
      </c>
      <c r="F4975" s="80">
        <v>-2.4938050271821277E-2</v>
      </c>
    </row>
    <row r="4976" spans="2:6">
      <c r="B4976" s="444">
        <v>41793</v>
      </c>
      <c r="C4976" s="445">
        <v>260.37280299999998</v>
      </c>
      <c r="D4976" s="445">
        <v>260.37280299999998</v>
      </c>
      <c r="E4976" s="446">
        <f t="shared" si="80"/>
        <v>21.091874720216719</v>
      </c>
      <c r="F4976" s="80">
        <v>-2.4949125132784689E-2</v>
      </c>
    </row>
    <row r="4977" spans="2:6">
      <c r="B4977" s="444">
        <v>37559</v>
      </c>
      <c r="C4977" s="445">
        <v>11.785907999999999</v>
      </c>
      <c r="D4977" s="445">
        <v>11.785907999999999</v>
      </c>
      <c r="E4977" s="446">
        <f t="shared" si="80"/>
        <v>-0.86245854045479386</v>
      </c>
      <c r="F4977" s="80">
        <v>-2.4961865998965327E-2</v>
      </c>
    </row>
    <row r="4978" spans="2:6">
      <c r="B4978" s="444">
        <v>40556</v>
      </c>
      <c r="C4978" s="445">
        <v>85.689857000000003</v>
      </c>
      <c r="D4978" s="445">
        <v>85.689857000000003</v>
      </c>
      <c r="E4978" s="446">
        <f t="shared" si="80"/>
        <v>5.1509593222721168</v>
      </c>
      <c r="F4978" s="80">
        <v>-2.4965965065413265E-2</v>
      </c>
    </row>
    <row r="4979" spans="2:6">
      <c r="B4979" s="444">
        <v>37593</v>
      </c>
      <c r="C4979" s="445">
        <v>13.931137</v>
      </c>
      <c r="D4979" s="445">
        <v>13.931137</v>
      </c>
      <c r="E4979" s="446">
        <f t="shared" si="80"/>
        <v>-0.69039668681709343</v>
      </c>
      <c r="F4979" s="80">
        <v>-2.498071292098869E-2</v>
      </c>
    </row>
    <row r="4980" spans="2:6">
      <c r="B4980" s="444">
        <v>39518</v>
      </c>
      <c r="C4980" s="445">
        <v>44.996730999999997</v>
      </c>
      <c r="D4980" s="445">
        <v>44.996730999999997</v>
      </c>
      <c r="E4980" s="446">
        <f t="shared" si="80"/>
        <v>-0.94550684575054256</v>
      </c>
      <c r="F4980" s="80">
        <v>-2.4990908463115358E-2</v>
      </c>
    </row>
    <row r="4981" spans="2:6">
      <c r="B4981" s="444">
        <v>44820</v>
      </c>
      <c r="C4981" s="445">
        <v>825.73181199999999</v>
      </c>
      <c r="D4981" s="445">
        <v>825.73181199999999</v>
      </c>
      <c r="E4981" s="446">
        <f t="shared" si="80"/>
        <v>64.53895214737561</v>
      </c>
      <c r="F4981" s="80">
        <v>-2.5002806093694985E-2</v>
      </c>
    </row>
    <row r="4982" spans="2:6">
      <c r="B4982" s="444">
        <v>37683</v>
      </c>
      <c r="C4982" s="445">
        <v>12.5991</v>
      </c>
      <c r="D4982" s="445">
        <v>12.5991</v>
      </c>
      <c r="E4982" s="446">
        <f t="shared" si="80"/>
        <v>6.269316987832374E-2</v>
      </c>
      <c r="F4982" s="80">
        <v>-2.5057427058833071E-2</v>
      </c>
    </row>
    <row r="4983" spans="2:6">
      <c r="B4983" s="444">
        <v>37886</v>
      </c>
      <c r="C4983" s="445">
        <v>11.855821000000001</v>
      </c>
      <c r="D4983" s="445">
        <v>11.855821000000001</v>
      </c>
      <c r="E4983" s="446">
        <f t="shared" si="80"/>
        <v>-0.95560201178800108</v>
      </c>
      <c r="F4983" s="80">
        <v>-2.5113171136993628E-2</v>
      </c>
    </row>
    <row r="4984" spans="2:6">
      <c r="B4984" s="444">
        <v>41792</v>
      </c>
      <c r="C4984" s="445">
        <v>267.03509500000001</v>
      </c>
      <c r="D4984" s="445">
        <v>267.03509500000001</v>
      </c>
      <c r="E4984" s="446">
        <f t="shared" si="80"/>
        <v>-0.69603792868872838</v>
      </c>
      <c r="F4984" s="80">
        <v>-2.5201675328868633E-2</v>
      </c>
    </row>
    <row r="4985" spans="2:6">
      <c r="B4985" s="444">
        <v>44728</v>
      </c>
      <c r="C4985" s="445">
        <v>878.51452600000005</v>
      </c>
      <c r="D4985" s="445">
        <v>878.51452600000005</v>
      </c>
      <c r="E4985" s="446">
        <f t="shared" si="80"/>
        <v>71.634538561687947</v>
      </c>
      <c r="F4985" s="80">
        <v>-2.5204683215201862E-2</v>
      </c>
    </row>
    <row r="4986" spans="2:6">
      <c r="B4986" s="444">
        <v>37847</v>
      </c>
      <c r="C4986" s="445">
        <v>12.094996999999999</v>
      </c>
      <c r="D4986" s="445">
        <v>12.094996999999999</v>
      </c>
      <c r="E4986" s="446">
        <f t="shared" si="80"/>
        <v>-0.97965743095133695</v>
      </c>
      <c r="F4986" s="80">
        <v>-2.5207440663165381E-2</v>
      </c>
    </row>
    <row r="4987" spans="2:6">
      <c r="B4987" s="444">
        <v>44041</v>
      </c>
      <c r="C4987" s="445">
        <v>594.56585700000005</v>
      </c>
      <c r="D4987" s="445">
        <v>594.56585700000005</v>
      </c>
      <c r="E4987" s="446">
        <f t="shared" si="80"/>
        <v>0.79864850756646955</v>
      </c>
      <c r="F4987" s="80">
        <v>-2.5335031553155973E-2</v>
      </c>
    </row>
    <row r="4988" spans="2:6">
      <c r="B4988" s="444">
        <v>42667</v>
      </c>
      <c r="C4988" s="445">
        <v>330.56256100000002</v>
      </c>
      <c r="D4988" s="445">
        <v>330.56256100000002</v>
      </c>
      <c r="E4988" s="446">
        <f t="shared" si="80"/>
        <v>5.7079513019008647</v>
      </c>
      <c r="F4988" s="80">
        <v>-2.5368518027762299E-2</v>
      </c>
    </row>
    <row r="4989" spans="2:6">
      <c r="B4989" s="444">
        <v>39090</v>
      </c>
      <c r="C4989" s="445">
        <v>49.279212999999999</v>
      </c>
      <c r="D4989" s="445">
        <v>49.279212999999999</v>
      </c>
      <c r="E4989" s="446">
        <f t="shared" si="80"/>
        <v>0.28747359108610948</v>
      </c>
      <c r="F4989" s="80">
        <v>-2.5390659842024599E-2</v>
      </c>
    </row>
    <row r="4990" spans="2:6">
      <c r="B4990" s="444">
        <v>39688</v>
      </c>
      <c r="C4990" s="445">
        <v>38.275902000000002</v>
      </c>
      <c r="D4990" s="445">
        <v>38.275902000000002</v>
      </c>
      <c r="E4990" s="446">
        <f t="shared" si="80"/>
        <v>0.91929079726889995</v>
      </c>
      <c r="F4990" s="80">
        <v>-2.5451426231912322E-2</v>
      </c>
    </row>
    <row r="4991" spans="2:6">
      <c r="B4991" s="444">
        <v>39808</v>
      </c>
      <c r="C4991" s="445">
        <v>19.942731999999999</v>
      </c>
      <c r="D4991" s="445">
        <v>19.942731999999999</v>
      </c>
      <c r="E4991" s="446">
        <f t="shared" si="80"/>
        <v>-0.93252063737173452</v>
      </c>
      <c r="F4991" s="80">
        <v>-2.5453295163441081E-2</v>
      </c>
    </row>
    <row r="4992" spans="2:6">
      <c r="B4992" s="444">
        <v>41985</v>
      </c>
      <c r="C4992" s="445">
        <v>295.53823899999998</v>
      </c>
      <c r="D4992" s="445">
        <v>295.53823899999998</v>
      </c>
      <c r="E4992" s="446">
        <f t="shared" si="80"/>
        <v>2.9975348478391526</v>
      </c>
      <c r="F4992" s="80">
        <v>-2.548264632901831E-2</v>
      </c>
    </row>
    <row r="4993" spans="2:6">
      <c r="B4993" s="444">
        <v>40417</v>
      </c>
      <c r="C4993" s="445">
        <v>73.930121999999997</v>
      </c>
      <c r="D4993" s="445">
        <v>73.930121999999997</v>
      </c>
      <c r="E4993" s="446">
        <f t="shared" si="80"/>
        <v>4.5318388488885644</v>
      </c>
      <c r="F4993" s="80">
        <v>-2.5489208421335952E-2</v>
      </c>
    </row>
    <row r="4994" spans="2:6">
      <c r="B4994" s="444">
        <v>37587</v>
      </c>
      <c r="C4994" s="445">
        <v>13.364475000000001</v>
      </c>
      <c r="D4994" s="445">
        <v>13.364475000000001</v>
      </c>
      <c r="E4994" s="446">
        <f t="shared" si="80"/>
        <v>0.17312688649110419</v>
      </c>
      <c r="F4994" s="80">
        <v>-2.548928703410136E-2</v>
      </c>
    </row>
    <row r="4995" spans="2:6">
      <c r="B4995" s="444">
        <v>37823</v>
      </c>
      <c r="C4995" s="445">
        <v>11.392182</v>
      </c>
      <c r="D4995" s="445">
        <v>11.392182</v>
      </c>
      <c r="E4995" s="446">
        <f t="shared" si="80"/>
        <v>-0.92138226485933228</v>
      </c>
      <c r="F4995" s="80">
        <v>-2.5495644568901632E-2</v>
      </c>
    </row>
    <row r="4996" spans="2:6">
      <c r="B4996" s="444">
        <v>41445</v>
      </c>
      <c r="C4996" s="445">
        <v>144.90600599999999</v>
      </c>
      <c r="D4996" s="445">
        <v>144.90600599999999</v>
      </c>
      <c r="E4996" s="446">
        <f t="shared" si="80"/>
        <v>-2.5117253552254248E-2</v>
      </c>
      <c r="F4996" s="80">
        <v>-2.5521096126449594E-2</v>
      </c>
    </row>
    <row r="4997" spans="2:6">
      <c r="B4997" s="444">
        <v>41352</v>
      </c>
      <c r="C4997" s="445">
        <v>148.63942</v>
      </c>
      <c r="D4997" s="445">
        <v>148.63942</v>
      </c>
      <c r="E4997" s="446">
        <f t="shared" ref="E4997:E5060" si="81">C4997/C4998-1</f>
        <v>-0.82798810713186444</v>
      </c>
      <c r="F4997" s="80">
        <v>-2.5559617218342212E-2</v>
      </c>
    </row>
    <row r="4998" spans="2:6">
      <c r="B4998" s="444">
        <v>44845</v>
      </c>
      <c r="C4998" s="445">
        <v>864.12292500000001</v>
      </c>
      <c r="D4998" s="445">
        <v>864.12292500000001</v>
      </c>
      <c r="E4998" s="446">
        <f t="shared" si="81"/>
        <v>38.9368239868963</v>
      </c>
      <c r="F4998" s="80">
        <v>-2.559043424514762E-2</v>
      </c>
    </row>
    <row r="4999" spans="2:6">
      <c r="B4999" s="444">
        <v>38114</v>
      </c>
      <c r="C4999" s="445">
        <v>21.637246999999999</v>
      </c>
      <c r="D4999" s="445">
        <v>21.637246999999999</v>
      </c>
      <c r="E4999" s="446">
        <f t="shared" si="81"/>
        <v>-0.7113013805325793</v>
      </c>
      <c r="F4999" s="80">
        <v>-2.5600602943556039E-2</v>
      </c>
    </row>
    <row r="5000" spans="2:6">
      <c r="B5000" s="444">
        <v>40827</v>
      </c>
      <c r="C5000" s="445">
        <v>74.947524999999999</v>
      </c>
      <c r="D5000" s="445">
        <v>74.947524999999999</v>
      </c>
      <c r="E5000" s="446">
        <f t="shared" si="81"/>
        <v>-0.74386791420975229</v>
      </c>
      <c r="F5000" s="80">
        <v>-2.561031570956307E-2</v>
      </c>
    </row>
    <row r="5001" spans="2:6">
      <c r="B5001" s="444">
        <v>41852</v>
      </c>
      <c r="C5001" s="445">
        <v>292.61279300000001</v>
      </c>
      <c r="D5001" s="445">
        <v>292.61279300000001</v>
      </c>
      <c r="E5001" s="446">
        <f t="shared" si="81"/>
        <v>2.3960014794127633</v>
      </c>
      <c r="F5001" s="80">
        <v>-2.5625219403723531E-2</v>
      </c>
    </row>
    <row r="5002" spans="2:6">
      <c r="B5002" s="444">
        <v>40582</v>
      </c>
      <c r="C5002" s="445">
        <v>86.163917999999995</v>
      </c>
      <c r="D5002" s="445">
        <v>86.163917999999995</v>
      </c>
      <c r="E5002" s="446">
        <f t="shared" si="81"/>
        <v>-0.9015484939594367</v>
      </c>
      <c r="F5002" s="80">
        <v>-2.5643366723131389E-2</v>
      </c>
    </row>
    <row r="5003" spans="2:6">
      <c r="B5003" s="444">
        <v>44734</v>
      </c>
      <c r="C5003" s="445">
        <v>875.19146699999999</v>
      </c>
      <c r="D5003" s="445">
        <v>875.19146699999999</v>
      </c>
      <c r="E5003" s="446">
        <f t="shared" si="81"/>
        <v>5.3744421170722134</v>
      </c>
      <c r="F5003" s="80">
        <v>-2.5643627552564219E-2</v>
      </c>
    </row>
    <row r="5004" spans="2:6">
      <c r="B5004" s="444">
        <v>41411</v>
      </c>
      <c r="C5004" s="445">
        <v>137.29695100000001</v>
      </c>
      <c r="D5004" s="445">
        <v>137.29695100000001</v>
      </c>
      <c r="E5004" s="446">
        <f t="shared" si="81"/>
        <v>1.0364063402257062</v>
      </c>
      <c r="F5004" s="80">
        <v>-2.5646552868172745E-2</v>
      </c>
    </row>
    <row r="5005" spans="2:6">
      <c r="B5005" s="444">
        <v>40781</v>
      </c>
      <c r="C5005" s="445">
        <v>67.421195999999995</v>
      </c>
      <c r="D5005" s="445">
        <v>67.421195999999995</v>
      </c>
      <c r="E5005" s="446">
        <f t="shared" si="81"/>
        <v>-0.92083563203288066</v>
      </c>
      <c r="F5005" s="80">
        <v>-2.5647855004405362E-2</v>
      </c>
    </row>
    <row r="5006" spans="2:6">
      <c r="B5006" s="444">
        <v>44299</v>
      </c>
      <c r="C5006" s="445">
        <v>851.660889</v>
      </c>
      <c r="D5006" s="445">
        <v>851.660889</v>
      </c>
      <c r="E5006" s="446">
        <f t="shared" si="81"/>
        <v>1.1611905157489293</v>
      </c>
      <c r="F5006" s="80">
        <v>-2.5757878497439379E-2</v>
      </c>
    </row>
    <row r="5007" spans="2:6">
      <c r="B5007" s="444">
        <v>43143</v>
      </c>
      <c r="C5007" s="445">
        <v>394.07025099999998</v>
      </c>
      <c r="D5007" s="445">
        <v>394.07025099999998</v>
      </c>
      <c r="E5007" s="446">
        <f t="shared" si="81"/>
        <v>3.3187983636995577</v>
      </c>
      <c r="F5007" s="80">
        <v>-2.5777976927538804E-2</v>
      </c>
    </row>
    <row r="5008" spans="2:6">
      <c r="B5008" s="444">
        <v>40752</v>
      </c>
      <c r="C5008" s="445">
        <v>91.245345999999998</v>
      </c>
      <c r="D5008" s="445">
        <v>91.245345999999998</v>
      </c>
      <c r="E5008" s="446">
        <f t="shared" si="81"/>
        <v>-0.13314052255187492</v>
      </c>
      <c r="F5008" s="80">
        <v>-2.5793551376732893E-2</v>
      </c>
    </row>
    <row r="5009" spans="2:6">
      <c r="B5009" s="444">
        <v>41190</v>
      </c>
      <c r="C5009" s="445">
        <v>105.259674</v>
      </c>
      <c r="D5009" s="445">
        <v>105.259674</v>
      </c>
      <c r="E5009" s="446">
        <f t="shared" si="81"/>
        <v>4.0104440425773866</v>
      </c>
      <c r="F5009" s="80">
        <v>-2.5804335165624637E-2</v>
      </c>
    </row>
    <row r="5010" spans="2:6">
      <c r="B5010" s="444">
        <v>37957</v>
      </c>
      <c r="C5010" s="445">
        <v>21.008053</v>
      </c>
      <c r="D5010" s="445">
        <v>21.008053</v>
      </c>
      <c r="E5010" s="446">
        <f t="shared" si="81"/>
        <v>-0.94711198121797324</v>
      </c>
      <c r="F5010" s="80">
        <v>-2.5811795178374064E-2</v>
      </c>
    </row>
    <row r="5011" spans="2:6">
      <c r="B5011" s="444">
        <v>43487</v>
      </c>
      <c r="C5011" s="445">
        <v>397.21762100000001</v>
      </c>
      <c r="D5011" s="445">
        <v>397.21762100000001</v>
      </c>
      <c r="E5011" s="446">
        <f t="shared" si="81"/>
        <v>31.672505644640573</v>
      </c>
      <c r="F5011" s="80">
        <v>-2.5886692610691764E-2</v>
      </c>
    </row>
    <row r="5012" spans="2:6">
      <c r="B5012" s="444">
        <v>37662</v>
      </c>
      <c r="C5012" s="445">
        <v>12.157550000000001</v>
      </c>
      <c r="D5012" s="445">
        <v>12.157550000000001</v>
      </c>
      <c r="E5012" s="446">
        <f t="shared" si="81"/>
        <v>-0.73272365337683776</v>
      </c>
      <c r="F5012" s="80">
        <v>-2.5943408886804575E-2</v>
      </c>
    </row>
    <row r="5013" spans="2:6">
      <c r="B5013" s="444">
        <v>39619</v>
      </c>
      <c r="C5013" s="445">
        <v>45.486815999999997</v>
      </c>
      <c r="D5013" s="445">
        <v>45.486815999999997</v>
      </c>
      <c r="E5013" s="446">
        <f t="shared" si="81"/>
        <v>-0.46973989276688344</v>
      </c>
      <c r="F5013" s="80">
        <v>-2.5978974105693942E-2</v>
      </c>
    </row>
    <row r="5014" spans="2:6">
      <c r="B5014" s="444">
        <v>40550</v>
      </c>
      <c r="C5014" s="445">
        <v>85.782082000000003</v>
      </c>
      <c r="D5014" s="445">
        <v>85.782082000000003</v>
      </c>
      <c r="E5014" s="446">
        <f t="shared" si="81"/>
        <v>-0.90499417054591536</v>
      </c>
      <c r="F5014" s="80">
        <v>-2.606209562916173E-2</v>
      </c>
    </row>
    <row r="5015" spans="2:6">
      <c r="B5015" s="444">
        <v>44705</v>
      </c>
      <c r="C5015" s="445">
        <v>902.91387899999995</v>
      </c>
      <c r="D5015" s="445">
        <v>902.91387899999995</v>
      </c>
      <c r="E5015" s="446">
        <f t="shared" si="81"/>
        <v>7.4434751227148936</v>
      </c>
      <c r="F5015" s="80">
        <v>-2.6072965629887146E-2</v>
      </c>
    </row>
    <row r="5016" spans="2:6">
      <c r="B5016" s="444">
        <v>41169</v>
      </c>
      <c r="C5016" s="445">
        <v>106.93628699999999</v>
      </c>
      <c r="D5016" s="445">
        <v>106.93628699999999</v>
      </c>
      <c r="E5016" s="446">
        <f t="shared" si="81"/>
        <v>4.2563716426058313</v>
      </c>
      <c r="F5016" s="80">
        <v>-2.6078567095616845E-2</v>
      </c>
    </row>
    <row r="5017" spans="2:6">
      <c r="B5017" s="444">
        <v>38061</v>
      </c>
      <c r="C5017" s="445">
        <v>20.344125999999999</v>
      </c>
      <c r="D5017" s="445">
        <v>20.344125999999999</v>
      </c>
      <c r="E5017" s="446">
        <f t="shared" si="81"/>
        <v>-0.56254236742545161</v>
      </c>
      <c r="F5017" s="80">
        <v>-2.6080618233913722E-2</v>
      </c>
    </row>
    <row r="5018" spans="2:6">
      <c r="B5018" s="444">
        <v>38947</v>
      </c>
      <c r="C5018" s="445">
        <v>46.505363000000003</v>
      </c>
      <c r="D5018" s="445">
        <v>46.505363000000003</v>
      </c>
      <c r="E5018" s="446">
        <f t="shared" si="81"/>
        <v>2.7347960534584441</v>
      </c>
      <c r="F5018" s="80">
        <v>-2.6097513882268886E-2</v>
      </c>
    </row>
    <row r="5019" spans="2:6">
      <c r="B5019" s="444">
        <v>37845</v>
      </c>
      <c r="C5019" s="445">
        <v>12.451915</v>
      </c>
      <c r="D5019" s="445">
        <v>12.451915</v>
      </c>
      <c r="E5019" s="446">
        <f t="shared" si="81"/>
        <v>-0.68135298568686298</v>
      </c>
      <c r="F5019" s="80">
        <v>-2.618753807158003E-2</v>
      </c>
    </row>
    <row r="5020" spans="2:6">
      <c r="B5020" s="444">
        <v>39549</v>
      </c>
      <c r="C5020" s="445">
        <v>39.077457000000003</v>
      </c>
      <c r="D5020" s="445">
        <v>39.077457000000003</v>
      </c>
      <c r="E5020" s="446">
        <f t="shared" si="81"/>
        <v>-0.26264899190972546</v>
      </c>
      <c r="F5020" s="80">
        <v>-2.6204285283994988E-2</v>
      </c>
    </row>
    <row r="5021" spans="2:6">
      <c r="B5021" s="444">
        <v>39125</v>
      </c>
      <c r="C5021" s="445">
        <v>52.997089000000003</v>
      </c>
      <c r="D5021" s="445">
        <v>52.997089000000003</v>
      </c>
      <c r="E5021" s="446">
        <f t="shared" si="81"/>
        <v>4.501970230347041E-3</v>
      </c>
      <c r="F5021" s="80">
        <v>-2.6220329164059586E-2</v>
      </c>
    </row>
    <row r="5022" spans="2:6">
      <c r="B5022" s="444">
        <v>39419</v>
      </c>
      <c r="C5022" s="445">
        <v>52.759566999999997</v>
      </c>
      <c r="D5022" s="445">
        <v>52.759566999999997</v>
      </c>
      <c r="E5022" s="446">
        <f t="shared" si="81"/>
        <v>-0.41206275485940369</v>
      </c>
      <c r="F5022" s="80">
        <v>-2.6221598050655381E-2</v>
      </c>
    </row>
    <row r="5023" spans="2:6">
      <c r="B5023" s="444">
        <v>40641</v>
      </c>
      <c r="C5023" s="445">
        <v>89.736732000000003</v>
      </c>
      <c r="D5023" s="445">
        <v>89.736732000000003</v>
      </c>
      <c r="E5023" s="446">
        <f t="shared" si="81"/>
        <v>-0.1694717267431004</v>
      </c>
      <c r="F5023" s="80">
        <v>-2.6312714217105126E-2</v>
      </c>
    </row>
    <row r="5024" spans="2:6">
      <c r="B5024" s="444">
        <v>41187</v>
      </c>
      <c r="C5024" s="445">
        <v>108.047775</v>
      </c>
      <c r="D5024" s="445">
        <v>108.047775</v>
      </c>
      <c r="E5024" s="446">
        <f t="shared" si="81"/>
        <v>-0.76522864967809101</v>
      </c>
      <c r="F5024" s="80">
        <v>-2.6313059423053287E-2</v>
      </c>
    </row>
    <row r="5025" spans="2:6">
      <c r="B5025" s="444">
        <v>43620</v>
      </c>
      <c r="C5025" s="445">
        <v>460.22555499999999</v>
      </c>
      <c r="D5025" s="445">
        <v>460.22555499999999</v>
      </c>
      <c r="E5025" s="446">
        <f t="shared" si="81"/>
        <v>4.0632453006132216</v>
      </c>
      <c r="F5025" s="80">
        <v>-2.6318072941575954E-2</v>
      </c>
    </row>
    <row r="5026" spans="2:6">
      <c r="B5026" s="444">
        <v>41071</v>
      </c>
      <c r="C5026" s="445">
        <v>90.89537</v>
      </c>
      <c r="D5026" s="445">
        <v>90.89537</v>
      </c>
      <c r="E5026" s="446">
        <f t="shared" si="81"/>
        <v>0.85416787785286608</v>
      </c>
      <c r="F5026" s="80">
        <v>-2.6432712850188667E-2</v>
      </c>
    </row>
    <row r="5027" spans="2:6">
      <c r="B5027" s="444">
        <v>38749</v>
      </c>
      <c r="C5027" s="445">
        <v>49.022190000000002</v>
      </c>
      <c r="D5027" s="445">
        <v>49.022190000000002</v>
      </c>
      <c r="E5027" s="446">
        <f t="shared" si="81"/>
        <v>-0.83676043300813929</v>
      </c>
      <c r="F5027" s="80">
        <v>-2.6564584554458315E-2</v>
      </c>
    </row>
    <row r="5028" spans="2:6">
      <c r="B5028" s="444">
        <v>41851</v>
      </c>
      <c r="C5028" s="445">
        <v>300.30825800000002</v>
      </c>
      <c r="D5028" s="445">
        <v>300.30825800000002</v>
      </c>
      <c r="E5028" s="446">
        <f t="shared" si="81"/>
        <v>10.742691353194372</v>
      </c>
      <c r="F5028" s="80">
        <v>-2.6571851256658063E-2</v>
      </c>
    </row>
    <row r="5029" spans="2:6">
      <c r="B5029" s="444">
        <v>38412</v>
      </c>
      <c r="C5029" s="445">
        <v>25.574057</v>
      </c>
      <c r="D5029" s="445">
        <v>25.574057</v>
      </c>
      <c r="E5029" s="446">
        <f t="shared" si="81"/>
        <v>-0.87176307087237725</v>
      </c>
      <c r="F5029" s="80">
        <v>-2.6575191684213406E-2</v>
      </c>
    </row>
    <row r="5030" spans="2:6">
      <c r="B5030" s="444">
        <v>41530</v>
      </c>
      <c r="C5030" s="445">
        <v>199.42817700000001</v>
      </c>
      <c r="D5030" s="445">
        <v>199.42817700000001</v>
      </c>
      <c r="E5030" s="446">
        <f t="shared" si="81"/>
        <v>-0.33557086711722983</v>
      </c>
      <c r="F5030" s="80">
        <v>-2.662051521418296E-2</v>
      </c>
    </row>
    <row r="5031" spans="2:6">
      <c r="B5031" s="444">
        <v>42010</v>
      </c>
      <c r="C5031" s="445">
        <v>300.14965799999999</v>
      </c>
      <c r="D5031" s="445">
        <v>300.14965799999999</v>
      </c>
      <c r="E5031" s="446">
        <f t="shared" si="81"/>
        <v>10.232032348290021</v>
      </c>
      <c r="F5031" s="80">
        <v>-2.6706699229361086E-2</v>
      </c>
    </row>
    <row r="5032" spans="2:6">
      <c r="B5032" s="444">
        <v>39939</v>
      </c>
      <c r="C5032" s="445">
        <v>26.722649000000001</v>
      </c>
      <c r="D5032" s="445">
        <v>26.722649000000001</v>
      </c>
      <c r="E5032" s="446">
        <f t="shared" si="81"/>
        <v>-0.96985476675592985</v>
      </c>
      <c r="F5032" s="80">
        <v>-2.6724011900470246E-2</v>
      </c>
    </row>
    <row r="5033" spans="2:6">
      <c r="B5033" s="444">
        <v>44210</v>
      </c>
      <c r="C5033" s="445">
        <v>886.46350099999995</v>
      </c>
      <c r="D5033" s="445">
        <v>886.46350099999995</v>
      </c>
      <c r="E5033" s="446">
        <f t="shared" si="81"/>
        <v>-0.15316056256210286</v>
      </c>
      <c r="F5033" s="80">
        <v>-2.6753099673352709E-2</v>
      </c>
    </row>
    <row r="5034" spans="2:6">
      <c r="B5034" s="444">
        <v>44967</v>
      </c>
      <c r="C5034" s="445">
        <v>1046.7905270000001</v>
      </c>
      <c r="D5034" s="445">
        <v>1046.7905270000001</v>
      </c>
      <c r="E5034" s="446">
        <f t="shared" si="81"/>
        <v>96.995642112707074</v>
      </c>
      <c r="F5034" s="80">
        <v>-2.6780782642030099E-2</v>
      </c>
    </row>
    <row r="5035" spans="2:6">
      <c r="B5035" s="444">
        <v>37727</v>
      </c>
      <c r="C5035" s="445">
        <v>10.682010999999999</v>
      </c>
      <c r="D5035" s="445">
        <v>10.682010999999999</v>
      </c>
      <c r="E5035" s="446">
        <f t="shared" si="81"/>
        <v>-0.96693902287259226</v>
      </c>
      <c r="F5035" s="80">
        <v>-2.6818404610627677E-2</v>
      </c>
    </row>
    <row r="5036" spans="2:6">
      <c r="B5036" s="444">
        <v>42598</v>
      </c>
      <c r="C5036" s="445">
        <v>323.100281</v>
      </c>
      <c r="D5036" s="445">
        <v>323.100281</v>
      </c>
      <c r="E5036" s="446">
        <f t="shared" si="81"/>
        <v>-0.7936726579461969</v>
      </c>
      <c r="F5036" s="80">
        <v>-2.6836439214314112E-2</v>
      </c>
    </row>
    <row r="5037" spans="2:6">
      <c r="B5037" s="444">
        <v>45370</v>
      </c>
      <c r="C5037" s="445">
        <v>1565.959595</v>
      </c>
      <c r="D5037" s="445">
        <v>1565.959595</v>
      </c>
      <c r="E5037" s="446">
        <f t="shared" si="81"/>
        <v>72.848726883007203</v>
      </c>
      <c r="F5037" s="80">
        <v>-2.6925930735496539E-2</v>
      </c>
    </row>
    <row r="5038" spans="2:6">
      <c r="B5038" s="444">
        <v>38105</v>
      </c>
      <c r="C5038" s="445">
        <v>21.204964</v>
      </c>
      <c r="D5038" s="445">
        <v>21.204964</v>
      </c>
      <c r="E5038" s="446">
        <f t="shared" si="81"/>
        <v>-0.96961319465682261</v>
      </c>
      <c r="F5038" s="80">
        <v>-2.6934034413140795E-2</v>
      </c>
    </row>
    <row r="5039" spans="2:6">
      <c r="B5039" s="444">
        <v>44103</v>
      </c>
      <c r="C5039" s="445">
        <v>697.83459500000004</v>
      </c>
      <c r="D5039" s="445">
        <v>697.83459500000004</v>
      </c>
      <c r="E5039" s="446">
        <f t="shared" si="81"/>
        <v>0.95113011693875693</v>
      </c>
      <c r="F5039" s="80">
        <v>-2.6938150905824076E-2</v>
      </c>
    </row>
    <row r="5040" spans="2:6">
      <c r="B5040" s="444">
        <v>43920</v>
      </c>
      <c r="C5040" s="445">
        <v>357.65661599999999</v>
      </c>
      <c r="D5040" s="445">
        <v>357.65661599999999</v>
      </c>
      <c r="E5040" s="446">
        <f t="shared" si="81"/>
        <v>18.758386773169022</v>
      </c>
      <c r="F5040" s="80">
        <v>-2.7052068574038635E-2</v>
      </c>
    </row>
    <row r="5041" spans="2:6">
      <c r="B5041" s="444">
        <v>39868</v>
      </c>
      <c r="C5041" s="445">
        <v>18.101509</v>
      </c>
      <c r="D5041" s="445">
        <v>18.101509</v>
      </c>
      <c r="E5041" s="446">
        <f t="shared" si="81"/>
        <v>-0.96414241113399346</v>
      </c>
      <c r="F5041" s="80">
        <v>-2.705303451910801E-2</v>
      </c>
    </row>
    <row r="5042" spans="2:6">
      <c r="B5042" s="444">
        <v>43861</v>
      </c>
      <c r="C5042" s="445">
        <v>504.81668100000002</v>
      </c>
      <c r="D5042" s="445">
        <v>504.81668100000002</v>
      </c>
      <c r="E5042" s="446">
        <f t="shared" si="81"/>
        <v>0.50722975681988869</v>
      </c>
      <c r="F5042" s="80">
        <v>-2.7062486327191215E-2</v>
      </c>
    </row>
    <row r="5043" spans="2:6">
      <c r="B5043" s="444">
        <v>42838</v>
      </c>
      <c r="C5043" s="445">
        <v>334.93014499999998</v>
      </c>
      <c r="D5043" s="445">
        <v>334.93014499999998</v>
      </c>
      <c r="E5043" s="446">
        <f t="shared" si="81"/>
        <v>-0.12079452199862217</v>
      </c>
      <c r="F5043" s="80">
        <v>-2.711484337732184E-2</v>
      </c>
    </row>
    <row r="5044" spans="2:6">
      <c r="B5044" s="444">
        <v>42236</v>
      </c>
      <c r="C5044" s="445">
        <v>380.94638099999997</v>
      </c>
      <c r="D5044" s="445">
        <v>380.94638099999997</v>
      </c>
      <c r="E5044" s="446">
        <f t="shared" si="81"/>
        <v>4.2703892537990393</v>
      </c>
      <c r="F5044" s="80">
        <v>-2.722258487894913E-2</v>
      </c>
    </row>
    <row r="5045" spans="2:6">
      <c r="B5045" s="444">
        <v>40315</v>
      </c>
      <c r="C5045" s="445">
        <v>72.280501999999998</v>
      </c>
      <c r="D5045" s="445">
        <v>72.280501999999998</v>
      </c>
      <c r="E5045" s="446">
        <f t="shared" si="81"/>
        <v>0.43595607856468788</v>
      </c>
      <c r="F5045" s="80">
        <v>-2.7256676165068661E-2</v>
      </c>
    </row>
    <row r="5046" spans="2:6">
      <c r="B5046" s="444">
        <v>39371</v>
      </c>
      <c r="C5046" s="445">
        <v>50.336151000000001</v>
      </c>
      <c r="D5046" s="445">
        <v>50.336151000000001</v>
      </c>
      <c r="E5046" s="446">
        <f t="shared" si="81"/>
        <v>1.0452241603406076</v>
      </c>
      <c r="F5046" s="80">
        <v>-2.7260885525031808E-2</v>
      </c>
    </row>
    <row r="5047" spans="2:6">
      <c r="B5047" s="444">
        <v>38134</v>
      </c>
      <c r="C5047" s="445">
        <v>24.611557000000001</v>
      </c>
      <c r="D5047" s="445">
        <v>24.611557000000001</v>
      </c>
      <c r="E5047" s="446">
        <f t="shared" si="81"/>
        <v>-0.9757524507494908</v>
      </c>
      <c r="F5047" s="80">
        <v>-2.7261668198800604E-2</v>
      </c>
    </row>
    <row r="5048" spans="2:6">
      <c r="B5048" s="444">
        <v>44662</v>
      </c>
      <c r="C5048" s="445">
        <v>1015.012146</v>
      </c>
      <c r="D5048" s="445">
        <v>1015.012146</v>
      </c>
      <c r="E5048" s="446">
        <f t="shared" si="81"/>
        <v>55.168845069474777</v>
      </c>
      <c r="F5048" s="80">
        <v>-2.7330671980266397E-2</v>
      </c>
    </row>
    <row r="5049" spans="2:6">
      <c r="B5049" s="444">
        <v>37932</v>
      </c>
      <c r="C5049" s="445">
        <v>18.070732</v>
      </c>
      <c r="D5049" s="445">
        <v>18.070732</v>
      </c>
      <c r="E5049" s="446">
        <f t="shared" si="81"/>
        <v>-0.74227999036648251</v>
      </c>
      <c r="F5049" s="80">
        <v>-2.7332308278923745E-2</v>
      </c>
    </row>
    <row r="5050" spans="2:6">
      <c r="B5050" s="444">
        <v>40421</v>
      </c>
      <c r="C5050" s="445">
        <v>70.117690999999994</v>
      </c>
      <c r="D5050" s="445">
        <v>70.117690999999994</v>
      </c>
      <c r="E5050" s="446">
        <f t="shared" si="81"/>
        <v>2.4368384652334592</v>
      </c>
      <c r="F5050" s="80">
        <v>-2.7332685135293744E-2</v>
      </c>
    </row>
    <row r="5051" spans="2:6">
      <c r="B5051" s="444">
        <v>39793</v>
      </c>
      <c r="C5051" s="445">
        <v>20.401800000000001</v>
      </c>
      <c r="D5051" s="445">
        <v>20.401800000000001</v>
      </c>
      <c r="E5051" s="446">
        <f t="shared" si="81"/>
        <v>0.73428241215359491</v>
      </c>
      <c r="F5051" s="80">
        <v>-2.7356985225235109E-2</v>
      </c>
    </row>
    <row r="5052" spans="2:6">
      <c r="B5052" s="444">
        <v>37848</v>
      </c>
      <c r="C5052" s="445">
        <v>11.763828</v>
      </c>
      <c r="D5052" s="445">
        <v>11.763828</v>
      </c>
      <c r="E5052" s="446">
        <f t="shared" si="81"/>
        <v>-0.71839492142088446</v>
      </c>
      <c r="F5052" s="80">
        <v>-2.7380659953863518E-2</v>
      </c>
    </row>
    <row r="5053" spans="2:6">
      <c r="B5053" s="444">
        <v>39539</v>
      </c>
      <c r="C5053" s="445">
        <v>41.774203999999997</v>
      </c>
      <c r="D5053" s="445">
        <v>41.774203999999997</v>
      </c>
      <c r="E5053" s="446">
        <f t="shared" si="81"/>
        <v>0.57364341348086789</v>
      </c>
      <c r="F5053" s="80">
        <v>-2.7443223253562188E-2</v>
      </c>
    </row>
    <row r="5054" spans="2:6">
      <c r="B5054" s="444">
        <v>39766</v>
      </c>
      <c r="C5054" s="445">
        <v>26.546168999999999</v>
      </c>
      <c r="D5054" s="445">
        <v>26.546168999999999</v>
      </c>
      <c r="E5054" s="446">
        <f t="shared" si="81"/>
        <v>-0.93453548380573637</v>
      </c>
      <c r="F5054" s="80">
        <v>-2.7490670073199719E-2</v>
      </c>
    </row>
    <row r="5055" spans="2:6">
      <c r="B5055" s="444">
        <v>43306</v>
      </c>
      <c r="C5055" s="445">
        <v>405.50470000000001</v>
      </c>
      <c r="D5055" s="445">
        <v>405.50470000000001</v>
      </c>
      <c r="E5055" s="446">
        <f t="shared" si="81"/>
        <v>18.170714295844896</v>
      </c>
      <c r="F5055" s="80">
        <v>-2.7531296324151855E-2</v>
      </c>
    </row>
    <row r="5056" spans="2:6">
      <c r="B5056" s="444">
        <v>38054</v>
      </c>
      <c r="C5056" s="445">
        <v>21.1523</v>
      </c>
      <c r="D5056" s="445">
        <v>21.1523</v>
      </c>
      <c r="E5056" s="446">
        <f t="shared" si="81"/>
        <v>-0.68681309032829696</v>
      </c>
      <c r="F5056" s="80">
        <v>-2.7537242652957761E-2</v>
      </c>
    </row>
    <row r="5057" spans="2:6">
      <c r="B5057" s="444">
        <v>40199</v>
      </c>
      <c r="C5057" s="445">
        <v>67.538901999999993</v>
      </c>
      <c r="D5057" s="445">
        <v>67.538901999999993</v>
      </c>
      <c r="E5057" s="446">
        <f t="shared" si="81"/>
        <v>-0.93093292571602704</v>
      </c>
      <c r="F5057" s="80">
        <v>-2.7559125805500351E-2</v>
      </c>
    </row>
    <row r="5058" spans="2:6">
      <c r="B5058" s="444">
        <v>45033</v>
      </c>
      <c r="C5058" s="445">
        <v>977.87408400000004</v>
      </c>
      <c r="D5058" s="445">
        <v>977.87408400000004</v>
      </c>
      <c r="E5058" s="446">
        <f t="shared" si="81"/>
        <v>12.76803214745417</v>
      </c>
      <c r="F5058" s="80">
        <v>-2.7662436230567633E-2</v>
      </c>
    </row>
    <row r="5059" spans="2:6">
      <c r="B5059" s="444">
        <v>40309</v>
      </c>
      <c r="C5059" s="445">
        <v>71.024970999999994</v>
      </c>
      <c r="D5059" s="445">
        <v>71.024970999999994</v>
      </c>
      <c r="E5059" s="446">
        <f t="shared" si="81"/>
        <v>2.5443793655705553</v>
      </c>
      <c r="F5059" s="80">
        <v>-2.7725648199935171E-2</v>
      </c>
    </row>
    <row r="5060" spans="2:6">
      <c r="B5060" s="444">
        <v>37960</v>
      </c>
      <c r="C5060" s="445">
        <v>20.038761000000001</v>
      </c>
      <c r="D5060" s="445">
        <v>20.038761000000001</v>
      </c>
      <c r="E5060" s="446">
        <f t="shared" si="81"/>
        <v>-0.4991843372763175</v>
      </c>
      <c r="F5060" s="80">
        <v>-2.7727774309436626E-2</v>
      </c>
    </row>
    <row r="5061" spans="2:6">
      <c r="B5061" s="444">
        <v>38902</v>
      </c>
      <c r="C5061" s="445">
        <v>40.012248999999997</v>
      </c>
      <c r="D5061" s="445">
        <v>40.012248999999997</v>
      </c>
      <c r="E5061" s="446">
        <f t="shared" ref="E5061:E5124" si="82">C5061/C5062-1</f>
        <v>-0.88070296903334067</v>
      </c>
      <c r="F5061" s="80">
        <v>-2.7802295307272851E-2</v>
      </c>
    </row>
    <row r="5062" spans="2:6">
      <c r="B5062" s="444">
        <v>42433</v>
      </c>
      <c r="C5062" s="445">
        <v>335.40020800000002</v>
      </c>
      <c r="D5062" s="445">
        <v>335.40020800000002</v>
      </c>
      <c r="E5062" s="446">
        <f t="shared" si="82"/>
        <v>9.0280233746681606</v>
      </c>
      <c r="F5062" s="80">
        <v>-2.7813273956278417E-2</v>
      </c>
    </row>
    <row r="5063" spans="2:6">
      <c r="B5063" s="444">
        <v>38588</v>
      </c>
      <c r="C5063" s="445">
        <v>33.446292999999997</v>
      </c>
      <c r="D5063" s="445">
        <v>33.446292999999997</v>
      </c>
      <c r="E5063" s="446">
        <f t="shared" si="82"/>
        <v>-0.31342604484377035</v>
      </c>
      <c r="F5063" s="80">
        <v>-2.783080974420904E-2</v>
      </c>
    </row>
    <row r="5064" spans="2:6">
      <c r="B5064" s="444">
        <v>39402</v>
      </c>
      <c r="C5064" s="445">
        <v>48.714770999999999</v>
      </c>
      <c r="D5064" s="445">
        <v>48.714770999999999</v>
      </c>
      <c r="E5064" s="446">
        <f t="shared" si="82"/>
        <v>-0.86503993800479362</v>
      </c>
      <c r="F5064" s="80">
        <v>-2.7838164137929833E-2</v>
      </c>
    </row>
    <row r="5065" spans="2:6">
      <c r="B5065" s="444">
        <v>42136</v>
      </c>
      <c r="C5065" s="445">
        <v>360.95693999999997</v>
      </c>
      <c r="D5065" s="445">
        <v>360.95693999999997</v>
      </c>
      <c r="E5065" s="446">
        <f t="shared" si="82"/>
        <v>6.4866443901709738</v>
      </c>
      <c r="F5065" s="80">
        <v>-2.7869333995057199E-2</v>
      </c>
    </row>
    <row r="5066" spans="2:6">
      <c r="B5066" s="444">
        <v>39063</v>
      </c>
      <c r="C5066" s="445">
        <v>48.213448</v>
      </c>
      <c r="D5066" s="445">
        <v>48.213448</v>
      </c>
      <c r="E5066" s="446">
        <f t="shared" si="82"/>
        <v>1.4117253592918666</v>
      </c>
      <c r="F5066" s="80">
        <v>-2.7869635611873389E-2</v>
      </c>
    </row>
    <row r="5067" spans="2:6">
      <c r="B5067" s="444">
        <v>37953</v>
      </c>
      <c r="C5067" s="445">
        <v>19.991268000000002</v>
      </c>
      <c r="D5067" s="445">
        <v>19.991268000000002</v>
      </c>
      <c r="E5067" s="446">
        <f t="shared" si="82"/>
        <v>-0.97990297237688773</v>
      </c>
      <c r="F5067" s="80">
        <v>-2.793174500615192E-2</v>
      </c>
    </row>
    <row r="5068" spans="2:6">
      <c r="B5068" s="444">
        <v>44518</v>
      </c>
      <c r="C5068" s="445">
        <v>994.73754899999994</v>
      </c>
      <c r="D5068" s="445">
        <v>994.73754899999994</v>
      </c>
      <c r="E5068" s="446">
        <f t="shared" si="82"/>
        <v>0.23665886379339152</v>
      </c>
      <c r="F5068" s="80">
        <v>-2.7983861865747972E-2</v>
      </c>
    </row>
    <row r="5069" spans="2:6">
      <c r="B5069" s="444">
        <v>44312</v>
      </c>
      <c r="C5069" s="445">
        <v>804.37506099999996</v>
      </c>
      <c r="D5069" s="445">
        <v>804.37506099999996</v>
      </c>
      <c r="E5069" s="446">
        <f t="shared" si="82"/>
        <v>11.143143676276214</v>
      </c>
      <c r="F5069" s="80">
        <v>-2.809623004963091E-2</v>
      </c>
    </row>
    <row r="5070" spans="2:6">
      <c r="B5070" s="444">
        <v>40318</v>
      </c>
      <c r="C5070" s="445">
        <v>66.241089000000002</v>
      </c>
      <c r="D5070" s="445">
        <v>66.241089000000002</v>
      </c>
      <c r="E5070" s="446">
        <f t="shared" si="82"/>
        <v>3.5715185549601163</v>
      </c>
      <c r="F5070" s="80">
        <v>-2.8103044737013527E-2</v>
      </c>
    </row>
    <row r="5071" spans="2:6">
      <c r="B5071" s="444">
        <v>37538</v>
      </c>
      <c r="C5071" s="445">
        <v>14.489953</v>
      </c>
      <c r="D5071" s="445">
        <v>14.489953</v>
      </c>
      <c r="E5071" s="446">
        <f t="shared" si="82"/>
        <v>-0.5681245109716998</v>
      </c>
      <c r="F5071" s="80">
        <v>-2.8172622588305996E-2</v>
      </c>
    </row>
    <row r="5072" spans="2:6">
      <c r="B5072" s="444">
        <v>39650</v>
      </c>
      <c r="C5072" s="445">
        <v>33.551228000000002</v>
      </c>
      <c r="D5072" s="445">
        <v>33.551228000000002</v>
      </c>
      <c r="E5072" s="446">
        <f t="shared" si="82"/>
        <v>-0.97751298284317267</v>
      </c>
      <c r="F5072" s="80">
        <v>-2.8210776177443164E-2</v>
      </c>
    </row>
    <row r="5073" spans="2:6">
      <c r="B5073" s="444">
        <v>45314</v>
      </c>
      <c r="C5073" s="445">
        <v>1492.026611</v>
      </c>
      <c r="D5073" s="445">
        <v>1492.026611</v>
      </c>
      <c r="E5073" s="446">
        <f t="shared" si="82"/>
        <v>4.5197213926664244</v>
      </c>
      <c r="F5073" s="80">
        <v>-2.8253337068646966E-2</v>
      </c>
    </row>
    <row r="5074" spans="2:6">
      <c r="B5074" s="444">
        <v>41788</v>
      </c>
      <c r="C5074" s="445">
        <v>270.30831899999998</v>
      </c>
      <c r="D5074" s="445">
        <v>270.30831899999998</v>
      </c>
      <c r="E5074" s="446">
        <f t="shared" si="82"/>
        <v>24.157672137213893</v>
      </c>
      <c r="F5074" s="80">
        <v>-2.8254942163751462E-2</v>
      </c>
    </row>
    <row r="5075" spans="2:6">
      <c r="B5075" s="444">
        <v>37788</v>
      </c>
      <c r="C5075" s="445">
        <v>10.744567999999999</v>
      </c>
      <c r="D5075" s="445">
        <v>10.744567999999999</v>
      </c>
      <c r="E5075" s="446">
        <f t="shared" si="82"/>
        <v>-0.97622874034957574</v>
      </c>
      <c r="F5075" s="80">
        <v>-2.8285578138160128E-2</v>
      </c>
    </row>
    <row r="5076" spans="2:6">
      <c r="B5076" s="444">
        <v>43760</v>
      </c>
      <c r="C5076" s="445">
        <v>451.99826000000002</v>
      </c>
      <c r="D5076" s="445">
        <v>451.99826000000002</v>
      </c>
      <c r="E5076" s="446">
        <f t="shared" si="82"/>
        <v>8.9920706424428758</v>
      </c>
      <c r="F5076" s="80">
        <v>-2.8343217084240924E-2</v>
      </c>
    </row>
    <row r="5077" spans="2:6">
      <c r="B5077" s="444">
        <v>39463</v>
      </c>
      <c r="C5077" s="445">
        <v>45.235695</v>
      </c>
      <c r="D5077" s="445">
        <v>45.235695</v>
      </c>
      <c r="E5077" s="446">
        <f t="shared" si="82"/>
        <v>0.19060186203743434</v>
      </c>
      <c r="F5077" s="80">
        <v>-2.8349296821164827E-2</v>
      </c>
    </row>
    <row r="5078" spans="2:6">
      <c r="B5078" s="444">
        <v>39681</v>
      </c>
      <c r="C5078" s="445">
        <v>37.993972999999997</v>
      </c>
      <c r="D5078" s="445">
        <v>37.993972999999997</v>
      </c>
      <c r="E5078" s="446">
        <f t="shared" si="82"/>
        <v>-0.91121122003441979</v>
      </c>
      <c r="F5078" s="80">
        <v>-2.8402832644787934E-2</v>
      </c>
    </row>
    <row r="5079" spans="2:6">
      <c r="B5079" s="444">
        <v>43433</v>
      </c>
      <c r="C5079" s="445">
        <v>427.91412400000002</v>
      </c>
      <c r="D5079" s="445">
        <v>427.91412400000002</v>
      </c>
      <c r="E5079" s="446">
        <f t="shared" si="82"/>
        <v>6.0886571231653699</v>
      </c>
      <c r="F5079" s="80">
        <v>-2.8424722789875845E-2</v>
      </c>
    </row>
    <row r="5080" spans="2:6">
      <c r="B5080" s="444">
        <v>40079</v>
      </c>
      <c r="C5080" s="445">
        <v>60.366034999999997</v>
      </c>
      <c r="D5080" s="445">
        <v>60.366034999999997</v>
      </c>
      <c r="E5080" s="446">
        <f t="shared" si="82"/>
        <v>-0.85063174549786214</v>
      </c>
      <c r="F5080" s="80">
        <v>-2.8429767596788391E-2</v>
      </c>
    </row>
    <row r="5081" spans="2:6">
      <c r="B5081" s="444">
        <v>43453</v>
      </c>
      <c r="C5081" s="445">
        <v>404.14233400000001</v>
      </c>
      <c r="D5081" s="445">
        <v>404.14233400000001</v>
      </c>
      <c r="E5081" s="446">
        <f t="shared" si="82"/>
        <v>8.5733890883182085</v>
      </c>
      <c r="F5081" s="80">
        <v>-2.847122038219152E-2</v>
      </c>
    </row>
    <row r="5082" spans="2:6">
      <c r="B5082" s="444">
        <v>39490</v>
      </c>
      <c r="C5082" s="445">
        <v>42.215178999999999</v>
      </c>
      <c r="D5082" s="445">
        <v>42.215178999999999</v>
      </c>
      <c r="E5082" s="446">
        <f t="shared" si="82"/>
        <v>4.4623974329108806E-2</v>
      </c>
      <c r="F5082" s="80">
        <v>-2.8493498631957159E-2</v>
      </c>
    </row>
    <row r="5083" spans="2:6">
      <c r="B5083" s="444">
        <v>39637</v>
      </c>
      <c r="C5083" s="445">
        <v>40.411842</v>
      </c>
      <c r="D5083" s="445">
        <v>40.411842</v>
      </c>
      <c r="E5083" s="446">
        <f t="shared" si="82"/>
        <v>0.72344038632987262</v>
      </c>
      <c r="F5083" s="80">
        <v>-2.8548179626499692E-2</v>
      </c>
    </row>
    <row r="5084" spans="2:6">
      <c r="B5084" s="444">
        <v>38366</v>
      </c>
      <c r="C5084" s="445">
        <v>23.448354999999999</v>
      </c>
      <c r="D5084" s="445">
        <v>23.448354999999999</v>
      </c>
      <c r="E5084" s="446">
        <f t="shared" si="82"/>
        <v>-0.92810461388063337</v>
      </c>
      <c r="F5084" s="80">
        <v>-2.8574949975350261E-2</v>
      </c>
    </row>
    <row r="5085" spans="2:6">
      <c r="B5085" s="444">
        <v>42727</v>
      </c>
      <c r="C5085" s="445">
        <v>326.14547700000003</v>
      </c>
      <c r="D5085" s="445">
        <v>326.14547700000003</v>
      </c>
      <c r="E5085" s="446">
        <f t="shared" si="82"/>
        <v>-0.65968866908971546</v>
      </c>
      <c r="F5085" s="80">
        <v>-2.8576859391628684E-2</v>
      </c>
    </row>
    <row r="5086" spans="2:6">
      <c r="B5086" s="444">
        <v>44670</v>
      </c>
      <c r="C5086" s="445">
        <v>958.37383999999997</v>
      </c>
      <c r="D5086" s="445">
        <v>958.37383999999997</v>
      </c>
      <c r="E5086" s="446">
        <f t="shared" si="82"/>
        <v>-0.10693248473351935</v>
      </c>
      <c r="F5086" s="80">
        <v>-2.8590814308754098E-2</v>
      </c>
    </row>
    <row r="5087" spans="2:6">
      <c r="B5087" s="444">
        <v>45117</v>
      </c>
      <c r="C5087" s="445">
        <v>1073.1258539999999</v>
      </c>
      <c r="D5087" s="445">
        <v>1073.1258539999999</v>
      </c>
      <c r="E5087" s="446">
        <f t="shared" si="82"/>
        <v>29.585084295061566</v>
      </c>
      <c r="F5087" s="80">
        <v>-2.8593626748459333E-2</v>
      </c>
    </row>
    <row r="5088" spans="2:6">
      <c r="B5088" s="444">
        <v>38618</v>
      </c>
      <c r="C5088" s="445">
        <v>35.086575000000003</v>
      </c>
      <c r="D5088" s="445">
        <v>35.086575000000003</v>
      </c>
      <c r="E5088" s="446">
        <f t="shared" si="82"/>
        <v>-0.45763888412273512</v>
      </c>
      <c r="F5088" s="80">
        <v>-2.8679695699299734E-2</v>
      </c>
    </row>
    <row r="5089" spans="2:6">
      <c r="B5089" s="444">
        <v>40361</v>
      </c>
      <c r="C5089" s="445">
        <v>64.692276000000007</v>
      </c>
      <c r="D5089" s="445">
        <v>64.692276000000007</v>
      </c>
      <c r="E5089" s="446">
        <f t="shared" si="82"/>
        <v>0.54907966139061859</v>
      </c>
      <c r="F5089" s="80">
        <v>-2.8756182960223531E-2</v>
      </c>
    </row>
    <row r="5090" spans="2:6">
      <c r="B5090" s="444">
        <v>39696</v>
      </c>
      <c r="C5090" s="445">
        <v>41.761749000000002</v>
      </c>
      <c r="D5090" s="445">
        <v>41.761749000000002</v>
      </c>
      <c r="E5090" s="446">
        <f t="shared" si="82"/>
        <v>-0.85612662765654401</v>
      </c>
      <c r="F5090" s="80">
        <v>-2.8809725002804654E-2</v>
      </c>
    </row>
    <row r="5091" spans="2:6">
      <c r="B5091" s="444">
        <v>42558</v>
      </c>
      <c r="C5091" s="445">
        <v>290.26739500000002</v>
      </c>
      <c r="D5091" s="445">
        <v>290.26739500000002</v>
      </c>
      <c r="E5091" s="446">
        <f t="shared" si="82"/>
        <v>0.1010548334248822</v>
      </c>
      <c r="F5091" s="80">
        <v>-2.8846326665503463E-2</v>
      </c>
    </row>
    <row r="5092" spans="2:6">
      <c r="B5092" s="444">
        <v>41775</v>
      </c>
      <c r="C5092" s="445">
        <v>263.62664799999999</v>
      </c>
      <c r="D5092" s="445">
        <v>263.62664799999999</v>
      </c>
      <c r="E5092" s="446">
        <f t="shared" si="82"/>
        <v>24.414892624256233</v>
      </c>
      <c r="F5092" s="80">
        <v>-2.8916063270774006E-2</v>
      </c>
    </row>
    <row r="5093" spans="2:6">
      <c r="B5093" s="444">
        <v>37728</v>
      </c>
      <c r="C5093" s="445">
        <v>10.372920000000001</v>
      </c>
      <c r="D5093" s="445">
        <v>10.372920000000001</v>
      </c>
      <c r="E5093" s="446">
        <f t="shared" si="82"/>
        <v>-0.97142240860856144</v>
      </c>
      <c r="F5093" s="80">
        <v>-2.8935656404023402E-2</v>
      </c>
    </row>
    <row r="5094" spans="2:6">
      <c r="B5094" s="444">
        <v>42257</v>
      </c>
      <c r="C5094" s="445">
        <v>362.973907</v>
      </c>
      <c r="D5094" s="445">
        <v>362.973907</v>
      </c>
      <c r="E5094" s="446">
        <f t="shared" si="82"/>
        <v>-0.26034219665484037</v>
      </c>
      <c r="F5094" s="80">
        <v>-2.8944390338312309E-2</v>
      </c>
    </row>
    <row r="5095" spans="2:6">
      <c r="B5095" s="444">
        <v>44020</v>
      </c>
      <c r="C5095" s="445">
        <v>490.73220800000001</v>
      </c>
      <c r="D5095" s="445">
        <v>490.73220800000001</v>
      </c>
      <c r="E5095" s="446">
        <f t="shared" si="82"/>
        <v>0.79853942894854346</v>
      </c>
      <c r="F5095" s="80">
        <v>-2.8966899315834738E-2</v>
      </c>
    </row>
    <row r="5096" spans="2:6">
      <c r="B5096" s="444">
        <v>41712</v>
      </c>
      <c r="C5096" s="445">
        <v>272.85040300000003</v>
      </c>
      <c r="D5096" s="445">
        <v>272.85040300000003</v>
      </c>
      <c r="E5096" s="446">
        <f t="shared" si="82"/>
        <v>-0.3195115114926379</v>
      </c>
      <c r="F5096" s="80">
        <v>-2.9022580734242132E-2</v>
      </c>
    </row>
    <row r="5097" spans="2:6">
      <c r="B5097" s="444">
        <v>43396</v>
      </c>
      <c r="C5097" s="445">
        <v>400.96255500000001</v>
      </c>
      <c r="D5097" s="445">
        <v>400.96255500000001</v>
      </c>
      <c r="E5097" s="446">
        <f t="shared" si="82"/>
        <v>7.3366659894138984</v>
      </c>
      <c r="F5097" s="80">
        <v>-2.9079992491787054E-2</v>
      </c>
    </row>
    <row r="5098" spans="2:6">
      <c r="B5098" s="444">
        <v>38832</v>
      </c>
      <c r="C5098" s="445">
        <v>48.096271999999999</v>
      </c>
      <c r="D5098" s="445">
        <v>48.096271999999999</v>
      </c>
      <c r="E5098" s="446">
        <f t="shared" si="82"/>
        <v>-0.46175274410990996</v>
      </c>
      <c r="F5098" s="80">
        <v>-2.9235751517567521E-2</v>
      </c>
    </row>
    <row r="5099" spans="2:6">
      <c r="B5099" s="444">
        <v>40648</v>
      </c>
      <c r="C5099" s="445">
        <v>89.357208</v>
      </c>
      <c r="D5099" s="445">
        <v>89.357208</v>
      </c>
      <c r="E5099" s="446">
        <f t="shared" si="82"/>
        <v>2.7796410565425065</v>
      </c>
      <c r="F5099" s="80">
        <v>-2.9358678783797498E-2</v>
      </c>
    </row>
    <row r="5100" spans="2:6">
      <c r="B5100" s="444">
        <v>39748</v>
      </c>
      <c r="C5100" s="445">
        <v>23.641718000000001</v>
      </c>
      <c r="D5100" s="445">
        <v>23.641718000000001</v>
      </c>
      <c r="E5100" s="446">
        <f t="shared" si="82"/>
        <v>-0.93444181615161837</v>
      </c>
      <c r="F5100" s="80">
        <v>-2.935869823961279E-2</v>
      </c>
    </row>
    <row r="5101" spans="2:6">
      <c r="B5101" s="444">
        <v>42166</v>
      </c>
      <c r="C5101" s="445">
        <v>360.62191799999999</v>
      </c>
      <c r="D5101" s="445">
        <v>360.62191799999999</v>
      </c>
      <c r="E5101" s="446">
        <f t="shared" si="82"/>
        <v>9.6475602820909945E-2</v>
      </c>
      <c r="F5101" s="80">
        <v>-2.9441368887000219E-2</v>
      </c>
    </row>
    <row r="5102" spans="2:6">
      <c r="B5102" s="444">
        <v>42290</v>
      </c>
      <c r="C5102" s="445">
        <v>328.89187600000002</v>
      </c>
      <c r="D5102" s="445">
        <v>328.89187600000002</v>
      </c>
      <c r="E5102" s="446">
        <f t="shared" si="82"/>
        <v>11.081580046687701</v>
      </c>
      <c r="F5102" s="80">
        <v>-2.9470182712254434E-2</v>
      </c>
    </row>
    <row r="5103" spans="2:6">
      <c r="B5103" s="444">
        <v>38483</v>
      </c>
      <c r="C5103" s="445">
        <v>27.222587999999998</v>
      </c>
      <c r="D5103" s="445">
        <v>27.222587999999998</v>
      </c>
      <c r="E5103" s="446">
        <f t="shared" si="82"/>
        <v>8.5037617770891805E-2</v>
      </c>
      <c r="F5103" s="80">
        <v>-2.9490799559740211E-2</v>
      </c>
    </row>
    <row r="5104" spans="2:6">
      <c r="B5104" s="444">
        <v>38132</v>
      </c>
      <c r="C5104" s="445">
        <v>25.089072999999999</v>
      </c>
      <c r="D5104" s="445">
        <v>25.089072999999999</v>
      </c>
      <c r="E5104" s="446">
        <f t="shared" si="82"/>
        <v>1.0160668545720042</v>
      </c>
      <c r="F5104" s="80">
        <v>-2.9496692855880191E-2</v>
      </c>
    </row>
    <row r="5105" spans="2:6">
      <c r="B5105" s="444">
        <v>37719</v>
      </c>
      <c r="C5105" s="445">
        <v>12.444564</v>
      </c>
      <c r="D5105" s="445">
        <v>12.444564</v>
      </c>
      <c r="E5105" s="446">
        <f t="shared" si="82"/>
        <v>-0.48740014662228737</v>
      </c>
      <c r="F5105" s="80">
        <v>-2.9554890477786921E-2</v>
      </c>
    </row>
    <row r="5106" spans="2:6">
      <c r="B5106" s="444">
        <v>39780</v>
      </c>
      <c r="C5106" s="445">
        <v>24.277346000000001</v>
      </c>
      <c r="D5106" s="445">
        <v>24.277346000000001</v>
      </c>
      <c r="E5106" s="446">
        <f t="shared" si="82"/>
        <v>-0.4821314982003595</v>
      </c>
      <c r="F5106" s="80">
        <v>-2.9639985057699936E-2</v>
      </c>
    </row>
    <row r="5107" spans="2:6">
      <c r="B5107" s="444">
        <v>39533</v>
      </c>
      <c r="C5107" s="445">
        <v>46.879364000000002</v>
      </c>
      <c r="D5107" s="445">
        <v>46.879364000000002</v>
      </c>
      <c r="E5107" s="446">
        <f t="shared" si="82"/>
        <v>-0.35196609077861774</v>
      </c>
      <c r="F5107" s="80">
        <v>-2.9665181304283861E-2</v>
      </c>
    </row>
    <row r="5108" spans="2:6">
      <c r="B5108" s="444">
        <v>40498</v>
      </c>
      <c r="C5108" s="445">
        <v>72.340912000000003</v>
      </c>
      <c r="D5108" s="445">
        <v>72.340912000000003</v>
      </c>
      <c r="E5108" s="446">
        <f t="shared" si="82"/>
        <v>0.54314634186455257</v>
      </c>
      <c r="F5108" s="80">
        <v>-2.967672318368586E-2</v>
      </c>
    </row>
    <row r="5109" spans="2:6">
      <c r="B5109" s="444">
        <v>38740</v>
      </c>
      <c r="C5109" s="445">
        <v>46.878841000000001</v>
      </c>
      <c r="D5109" s="445">
        <v>46.878841000000001</v>
      </c>
      <c r="E5109" s="446">
        <f t="shared" si="82"/>
        <v>-0.81444305227113678</v>
      </c>
      <c r="F5109" s="80">
        <v>-2.9683277107180883E-2</v>
      </c>
    </row>
    <row r="5110" spans="2:6">
      <c r="B5110" s="444">
        <v>41794</v>
      </c>
      <c r="C5110" s="445">
        <v>252.638565</v>
      </c>
      <c r="D5110" s="445">
        <v>252.638565</v>
      </c>
      <c r="E5110" s="446">
        <f t="shared" si="82"/>
        <v>3.6345906132093155</v>
      </c>
      <c r="F5110" s="80">
        <v>-2.9704477237586069E-2</v>
      </c>
    </row>
    <row r="5111" spans="2:6">
      <c r="B5111" s="444">
        <v>39136</v>
      </c>
      <c r="C5111" s="445">
        <v>54.511516999999998</v>
      </c>
      <c r="D5111" s="445">
        <v>54.511516999999998</v>
      </c>
      <c r="E5111" s="446">
        <f t="shared" si="82"/>
        <v>0.20474520259654594</v>
      </c>
      <c r="F5111" s="80">
        <v>-2.971727218058251E-2</v>
      </c>
    </row>
    <row r="5112" spans="2:6">
      <c r="B5112" s="444">
        <v>40044</v>
      </c>
      <c r="C5112" s="445">
        <v>45.247340999999999</v>
      </c>
      <c r="D5112" s="445">
        <v>45.247340999999999</v>
      </c>
      <c r="E5112" s="446">
        <f t="shared" si="82"/>
        <v>-0.84326600588604161</v>
      </c>
      <c r="F5112" s="80">
        <v>-2.9720309074436679E-2</v>
      </c>
    </row>
    <row r="5113" spans="2:6">
      <c r="B5113" s="444">
        <v>42549</v>
      </c>
      <c r="C5113" s="445">
        <v>288.68875100000002</v>
      </c>
      <c r="D5113" s="445">
        <v>288.68875100000002</v>
      </c>
      <c r="E5113" s="446">
        <f t="shared" si="82"/>
        <v>-0.71395897912846673</v>
      </c>
      <c r="F5113" s="80">
        <v>-2.9725932806228705E-2</v>
      </c>
    </row>
    <row r="5114" spans="2:6">
      <c r="B5114" s="444">
        <v>44536</v>
      </c>
      <c r="C5114" s="445">
        <v>1009.25647</v>
      </c>
      <c r="D5114" s="445">
        <v>1009.25647</v>
      </c>
      <c r="E5114" s="446">
        <f t="shared" si="82"/>
        <v>0.19481424275458981</v>
      </c>
      <c r="F5114" s="80">
        <v>-2.9750588376669218E-2</v>
      </c>
    </row>
    <row r="5115" spans="2:6">
      <c r="B5115" s="444">
        <v>44802</v>
      </c>
      <c r="C5115" s="445">
        <v>844.69738800000005</v>
      </c>
      <c r="D5115" s="445">
        <v>844.69738800000005</v>
      </c>
      <c r="E5115" s="446">
        <f t="shared" si="82"/>
        <v>30.503519849516618</v>
      </c>
      <c r="F5115" s="80">
        <v>-2.9767739002409699E-2</v>
      </c>
    </row>
    <row r="5116" spans="2:6">
      <c r="B5116" s="444">
        <v>38329</v>
      </c>
      <c r="C5116" s="445">
        <v>26.812794</v>
      </c>
      <c r="D5116" s="445">
        <v>26.812794</v>
      </c>
      <c r="E5116" s="446">
        <f t="shared" si="82"/>
        <v>-0.46745267307523863</v>
      </c>
      <c r="F5116" s="80">
        <v>-2.9783097883345544E-2</v>
      </c>
    </row>
    <row r="5117" spans="2:6">
      <c r="B5117" s="444">
        <v>39602</v>
      </c>
      <c r="C5117" s="445">
        <v>50.348190000000002</v>
      </c>
      <c r="D5117" s="445">
        <v>50.348190000000002</v>
      </c>
      <c r="E5117" s="446">
        <f t="shared" si="82"/>
        <v>0.68598621835033091</v>
      </c>
      <c r="F5117" s="80">
        <v>-2.9799259888468876E-2</v>
      </c>
    </row>
    <row r="5118" spans="2:6">
      <c r="B5118" s="444">
        <v>38538</v>
      </c>
      <c r="C5118" s="445">
        <v>29.862753000000001</v>
      </c>
      <c r="D5118" s="445">
        <v>29.862753000000001</v>
      </c>
      <c r="E5118" s="446">
        <f t="shared" si="82"/>
        <v>-0.90739904782437641</v>
      </c>
      <c r="F5118" s="80">
        <v>-2.9831869053800864E-2</v>
      </c>
    </row>
    <row r="5119" spans="2:6">
      <c r="B5119" s="444">
        <v>42683</v>
      </c>
      <c r="C5119" s="445">
        <v>322.48861699999998</v>
      </c>
      <c r="D5119" s="445">
        <v>322.48861699999998</v>
      </c>
      <c r="E5119" s="446">
        <f t="shared" si="82"/>
        <v>4.3698100951663843</v>
      </c>
      <c r="F5119" s="80">
        <v>-2.9851733670418934E-2</v>
      </c>
    </row>
    <row r="5120" spans="2:6">
      <c r="B5120" s="444">
        <v>40149</v>
      </c>
      <c r="C5120" s="445">
        <v>60.055869999999999</v>
      </c>
      <c r="D5120" s="445">
        <v>60.055869999999999</v>
      </c>
      <c r="E5120" s="446">
        <f t="shared" si="82"/>
        <v>4.0342695041691492</v>
      </c>
      <c r="F5120" s="80">
        <v>-2.9888123515009801E-2</v>
      </c>
    </row>
    <row r="5121" spans="2:6">
      <c r="B5121" s="444">
        <v>37553</v>
      </c>
      <c r="C5121" s="445">
        <v>11.929411</v>
      </c>
      <c r="D5121" s="445">
        <v>11.929411</v>
      </c>
      <c r="E5121" s="446">
        <f t="shared" si="82"/>
        <v>-0.84725465677988876</v>
      </c>
      <c r="F5121" s="80">
        <v>-2.9921684874219867E-2</v>
      </c>
    </row>
    <row r="5122" spans="2:6">
      <c r="B5122" s="444">
        <v>40471</v>
      </c>
      <c r="C5122" s="445">
        <v>78.099997999999999</v>
      </c>
      <c r="D5122" s="445">
        <v>78.099997999999999</v>
      </c>
      <c r="E5122" s="446">
        <f t="shared" si="82"/>
        <v>-0.81667272589535067</v>
      </c>
      <c r="F5122" s="80">
        <v>-2.993715855743373E-2</v>
      </c>
    </row>
    <row r="5123" spans="2:6">
      <c r="B5123" s="444">
        <v>43424</v>
      </c>
      <c r="C5123" s="445">
        <v>426.01406900000001</v>
      </c>
      <c r="D5123" s="445">
        <v>426.01406900000001</v>
      </c>
      <c r="E5123" s="446">
        <f t="shared" si="82"/>
        <v>7.8618723523560448</v>
      </c>
      <c r="F5123" s="80">
        <v>-2.9948965433295505E-2</v>
      </c>
    </row>
    <row r="5124" spans="2:6">
      <c r="B5124" s="444">
        <v>39171</v>
      </c>
      <c r="C5124" s="445">
        <v>48.072693000000001</v>
      </c>
      <c r="D5124" s="445">
        <v>48.072693000000001</v>
      </c>
      <c r="E5124" s="446">
        <f t="shared" si="82"/>
        <v>0.42696974910486185</v>
      </c>
      <c r="F5124" s="80">
        <v>-2.9959927300507672E-2</v>
      </c>
    </row>
    <row r="5125" spans="2:6">
      <c r="B5125" s="444">
        <v>39994</v>
      </c>
      <c r="C5125" s="445">
        <v>33.688656000000002</v>
      </c>
      <c r="D5125" s="445">
        <v>33.688656000000002</v>
      </c>
      <c r="E5125" s="446">
        <f t="shared" ref="E5125:E5188" si="83">C5125/C5126-1</f>
        <v>-3.2134280192186782E-2</v>
      </c>
      <c r="F5125" s="80">
        <v>-2.9994939302729451E-2</v>
      </c>
    </row>
    <row r="5126" spans="2:6">
      <c r="B5126" s="444">
        <v>39654</v>
      </c>
      <c r="C5126" s="445">
        <v>34.807158999999999</v>
      </c>
      <c r="D5126" s="445">
        <v>34.807158999999999</v>
      </c>
      <c r="E5126" s="446">
        <f t="shared" si="83"/>
        <v>-0.2981813671159661</v>
      </c>
      <c r="F5126" s="80">
        <v>-2.9999727731221726E-2</v>
      </c>
    </row>
    <row r="5127" spans="2:6">
      <c r="B5127" s="444">
        <v>39062</v>
      </c>
      <c r="C5127" s="445">
        <v>49.595661</v>
      </c>
      <c r="D5127" s="445">
        <v>49.595661</v>
      </c>
      <c r="E5127" s="446">
        <f t="shared" si="83"/>
        <v>-4.7062129491376781E-2</v>
      </c>
      <c r="F5127" s="80">
        <v>-3.0046014457529413E-2</v>
      </c>
    </row>
    <row r="5128" spans="2:6">
      <c r="B5128" s="444">
        <v>39426</v>
      </c>
      <c r="C5128" s="445">
        <v>52.045009999999998</v>
      </c>
      <c r="D5128" s="445">
        <v>52.045009999999998</v>
      </c>
      <c r="E5128" s="446">
        <f t="shared" si="83"/>
        <v>-0.85779395006096637</v>
      </c>
      <c r="F5128" s="80">
        <v>-3.0079819691230192E-2</v>
      </c>
    </row>
    <row r="5129" spans="2:6">
      <c r="B5129" s="444">
        <v>42184</v>
      </c>
      <c r="C5129" s="445">
        <v>365.983093</v>
      </c>
      <c r="D5129" s="445">
        <v>365.983093</v>
      </c>
      <c r="E5129" s="446">
        <f t="shared" si="83"/>
        <v>0.37153539027575766</v>
      </c>
      <c r="F5129" s="80">
        <v>-3.0138448726157563E-2</v>
      </c>
    </row>
    <row r="5130" spans="2:6">
      <c r="B5130" s="444">
        <v>41764</v>
      </c>
      <c r="C5130" s="445">
        <v>266.84188799999998</v>
      </c>
      <c r="D5130" s="445">
        <v>266.84188799999998</v>
      </c>
      <c r="E5130" s="446">
        <f t="shared" si="83"/>
        <v>4.4765192307708093</v>
      </c>
      <c r="F5130" s="80">
        <v>-3.0145879653135199E-2</v>
      </c>
    </row>
    <row r="5131" spans="2:6">
      <c r="B5131" s="444">
        <v>38784</v>
      </c>
      <c r="C5131" s="445">
        <v>48.724724000000002</v>
      </c>
      <c r="D5131" s="445">
        <v>48.724724000000002</v>
      </c>
      <c r="E5131" s="446">
        <f t="shared" si="83"/>
        <v>-0.27366749429041271</v>
      </c>
      <c r="F5131" s="80">
        <v>-3.0148992052869361E-2</v>
      </c>
    </row>
    <row r="5132" spans="2:6">
      <c r="B5132" s="444">
        <v>40184</v>
      </c>
      <c r="C5132" s="445">
        <v>67.083220999999995</v>
      </c>
      <c r="D5132" s="445">
        <v>67.083220999999995</v>
      </c>
      <c r="E5132" s="446">
        <f t="shared" si="83"/>
        <v>-0.25049740427357303</v>
      </c>
      <c r="F5132" s="80">
        <v>-3.0174803754639323E-2</v>
      </c>
    </row>
    <row r="5133" spans="2:6">
      <c r="B5133" s="444">
        <v>40990</v>
      </c>
      <c r="C5133" s="445">
        <v>89.503653999999997</v>
      </c>
      <c r="D5133" s="445">
        <v>89.503653999999997</v>
      </c>
      <c r="E5133" s="446">
        <f t="shared" si="83"/>
        <v>0.80754604924329909</v>
      </c>
      <c r="F5133" s="80">
        <v>-3.0191937225749199E-2</v>
      </c>
    </row>
    <row r="5134" spans="2:6">
      <c r="B5134" s="444">
        <v>39393</v>
      </c>
      <c r="C5134" s="445">
        <v>49.516666000000001</v>
      </c>
      <c r="D5134" s="445">
        <v>49.516666000000001</v>
      </c>
      <c r="E5134" s="446">
        <f t="shared" si="83"/>
        <v>6.0182715946244247E-3</v>
      </c>
      <c r="F5134" s="80">
        <v>-3.0263590418586284E-2</v>
      </c>
    </row>
    <row r="5135" spans="2:6">
      <c r="B5135" s="444">
        <v>39573</v>
      </c>
      <c r="C5135" s="445">
        <v>49.220444000000001</v>
      </c>
      <c r="D5135" s="445">
        <v>49.220444000000001</v>
      </c>
      <c r="E5135" s="446">
        <f t="shared" si="83"/>
        <v>0.47460350914720784</v>
      </c>
      <c r="F5135" s="80">
        <v>-3.0297645305346288E-2</v>
      </c>
    </row>
    <row r="5136" spans="2:6">
      <c r="B5136" s="444">
        <v>38593</v>
      </c>
      <c r="C5136" s="445">
        <v>33.378765000000001</v>
      </c>
      <c r="D5136" s="445">
        <v>33.378765000000001</v>
      </c>
      <c r="E5136" s="446">
        <f t="shared" si="83"/>
        <v>-0.49184629757814546</v>
      </c>
      <c r="F5136" s="80">
        <v>-3.0324428324161712E-2</v>
      </c>
    </row>
    <row r="5137" spans="2:6">
      <c r="B5137" s="444">
        <v>40267</v>
      </c>
      <c r="C5137" s="445">
        <v>65.686356000000004</v>
      </c>
      <c r="D5137" s="445">
        <v>65.686356000000004</v>
      </c>
      <c r="E5137" s="446">
        <f t="shared" si="83"/>
        <v>-0.78667072065663723</v>
      </c>
      <c r="F5137" s="80">
        <v>-3.0360550664715102E-2</v>
      </c>
    </row>
    <row r="5138" spans="2:6">
      <c r="B5138" s="444">
        <v>42611</v>
      </c>
      <c r="C5138" s="445">
        <v>307.91064499999999</v>
      </c>
      <c r="D5138" s="445">
        <v>307.91064499999999</v>
      </c>
      <c r="E5138" s="446">
        <f t="shared" si="83"/>
        <v>-0.20842251640327591</v>
      </c>
      <c r="F5138" s="80">
        <v>-3.0369240357408178E-2</v>
      </c>
    </row>
    <row r="5139" spans="2:6">
      <c r="B5139" s="444">
        <v>43942</v>
      </c>
      <c r="C5139" s="445">
        <v>388.98358200000001</v>
      </c>
      <c r="D5139" s="445">
        <v>388.98358200000001</v>
      </c>
      <c r="E5139" s="446">
        <f t="shared" si="83"/>
        <v>7.5075042854260872</v>
      </c>
      <c r="F5139" s="80">
        <v>-3.0425386463016957E-2</v>
      </c>
    </row>
    <row r="5140" spans="2:6">
      <c r="B5140" s="444">
        <v>39345</v>
      </c>
      <c r="C5140" s="445">
        <v>45.722408000000001</v>
      </c>
      <c r="D5140" s="445">
        <v>45.722408000000001</v>
      </c>
      <c r="E5140" s="446">
        <f t="shared" si="83"/>
        <v>-0.644574709745664</v>
      </c>
      <c r="F5140" s="80">
        <v>-3.0441803044074178E-2</v>
      </c>
    </row>
    <row r="5141" spans="2:6">
      <c r="B5141" s="444">
        <v>41297</v>
      </c>
      <c r="C5141" s="445">
        <v>128.641403</v>
      </c>
      <c r="D5141" s="445">
        <v>128.641403</v>
      </c>
      <c r="E5141" s="446">
        <f t="shared" si="83"/>
        <v>2.223263162059339</v>
      </c>
      <c r="F5141" s="80">
        <v>-3.0459650042107489E-2</v>
      </c>
    </row>
    <row r="5142" spans="2:6">
      <c r="B5142" s="444">
        <v>38873</v>
      </c>
      <c r="C5142" s="445">
        <v>39.910300999999997</v>
      </c>
      <c r="D5142" s="445">
        <v>39.910300999999997</v>
      </c>
      <c r="E5142" s="446">
        <f t="shared" si="83"/>
        <v>1.9642614959521905</v>
      </c>
      <c r="F5142" s="80">
        <v>-3.0469789596040409E-2</v>
      </c>
    </row>
    <row r="5143" spans="2:6">
      <c r="B5143" s="444">
        <v>37623</v>
      </c>
      <c r="C5143" s="445">
        <v>13.463825999999999</v>
      </c>
      <c r="D5143" s="445">
        <v>13.463825999999999</v>
      </c>
      <c r="E5143" s="446">
        <f t="shared" si="83"/>
        <v>-0.6557728777276115</v>
      </c>
      <c r="F5143" s="80">
        <v>-3.0471275972169587E-2</v>
      </c>
    </row>
    <row r="5144" spans="2:6">
      <c r="B5144" s="444">
        <v>39678</v>
      </c>
      <c r="C5144" s="445">
        <v>39.113205000000001</v>
      </c>
      <c r="D5144" s="445">
        <v>39.113205000000001</v>
      </c>
      <c r="E5144" s="446">
        <f t="shared" si="83"/>
        <v>-0.8968991261334035</v>
      </c>
      <c r="F5144" s="80">
        <v>-3.0495542999712799E-2</v>
      </c>
    </row>
    <row r="5145" spans="2:6">
      <c r="B5145" s="444">
        <v>42045</v>
      </c>
      <c r="C5145" s="445">
        <v>379.36831699999999</v>
      </c>
      <c r="D5145" s="445">
        <v>379.36831699999999</v>
      </c>
      <c r="E5145" s="446">
        <f t="shared" si="83"/>
        <v>29.997944846014207</v>
      </c>
      <c r="F5145" s="80">
        <v>-3.0562096705929354E-2</v>
      </c>
    </row>
    <row r="5146" spans="2:6">
      <c r="B5146" s="444">
        <v>37813</v>
      </c>
      <c r="C5146" s="445">
        <v>12.238498999999999</v>
      </c>
      <c r="D5146" s="445">
        <v>12.238498999999999</v>
      </c>
      <c r="E5146" s="446">
        <f t="shared" si="83"/>
        <v>-0.56938771244913478</v>
      </c>
      <c r="F5146" s="80">
        <v>-3.0603344416754941E-2</v>
      </c>
    </row>
    <row r="5147" spans="2:6">
      <c r="B5147" s="444">
        <v>38281</v>
      </c>
      <c r="C5147" s="445">
        <v>28.421156</v>
      </c>
      <c r="D5147" s="445">
        <v>28.421156</v>
      </c>
      <c r="E5147" s="446">
        <f t="shared" si="83"/>
        <v>2.1355487724305844E-2</v>
      </c>
      <c r="F5147" s="80">
        <v>-3.061005641469916E-2</v>
      </c>
    </row>
    <row r="5148" spans="2:6">
      <c r="B5148" s="444">
        <v>38467</v>
      </c>
      <c r="C5148" s="445">
        <v>27.826899000000001</v>
      </c>
      <c r="D5148" s="445">
        <v>27.826899000000001</v>
      </c>
      <c r="E5148" s="446">
        <f t="shared" si="83"/>
        <v>0.40156699859082257</v>
      </c>
      <c r="F5148" s="80">
        <v>-3.0697297862538164E-2</v>
      </c>
    </row>
    <row r="5149" spans="2:6">
      <c r="B5149" s="444">
        <v>39860</v>
      </c>
      <c r="C5149" s="445">
        <v>19.854133999999998</v>
      </c>
      <c r="D5149" s="445">
        <v>19.854133999999998</v>
      </c>
      <c r="E5149" s="446">
        <f t="shared" si="83"/>
        <v>0.3358529158759469</v>
      </c>
      <c r="F5149" s="80">
        <v>-3.0715005674384788E-2</v>
      </c>
    </row>
    <row r="5150" spans="2:6">
      <c r="B5150" s="444">
        <v>37505</v>
      </c>
      <c r="C5150" s="445">
        <v>14.862515</v>
      </c>
      <c r="D5150" s="445">
        <v>14.862515</v>
      </c>
      <c r="E5150" s="446">
        <f t="shared" si="83"/>
        <v>-0.68102346156187976</v>
      </c>
      <c r="F5150" s="80">
        <v>-3.0729543457608699E-2</v>
      </c>
    </row>
    <row r="5151" spans="2:6">
      <c r="B5151" s="444">
        <v>38834</v>
      </c>
      <c r="C5151" s="445">
        <v>46.594383000000001</v>
      </c>
      <c r="D5151" s="445">
        <v>46.594383000000001</v>
      </c>
      <c r="E5151" s="446">
        <f t="shared" si="83"/>
        <v>1.0593610791292183</v>
      </c>
      <c r="F5151" s="80">
        <v>-3.0737399663766762E-2</v>
      </c>
    </row>
    <row r="5152" spans="2:6">
      <c r="B5152" s="444">
        <v>38168</v>
      </c>
      <c r="C5152" s="445">
        <v>22.62565</v>
      </c>
      <c r="D5152" s="445">
        <v>22.62565</v>
      </c>
      <c r="E5152" s="446">
        <f t="shared" si="83"/>
        <v>0.26869135204632499</v>
      </c>
      <c r="F5152" s="80">
        <v>-3.0844267380435997E-2</v>
      </c>
    </row>
    <row r="5153" spans="2:6">
      <c r="B5153" s="444">
        <v>38070</v>
      </c>
      <c r="C5153" s="445">
        <v>17.833849000000001</v>
      </c>
      <c r="D5153" s="445">
        <v>17.833849000000001</v>
      </c>
      <c r="E5153" s="446">
        <f t="shared" si="83"/>
        <v>-0.79366658417425273</v>
      </c>
      <c r="F5153" s="80">
        <v>-3.0912279864730885E-2</v>
      </c>
    </row>
    <row r="5154" spans="2:6">
      <c r="B5154" s="444">
        <v>40714</v>
      </c>
      <c r="C5154" s="445">
        <v>86.432190000000006</v>
      </c>
      <c r="D5154" s="445">
        <v>86.432190000000006</v>
      </c>
      <c r="E5154" s="446">
        <f t="shared" si="83"/>
        <v>1.2339928119102734</v>
      </c>
      <c r="F5154" s="80">
        <v>-3.0940871467827979E-2</v>
      </c>
    </row>
    <row r="5155" spans="2:6">
      <c r="B5155" s="444">
        <v>38680</v>
      </c>
      <c r="C5155" s="445">
        <v>38.689556000000003</v>
      </c>
      <c r="D5155" s="445">
        <v>38.689556000000003</v>
      </c>
      <c r="E5155" s="446">
        <f t="shared" si="83"/>
        <v>-0.96428012516838324</v>
      </c>
      <c r="F5155" s="80">
        <v>-3.0960673383112147E-2</v>
      </c>
    </row>
    <row r="5156" spans="2:6">
      <c r="B5156" s="444">
        <v>44579</v>
      </c>
      <c r="C5156" s="445">
        <v>1083.138062</v>
      </c>
      <c r="D5156" s="445">
        <v>1083.138062</v>
      </c>
      <c r="E5156" s="446">
        <f t="shared" si="83"/>
        <v>21.915865866647337</v>
      </c>
      <c r="F5156" s="80">
        <v>-3.0983080043603173E-2</v>
      </c>
    </row>
    <row r="5157" spans="2:6">
      <c r="B5157" s="444">
        <v>39336</v>
      </c>
      <c r="C5157" s="445">
        <v>47.265858000000001</v>
      </c>
      <c r="D5157" s="445">
        <v>47.265858000000001</v>
      </c>
      <c r="E5157" s="446">
        <f t="shared" si="83"/>
        <v>-5.7852619489935697E-2</v>
      </c>
      <c r="F5157" s="80">
        <v>-3.1127793307898721E-2</v>
      </c>
    </row>
    <row r="5158" spans="2:6">
      <c r="B5158" s="444">
        <v>39388</v>
      </c>
      <c r="C5158" s="445">
        <v>50.168221000000003</v>
      </c>
      <c r="D5158" s="445">
        <v>50.168221000000003</v>
      </c>
      <c r="E5158" s="446">
        <f t="shared" si="83"/>
        <v>-0.37509049021785124</v>
      </c>
      <c r="F5158" s="80">
        <v>-3.113391710437774E-2</v>
      </c>
    </row>
    <row r="5159" spans="2:6">
      <c r="B5159" s="444">
        <v>40848</v>
      </c>
      <c r="C5159" s="445">
        <v>80.280777</v>
      </c>
      <c r="D5159" s="445">
        <v>80.280777</v>
      </c>
      <c r="E5159" s="446">
        <f t="shared" si="83"/>
        <v>-0.10669637417709865</v>
      </c>
      <c r="F5159" s="80">
        <v>-3.1211252369982678E-2</v>
      </c>
    </row>
    <row r="5160" spans="2:6">
      <c r="B5160" s="444">
        <v>41012</v>
      </c>
      <c r="C5160" s="445">
        <v>89.869529999999997</v>
      </c>
      <c r="D5160" s="445">
        <v>89.869529999999997</v>
      </c>
      <c r="E5160" s="446">
        <f t="shared" si="83"/>
        <v>5.5689687951518465</v>
      </c>
      <c r="F5160" s="80">
        <v>-3.1250082530659307E-2</v>
      </c>
    </row>
    <row r="5161" spans="2:6">
      <c r="B5161" s="444">
        <v>37613</v>
      </c>
      <c r="C5161" s="445">
        <v>13.680918999999999</v>
      </c>
      <c r="D5161" s="445">
        <v>13.680918999999999</v>
      </c>
      <c r="E5161" s="446">
        <f t="shared" si="83"/>
        <v>-0.72334459657716943</v>
      </c>
      <c r="F5161" s="80">
        <v>-3.1266328137762311E-2</v>
      </c>
    </row>
    <row r="5162" spans="2:6">
      <c r="B5162" s="444">
        <v>39590</v>
      </c>
      <c r="C5162" s="445">
        <v>49.451118000000001</v>
      </c>
      <c r="D5162" s="445">
        <v>49.451118000000001</v>
      </c>
      <c r="E5162" s="446">
        <f t="shared" si="83"/>
        <v>-0.82180465163449257</v>
      </c>
      <c r="F5162" s="80">
        <v>-3.1459084184476183E-2</v>
      </c>
    </row>
    <row r="5163" spans="2:6">
      <c r="B5163" s="444">
        <v>41708</v>
      </c>
      <c r="C5163" s="445">
        <v>277.51071200000001</v>
      </c>
      <c r="D5163" s="445">
        <v>277.51071200000001</v>
      </c>
      <c r="E5163" s="446">
        <f t="shared" si="83"/>
        <v>9.2971376509413997</v>
      </c>
      <c r="F5163" s="80">
        <v>-3.1487022622500915E-2</v>
      </c>
    </row>
    <row r="5164" spans="2:6">
      <c r="B5164" s="444">
        <v>38468</v>
      </c>
      <c r="C5164" s="445">
        <v>26.950277</v>
      </c>
      <c r="D5164" s="445">
        <v>26.950277</v>
      </c>
      <c r="E5164" s="446">
        <f t="shared" si="83"/>
        <v>-0.96618042532294779</v>
      </c>
      <c r="F5164" s="80">
        <v>-3.150268378808585E-2</v>
      </c>
    </row>
    <row r="5165" spans="2:6">
      <c r="B5165" s="444">
        <v>44249</v>
      </c>
      <c r="C5165" s="445">
        <v>796.88397199999997</v>
      </c>
      <c r="D5165" s="445">
        <v>796.88397199999997</v>
      </c>
      <c r="E5165" s="446">
        <f t="shared" si="83"/>
        <v>0.17735664521360217</v>
      </c>
      <c r="F5165" s="80">
        <v>-3.1573996297949769E-2</v>
      </c>
    </row>
    <row r="5166" spans="2:6">
      <c r="B5166" s="444">
        <v>44098</v>
      </c>
      <c r="C5166" s="445">
        <v>676.84161400000005</v>
      </c>
      <c r="D5166" s="445">
        <v>676.84161400000005</v>
      </c>
      <c r="E5166" s="446">
        <f t="shared" si="83"/>
        <v>35.913240130951053</v>
      </c>
      <c r="F5166" s="80">
        <v>-3.1691413796736012E-2</v>
      </c>
    </row>
    <row r="5167" spans="2:6">
      <c r="B5167" s="444">
        <v>39797</v>
      </c>
      <c r="C5167" s="445">
        <v>18.336012</v>
      </c>
      <c r="D5167" s="445">
        <v>18.336012</v>
      </c>
      <c r="E5167" s="446">
        <f t="shared" si="83"/>
        <v>-0.80212999752813741</v>
      </c>
      <c r="F5167" s="80">
        <v>-3.1702328084764808E-2</v>
      </c>
    </row>
    <row r="5168" spans="2:6">
      <c r="B5168" s="444">
        <v>40667</v>
      </c>
      <c r="C5168" s="445">
        <v>92.666961999999998</v>
      </c>
      <c r="D5168" s="445">
        <v>92.666961999999998</v>
      </c>
      <c r="E5168" s="446">
        <f t="shared" si="83"/>
        <v>1.134237163001667</v>
      </c>
      <c r="F5168" s="80">
        <v>-3.1747579153756256E-2</v>
      </c>
    </row>
    <row r="5169" spans="2:6">
      <c r="B5169" s="444">
        <v>39562</v>
      </c>
      <c r="C5169" s="445">
        <v>43.419243000000002</v>
      </c>
      <c r="D5169" s="445">
        <v>43.419243000000002</v>
      </c>
      <c r="E5169" s="446">
        <f t="shared" si="83"/>
        <v>1.6514203268802712</v>
      </c>
      <c r="F5169" s="80">
        <v>-3.1815580798360665E-2</v>
      </c>
    </row>
    <row r="5170" spans="2:6">
      <c r="B5170" s="444">
        <v>39881</v>
      </c>
      <c r="C5170" s="445">
        <v>16.375843</v>
      </c>
      <c r="D5170" s="445">
        <v>16.375843</v>
      </c>
      <c r="E5170" s="446">
        <f t="shared" si="83"/>
        <v>0.1361721952908348</v>
      </c>
      <c r="F5170" s="80">
        <v>-3.1880442473188442E-2</v>
      </c>
    </row>
    <row r="5171" spans="2:6">
      <c r="B5171" s="444">
        <v>37910</v>
      </c>
      <c r="C5171" s="445">
        <v>14.413169999999999</v>
      </c>
      <c r="D5171" s="445">
        <v>14.413169999999999</v>
      </c>
      <c r="E5171" s="446">
        <f t="shared" si="83"/>
        <v>-0.28874324738444868</v>
      </c>
      <c r="F5171" s="80">
        <v>-3.1883262068252649E-2</v>
      </c>
    </row>
    <row r="5172" spans="2:6">
      <c r="B5172" s="444">
        <v>38089</v>
      </c>
      <c r="C5172" s="445">
        <v>20.26437</v>
      </c>
      <c r="D5172" s="445">
        <v>20.26437</v>
      </c>
      <c r="E5172" s="446">
        <f t="shared" si="83"/>
        <v>-0.15269383373994005</v>
      </c>
      <c r="F5172" s="80">
        <v>-3.1991282348331707E-2</v>
      </c>
    </row>
    <row r="5173" spans="2:6">
      <c r="B5173" s="444">
        <v>38001</v>
      </c>
      <c r="C5173" s="445">
        <v>23.916231</v>
      </c>
      <c r="D5173" s="445">
        <v>23.916231</v>
      </c>
      <c r="E5173" s="446">
        <f t="shared" si="83"/>
        <v>-0.9203837796321005</v>
      </c>
      <c r="F5173" s="80">
        <v>-3.2184256805541267E-2</v>
      </c>
    </row>
    <row r="5174" spans="2:6">
      <c r="B5174" s="444">
        <v>41996</v>
      </c>
      <c r="C5174" s="445">
        <v>300.39395100000002</v>
      </c>
      <c r="D5174" s="445">
        <v>300.39395100000002</v>
      </c>
      <c r="E5174" s="446">
        <f t="shared" si="83"/>
        <v>23.980619754712649</v>
      </c>
      <c r="F5174" s="80">
        <v>-3.219999565834375E-2</v>
      </c>
    </row>
    <row r="5175" spans="2:6">
      <c r="B5175" s="444">
        <v>37833</v>
      </c>
      <c r="C5175" s="445">
        <v>12.025080000000001</v>
      </c>
      <c r="D5175" s="445">
        <v>12.025080000000001</v>
      </c>
      <c r="E5175" s="446">
        <f t="shared" si="83"/>
        <v>-0.9675581617318989</v>
      </c>
      <c r="F5175" s="80">
        <v>-3.22775343577415E-2</v>
      </c>
    </row>
    <row r="5176" spans="2:6">
      <c r="B5176" s="444">
        <v>42109</v>
      </c>
      <c r="C5176" s="445">
        <v>370.66580199999999</v>
      </c>
      <c r="D5176" s="445">
        <v>370.66580199999999</v>
      </c>
      <c r="E5176" s="446">
        <f t="shared" si="83"/>
        <v>5.6949732602625867</v>
      </c>
      <c r="F5176" s="80">
        <v>-3.2324146443619139E-2</v>
      </c>
    </row>
    <row r="5177" spans="2:6">
      <c r="B5177" s="444">
        <v>39225</v>
      </c>
      <c r="C5177" s="445">
        <v>55.364792000000001</v>
      </c>
      <c r="D5177" s="445">
        <v>55.364792000000001</v>
      </c>
      <c r="E5177" s="446">
        <f t="shared" si="83"/>
        <v>-0.82365799415239238</v>
      </c>
      <c r="F5177" s="80">
        <v>-3.2342396840172261E-2</v>
      </c>
    </row>
    <row r="5178" spans="2:6">
      <c r="B5178" s="444">
        <v>42685</v>
      </c>
      <c r="C5178" s="445">
        <v>313.96258499999999</v>
      </c>
      <c r="D5178" s="445">
        <v>313.96258499999999</v>
      </c>
      <c r="E5178" s="446">
        <f t="shared" si="83"/>
        <v>-3.5765593880059954E-2</v>
      </c>
      <c r="F5178" s="80">
        <v>-3.2356107551161251E-2</v>
      </c>
    </row>
    <row r="5179" spans="2:6">
      <c r="B5179" s="444">
        <v>41920</v>
      </c>
      <c r="C5179" s="445">
        <v>325.60815400000001</v>
      </c>
      <c r="D5179" s="445">
        <v>325.60815400000001</v>
      </c>
      <c r="E5179" s="446">
        <f t="shared" si="83"/>
        <v>-0.76730129287830207</v>
      </c>
      <c r="F5179" s="80">
        <v>-3.244262834538103E-2</v>
      </c>
    </row>
    <row r="5180" spans="2:6">
      <c r="B5180" s="444">
        <v>45280</v>
      </c>
      <c r="C5180" s="445">
        <v>1399.2692870000001</v>
      </c>
      <c r="D5180" s="445">
        <v>1399.2692870000001</v>
      </c>
      <c r="E5180" s="446">
        <f t="shared" si="83"/>
        <v>18.605795716995889</v>
      </c>
      <c r="F5180" s="80">
        <v>-3.2486789946518213E-2</v>
      </c>
    </row>
    <row r="5181" spans="2:6">
      <c r="B5181" s="444">
        <v>40791</v>
      </c>
      <c r="C5181" s="445">
        <v>71.370186000000004</v>
      </c>
      <c r="D5181" s="445">
        <v>71.370186000000004</v>
      </c>
      <c r="E5181" s="446">
        <f t="shared" si="83"/>
        <v>2.7901595351896842</v>
      </c>
      <c r="F5181" s="80">
        <v>-3.2619833245076002E-2</v>
      </c>
    </row>
    <row r="5182" spans="2:6">
      <c r="B5182" s="444">
        <v>39822</v>
      </c>
      <c r="C5182" s="445">
        <v>18.830390999999999</v>
      </c>
      <c r="D5182" s="445">
        <v>18.830390999999999</v>
      </c>
      <c r="E5182" s="446">
        <f t="shared" si="83"/>
        <v>-0.52360365831398203</v>
      </c>
      <c r="F5182" s="80">
        <v>-3.265320967784946E-2</v>
      </c>
    </row>
    <row r="5183" spans="2:6">
      <c r="B5183" s="444">
        <v>38905</v>
      </c>
      <c r="C5183" s="445">
        <v>39.526733</v>
      </c>
      <c r="D5183" s="445">
        <v>39.526733</v>
      </c>
      <c r="E5183" s="446">
        <f t="shared" si="83"/>
        <v>0.26367883957775384</v>
      </c>
      <c r="F5183" s="80">
        <v>-3.2675557895359697E-2</v>
      </c>
    </row>
    <row r="5184" spans="2:6">
      <c r="B5184" s="444">
        <v>39967</v>
      </c>
      <c r="C5184" s="445">
        <v>31.279097</v>
      </c>
      <c r="D5184" s="445">
        <v>31.279097</v>
      </c>
      <c r="E5184" s="446">
        <f t="shared" si="83"/>
        <v>0.43803543425280456</v>
      </c>
      <c r="F5184" s="80">
        <v>-3.277329558401576E-2</v>
      </c>
    </row>
    <row r="5185" spans="2:6">
      <c r="B5185" s="444">
        <v>38022</v>
      </c>
      <c r="C5185" s="445">
        <v>21.751270000000002</v>
      </c>
      <c r="D5185" s="445">
        <v>21.751270000000002</v>
      </c>
      <c r="E5185" s="446">
        <f t="shared" si="83"/>
        <v>-0.1973913161556321</v>
      </c>
      <c r="F5185" s="80">
        <v>-3.2920917824062923E-2</v>
      </c>
    </row>
    <row r="5186" spans="2:6">
      <c r="B5186" s="444">
        <v>39736</v>
      </c>
      <c r="C5186" s="445">
        <v>27.100715999999998</v>
      </c>
      <c r="D5186" s="445">
        <v>27.100715999999998</v>
      </c>
      <c r="E5186" s="446">
        <f t="shared" si="83"/>
        <v>-0.23716016136760787</v>
      </c>
      <c r="F5186" s="80">
        <v>-3.2926795063475067E-2</v>
      </c>
    </row>
    <row r="5187" spans="2:6">
      <c r="B5187" s="444">
        <v>38638</v>
      </c>
      <c r="C5187" s="445">
        <v>35.526088999999999</v>
      </c>
      <c r="D5187" s="445">
        <v>35.526088999999999</v>
      </c>
      <c r="E5187" s="446">
        <f t="shared" si="83"/>
        <v>-0.41543588634809436</v>
      </c>
      <c r="F5187" s="80">
        <v>-3.2984309212114815E-2</v>
      </c>
    </row>
    <row r="5188" spans="2:6">
      <c r="B5188" s="444">
        <v>40081</v>
      </c>
      <c r="C5188" s="445">
        <v>60.77364</v>
      </c>
      <c r="D5188" s="445">
        <v>60.77364</v>
      </c>
      <c r="E5188" s="446">
        <f t="shared" si="83"/>
        <v>-0.31346082051531388</v>
      </c>
      <c r="F5188" s="80">
        <v>-3.3007213585522499E-2</v>
      </c>
    </row>
    <row r="5189" spans="2:6">
      <c r="B5189" s="444">
        <v>41078</v>
      </c>
      <c r="C5189" s="445">
        <v>88.521736000000004</v>
      </c>
      <c r="D5189" s="445">
        <v>88.521736000000004</v>
      </c>
      <c r="E5189" s="446">
        <f t="shared" ref="E5189:E5252" si="84">C5189/C5190-1</f>
        <v>-0.79746997044993362</v>
      </c>
      <c r="F5189" s="80">
        <v>-3.3028179892250265E-2</v>
      </c>
    </row>
    <row r="5190" spans="2:6">
      <c r="B5190" s="444">
        <v>43217</v>
      </c>
      <c r="C5190" s="445">
        <v>437.07955900000002</v>
      </c>
      <c r="D5190" s="445">
        <v>437.07955900000002</v>
      </c>
      <c r="E5190" s="446">
        <f t="shared" si="84"/>
        <v>26.483353369892747</v>
      </c>
      <c r="F5190" s="80">
        <v>-3.3092016678175185E-2</v>
      </c>
    </row>
    <row r="5191" spans="2:6">
      <c r="B5191" s="444">
        <v>37873</v>
      </c>
      <c r="C5191" s="445">
        <v>15.903428999999999</v>
      </c>
      <c r="D5191" s="445">
        <v>15.903428999999999</v>
      </c>
      <c r="E5191" s="446">
        <f t="shared" si="84"/>
        <v>-0.98192570272445079</v>
      </c>
      <c r="F5191" s="80">
        <v>-3.3109527198266875E-2</v>
      </c>
    </row>
    <row r="5192" spans="2:6">
      <c r="B5192" s="444">
        <v>44393</v>
      </c>
      <c r="C5192" s="445">
        <v>879.89196800000002</v>
      </c>
      <c r="D5192" s="445">
        <v>879.89196800000002</v>
      </c>
      <c r="E5192" s="446">
        <f t="shared" si="84"/>
        <v>85.17087078717158</v>
      </c>
      <c r="F5192" s="80">
        <v>-3.34213094579765E-2</v>
      </c>
    </row>
    <row r="5193" spans="2:6">
      <c r="B5193" s="444">
        <v>37796</v>
      </c>
      <c r="C5193" s="445">
        <v>10.211014</v>
      </c>
      <c r="D5193" s="445">
        <v>10.211014</v>
      </c>
      <c r="E5193" s="446">
        <f t="shared" si="84"/>
        <v>-0.55185029265965935</v>
      </c>
      <c r="F5193" s="80">
        <v>-3.3438019617461068E-2</v>
      </c>
    </row>
    <row r="5194" spans="2:6">
      <c r="B5194" s="444">
        <v>38149</v>
      </c>
      <c r="C5194" s="445">
        <v>22.784828000000001</v>
      </c>
      <c r="D5194" s="445">
        <v>22.784828000000001</v>
      </c>
      <c r="E5194" s="446">
        <f t="shared" si="84"/>
        <v>-0.97263154151890219</v>
      </c>
      <c r="F5194" s="80">
        <v>-3.3440455325310259E-2</v>
      </c>
    </row>
    <row r="5195" spans="2:6">
      <c r="B5195" s="444">
        <v>44306</v>
      </c>
      <c r="C5195" s="445">
        <v>832.52142300000003</v>
      </c>
      <c r="D5195" s="445">
        <v>832.52142300000003</v>
      </c>
      <c r="E5195" s="446">
        <f t="shared" si="84"/>
        <v>8.0726245725664167</v>
      </c>
      <c r="F5195" s="80">
        <v>-3.3480678479150594E-2</v>
      </c>
    </row>
    <row r="5196" spans="2:6">
      <c r="B5196" s="444">
        <v>41061</v>
      </c>
      <c r="C5196" s="445">
        <v>91.761916999999997</v>
      </c>
      <c r="D5196" s="445">
        <v>91.761916999999997</v>
      </c>
      <c r="E5196" s="446">
        <f t="shared" si="84"/>
        <v>1.2421331809548644</v>
      </c>
      <c r="F5196" s="80">
        <v>-3.3627735821079141E-2</v>
      </c>
    </row>
    <row r="5197" spans="2:6">
      <c r="B5197" s="444">
        <v>39475</v>
      </c>
      <c r="C5197" s="445">
        <v>40.926167</v>
      </c>
      <c r="D5197" s="445">
        <v>40.926167</v>
      </c>
      <c r="E5197" s="446">
        <f t="shared" si="84"/>
        <v>-0.33601243526853408</v>
      </c>
      <c r="F5197" s="80">
        <v>-3.3640329037915251E-2</v>
      </c>
    </row>
    <row r="5198" spans="2:6">
      <c r="B5198" s="444">
        <v>40213</v>
      </c>
      <c r="C5198" s="445">
        <v>61.636947999999997</v>
      </c>
      <c r="D5198" s="445">
        <v>61.636947999999997</v>
      </c>
      <c r="E5198" s="446">
        <f t="shared" si="84"/>
        <v>4.200494560809819</v>
      </c>
      <c r="F5198" s="80">
        <v>-3.3815937744443358E-2</v>
      </c>
    </row>
    <row r="5199" spans="2:6">
      <c r="B5199" s="444">
        <v>37882</v>
      </c>
      <c r="C5199" s="445">
        <v>11.852131999999999</v>
      </c>
      <c r="D5199" s="445">
        <v>11.852131999999999</v>
      </c>
      <c r="E5199" s="446">
        <f t="shared" si="84"/>
        <v>-0.84553984993605069</v>
      </c>
      <c r="F5199" s="80">
        <v>-3.3893636721479825E-2</v>
      </c>
    </row>
    <row r="5200" spans="2:6">
      <c r="B5200" s="444">
        <v>40863</v>
      </c>
      <c r="C5200" s="445">
        <v>76.732619999999997</v>
      </c>
      <c r="D5200" s="445">
        <v>76.732619999999997</v>
      </c>
      <c r="E5200" s="446">
        <f t="shared" si="84"/>
        <v>2.3146812383827586</v>
      </c>
      <c r="F5200" s="80">
        <v>-3.397219838464216E-2</v>
      </c>
    </row>
    <row r="5201" spans="2:6">
      <c r="B5201" s="444">
        <v>38006</v>
      </c>
      <c r="C5201" s="445">
        <v>23.149321</v>
      </c>
      <c r="D5201" s="445">
        <v>23.149321</v>
      </c>
      <c r="E5201" s="446">
        <f t="shared" si="84"/>
        <v>-0.6620319152550318</v>
      </c>
      <c r="F5201" s="80">
        <v>-3.3999056170617381E-2</v>
      </c>
    </row>
    <row r="5202" spans="2:6">
      <c r="B5202" s="444">
        <v>40336</v>
      </c>
      <c r="C5202" s="445">
        <v>68.495582999999996</v>
      </c>
      <c r="D5202" s="445">
        <v>68.495582999999996</v>
      </c>
      <c r="E5202" s="446">
        <f t="shared" si="84"/>
        <v>0.14842168015235391</v>
      </c>
      <c r="F5202" s="80">
        <v>-3.4117358162903066E-2</v>
      </c>
    </row>
    <row r="5203" spans="2:6">
      <c r="B5203" s="444">
        <v>40136</v>
      </c>
      <c r="C5203" s="445">
        <v>59.643234</v>
      </c>
      <c r="D5203" s="445">
        <v>59.643234</v>
      </c>
      <c r="E5203" s="446">
        <f t="shared" si="84"/>
        <v>-0.91922680615532959</v>
      </c>
      <c r="F5203" s="80">
        <v>-3.4142850688427373E-2</v>
      </c>
    </row>
    <row r="5204" spans="2:6">
      <c r="B5204" s="444">
        <v>44119</v>
      </c>
      <c r="C5204" s="445">
        <v>738.40380900000002</v>
      </c>
      <c r="D5204" s="445">
        <v>738.40380900000002</v>
      </c>
      <c r="E5204" s="446">
        <f t="shared" si="84"/>
        <v>-0.15531627353415822</v>
      </c>
      <c r="F5204" s="80">
        <v>-3.4196432327729731E-2</v>
      </c>
    </row>
    <row r="5205" spans="2:6">
      <c r="B5205" s="444">
        <v>44298</v>
      </c>
      <c r="C5205" s="445">
        <v>874.17785600000002</v>
      </c>
      <c r="D5205" s="445">
        <v>874.17785600000002</v>
      </c>
      <c r="E5205" s="446">
        <f t="shared" si="84"/>
        <v>30.194525668121095</v>
      </c>
      <c r="F5205" s="80">
        <v>-3.4436549588178988E-2</v>
      </c>
    </row>
    <row r="5206" spans="2:6">
      <c r="B5206" s="444">
        <v>39735</v>
      </c>
      <c r="C5206" s="445">
        <v>28.023437999999999</v>
      </c>
      <c r="D5206" s="445">
        <v>28.023437999999999</v>
      </c>
      <c r="E5206" s="446">
        <f t="shared" si="84"/>
        <v>0.42028431090071305</v>
      </c>
      <c r="F5206" s="80">
        <v>-3.4441837512225182E-2</v>
      </c>
    </row>
    <row r="5207" spans="2:6">
      <c r="B5207" s="444">
        <v>39835</v>
      </c>
      <c r="C5207" s="445">
        <v>19.730865000000001</v>
      </c>
      <c r="D5207" s="445">
        <v>19.730865000000001</v>
      </c>
      <c r="E5207" s="446">
        <f t="shared" si="84"/>
        <v>-0.94080061571861373</v>
      </c>
      <c r="F5207" s="80">
        <v>-3.4557036951064157E-2</v>
      </c>
    </row>
    <row r="5208" spans="2:6">
      <c r="B5208" s="444">
        <v>42766</v>
      </c>
      <c r="C5208" s="445">
        <v>333.29510499999998</v>
      </c>
      <c r="D5208" s="445">
        <v>333.29510499999998</v>
      </c>
      <c r="E5208" s="446">
        <f t="shared" si="84"/>
        <v>8.9254205217947327</v>
      </c>
      <c r="F5208" s="80">
        <v>-3.4632579688333553E-2</v>
      </c>
    </row>
    <row r="5209" spans="2:6">
      <c r="B5209" s="444">
        <v>39986</v>
      </c>
      <c r="C5209" s="445">
        <v>33.579948000000002</v>
      </c>
      <c r="D5209" s="445">
        <v>33.579948000000002</v>
      </c>
      <c r="E5209" s="446">
        <f t="shared" si="84"/>
        <v>-0.35292032538792895</v>
      </c>
      <c r="F5209" s="80">
        <v>-3.463523141263869E-2</v>
      </c>
    </row>
    <row r="5210" spans="2:6">
      <c r="B5210" s="444">
        <v>39601</v>
      </c>
      <c r="C5210" s="445">
        <v>51.894610999999998</v>
      </c>
      <c r="D5210" s="445">
        <v>51.894610999999998</v>
      </c>
      <c r="E5210" s="446">
        <f t="shared" si="84"/>
        <v>-0.69735638249877141</v>
      </c>
      <c r="F5210" s="80">
        <v>-3.4647117859188281E-2</v>
      </c>
    </row>
    <row r="5211" spans="2:6">
      <c r="B5211" s="444">
        <v>41506</v>
      </c>
      <c r="C5211" s="445">
        <v>171.471024</v>
      </c>
      <c r="D5211" s="445">
        <v>171.471024</v>
      </c>
      <c r="E5211" s="446">
        <f t="shared" si="84"/>
        <v>-0.53543151909176756</v>
      </c>
      <c r="F5211" s="80">
        <v>-3.467723564647307E-2</v>
      </c>
    </row>
    <row r="5212" spans="2:6">
      <c r="B5212" s="444">
        <v>42192</v>
      </c>
      <c r="C5212" s="445">
        <v>369.09741200000002</v>
      </c>
      <c r="D5212" s="445">
        <v>369.09741200000002</v>
      </c>
      <c r="E5212" s="446">
        <f t="shared" si="84"/>
        <v>-0.65622940016376519</v>
      </c>
      <c r="F5212" s="80">
        <v>-3.4692563470696935E-2</v>
      </c>
    </row>
    <row r="5213" spans="2:6">
      <c r="B5213" s="444">
        <v>45128</v>
      </c>
      <c r="C5213" s="445">
        <v>1073.6735839999999</v>
      </c>
      <c r="D5213" s="445">
        <v>1073.6735839999999</v>
      </c>
      <c r="E5213" s="446">
        <f t="shared" si="84"/>
        <v>18.860308215076316</v>
      </c>
      <c r="F5213" s="80">
        <v>-3.4910950403376773E-2</v>
      </c>
    </row>
    <row r="5214" spans="2:6">
      <c r="B5214" s="444">
        <v>40094</v>
      </c>
      <c r="C5214" s="445">
        <v>54.061275000000002</v>
      </c>
      <c r="D5214" s="445">
        <v>54.061275000000002</v>
      </c>
      <c r="E5214" s="446">
        <f t="shared" si="84"/>
        <v>-0.80679253189477718</v>
      </c>
      <c r="F5214" s="80">
        <v>-3.4929204908063616E-2</v>
      </c>
    </row>
    <row r="5215" spans="2:6">
      <c r="B5215" s="444">
        <v>41834</v>
      </c>
      <c r="C5215" s="445">
        <v>279.80944799999997</v>
      </c>
      <c r="D5215" s="445">
        <v>279.80944799999997</v>
      </c>
      <c r="E5215" s="446">
        <f t="shared" si="84"/>
        <v>-0.33538615120577064</v>
      </c>
      <c r="F5215" s="80">
        <v>-3.4933876060653124E-2</v>
      </c>
    </row>
    <row r="5216" spans="2:6">
      <c r="B5216" s="444">
        <v>43418</v>
      </c>
      <c r="C5216" s="445">
        <v>421.010559</v>
      </c>
      <c r="D5216" s="445">
        <v>421.010559</v>
      </c>
      <c r="E5216" s="446">
        <f t="shared" si="84"/>
        <v>10.817113811108875</v>
      </c>
      <c r="F5216" s="80">
        <v>-3.4940038786873018E-2</v>
      </c>
    </row>
    <row r="5217" spans="2:6">
      <c r="B5217" s="444">
        <v>39975</v>
      </c>
      <c r="C5217" s="445">
        <v>35.627189999999999</v>
      </c>
      <c r="D5217" s="445">
        <v>35.627189999999999</v>
      </c>
      <c r="E5217" s="446">
        <f t="shared" si="84"/>
        <v>-0.8680334980290102</v>
      </c>
      <c r="F5217" s="80">
        <v>-3.5083376400952604E-2</v>
      </c>
    </row>
    <row r="5218" spans="2:6">
      <c r="B5218" s="444">
        <v>41674</v>
      </c>
      <c r="C5218" s="445">
        <v>269.97146600000002</v>
      </c>
      <c r="D5218" s="445">
        <v>269.97146600000002</v>
      </c>
      <c r="E5218" s="446">
        <f t="shared" si="84"/>
        <v>17.308565849003337</v>
      </c>
      <c r="F5218" s="80">
        <v>-3.510212018118275E-2</v>
      </c>
    </row>
    <row r="5219" spans="2:6">
      <c r="B5219" s="444">
        <v>37489</v>
      </c>
      <c r="C5219" s="445">
        <v>14.745637</v>
      </c>
      <c r="D5219" s="445">
        <v>14.745637</v>
      </c>
      <c r="E5219" s="446">
        <f t="shared" si="84"/>
        <v>-0.70096033923848788</v>
      </c>
      <c r="F5219" s="80">
        <v>-3.5133621840673479E-2</v>
      </c>
    </row>
    <row r="5220" spans="2:6">
      <c r="B5220" s="444">
        <v>39157</v>
      </c>
      <c r="C5220" s="445">
        <v>49.309970999999997</v>
      </c>
      <c r="D5220" s="445">
        <v>49.309970999999997</v>
      </c>
      <c r="E5220" s="446">
        <f t="shared" si="84"/>
        <v>2.2311833424701191</v>
      </c>
      <c r="F5220" s="80">
        <v>-3.5184178967863744E-2</v>
      </c>
    </row>
    <row r="5221" spans="2:6">
      <c r="B5221" s="444">
        <v>37517</v>
      </c>
      <c r="C5221" s="445">
        <v>15.260654000000001</v>
      </c>
      <c r="D5221" s="445">
        <v>15.260654000000001</v>
      </c>
      <c r="E5221" s="446">
        <f t="shared" si="84"/>
        <v>-0.95502824738616421</v>
      </c>
      <c r="F5221" s="80">
        <v>-3.5326583900897379E-2</v>
      </c>
    </row>
    <row r="5222" spans="2:6">
      <c r="B5222" s="444">
        <v>42318</v>
      </c>
      <c r="C5222" s="445">
        <v>339.33865400000002</v>
      </c>
      <c r="D5222" s="445">
        <v>339.33865400000002</v>
      </c>
      <c r="E5222" s="446">
        <f t="shared" si="84"/>
        <v>5.6342696637011755</v>
      </c>
      <c r="F5222" s="80">
        <v>-3.5354280764260615E-2</v>
      </c>
    </row>
    <row r="5223" spans="2:6">
      <c r="B5223" s="444">
        <v>39310</v>
      </c>
      <c r="C5223" s="445">
        <v>51.149360999999999</v>
      </c>
      <c r="D5223" s="445">
        <v>51.149360999999999</v>
      </c>
      <c r="E5223" s="446">
        <f t="shared" si="84"/>
        <v>0.98598367233119766</v>
      </c>
      <c r="F5223" s="80">
        <v>-3.5367545115518317E-2</v>
      </c>
    </row>
    <row r="5224" spans="2:6">
      <c r="B5224" s="444">
        <v>38351</v>
      </c>
      <c r="C5224" s="445">
        <v>25.755177</v>
      </c>
      <c r="D5224" s="445">
        <v>25.755177</v>
      </c>
      <c r="E5224" s="446">
        <f t="shared" si="84"/>
        <v>-0.9460819090625382</v>
      </c>
      <c r="F5224" s="80">
        <v>-3.5419034798718663E-2</v>
      </c>
    </row>
    <row r="5225" spans="2:6">
      <c r="B5225" s="444">
        <v>44006</v>
      </c>
      <c r="C5225" s="445">
        <v>477.67227200000002</v>
      </c>
      <c r="D5225" s="445">
        <v>477.67227200000002</v>
      </c>
      <c r="E5225" s="446">
        <f t="shared" si="84"/>
        <v>8.2482740377165999</v>
      </c>
      <c r="F5225" s="80">
        <v>-3.558795753554489E-2</v>
      </c>
    </row>
    <row r="5226" spans="2:6">
      <c r="B5226" s="444">
        <v>39429</v>
      </c>
      <c r="C5226" s="445">
        <v>51.649883000000003</v>
      </c>
      <c r="D5226" s="445">
        <v>51.649883000000003</v>
      </c>
      <c r="E5226" s="446">
        <f t="shared" si="84"/>
        <v>-0.84565099690421819</v>
      </c>
      <c r="F5226" s="80">
        <v>-3.5782374487516644E-2</v>
      </c>
    </row>
    <row r="5227" spans="2:6">
      <c r="B5227" s="444">
        <v>42741</v>
      </c>
      <c r="C5227" s="445">
        <v>334.630493</v>
      </c>
      <c r="D5227" s="445">
        <v>334.630493</v>
      </c>
      <c r="E5227" s="446">
        <f t="shared" si="84"/>
        <v>12.039307748329223</v>
      </c>
      <c r="F5227" s="80">
        <v>-3.5813537302635923E-2</v>
      </c>
    </row>
    <row r="5228" spans="2:6">
      <c r="B5228" s="444">
        <v>38357</v>
      </c>
      <c r="C5228" s="445">
        <v>25.663209999999999</v>
      </c>
      <c r="D5228" s="445">
        <v>25.663209999999999</v>
      </c>
      <c r="E5228" s="446">
        <f t="shared" si="84"/>
        <v>-0.63684597929539499</v>
      </c>
      <c r="F5228" s="80">
        <v>-3.5818760056465559E-2</v>
      </c>
    </row>
    <row r="5229" spans="2:6">
      <c r="B5229" s="444">
        <v>40305</v>
      </c>
      <c r="C5229" s="445">
        <v>70.667563999999999</v>
      </c>
      <c r="D5229" s="445">
        <v>70.667563999999999</v>
      </c>
      <c r="E5229" s="446">
        <f t="shared" si="84"/>
        <v>0.49792994715730599</v>
      </c>
      <c r="F5229" s="80">
        <v>-3.5884215785036311E-2</v>
      </c>
    </row>
    <row r="5230" spans="2:6">
      <c r="B5230" s="444">
        <v>40042</v>
      </c>
      <c r="C5230" s="445">
        <v>47.176814999999998</v>
      </c>
      <c r="D5230" s="445">
        <v>47.176814999999998</v>
      </c>
      <c r="E5230" s="446">
        <f t="shared" si="84"/>
        <v>-6.5637236240084329E-2</v>
      </c>
      <c r="F5230" s="80">
        <v>-3.5912635281236116E-2</v>
      </c>
    </row>
    <row r="5231" spans="2:6">
      <c r="B5231" s="444">
        <v>39049</v>
      </c>
      <c r="C5231" s="445">
        <v>50.490898000000001</v>
      </c>
      <c r="D5231" s="445">
        <v>50.490898000000001</v>
      </c>
      <c r="E5231" s="446">
        <f t="shared" si="84"/>
        <v>-0.83185713808169082</v>
      </c>
      <c r="F5231" s="80">
        <v>-3.6170913541391791E-2</v>
      </c>
    </row>
    <row r="5232" spans="2:6">
      <c r="B5232" s="444">
        <v>42545</v>
      </c>
      <c r="C5232" s="445">
        <v>300.285706</v>
      </c>
      <c r="D5232" s="445">
        <v>300.285706</v>
      </c>
      <c r="E5232" s="446">
        <f t="shared" si="84"/>
        <v>-0.18989254490847374</v>
      </c>
      <c r="F5232" s="80">
        <v>-3.6307973315583442E-2</v>
      </c>
    </row>
    <row r="5233" spans="2:6">
      <c r="B5233" s="444">
        <v>43908</v>
      </c>
      <c r="C5233" s="445">
        <v>370.67392000000001</v>
      </c>
      <c r="D5233" s="445">
        <v>370.67392000000001</v>
      </c>
      <c r="E5233" s="446">
        <f t="shared" si="84"/>
        <v>7.6778349621864894</v>
      </c>
      <c r="F5233" s="80">
        <v>-3.6392091324824904E-2</v>
      </c>
    </row>
    <row r="5234" spans="2:6">
      <c r="B5234" s="444">
        <v>38855</v>
      </c>
      <c r="C5234" s="445">
        <v>42.715023000000002</v>
      </c>
      <c r="D5234" s="445">
        <v>42.715023000000002</v>
      </c>
      <c r="E5234" s="446">
        <f t="shared" si="84"/>
        <v>-0.87779385582341163</v>
      </c>
      <c r="F5234" s="80">
        <v>-3.639999049822995E-2</v>
      </c>
    </row>
    <row r="5235" spans="2:6">
      <c r="B5235" s="444">
        <v>42115</v>
      </c>
      <c r="C5235" s="445">
        <v>349.532532</v>
      </c>
      <c r="D5235" s="445">
        <v>349.532532</v>
      </c>
      <c r="E5235" s="446">
        <f t="shared" si="84"/>
        <v>30.257260332111688</v>
      </c>
      <c r="F5235" s="80">
        <v>-3.6406046039740625E-2</v>
      </c>
    </row>
    <row r="5236" spans="2:6">
      <c r="B5236" s="444">
        <v>37648</v>
      </c>
      <c r="C5236" s="445">
        <v>11.182442999999999</v>
      </c>
      <c r="D5236" s="445">
        <v>11.182442999999999</v>
      </c>
      <c r="E5236" s="446">
        <f t="shared" si="84"/>
        <v>-0.72592343012821869</v>
      </c>
      <c r="F5236" s="80">
        <v>-3.6461449644999089E-2</v>
      </c>
    </row>
    <row r="5237" spans="2:6">
      <c r="B5237" s="444">
        <v>38868</v>
      </c>
      <c r="C5237" s="445">
        <v>40.800434000000003</v>
      </c>
      <c r="D5237" s="445">
        <v>40.800434000000003</v>
      </c>
      <c r="E5237" s="446">
        <f t="shared" si="84"/>
        <v>-0.90456329739338404</v>
      </c>
      <c r="F5237" s="80">
        <v>-3.6609443450473012E-2</v>
      </c>
    </row>
    <row r="5238" spans="2:6">
      <c r="B5238" s="444">
        <v>43440</v>
      </c>
      <c r="C5238" s="445">
        <v>427.51303100000001</v>
      </c>
      <c r="D5238" s="445">
        <v>427.51303100000001</v>
      </c>
      <c r="E5238" s="446">
        <f t="shared" si="84"/>
        <v>11.495241898463631</v>
      </c>
      <c r="F5238" s="80">
        <v>-3.6677669297544901E-2</v>
      </c>
    </row>
    <row r="5239" spans="2:6">
      <c r="B5239" s="444">
        <v>39982</v>
      </c>
      <c r="C5239" s="445">
        <v>34.214066000000003</v>
      </c>
      <c r="D5239" s="445">
        <v>34.214066000000003</v>
      </c>
      <c r="E5239" s="446">
        <f t="shared" si="84"/>
        <v>-0.31043795872293689</v>
      </c>
      <c r="F5239" s="80">
        <v>-3.6724992920586952E-2</v>
      </c>
    </row>
    <row r="5240" spans="2:6">
      <c r="B5240" s="444">
        <v>38814</v>
      </c>
      <c r="C5240" s="445">
        <v>49.617095999999997</v>
      </c>
      <c r="D5240" s="445">
        <v>49.617095999999997</v>
      </c>
      <c r="E5240" s="446">
        <f t="shared" si="84"/>
        <v>-0.95074302646220432</v>
      </c>
      <c r="F5240" s="80">
        <v>-3.6831846213924879E-2</v>
      </c>
    </row>
    <row r="5241" spans="2:6">
      <c r="B5241" s="444">
        <v>44585</v>
      </c>
      <c r="C5241" s="445">
        <v>1007.311096</v>
      </c>
      <c r="D5241" s="445">
        <v>1007.311096</v>
      </c>
      <c r="E5241" s="446">
        <f t="shared" si="84"/>
        <v>0.17983604980671108</v>
      </c>
      <c r="F5241" s="80">
        <v>-3.685945589390871E-2</v>
      </c>
    </row>
    <row r="5242" spans="2:6">
      <c r="B5242" s="444">
        <v>44211</v>
      </c>
      <c r="C5242" s="445">
        <v>853.77209500000004</v>
      </c>
      <c r="D5242" s="445">
        <v>853.77209500000004</v>
      </c>
      <c r="E5242" s="446">
        <f t="shared" si="84"/>
        <v>1.2252009924147411</v>
      </c>
      <c r="F5242" s="80">
        <v>-3.6878456883020494E-2</v>
      </c>
    </row>
    <row r="5243" spans="2:6">
      <c r="B5243" s="444">
        <v>42156</v>
      </c>
      <c r="C5243" s="445">
        <v>383.68313599999999</v>
      </c>
      <c r="D5243" s="445">
        <v>383.68313599999999</v>
      </c>
      <c r="E5243" s="446">
        <f t="shared" si="84"/>
        <v>16.49111483428435</v>
      </c>
      <c r="F5243" s="80">
        <v>-3.7051432216674951E-2</v>
      </c>
    </row>
    <row r="5244" spans="2:6">
      <c r="B5244" s="444">
        <v>38152</v>
      </c>
      <c r="C5244" s="445">
        <v>21.935887999999998</v>
      </c>
      <c r="D5244" s="445">
        <v>21.935887999999998</v>
      </c>
      <c r="E5244" s="446">
        <f t="shared" si="84"/>
        <v>0.93741044200315971</v>
      </c>
      <c r="F5244" s="80">
        <v>-3.7259004105714699E-2</v>
      </c>
    </row>
    <row r="5245" spans="2:6">
      <c r="B5245" s="444">
        <v>37699</v>
      </c>
      <c r="C5245" s="445">
        <v>11.322272</v>
      </c>
      <c r="D5245" s="445">
        <v>11.322272</v>
      </c>
      <c r="E5245" s="446">
        <f t="shared" si="84"/>
        <v>-0.77431212648502767</v>
      </c>
      <c r="F5245" s="80">
        <v>-3.7535060866241809E-2</v>
      </c>
    </row>
    <row r="5246" spans="2:6">
      <c r="B5246" s="444">
        <v>39146</v>
      </c>
      <c r="C5246" s="445">
        <v>50.167834999999997</v>
      </c>
      <c r="D5246" s="445">
        <v>50.167834999999997</v>
      </c>
      <c r="E5246" s="446">
        <f t="shared" si="84"/>
        <v>0.28291206550953918</v>
      </c>
      <c r="F5246" s="80">
        <v>-3.7597399509332052E-2</v>
      </c>
    </row>
    <row r="5247" spans="2:6">
      <c r="B5247" s="444">
        <v>39703</v>
      </c>
      <c r="C5247" s="445">
        <v>39.104655999999999</v>
      </c>
      <c r="D5247" s="445">
        <v>39.104655999999999</v>
      </c>
      <c r="E5247" s="446">
        <f t="shared" si="84"/>
        <v>-0.90399152986945408</v>
      </c>
      <c r="F5247" s="80">
        <v>-3.7636673775330531E-2</v>
      </c>
    </row>
    <row r="5248" spans="2:6">
      <c r="B5248" s="444">
        <v>43399</v>
      </c>
      <c r="C5248" s="445">
        <v>407.30423000000002</v>
      </c>
      <c r="D5248" s="445">
        <v>407.30423000000002</v>
      </c>
      <c r="E5248" s="446">
        <f t="shared" si="84"/>
        <v>0.10800636787198159</v>
      </c>
      <c r="F5248" s="80">
        <v>-3.8065354271111684E-2</v>
      </c>
    </row>
    <row r="5249" spans="2:6">
      <c r="B5249" s="444">
        <v>43917</v>
      </c>
      <c r="C5249" s="445">
        <v>367.60098299999999</v>
      </c>
      <c r="D5249" s="445">
        <v>367.60098299999999</v>
      </c>
      <c r="E5249" s="446">
        <f t="shared" si="84"/>
        <v>16.167278759154652</v>
      </c>
      <c r="F5249" s="80">
        <v>-3.808352680969318E-2</v>
      </c>
    </row>
    <row r="5250" spans="2:6">
      <c r="B5250" s="444">
        <v>38124</v>
      </c>
      <c r="C5250" s="445">
        <v>21.412886</v>
      </c>
      <c r="D5250" s="445">
        <v>21.412886</v>
      </c>
      <c r="E5250" s="446">
        <f t="shared" si="84"/>
        <v>-0.96984944222698899</v>
      </c>
      <c r="F5250" s="80">
        <v>-3.8133819642909628E-2</v>
      </c>
    </row>
    <row r="5251" spans="2:6">
      <c r="B5251" s="444">
        <v>44120</v>
      </c>
      <c r="C5251" s="445">
        <v>710.198669</v>
      </c>
      <c r="D5251" s="445">
        <v>710.198669</v>
      </c>
      <c r="E5251" s="446">
        <f t="shared" si="84"/>
        <v>0.93130654179376804</v>
      </c>
      <c r="F5251" s="80">
        <v>-3.8197446513984601E-2</v>
      </c>
    </row>
    <row r="5252" spans="2:6">
      <c r="B5252" s="444">
        <v>42240</v>
      </c>
      <c r="C5252" s="445">
        <v>367.729645</v>
      </c>
      <c r="D5252" s="445">
        <v>367.729645</v>
      </c>
      <c r="E5252" s="446">
        <f t="shared" si="84"/>
        <v>4.3143253107556649</v>
      </c>
      <c r="F5252" s="80">
        <v>-3.8345925884760157E-2</v>
      </c>
    </row>
    <row r="5253" spans="2:6">
      <c r="B5253" s="444">
        <v>40780</v>
      </c>
      <c r="C5253" s="445">
        <v>69.195922999999993</v>
      </c>
      <c r="D5253" s="445">
        <v>69.195922999999993</v>
      </c>
      <c r="E5253" s="446">
        <f t="shared" ref="E5253:E5316" si="85">C5253/C5254-1</f>
        <v>1.0408987467877915</v>
      </c>
      <c r="F5253" s="80">
        <v>-3.8352257368997611E-2</v>
      </c>
    </row>
    <row r="5254" spans="2:6">
      <c r="B5254" s="444">
        <v>38569</v>
      </c>
      <c r="C5254" s="445">
        <v>33.904632999999997</v>
      </c>
      <c r="D5254" s="445">
        <v>33.904632999999997</v>
      </c>
      <c r="E5254" s="446">
        <f t="shared" si="85"/>
        <v>0.49452527491980924</v>
      </c>
      <c r="F5254" s="80">
        <v>-3.8418360466414003E-2</v>
      </c>
    </row>
    <row r="5255" spans="2:6">
      <c r="B5255" s="444">
        <v>38016</v>
      </c>
      <c r="C5255" s="445">
        <v>22.685887999999998</v>
      </c>
      <c r="D5255" s="445">
        <v>22.685887999999998</v>
      </c>
      <c r="E5255" s="446">
        <f t="shared" si="85"/>
        <v>-0.6422879649709794</v>
      </c>
      <c r="F5255" s="80">
        <v>-3.8522767661011925E-2</v>
      </c>
    </row>
    <row r="5256" spans="2:6">
      <c r="B5256" s="444">
        <v>40274</v>
      </c>
      <c r="C5256" s="445">
        <v>63.419415000000001</v>
      </c>
      <c r="D5256" s="445">
        <v>63.419415000000001</v>
      </c>
      <c r="E5256" s="446">
        <f t="shared" si="85"/>
        <v>1.9882659298495509</v>
      </c>
      <c r="F5256" s="80">
        <v>-3.8525714307545478E-2</v>
      </c>
    </row>
    <row r="5257" spans="2:6">
      <c r="B5257" s="444">
        <v>39785</v>
      </c>
      <c r="C5257" s="445">
        <v>21.222815000000001</v>
      </c>
      <c r="D5257" s="445">
        <v>21.222815000000001</v>
      </c>
      <c r="E5257" s="446">
        <f t="shared" si="85"/>
        <v>-0.13962416535965261</v>
      </c>
      <c r="F5257" s="80">
        <v>-3.8784519907112291E-2</v>
      </c>
    </row>
    <row r="5258" spans="2:6">
      <c r="B5258" s="444">
        <v>38358</v>
      </c>
      <c r="C5258" s="445">
        <v>24.666912</v>
      </c>
      <c r="D5258" s="445">
        <v>24.666912</v>
      </c>
      <c r="E5258" s="446">
        <f t="shared" si="85"/>
        <v>-0.45246794622007203</v>
      </c>
      <c r="F5258" s="80">
        <v>-3.882203356478009E-2</v>
      </c>
    </row>
    <row r="5259" spans="2:6">
      <c r="B5259" s="444">
        <v>39560</v>
      </c>
      <c r="C5259" s="445">
        <v>45.051082999999998</v>
      </c>
      <c r="D5259" s="445">
        <v>45.051082999999998</v>
      </c>
      <c r="E5259" s="446">
        <f t="shared" si="85"/>
        <v>-0.94509782313921786</v>
      </c>
      <c r="F5259" s="80">
        <v>-3.8826609811515977E-2</v>
      </c>
    </row>
    <row r="5260" spans="2:6">
      <c r="B5260" s="444">
        <v>44221</v>
      </c>
      <c r="C5260" s="445">
        <v>820.57006799999999</v>
      </c>
      <c r="D5260" s="445">
        <v>820.57006799999999</v>
      </c>
      <c r="E5260" s="446">
        <f t="shared" si="85"/>
        <v>10.122336282210885</v>
      </c>
      <c r="F5260" s="80">
        <v>-3.8851800417124993E-2</v>
      </c>
    </row>
    <row r="5261" spans="2:6">
      <c r="B5261" s="444">
        <v>40788</v>
      </c>
      <c r="C5261" s="445">
        <v>73.776771999999994</v>
      </c>
      <c r="D5261" s="445">
        <v>73.776771999999994</v>
      </c>
      <c r="E5261" s="446">
        <f t="shared" si="85"/>
        <v>1.0661951289937135</v>
      </c>
      <c r="F5261" s="80">
        <v>-3.8857407059157412E-2</v>
      </c>
    </row>
    <row r="5262" spans="2:6">
      <c r="B5262" s="444">
        <v>38651</v>
      </c>
      <c r="C5262" s="445">
        <v>35.706584999999997</v>
      </c>
      <c r="D5262" s="445">
        <v>35.706584999999997</v>
      </c>
      <c r="E5262" s="446">
        <f t="shared" si="85"/>
        <v>1.8086280085615103</v>
      </c>
      <c r="F5262" s="80">
        <v>-3.8871216263434594E-2</v>
      </c>
    </row>
    <row r="5263" spans="2:6">
      <c r="B5263" s="444">
        <v>37631</v>
      </c>
      <c r="C5263" s="445">
        <v>12.713177</v>
      </c>
      <c r="D5263" s="445">
        <v>12.713177</v>
      </c>
      <c r="E5263" s="446">
        <f t="shared" si="85"/>
        <v>-0.96054885194832007</v>
      </c>
      <c r="F5263" s="80">
        <v>-3.8942944183342321E-2</v>
      </c>
    </row>
    <row r="5264" spans="2:6">
      <c r="B5264" s="444">
        <v>41928</v>
      </c>
      <c r="C5264" s="445">
        <v>322.25112899999999</v>
      </c>
      <c r="D5264" s="445">
        <v>322.25112899999999</v>
      </c>
      <c r="E5264" s="446">
        <f t="shared" si="85"/>
        <v>7.3873336219763246</v>
      </c>
      <c r="F5264" s="80">
        <v>-3.8972597818431542E-2</v>
      </c>
    </row>
    <row r="5265" spans="2:6">
      <c r="B5265" s="444">
        <v>39716</v>
      </c>
      <c r="C5265" s="445">
        <v>38.421165000000002</v>
      </c>
      <c r="D5265" s="445">
        <v>38.421165000000002</v>
      </c>
      <c r="E5265" s="446">
        <f t="shared" si="85"/>
        <v>-0.2220971289390794</v>
      </c>
      <c r="F5265" s="80">
        <v>-3.9102202537558584E-2</v>
      </c>
    </row>
    <row r="5266" spans="2:6">
      <c r="B5266" s="444">
        <v>39070</v>
      </c>
      <c r="C5266" s="445">
        <v>49.390697000000003</v>
      </c>
      <c r="D5266" s="445">
        <v>49.390697000000003</v>
      </c>
      <c r="E5266" s="446">
        <f t="shared" si="85"/>
        <v>1.2664695996330382</v>
      </c>
      <c r="F5266" s="80">
        <v>-3.93837571363016E-2</v>
      </c>
    </row>
    <row r="5267" spans="2:6">
      <c r="B5267" s="444">
        <v>38104</v>
      </c>
      <c r="C5267" s="445">
        <v>21.791907999999999</v>
      </c>
      <c r="D5267" s="445">
        <v>21.791907999999999</v>
      </c>
      <c r="E5267" s="446">
        <f t="shared" si="85"/>
        <v>0.41813603998546189</v>
      </c>
      <c r="F5267" s="80">
        <v>-3.9468905870156057E-2</v>
      </c>
    </row>
    <row r="5268" spans="2:6">
      <c r="B5268" s="444">
        <v>37529</v>
      </c>
      <c r="C5268" s="445">
        <v>15.366585000000001</v>
      </c>
      <c r="D5268" s="445">
        <v>15.366585000000001</v>
      </c>
      <c r="E5268" s="446">
        <f t="shared" si="85"/>
        <v>-0.96160642036141641</v>
      </c>
      <c r="F5268" s="80">
        <v>-3.9497609992744986E-2</v>
      </c>
    </row>
    <row r="5269" spans="2:6">
      <c r="B5269" s="444">
        <v>43137</v>
      </c>
      <c r="C5269" s="445">
        <v>400.23840300000001</v>
      </c>
      <c r="D5269" s="445">
        <v>400.23840300000001</v>
      </c>
      <c r="E5269" s="446">
        <f t="shared" si="85"/>
        <v>1.9869828783343646E-2</v>
      </c>
      <c r="F5269" s="80">
        <v>-3.9571169503692549E-2</v>
      </c>
    </row>
    <row r="5270" spans="2:6">
      <c r="B5270" s="444">
        <v>43937</v>
      </c>
      <c r="C5270" s="445">
        <v>392.440674</v>
      </c>
      <c r="D5270" s="445">
        <v>392.440674</v>
      </c>
      <c r="E5270" s="446">
        <f t="shared" si="85"/>
        <v>7.7888170087638304</v>
      </c>
      <c r="F5270" s="80">
        <v>-3.9686546827401248E-2</v>
      </c>
    </row>
    <row r="5271" spans="2:6">
      <c r="B5271" s="444">
        <v>38852</v>
      </c>
      <c r="C5271" s="445">
        <v>44.652275000000003</v>
      </c>
      <c r="D5271" s="445">
        <v>44.652275000000003</v>
      </c>
      <c r="E5271" s="446">
        <f t="shared" si="85"/>
        <v>-0.74173272168886462</v>
      </c>
      <c r="F5271" s="80">
        <v>-3.9946696428164397E-2</v>
      </c>
    </row>
    <row r="5272" spans="2:6">
      <c r="B5272" s="444">
        <v>41493</v>
      </c>
      <c r="C5272" s="445">
        <v>172.89172400000001</v>
      </c>
      <c r="D5272" s="445">
        <v>172.89172400000001</v>
      </c>
      <c r="E5272" s="446">
        <f t="shared" si="85"/>
        <v>-0.78935851690634529</v>
      </c>
      <c r="F5272" s="80">
        <v>-4.0076396919904611E-2</v>
      </c>
    </row>
    <row r="5273" spans="2:6">
      <c r="B5273" s="444">
        <v>44273</v>
      </c>
      <c r="C5273" s="445">
        <v>820.78668200000004</v>
      </c>
      <c r="D5273" s="445">
        <v>820.78668200000004</v>
      </c>
      <c r="E5273" s="446">
        <f t="shared" si="85"/>
        <v>-0.2547145052872879</v>
      </c>
      <c r="F5273" s="80">
        <v>-4.0204338666718686E-2</v>
      </c>
    </row>
    <row r="5274" spans="2:6">
      <c r="B5274" s="444">
        <v>44481</v>
      </c>
      <c r="C5274" s="445">
        <v>1101.3050539999999</v>
      </c>
      <c r="D5274" s="445">
        <v>1101.3050539999999</v>
      </c>
      <c r="E5274" s="446">
        <f t="shared" si="85"/>
        <v>1.9826797020591544</v>
      </c>
      <c r="F5274" s="80">
        <v>-4.0333191371033528E-2</v>
      </c>
    </row>
    <row r="5275" spans="2:6">
      <c r="B5275" s="444">
        <v>42095</v>
      </c>
      <c r="C5275" s="445">
        <v>369.233429</v>
      </c>
      <c r="D5275" s="445">
        <v>369.233429</v>
      </c>
      <c r="E5275" s="446">
        <f t="shared" si="85"/>
        <v>-0.57017468623951495</v>
      </c>
      <c r="F5275" s="80">
        <v>-4.0340615073861441E-2</v>
      </c>
    </row>
    <row r="5276" spans="2:6">
      <c r="B5276" s="444">
        <v>44753</v>
      </c>
      <c r="C5276" s="445">
        <v>859.03137200000003</v>
      </c>
      <c r="D5276" s="445">
        <v>859.03137200000003</v>
      </c>
      <c r="E5276" s="446">
        <f t="shared" si="85"/>
        <v>1.0204390023588035</v>
      </c>
      <c r="F5276" s="80">
        <v>-4.0669068126397145E-2</v>
      </c>
    </row>
    <row r="5277" spans="2:6">
      <c r="B5277" s="444">
        <v>43384</v>
      </c>
      <c r="C5277" s="445">
        <v>425.17065400000001</v>
      </c>
      <c r="D5277" s="445">
        <v>425.17065400000001</v>
      </c>
      <c r="E5277" s="446">
        <f t="shared" si="85"/>
        <v>3.9600152133186484</v>
      </c>
      <c r="F5277" s="80">
        <v>-4.0692244003872058E-2</v>
      </c>
    </row>
    <row r="5278" spans="2:6">
      <c r="B5278" s="444">
        <v>40651</v>
      </c>
      <c r="C5278" s="445">
        <v>85.719627000000003</v>
      </c>
      <c r="D5278" s="445">
        <v>85.719627000000003</v>
      </c>
      <c r="E5278" s="446">
        <f t="shared" si="85"/>
        <v>2.6176716771412338</v>
      </c>
      <c r="F5278" s="80">
        <v>-4.0708310850535945E-2</v>
      </c>
    </row>
    <row r="5279" spans="2:6">
      <c r="B5279" s="444">
        <v>39804</v>
      </c>
      <c r="C5279" s="445">
        <v>23.694694999999999</v>
      </c>
      <c r="D5279" s="445">
        <v>23.694694999999999</v>
      </c>
      <c r="E5279" s="446">
        <f t="shared" si="85"/>
        <v>-0.70969220398181476</v>
      </c>
      <c r="F5279" s="80">
        <v>-4.0743094212750353E-2</v>
      </c>
    </row>
    <row r="5280" spans="2:6">
      <c r="B5280" s="444">
        <v>40598</v>
      </c>
      <c r="C5280" s="445">
        <v>81.619217000000006</v>
      </c>
      <c r="D5280" s="445">
        <v>81.619217000000006</v>
      </c>
      <c r="E5280" s="446">
        <f t="shared" si="85"/>
        <v>-0.91542836901009861</v>
      </c>
      <c r="F5280" s="80">
        <v>-4.0791919540450028E-2</v>
      </c>
    </row>
    <row r="5281" spans="2:6">
      <c r="B5281" s="444">
        <v>44588</v>
      </c>
      <c r="C5281" s="445">
        <v>965.08978300000001</v>
      </c>
      <c r="D5281" s="445">
        <v>965.08978300000001</v>
      </c>
      <c r="E5281" s="446">
        <f t="shared" si="85"/>
        <v>33.483857303423136</v>
      </c>
      <c r="F5281" s="80">
        <v>-4.0891764566076572E-2</v>
      </c>
    </row>
    <row r="5282" spans="2:6">
      <c r="B5282" s="444">
        <v>38457</v>
      </c>
      <c r="C5282" s="445">
        <v>27.986712000000001</v>
      </c>
      <c r="D5282" s="445">
        <v>27.986712000000001</v>
      </c>
      <c r="E5282" s="446">
        <f t="shared" si="85"/>
        <v>0.42672166503246456</v>
      </c>
      <c r="F5282" s="80">
        <v>-4.0939886527014857E-2</v>
      </c>
    </row>
    <row r="5283" spans="2:6">
      <c r="B5283" s="444">
        <v>39833</v>
      </c>
      <c r="C5283" s="445">
        <v>19.616098000000001</v>
      </c>
      <c r="D5283" s="445">
        <v>19.616098000000001</v>
      </c>
      <c r="E5283" s="446">
        <f t="shared" si="85"/>
        <v>-0.41652590503768583</v>
      </c>
      <c r="F5283" s="80">
        <v>-4.1001245235279704E-2</v>
      </c>
    </row>
    <row r="5284" spans="2:6">
      <c r="B5284" s="444">
        <v>38881</v>
      </c>
      <c r="C5284" s="445">
        <v>33.619484</v>
      </c>
      <c r="D5284" s="445">
        <v>33.619484</v>
      </c>
      <c r="E5284" s="446">
        <f t="shared" si="85"/>
        <v>0.71349173232646557</v>
      </c>
      <c r="F5284" s="80">
        <v>-4.1305537192811603E-2</v>
      </c>
    </row>
    <row r="5285" spans="2:6">
      <c r="B5285" s="444">
        <v>39842</v>
      </c>
      <c r="C5285" s="445">
        <v>19.620453000000001</v>
      </c>
      <c r="D5285" s="445">
        <v>19.620453000000001</v>
      </c>
      <c r="E5285" s="446">
        <f t="shared" si="85"/>
        <v>-0.71773464233532158</v>
      </c>
      <c r="F5285" s="80">
        <v>-4.1703354937653425E-2</v>
      </c>
    </row>
    <row r="5286" spans="2:6">
      <c r="B5286" s="444">
        <v>40501</v>
      </c>
      <c r="C5286" s="445">
        <v>69.510666000000001</v>
      </c>
      <c r="D5286" s="445">
        <v>69.510666000000001</v>
      </c>
      <c r="E5286" s="446">
        <f t="shared" si="85"/>
        <v>-0.80855442042533732</v>
      </c>
      <c r="F5286" s="80">
        <v>-4.1809671285832239E-2</v>
      </c>
    </row>
    <row r="5287" spans="2:6">
      <c r="B5287" s="444">
        <v>43034</v>
      </c>
      <c r="C5287" s="445">
        <v>363.08316000000002</v>
      </c>
      <c r="D5287" s="445">
        <v>363.08316000000002</v>
      </c>
      <c r="E5287" s="446">
        <f t="shared" si="85"/>
        <v>7.1950365613539446</v>
      </c>
      <c r="F5287" s="80">
        <v>-4.1894025081163688E-2</v>
      </c>
    </row>
    <row r="5288" spans="2:6">
      <c r="B5288" s="444">
        <v>40031</v>
      </c>
      <c r="C5288" s="445">
        <v>44.305252000000003</v>
      </c>
      <c r="D5288" s="445">
        <v>44.305252000000003</v>
      </c>
      <c r="E5288" s="446">
        <f t="shared" si="85"/>
        <v>8.0997494554602367E-2</v>
      </c>
      <c r="F5288" s="80">
        <v>-4.191971512362147E-2</v>
      </c>
    </row>
    <row r="5289" spans="2:6">
      <c r="B5289" s="444">
        <v>39478</v>
      </c>
      <c r="C5289" s="445">
        <v>40.985526999999998</v>
      </c>
      <c r="D5289" s="445">
        <v>40.985526999999998</v>
      </c>
      <c r="E5289" s="446">
        <f t="shared" si="85"/>
        <v>4.9511250546802721E-2</v>
      </c>
      <c r="F5289" s="80">
        <v>-4.2021691799960736E-2</v>
      </c>
    </row>
    <row r="5290" spans="2:6">
      <c r="B5290" s="444">
        <v>39471</v>
      </c>
      <c r="C5290" s="445">
        <v>39.052013000000002</v>
      </c>
      <c r="D5290" s="445">
        <v>39.052013000000002</v>
      </c>
      <c r="E5290" s="446">
        <f t="shared" si="85"/>
        <v>0.46805549963698989</v>
      </c>
      <c r="F5290" s="80">
        <v>-4.2021821936907955E-2</v>
      </c>
    </row>
    <row r="5291" spans="2:6">
      <c r="B5291" s="444">
        <v>38461</v>
      </c>
      <c r="C5291" s="445">
        <v>26.601182999999999</v>
      </c>
      <c r="D5291" s="445">
        <v>26.601182999999999</v>
      </c>
      <c r="E5291" s="446">
        <f t="shared" si="85"/>
        <v>-7.6543630140650465E-2</v>
      </c>
      <c r="F5291" s="80">
        <v>-4.2071500996759603E-2</v>
      </c>
    </row>
    <row r="5292" spans="2:6">
      <c r="B5292" s="444">
        <v>39952</v>
      </c>
      <c r="C5292" s="445">
        <v>28.806107000000001</v>
      </c>
      <c r="D5292" s="445">
        <v>28.806107000000001</v>
      </c>
      <c r="E5292" s="446">
        <f t="shared" si="85"/>
        <v>1.7013471425431241</v>
      </c>
      <c r="F5292" s="80">
        <v>-4.2168980767971043E-2</v>
      </c>
    </row>
    <row r="5293" spans="2:6">
      <c r="B5293" s="444">
        <v>37792</v>
      </c>
      <c r="C5293" s="445">
        <v>10.663608</v>
      </c>
      <c r="D5293" s="445">
        <v>10.663608</v>
      </c>
      <c r="E5293" s="446">
        <f t="shared" si="85"/>
        <v>-0.57578744069050525</v>
      </c>
      <c r="F5293" s="80">
        <v>-4.2300202144593513E-2</v>
      </c>
    </row>
    <row r="5294" spans="2:6">
      <c r="B5294" s="444">
        <v>39946</v>
      </c>
      <c r="C5294" s="445">
        <v>25.137416999999999</v>
      </c>
      <c r="D5294" s="445">
        <v>25.137416999999999</v>
      </c>
      <c r="E5294" s="446">
        <f t="shared" si="85"/>
        <v>-0.90042054498646029</v>
      </c>
      <c r="F5294" s="80">
        <v>-4.244277150565412E-2</v>
      </c>
    </row>
    <row r="5295" spans="2:6">
      <c r="B5295" s="444">
        <v>41778</v>
      </c>
      <c r="C5295" s="445">
        <v>252.435776</v>
      </c>
      <c r="D5295" s="445">
        <v>252.435776</v>
      </c>
      <c r="E5295" s="446">
        <f t="shared" si="85"/>
        <v>-0.35066801287413008</v>
      </c>
      <c r="F5295" s="80">
        <v>-4.2449699546306841E-2</v>
      </c>
    </row>
    <row r="5296" spans="2:6">
      <c r="B5296" s="444">
        <v>43178</v>
      </c>
      <c r="C5296" s="445">
        <v>388.76226800000001</v>
      </c>
      <c r="D5296" s="445">
        <v>388.76226800000001</v>
      </c>
      <c r="E5296" s="446">
        <f t="shared" si="85"/>
        <v>19.577936627671892</v>
      </c>
      <c r="F5296" s="80">
        <v>-4.2476252898142053E-2</v>
      </c>
    </row>
    <row r="5297" spans="2:6">
      <c r="B5297" s="444">
        <v>39836</v>
      </c>
      <c r="C5297" s="445">
        <v>18.892188999999998</v>
      </c>
      <c r="D5297" s="445">
        <v>18.892188999999998</v>
      </c>
      <c r="E5297" s="446">
        <f t="shared" si="85"/>
        <v>0.60595590142936451</v>
      </c>
      <c r="F5297" s="80">
        <v>-4.2505789786712489E-2</v>
      </c>
    </row>
    <row r="5298" spans="2:6">
      <c r="B5298" s="444">
        <v>37665</v>
      </c>
      <c r="C5298" s="445">
        <v>11.763828</v>
      </c>
      <c r="D5298" s="445">
        <v>11.763828</v>
      </c>
      <c r="E5298" s="446">
        <f t="shared" si="85"/>
        <v>-0.43212561232998636</v>
      </c>
      <c r="F5298" s="80">
        <v>-4.2527568837446794E-2</v>
      </c>
    </row>
    <row r="5299" spans="2:6">
      <c r="B5299" s="444">
        <v>38117</v>
      </c>
      <c r="C5299" s="445">
        <v>20.715546</v>
      </c>
      <c r="D5299" s="445">
        <v>20.715546</v>
      </c>
      <c r="E5299" s="446">
        <f t="shared" si="85"/>
        <v>-0.93603525877043725</v>
      </c>
      <c r="F5299" s="80">
        <v>-4.2597886875349711E-2</v>
      </c>
    </row>
    <row r="5300" spans="2:6">
      <c r="B5300" s="444">
        <v>42284</v>
      </c>
      <c r="C5300" s="445">
        <v>323.85882600000002</v>
      </c>
      <c r="D5300" s="445">
        <v>323.85882600000002</v>
      </c>
      <c r="E5300" s="446">
        <f t="shared" si="85"/>
        <v>3.5165641259527671</v>
      </c>
      <c r="F5300" s="80">
        <v>-4.2642882084477529E-2</v>
      </c>
    </row>
    <row r="5301" spans="2:6">
      <c r="B5301" s="444">
        <v>40802</v>
      </c>
      <c r="C5301" s="445">
        <v>71.704689000000002</v>
      </c>
      <c r="D5301" s="445">
        <v>71.704689000000002</v>
      </c>
      <c r="E5301" s="446">
        <f t="shared" si="85"/>
        <v>0.10199593299417642</v>
      </c>
      <c r="F5301" s="80">
        <v>-4.2912375348156173E-2</v>
      </c>
    </row>
    <row r="5302" spans="2:6">
      <c r="B5302" s="444">
        <v>40323</v>
      </c>
      <c r="C5302" s="445">
        <v>65.068016</v>
      </c>
      <c r="D5302" s="445">
        <v>65.068016</v>
      </c>
      <c r="E5302" s="446">
        <f t="shared" si="85"/>
        <v>2.0362034084067275</v>
      </c>
      <c r="F5302" s="80">
        <v>-4.3127177496159019E-2</v>
      </c>
    </row>
    <row r="5303" spans="2:6">
      <c r="B5303" s="444">
        <v>38096</v>
      </c>
      <c r="C5303" s="445">
        <v>21.430717000000001</v>
      </c>
      <c r="D5303" s="445">
        <v>21.430717000000001</v>
      </c>
      <c r="E5303" s="446">
        <f t="shared" si="85"/>
        <v>-0.52318808076830225</v>
      </c>
      <c r="F5303" s="80">
        <v>-4.3203518893106918E-2</v>
      </c>
    </row>
    <row r="5304" spans="2:6">
      <c r="B5304" s="444">
        <v>39484</v>
      </c>
      <c r="C5304" s="445">
        <v>44.94585</v>
      </c>
      <c r="D5304" s="445">
        <v>44.94585</v>
      </c>
      <c r="E5304" s="446">
        <f t="shared" si="85"/>
        <v>-7.4637966800750521E-2</v>
      </c>
      <c r="F5304" s="80">
        <v>-4.3321283886448625E-2</v>
      </c>
    </row>
    <row r="5305" spans="2:6">
      <c r="B5305" s="444">
        <v>39609</v>
      </c>
      <c r="C5305" s="445">
        <v>48.571097999999999</v>
      </c>
      <c r="D5305" s="445">
        <v>48.571097999999999</v>
      </c>
      <c r="E5305" s="446">
        <f t="shared" si="85"/>
        <v>1.030266378135984</v>
      </c>
      <c r="F5305" s="80">
        <v>-4.3412681347189563E-2</v>
      </c>
    </row>
    <row r="5306" spans="2:6">
      <c r="B5306" s="444">
        <v>38362</v>
      </c>
      <c r="C5306" s="445">
        <v>23.92351</v>
      </c>
      <c r="D5306" s="445">
        <v>23.92351</v>
      </c>
      <c r="E5306" s="446">
        <f t="shared" si="85"/>
        <v>-0.48773672400154422</v>
      </c>
      <c r="F5306" s="80">
        <v>-4.3627838083724169E-2</v>
      </c>
    </row>
    <row r="5307" spans="2:6">
      <c r="B5307" s="444">
        <v>39317</v>
      </c>
      <c r="C5307" s="445">
        <v>46.701591000000001</v>
      </c>
      <c r="D5307" s="445">
        <v>46.701591000000001</v>
      </c>
      <c r="E5307" s="446">
        <f t="shared" si="85"/>
        <v>0.14522989498477012</v>
      </c>
      <c r="F5307" s="80">
        <v>-4.3670144442048309E-2</v>
      </c>
    </row>
    <row r="5308" spans="2:6">
      <c r="B5308" s="444">
        <v>39640</v>
      </c>
      <c r="C5308" s="445">
        <v>40.779228000000003</v>
      </c>
      <c r="D5308" s="445">
        <v>40.779228000000003</v>
      </c>
      <c r="E5308" s="446">
        <f t="shared" si="85"/>
        <v>0.34863727181455473</v>
      </c>
      <c r="F5308" s="80">
        <v>-4.3678456566303425E-2</v>
      </c>
    </row>
    <row r="5309" spans="2:6">
      <c r="B5309" s="444">
        <v>39962</v>
      </c>
      <c r="C5309" s="445">
        <v>30.237358</v>
      </c>
      <c r="D5309" s="445">
        <v>30.237358</v>
      </c>
      <c r="E5309" s="446">
        <f t="shared" si="85"/>
        <v>-0.36225347514168904</v>
      </c>
      <c r="F5309" s="80">
        <v>-4.3827274060581067E-2</v>
      </c>
    </row>
    <row r="5310" spans="2:6">
      <c r="B5310" s="444">
        <v>39169</v>
      </c>
      <c r="C5310" s="445">
        <v>47.412815000000002</v>
      </c>
      <c r="D5310" s="445">
        <v>47.412815000000002</v>
      </c>
      <c r="E5310" s="446">
        <f t="shared" si="85"/>
        <v>-0.89686178486157986</v>
      </c>
      <c r="F5310" s="80">
        <v>-4.391217428020755E-2</v>
      </c>
    </row>
    <row r="5311" spans="2:6">
      <c r="B5311" s="444">
        <v>43595</v>
      </c>
      <c r="C5311" s="445">
        <v>459.70172100000002</v>
      </c>
      <c r="D5311" s="445">
        <v>459.70172100000002</v>
      </c>
      <c r="E5311" s="446">
        <f t="shared" si="85"/>
        <v>7.9129955962648379E-2</v>
      </c>
      <c r="F5311" s="80">
        <v>-4.3946883202077514E-2</v>
      </c>
    </row>
    <row r="5312" spans="2:6">
      <c r="B5312" s="444">
        <v>43405</v>
      </c>
      <c r="C5312" s="445">
        <v>425.99292000000003</v>
      </c>
      <c r="D5312" s="445">
        <v>425.99292000000003</v>
      </c>
      <c r="E5312" s="446">
        <f t="shared" si="85"/>
        <v>46.041895700641604</v>
      </c>
      <c r="F5312" s="80">
        <v>-4.4240324388968744E-2</v>
      </c>
    </row>
    <row r="5313" spans="2:6">
      <c r="B5313" s="444">
        <v>37763</v>
      </c>
      <c r="C5313" s="445">
        <v>9.0556070000000002</v>
      </c>
      <c r="D5313" s="445">
        <v>9.0556070000000002</v>
      </c>
      <c r="E5313" s="446">
        <f t="shared" si="85"/>
        <v>-0.20842727621343982</v>
      </c>
      <c r="F5313" s="80">
        <v>-4.4271889007457155E-2</v>
      </c>
    </row>
    <row r="5314" spans="2:6">
      <c r="B5314" s="444">
        <v>37687</v>
      </c>
      <c r="C5314" s="445">
        <v>11.440018999999999</v>
      </c>
      <c r="D5314" s="445">
        <v>11.440018999999999</v>
      </c>
      <c r="E5314" s="446">
        <f t="shared" si="85"/>
        <v>-0.95514811176471348</v>
      </c>
      <c r="F5314" s="80">
        <v>-4.4560249563120879E-2</v>
      </c>
    </row>
    <row r="5315" spans="2:6">
      <c r="B5315" s="444">
        <v>41766</v>
      </c>
      <c r="C5315" s="445">
        <v>255.06214900000001</v>
      </c>
      <c r="D5315" s="445">
        <v>255.06214900000001</v>
      </c>
      <c r="E5315" s="446">
        <f t="shared" si="85"/>
        <v>4.2123526157693076</v>
      </c>
      <c r="F5315" s="80">
        <v>-4.4663879582728105E-2</v>
      </c>
    </row>
    <row r="5316" spans="2:6">
      <c r="B5316" s="444">
        <v>40039</v>
      </c>
      <c r="C5316" s="445">
        <v>48.934170000000002</v>
      </c>
      <c r="D5316" s="445">
        <v>48.934170000000002</v>
      </c>
      <c r="E5316" s="446">
        <f t="shared" si="85"/>
        <v>2.4596447987254244E-2</v>
      </c>
      <c r="F5316" s="80">
        <v>-4.4739044575650921E-2</v>
      </c>
    </row>
    <row r="5317" spans="2:6">
      <c r="B5317" s="444">
        <v>39617</v>
      </c>
      <c r="C5317" s="445">
        <v>47.759456999999998</v>
      </c>
      <c r="D5317" s="445">
        <v>47.759456999999998</v>
      </c>
      <c r="E5317" s="446">
        <f t="shared" ref="E5317:E5380" si="86">C5317/C5318-1</f>
        <v>-0.6631515159098218</v>
      </c>
      <c r="F5317" s="80">
        <v>-4.4770855003407606E-2</v>
      </c>
    </row>
    <row r="5318" spans="2:6">
      <c r="B5318" s="444">
        <v>41368</v>
      </c>
      <c r="C5318" s="445">
        <v>141.78320299999999</v>
      </c>
      <c r="D5318" s="445">
        <v>141.78320299999999</v>
      </c>
      <c r="E5318" s="446">
        <f t="shared" si="86"/>
        <v>-0.55851059024875815</v>
      </c>
      <c r="F5318" s="80">
        <v>-4.4904448614399795E-2</v>
      </c>
    </row>
    <row r="5319" spans="2:6">
      <c r="B5319" s="444">
        <v>42488</v>
      </c>
      <c r="C5319" s="445">
        <v>321.14746100000002</v>
      </c>
      <c r="D5319" s="445">
        <v>321.14746100000002</v>
      </c>
      <c r="E5319" s="446">
        <f t="shared" si="86"/>
        <v>0.10832760218345339</v>
      </c>
      <c r="F5319" s="80">
        <v>-4.4952492233646169E-2</v>
      </c>
    </row>
    <row r="5320" spans="2:6">
      <c r="B5320" s="444">
        <v>41701</v>
      </c>
      <c r="C5320" s="445">
        <v>289.75860599999999</v>
      </c>
      <c r="D5320" s="445">
        <v>289.75860599999999</v>
      </c>
      <c r="E5320" s="446">
        <f t="shared" si="86"/>
        <v>5.2328158948411181</v>
      </c>
      <c r="F5320" s="80">
        <v>-4.4999861887516146E-2</v>
      </c>
    </row>
    <row r="5321" spans="2:6">
      <c r="B5321" s="444">
        <v>38848</v>
      </c>
      <c r="C5321" s="445">
        <v>46.489196999999997</v>
      </c>
      <c r="D5321" s="445">
        <v>46.489196999999997</v>
      </c>
      <c r="E5321" s="446">
        <f t="shared" si="86"/>
        <v>1.0361075241012894</v>
      </c>
      <c r="F5321" s="80">
        <v>-4.5300366240112577E-2</v>
      </c>
    </row>
    <row r="5322" spans="2:6">
      <c r="B5322" s="444">
        <v>38002</v>
      </c>
      <c r="C5322" s="445">
        <v>22.832388000000002</v>
      </c>
      <c r="D5322" s="445">
        <v>22.832388000000002</v>
      </c>
      <c r="E5322" s="446">
        <f t="shared" si="86"/>
        <v>-0.95050702847321589</v>
      </c>
      <c r="F5322" s="80">
        <v>-4.5318302871384608E-2</v>
      </c>
    </row>
    <row r="5323" spans="2:6">
      <c r="B5323" s="444">
        <v>43899</v>
      </c>
      <c r="C5323" s="445">
        <v>461.32586700000002</v>
      </c>
      <c r="D5323" s="445">
        <v>461.32586700000002</v>
      </c>
      <c r="E5323" s="446">
        <f t="shared" si="86"/>
        <v>5.8966021107352509</v>
      </c>
      <c r="F5323" s="80">
        <v>-4.5478347718707401E-2</v>
      </c>
    </row>
    <row r="5324" spans="2:6">
      <c r="B5324" s="444">
        <v>40330</v>
      </c>
      <c r="C5324" s="445">
        <v>66.891762</v>
      </c>
      <c r="D5324" s="445">
        <v>66.891762</v>
      </c>
      <c r="E5324" s="446">
        <f t="shared" si="86"/>
        <v>0.8638765632960852</v>
      </c>
      <c r="F5324" s="80">
        <v>-4.5508414908061012E-2</v>
      </c>
    </row>
    <row r="5325" spans="2:6">
      <c r="B5325" s="444">
        <v>38875</v>
      </c>
      <c r="C5325" s="445">
        <v>35.888514999999998</v>
      </c>
      <c r="D5325" s="445">
        <v>35.888514999999998</v>
      </c>
      <c r="E5325" s="446">
        <f t="shared" si="86"/>
        <v>1.9183896978288608</v>
      </c>
      <c r="F5325" s="80">
        <v>-4.5538322703415401E-2</v>
      </c>
    </row>
    <row r="5326" spans="2:6">
      <c r="B5326" s="444">
        <v>37552</v>
      </c>
      <c r="C5326" s="445">
        <v>12.297369</v>
      </c>
      <c r="D5326" s="445">
        <v>12.297369</v>
      </c>
      <c r="E5326" s="446">
        <f t="shared" si="86"/>
        <v>-0.42871666911256123</v>
      </c>
      <c r="F5326" s="80">
        <v>-4.568862399056095E-2</v>
      </c>
    </row>
    <row r="5327" spans="2:6">
      <c r="B5327" s="444">
        <v>39853</v>
      </c>
      <c r="C5327" s="445">
        <v>21.525867000000002</v>
      </c>
      <c r="D5327" s="445">
        <v>21.525867000000002</v>
      </c>
      <c r="E5327" s="446">
        <f t="shared" si="86"/>
        <v>-0.54289146822443257</v>
      </c>
      <c r="F5327" s="80">
        <v>-4.5817108260089556E-2</v>
      </c>
    </row>
    <row r="5328" spans="2:6">
      <c r="B5328" s="444">
        <v>39507</v>
      </c>
      <c r="C5328" s="445">
        <v>47.091369999999998</v>
      </c>
      <c r="D5328" s="445">
        <v>47.091369999999998</v>
      </c>
      <c r="E5328" s="446">
        <f t="shared" si="86"/>
        <v>0.1589158966051667</v>
      </c>
      <c r="F5328" s="80">
        <v>-4.5876698519018433E-2</v>
      </c>
    </row>
    <row r="5329" spans="2:6">
      <c r="B5329" s="444">
        <v>39702</v>
      </c>
      <c r="C5329" s="445">
        <v>40.633983999999998</v>
      </c>
      <c r="D5329" s="445">
        <v>40.633983999999998</v>
      </c>
      <c r="E5329" s="446">
        <f t="shared" si="86"/>
        <v>2.4041026850819245</v>
      </c>
      <c r="F5329" s="80">
        <v>-4.5937849990021262E-2</v>
      </c>
    </row>
    <row r="5330" spans="2:6">
      <c r="B5330" s="444">
        <v>37858</v>
      </c>
      <c r="C5330" s="445">
        <v>11.936768000000001</v>
      </c>
      <c r="D5330" s="445">
        <v>11.936768000000001</v>
      </c>
      <c r="E5330" s="446">
        <f t="shared" si="86"/>
        <v>-0.35958116212445279</v>
      </c>
      <c r="F5330" s="80">
        <v>-4.6163103126579341E-2</v>
      </c>
    </row>
    <row r="5331" spans="2:6">
      <c r="B5331" s="444">
        <v>38077</v>
      </c>
      <c r="C5331" s="445">
        <v>18.639002000000001</v>
      </c>
      <c r="D5331" s="445">
        <v>18.639002000000001</v>
      </c>
      <c r="E5331" s="446">
        <f t="shared" si="86"/>
        <v>-0.79331226698494439</v>
      </c>
      <c r="F5331" s="80">
        <v>-4.6207234956657017E-2</v>
      </c>
    </row>
    <row r="5332" spans="2:6">
      <c r="B5332" s="444">
        <v>41037</v>
      </c>
      <c r="C5332" s="445">
        <v>90.179526999999993</v>
      </c>
      <c r="D5332" s="445">
        <v>90.179526999999993</v>
      </c>
      <c r="E5332" s="446">
        <f t="shared" si="86"/>
        <v>-0.72285126763848262</v>
      </c>
      <c r="F5332" s="80">
        <v>-4.6224348014825334E-2</v>
      </c>
    </row>
    <row r="5333" spans="2:6">
      <c r="B5333" s="444">
        <v>42409</v>
      </c>
      <c r="C5333" s="445">
        <v>325.38314800000001</v>
      </c>
      <c r="D5333" s="445">
        <v>325.38314800000001</v>
      </c>
      <c r="E5333" s="446">
        <f t="shared" si="86"/>
        <v>-0.71477858308546249</v>
      </c>
      <c r="F5333" s="80">
        <v>-4.624909089992435E-2</v>
      </c>
    </row>
    <row r="5334" spans="2:6">
      <c r="B5334" s="444">
        <v>44466</v>
      </c>
      <c r="C5334" s="445">
        <v>1140.8089600000001</v>
      </c>
      <c r="D5334" s="445">
        <v>1140.8089600000001</v>
      </c>
      <c r="E5334" s="446">
        <f t="shared" si="86"/>
        <v>4.6616639614832005</v>
      </c>
      <c r="F5334" s="80">
        <v>-4.6384912970191206E-2</v>
      </c>
    </row>
    <row r="5335" spans="2:6">
      <c r="B5335" s="444">
        <v>41571</v>
      </c>
      <c r="C5335" s="445">
        <v>201.49711600000001</v>
      </c>
      <c r="D5335" s="445">
        <v>201.49711600000001</v>
      </c>
      <c r="E5335" s="446">
        <f t="shared" si="86"/>
        <v>5.8295779663747442</v>
      </c>
      <c r="F5335" s="80">
        <v>-4.6988518180351879E-2</v>
      </c>
    </row>
    <row r="5336" spans="2:6">
      <c r="B5336" s="444">
        <v>39756</v>
      </c>
      <c r="C5336" s="445">
        <v>29.503596999999999</v>
      </c>
      <c r="D5336" s="445">
        <v>29.503596999999999</v>
      </c>
      <c r="E5336" s="446">
        <f t="shared" si="86"/>
        <v>0.1496638091457192</v>
      </c>
      <c r="F5336" s="80">
        <v>-4.7048396868937581E-2</v>
      </c>
    </row>
    <row r="5337" spans="2:6">
      <c r="B5337" s="444">
        <v>39944</v>
      </c>
      <c r="C5337" s="445">
        <v>25.662804000000001</v>
      </c>
      <c r="D5337" s="445">
        <v>25.662804000000001</v>
      </c>
      <c r="E5337" s="446">
        <f t="shared" si="86"/>
        <v>-0.8649447043726306</v>
      </c>
      <c r="F5337" s="80">
        <v>-4.7090635543378556E-2</v>
      </c>
    </row>
    <row r="5338" spans="2:6">
      <c r="B5338" s="444">
        <v>41533</v>
      </c>
      <c r="C5338" s="445">
        <v>190.01701399999999</v>
      </c>
      <c r="D5338" s="445">
        <v>190.01701399999999</v>
      </c>
      <c r="E5338" s="446">
        <f t="shared" si="86"/>
        <v>3.2541760346242805</v>
      </c>
      <c r="F5338" s="80">
        <v>-4.7190738749018468E-2</v>
      </c>
    </row>
    <row r="5339" spans="2:6">
      <c r="B5339" s="444">
        <v>39534</v>
      </c>
      <c r="C5339" s="445">
        <v>44.665996999999997</v>
      </c>
      <c r="D5339" s="445">
        <v>44.665996999999997</v>
      </c>
      <c r="E5339" s="446">
        <f t="shared" si="86"/>
        <v>-0.95459460506674854</v>
      </c>
      <c r="F5339" s="80">
        <v>-4.7214100430202244E-2</v>
      </c>
    </row>
    <row r="5340" spans="2:6">
      <c r="B5340" s="444">
        <v>44616</v>
      </c>
      <c r="C5340" s="445">
        <v>983.71563700000002</v>
      </c>
      <c r="D5340" s="445">
        <v>983.71563700000002</v>
      </c>
      <c r="E5340" s="446">
        <f t="shared" si="86"/>
        <v>24.166965772805447</v>
      </c>
      <c r="F5340" s="80">
        <v>-4.7224334068169505E-2</v>
      </c>
    </row>
    <row r="5341" spans="2:6">
      <c r="B5341" s="444">
        <v>39666</v>
      </c>
      <c r="C5341" s="445">
        <v>39.087573999999996</v>
      </c>
      <c r="D5341" s="445">
        <v>39.087573999999996</v>
      </c>
      <c r="E5341" s="446">
        <f t="shared" si="86"/>
        <v>2.586309119396824</v>
      </c>
      <c r="F5341" s="80">
        <v>-4.7271780313024703E-2</v>
      </c>
    </row>
    <row r="5342" spans="2:6">
      <c r="B5342" s="444">
        <v>37690</v>
      </c>
      <c r="C5342" s="445">
        <v>10.899108999999999</v>
      </c>
      <c r="D5342" s="445">
        <v>10.899108999999999</v>
      </c>
      <c r="E5342" s="446">
        <f t="shared" si="86"/>
        <v>-0.48096492793323198</v>
      </c>
      <c r="F5342" s="80">
        <v>-4.7282264129106855E-2</v>
      </c>
    </row>
    <row r="5343" spans="2:6">
      <c r="B5343" s="444">
        <v>38040</v>
      </c>
      <c r="C5343" s="445">
        <v>20.998791000000001</v>
      </c>
      <c r="D5343" s="445">
        <v>20.998791000000001</v>
      </c>
      <c r="E5343" s="446">
        <f t="shared" si="86"/>
        <v>-0.94049971876139615</v>
      </c>
      <c r="F5343" s="80">
        <v>-4.7576561904488446E-2</v>
      </c>
    </row>
    <row r="5344" spans="2:6">
      <c r="B5344" s="444">
        <v>43909</v>
      </c>
      <c r="C5344" s="445">
        <v>352.91918900000002</v>
      </c>
      <c r="D5344" s="445">
        <v>352.91918900000002</v>
      </c>
      <c r="E5344" s="446">
        <f t="shared" si="86"/>
        <v>1.7045918130717213</v>
      </c>
      <c r="F5344" s="80">
        <v>-4.7898516841972549E-2</v>
      </c>
    </row>
    <row r="5345" spans="2:6">
      <c r="B5345" s="444">
        <v>41390</v>
      </c>
      <c r="C5345" s="445">
        <v>130.48889199999999</v>
      </c>
      <c r="D5345" s="445">
        <v>130.48889199999999</v>
      </c>
      <c r="E5345" s="446">
        <f t="shared" si="86"/>
        <v>0.78574680041173917</v>
      </c>
      <c r="F5345" s="80">
        <v>-4.8396705480436286E-2</v>
      </c>
    </row>
    <row r="5346" spans="2:6">
      <c r="B5346" s="444">
        <v>40897</v>
      </c>
      <c r="C5346" s="445">
        <v>73.072449000000006</v>
      </c>
      <c r="D5346" s="445">
        <v>73.072449000000006</v>
      </c>
      <c r="E5346" s="446">
        <f t="shared" si="86"/>
        <v>0.49786479938703398</v>
      </c>
      <c r="F5346" s="80">
        <v>-4.8973750563949148E-2</v>
      </c>
    </row>
    <row r="5347" spans="2:6">
      <c r="B5347" s="444">
        <v>39335</v>
      </c>
      <c r="C5347" s="445">
        <v>48.784408999999997</v>
      </c>
      <c r="D5347" s="445">
        <v>48.784408999999997</v>
      </c>
      <c r="E5347" s="446">
        <f t="shared" si="86"/>
        <v>1.7207133424818672</v>
      </c>
      <c r="F5347" s="80">
        <v>-4.9013022041839105E-2</v>
      </c>
    </row>
    <row r="5348" spans="2:6">
      <c r="B5348" s="444">
        <v>39902</v>
      </c>
      <c r="C5348" s="445">
        <v>17.930741999999999</v>
      </c>
      <c r="D5348" s="445">
        <v>17.930741999999999</v>
      </c>
      <c r="E5348" s="446">
        <f t="shared" si="86"/>
        <v>-0.63744457408011079</v>
      </c>
      <c r="F5348" s="80">
        <v>-4.9094144534360451E-2</v>
      </c>
    </row>
    <row r="5349" spans="2:6">
      <c r="B5349" s="444">
        <v>39295</v>
      </c>
      <c r="C5349" s="445">
        <v>49.456553999999997</v>
      </c>
      <c r="D5349" s="445">
        <v>49.456553999999997</v>
      </c>
      <c r="E5349" s="446">
        <f t="shared" si="86"/>
        <v>-0.8821938106108449</v>
      </c>
      <c r="F5349" s="80">
        <v>-4.9290019485145775E-2</v>
      </c>
    </row>
    <row r="5350" spans="2:6">
      <c r="B5350" s="444">
        <v>43222</v>
      </c>
      <c r="C5350" s="445">
        <v>419.81286599999999</v>
      </c>
      <c r="D5350" s="445">
        <v>419.81286599999999</v>
      </c>
      <c r="E5350" s="446">
        <f t="shared" si="86"/>
        <v>9.3415189604879867</v>
      </c>
      <c r="F5350" s="80">
        <v>-4.9632103329270594E-2</v>
      </c>
    </row>
    <row r="5351" spans="2:6">
      <c r="B5351" s="444">
        <v>38856</v>
      </c>
      <c r="C5351" s="445">
        <v>40.594893999999996</v>
      </c>
      <c r="D5351" s="445">
        <v>40.594893999999996</v>
      </c>
      <c r="E5351" s="446">
        <f t="shared" si="86"/>
        <v>-0.9000541885224993</v>
      </c>
      <c r="F5351" s="80">
        <v>-4.9634270359634525E-2</v>
      </c>
    </row>
    <row r="5352" spans="2:6">
      <c r="B5352" s="444">
        <v>43441</v>
      </c>
      <c r="C5352" s="445">
        <v>406.169037</v>
      </c>
      <c r="D5352" s="445">
        <v>406.169037</v>
      </c>
      <c r="E5352" s="446">
        <f t="shared" si="86"/>
        <v>7.0714556131784132</v>
      </c>
      <c r="F5352" s="80">
        <v>-4.9925949508659584E-2</v>
      </c>
    </row>
    <row r="5353" spans="2:6">
      <c r="B5353" s="444">
        <v>39454</v>
      </c>
      <c r="C5353" s="445">
        <v>50.321658999999997</v>
      </c>
      <c r="D5353" s="445">
        <v>50.321658999999997</v>
      </c>
      <c r="E5353" s="446">
        <f t="shared" si="86"/>
        <v>0.39968921915743105</v>
      </c>
      <c r="F5353" s="80">
        <v>-4.9992299376674376E-2</v>
      </c>
    </row>
    <row r="5354" spans="2:6">
      <c r="B5354" s="444">
        <v>39708</v>
      </c>
      <c r="C5354" s="445">
        <v>35.952022999999997</v>
      </c>
      <c r="D5354" s="445">
        <v>35.952022999999997</v>
      </c>
      <c r="E5354" s="446">
        <f t="shared" si="86"/>
        <v>-4.5046743836334446E-3</v>
      </c>
      <c r="F5354" s="80">
        <v>-5.0112780540471635E-2</v>
      </c>
    </row>
    <row r="5355" spans="2:6">
      <c r="B5355" s="444">
        <v>38631</v>
      </c>
      <c r="C5355" s="445">
        <v>36.114708</v>
      </c>
      <c r="D5355" s="445">
        <v>36.114708</v>
      </c>
      <c r="E5355" s="446">
        <f t="shared" si="86"/>
        <v>0.12601049463361158</v>
      </c>
      <c r="F5355" s="80">
        <v>-5.0433198165006243E-2</v>
      </c>
    </row>
    <row r="5356" spans="2:6">
      <c r="B5356" s="444">
        <v>39729</v>
      </c>
      <c r="C5356" s="445">
        <v>32.073154000000002</v>
      </c>
      <c r="D5356" s="445">
        <v>32.073154000000002</v>
      </c>
      <c r="E5356" s="446">
        <f t="shared" si="86"/>
        <v>-0.38177706983938753</v>
      </c>
      <c r="F5356" s="80">
        <v>-5.0821961506225422E-2</v>
      </c>
    </row>
    <row r="5357" spans="2:6">
      <c r="B5357" s="444">
        <v>39366</v>
      </c>
      <c r="C5357" s="445">
        <v>51.879593</v>
      </c>
      <c r="D5357" s="445">
        <v>51.879593</v>
      </c>
      <c r="E5357" s="446">
        <f t="shared" si="86"/>
        <v>1.7885019188032181</v>
      </c>
      <c r="F5357" s="80">
        <v>-5.0857964902764619E-2</v>
      </c>
    </row>
    <row r="5358" spans="2:6">
      <c r="B5358" s="444">
        <v>39864</v>
      </c>
      <c r="C5358" s="445">
        <v>18.604825999999999</v>
      </c>
      <c r="D5358" s="445">
        <v>18.604825999999999</v>
      </c>
      <c r="E5358" s="446">
        <f t="shared" si="86"/>
        <v>-0.633585787635641</v>
      </c>
      <c r="F5358" s="80">
        <v>-5.0894468272490445E-2</v>
      </c>
    </row>
    <row r="5359" spans="2:6">
      <c r="B5359" s="444">
        <v>39608</v>
      </c>
      <c r="C5359" s="445">
        <v>50.775393999999999</v>
      </c>
      <c r="D5359" s="445">
        <v>50.775393999999999</v>
      </c>
      <c r="E5359" s="446">
        <f t="shared" si="86"/>
        <v>-1.7669830315992452E-2</v>
      </c>
      <c r="F5359" s="80">
        <v>-5.139642796872268E-2</v>
      </c>
    </row>
    <row r="5360" spans="2:6">
      <c r="B5360" s="444">
        <v>39290</v>
      </c>
      <c r="C5360" s="445">
        <v>51.688724999999998</v>
      </c>
      <c r="D5360" s="445">
        <v>51.688724999999998</v>
      </c>
      <c r="E5360" s="446">
        <f t="shared" si="86"/>
        <v>3.6498543612418732</v>
      </c>
      <c r="F5360" s="80">
        <v>-5.1903084166192825E-2</v>
      </c>
    </row>
    <row r="5361" spans="2:6">
      <c r="B5361" s="444">
        <v>37711</v>
      </c>
      <c r="C5361" s="445">
        <v>11.116203000000001</v>
      </c>
      <c r="D5361" s="445">
        <v>11.116203000000001</v>
      </c>
      <c r="E5361" s="446">
        <f t="shared" si="86"/>
        <v>-0.96850974012834501</v>
      </c>
      <c r="F5361" s="80">
        <v>-5.2087424663388782E-2</v>
      </c>
    </row>
    <row r="5362" spans="2:6">
      <c r="B5362" s="444">
        <v>43922</v>
      </c>
      <c r="C5362" s="445">
        <v>353.00448599999999</v>
      </c>
      <c r="D5362" s="445">
        <v>353.00448599999999</v>
      </c>
      <c r="E5362" s="446">
        <f t="shared" si="86"/>
        <v>3.2835760474159876</v>
      </c>
      <c r="F5362" s="80">
        <v>-5.2360164331544889E-2</v>
      </c>
    </row>
    <row r="5363" spans="2:6">
      <c r="B5363" s="444">
        <v>40760</v>
      </c>
      <c r="C5363" s="445">
        <v>82.408828999999997</v>
      </c>
      <c r="D5363" s="445">
        <v>82.408828999999997</v>
      </c>
      <c r="E5363" s="446">
        <f t="shared" si="86"/>
        <v>2.7868561552290281</v>
      </c>
      <c r="F5363" s="80">
        <v>-5.2457398294355473E-2</v>
      </c>
    </row>
    <row r="5364" spans="2:6">
      <c r="B5364" s="444">
        <v>38036</v>
      </c>
      <c r="C5364" s="445">
        <v>21.761806</v>
      </c>
      <c r="D5364" s="445">
        <v>21.761806</v>
      </c>
      <c r="E5364" s="446">
        <f t="shared" si="86"/>
        <v>-0.96884151709190824</v>
      </c>
      <c r="F5364" s="80">
        <v>-5.2921125931104429E-2</v>
      </c>
    </row>
    <row r="5365" spans="2:6">
      <c r="B5365" s="444">
        <v>44145</v>
      </c>
      <c r="C5365" s="445">
        <v>698.42315699999995</v>
      </c>
      <c r="D5365" s="445">
        <v>698.42315699999995</v>
      </c>
      <c r="E5365" s="446">
        <f t="shared" si="86"/>
        <v>18.198419893785459</v>
      </c>
      <c r="F5365" s="80">
        <v>-5.2982493692657617E-2</v>
      </c>
    </row>
    <row r="5366" spans="2:6">
      <c r="B5366" s="444">
        <v>39717</v>
      </c>
      <c r="C5366" s="445">
        <v>36.379199999999997</v>
      </c>
      <c r="D5366" s="445">
        <v>36.379199999999997</v>
      </c>
      <c r="E5366" s="446">
        <f t="shared" si="86"/>
        <v>-0.20735002702215821</v>
      </c>
      <c r="F5366" s="80">
        <v>-5.3146878810155895E-2</v>
      </c>
    </row>
    <row r="5367" spans="2:6">
      <c r="B5367" s="444">
        <v>39500</v>
      </c>
      <c r="C5367" s="445">
        <v>45.895668000000001</v>
      </c>
      <c r="D5367" s="445">
        <v>45.895668000000001</v>
      </c>
      <c r="E5367" s="446">
        <f t="shared" si="86"/>
        <v>2.0971478716604333</v>
      </c>
      <c r="F5367" s="80">
        <v>-5.3183357724586933E-2</v>
      </c>
    </row>
    <row r="5368" spans="2:6">
      <c r="B5368" s="444">
        <v>37512</v>
      </c>
      <c r="C5368" s="445">
        <v>14.818688</v>
      </c>
      <c r="D5368" s="445">
        <v>14.818688</v>
      </c>
      <c r="E5368" s="446">
        <f t="shared" si="86"/>
        <v>-0.74193366822465223</v>
      </c>
      <c r="F5368" s="80">
        <v>-5.3208816926956115E-2</v>
      </c>
    </row>
    <row r="5369" spans="2:6">
      <c r="B5369" s="444">
        <v>40092</v>
      </c>
      <c r="C5369" s="445">
        <v>57.422012000000002</v>
      </c>
      <c r="D5369" s="445">
        <v>57.422012000000002</v>
      </c>
      <c r="E5369" s="446">
        <f t="shared" si="86"/>
        <v>0.66319076225196727</v>
      </c>
      <c r="F5369" s="80">
        <v>-5.35978281441013E-2</v>
      </c>
    </row>
    <row r="5370" spans="2:6">
      <c r="B5370" s="444">
        <v>39647</v>
      </c>
      <c r="C5370" s="445">
        <v>34.525210999999999</v>
      </c>
      <c r="D5370" s="445">
        <v>34.525210999999999</v>
      </c>
      <c r="E5370" s="446">
        <f t="shared" si="86"/>
        <v>-0.92134798330900725</v>
      </c>
      <c r="F5370" s="80">
        <v>-5.3630234417305078E-2</v>
      </c>
    </row>
    <row r="5371" spans="2:6">
      <c r="B5371" s="444">
        <v>43955</v>
      </c>
      <c r="C5371" s="445">
        <v>438.96154799999999</v>
      </c>
      <c r="D5371" s="445">
        <v>438.96154799999999</v>
      </c>
      <c r="E5371" s="446">
        <f t="shared" si="86"/>
        <v>4.6340965242241872</v>
      </c>
      <c r="F5371" s="80">
        <v>-5.3904995300642633E-2</v>
      </c>
    </row>
    <row r="5372" spans="2:6">
      <c r="B5372" s="444">
        <v>40763</v>
      </c>
      <c r="C5372" s="445">
        <v>77.911613000000003</v>
      </c>
      <c r="D5372" s="445">
        <v>77.911613000000003</v>
      </c>
      <c r="E5372" s="446">
        <f t="shared" si="86"/>
        <v>0.71661237670187283</v>
      </c>
      <c r="F5372" s="80">
        <v>-5.4572016792035605E-2</v>
      </c>
    </row>
    <row r="5373" spans="2:6">
      <c r="B5373" s="444">
        <v>39498</v>
      </c>
      <c r="C5373" s="445">
        <v>45.386840999999997</v>
      </c>
      <c r="D5373" s="445">
        <v>45.386840999999997</v>
      </c>
      <c r="E5373" s="446">
        <f t="shared" si="86"/>
        <v>2.8984103531257346</v>
      </c>
      <c r="F5373" s="80">
        <v>-5.4917685284633477E-2</v>
      </c>
    </row>
    <row r="5374" spans="2:6">
      <c r="B5374" s="444">
        <v>37817</v>
      </c>
      <c r="C5374" s="445">
        <v>11.642397000000001</v>
      </c>
      <c r="D5374" s="445">
        <v>11.642397000000001</v>
      </c>
      <c r="E5374" s="446">
        <f t="shared" si="86"/>
        <v>-0.83631910270048238</v>
      </c>
      <c r="F5374" s="80">
        <v>-5.495828426797833E-2</v>
      </c>
    </row>
    <row r="5375" spans="2:6">
      <c r="B5375" s="444">
        <v>40808</v>
      </c>
      <c r="C5375" s="445">
        <v>71.128624000000002</v>
      </c>
      <c r="D5375" s="445">
        <v>71.128624000000002</v>
      </c>
      <c r="E5375" s="446">
        <f t="shared" si="86"/>
        <v>3.951260086307987</v>
      </c>
      <c r="F5375" s="80">
        <v>-5.5171255482118431E-2</v>
      </c>
    </row>
    <row r="5376" spans="2:6">
      <c r="B5376" s="444">
        <v>37533</v>
      </c>
      <c r="C5376" s="445">
        <v>14.365762</v>
      </c>
      <c r="D5376" s="445">
        <v>14.365762</v>
      </c>
      <c r="E5376" s="446">
        <f t="shared" si="86"/>
        <v>0.23783018542772449</v>
      </c>
      <c r="F5376" s="80">
        <v>-5.5248305587451085E-2</v>
      </c>
    </row>
    <row r="5377" spans="2:6">
      <c r="B5377" s="444">
        <v>37645</v>
      </c>
      <c r="C5377" s="445">
        <v>11.605600000000001</v>
      </c>
      <c r="D5377" s="445">
        <v>11.605600000000001</v>
      </c>
      <c r="E5377" s="446">
        <f t="shared" si="86"/>
        <v>-0.16451904089008929</v>
      </c>
      <c r="F5377" s="80">
        <v>-5.540594038776081E-2</v>
      </c>
    </row>
    <row r="5378" spans="2:6">
      <c r="B5378" s="444">
        <v>37495</v>
      </c>
      <c r="C5378" s="445">
        <v>13.890921000000001</v>
      </c>
      <c r="D5378" s="445">
        <v>13.890921000000001</v>
      </c>
      <c r="E5378" s="446">
        <f t="shared" si="86"/>
        <v>-0.7110319560824323</v>
      </c>
      <c r="F5378" s="80">
        <v>-5.5859184582855992E-2</v>
      </c>
    </row>
    <row r="5379" spans="2:6">
      <c r="B5379" s="444">
        <v>39315</v>
      </c>
      <c r="C5379" s="445">
        <v>48.070785999999998</v>
      </c>
      <c r="D5379" s="445">
        <v>48.070785999999998</v>
      </c>
      <c r="E5379" s="446">
        <f t="shared" si="86"/>
        <v>-0.26992484449478804</v>
      </c>
      <c r="F5379" s="80">
        <v>-5.5899164844812943E-2</v>
      </c>
    </row>
    <row r="5380" spans="2:6">
      <c r="B5380" s="444">
        <v>40203</v>
      </c>
      <c r="C5380" s="445">
        <v>65.843613000000005</v>
      </c>
      <c r="D5380" s="445">
        <v>65.843613000000005</v>
      </c>
      <c r="E5380" s="446">
        <f t="shared" si="86"/>
        <v>0.81503911147794605</v>
      </c>
      <c r="F5380" s="80">
        <v>-5.6056446906138757E-2</v>
      </c>
    </row>
    <row r="5381" spans="2:6">
      <c r="B5381" s="444">
        <v>39644</v>
      </c>
      <c r="C5381" s="445">
        <v>36.276691</v>
      </c>
      <c r="D5381" s="445">
        <v>36.276691</v>
      </c>
      <c r="E5381" s="446">
        <f t="shared" ref="E5381:E5444" si="87">C5381/C5382-1</f>
        <v>0.59982422378625544</v>
      </c>
      <c r="F5381" s="80">
        <v>-5.6234436724008519E-2</v>
      </c>
    </row>
    <row r="5382" spans="2:6">
      <c r="B5382" s="444">
        <v>37992</v>
      </c>
      <c r="C5382" s="445">
        <v>22.675422999999999</v>
      </c>
      <c r="D5382" s="445">
        <v>22.675422999999999</v>
      </c>
      <c r="E5382" s="446">
        <f t="shared" si="87"/>
        <v>-0.4100817144508474</v>
      </c>
      <c r="F5382" s="80">
        <v>-5.6599166469426532E-2</v>
      </c>
    </row>
    <row r="5383" spans="2:6">
      <c r="B5383" s="444">
        <v>39643</v>
      </c>
      <c r="C5383" s="445">
        <v>38.438243999999997</v>
      </c>
      <c r="D5383" s="445">
        <v>38.438243999999997</v>
      </c>
      <c r="E5383" s="446">
        <f t="shared" si="87"/>
        <v>2.2272190436839701E-2</v>
      </c>
      <c r="F5383" s="80">
        <v>-5.7406285376466859E-2</v>
      </c>
    </row>
    <row r="5384" spans="2:6">
      <c r="B5384" s="444">
        <v>38874</v>
      </c>
      <c r="C5384" s="445">
        <v>37.600791999999998</v>
      </c>
      <c r="D5384" s="445">
        <v>37.600791999999998</v>
      </c>
      <c r="E5384" s="446">
        <f t="shared" si="87"/>
        <v>1.2158467420667285</v>
      </c>
      <c r="F5384" s="80">
        <v>-5.7867491402783466E-2</v>
      </c>
    </row>
    <row r="5385" spans="2:6">
      <c r="B5385" s="444">
        <v>39874</v>
      </c>
      <c r="C5385" s="445">
        <v>16.96904</v>
      </c>
      <c r="D5385" s="445">
        <v>16.96904</v>
      </c>
      <c r="E5385" s="446">
        <f t="shared" si="87"/>
        <v>-0.56667432328613776</v>
      </c>
      <c r="F5385" s="80">
        <v>-5.7884214692629943E-2</v>
      </c>
    </row>
    <row r="5386" spans="2:6">
      <c r="B5386" s="444">
        <v>40016</v>
      </c>
      <c r="C5386" s="445">
        <v>39.160015000000001</v>
      </c>
      <c r="D5386" s="445">
        <v>39.160015000000001</v>
      </c>
      <c r="E5386" s="446">
        <f t="shared" si="87"/>
        <v>-0.97117629506556935</v>
      </c>
      <c r="F5386" s="80">
        <v>-5.8169892040720872E-2</v>
      </c>
    </row>
    <row r="5387" spans="2:6">
      <c r="B5387" s="444">
        <v>45411</v>
      </c>
      <c r="C5387" s="445">
        <v>1358.6044919999999</v>
      </c>
      <c r="D5387" s="445">
        <v>1358.6044919999999</v>
      </c>
      <c r="E5387" s="446">
        <f t="shared" si="87"/>
        <v>0.21545977051701559</v>
      </c>
      <c r="F5387" s="80">
        <v>-5.8655843200413504E-2</v>
      </c>
    </row>
    <row r="5388" spans="2:6">
      <c r="B5388" s="444">
        <v>44578</v>
      </c>
      <c r="C5388" s="445">
        <v>1117.7700199999999</v>
      </c>
      <c r="D5388" s="445">
        <v>1117.7700199999999</v>
      </c>
      <c r="E5388" s="446">
        <f t="shared" si="87"/>
        <v>75.401162657571376</v>
      </c>
      <c r="F5388" s="80">
        <v>-5.8667439757959516E-2</v>
      </c>
    </row>
    <row r="5389" spans="2:6">
      <c r="B5389" s="444">
        <v>37876</v>
      </c>
      <c r="C5389" s="445">
        <v>14.630274999999999</v>
      </c>
      <c r="D5389" s="445">
        <v>14.630274999999999</v>
      </c>
      <c r="E5389" s="446">
        <f t="shared" si="87"/>
        <v>-0.9604696746634318</v>
      </c>
      <c r="F5389" s="80">
        <v>-5.8711614669127887E-2</v>
      </c>
    </row>
    <row r="5390" spans="2:6">
      <c r="B5390" s="444">
        <v>42219</v>
      </c>
      <c r="C5390" s="445">
        <v>370.10257000000001</v>
      </c>
      <c r="D5390" s="445">
        <v>370.10257000000001</v>
      </c>
      <c r="E5390" s="446">
        <f t="shared" si="87"/>
        <v>-0.59726941944233847</v>
      </c>
      <c r="F5390" s="80">
        <v>-5.9504144601262743E-2</v>
      </c>
    </row>
    <row r="5391" spans="2:6">
      <c r="B5391" s="444">
        <v>44700</v>
      </c>
      <c r="C5391" s="445">
        <v>918.98303199999998</v>
      </c>
      <c r="D5391" s="445">
        <v>918.98303199999998</v>
      </c>
      <c r="E5391" s="446">
        <f t="shared" si="87"/>
        <v>26.601303670584642</v>
      </c>
      <c r="F5391" s="80">
        <v>-5.9886211825155189E-2</v>
      </c>
    </row>
    <row r="5392" spans="2:6">
      <c r="B5392" s="444">
        <v>39727</v>
      </c>
      <c r="C5392" s="445">
        <v>33.294913999999999</v>
      </c>
      <c r="D5392" s="445">
        <v>33.294913999999999</v>
      </c>
      <c r="E5392" s="446">
        <f t="shared" si="87"/>
        <v>0.52224645844183271</v>
      </c>
      <c r="F5392" s="80">
        <v>-6.0057684009463541E-2</v>
      </c>
    </row>
    <row r="5393" spans="2:6">
      <c r="B5393" s="444">
        <v>38141</v>
      </c>
      <c r="C5393" s="445">
        <v>21.872223000000002</v>
      </c>
      <c r="D5393" s="445">
        <v>21.872223000000002</v>
      </c>
      <c r="E5393" s="446">
        <f t="shared" si="87"/>
        <v>-0.40436658673317982</v>
      </c>
      <c r="F5393" s="80">
        <v>-6.0064780609959789E-2</v>
      </c>
    </row>
    <row r="5394" spans="2:6">
      <c r="B5394" s="444">
        <v>39706</v>
      </c>
      <c r="C5394" s="445">
        <v>36.720947000000002</v>
      </c>
      <c r="D5394" s="445">
        <v>36.720947000000002</v>
      </c>
      <c r="E5394" s="446">
        <f t="shared" si="87"/>
        <v>2.3253853661823189</v>
      </c>
      <c r="F5394" s="80">
        <v>-6.0957165816776349E-2</v>
      </c>
    </row>
    <row r="5395" spans="2:6">
      <c r="B5395" s="444">
        <v>37697</v>
      </c>
      <c r="C5395" s="445">
        <v>11.042614</v>
      </c>
      <c r="D5395" s="445">
        <v>11.042614</v>
      </c>
      <c r="E5395" s="446">
        <f t="shared" si="87"/>
        <v>-0.83798148420017027</v>
      </c>
      <c r="F5395" s="80">
        <v>-6.1307764785408225E-2</v>
      </c>
    </row>
    <row r="5396" spans="2:6">
      <c r="B5396" s="444">
        <v>40317</v>
      </c>
      <c r="C5396" s="445">
        <v>68.156493999999995</v>
      </c>
      <c r="D5396" s="445">
        <v>68.156493999999995</v>
      </c>
      <c r="E5396" s="446">
        <f t="shared" si="87"/>
        <v>4.2132198022897889</v>
      </c>
      <c r="F5396" s="80">
        <v>-6.1458968506596823E-2</v>
      </c>
    </row>
    <row r="5397" spans="2:6">
      <c r="B5397" s="444">
        <v>37594</v>
      </c>
      <c r="C5397" s="445">
        <v>13.073781</v>
      </c>
      <c r="D5397" s="445">
        <v>13.073781</v>
      </c>
      <c r="E5397" s="446">
        <f t="shared" si="87"/>
        <v>-0.63191611060405117</v>
      </c>
      <c r="F5397" s="80">
        <v>-6.154242830287282E-2</v>
      </c>
    </row>
    <row r="5398" spans="2:6">
      <c r="B5398" s="444">
        <v>39981</v>
      </c>
      <c r="C5398" s="445">
        <v>35.518481999999999</v>
      </c>
      <c r="D5398" s="445">
        <v>35.518481999999999</v>
      </c>
      <c r="E5398" s="446">
        <f t="shared" si="87"/>
        <v>2.7486180337974733</v>
      </c>
      <c r="F5398" s="80">
        <v>-6.1737113708162816E-2</v>
      </c>
    </row>
    <row r="5399" spans="2:6">
      <c r="B5399" s="444">
        <v>37762</v>
      </c>
      <c r="C5399" s="445">
        <v>9.4750870000000003</v>
      </c>
      <c r="D5399" s="445">
        <v>9.4750870000000003</v>
      </c>
      <c r="E5399" s="446">
        <f t="shared" si="87"/>
        <v>-0.96854574027818507</v>
      </c>
      <c r="F5399" s="80">
        <v>-6.1930530232587544E-2</v>
      </c>
    </row>
    <row r="5400" spans="2:6">
      <c r="B5400" s="444">
        <v>42489</v>
      </c>
      <c r="C5400" s="445">
        <v>301.23382600000002</v>
      </c>
      <c r="D5400" s="445">
        <v>301.23382600000002</v>
      </c>
      <c r="E5400" s="446">
        <f t="shared" si="87"/>
        <v>-0.15402147981913572</v>
      </c>
      <c r="F5400" s="80">
        <v>-6.2007760976818038E-2</v>
      </c>
    </row>
    <row r="5401" spans="2:6">
      <c r="B5401" s="444">
        <v>43913</v>
      </c>
      <c r="C5401" s="445">
        <v>356.07739299999997</v>
      </c>
      <c r="D5401" s="445">
        <v>356.07739299999997</v>
      </c>
      <c r="E5401" s="446">
        <f t="shared" si="87"/>
        <v>3.8288479424682658</v>
      </c>
      <c r="F5401" s="80">
        <v>-6.2373588987721607E-2</v>
      </c>
    </row>
    <row r="5402" spans="2:6">
      <c r="B5402" s="444">
        <v>40773</v>
      </c>
      <c r="C5402" s="445">
        <v>73.739615999999998</v>
      </c>
      <c r="D5402" s="445">
        <v>73.739615999999998</v>
      </c>
      <c r="E5402" s="446">
        <f t="shared" si="87"/>
        <v>-0.81742699052652834</v>
      </c>
      <c r="F5402" s="80">
        <v>-6.2381814862904839E-2</v>
      </c>
    </row>
    <row r="5403" spans="2:6">
      <c r="B5403" s="444">
        <v>43392</v>
      </c>
      <c r="C5403" s="445">
        <v>403.89111300000002</v>
      </c>
      <c r="D5403" s="445">
        <v>403.89111300000002</v>
      </c>
      <c r="E5403" s="446">
        <f t="shared" si="87"/>
        <v>7.9843999667932479</v>
      </c>
      <c r="F5403" s="80">
        <v>-6.4193320681260602E-2</v>
      </c>
    </row>
    <row r="5404" spans="2:6">
      <c r="B5404" s="444">
        <v>39174</v>
      </c>
      <c r="C5404" s="445">
        <v>44.954712000000001</v>
      </c>
      <c r="D5404" s="445">
        <v>44.954712000000001</v>
      </c>
      <c r="E5404" s="446">
        <f t="shared" si="87"/>
        <v>0.63107452162550892</v>
      </c>
      <c r="F5404" s="80">
        <v>-6.4859711520633967E-2</v>
      </c>
    </row>
    <row r="5405" spans="2:6">
      <c r="B5405" s="444">
        <v>39757</v>
      </c>
      <c r="C5405" s="445">
        <v>27.561409000000001</v>
      </c>
      <c r="D5405" s="445">
        <v>27.561409000000001</v>
      </c>
      <c r="E5405" s="446">
        <f t="shared" si="87"/>
        <v>0.3002118161322751</v>
      </c>
      <c r="F5405" s="80">
        <v>-6.5828854698632089E-2</v>
      </c>
    </row>
    <row r="5406" spans="2:6">
      <c r="B5406" s="444">
        <v>38175</v>
      </c>
      <c r="C5406" s="445">
        <v>21.19763</v>
      </c>
      <c r="D5406" s="445">
        <v>21.19763</v>
      </c>
      <c r="E5406" s="446">
        <f t="shared" si="87"/>
        <v>-0.49085662406301434</v>
      </c>
      <c r="F5406" s="80">
        <v>-6.5931543105557266E-2</v>
      </c>
    </row>
    <row r="5407" spans="2:6">
      <c r="B5407" s="444">
        <v>38919</v>
      </c>
      <c r="C5407" s="445">
        <v>41.633910999999998</v>
      </c>
      <c r="D5407" s="445">
        <v>41.633910999999998</v>
      </c>
      <c r="E5407" s="446">
        <f t="shared" si="87"/>
        <v>-3.0709423319997597E-2</v>
      </c>
      <c r="F5407" s="80">
        <v>-6.6683827789011607E-2</v>
      </c>
    </row>
    <row r="5408" spans="2:6">
      <c r="B5408" s="444">
        <v>39538</v>
      </c>
      <c r="C5408" s="445">
        <v>42.952972000000003</v>
      </c>
      <c r="D5408" s="445">
        <v>42.952972000000003</v>
      </c>
      <c r="E5408" s="446">
        <f t="shared" si="87"/>
        <v>2.9132183834743333</v>
      </c>
      <c r="F5408" s="80">
        <v>-6.6703344099724338E-2</v>
      </c>
    </row>
    <row r="5409" spans="2:6">
      <c r="B5409" s="444">
        <v>37726</v>
      </c>
      <c r="C5409" s="445">
        <v>10.976380000000001</v>
      </c>
      <c r="D5409" s="445">
        <v>10.976380000000001</v>
      </c>
      <c r="E5409" s="446">
        <f t="shared" si="87"/>
        <v>-0.98851165447280731</v>
      </c>
      <c r="F5409" s="80">
        <v>-6.6938074919150381E-2</v>
      </c>
    </row>
    <row r="5410" spans="2:6">
      <c r="B5410" s="444">
        <v>44904</v>
      </c>
      <c r="C5410" s="445">
        <v>955.43609600000002</v>
      </c>
      <c r="D5410" s="445">
        <v>955.43609600000002</v>
      </c>
      <c r="E5410" s="446">
        <f t="shared" si="87"/>
        <v>3.6258814963461177</v>
      </c>
      <c r="F5410" s="80">
        <v>-6.7054028567712587E-2</v>
      </c>
    </row>
    <row r="5411" spans="2:6">
      <c r="B5411" s="444">
        <v>41564</v>
      </c>
      <c r="C5411" s="445">
        <v>206.54141200000001</v>
      </c>
      <c r="D5411" s="445">
        <v>206.54141200000001</v>
      </c>
      <c r="E5411" s="446">
        <f t="shared" si="87"/>
        <v>-0.54717637481960402</v>
      </c>
      <c r="F5411" s="80">
        <v>-6.726113948984036E-2</v>
      </c>
    </row>
    <row r="5412" spans="2:6">
      <c r="B5412" s="444">
        <v>43889</v>
      </c>
      <c r="C5412" s="445">
        <v>456.11889600000001</v>
      </c>
      <c r="D5412" s="445">
        <v>456.11889600000001</v>
      </c>
      <c r="E5412" s="446">
        <f t="shared" si="87"/>
        <v>10.27960928715798</v>
      </c>
      <c r="F5412" s="80">
        <v>-6.7533419742820899E-2</v>
      </c>
    </row>
    <row r="5413" spans="2:6">
      <c r="B5413" s="444">
        <v>39632</v>
      </c>
      <c r="C5413" s="445">
        <v>40.437472999999997</v>
      </c>
      <c r="D5413" s="445">
        <v>40.437472999999997</v>
      </c>
      <c r="E5413" s="446">
        <f t="shared" si="87"/>
        <v>-3.4672233196893831E-2</v>
      </c>
      <c r="F5413" s="80">
        <v>-6.8123506792949207E-2</v>
      </c>
    </row>
    <row r="5414" spans="2:6">
      <c r="B5414" s="444">
        <v>39468</v>
      </c>
      <c r="C5414" s="445">
        <v>41.889888999999997</v>
      </c>
      <c r="D5414" s="445">
        <v>41.889888999999997</v>
      </c>
      <c r="E5414" s="446">
        <f t="shared" si="87"/>
        <v>-0.40311488790727223</v>
      </c>
      <c r="F5414" s="80">
        <v>-6.9294176072323133E-2</v>
      </c>
    </row>
    <row r="5415" spans="2:6">
      <c r="B5415" s="444">
        <v>40798</v>
      </c>
      <c r="C5415" s="445">
        <v>70.180824000000001</v>
      </c>
      <c r="D5415" s="445">
        <v>70.180824000000001</v>
      </c>
      <c r="E5415" s="446">
        <f t="shared" si="87"/>
        <v>2.4295446968807735</v>
      </c>
      <c r="F5415" s="80">
        <v>-6.9828067198977273E-2</v>
      </c>
    </row>
    <row r="5416" spans="2:6">
      <c r="B5416" s="444">
        <v>39806</v>
      </c>
      <c r="C5416" s="445">
        <v>20.463598000000001</v>
      </c>
      <c r="D5416" s="445">
        <v>20.463598000000001</v>
      </c>
      <c r="E5416" s="446">
        <f t="shared" si="87"/>
        <v>-0.52526829108956274</v>
      </c>
      <c r="F5416" s="80">
        <v>-7.0196542066436107E-2</v>
      </c>
    </row>
    <row r="5417" spans="2:6">
      <c r="B5417" s="444">
        <v>39520</v>
      </c>
      <c r="C5417" s="445">
        <v>43.105606000000002</v>
      </c>
      <c r="D5417" s="445">
        <v>43.105606000000002</v>
      </c>
      <c r="E5417" s="446">
        <f t="shared" si="87"/>
        <v>0.61895219716949312</v>
      </c>
      <c r="F5417" s="80">
        <v>-7.0749854335808715E-2</v>
      </c>
    </row>
    <row r="5418" spans="2:6">
      <c r="B5418" s="444">
        <v>39744</v>
      </c>
      <c r="C5418" s="445">
        <v>26.625620000000001</v>
      </c>
      <c r="D5418" s="445">
        <v>26.625620000000001</v>
      </c>
      <c r="E5418" s="446">
        <f t="shared" si="87"/>
        <v>-0.20149573685127276</v>
      </c>
      <c r="F5418" s="80">
        <v>-7.0856913098058083E-2</v>
      </c>
    </row>
    <row r="5419" spans="2:6">
      <c r="B5419" s="444">
        <v>38876</v>
      </c>
      <c r="C5419" s="445">
        <v>33.344368000000003</v>
      </c>
      <c r="D5419" s="445">
        <v>33.344368000000003</v>
      </c>
      <c r="E5419" s="446">
        <f t="shared" si="87"/>
        <v>0.51506634703287646</v>
      </c>
      <c r="F5419" s="80">
        <v>-7.0890283423540756E-2</v>
      </c>
    </row>
    <row r="5420" spans="2:6">
      <c r="B5420" s="444">
        <v>39805</v>
      </c>
      <c r="C5420" s="445">
        <v>22.008520000000001</v>
      </c>
      <c r="D5420" s="445">
        <v>22.008520000000001</v>
      </c>
      <c r="E5420" s="446">
        <f t="shared" si="87"/>
        <v>0.16223738718647729</v>
      </c>
      <c r="F5420" s="80">
        <v>-7.1162553474522383E-2</v>
      </c>
    </row>
    <row r="5421" spans="2:6">
      <c r="B5421" s="444">
        <v>39794</v>
      </c>
      <c r="C5421" s="445">
        <v>18.936337999999999</v>
      </c>
      <c r="D5421" s="445">
        <v>18.936337999999999</v>
      </c>
      <c r="E5421" s="446">
        <f t="shared" si="87"/>
        <v>-0.14234274662097413</v>
      </c>
      <c r="F5421" s="80">
        <v>-7.1830034604789872E-2</v>
      </c>
    </row>
    <row r="5422" spans="2:6">
      <c r="B5422" s="444">
        <v>39784</v>
      </c>
      <c r="C5422" s="445">
        <v>22.079143999999999</v>
      </c>
      <c r="D5422" s="445">
        <v>22.079143999999999</v>
      </c>
      <c r="E5422" s="446">
        <f t="shared" si="87"/>
        <v>5.5497293449777718E-3</v>
      </c>
      <c r="F5422" s="80">
        <v>-7.232939095853308E-2</v>
      </c>
    </row>
    <row r="5423" spans="2:6">
      <c r="B5423" s="444">
        <v>39919</v>
      </c>
      <c r="C5423" s="445">
        <v>21.957287000000001</v>
      </c>
      <c r="D5423" s="445">
        <v>21.957287000000001</v>
      </c>
      <c r="E5423" s="446">
        <f t="shared" si="87"/>
        <v>-0.54696837871537252</v>
      </c>
      <c r="F5423" s="80">
        <v>-7.2865635340107926E-2</v>
      </c>
    </row>
    <row r="5424" spans="2:6">
      <c r="B5424" s="444">
        <v>38826</v>
      </c>
      <c r="C5424" s="445">
        <v>48.467449000000002</v>
      </c>
      <c r="D5424" s="445">
        <v>48.467449000000002</v>
      </c>
      <c r="E5424" s="446">
        <f t="shared" si="87"/>
        <v>0.98199139074459052</v>
      </c>
      <c r="F5424" s="80">
        <v>-7.3606284655461485E-2</v>
      </c>
    </row>
    <row r="5425" spans="2:6">
      <c r="B5425" s="444">
        <v>39777</v>
      </c>
      <c r="C5425" s="445">
        <v>24.453914999999999</v>
      </c>
      <c r="D5425" s="445">
        <v>24.453914999999999</v>
      </c>
      <c r="E5425" s="446">
        <f t="shared" si="87"/>
        <v>-0.9370436662030398</v>
      </c>
      <c r="F5425" s="80">
        <v>-7.4507198159393107E-2</v>
      </c>
    </row>
    <row r="5426" spans="2:6">
      <c r="B5426" s="444">
        <v>43223</v>
      </c>
      <c r="C5426" s="445">
        <v>388.426605</v>
      </c>
      <c r="D5426" s="445">
        <v>388.426605</v>
      </c>
      <c r="E5426" s="446">
        <f t="shared" si="87"/>
        <v>10.759696021174722</v>
      </c>
      <c r="F5426" s="80">
        <v>-7.4762503824739812E-2</v>
      </c>
    </row>
    <row r="5427" spans="2:6">
      <c r="B5427" s="444">
        <v>38652</v>
      </c>
      <c r="C5427" s="445">
        <v>33.030327</v>
      </c>
      <c r="D5427" s="445">
        <v>33.030327</v>
      </c>
      <c r="E5427" s="446">
        <f t="shared" si="87"/>
        <v>0.37151316058279482</v>
      </c>
      <c r="F5427" s="80">
        <v>-7.4951385017637429E-2</v>
      </c>
    </row>
    <row r="5428" spans="2:6">
      <c r="B5428" s="444">
        <v>39770</v>
      </c>
      <c r="C5428" s="445">
        <v>24.083127999999999</v>
      </c>
      <c r="D5428" s="445">
        <v>24.083127999999999</v>
      </c>
      <c r="E5428" s="446">
        <f t="shared" si="87"/>
        <v>0.25022909237473834</v>
      </c>
      <c r="F5428" s="80">
        <v>-7.6506803838211179E-2</v>
      </c>
    </row>
    <row r="5429" spans="2:6">
      <c r="B5429" s="444">
        <v>39828</v>
      </c>
      <c r="C5429" s="445">
        <v>19.262972000000001</v>
      </c>
      <c r="D5429" s="445">
        <v>19.262972000000001</v>
      </c>
      <c r="E5429" s="446">
        <f t="shared" si="87"/>
        <v>-0.50153983865113783</v>
      </c>
      <c r="F5429" s="80">
        <v>-7.6597771482950661E-2</v>
      </c>
    </row>
    <row r="5430" spans="2:6">
      <c r="B5430" s="444">
        <v>39469</v>
      </c>
      <c r="C5430" s="445">
        <v>38.644958000000003</v>
      </c>
      <c r="D5430" s="445">
        <v>38.644958000000003</v>
      </c>
      <c r="E5430" s="446">
        <f t="shared" si="87"/>
        <v>1.2619765628653696</v>
      </c>
      <c r="F5430" s="80">
        <v>-7.7463346823382517E-2</v>
      </c>
    </row>
    <row r="5431" spans="2:6">
      <c r="B5431" s="444">
        <v>37938</v>
      </c>
      <c r="C5431" s="445">
        <v>17.084596999999999</v>
      </c>
      <c r="D5431" s="445">
        <v>17.084596999999999</v>
      </c>
      <c r="E5431" s="446">
        <f t="shared" si="87"/>
        <v>-0.66703008051240809</v>
      </c>
      <c r="F5431" s="80">
        <v>-7.8037681167710482E-2</v>
      </c>
    </row>
    <row r="5432" spans="2:6">
      <c r="B5432" s="444">
        <v>40120</v>
      </c>
      <c r="C5432" s="445">
        <v>51.309730999999999</v>
      </c>
      <c r="D5432" s="445">
        <v>51.309730999999999</v>
      </c>
      <c r="E5432" s="446">
        <f t="shared" si="87"/>
        <v>0.2388262046893499</v>
      </c>
      <c r="F5432" s="80">
        <v>-7.8204657352718199E-2</v>
      </c>
    </row>
    <row r="5433" spans="2:6">
      <c r="B5433" s="444">
        <v>39485</v>
      </c>
      <c r="C5433" s="445">
        <v>41.418022000000001</v>
      </c>
      <c r="D5433" s="445">
        <v>41.418022000000001</v>
      </c>
      <c r="E5433" s="446">
        <f t="shared" si="87"/>
        <v>0.82690537311825163</v>
      </c>
      <c r="F5433" s="80">
        <v>-7.8490628167005361E-2</v>
      </c>
    </row>
    <row r="5434" spans="2:6">
      <c r="B5434" s="444">
        <v>38135</v>
      </c>
      <c r="C5434" s="445">
        <v>22.671137000000002</v>
      </c>
      <c r="D5434" s="445">
        <v>22.671137000000002</v>
      </c>
      <c r="E5434" s="446">
        <f t="shared" si="87"/>
        <v>1.0928088803757086</v>
      </c>
      <c r="F5434" s="80">
        <v>-7.8841822156964669E-2</v>
      </c>
    </row>
    <row r="5435" spans="2:6">
      <c r="B5435" s="444">
        <v>37732</v>
      </c>
      <c r="C5435" s="445">
        <v>10.832875</v>
      </c>
      <c r="D5435" s="445">
        <v>10.832875</v>
      </c>
      <c r="E5435" s="446">
        <f t="shared" si="87"/>
        <v>-0.41588186625767321</v>
      </c>
      <c r="F5435" s="80">
        <v>-7.9136910196238919E-2</v>
      </c>
    </row>
    <row r="5436" spans="2:6">
      <c r="B5436" s="444">
        <v>38068</v>
      </c>
      <c r="C5436" s="445">
        <v>18.545691999999999</v>
      </c>
      <c r="D5436" s="445">
        <v>18.545691999999999</v>
      </c>
      <c r="E5436" s="446">
        <f t="shared" si="87"/>
        <v>-0.57152027781731762</v>
      </c>
      <c r="F5436" s="80">
        <v>-7.9548783806460022E-2</v>
      </c>
    </row>
    <row r="5437" spans="2:6">
      <c r="B5437" s="444">
        <v>39626</v>
      </c>
      <c r="C5437" s="445">
        <v>43.282542999999997</v>
      </c>
      <c r="D5437" s="445">
        <v>43.282542999999997</v>
      </c>
      <c r="E5437" s="446">
        <f t="shared" si="87"/>
        <v>-0.89722073898658117</v>
      </c>
      <c r="F5437" s="80">
        <v>-8.024661542459488E-2</v>
      </c>
    </row>
    <row r="5438" spans="2:6">
      <c r="B5438" s="444">
        <v>43902</v>
      </c>
      <c r="C5438" s="445">
        <v>421.12136800000002</v>
      </c>
      <c r="D5438" s="445">
        <v>421.12136800000002</v>
      </c>
      <c r="E5438" s="446">
        <f t="shared" si="87"/>
        <v>11.6126154316969</v>
      </c>
      <c r="F5438" s="80">
        <v>-8.0942721337919576E-2</v>
      </c>
    </row>
    <row r="5439" spans="2:6">
      <c r="B5439" s="444">
        <v>39720</v>
      </c>
      <c r="C5439" s="445">
        <v>33.388900999999997</v>
      </c>
      <c r="D5439" s="445">
        <v>33.388900999999997</v>
      </c>
      <c r="E5439" s="446">
        <f t="shared" si="87"/>
        <v>9.3092511572216985E-2</v>
      </c>
      <c r="F5439" s="80">
        <v>-8.2198041738136052E-2</v>
      </c>
    </row>
    <row r="5440" spans="2:6">
      <c r="B5440" s="444">
        <v>40002</v>
      </c>
      <c r="C5440" s="445">
        <v>30.545356999999999</v>
      </c>
      <c r="D5440" s="445">
        <v>30.545356999999999</v>
      </c>
      <c r="E5440" s="446">
        <f t="shared" si="87"/>
        <v>0.25407912746509176</v>
      </c>
      <c r="F5440" s="80">
        <v>-8.3446474634868983E-2</v>
      </c>
    </row>
    <row r="5441" spans="2:6">
      <c r="B5441" s="444">
        <v>39745</v>
      </c>
      <c r="C5441" s="445">
        <v>24.356801999999998</v>
      </c>
      <c r="D5441" s="445">
        <v>24.356801999999998</v>
      </c>
      <c r="E5441" s="446">
        <f t="shared" si="87"/>
        <v>-0.93668881231532675</v>
      </c>
      <c r="F5441" s="80">
        <v>-8.5211837320595785E-2</v>
      </c>
    </row>
    <row r="5442" spans="2:6">
      <c r="B5442" s="444">
        <v>43906</v>
      </c>
      <c r="C5442" s="445">
        <v>384.71560699999998</v>
      </c>
      <c r="D5442" s="445">
        <v>384.71560699999998</v>
      </c>
      <c r="E5442" s="446">
        <f t="shared" si="87"/>
        <v>5.3914110993689865</v>
      </c>
      <c r="F5442" s="80">
        <v>-8.5615517793333318E-2</v>
      </c>
    </row>
    <row r="5443" spans="2:6">
      <c r="B5443" s="444">
        <v>40205</v>
      </c>
      <c r="C5443" s="445">
        <v>60.192593000000002</v>
      </c>
      <c r="D5443" s="445">
        <v>60.192593000000002</v>
      </c>
      <c r="E5443" s="446">
        <f t="shared" si="87"/>
        <v>-0.19347065778632</v>
      </c>
      <c r="F5443" s="80">
        <v>-8.5824877198035887E-2</v>
      </c>
    </row>
    <row r="5444" spans="2:6">
      <c r="B5444" s="444">
        <v>40834</v>
      </c>
      <c r="C5444" s="445">
        <v>74.631621999999993</v>
      </c>
      <c r="D5444" s="445">
        <v>74.631621999999993</v>
      </c>
      <c r="E5444" s="446">
        <f t="shared" si="87"/>
        <v>-0.74527666056638631</v>
      </c>
      <c r="F5444" s="80">
        <v>-8.7479907081723485E-2</v>
      </c>
    </row>
    <row r="5445" spans="2:6">
      <c r="B5445" s="444">
        <v>41929</v>
      </c>
      <c r="C5445" s="445">
        <v>292.990906</v>
      </c>
      <c r="D5445" s="445">
        <v>292.990906</v>
      </c>
      <c r="E5445" s="446">
        <f t="shared" ref="E5445:E5460" si="88">C5445/C5446-1</f>
        <v>9.7614635089667257</v>
      </c>
      <c r="F5445" s="80">
        <v>-9.0799442940043162E-2</v>
      </c>
    </row>
    <row r="5446" spans="2:6">
      <c r="B5446" s="444">
        <v>39763</v>
      </c>
      <c r="C5446" s="445">
        <v>27.225935</v>
      </c>
      <c r="D5446" s="445">
        <v>27.225935</v>
      </c>
      <c r="E5446" s="446">
        <f t="shared" si="88"/>
        <v>-6.4124341618186698E-2</v>
      </c>
      <c r="F5446" s="80">
        <v>-9.2674433306746073E-2</v>
      </c>
    </row>
    <row r="5447" spans="2:6">
      <c r="B5447" s="444">
        <v>39731</v>
      </c>
      <c r="C5447" s="445">
        <v>29.091401999999999</v>
      </c>
      <c r="D5447" s="445">
        <v>29.091401999999999</v>
      </c>
      <c r="E5447" s="446">
        <f t="shared" si="88"/>
        <v>-0.41303448563900402</v>
      </c>
      <c r="F5447" s="80">
        <v>-9.2967221122063792E-2</v>
      </c>
    </row>
    <row r="5448" spans="2:6">
      <c r="B5448" s="444">
        <v>39141</v>
      </c>
      <c r="C5448" s="445">
        <v>49.562370000000001</v>
      </c>
      <c r="D5448" s="445">
        <v>49.562370000000001</v>
      </c>
      <c r="E5448" s="446">
        <f t="shared" si="88"/>
        <v>1.204870448701711</v>
      </c>
      <c r="F5448" s="80">
        <v>-9.4763534172247921E-2</v>
      </c>
    </row>
    <row r="5449" spans="2:6">
      <c r="B5449" s="444">
        <v>39925</v>
      </c>
      <c r="C5449" s="445">
        <v>22.478586</v>
      </c>
      <c r="D5449" s="445">
        <v>22.478586</v>
      </c>
      <c r="E5449" s="446">
        <f t="shared" si="88"/>
        <v>-0.44835227946071865</v>
      </c>
      <c r="F5449" s="80">
        <v>-9.4824288020224357E-2</v>
      </c>
    </row>
    <row r="5450" spans="2:6">
      <c r="B5450" s="444">
        <v>39524</v>
      </c>
      <c r="C5450" s="445">
        <v>40.748080999999999</v>
      </c>
      <c r="D5450" s="445">
        <v>40.748080999999999</v>
      </c>
      <c r="E5450" s="446">
        <f t="shared" si="88"/>
        <v>2.4638453571405496</v>
      </c>
      <c r="F5450" s="80">
        <v>-9.4933166162393001E-2</v>
      </c>
    </row>
    <row r="5451" spans="2:6">
      <c r="B5451" s="444">
        <v>37896</v>
      </c>
      <c r="C5451" s="445">
        <v>11.763828</v>
      </c>
      <c r="D5451" s="445">
        <v>11.763828</v>
      </c>
      <c r="E5451" s="446">
        <f t="shared" si="88"/>
        <v>-0.5894826313263879</v>
      </c>
      <c r="F5451" s="80">
        <v>-9.8928579471233902E-2</v>
      </c>
    </row>
    <row r="5452" spans="2:6">
      <c r="B5452" s="444">
        <v>39743</v>
      </c>
      <c r="C5452" s="445">
        <v>28.656103000000002</v>
      </c>
      <c r="D5452" s="445">
        <v>28.656103000000002</v>
      </c>
      <c r="E5452" s="446">
        <f t="shared" si="88"/>
        <v>1.8013443784788783</v>
      </c>
      <c r="F5452" s="80">
        <v>-9.9583857534669029E-2</v>
      </c>
    </row>
    <row r="5453" spans="2:6">
      <c r="B5453" s="444">
        <v>37739</v>
      </c>
      <c r="C5453" s="445">
        <v>10.229411000000001</v>
      </c>
      <c r="D5453" s="445">
        <v>10.229411000000001</v>
      </c>
      <c r="E5453" s="446">
        <f t="shared" si="88"/>
        <v>-0.96988262852467144</v>
      </c>
      <c r="F5453" s="80">
        <v>-0.11125364500384138</v>
      </c>
    </row>
    <row r="5454" spans="2:6">
      <c r="B5454" s="444">
        <v>42278</v>
      </c>
      <c r="C5454" s="445">
        <v>339.65152</v>
      </c>
      <c r="D5454" s="445">
        <v>339.65152</v>
      </c>
      <c r="E5454" s="446">
        <f t="shared" si="88"/>
        <v>33.02340687725524</v>
      </c>
      <c r="F5454" s="80">
        <v>-0.12737362752851578</v>
      </c>
    </row>
    <row r="5455" spans="2:6">
      <c r="B5455" s="444">
        <v>37743</v>
      </c>
      <c r="C5455" s="445">
        <v>9.9828779999999995</v>
      </c>
      <c r="D5455" s="445">
        <v>9.9828779999999995</v>
      </c>
      <c r="E5455" s="446">
        <f t="shared" si="88"/>
        <v>-0.4871638623182275</v>
      </c>
      <c r="F5455" s="80">
        <v>-0.15139204687453789</v>
      </c>
    </row>
    <row r="5456" spans="2:6">
      <c r="B5456" s="444">
        <v>39820</v>
      </c>
      <c r="C5456" s="445">
        <v>19.466018999999999</v>
      </c>
      <c r="D5456" s="445">
        <v>19.466018999999999</v>
      </c>
      <c r="E5456" s="446">
        <f t="shared" si="88"/>
        <v>0.8873312071064261</v>
      </c>
      <c r="F5456" s="80">
        <v>-0.15549607485665773</v>
      </c>
    </row>
    <row r="5457" spans="2:6">
      <c r="B5457" s="444">
        <v>37721</v>
      </c>
      <c r="C5457" s="445">
        <v>10.314045</v>
      </c>
      <c r="D5457" s="445">
        <v>10.314045</v>
      </c>
      <c r="E5457" s="446">
        <f t="shared" si="88"/>
        <v>-0.13886339146745419</v>
      </c>
      <c r="F5457" s="80">
        <v>-0.15724591716680281</v>
      </c>
    </row>
    <row r="5458" spans="2:6">
      <c r="B5458" s="444">
        <v>37879</v>
      </c>
      <c r="C5458" s="445">
        <v>11.977245999999999</v>
      </c>
      <c r="D5458" s="445">
        <v>11.977245999999999</v>
      </c>
      <c r="E5458" s="446">
        <f t="shared" si="88"/>
        <v>-7.0531094003640216E-2</v>
      </c>
      <c r="F5458" s="80">
        <v>-0.1813382865325498</v>
      </c>
    </row>
    <row r="5459" spans="2:6">
      <c r="B5459" s="444">
        <v>37551</v>
      </c>
      <c r="C5459" s="445">
        <v>12.886118</v>
      </c>
      <c r="D5459" s="445">
        <v>12.886118</v>
      </c>
      <c r="E5459" s="446">
        <f t="shared" si="88"/>
        <v>9.5401768879993742E-2</v>
      </c>
      <c r="F5459" s="80">
        <v>-0.18273043923872723</v>
      </c>
    </row>
    <row r="5460" spans="2:6">
      <c r="B5460" s="444">
        <v>37918</v>
      </c>
      <c r="C5460" s="445">
        <v>11.763828</v>
      </c>
      <c r="D5460" s="445">
        <v>11.763828</v>
      </c>
      <c r="E5460" s="446" t="e">
        <f t="shared" si="88"/>
        <v>#DIV/0!</v>
      </c>
      <c r="F5460" s="80">
        <v>-0.18919593996543627</v>
      </c>
    </row>
  </sheetData>
  <mergeCells count="5">
    <mergeCell ref="H10:L10"/>
    <mergeCell ref="H12:L12"/>
    <mergeCell ref="K38:L38"/>
    <mergeCell ref="B7:L7"/>
    <mergeCell ref="B2:L5"/>
  </mergeCells>
  <printOptions horizontalCentered="1" verticalCentered="1"/>
  <pageMargins left="0" right="0" top="0" bottom="0" header="0" footer="0"/>
  <pageSetup paperSize="13" scale="8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32E20-FE37-4215-AA68-89E2C4FD89D9}">
  <sheetPr codeName="Sheet16"/>
  <dimension ref="B1:V5460"/>
  <sheetViews>
    <sheetView showGridLines="0" view="pageLayout" zoomScaleNormal="100" workbookViewId="0">
      <selection activeCell="O10" sqref="O10"/>
    </sheetView>
  </sheetViews>
  <sheetFormatPr defaultRowHeight="14.4"/>
  <cols>
    <col min="1" max="1" width="2.109375" customWidth="1"/>
    <col min="2" max="2" width="11.88671875" bestFit="1" customWidth="1"/>
    <col min="5" max="5" width="13.5546875" bestFit="1" customWidth="1"/>
    <col min="6" max="6" width="11.33203125" customWidth="1"/>
    <col min="7" max="7" width="16.44140625" bestFit="1" customWidth="1"/>
    <col min="8" max="8" width="3.5546875" customWidth="1"/>
    <col min="9" max="9" width="17" bestFit="1" customWidth="1"/>
    <col min="10" max="10" width="10.21875" bestFit="1" customWidth="1"/>
    <col min="12" max="12" width="10.33203125" bestFit="1" customWidth="1"/>
    <col min="13" max="13" width="10.5546875" bestFit="1" customWidth="1"/>
  </cols>
  <sheetData>
    <row r="1" spans="2:22" ht="14.4" customHeight="1">
      <c r="B1" s="552" t="str">
        <f>'Data Sheet'!B1</f>
        <v>HCL TECHNOLOGIES LTD</v>
      </c>
      <c r="C1" s="552"/>
      <c r="D1" s="552"/>
      <c r="E1" s="552"/>
      <c r="F1" s="552"/>
      <c r="G1" s="552"/>
      <c r="H1" s="552"/>
      <c r="I1" s="552"/>
      <c r="J1" s="552"/>
      <c r="K1" s="552"/>
      <c r="L1" s="552"/>
      <c r="M1" s="552"/>
      <c r="N1" s="259"/>
    </row>
    <row r="2" spans="2:22" ht="14.4" customHeight="1">
      <c r="B2" s="552"/>
      <c r="C2" s="552"/>
      <c r="D2" s="552"/>
      <c r="E2" s="552"/>
      <c r="F2" s="552"/>
      <c r="G2" s="552"/>
      <c r="H2" s="552"/>
      <c r="I2" s="552"/>
      <c r="J2" s="552"/>
      <c r="K2" s="552"/>
      <c r="L2" s="552"/>
      <c r="M2" s="552"/>
      <c r="N2" s="259"/>
    </row>
    <row r="3" spans="2:22" ht="14.4" customHeight="1">
      <c r="B3" s="552"/>
      <c r="C3" s="552"/>
      <c r="D3" s="552"/>
      <c r="E3" s="552"/>
      <c r="F3" s="552"/>
      <c r="G3" s="552"/>
      <c r="H3" s="552"/>
      <c r="I3" s="552"/>
      <c r="J3" s="552"/>
      <c r="K3" s="552"/>
      <c r="L3" s="552"/>
      <c r="M3" s="552"/>
      <c r="N3" s="259"/>
    </row>
    <row r="4" spans="2:22" ht="14.4" customHeight="1">
      <c r="B4" s="552"/>
      <c r="C4" s="552"/>
      <c r="D4" s="552"/>
      <c r="E4" s="552"/>
      <c r="F4" s="552"/>
      <c r="G4" s="552"/>
      <c r="H4" s="552"/>
      <c r="I4" s="552"/>
      <c r="J4" s="552"/>
      <c r="K4" s="552"/>
      <c r="L4" s="552"/>
      <c r="M4" s="552"/>
    </row>
    <row r="5" spans="2:22">
      <c r="B5" s="552"/>
      <c r="C5" s="552"/>
      <c r="D5" s="552"/>
      <c r="E5" s="552"/>
      <c r="F5" s="552"/>
      <c r="G5" s="552"/>
      <c r="H5" s="552"/>
      <c r="I5" s="552"/>
      <c r="J5" s="552"/>
      <c r="K5" s="552"/>
      <c r="L5" s="552"/>
      <c r="M5" s="552"/>
    </row>
    <row r="7" spans="2:22" ht="23.4">
      <c r="B7" s="559" t="str">
        <f>"Value At Risk"&amp;" - "&amp;'Data Sheet'!B1&amp; " (Monte Carlo Simulation) "</f>
        <v xml:space="preserve">Value At Risk - HCL TECHNOLOGIES LTD (Monte Carlo Simulation) </v>
      </c>
      <c r="C7" s="559"/>
      <c r="D7" s="559"/>
      <c r="E7" s="559"/>
      <c r="F7" s="559"/>
      <c r="G7" s="559"/>
      <c r="H7" s="559"/>
      <c r="I7" s="559"/>
      <c r="J7" s="559"/>
      <c r="K7" s="559"/>
      <c r="L7" s="559"/>
      <c r="M7" s="559"/>
    </row>
    <row r="10" spans="2:22">
      <c r="B10" s="24" t="s">
        <v>180</v>
      </c>
      <c r="C10" s="221" t="s">
        <v>399</v>
      </c>
      <c r="D10" s="221" t="s">
        <v>493</v>
      </c>
      <c r="E10" s="221" t="s">
        <v>494</v>
      </c>
      <c r="F10" s="224" t="s">
        <v>495</v>
      </c>
      <c r="G10" s="224" t="s">
        <v>496</v>
      </c>
      <c r="H10" s="220"/>
      <c r="I10" s="534" t="s">
        <v>482</v>
      </c>
      <c r="J10" s="534"/>
      <c r="K10" s="534"/>
      <c r="L10" s="534"/>
      <c r="M10" s="534"/>
    </row>
    <row r="11" spans="2:22">
      <c r="B11" s="444">
        <v>37921</v>
      </c>
      <c r="C11" s="445">
        <v>14.166631000000001</v>
      </c>
      <c r="D11" s="446">
        <f t="shared" ref="D11:D74" si="0">B11/B12-1</f>
        <v>-5.0479505220722642E-2</v>
      </c>
      <c r="E11" s="80">
        <v>0.20425349639590107</v>
      </c>
      <c r="F11">
        <v>1</v>
      </c>
      <c r="G11" s="80">
        <f ca="1">_xlfn.NORM.INV(RAND(),M$13,M$14)</f>
        <v>-1.8018381438785522E-2</v>
      </c>
      <c r="P11" t="s">
        <v>470</v>
      </c>
    </row>
    <row r="12" spans="2:22">
      <c r="B12" s="444">
        <v>39937</v>
      </c>
      <c r="C12" s="445">
        <v>27.945550999999998</v>
      </c>
      <c r="D12" s="446">
        <f t="shared" si="0"/>
        <v>3.4926378209960696E-3</v>
      </c>
      <c r="E12" s="80">
        <v>0.18562640144683873</v>
      </c>
      <c r="F12">
        <v>2</v>
      </c>
      <c r="G12" s="80">
        <f t="shared" ref="G12:G74" ca="1" si="1">_xlfn.NORM.INV(RAND(),M$13,M$14)</f>
        <v>8.9057273287156732E-3</v>
      </c>
      <c r="I12" s="514" t="s">
        <v>483</v>
      </c>
      <c r="J12" s="514"/>
      <c r="K12" s="514"/>
      <c r="L12" s="514"/>
      <c r="M12" s="514"/>
    </row>
    <row r="13" spans="2:22">
      <c r="B13" s="444">
        <v>39798</v>
      </c>
      <c r="C13" s="445">
        <v>21.726011</v>
      </c>
      <c r="D13" s="446">
        <f t="shared" si="0"/>
        <v>5.4475120555349532E-2</v>
      </c>
      <c r="E13" s="80">
        <v>0.18488202341926918</v>
      </c>
      <c r="F13">
        <v>3</v>
      </c>
      <c r="G13" s="80">
        <f t="shared" ca="1" si="1"/>
        <v>-2.4431227866855931E-2</v>
      </c>
      <c r="I13" t="s">
        <v>163</v>
      </c>
      <c r="M13" s="89">
        <f>AVERAGE(E11:E5460)</f>
        <v>1.1544424890030738E-3</v>
      </c>
      <c r="V13" s="89"/>
    </row>
    <row r="14" spans="2:22">
      <c r="B14" s="444">
        <v>37742</v>
      </c>
      <c r="C14" s="445">
        <v>11.763828</v>
      </c>
      <c r="D14" s="446">
        <f t="shared" si="0"/>
        <v>-5.0563493660696346E-2</v>
      </c>
      <c r="E14" s="80">
        <v>0.18451341855631243</v>
      </c>
      <c r="F14">
        <v>4</v>
      </c>
      <c r="G14" s="80">
        <f t="shared" ca="1" si="1"/>
        <v>-2.0098720165732699E-2</v>
      </c>
      <c r="I14" t="s">
        <v>484</v>
      </c>
      <c r="M14" s="89">
        <f>_xlfn.STDEV.S(E11:E5460)</f>
        <v>2.3885774087146778E-2</v>
      </c>
      <c r="V14" s="89"/>
    </row>
    <row r="15" spans="2:22">
      <c r="B15" s="444">
        <v>39752</v>
      </c>
      <c r="C15" s="445">
        <v>30.527649</v>
      </c>
      <c r="D15" s="446">
        <f t="shared" si="0"/>
        <v>5.3619231890588148E-2</v>
      </c>
      <c r="E15" s="80">
        <v>0.14012485272564423</v>
      </c>
      <c r="F15">
        <v>5</v>
      </c>
      <c r="G15" s="80">
        <f t="shared" ca="1" si="1"/>
        <v>-2.0431224470152262E-2</v>
      </c>
      <c r="I15" t="s">
        <v>485</v>
      </c>
      <c r="M15" s="89">
        <f>MIN(E11:E5460)</f>
        <v>-0.18919593996543627</v>
      </c>
      <c r="V15" s="89"/>
    </row>
    <row r="16" spans="2:22">
      <c r="B16" s="444">
        <v>37729</v>
      </c>
      <c r="C16" s="445">
        <v>11.763828</v>
      </c>
      <c r="D16" s="446">
        <f t="shared" si="0"/>
        <v>-5.0842767295597446E-2</v>
      </c>
      <c r="E16" s="80">
        <v>0.13409030436945435</v>
      </c>
      <c r="F16">
        <v>6</v>
      </c>
      <c r="G16" s="80">
        <f t="shared" ca="1" si="1"/>
        <v>-2.3777661867013671E-2</v>
      </c>
      <c r="I16" t="s">
        <v>486</v>
      </c>
      <c r="M16" s="89">
        <f>MAX(E11:E5460)</f>
        <v>0.20425349639590107</v>
      </c>
      <c r="V16" s="89"/>
    </row>
    <row r="17" spans="2:20">
      <c r="B17" s="444">
        <v>39750</v>
      </c>
      <c r="C17" s="445">
        <v>26.775707000000001</v>
      </c>
      <c r="D17" s="446">
        <f t="shared" si="0"/>
        <v>-5.5787656668251362E-3</v>
      </c>
      <c r="E17" s="80">
        <v>0.13256181297822778</v>
      </c>
      <c r="F17">
        <v>7</v>
      </c>
      <c r="G17" s="80">
        <f t="shared" ca="1" si="1"/>
        <v>-8.4875722681197509E-3</v>
      </c>
      <c r="I17" t="s">
        <v>487</v>
      </c>
      <c r="M17" s="223">
        <f>M24</f>
        <v>1574.9</v>
      </c>
    </row>
    <row r="18" spans="2:20">
      <c r="B18" s="444">
        <v>39973</v>
      </c>
      <c r="C18" s="445">
        <v>35.210498999999999</v>
      </c>
      <c r="D18" s="446">
        <f t="shared" si="0"/>
        <v>5.506745763559362E-4</v>
      </c>
      <c r="E18" s="80">
        <v>0.12666663744179818</v>
      </c>
      <c r="F18">
        <v>8</v>
      </c>
      <c r="G18" s="80">
        <f t="shared" ca="1" si="1"/>
        <v>-3.0871488311555104E-2</v>
      </c>
      <c r="M18" s="223"/>
    </row>
    <row r="19" spans="2:20">
      <c r="B19" s="444">
        <v>39951</v>
      </c>
      <c r="C19" s="445">
        <v>30.074310000000001</v>
      </c>
      <c r="D19" s="446">
        <f t="shared" si="0"/>
        <v>5.419954086075407E-2</v>
      </c>
      <c r="E19" s="80">
        <v>0.12351990368178178</v>
      </c>
      <c r="F19">
        <v>9</v>
      </c>
      <c r="G19" s="80">
        <f t="shared" ca="1" si="1"/>
        <v>2.3736171291941317E-3</v>
      </c>
      <c r="I19" s="514" t="s">
        <v>497</v>
      </c>
      <c r="J19" s="514"/>
      <c r="K19" s="514"/>
      <c r="L19" s="514"/>
      <c r="M19" s="514"/>
    </row>
    <row r="20" spans="2:20">
      <c r="B20" s="444">
        <v>37897</v>
      </c>
      <c r="C20" s="445">
        <v>13.103216</v>
      </c>
      <c r="D20" s="446">
        <f t="shared" si="0"/>
        <v>-0.13729284283372789</v>
      </c>
      <c r="E20" s="80">
        <v>0.11385647597023696</v>
      </c>
      <c r="F20">
        <v>10</v>
      </c>
      <c r="G20" s="80">
        <f t="shared" ca="1" si="1"/>
        <v>3.2333823122601364E-2</v>
      </c>
      <c r="I20" t="s">
        <v>163</v>
      </c>
      <c r="M20" s="89">
        <f ca="1">AVERAGE(G11:G4451)</f>
        <v>1.564029222510914E-3</v>
      </c>
      <c r="R20" s="86"/>
      <c r="S20" s="89"/>
      <c r="T20" s="89"/>
    </row>
    <row r="21" spans="2:20">
      <c r="B21" s="444">
        <v>43928</v>
      </c>
      <c r="C21" s="445">
        <v>385.09970099999998</v>
      </c>
      <c r="D21" s="446">
        <f t="shared" si="0"/>
        <v>0.10064894390017787</v>
      </c>
      <c r="E21" s="80">
        <v>0.11175457786449572</v>
      </c>
      <c r="F21">
        <v>11</v>
      </c>
      <c r="G21" s="80">
        <f t="shared" ca="1" si="1"/>
        <v>1.9770790189109735E-2</v>
      </c>
      <c r="I21" t="s">
        <v>484</v>
      </c>
      <c r="M21" s="89">
        <f ca="1">_xlfn.STDEV.S(G11:G4451)</f>
        <v>2.3681955092487977E-2</v>
      </c>
      <c r="R21" s="86"/>
      <c r="S21" s="89"/>
      <c r="T21" s="89"/>
    </row>
    <row r="22" spans="2:20">
      <c r="B22" s="444">
        <v>39911</v>
      </c>
      <c r="C22" s="445">
        <v>22.343765000000001</v>
      </c>
      <c r="D22" s="446">
        <f t="shared" si="0"/>
        <v>-2.4993126890104911E-3</v>
      </c>
      <c r="E22" s="80">
        <v>0.11130992060944034</v>
      </c>
      <c r="F22">
        <v>12</v>
      </c>
      <c r="G22" s="80">
        <f t="shared" ca="1" si="1"/>
        <v>5.1835438891832406E-3</v>
      </c>
      <c r="I22" t="s">
        <v>485</v>
      </c>
      <c r="M22" s="89">
        <f ca="1">MIN(G11:G4451)</f>
        <v>-8.1359528000276529E-2</v>
      </c>
      <c r="R22" s="89"/>
      <c r="S22" s="89"/>
      <c r="T22" s="89"/>
    </row>
    <row r="23" spans="2:20">
      <c r="B23" s="444">
        <v>40011</v>
      </c>
      <c r="C23" s="445">
        <v>39.033192</v>
      </c>
      <c r="D23" s="446">
        <f t="shared" si="0"/>
        <v>4.9303716136476883E-2</v>
      </c>
      <c r="E23" s="80">
        <v>0.10913763459980919</v>
      </c>
      <c r="F23">
        <v>13</v>
      </c>
      <c r="G23" s="80">
        <f t="shared" ca="1" si="1"/>
        <v>3.6147443367155457E-3</v>
      </c>
      <c r="I23" t="s">
        <v>486</v>
      </c>
      <c r="M23" s="89">
        <f ca="1">MAX(G11:G4451)</f>
        <v>7.9176704716385465E-2</v>
      </c>
    </row>
    <row r="24" spans="2:20">
      <c r="B24" s="444">
        <v>38131</v>
      </c>
      <c r="C24" s="445">
        <v>25.851610000000001</v>
      </c>
      <c r="D24" s="446">
        <f t="shared" si="0"/>
        <v>-4.1934673366834208E-2</v>
      </c>
      <c r="E24" s="80">
        <v>0.10748161555782398</v>
      </c>
      <c r="F24">
        <v>14</v>
      </c>
      <c r="G24" s="80">
        <f t="shared" ca="1" si="1"/>
        <v>-4.4814412732788945E-2</v>
      </c>
      <c r="I24" t="s">
        <v>487</v>
      </c>
      <c r="M24" s="223">
        <f>'Data Sheet'!B8</f>
        <v>1574.9</v>
      </c>
    </row>
    <row r="25" spans="2:20">
      <c r="B25" s="444">
        <v>39800</v>
      </c>
      <c r="C25" s="445">
        <v>23.862425000000002</v>
      </c>
      <c r="D25" s="446">
        <f t="shared" si="0"/>
        <v>-9.4446087688562219E-2</v>
      </c>
      <c r="E25" s="80">
        <v>0.10552129065806204</v>
      </c>
      <c r="F25">
        <v>15</v>
      </c>
      <c r="G25" s="80">
        <f t="shared" ca="1" si="1"/>
        <v>3.329059254073765E-2</v>
      </c>
      <c r="M25" s="223"/>
    </row>
    <row r="26" spans="2:20">
      <c r="B26" s="444">
        <v>43951</v>
      </c>
      <c r="C26" s="445">
        <v>463.97195399999998</v>
      </c>
      <c r="D26" s="446">
        <f t="shared" si="0"/>
        <v>-3.1074215205951772E-3</v>
      </c>
      <c r="E26" s="80">
        <v>0.10533813007927018</v>
      </c>
      <c r="F26">
        <v>16</v>
      </c>
      <c r="G26" s="80">
        <f t="shared" ca="1" si="1"/>
        <v>-2.6634909909384268E-2</v>
      </c>
      <c r="I26" s="225" t="s">
        <v>488</v>
      </c>
      <c r="J26" s="219" t="s">
        <v>489</v>
      </c>
      <c r="K26" s="219" t="s">
        <v>490</v>
      </c>
      <c r="L26" s="219" t="s">
        <v>491</v>
      </c>
      <c r="M26" s="219" t="s">
        <v>492</v>
      </c>
    </row>
    <row r="27" spans="2:20">
      <c r="B27" s="444">
        <v>44088</v>
      </c>
      <c r="C27" s="445">
        <v>682.55145300000004</v>
      </c>
      <c r="D27" s="446">
        <f t="shared" si="0"/>
        <v>0.16597905426848625</v>
      </c>
      <c r="E27" s="80">
        <v>0.10463438070840025</v>
      </c>
      <c r="F27">
        <v>17</v>
      </c>
      <c r="G27" s="80">
        <f t="shared" ca="1" si="1"/>
        <v>-2.2872868342595819E-3</v>
      </c>
      <c r="I27" s="227">
        <v>0.05</v>
      </c>
      <c r="J27" s="89">
        <v>0.95</v>
      </c>
      <c r="K27" s="89">
        <f ca="1">_xlfn.PERCENTILE.INC($G$11:$G$4451,I27)</f>
        <v>-3.6632306891381763E-2</v>
      </c>
      <c r="L27" s="222">
        <f ca="1">$M$24*(1+K27)</f>
        <v>1517.207779876763</v>
      </c>
      <c r="M27" s="222">
        <f ca="1">L27-$M$24</f>
        <v>-57.692220123237121</v>
      </c>
    </row>
    <row r="28" spans="2:20">
      <c r="B28" s="444">
        <v>37812</v>
      </c>
      <c r="C28" s="445">
        <v>12.624862</v>
      </c>
      <c r="D28" s="446">
        <f t="shared" si="0"/>
        <v>-4.2224980369310217E-2</v>
      </c>
      <c r="E28" s="80">
        <v>0.10109122167341011</v>
      </c>
      <c r="F28">
        <v>18</v>
      </c>
      <c r="G28" s="80">
        <f t="shared" ca="1" si="1"/>
        <v>1.5278031729073384E-2</v>
      </c>
      <c r="I28" s="227">
        <v>0.01</v>
      </c>
      <c r="J28" s="89">
        <v>0.99</v>
      </c>
      <c r="K28" s="89">
        <f t="shared" ref="K28:K29" ca="1" si="2">_xlfn.PERCENTILE.INC($G$11:$G$4451,I28)</f>
        <v>-5.4401251393990151E-2</v>
      </c>
      <c r="L28" s="222">
        <f ca="1">$M$24*(1+K28)</f>
        <v>1489.223469179605</v>
      </c>
      <c r="M28" s="222">
        <f ca="1">L28-$M$24</f>
        <v>-85.676530820395101</v>
      </c>
    </row>
    <row r="29" spans="2:20">
      <c r="B29" s="444">
        <v>39479</v>
      </c>
      <c r="C29" s="445">
        <v>45.106983</v>
      </c>
      <c r="D29" s="446">
        <f t="shared" si="0"/>
        <v>-2.8878557548028483E-2</v>
      </c>
      <c r="E29" s="80">
        <v>0.10055881433463099</v>
      </c>
      <c r="F29">
        <v>19</v>
      </c>
      <c r="G29" s="80">
        <f t="shared" ca="1" si="1"/>
        <v>-1.2495144420815705E-3</v>
      </c>
      <c r="I29" s="228">
        <v>5.0000000000000001E-3</v>
      </c>
      <c r="J29" s="89">
        <v>0.995</v>
      </c>
      <c r="K29" s="89">
        <f t="shared" ca="1" si="2"/>
        <v>-6.1559284445945113E-2</v>
      </c>
      <c r="L29" s="222">
        <f ca="1">$M$24*(1+K29)</f>
        <v>1477.9502829260809</v>
      </c>
      <c r="M29" s="222">
        <f ca="1">L29-$M$24</f>
        <v>-96.949717073919146</v>
      </c>
    </row>
    <row r="30" spans="2:20">
      <c r="B30" s="444">
        <v>40653</v>
      </c>
      <c r="C30" s="445">
        <v>96.789764000000005</v>
      </c>
      <c r="D30" s="446">
        <f t="shared" si="0"/>
        <v>1.5157568795884702E-2</v>
      </c>
      <c r="E30" s="80">
        <v>9.7156562038664518E-2</v>
      </c>
      <c r="F30">
        <v>20</v>
      </c>
      <c r="G30" s="80">
        <f t="shared" ca="1" si="1"/>
        <v>-1.5543756115758986E-2</v>
      </c>
    </row>
    <row r="31" spans="2:20">
      <c r="B31" s="444">
        <v>40046</v>
      </c>
      <c r="C31" s="445">
        <v>50.637160999999999</v>
      </c>
      <c r="D31" s="446">
        <f t="shared" si="0"/>
        <v>9.6054456069583072E-3</v>
      </c>
      <c r="E31" s="80">
        <v>9.71540624352496E-2</v>
      </c>
      <c r="F31">
        <v>21</v>
      </c>
      <c r="G31" s="80">
        <f t="shared" ca="1" si="1"/>
        <v>-8.9137809346305948E-3</v>
      </c>
    </row>
    <row r="32" spans="2:20">
      <c r="B32" s="444">
        <v>39665</v>
      </c>
      <c r="C32" s="445">
        <v>41.026992999999997</v>
      </c>
      <c r="D32" s="446">
        <f t="shared" si="0"/>
        <v>-7.3823823823824242E-3</v>
      </c>
      <c r="E32" s="80">
        <v>9.1860196415641582E-2</v>
      </c>
      <c r="F32">
        <v>22</v>
      </c>
      <c r="G32" s="80">
        <f t="shared" ca="1" si="1"/>
        <v>1.0912800755949649E-2</v>
      </c>
    </row>
    <row r="33" spans="2:13">
      <c r="B33" s="444">
        <v>39960</v>
      </c>
      <c r="C33" s="445">
        <v>31.695782000000001</v>
      </c>
      <c r="D33" s="446">
        <f t="shared" si="0"/>
        <v>5.5106816637728873E-3</v>
      </c>
      <c r="E33" s="80">
        <v>9.1391138666646832E-2</v>
      </c>
      <c r="F33">
        <v>23</v>
      </c>
      <c r="G33" s="80">
        <f t="shared" ca="1" si="1"/>
        <v>3.1415219933437558E-2</v>
      </c>
    </row>
    <row r="34" spans="2:13">
      <c r="B34" s="444">
        <v>39741</v>
      </c>
      <c r="C34" s="445">
        <v>29.424607999999999</v>
      </c>
      <c r="D34" s="446">
        <f t="shared" si="0"/>
        <v>2.1356977640709429E-2</v>
      </c>
      <c r="E34" s="80">
        <v>8.9873842597822717E-2</v>
      </c>
      <c r="F34">
        <v>24</v>
      </c>
      <c r="G34" s="80">
        <f t="shared" ca="1" si="1"/>
        <v>2.24131790267512E-2</v>
      </c>
    </row>
    <row r="35" spans="2:13">
      <c r="B35" s="444">
        <v>38910</v>
      </c>
      <c r="C35" s="445">
        <v>44.932274</v>
      </c>
      <c r="D35" s="446">
        <f t="shared" si="0"/>
        <v>5.3999845714725048E-4</v>
      </c>
      <c r="E35" s="80">
        <v>8.8830449302422787E-2</v>
      </c>
      <c r="F35">
        <v>25</v>
      </c>
      <c r="G35" s="80">
        <f t="shared" ca="1" si="1"/>
        <v>8.8432755912206656E-3</v>
      </c>
    </row>
    <row r="36" spans="2:13">
      <c r="B36" s="444">
        <v>38889</v>
      </c>
      <c r="C36" s="445">
        <v>38.36956</v>
      </c>
      <c r="D36" s="446">
        <f t="shared" si="0"/>
        <v>-7.4820383499072163E-2</v>
      </c>
      <c r="E36" s="80">
        <v>8.8022574416266375E-2</v>
      </c>
      <c r="F36">
        <v>26</v>
      </c>
      <c r="G36" s="80">
        <f t="shared" ca="1" si="1"/>
        <v>-1.4729092207133336E-2</v>
      </c>
    </row>
    <row r="37" spans="2:13">
      <c r="B37" s="444">
        <v>42034</v>
      </c>
      <c r="C37" s="445">
        <v>350.10299700000002</v>
      </c>
      <c r="D37" s="446">
        <f t="shared" si="0"/>
        <v>0.11422133863485762</v>
      </c>
      <c r="E37" s="80">
        <v>8.6601028539609493E-2</v>
      </c>
      <c r="F37">
        <v>27</v>
      </c>
      <c r="G37" s="80">
        <f t="shared" ca="1" si="1"/>
        <v>-1.1460824000035624E-2</v>
      </c>
    </row>
    <row r="38" spans="2:13">
      <c r="B38" s="444">
        <v>37725</v>
      </c>
      <c r="C38" s="445">
        <v>11.763828</v>
      </c>
      <c r="D38" s="446">
        <f t="shared" si="0"/>
        <v>-5.277826600045199E-2</v>
      </c>
      <c r="E38" s="80">
        <v>8.556898386987366E-2</v>
      </c>
      <c r="F38">
        <v>28</v>
      </c>
      <c r="G38" s="80">
        <f t="shared" ca="1" si="1"/>
        <v>-3.2840154546734848E-2</v>
      </c>
    </row>
    <row r="39" spans="2:13">
      <c r="B39" s="444">
        <v>39827</v>
      </c>
      <c r="C39" s="445">
        <v>20.860868</v>
      </c>
      <c r="D39" s="446">
        <f t="shared" si="0"/>
        <v>-4.6733643224871058E-3</v>
      </c>
      <c r="E39" s="80">
        <v>8.5438794049628619E-2</v>
      </c>
      <c r="F39">
        <v>29</v>
      </c>
      <c r="G39" s="80">
        <f t="shared" ca="1" si="1"/>
        <v>1.9759095781354825E-2</v>
      </c>
    </row>
    <row r="40" spans="2:13">
      <c r="B40" s="444">
        <v>40014</v>
      </c>
      <c r="C40" s="445">
        <v>42.348613999999998</v>
      </c>
      <c r="D40" s="446">
        <f t="shared" si="0"/>
        <v>1.3731252533441429E-2</v>
      </c>
      <c r="E40" s="80">
        <v>8.4938531288960339E-2</v>
      </c>
      <c r="F40">
        <v>30</v>
      </c>
      <c r="G40" s="80">
        <f t="shared" ca="1" si="1"/>
        <v>-3.072912588273273E-2</v>
      </c>
    </row>
    <row r="41" spans="2:13">
      <c r="B41" s="444">
        <v>39472</v>
      </c>
      <c r="C41" s="445">
        <v>42.350864000000001</v>
      </c>
      <c r="D41" s="446">
        <f t="shared" si="0"/>
        <v>4.0708711242353868E-2</v>
      </c>
      <c r="E41" s="80">
        <v>8.4473263900634254E-2</v>
      </c>
      <c r="F41">
        <v>31</v>
      </c>
      <c r="G41" s="80">
        <f t="shared" ca="1" si="1"/>
        <v>1.9598649215762952E-2</v>
      </c>
    </row>
    <row r="42" spans="2:13">
      <c r="B42" s="444">
        <v>37928</v>
      </c>
      <c r="C42" s="445">
        <v>17.312735</v>
      </c>
      <c r="D42" s="446">
        <f t="shared" si="0"/>
        <v>-5.8601603415324277E-2</v>
      </c>
      <c r="E42" s="80">
        <v>8.4351539961843969E-2</v>
      </c>
      <c r="F42">
        <v>32</v>
      </c>
      <c r="G42" s="80">
        <f t="shared" ca="1" si="1"/>
        <v>-1.136751584368955E-2</v>
      </c>
    </row>
    <row r="43" spans="2:13">
      <c r="B43" s="444">
        <v>40289</v>
      </c>
      <c r="C43" s="445">
        <v>68.355498999999995</v>
      </c>
      <c r="D43" s="446">
        <f t="shared" si="0"/>
        <v>1.3763776357505808E-2</v>
      </c>
      <c r="E43" s="80">
        <v>8.2669594903173049E-2</v>
      </c>
      <c r="F43">
        <v>33</v>
      </c>
      <c r="G43" s="80">
        <f t="shared" ca="1" si="1"/>
        <v>8.2126547039984149E-3</v>
      </c>
    </row>
    <row r="44" spans="2:13">
      <c r="B44" s="444">
        <v>39742</v>
      </c>
      <c r="C44" s="445">
        <v>31.825399000000001</v>
      </c>
      <c r="D44" s="446">
        <f t="shared" si="0"/>
        <v>2.364516793735838E-2</v>
      </c>
      <c r="E44" s="80">
        <v>8.159126537896455E-2</v>
      </c>
      <c r="F44">
        <v>34</v>
      </c>
      <c r="G44" s="80">
        <f t="shared" ca="1" si="1"/>
        <v>-3.1773489827209768E-2</v>
      </c>
    </row>
    <row r="45" spans="2:13">
      <c r="B45" s="444">
        <v>38824</v>
      </c>
      <c r="C45" s="445">
        <v>50.930782000000001</v>
      </c>
      <c r="D45" s="446">
        <f t="shared" si="0"/>
        <v>2.5435144343783911E-2</v>
      </c>
      <c r="E45" s="80">
        <v>8.1500893790598328E-2</v>
      </c>
      <c r="F45">
        <v>35</v>
      </c>
      <c r="G45" s="80">
        <f t="shared" ca="1" si="1"/>
        <v>-5.0255318394884889E-2</v>
      </c>
    </row>
    <row r="46" spans="2:13">
      <c r="B46" s="444">
        <v>37861</v>
      </c>
      <c r="C46" s="445">
        <v>13.787634000000001</v>
      </c>
      <c r="D46" s="446">
        <f t="shared" si="0"/>
        <v>-4.3116738696388435E-2</v>
      </c>
      <c r="E46" s="80">
        <v>8.1073151186855874E-2</v>
      </c>
      <c r="F46">
        <v>36</v>
      </c>
      <c r="G46" s="80">
        <f t="shared" ca="1" si="1"/>
        <v>1.2372872669228964E-2</v>
      </c>
      <c r="L46" s="558" t="s">
        <v>498</v>
      </c>
      <c r="M46" s="558"/>
    </row>
    <row r="47" spans="2:13">
      <c r="B47" s="444">
        <v>39567</v>
      </c>
      <c r="C47" s="445">
        <v>49.023921999999999</v>
      </c>
      <c r="D47" s="446">
        <f t="shared" si="0"/>
        <v>4.003259383871316E-2</v>
      </c>
      <c r="E47" s="80">
        <v>8.1009824076087922E-2</v>
      </c>
      <c r="F47">
        <v>37</v>
      </c>
      <c r="G47" s="80">
        <f t="shared" ca="1" si="1"/>
        <v>-1.1191957679815165E-2</v>
      </c>
      <c r="L47" s="231" t="s">
        <v>500</v>
      </c>
      <c r="M47" s="230">
        <f>'VAR Historical App.'!L39</f>
        <v>45497</v>
      </c>
    </row>
    <row r="48" spans="2:13">
      <c r="B48" s="444">
        <v>38044</v>
      </c>
      <c r="C48" s="445">
        <v>21.754273999999999</v>
      </c>
      <c r="D48" s="446">
        <f t="shared" si="0"/>
        <v>-4.4816590926209598E-2</v>
      </c>
      <c r="E48" s="80">
        <v>8.0908516163935129E-2</v>
      </c>
      <c r="F48">
        <v>38</v>
      </c>
      <c r="G48" s="80">
        <f t="shared" ca="1" si="1"/>
        <v>-1.5158494281896506E-2</v>
      </c>
      <c r="L48" s="229" t="s">
        <v>499</v>
      </c>
      <c r="M48" s="230">
        <f>'VAR Historical App.'!L40</f>
        <v>37480</v>
      </c>
    </row>
    <row r="49" spans="2:7">
      <c r="B49" s="444">
        <v>39829</v>
      </c>
      <c r="C49" s="445">
        <v>20.790230000000001</v>
      </c>
      <c r="D49" s="446">
        <f t="shared" si="0"/>
        <v>4.6176880039925372E-2</v>
      </c>
      <c r="E49" s="80">
        <v>7.9284650364440212E-2</v>
      </c>
      <c r="F49">
        <v>39</v>
      </c>
      <c r="G49" s="80">
        <f t="shared" ca="1" si="1"/>
        <v>3.1049415668900467E-2</v>
      </c>
    </row>
    <row r="50" spans="2:7">
      <c r="B50" s="444">
        <v>38071</v>
      </c>
      <c r="C50" s="445">
        <v>19.237981999999999</v>
      </c>
      <c r="D50" s="446">
        <f t="shared" si="0"/>
        <v>3.0298240067445636E-3</v>
      </c>
      <c r="E50" s="80">
        <v>7.8734153238597004E-2</v>
      </c>
      <c r="F50">
        <v>40</v>
      </c>
      <c r="G50" s="80">
        <f t="shared" ca="1" si="1"/>
        <v>4.1684412312114581E-2</v>
      </c>
    </row>
    <row r="51" spans="2:7">
      <c r="B51" s="444">
        <v>37956</v>
      </c>
      <c r="C51" s="445">
        <v>21.564675999999999</v>
      </c>
      <c r="D51" s="446">
        <f t="shared" si="0"/>
        <v>-4.4170234197934977E-2</v>
      </c>
      <c r="E51" s="80">
        <v>7.8704762499307135E-2</v>
      </c>
      <c r="F51">
        <v>41</v>
      </c>
      <c r="G51" s="80">
        <f t="shared" ca="1" si="1"/>
        <v>9.6394611973679416E-3</v>
      </c>
    </row>
    <row r="52" spans="2:7">
      <c r="B52" s="444">
        <v>39710</v>
      </c>
      <c r="C52" s="445">
        <v>39.198635000000003</v>
      </c>
      <c r="D52" s="446">
        <f t="shared" si="0"/>
        <v>4.5165026056745772E-2</v>
      </c>
      <c r="E52" s="80">
        <v>7.8260655484274189E-2</v>
      </c>
      <c r="F52">
        <v>42</v>
      </c>
      <c r="G52" s="80">
        <f t="shared" ca="1" si="1"/>
        <v>4.6282176398313231E-2</v>
      </c>
    </row>
    <row r="53" spans="2:7">
      <c r="B53" s="444">
        <v>37994</v>
      </c>
      <c r="C53" s="445">
        <v>24.065722999999998</v>
      </c>
      <c r="D53" s="446">
        <f t="shared" si="0"/>
        <v>-5.105150107397971E-2</v>
      </c>
      <c r="E53" s="80">
        <v>7.8231849666961173E-2</v>
      </c>
      <c r="F53">
        <v>43</v>
      </c>
      <c r="G53" s="80">
        <f t="shared" ca="1" si="1"/>
        <v>9.5830025322869057E-3</v>
      </c>
    </row>
    <row r="54" spans="2:7">
      <c r="B54" s="444">
        <v>40038</v>
      </c>
      <c r="C54" s="445">
        <v>51.225971000000001</v>
      </c>
      <c r="D54" s="446">
        <f t="shared" si="0"/>
        <v>2.9863415386989667E-2</v>
      </c>
      <c r="E54" s="80">
        <v>7.7758672221435177E-2</v>
      </c>
      <c r="F54">
        <v>44</v>
      </c>
      <c r="G54" s="80">
        <f t="shared" ca="1" si="1"/>
        <v>-1.79952286905685E-2</v>
      </c>
    </row>
    <row r="55" spans="2:7">
      <c r="B55" s="444">
        <v>38877</v>
      </c>
      <c r="C55" s="445">
        <v>35.937077000000002</v>
      </c>
      <c r="D55" s="446">
        <f t="shared" si="0"/>
        <v>-4.6758532757944282E-2</v>
      </c>
      <c r="E55" s="80">
        <v>7.7755529809411916E-2</v>
      </c>
      <c r="F55">
        <v>45</v>
      </c>
      <c r="G55" s="80">
        <f t="shared" ca="1" si="1"/>
        <v>1.7148809924813106E-2</v>
      </c>
    </row>
    <row r="56" spans="2:7">
      <c r="B56" s="444">
        <v>40784</v>
      </c>
      <c r="C56" s="445">
        <v>72.559546999999995</v>
      </c>
      <c r="D56" s="446">
        <f t="shared" si="0"/>
        <v>-7.1191072648599363E-2</v>
      </c>
      <c r="E56" s="80">
        <v>7.6212694298689154E-2</v>
      </c>
      <c r="F56">
        <v>46</v>
      </c>
      <c r="G56" s="80">
        <f t="shared" ca="1" si="1"/>
        <v>3.0883207073542293E-2</v>
      </c>
    </row>
    <row r="57" spans="2:7">
      <c r="B57" s="444">
        <v>43910</v>
      </c>
      <c r="C57" s="445">
        <v>379.764679</v>
      </c>
      <c r="D57" s="446">
        <f t="shared" si="0"/>
        <v>0.11077382307556105</v>
      </c>
      <c r="E57" s="80">
        <v>7.6066960473492262E-2</v>
      </c>
      <c r="F57">
        <v>47</v>
      </c>
      <c r="G57" s="80">
        <f t="shared" ca="1" si="1"/>
        <v>-2.4977073128990349E-3</v>
      </c>
    </row>
    <row r="58" spans="2:7">
      <c r="B58" s="444">
        <v>39531</v>
      </c>
      <c r="C58" s="445">
        <v>46.480792999999998</v>
      </c>
      <c r="D58" s="446">
        <f t="shared" si="0"/>
        <v>4.3915707193408648E-2</v>
      </c>
      <c r="E58" s="80">
        <v>7.5127434429332451E-2</v>
      </c>
      <c r="F58">
        <v>48</v>
      </c>
      <c r="G58" s="80">
        <f t="shared" ca="1" si="1"/>
        <v>2.1200370125865734E-2</v>
      </c>
    </row>
    <row r="59" spans="2:7">
      <c r="B59" s="444">
        <v>37868</v>
      </c>
      <c r="C59" s="445">
        <v>15.406673</v>
      </c>
      <c r="D59" s="446">
        <f t="shared" si="0"/>
        <v>-3.3733095177341132E-2</v>
      </c>
      <c r="E59" s="80">
        <v>7.3589738140142469E-2</v>
      </c>
      <c r="F59">
        <v>49</v>
      </c>
      <c r="G59" s="80">
        <f t="shared" ca="1" si="1"/>
        <v>-1.7118975701557401E-3</v>
      </c>
    </row>
    <row r="60" spans="2:7">
      <c r="B60" s="444">
        <v>39190</v>
      </c>
      <c r="C60" s="445">
        <v>53.335262</v>
      </c>
      <c r="D60" s="446">
        <f t="shared" si="0"/>
        <v>9.8953770035561384E-3</v>
      </c>
      <c r="E60" s="80">
        <v>7.3550887531468767E-2</v>
      </c>
      <c r="F60">
        <v>50</v>
      </c>
      <c r="G60" s="80">
        <f t="shared" ca="1" si="1"/>
        <v>1.5908076386325853E-2</v>
      </c>
    </row>
    <row r="61" spans="2:7">
      <c r="B61" s="444">
        <v>38806</v>
      </c>
      <c r="C61" s="445">
        <v>53.644950999999999</v>
      </c>
      <c r="D61" s="446">
        <f t="shared" si="0"/>
        <v>3.5157917200170807E-2</v>
      </c>
      <c r="E61" s="80">
        <v>7.328280446522073E-2</v>
      </c>
      <c r="F61">
        <v>51</v>
      </c>
      <c r="G61" s="80">
        <f t="shared" ca="1" si="1"/>
        <v>-1.982650240815691E-3</v>
      </c>
    </row>
    <row r="62" spans="2:7">
      <c r="B62" s="444">
        <v>37488</v>
      </c>
      <c r="C62" s="445">
        <v>15.282569000000001</v>
      </c>
      <c r="D62" s="446">
        <f t="shared" si="0"/>
        <v>-6.009778112072206E-2</v>
      </c>
      <c r="E62" s="80">
        <v>7.2545130207408492E-2</v>
      </c>
      <c r="F62">
        <v>52</v>
      </c>
      <c r="G62" s="80">
        <f t="shared" ca="1" si="1"/>
        <v>-2.8839845781332262E-2</v>
      </c>
    </row>
    <row r="63" spans="2:7">
      <c r="B63" s="444">
        <v>39885</v>
      </c>
      <c r="C63" s="445">
        <v>17.292603</v>
      </c>
      <c r="D63" s="446">
        <f t="shared" si="0"/>
        <v>1.7863978563225746E-2</v>
      </c>
      <c r="E63" s="80">
        <v>7.2463760026553858E-2</v>
      </c>
      <c r="F63">
        <v>53</v>
      </c>
      <c r="G63" s="80">
        <f t="shared" ca="1" si="1"/>
        <v>-1.6289718858768117E-2</v>
      </c>
    </row>
    <row r="64" spans="2:7">
      <c r="B64" s="444">
        <v>39185</v>
      </c>
      <c r="C64" s="445">
        <v>50.844219000000002</v>
      </c>
      <c r="D64" s="446">
        <f t="shared" si="0"/>
        <v>1.6050407094331698E-2</v>
      </c>
      <c r="E64" s="80">
        <v>7.1627461543116278E-2</v>
      </c>
      <c r="F64">
        <v>54</v>
      </c>
      <c r="G64" s="80">
        <f t="shared" ca="1" si="1"/>
        <v>-3.7204279833140064E-2</v>
      </c>
    </row>
    <row r="65" spans="2:7">
      <c r="B65" s="444">
        <v>38566</v>
      </c>
      <c r="C65" s="445">
        <v>33.692729999999997</v>
      </c>
      <c r="D65" s="446">
        <f t="shared" si="0"/>
        <v>2.3513800424628473E-2</v>
      </c>
      <c r="E65" s="80">
        <v>7.1482304753914372E-2</v>
      </c>
      <c r="F65">
        <v>55</v>
      </c>
      <c r="G65" s="80">
        <f t="shared" ca="1" si="1"/>
        <v>9.9355137055679617E-3</v>
      </c>
    </row>
    <row r="66" spans="2:7">
      <c r="B66" s="444">
        <v>37680</v>
      </c>
      <c r="C66" s="445">
        <v>12.922915</v>
      </c>
      <c r="D66" s="446">
        <f t="shared" si="0"/>
        <v>-1.0763980047256538E-2</v>
      </c>
      <c r="E66" s="80">
        <v>7.0731640224511283E-2</v>
      </c>
      <c r="F66">
        <v>56</v>
      </c>
      <c r="G66" s="80">
        <f t="shared" ca="1" si="1"/>
        <v>5.1977646237678303E-2</v>
      </c>
    </row>
    <row r="67" spans="2:7">
      <c r="B67" s="444">
        <v>38090</v>
      </c>
      <c r="C67" s="445">
        <v>21.671510999999999</v>
      </c>
      <c r="D67" s="446">
        <f t="shared" si="0"/>
        <v>1.570624783339114E-2</v>
      </c>
      <c r="E67" s="80">
        <v>6.9439168353124137E-2</v>
      </c>
      <c r="F67">
        <v>57</v>
      </c>
      <c r="G67" s="80">
        <f t="shared" ca="1" si="1"/>
        <v>2.7744445338473277E-2</v>
      </c>
    </row>
    <row r="68" spans="2:7">
      <c r="B68" s="444">
        <v>37501</v>
      </c>
      <c r="C68" s="445">
        <v>15.888909</v>
      </c>
      <c r="D68" s="446">
        <f t="shared" si="0"/>
        <v>-8.7899793262799508E-2</v>
      </c>
      <c r="E68" s="80">
        <v>6.8795754443693902E-2</v>
      </c>
      <c r="F68">
        <v>58</v>
      </c>
      <c r="G68" s="80">
        <f t="shared" ca="1" si="1"/>
        <v>-5.3922119122500577E-2</v>
      </c>
    </row>
    <row r="69" spans="2:7">
      <c r="B69" s="444">
        <v>41115</v>
      </c>
      <c r="C69" s="445">
        <v>96.744698</v>
      </c>
      <c r="D69" s="446">
        <f t="shared" si="0"/>
        <v>4.0912428162738212E-2</v>
      </c>
      <c r="E69" s="80">
        <v>6.8115699024646981E-2</v>
      </c>
      <c r="F69">
        <v>59</v>
      </c>
      <c r="G69" s="80">
        <f t="shared" ca="1" si="1"/>
        <v>-1.7622597032297373E-2</v>
      </c>
    </row>
    <row r="70" spans="2:7">
      <c r="B70" s="444">
        <v>39499</v>
      </c>
      <c r="C70" s="445">
        <v>48.473660000000002</v>
      </c>
      <c r="D70" s="446">
        <f t="shared" si="0"/>
        <v>4.7218834508722551E-2</v>
      </c>
      <c r="E70" s="80">
        <v>6.8011320726199198E-2</v>
      </c>
      <c r="F70">
        <v>60</v>
      </c>
      <c r="G70" s="80">
        <f t="shared" ca="1" si="1"/>
        <v>-2.4539101447565671E-3</v>
      </c>
    </row>
    <row r="71" spans="2:7">
      <c r="B71" s="444">
        <v>37718</v>
      </c>
      <c r="C71" s="445">
        <v>12.823563</v>
      </c>
      <c r="D71" s="446">
        <f t="shared" si="0"/>
        <v>5.3843693357500388E-3</v>
      </c>
      <c r="E71" s="80">
        <v>6.7054477300646287E-2</v>
      </c>
      <c r="F71">
        <v>61</v>
      </c>
      <c r="G71" s="80">
        <f t="shared" ca="1" si="1"/>
        <v>1.6366236760937115E-2</v>
      </c>
    </row>
    <row r="72" spans="2:7">
      <c r="B72" s="444">
        <v>37516</v>
      </c>
      <c r="C72" s="445">
        <v>15.819502999999999</v>
      </c>
      <c r="D72" s="446">
        <f t="shared" si="0"/>
        <v>-3.9651862280814076E-2</v>
      </c>
      <c r="E72" s="80">
        <v>6.6748309417168139E-2</v>
      </c>
      <c r="F72">
        <v>62</v>
      </c>
      <c r="G72" s="80">
        <f t="shared" ca="1" si="1"/>
        <v>5.5704550299896481E-2</v>
      </c>
    </row>
    <row r="73" spans="2:7">
      <c r="B73" s="444">
        <v>39065</v>
      </c>
      <c r="C73" s="445">
        <v>51.218876000000002</v>
      </c>
      <c r="D73" s="446">
        <f t="shared" si="0"/>
        <v>-2.5154093778853581E-2</v>
      </c>
      <c r="E73" s="80">
        <v>6.6034036578799027E-2</v>
      </c>
      <c r="F73">
        <v>63</v>
      </c>
      <c r="G73" s="80">
        <f t="shared" ca="1" si="1"/>
        <v>1.7812994085224659E-2</v>
      </c>
    </row>
    <row r="74" spans="2:7">
      <c r="B74" s="444">
        <v>40073</v>
      </c>
      <c r="C74" s="445">
        <v>62.078055999999997</v>
      </c>
      <c r="D74" s="446">
        <f t="shared" si="0"/>
        <v>6.3000689691760758E-2</v>
      </c>
      <c r="E74" s="80">
        <v>6.5618949165878071E-2</v>
      </c>
      <c r="F74">
        <v>64</v>
      </c>
      <c r="G74" s="80">
        <f t="shared" ca="1" si="1"/>
        <v>2.9671326187554688E-2</v>
      </c>
    </row>
    <row r="75" spans="2:7">
      <c r="B75" s="444">
        <v>37698</v>
      </c>
      <c r="C75" s="445">
        <v>11.763828</v>
      </c>
      <c r="D75" s="446">
        <f t="shared" ref="D75:D138" si="3">B75/B76-1</f>
        <v>-6.116530450830493E-3</v>
      </c>
      <c r="E75" s="80">
        <v>6.531189082584965E-2</v>
      </c>
      <c r="F75">
        <v>65</v>
      </c>
      <c r="G75" s="80">
        <f t="shared" ref="G75:G138" ca="1" si="4">_xlfn.NORM.INV(RAND(),M$13,M$14)</f>
        <v>-4.9938301184591577E-3</v>
      </c>
    </row>
    <row r="76" spans="2:7">
      <c r="B76" s="444">
        <v>37930</v>
      </c>
      <c r="C76" s="445">
        <v>18.688911000000001</v>
      </c>
      <c r="D76" s="446">
        <f t="shared" si="3"/>
        <v>-0.13173858303765595</v>
      </c>
      <c r="E76" s="80">
        <v>6.4555829637218176E-2</v>
      </c>
      <c r="F76">
        <v>66</v>
      </c>
      <c r="G76" s="80">
        <f t="shared" ca="1" si="4"/>
        <v>1.5401459523697732E-2</v>
      </c>
    </row>
    <row r="77" spans="2:7">
      <c r="B77" s="444">
        <v>43685</v>
      </c>
      <c r="C77" s="445">
        <v>461.24288899999999</v>
      </c>
      <c r="D77" s="446">
        <f t="shared" si="3"/>
        <v>0.12416366443643856</v>
      </c>
      <c r="E77" s="80">
        <v>6.4147340764731497E-2</v>
      </c>
      <c r="F77">
        <v>67</v>
      </c>
      <c r="G77" s="80">
        <f t="shared" ca="1" si="4"/>
        <v>1.393127032872667E-2</v>
      </c>
    </row>
    <row r="78" spans="2:7">
      <c r="B78" s="444">
        <v>38860</v>
      </c>
      <c r="C78" s="445">
        <v>42.278046000000003</v>
      </c>
      <c r="D78" s="446">
        <f t="shared" si="3"/>
        <v>-2.467183696006825E-2</v>
      </c>
      <c r="E78" s="80">
        <v>6.3726850700420279E-2</v>
      </c>
      <c r="F78">
        <v>68</v>
      </c>
      <c r="G78" s="80">
        <f t="shared" ca="1" si="4"/>
        <v>-1.2457538414816342E-2</v>
      </c>
    </row>
    <row r="79" spans="2:7">
      <c r="B79" s="444">
        <v>39843</v>
      </c>
      <c r="C79" s="445">
        <v>20.869765999999998</v>
      </c>
      <c r="D79" s="446">
        <f t="shared" si="3"/>
        <v>7.3319343665461112E-3</v>
      </c>
      <c r="E79" s="80">
        <v>6.3674014050541849E-2</v>
      </c>
      <c r="F79">
        <v>69</v>
      </c>
      <c r="G79" s="80">
        <f t="shared" ca="1" si="4"/>
        <v>2.7579278521973428E-2</v>
      </c>
    </row>
    <row r="80" spans="2:7">
      <c r="B80" s="444">
        <v>39553</v>
      </c>
      <c r="C80" s="445">
        <v>41.553719000000001</v>
      </c>
      <c r="D80" s="446">
        <f t="shared" si="3"/>
        <v>-2.5281893108131115E-5</v>
      </c>
      <c r="E80" s="80">
        <v>6.3368043626789605E-2</v>
      </c>
      <c r="F80">
        <v>70</v>
      </c>
      <c r="G80" s="80">
        <f t="shared" ca="1" si="4"/>
        <v>-9.6987606097057488E-4</v>
      </c>
    </row>
    <row r="81" spans="2:7">
      <c r="B81" s="444">
        <v>39554</v>
      </c>
      <c r="C81" s="445">
        <v>44.182609999999997</v>
      </c>
      <c r="D81" s="446">
        <f t="shared" si="3"/>
        <v>5.1586999059745064E-3</v>
      </c>
      <c r="E81" s="80">
        <v>6.3264878890864074E-2</v>
      </c>
      <c r="F81">
        <v>71</v>
      </c>
      <c r="G81" s="80">
        <f t="shared" ca="1" si="4"/>
        <v>1.1486860134534275E-3</v>
      </c>
    </row>
    <row r="82" spans="2:7">
      <c r="B82" s="444">
        <v>39351</v>
      </c>
      <c r="C82" s="445">
        <v>49.531230999999998</v>
      </c>
      <c r="D82" s="446">
        <f t="shared" si="3"/>
        <v>1.9614447841633353E-2</v>
      </c>
      <c r="E82" s="80">
        <v>6.3234635712946963E-2</v>
      </c>
      <c r="F82">
        <v>72</v>
      </c>
      <c r="G82" s="80">
        <f t="shared" ca="1" si="4"/>
        <v>3.2494746595037411E-3</v>
      </c>
    </row>
    <row r="83" spans="2:7">
      <c r="B83" s="444">
        <v>38594</v>
      </c>
      <c r="C83" s="445">
        <v>35.463298999999999</v>
      </c>
      <c r="D83" s="446">
        <f t="shared" si="3"/>
        <v>-3.2853025936599445E-2</v>
      </c>
      <c r="E83" s="80">
        <v>6.2450902542379838E-2</v>
      </c>
      <c r="F83">
        <v>73</v>
      </c>
      <c r="G83" s="80">
        <f t="shared" ca="1" si="4"/>
        <v>6.0391425697860067E-2</v>
      </c>
    </row>
    <row r="84" spans="2:7">
      <c r="B84" s="444">
        <v>39905</v>
      </c>
      <c r="C84" s="445">
        <v>19.224990999999999</v>
      </c>
      <c r="D84" s="446">
        <f t="shared" si="3"/>
        <v>-4.508679207474442E-4</v>
      </c>
      <c r="E84" s="80">
        <v>6.1539034092342737E-2</v>
      </c>
      <c r="F84">
        <v>74</v>
      </c>
      <c r="G84" s="80">
        <f t="shared" ca="1" si="4"/>
        <v>3.4094853301417788E-2</v>
      </c>
    </row>
    <row r="85" spans="2:7">
      <c r="B85" s="444">
        <v>39923</v>
      </c>
      <c r="C85" s="445">
        <v>24.608695999999998</v>
      </c>
      <c r="D85" s="446">
        <f t="shared" si="3"/>
        <v>6.5298507462685507E-3</v>
      </c>
      <c r="E85" s="80">
        <v>6.1239891434710536E-2</v>
      </c>
      <c r="F85">
        <v>75</v>
      </c>
      <c r="G85" s="80">
        <f t="shared" ca="1" si="4"/>
        <v>-3.1133586651254763E-2</v>
      </c>
    </row>
    <row r="86" spans="2:7">
      <c r="B86" s="444">
        <v>39664</v>
      </c>
      <c r="C86" s="445">
        <v>37.575316999999998</v>
      </c>
      <c r="D86" s="446">
        <f t="shared" si="3"/>
        <v>1.9430451321065023E-2</v>
      </c>
      <c r="E86" s="80">
        <v>6.1037386773511892E-2</v>
      </c>
      <c r="F86">
        <v>76</v>
      </c>
      <c r="G86" s="80">
        <f t="shared" ca="1" si="4"/>
        <v>-7.5328336621123315E-2</v>
      </c>
    </row>
    <row r="87" spans="2:7">
      <c r="B87" s="444">
        <v>38908</v>
      </c>
      <c r="C87" s="445">
        <v>41.933326999999998</v>
      </c>
      <c r="D87" s="446">
        <f t="shared" si="3"/>
        <v>-0.11986789422489652</v>
      </c>
      <c r="E87" s="80">
        <v>6.0885224184857423E-2</v>
      </c>
      <c r="F87">
        <v>77</v>
      </c>
      <c r="G87" s="80">
        <f t="shared" ca="1" si="4"/>
        <v>2.7960349212827463E-2</v>
      </c>
    </row>
    <row r="88" spans="2:7">
      <c r="B88" s="444">
        <v>44207</v>
      </c>
      <c r="C88" s="445">
        <v>910.09796100000005</v>
      </c>
      <c r="D88" s="446">
        <f t="shared" si="3"/>
        <v>0.1103101846037926</v>
      </c>
      <c r="E88" s="80">
        <v>6.0775320402302935E-2</v>
      </c>
      <c r="F88">
        <v>78</v>
      </c>
      <c r="G88" s="80">
        <f t="shared" ca="1" si="4"/>
        <v>1.3341711228593249E-2</v>
      </c>
    </row>
    <row r="89" spans="2:7">
      <c r="B89" s="444">
        <v>39815</v>
      </c>
      <c r="C89" s="445">
        <v>21.593596000000002</v>
      </c>
      <c r="D89" s="446">
        <f t="shared" si="3"/>
        <v>-9.3341531174568448E-2</v>
      </c>
      <c r="E89" s="80">
        <v>6.0711363857968825E-2</v>
      </c>
      <c r="F89">
        <v>79</v>
      </c>
      <c r="G89" s="80">
        <f t="shared" ca="1" si="4"/>
        <v>-2.1133350700735298E-2</v>
      </c>
    </row>
    <row r="90" spans="2:7">
      <c r="B90" s="444">
        <v>43914</v>
      </c>
      <c r="C90" s="445">
        <v>377.331909</v>
      </c>
      <c r="D90" s="446">
        <f t="shared" si="3"/>
        <v>9.6862823458887082E-2</v>
      </c>
      <c r="E90" s="80">
        <v>5.9690720101402306E-2</v>
      </c>
      <c r="F90">
        <v>80</v>
      </c>
      <c r="G90" s="80">
        <f t="shared" ca="1" si="4"/>
        <v>-3.2020491149636968E-2</v>
      </c>
    </row>
    <row r="91" spans="2:7">
      <c r="B91" s="444">
        <v>40036</v>
      </c>
      <c r="C91" s="445">
        <v>47.077156000000002</v>
      </c>
      <c r="D91" s="446">
        <f t="shared" si="3"/>
        <v>-1.3964485382853442E-2</v>
      </c>
      <c r="E91" s="80">
        <v>5.9531152997979175E-2</v>
      </c>
      <c r="F91">
        <v>81</v>
      </c>
      <c r="G91" s="80">
        <f t="shared" ca="1" si="4"/>
        <v>2.3302670961827292E-2</v>
      </c>
    </row>
    <row r="92" spans="2:7">
      <c r="B92" s="444">
        <v>40603</v>
      </c>
      <c r="C92" s="445">
        <v>86.774817999999996</v>
      </c>
      <c r="D92" s="446">
        <f t="shared" si="3"/>
        <v>1.3807740324594198E-2</v>
      </c>
      <c r="E92" s="80">
        <v>5.9441825173455198E-2</v>
      </c>
      <c r="F92">
        <v>82</v>
      </c>
      <c r="G92" s="80">
        <f t="shared" ca="1" si="4"/>
        <v>-1.8720086948738755E-2</v>
      </c>
    </row>
    <row r="93" spans="2:7">
      <c r="B93" s="444">
        <v>40050</v>
      </c>
      <c r="C93" s="445">
        <v>55.655589999999997</v>
      </c>
      <c r="D93" s="446">
        <f t="shared" si="3"/>
        <v>1.9032110325174267E-2</v>
      </c>
      <c r="E93" s="80">
        <v>5.9310762300531561E-2</v>
      </c>
      <c r="F93">
        <v>83</v>
      </c>
      <c r="G93" s="80">
        <f t="shared" ca="1" si="4"/>
        <v>-9.3209363303990416E-3</v>
      </c>
    </row>
    <row r="94" spans="2:7">
      <c r="B94" s="444">
        <v>39302</v>
      </c>
      <c r="C94" s="445">
        <v>52.501930000000002</v>
      </c>
      <c r="D94" s="446">
        <f t="shared" si="3"/>
        <v>3.087213114754106E-2</v>
      </c>
      <c r="E94" s="80">
        <v>5.9266441979966222E-2</v>
      </c>
      <c r="F94">
        <v>84</v>
      </c>
      <c r="G94" s="80">
        <f t="shared" ca="1" si="4"/>
        <v>2.1336396018761922E-3</v>
      </c>
    </row>
    <row r="95" spans="2:7">
      <c r="B95" s="444">
        <v>38125</v>
      </c>
      <c r="C95" s="445">
        <v>22.678705000000001</v>
      </c>
      <c r="D95" s="446">
        <f t="shared" si="3"/>
        <v>9.2386700550615153E-3</v>
      </c>
      <c r="E95" s="80">
        <v>5.9114824596740556E-2</v>
      </c>
      <c r="F95">
        <v>85</v>
      </c>
      <c r="G95" s="80">
        <f t="shared" ca="1" si="4"/>
        <v>1.766910802041444E-2</v>
      </c>
    </row>
    <row r="96" spans="2:7">
      <c r="B96" s="444">
        <v>37776</v>
      </c>
      <c r="C96" s="445">
        <v>9.9791989999999995</v>
      </c>
      <c r="D96" s="446">
        <f t="shared" si="3"/>
        <v>-8.9923300714100929E-4</v>
      </c>
      <c r="E96" s="80">
        <v>5.8547801936809973E-2</v>
      </c>
      <c r="F96">
        <v>86</v>
      </c>
      <c r="G96" s="80">
        <f t="shared" ca="1" si="4"/>
        <v>4.0457996972665458E-2</v>
      </c>
    </row>
    <row r="97" spans="2:7">
      <c r="B97" s="444">
        <v>37810</v>
      </c>
      <c r="C97" s="445">
        <v>11.395864</v>
      </c>
      <c r="D97" s="446">
        <f t="shared" si="3"/>
        <v>-4.8134535018377722E-2</v>
      </c>
      <c r="E97" s="80">
        <v>5.8442002333132681E-2</v>
      </c>
      <c r="F97">
        <v>87</v>
      </c>
      <c r="G97" s="80">
        <f t="shared" ca="1" si="4"/>
        <v>3.552985297079507E-2</v>
      </c>
    </row>
    <row r="98" spans="2:7">
      <c r="B98" s="444">
        <v>39722</v>
      </c>
      <c r="C98" s="445">
        <v>35.165993</v>
      </c>
      <c r="D98" s="446">
        <f t="shared" si="3"/>
        <v>-2.6063503739119809E-2</v>
      </c>
      <c r="E98" s="80">
        <v>5.8369865098595985E-2</v>
      </c>
      <c r="F98">
        <v>88</v>
      </c>
      <c r="G98" s="80">
        <f t="shared" ca="1" si="4"/>
        <v>1.012622464710051E-2</v>
      </c>
    </row>
    <row r="99" spans="2:7">
      <c r="B99" s="444">
        <v>40785</v>
      </c>
      <c r="C99" s="445">
        <v>76.759444999999999</v>
      </c>
      <c r="D99" s="446">
        <f t="shared" si="3"/>
        <v>1.6372607655502414E-2</v>
      </c>
      <c r="E99" s="80">
        <v>5.7882086832763857E-2</v>
      </c>
      <c r="F99">
        <v>89</v>
      </c>
      <c r="G99" s="80">
        <f t="shared" ca="1" si="4"/>
        <v>-1.3267926256502064E-2</v>
      </c>
    </row>
    <row r="100" spans="2:7">
      <c r="B100" s="444">
        <v>40128</v>
      </c>
      <c r="C100" s="445">
        <v>58.661769999999997</v>
      </c>
      <c r="D100" s="446">
        <f t="shared" si="3"/>
        <v>5.7558507273877346E-2</v>
      </c>
      <c r="E100" s="80">
        <v>5.681099267894929E-2</v>
      </c>
      <c r="F100">
        <v>90</v>
      </c>
      <c r="G100" s="80">
        <f t="shared" ca="1" si="4"/>
        <v>2.344783499148367E-2</v>
      </c>
    </row>
    <row r="101" spans="2:7">
      <c r="B101" s="444">
        <v>37944</v>
      </c>
      <c r="C101" s="445">
        <v>18.313943999999999</v>
      </c>
      <c r="D101" s="446">
        <f t="shared" si="3"/>
        <v>-4.8736462093862842E-2</v>
      </c>
      <c r="E101" s="80">
        <v>5.678819998944018E-2</v>
      </c>
      <c r="F101">
        <v>91</v>
      </c>
      <c r="G101" s="80">
        <f t="shared" ca="1" si="4"/>
        <v>1.9133485127576025E-2</v>
      </c>
    </row>
    <row r="102" spans="2:7">
      <c r="B102" s="444">
        <v>39888</v>
      </c>
      <c r="C102" s="445">
        <v>18.272279999999999</v>
      </c>
      <c r="D102" s="446">
        <f t="shared" si="3"/>
        <v>1.0436721045698594E-2</v>
      </c>
      <c r="E102" s="80">
        <v>5.6652951553910036E-2</v>
      </c>
      <c r="F102">
        <v>92</v>
      </c>
      <c r="G102" s="80">
        <f t="shared" ca="1" si="4"/>
        <v>3.0575518619829858E-3</v>
      </c>
    </row>
    <row r="103" spans="2:7">
      <c r="B103" s="444">
        <v>39476</v>
      </c>
      <c r="C103" s="445">
        <v>43.241295000000001</v>
      </c>
      <c r="D103" s="446">
        <f t="shared" si="3"/>
        <v>2.6310316139767087E-2</v>
      </c>
      <c r="E103" s="80">
        <v>5.6568405245475351E-2</v>
      </c>
      <c r="F103">
        <v>93</v>
      </c>
      <c r="G103" s="80">
        <f t="shared" ca="1" si="4"/>
        <v>-2.2489510047707648E-2</v>
      </c>
    </row>
    <row r="104" spans="2:7">
      <c r="B104" s="444">
        <v>38464</v>
      </c>
      <c r="C104" s="445">
        <v>28.708162000000002</v>
      </c>
      <c r="D104" s="446">
        <f t="shared" si="3"/>
        <v>-3.6472945891783515E-2</v>
      </c>
      <c r="E104" s="80">
        <v>5.6529220258012769E-2</v>
      </c>
      <c r="F104">
        <v>94</v>
      </c>
      <c r="G104" s="80">
        <f t="shared" ca="1" si="4"/>
        <v>-2.3538187290460949E-2</v>
      </c>
    </row>
    <row r="105" spans="2:7">
      <c r="B105" s="444">
        <v>39920</v>
      </c>
      <c r="C105" s="445">
        <v>23.188627</v>
      </c>
      <c r="D105" s="446">
        <f t="shared" si="3"/>
        <v>3.2271410839884052E-2</v>
      </c>
      <c r="E105" s="80">
        <v>5.6078877139967176E-2</v>
      </c>
      <c r="F105">
        <v>95</v>
      </c>
      <c r="G105" s="80">
        <f t="shared" ca="1" si="4"/>
        <v>1.5675452803333826E-2</v>
      </c>
    </row>
    <row r="106" spans="2:7">
      <c r="B106" s="444">
        <v>38672</v>
      </c>
      <c r="C106" s="445">
        <v>39.291778999999998</v>
      </c>
      <c r="D106" s="446">
        <f t="shared" si="3"/>
        <v>1.7443237128048628E-2</v>
      </c>
      <c r="E106" s="80">
        <v>5.5785513865216352E-2</v>
      </c>
      <c r="F106">
        <v>96</v>
      </c>
      <c r="G106" s="80">
        <f t="shared" ca="1" si="4"/>
        <v>-3.0275983551049553E-2</v>
      </c>
    </row>
    <row r="107" spans="2:7">
      <c r="B107" s="444">
        <v>38009</v>
      </c>
      <c r="C107" s="445">
        <v>24.185310000000001</v>
      </c>
      <c r="D107" s="446">
        <f t="shared" si="3"/>
        <v>-5.0439692215449194E-2</v>
      </c>
      <c r="E107" s="80">
        <v>5.5660094464763166E-2</v>
      </c>
      <c r="F107">
        <v>97</v>
      </c>
      <c r="G107" s="80">
        <f t="shared" ca="1" si="4"/>
        <v>4.0473569304852342E-3</v>
      </c>
    </row>
    <row r="108" spans="2:7">
      <c r="B108" s="444">
        <v>40028</v>
      </c>
      <c r="C108" s="445">
        <v>46.089779</v>
      </c>
      <c r="D108" s="446">
        <f t="shared" si="3"/>
        <v>5.2648188081838798E-2</v>
      </c>
      <c r="E108" s="80">
        <v>5.560166216489737E-2</v>
      </c>
      <c r="F108">
        <v>98</v>
      </c>
      <c r="G108" s="80">
        <f t="shared" ca="1" si="4"/>
        <v>3.2730701613719285E-2</v>
      </c>
    </row>
    <row r="109" spans="2:7">
      <c r="B109" s="444">
        <v>38026</v>
      </c>
      <c r="C109" s="445">
        <v>22.571476000000001</v>
      </c>
      <c r="D109" s="446">
        <f t="shared" si="3"/>
        <v>-9.5415943097747258E-2</v>
      </c>
      <c r="E109" s="80">
        <v>5.5454399519151876E-2</v>
      </c>
      <c r="F109">
        <v>99</v>
      </c>
      <c r="G109" s="80">
        <f t="shared" ca="1" si="4"/>
        <v>2.6950472042204278E-2</v>
      </c>
    </row>
    <row r="110" spans="2:7">
      <c r="B110" s="444">
        <v>42037</v>
      </c>
      <c r="C110" s="445">
        <v>369.49603300000001</v>
      </c>
      <c r="D110" s="446">
        <f t="shared" si="3"/>
        <v>0.11276702755644963</v>
      </c>
      <c r="E110" s="80">
        <v>5.5392373576282239E-2</v>
      </c>
      <c r="F110">
        <v>100</v>
      </c>
      <c r="G110" s="80">
        <f t="shared" ca="1" si="4"/>
        <v>7.4951998290850599E-2</v>
      </c>
    </row>
    <row r="111" spans="2:7">
      <c r="B111" s="444">
        <v>37777</v>
      </c>
      <c r="C111" s="445">
        <v>10.53115</v>
      </c>
      <c r="D111" s="446">
        <f t="shared" si="3"/>
        <v>-3.9024390243902474E-3</v>
      </c>
      <c r="E111" s="80">
        <v>5.5310150644355405E-2</v>
      </c>
      <c r="F111">
        <v>101</v>
      </c>
      <c r="G111" s="80">
        <f t="shared" ca="1" si="4"/>
        <v>4.0186943950036282E-2</v>
      </c>
    </row>
    <row r="112" spans="2:7">
      <c r="B112" s="444">
        <v>37925</v>
      </c>
      <c r="C112" s="445">
        <v>15.96598</v>
      </c>
      <c r="D112" s="446">
        <f t="shared" si="3"/>
        <v>-3.9143653407651358E-2</v>
      </c>
      <c r="E112" s="80">
        <v>5.494774149981696E-2</v>
      </c>
      <c r="F112">
        <v>102</v>
      </c>
      <c r="G112" s="80">
        <f t="shared" ca="1" si="4"/>
        <v>-1.109956221063682E-3</v>
      </c>
    </row>
    <row r="113" spans="2:7">
      <c r="B113" s="444">
        <v>39470</v>
      </c>
      <c r="C113" s="445">
        <v>40.765034</v>
      </c>
      <c r="D113" s="446">
        <f t="shared" si="3"/>
        <v>-3.3834966165033897E-3</v>
      </c>
      <c r="E113" s="80">
        <v>5.4860352028329284E-2</v>
      </c>
      <c r="F113">
        <v>103</v>
      </c>
      <c r="G113" s="80">
        <f t="shared" ca="1" si="4"/>
        <v>-9.7585313551698857E-3</v>
      </c>
    </row>
    <row r="114" spans="2:7">
      <c r="B114" s="444">
        <v>39604</v>
      </c>
      <c r="C114" s="445">
        <v>52.261992999999997</v>
      </c>
      <c r="D114" s="446">
        <f t="shared" si="3"/>
        <v>4.5732995352767203E-2</v>
      </c>
      <c r="E114" s="80">
        <v>5.4655167448778741E-2</v>
      </c>
      <c r="F114">
        <v>104</v>
      </c>
      <c r="G114" s="80">
        <f t="shared" ca="1" si="4"/>
        <v>2.8863939129704363E-2</v>
      </c>
    </row>
    <row r="115" spans="2:7">
      <c r="B115" s="444">
        <v>37872</v>
      </c>
      <c r="C115" s="445">
        <v>16.448015000000002</v>
      </c>
      <c r="D115" s="446">
        <f t="shared" si="3"/>
        <v>-0.1635118718939812</v>
      </c>
      <c r="E115" s="80">
        <v>5.4244847501583759E-2</v>
      </c>
      <c r="F115">
        <v>105</v>
      </c>
      <c r="G115" s="80">
        <f t="shared" ca="1" si="4"/>
        <v>-1.8349353938079894E-2</v>
      </c>
    </row>
    <row r="116" spans="2:7">
      <c r="B116" s="444">
        <v>45275</v>
      </c>
      <c r="C116" s="445">
        <v>1449.1687010000001</v>
      </c>
      <c r="D116" s="446">
        <f t="shared" si="3"/>
        <v>0.18769674711437556</v>
      </c>
      <c r="E116" s="80">
        <v>5.4220339216061841E-2</v>
      </c>
      <c r="F116">
        <v>106</v>
      </c>
      <c r="G116" s="80">
        <f t="shared" ca="1" si="4"/>
        <v>4.737214453490967E-2</v>
      </c>
    </row>
    <row r="117" spans="2:7">
      <c r="B117" s="444">
        <v>38120</v>
      </c>
      <c r="C117" s="445">
        <v>22.337620000000001</v>
      </c>
      <c r="D117" s="446">
        <f t="shared" si="3"/>
        <v>-3.4594539836904192E-2</v>
      </c>
      <c r="E117" s="80">
        <v>5.4005612682444637E-2</v>
      </c>
      <c r="F117">
        <v>107</v>
      </c>
      <c r="G117" s="80">
        <f t="shared" ca="1" si="4"/>
        <v>9.7659935122356555E-3</v>
      </c>
    </row>
    <row r="118" spans="2:7">
      <c r="B118" s="444">
        <v>39486</v>
      </c>
      <c r="C118" s="445">
        <v>43.648375999999999</v>
      </c>
      <c r="D118" s="446">
        <f t="shared" si="3"/>
        <v>-3.5538946288561579E-2</v>
      </c>
      <c r="E118" s="80">
        <v>5.384984343289001E-2</v>
      </c>
      <c r="F118">
        <v>108</v>
      </c>
      <c r="G118" s="80">
        <f t="shared" ca="1" si="4"/>
        <v>2.0665800074731011E-2</v>
      </c>
    </row>
    <row r="119" spans="2:7">
      <c r="B119" s="444">
        <v>40941</v>
      </c>
      <c r="C119" s="445">
        <v>86.585853999999998</v>
      </c>
      <c r="D119" s="446">
        <f t="shared" si="3"/>
        <v>1.9955156950672626E-2</v>
      </c>
      <c r="E119" s="80">
        <v>5.3779425360767297E-2</v>
      </c>
      <c r="F119">
        <v>109</v>
      </c>
      <c r="G119" s="80">
        <f t="shared" ca="1" si="4"/>
        <v>-2.877548445994655E-3</v>
      </c>
    </row>
    <row r="120" spans="2:7">
      <c r="B120" s="444">
        <v>40140</v>
      </c>
      <c r="C120" s="445">
        <v>62.451388999999999</v>
      </c>
      <c r="D120" s="446">
        <f t="shared" si="3"/>
        <v>1.2996845425867543E-2</v>
      </c>
      <c r="E120" s="80">
        <v>5.3664264174362764E-2</v>
      </c>
      <c r="F120">
        <v>110</v>
      </c>
      <c r="G120" s="80">
        <f t="shared" ca="1" si="4"/>
        <v>9.9344554257063834E-3</v>
      </c>
    </row>
    <row r="121" spans="2:7">
      <c r="B121" s="444">
        <v>39625</v>
      </c>
      <c r="C121" s="445">
        <v>47.058857000000003</v>
      </c>
      <c r="D121" s="446">
        <f t="shared" si="3"/>
        <v>4.4164536614930583E-2</v>
      </c>
      <c r="E121" s="80">
        <v>5.3557459209029989E-2</v>
      </c>
      <c r="F121">
        <v>111</v>
      </c>
      <c r="G121" s="80">
        <f t="shared" ca="1" si="4"/>
        <v>2.9562686220831122E-2</v>
      </c>
    </row>
    <row r="122" spans="2:7">
      <c r="B122" s="444">
        <v>37949</v>
      </c>
      <c r="C122" s="445">
        <v>19.652832</v>
      </c>
      <c r="D122" s="446">
        <f t="shared" si="3"/>
        <v>-3.0478769608093592E-2</v>
      </c>
      <c r="E122" s="80">
        <v>5.3469177146325597E-2</v>
      </c>
      <c r="F122">
        <v>112</v>
      </c>
      <c r="G122" s="80">
        <f t="shared" ca="1" si="4"/>
        <v>1.3067382030590061E-2</v>
      </c>
    </row>
    <row r="123" spans="2:7">
      <c r="B123" s="444">
        <v>39142</v>
      </c>
      <c r="C123" s="445">
        <v>52.185420999999998</v>
      </c>
      <c r="D123" s="446">
        <f t="shared" si="3"/>
        <v>-4.1670747233375827E-2</v>
      </c>
      <c r="E123" s="80">
        <v>5.2924244744551041E-2</v>
      </c>
      <c r="F123">
        <v>113</v>
      </c>
      <c r="G123" s="80">
        <f t="shared" ca="1" si="4"/>
        <v>-3.4109086725302426E-2</v>
      </c>
    </row>
    <row r="124" spans="2:7">
      <c r="B124" s="444">
        <v>40844</v>
      </c>
      <c r="C124" s="445">
        <v>84.361107000000004</v>
      </c>
      <c r="D124" s="446">
        <f t="shared" si="3"/>
        <v>1.5868278366413024E-2</v>
      </c>
      <c r="E124" s="80">
        <v>5.2171939501356457E-2</v>
      </c>
      <c r="F124">
        <v>114</v>
      </c>
      <c r="G124" s="80">
        <f t="shared" ca="1" si="4"/>
        <v>1.0611035667721428E-2</v>
      </c>
    </row>
    <row r="125" spans="2:7">
      <c r="B125" s="444">
        <v>40206</v>
      </c>
      <c r="C125" s="445">
        <v>63.318863</v>
      </c>
      <c r="D125" s="446">
        <f t="shared" si="3"/>
        <v>9.1867469879518548E-3</v>
      </c>
      <c r="E125" s="80">
        <v>5.1937785767095956E-2</v>
      </c>
      <c r="F125">
        <v>115</v>
      </c>
      <c r="G125" s="80">
        <f t="shared" ca="1" si="4"/>
        <v>-4.9232286519306553E-3</v>
      </c>
    </row>
    <row r="126" spans="2:7">
      <c r="B126" s="444">
        <v>39840</v>
      </c>
      <c r="C126" s="445">
        <v>19.872112000000001</v>
      </c>
      <c r="D126" s="446">
        <f t="shared" si="3"/>
        <v>-0.10254099837808617</v>
      </c>
      <c r="E126" s="80">
        <v>5.1869214308622569E-2</v>
      </c>
      <c r="F126">
        <v>116</v>
      </c>
      <c r="G126" s="80">
        <f t="shared" ca="1" si="4"/>
        <v>-2.1228176688849312E-2</v>
      </c>
    </row>
    <row r="127" spans="2:7">
      <c r="B127" s="444">
        <v>44392</v>
      </c>
      <c r="C127" s="445">
        <v>910.31591800000001</v>
      </c>
      <c r="D127" s="446">
        <f t="shared" si="3"/>
        <v>0.17681989290069455</v>
      </c>
      <c r="E127" s="80">
        <v>5.0836279975420506E-2</v>
      </c>
      <c r="F127">
        <v>117</v>
      </c>
      <c r="G127" s="80">
        <f t="shared" ca="1" si="4"/>
        <v>1.2437060838235679E-2</v>
      </c>
    </row>
    <row r="128" spans="2:7">
      <c r="B128" s="444">
        <v>37722</v>
      </c>
      <c r="C128" s="445">
        <v>10.836555000000001</v>
      </c>
      <c r="D128" s="446">
        <f t="shared" si="3"/>
        <v>-4.4338875692795376E-3</v>
      </c>
      <c r="E128" s="80">
        <v>5.0660046567568839E-2</v>
      </c>
      <c r="F128">
        <v>118</v>
      </c>
      <c r="G128" s="80">
        <f t="shared" ca="1" si="4"/>
        <v>-2.0291924295314925E-2</v>
      </c>
    </row>
    <row r="129" spans="2:7">
      <c r="B129" s="444">
        <v>37890</v>
      </c>
      <c r="C129" s="445">
        <v>12.440879000000001</v>
      </c>
      <c r="D129" s="446">
        <f t="shared" si="3"/>
        <v>-8.9652990190902671E-4</v>
      </c>
      <c r="E129" s="80">
        <v>5.0652570450187229E-2</v>
      </c>
      <c r="F129">
        <v>119</v>
      </c>
      <c r="G129" s="80">
        <f t="shared" ca="1" si="4"/>
        <v>4.900098823884709E-2</v>
      </c>
    </row>
    <row r="130" spans="2:7">
      <c r="B130" s="444">
        <v>37924</v>
      </c>
      <c r="C130" s="445">
        <v>15.13438</v>
      </c>
      <c r="D130" s="446">
        <f t="shared" si="3"/>
        <v>-0.12625564464104688</v>
      </c>
      <c r="E130" s="80">
        <v>5.0574441680282689E-2</v>
      </c>
      <c r="F130">
        <v>120</v>
      </c>
      <c r="G130" s="80">
        <f t="shared" ca="1" si="4"/>
        <v>4.8235964267116394E-3</v>
      </c>
    </row>
    <row r="131" spans="2:7">
      <c r="B131" s="444">
        <v>43404</v>
      </c>
      <c r="C131" s="445">
        <v>445.71133400000002</v>
      </c>
      <c r="D131" s="446">
        <f t="shared" si="3"/>
        <v>0.11627189260087967</v>
      </c>
      <c r="E131" s="80">
        <v>5.0505143305727751E-2</v>
      </c>
      <c r="F131">
        <v>121</v>
      </c>
      <c r="G131" s="80">
        <f t="shared" ca="1" si="4"/>
        <v>-9.4906664680685909E-3</v>
      </c>
    </row>
    <row r="132" spans="2:7">
      <c r="B132" s="444">
        <v>38883</v>
      </c>
      <c r="C132" s="445">
        <v>34.577590999999998</v>
      </c>
      <c r="D132" s="446">
        <f t="shared" si="3"/>
        <v>3.0122397075186713E-2</v>
      </c>
      <c r="E132" s="80">
        <v>5.0393416144407732E-2</v>
      </c>
      <c r="F132">
        <v>122</v>
      </c>
      <c r="G132" s="80">
        <f t="shared" ca="1" si="4"/>
        <v>6.3957099256561747E-2</v>
      </c>
    </row>
    <row r="133" spans="2:7">
      <c r="B133" s="444">
        <v>37746</v>
      </c>
      <c r="C133" s="445">
        <v>10.483311</v>
      </c>
      <c r="D133" s="446">
        <f t="shared" si="3"/>
        <v>-5.6420768442366875E-2</v>
      </c>
      <c r="E133" s="80">
        <v>5.0129131098266555E-2</v>
      </c>
      <c r="F133">
        <v>123</v>
      </c>
      <c r="G133" s="80">
        <f t="shared" ca="1" si="4"/>
        <v>-1.4158272801783032E-2</v>
      </c>
    </row>
    <row r="134" spans="2:7">
      <c r="B134" s="444">
        <v>40003</v>
      </c>
      <c r="C134" s="445">
        <v>32.076244000000003</v>
      </c>
      <c r="D134" s="446">
        <f t="shared" si="3"/>
        <v>5.8588478128555943E-2</v>
      </c>
      <c r="E134" s="80">
        <v>5.0118484455755619E-2</v>
      </c>
      <c r="F134">
        <v>124</v>
      </c>
      <c r="G134" s="80">
        <f t="shared" ca="1" si="4"/>
        <v>-2.1048455841240678E-2</v>
      </c>
    </row>
    <row r="135" spans="2:7">
      <c r="B135" s="444">
        <v>37789</v>
      </c>
      <c r="C135" s="445">
        <v>11.281796</v>
      </c>
      <c r="D135" s="446">
        <f t="shared" si="3"/>
        <v>-0.14308714483321616</v>
      </c>
      <c r="E135" s="80">
        <v>4.9999962771886342E-2</v>
      </c>
      <c r="F135">
        <v>125</v>
      </c>
      <c r="G135" s="80">
        <f t="shared" ca="1" si="4"/>
        <v>2.4849367639320021E-2</v>
      </c>
    </row>
    <row r="136" spans="2:7">
      <c r="B136" s="444">
        <v>44099</v>
      </c>
      <c r="C136" s="445">
        <v>710.67089799999997</v>
      </c>
      <c r="D136" s="446">
        <f t="shared" si="3"/>
        <v>-1.9915359721185411E-3</v>
      </c>
      <c r="E136" s="80">
        <v>4.9981093508827845E-2</v>
      </c>
      <c r="F136">
        <v>126</v>
      </c>
      <c r="G136" s="80">
        <f t="shared" ca="1" si="4"/>
        <v>1.2670331791948968E-2</v>
      </c>
    </row>
    <row r="137" spans="2:7">
      <c r="B137" s="444">
        <v>44187</v>
      </c>
      <c r="C137" s="445">
        <v>788.21679700000004</v>
      </c>
      <c r="D137" s="446">
        <f t="shared" si="3"/>
        <v>0.14326002587322129</v>
      </c>
      <c r="E137" s="80">
        <v>4.9801869702570167E-2</v>
      </c>
      <c r="F137">
        <v>127</v>
      </c>
      <c r="G137" s="80">
        <f t="shared" ca="1" si="4"/>
        <v>-2.9136110328236665E-3</v>
      </c>
    </row>
    <row r="138" spans="2:7">
      <c r="B138" s="444">
        <v>38650</v>
      </c>
      <c r="C138" s="445">
        <v>37.150677000000002</v>
      </c>
      <c r="D138" s="446">
        <f t="shared" si="3"/>
        <v>-2.5269847674770474E-2</v>
      </c>
      <c r="E138" s="80">
        <v>4.9671292171541648E-2</v>
      </c>
      <c r="F138">
        <v>128</v>
      </c>
      <c r="G138" s="80">
        <f t="shared" ca="1" si="4"/>
        <v>1.2911375238484311E-2</v>
      </c>
    </row>
    <row r="139" spans="2:7">
      <c r="B139" s="444">
        <v>39652</v>
      </c>
      <c r="C139" s="445">
        <v>36.712401999999997</v>
      </c>
      <c r="D139" s="446">
        <f t="shared" ref="D139:D202" si="5">B139/B140-1</f>
        <v>4.3336403104854648E-2</v>
      </c>
      <c r="E139" s="80">
        <v>4.9584460647946527E-2</v>
      </c>
      <c r="F139">
        <v>129</v>
      </c>
      <c r="G139" s="80">
        <f t="shared" ref="G139:G202" ca="1" si="6">_xlfn.NORM.INV(RAND(),M$13,M$14)</f>
        <v>1.5785593802112554E-2</v>
      </c>
    </row>
    <row r="140" spans="2:7">
      <c r="B140" s="444">
        <v>38005</v>
      </c>
      <c r="C140" s="445">
        <v>23.964077</v>
      </c>
      <c r="D140" s="446">
        <f t="shared" si="5"/>
        <v>-9.4881992902903112E-2</v>
      </c>
      <c r="E140" s="80">
        <v>4.9565073964229933E-2</v>
      </c>
      <c r="F140">
        <v>130</v>
      </c>
      <c r="G140" s="80">
        <f t="shared" ca="1" si="6"/>
        <v>2.2432130179803833E-2</v>
      </c>
    </row>
    <row r="141" spans="2:7">
      <c r="B141" s="444">
        <v>41989</v>
      </c>
      <c r="C141" s="445">
        <v>304.60470600000002</v>
      </c>
      <c r="D141" s="446">
        <f t="shared" si="5"/>
        <v>0.10756772440716422</v>
      </c>
      <c r="E141" s="80">
        <v>4.9552136387737589E-2</v>
      </c>
      <c r="F141">
        <v>131</v>
      </c>
      <c r="G141" s="80">
        <f t="shared" ca="1" si="6"/>
        <v>-1.7359247075436412E-2</v>
      </c>
    </row>
    <row r="142" spans="2:7">
      <c r="B142" s="444">
        <v>37911</v>
      </c>
      <c r="C142" s="445">
        <v>15.127027</v>
      </c>
      <c r="D142" s="446">
        <f t="shared" si="5"/>
        <v>-4.5038917856872973E-2</v>
      </c>
      <c r="E142" s="80">
        <v>4.952810519823192E-2</v>
      </c>
      <c r="F142">
        <v>132</v>
      </c>
      <c r="G142" s="80">
        <f t="shared" ca="1" si="6"/>
        <v>-8.5361660370585745E-3</v>
      </c>
    </row>
    <row r="143" spans="2:7">
      <c r="B143" s="444">
        <v>39699</v>
      </c>
      <c r="C143" s="445">
        <v>43.829334000000003</v>
      </c>
      <c r="D143" s="446">
        <f t="shared" si="5"/>
        <v>-6.3574700272820417E-3</v>
      </c>
      <c r="E143" s="80">
        <v>4.9509061509852126E-2</v>
      </c>
      <c r="F143">
        <v>133</v>
      </c>
      <c r="G143" s="80">
        <f t="shared" ca="1" si="6"/>
        <v>-2.7923294942079221E-2</v>
      </c>
    </row>
    <row r="144" spans="2:7">
      <c r="B144" s="444">
        <v>39953</v>
      </c>
      <c r="C144" s="445">
        <v>30.219238000000001</v>
      </c>
      <c r="D144" s="446">
        <f t="shared" si="5"/>
        <v>6.102775195857113E-2</v>
      </c>
      <c r="E144" s="80">
        <v>4.9056646217414901E-2</v>
      </c>
      <c r="F144">
        <v>134</v>
      </c>
      <c r="G144" s="80">
        <f t="shared" ca="1" si="6"/>
        <v>7.561283695042189E-3</v>
      </c>
    </row>
    <row r="145" spans="2:7">
      <c r="B145" s="444">
        <v>37655</v>
      </c>
      <c r="C145" s="445">
        <v>12.514474999999999</v>
      </c>
      <c r="D145" s="446">
        <f t="shared" si="5"/>
        <v>-9.2847334313040597E-2</v>
      </c>
      <c r="E145" s="80">
        <v>4.9043829573815367E-2</v>
      </c>
      <c r="F145">
        <v>135</v>
      </c>
      <c r="G145" s="80">
        <f t="shared" ca="1" si="6"/>
        <v>-1.7208978195694665E-2</v>
      </c>
    </row>
    <row r="146" spans="2:7">
      <c r="B146" s="444">
        <v>41509</v>
      </c>
      <c r="C146" s="445">
        <v>180.47216800000001</v>
      </c>
      <c r="D146" s="446">
        <f t="shared" si="5"/>
        <v>-5.7791397117239796E-2</v>
      </c>
      <c r="E146" s="80">
        <v>4.8761165682608354E-2</v>
      </c>
      <c r="F146">
        <v>136</v>
      </c>
      <c r="G146" s="80">
        <f t="shared" ca="1" si="6"/>
        <v>-2.2569279228334647E-2</v>
      </c>
    </row>
    <row r="147" spans="2:7">
      <c r="B147" s="444">
        <v>44055</v>
      </c>
      <c r="C147" s="445">
        <v>614.00219700000002</v>
      </c>
      <c r="D147" s="446">
        <f t="shared" si="5"/>
        <v>0.10209135938359926</v>
      </c>
      <c r="E147" s="80">
        <v>4.8698463456950281E-2</v>
      </c>
      <c r="F147">
        <v>137</v>
      </c>
      <c r="G147" s="80">
        <f t="shared" ca="1" si="6"/>
        <v>8.132826054404723E-3</v>
      </c>
    </row>
    <row r="148" spans="2:7">
      <c r="B148" s="444">
        <v>39974</v>
      </c>
      <c r="C148" s="445">
        <v>36.922558000000002</v>
      </c>
      <c r="D148" s="446">
        <f t="shared" si="5"/>
        <v>1.453051407956707E-3</v>
      </c>
      <c r="E148" s="80">
        <v>4.8623536974014669E-2</v>
      </c>
      <c r="F148">
        <v>138</v>
      </c>
      <c r="G148" s="80">
        <f t="shared" ca="1" si="6"/>
        <v>-1.2118377537792306E-3</v>
      </c>
    </row>
    <row r="149" spans="2:7">
      <c r="B149" s="444">
        <v>39916</v>
      </c>
      <c r="C149" s="445">
        <v>23.026845999999999</v>
      </c>
      <c r="D149" s="446">
        <f t="shared" si="5"/>
        <v>5.9651172051288892E-2</v>
      </c>
      <c r="E149" s="80">
        <v>4.8281834233698362E-2</v>
      </c>
      <c r="F149">
        <v>139</v>
      </c>
      <c r="G149" s="80">
        <f t="shared" ca="1" si="6"/>
        <v>-2.7934060030145938E-2</v>
      </c>
    </row>
    <row r="150" spans="2:7">
      <c r="B150" s="444">
        <v>37669</v>
      </c>
      <c r="C150" s="445">
        <v>12.613829000000001</v>
      </c>
      <c r="D150" s="446">
        <f t="shared" si="5"/>
        <v>-7.9560171044593786E-2</v>
      </c>
      <c r="E150" s="80">
        <v>4.7997681645493451E-2</v>
      </c>
      <c r="F150">
        <v>140</v>
      </c>
      <c r="G150" s="80">
        <f t="shared" ca="1" si="6"/>
        <v>-6.3179629525037893E-3</v>
      </c>
    </row>
    <row r="151" spans="2:7">
      <c r="B151" s="444">
        <v>40925</v>
      </c>
      <c r="C151" s="445">
        <v>79.440444999999997</v>
      </c>
      <c r="D151" s="446">
        <f t="shared" si="5"/>
        <v>6.0782789009849569E-2</v>
      </c>
      <c r="E151" s="80">
        <v>4.7912385939748559E-2</v>
      </c>
      <c r="F151">
        <v>141</v>
      </c>
      <c r="G151" s="80">
        <f t="shared" ca="1" si="6"/>
        <v>4.2419367294559071E-3</v>
      </c>
    </row>
    <row r="152" spans="2:7">
      <c r="B152" s="444">
        <v>38580</v>
      </c>
      <c r="C152" s="445">
        <v>35.361266999999998</v>
      </c>
      <c r="D152" s="446">
        <f t="shared" si="5"/>
        <v>-3.8432780020936197E-2</v>
      </c>
      <c r="E152" s="80">
        <v>4.7911332097102965E-2</v>
      </c>
      <c r="F152">
        <v>142</v>
      </c>
      <c r="G152" s="80">
        <f t="shared" ca="1" si="6"/>
        <v>-1.5398456938340689E-2</v>
      </c>
    </row>
    <row r="153" spans="2:7">
      <c r="B153" s="444">
        <v>40122</v>
      </c>
      <c r="C153" s="445">
        <v>54.808548000000002</v>
      </c>
      <c r="D153" s="446">
        <f t="shared" si="5"/>
        <v>5.8404558404558493E-2</v>
      </c>
      <c r="E153" s="80">
        <v>4.7776369808903318E-2</v>
      </c>
      <c r="F153">
        <v>143</v>
      </c>
      <c r="G153" s="80">
        <f t="shared" ca="1" si="6"/>
        <v>2.4474928033833176E-2</v>
      </c>
    </row>
    <row r="154" spans="2:7">
      <c r="B154" s="444">
        <v>37908</v>
      </c>
      <c r="C154" s="445">
        <v>14.957754</v>
      </c>
      <c r="D154" s="446">
        <f t="shared" si="5"/>
        <v>-1.8664733749255702E-2</v>
      </c>
      <c r="E154" s="80">
        <v>4.7680104761328224E-2</v>
      </c>
      <c r="F154">
        <v>144</v>
      </c>
      <c r="G154" s="80">
        <f t="shared" ca="1" si="6"/>
        <v>-3.0872698134848442E-2</v>
      </c>
    </row>
    <row r="155" spans="2:7">
      <c r="B155" s="444">
        <v>38629</v>
      </c>
      <c r="C155" s="445">
        <v>38.652847000000001</v>
      </c>
      <c r="D155" s="446">
        <f t="shared" si="5"/>
        <v>2.0150002640891618E-2</v>
      </c>
      <c r="E155" s="80">
        <v>4.7515914293980721E-2</v>
      </c>
      <c r="F155">
        <v>145</v>
      </c>
      <c r="G155" s="80">
        <f t="shared" ca="1" si="6"/>
        <v>4.0974438461459112E-4</v>
      </c>
    </row>
    <row r="156" spans="2:7">
      <c r="B156" s="444">
        <v>37866</v>
      </c>
      <c r="C156" s="445">
        <v>14.611874</v>
      </c>
      <c r="D156" s="446">
        <f t="shared" si="5"/>
        <v>-7.0042732943661257E-2</v>
      </c>
      <c r="E156" s="80">
        <v>4.7481306182888483E-2</v>
      </c>
      <c r="F156">
        <v>146</v>
      </c>
      <c r="G156" s="80">
        <f t="shared" ca="1" si="6"/>
        <v>1.5824662083692081E-2</v>
      </c>
    </row>
    <row r="157" spans="2:7">
      <c r="B157" s="444">
        <v>40718</v>
      </c>
      <c r="C157" s="445">
        <v>91.579825999999997</v>
      </c>
      <c r="D157" s="446">
        <f t="shared" si="5"/>
        <v>3.0731065208586372E-2</v>
      </c>
      <c r="E157" s="80">
        <v>4.7062615629580806E-2</v>
      </c>
      <c r="F157">
        <v>147</v>
      </c>
      <c r="G157" s="80">
        <f t="shared" ca="1" si="6"/>
        <v>1.8370259569307733E-2</v>
      </c>
    </row>
    <row r="158" spans="2:7">
      <c r="B158" s="444">
        <v>39504</v>
      </c>
      <c r="C158" s="445">
        <v>50.017124000000003</v>
      </c>
      <c r="D158" s="446">
        <f t="shared" si="5"/>
        <v>3.7340475815345942E-2</v>
      </c>
      <c r="E158" s="80">
        <v>4.7044650167124447E-2</v>
      </c>
      <c r="F158">
        <v>148</v>
      </c>
      <c r="G158" s="80">
        <f t="shared" ca="1" si="6"/>
        <v>-3.378060809314627E-3</v>
      </c>
    </row>
    <row r="159" spans="2:7">
      <c r="B159" s="444">
        <v>38082</v>
      </c>
      <c r="C159" s="445">
        <v>19.963370999999999</v>
      </c>
      <c r="D159" s="446">
        <f t="shared" si="5"/>
        <v>1.335816923895683E-2</v>
      </c>
      <c r="E159" s="80">
        <v>4.6961400866324388E-2</v>
      </c>
      <c r="F159">
        <v>149</v>
      </c>
      <c r="G159" s="80">
        <f t="shared" ca="1" si="6"/>
        <v>6.5042167814232891E-3</v>
      </c>
    </row>
    <row r="160" spans="2:7">
      <c r="B160" s="444">
        <v>37580</v>
      </c>
      <c r="C160" s="445">
        <v>13.095855999999999</v>
      </c>
      <c r="D160" s="446">
        <f t="shared" si="5"/>
        <v>-1.2922882958604776E-2</v>
      </c>
      <c r="E160" s="80">
        <v>4.676457785173338E-2</v>
      </c>
      <c r="F160">
        <v>150</v>
      </c>
      <c r="G160" s="80">
        <f t="shared" ca="1" si="6"/>
        <v>-6.687507147607792E-3</v>
      </c>
    </row>
    <row r="161" spans="2:7">
      <c r="B161" s="444">
        <v>38072</v>
      </c>
      <c r="C161" s="445">
        <v>20.13644</v>
      </c>
      <c r="D161" s="446">
        <f t="shared" si="5"/>
        <v>8.9039643841424265E-3</v>
      </c>
      <c r="E161" s="80">
        <v>4.6702299648684553E-2</v>
      </c>
      <c r="F161">
        <v>151</v>
      </c>
      <c r="G161" s="80">
        <f t="shared" ca="1" si="6"/>
        <v>1.9017150841306495E-3</v>
      </c>
    </row>
    <row r="162" spans="2:7">
      <c r="B162" s="444">
        <v>37736</v>
      </c>
      <c r="C162" s="445">
        <v>11.509933</v>
      </c>
      <c r="D162" s="446">
        <f t="shared" si="5"/>
        <v>-6.6472057986789679E-2</v>
      </c>
      <c r="E162" s="80">
        <v>4.6504151172450658E-2</v>
      </c>
      <c r="F162">
        <v>152</v>
      </c>
      <c r="G162" s="80">
        <f t="shared" ca="1" si="6"/>
        <v>-1.3445345070399451E-3</v>
      </c>
    </row>
    <row r="163" spans="2:7">
      <c r="B163" s="444">
        <v>40423</v>
      </c>
      <c r="C163" s="445">
        <v>74.030936999999994</v>
      </c>
      <c r="D163" s="446">
        <f t="shared" si="5"/>
        <v>2.4923935091277993E-2</v>
      </c>
      <c r="E163" s="80">
        <v>4.6102139650988416E-2</v>
      </c>
      <c r="F163">
        <v>153</v>
      </c>
      <c r="G163" s="80">
        <f t="shared" ca="1" si="6"/>
        <v>-2.5660370904165484E-2</v>
      </c>
    </row>
    <row r="164" spans="2:7">
      <c r="B164" s="444">
        <v>39440</v>
      </c>
      <c r="C164" s="445">
        <v>54.878020999999997</v>
      </c>
      <c r="D164" s="446">
        <f t="shared" si="5"/>
        <v>3.4030727282261086E-2</v>
      </c>
      <c r="E164" s="80">
        <v>4.5986507202357085E-2</v>
      </c>
      <c r="F164">
        <v>154</v>
      </c>
      <c r="G164" s="80">
        <f t="shared" ca="1" si="6"/>
        <v>2.8095897727514536E-2</v>
      </c>
    </row>
    <row r="165" spans="2:7">
      <c r="B165" s="444">
        <v>38142</v>
      </c>
      <c r="C165" s="445">
        <v>22.875778</v>
      </c>
      <c r="D165" s="446">
        <f t="shared" si="5"/>
        <v>-4.4275727279560972E-2</v>
      </c>
      <c r="E165" s="80">
        <v>4.5882624733663224E-2</v>
      </c>
      <c r="F165">
        <v>155</v>
      </c>
      <c r="G165" s="80">
        <f t="shared" ca="1" si="6"/>
        <v>-4.3061554970188584E-2</v>
      </c>
    </row>
    <row r="166" spans="2:7">
      <c r="B166" s="444">
        <v>39909</v>
      </c>
      <c r="C166" s="445">
        <v>20.105791</v>
      </c>
      <c r="D166" s="446">
        <f t="shared" si="5"/>
        <v>3.3510293927230261E-2</v>
      </c>
      <c r="E166" s="80">
        <v>4.5815366051406681E-2</v>
      </c>
      <c r="F166">
        <v>156</v>
      </c>
      <c r="G166" s="80">
        <f t="shared" ca="1" si="6"/>
        <v>4.6574430427848555E-2</v>
      </c>
    </row>
    <row r="167" spans="2:7">
      <c r="B167" s="444">
        <v>38615</v>
      </c>
      <c r="C167" s="445">
        <v>37.514847000000003</v>
      </c>
      <c r="D167" s="446">
        <f t="shared" si="5"/>
        <v>-2.1959373891900058E-2</v>
      </c>
      <c r="E167" s="80">
        <v>4.5722933944522204E-2</v>
      </c>
      <c r="F167">
        <v>157</v>
      </c>
      <c r="G167" s="80">
        <f t="shared" ca="1" si="6"/>
        <v>2.8289068454378806E-2</v>
      </c>
    </row>
    <row r="168" spans="2:7">
      <c r="B168" s="444">
        <v>39482</v>
      </c>
      <c r="C168" s="445">
        <v>47.167706000000003</v>
      </c>
      <c r="D168" s="446">
        <f t="shared" si="5"/>
        <v>-2.5264008892931233E-3</v>
      </c>
      <c r="E168" s="80">
        <v>4.5685232373001039E-2</v>
      </c>
      <c r="F168">
        <v>158</v>
      </c>
      <c r="G168" s="80">
        <f t="shared" ca="1" si="6"/>
        <v>-7.4802003440941657E-5</v>
      </c>
    </row>
    <row r="169" spans="2:7">
      <c r="B169" s="444">
        <v>39582</v>
      </c>
      <c r="C169" s="445">
        <v>52.484141999999999</v>
      </c>
      <c r="D169" s="446">
        <f t="shared" si="5"/>
        <v>2.3743016759776525E-2</v>
      </c>
      <c r="E169" s="80">
        <v>4.5617062613732662E-2</v>
      </c>
      <c r="F169">
        <v>159</v>
      </c>
      <c r="G169" s="80">
        <f t="shared" ca="1" si="6"/>
        <v>4.7202629981175866E-2</v>
      </c>
    </row>
    <row r="170" spans="2:7">
      <c r="B170" s="444">
        <v>38664</v>
      </c>
      <c r="C170" s="445">
        <v>36.708579999999998</v>
      </c>
      <c r="D170" s="446">
        <f t="shared" si="5"/>
        <v>-6.423350597802413E-2</v>
      </c>
      <c r="E170" s="80">
        <v>4.5592621015008605E-2</v>
      </c>
      <c r="F170">
        <v>160</v>
      </c>
      <c r="G170" s="80">
        <f t="shared" ca="1" si="6"/>
        <v>-5.7739602935787129E-2</v>
      </c>
    </row>
    <row r="171" spans="2:7">
      <c r="B171" s="444">
        <v>41318</v>
      </c>
      <c r="C171" s="445">
        <v>134.90799000000001</v>
      </c>
      <c r="D171" s="446">
        <f t="shared" si="5"/>
        <v>-8.0902652742768089E-3</v>
      </c>
      <c r="E171" s="80">
        <v>4.546757480619501E-2</v>
      </c>
      <c r="F171">
        <v>161</v>
      </c>
      <c r="G171" s="80">
        <f t="shared" ca="1" si="6"/>
        <v>1.6439750138561863E-2</v>
      </c>
    </row>
    <row r="172" spans="2:7">
      <c r="B172" s="444">
        <v>41655</v>
      </c>
      <c r="C172" s="445">
        <v>267.07061800000002</v>
      </c>
      <c r="D172" s="446">
        <f t="shared" si="5"/>
        <v>6.3441409241766555E-2</v>
      </c>
      <c r="E172" s="80">
        <v>4.5363402090859095E-2</v>
      </c>
      <c r="F172">
        <v>162</v>
      </c>
      <c r="G172" s="80">
        <f t="shared" ca="1" si="6"/>
        <v>-4.7004546192986399E-2</v>
      </c>
    </row>
    <row r="173" spans="2:7">
      <c r="B173" s="444">
        <v>39170</v>
      </c>
      <c r="C173" s="445">
        <v>49.557429999999997</v>
      </c>
      <c r="D173" s="446">
        <f t="shared" si="5"/>
        <v>-1.9916929389981464E-2</v>
      </c>
      <c r="E173" s="80">
        <v>4.5232813111813597E-2</v>
      </c>
      <c r="F173">
        <v>163</v>
      </c>
      <c r="G173" s="80">
        <f t="shared" ca="1" si="6"/>
        <v>2.8455975404503613E-2</v>
      </c>
    </row>
    <row r="174" spans="2:7">
      <c r="B174" s="444">
        <v>39966</v>
      </c>
      <c r="C174" s="445">
        <v>32.338951000000002</v>
      </c>
      <c r="D174" s="446">
        <f t="shared" si="5"/>
        <v>2.4716681195836143E-2</v>
      </c>
      <c r="E174" s="80">
        <v>4.5082218063445811E-2</v>
      </c>
      <c r="F174">
        <v>164</v>
      </c>
      <c r="G174" s="80">
        <f t="shared" ca="1" si="6"/>
        <v>2.7201417470892175E-2</v>
      </c>
    </row>
    <row r="175" spans="2:7">
      <c r="B175" s="444">
        <v>39002</v>
      </c>
      <c r="C175" s="445">
        <v>47.096088000000002</v>
      </c>
      <c r="D175" s="446">
        <f t="shared" si="5"/>
        <v>-6.0803814385821275E-2</v>
      </c>
      <c r="E175" s="80">
        <v>4.5070488980724743E-2</v>
      </c>
      <c r="F175">
        <v>165</v>
      </c>
      <c r="G175" s="80">
        <f t="shared" ca="1" si="6"/>
        <v>-1.2300122488831925E-2</v>
      </c>
    </row>
    <row r="176" spans="2:7">
      <c r="B176" s="444">
        <v>41527</v>
      </c>
      <c r="C176" s="445">
        <v>202.65110799999999</v>
      </c>
      <c r="D176" s="446">
        <f t="shared" si="5"/>
        <v>5.7155312295658067E-3</v>
      </c>
      <c r="E176" s="80">
        <v>4.4938530802183019E-2</v>
      </c>
      <c r="F176">
        <v>166</v>
      </c>
      <c r="G176" s="80">
        <f t="shared" ca="1" si="6"/>
        <v>1.5355498101810477E-2</v>
      </c>
    </row>
    <row r="177" spans="2:7">
      <c r="B177" s="444">
        <v>41291</v>
      </c>
      <c r="C177" s="445">
        <v>133.51104699999999</v>
      </c>
      <c r="D177" s="446">
        <f t="shared" si="5"/>
        <v>-6.0201201747997035E-2</v>
      </c>
      <c r="E177" s="80">
        <v>4.4820213136330445E-2</v>
      </c>
      <c r="F177">
        <v>167</v>
      </c>
      <c r="G177" s="80">
        <f t="shared" ca="1" si="6"/>
        <v>-1.2914194695511558E-2</v>
      </c>
    </row>
    <row r="178" spans="2:7">
      <c r="B178" s="444">
        <v>43936</v>
      </c>
      <c r="C178" s="445">
        <v>408.65893599999998</v>
      </c>
      <c r="D178" s="446">
        <f t="shared" si="5"/>
        <v>4.2916824914546181E-2</v>
      </c>
      <c r="E178" s="80">
        <v>4.4735426148922564E-2</v>
      </c>
      <c r="F178">
        <v>168</v>
      </c>
      <c r="G178" s="80">
        <f t="shared" ca="1" si="6"/>
        <v>8.6665620593475209E-3</v>
      </c>
    </row>
    <row r="179" spans="2:7">
      <c r="B179" s="444">
        <v>42128</v>
      </c>
      <c r="C179" s="445">
        <v>362.592896</v>
      </c>
      <c r="D179" s="446">
        <f t="shared" si="5"/>
        <v>8.9113518264781089E-2</v>
      </c>
      <c r="E179" s="80">
        <v>4.4574344165509761E-2</v>
      </c>
      <c r="F179">
        <v>169</v>
      </c>
      <c r="G179" s="80">
        <f t="shared" ca="1" si="6"/>
        <v>-1.0026677667973632E-2</v>
      </c>
    </row>
    <row r="180" spans="2:7">
      <c r="B180" s="444">
        <v>38681</v>
      </c>
      <c r="C180" s="445">
        <v>40.412211999999997</v>
      </c>
      <c r="D180" s="446">
        <f t="shared" si="5"/>
        <v>-9.4100564416028432E-2</v>
      </c>
      <c r="E180" s="80">
        <v>4.4525090957363123E-2</v>
      </c>
      <c r="F180">
        <v>170</v>
      </c>
      <c r="G180" s="80">
        <f t="shared" ca="1" si="6"/>
        <v>-2.5098805096533724E-3</v>
      </c>
    </row>
    <row r="181" spans="2:7">
      <c r="B181" s="444">
        <v>42699</v>
      </c>
      <c r="C181" s="445">
        <v>329.51489299999997</v>
      </c>
      <c r="D181" s="446">
        <f t="shared" si="5"/>
        <v>8.0412945016573367E-2</v>
      </c>
      <c r="E181" s="80">
        <v>4.4477791205868922E-2</v>
      </c>
      <c r="F181">
        <v>171</v>
      </c>
      <c r="G181" s="80">
        <f t="shared" ca="1" si="6"/>
        <v>3.738761615593153E-2</v>
      </c>
    </row>
    <row r="182" spans="2:7">
      <c r="B182" s="444">
        <v>39521</v>
      </c>
      <c r="C182" s="445">
        <v>45.022179000000001</v>
      </c>
      <c r="D182" s="446">
        <f t="shared" si="5"/>
        <v>-5.2049603031829372E-2</v>
      </c>
      <c r="E182" s="80">
        <v>4.4462267854441073E-2</v>
      </c>
      <c r="F182">
        <v>172</v>
      </c>
      <c r="G182" s="80">
        <f t="shared" ca="1" si="6"/>
        <v>4.2624008624722938E-2</v>
      </c>
    </row>
    <row r="183" spans="2:7">
      <c r="B183" s="444">
        <v>41691</v>
      </c>
      <c r="C183" s="445">
        <v>296.21942100000001</v>
      </c>
      <c r="D183" s="446">
        <f t="shared" si="5"/>
        <v>0.10185796971218641</v>
      </c>
      <c r="E183" s="80">
        <v>4.4334394453705572E-2</v>
      </c>
      <c r="F183">
        <v>173</v>
      </c>
      <c r="G183" s="80">
        <f t="shared" ca="1" si="6"/>
        <v>3.7858854129085558E-4</v>
      </c>
    </row>
    <row r="184" spans="2:7">
      <c r="B184" s="444">
        <v>37837</v>
      </c>
      <c r="C184" s="445">
        <v>12.853001000000001</v>
      </c>
      <c r="D184" s="446">
        <f t="shared" si="5"/>
        <v>-0.12418406555252071</v>
      </c>
      <c r="E184" s="80">
        <v>4.4245014488055512E-2</v>
      </c>
      <c r="F184">
        <v>174</v>
      </c>
      <c r="G184" s="80">
        <f t="shared" ca="1" si="6"/>
        <v>-1.9264327887872516E-2</v>
      </c>
    </row>
    <row r="185" spans="2:7">
      <c r="B185" s="444">
        <v>43202</v>
      </c>
      <c r="C185" s="445">
        <v>423.82006799999999</v>
      </c>
      <c r="D185" s="446">
        <f t="shared" si="5"/>
        <v>0.13878271871787429</v>
      </c>
      <c r="E185" s="80">
        <v>4.4195149797829236E-2</v>
      </c>
      <c r="F185">
        <v>175</v>
      </c>
      <c r="G185" s="80">
        <f t="shared" ca="1" si="6"/>
        <v>-3.535072357530409E-2</v>
      </c>
    </row>
    <row r="186" spans="2:7">
      <c r="B186" s="444">
        <v>37937</v>
      </c>
      <c r="C186" s="445">
        <v>18.530688999999999</v>
      </c>
      <c r="D186" s="446">
        <f t="shared" si="5"/>
        <v>-4.7745218919699184E-3</v>
      </c>
      <c r="E186" s="80">
        <v>4.4163251474466536E-2</v>
      </c>
      <c r="F186">
        <v>176</v>
      </c>
      <c r="G186" s="80">
        <f t="shared" ca="1" si="6"/>
        <v>-2.2059880193092428E-2</v>
      </c>
    </row>
    <row r="187" spans="2:7">
      <c r="B187" s="444">
        <v>38119</v>
      </c>
      <c r="C187" s="445">
        <v>21.193075</v>
      </c>
      <c r="D187" s="446">
        <f t="shared" si="5"/>
        <v>-0.11589665089525925</v>
      </c>
      <c r="E187" s="80">
        <v>4.4062760793076805E-2</v>
      </c>
      <c r="F187">
        <v>177</v>
      </c>
      <c r="G187" s="80">
        <f t="shared" ca="1" si="6"/>
        <v>-5.3474197259330003E-2</v>
      </c>
    </row>
    <row r="188" spans="2:7">
      <c r="B188" s="444">
        <v>43116</v>
      </c>
      <c r="C188" s="445">
        <v>397.51919600000002</v>
      </c>
      <c r="D188" s="446">
        <f t="shared" si="5"/>
        <v>-4.8799858806918506E-2</v>
      </c>
      <c r="E188" s="80">
        <v>4.3992247244105886E-2</v>
      </c>
      <c r="F188">
        <v>178</v>
      </c>
      <c r="G188" s="80">
        <f t="shared" ca="1" si="6"/>
        <v>2.424970090658865E-2</v>
      </c>
    </row>
    <row r="189" spans="2:7">
      <c r="B189" s="444">
        <v>45328</v>
      </c>
      <c r="C189" s="445">
        <v>1590.0489500000001</v>
      </c>
      <c r="D189" s="446">
        <f t="shared" si="5"/>
        <v>0.13252048770737557</v>
      </c>
      <c r="E189" s="80">
        <v>4.3977235053031194E-2</v>
      </c>
      <c r="F189">
        <v>179</v>
      </c>
      <c r="G189" s="80">
        <f t="shared" ca="1" si="6"/>
        <v>1.9425357602662133E-2</v>
      </c>
    </row>
    <row r="190" spans="2:7">
      <c r="B190" s="444">
        <v>40024</v>
      </c>
      <c r="C190" s="445">
        <v>44.558886999999999</v>
      </c>
      <c r="D190" s="446">
        <f t="shared" si="5"/>
        <v>-8.9328782707622345E-2</v>
      </c>
      <c r="E190" s="80">
        <v>4.393017572646607E-2</v>
      </c>
      <c r="F190">
        <v>180</v>
      </c>
      <c r="G190" s="80">
        <f t="shared" ca="1" si="6"/>
        <v>-2.7473090164608378E-2</v>
      </c>
    </row>
    <row r="191" spans="2:7">
      <c r="B191" s="444">
        <v>43950</v>
      </c>
      <c r="C191" s="445">
        <v>419.75567599999999</v>
      </c>
      <c r="D191" s="446">
        <f t="shared" si="5"/>
        <v>8.8544891640866874E-2</v>
      </c>
      <c r="E191" s="80">
        <v>4.3833472459097855E-2</v>
      </c>
      <c r="F191">
        <v>181</v>
      </c>
      <c r="G191" s="80">
        <f t="shared" ca="1" si="6"/>
        <v>1.6128052783797756E-2</v>
      </c>
    </row>
    <row r="192" spans="2:7">
      <c r="B192" s="444">
        <v>40375</v>
      </c>
      <c r="C192" s="445">
        <v>68.422248999999994</v>
      </c>
      <c r="D192" s="446">
        <f t="shared" si="5"/>
        <v>5.0283544040372607E-2</v>
      </c>
      <c r="E192" s="80">
        <v>4.3757858149914952E-2</v>
      </c>
      <c r="F192">
        <v>182</v>
      </c>
      <c r="G192" s="80">
        <f t="shared" ca="1" si="6"/>
        <v>2.6040415515631445E-2</v>
      </c>
    </row>
    <row r="193" spans="2:7">
      <c r="B193" s="444">
        <v>38442</v>
      </c>
      <c r="C193" s="445">
        <v>28.897452999999999</v>
      </c>
      <c r="D193" s="446">
        <f t="shared" si="5"/>
        <v>-5.9591956553647463E-2</v>
      </c>
      <c r="E193" s="80">
        <v>4.3709682708851005E-2</v>
      </c>
      <c r="F193">
        <v>183</v>
      </c>
      <c r="G193" s="80">
        <f t="shared" ca="1" si="6"/>
        <v>5.9522022667571332E-2</v>
      </c>
    </row>
    <row r="194" spans="2:7">
      <c r="B194" s="444">
        <v>40878</v>
      </c>
      <c r="C194" s="445">
        <v>74.799873000000005</v>
      </c>
      <c r="D194" s="446">
        <f t="shared" si="5"/>
        <v>3.7275749194346508E-2</v>
      </c>
      <c r="E194" s="80">
        <v>4.3642642144334332E-2</v>
      </c>
      <c r="F194">
        <v>184</v>
      </c>
      <c r="G194" s="80">
        <f t="shared" ca="1" si="6"/>
        <v>1.9554755426105824E-2</v>
      </c>
    </row>
    <row r="195" spans="2:7">
      <c r="B195" s="444">
        <v>39409</v>
      </c>
      <c r="C195" s="445">
        <v>50.577491999999999</v>
      </c>
      <c r="D195" s="446">
        <f t="shared" si="5"/>
        <v>3.0004443166671058E-2</v>
      </c>
      <c r="E195" s="80">
        <v>4.3605562408726373E-2</v>
      </c>
      <c r="F195">
        <v>185</v>
      </c>
      <c r="G195" s="80">
        <f t="shared" ca="1" si="6"/>
        <v>-2.6963036099421026E-2</v>
      </c>
    </row>
    <row r="196" spans="2:7">
      <c r="B196" s="444">
        <v>38261</v>
      </c>
      <c r="C196" s="445">
        <v>28.174059</v>
      </c>
      <c r="D196" s="446">
        <f t="shared" si="5"/>
        <v>-7.3314280178260027E-2</v>
      </c>
      <c r="E196" s="80">
        <v>4.3515126715301555E-2</v>
      </c>
      <c r="F196">
        <v>186</v>
      </c>
      <c r="G196" s="80">
        <f t="shared" ca="1" si="6"/>
        <v>2.2896597580562058E-2</v>
      </c>
    </row>
    <row r="197" spans="2:7">
      <c r="B197" s="444">
        <v>41288</v>
      </c>
      <c r="C197" s="445">
        <v>127.59401699999999</v>
      </c>
      <c r="D197" s="446">
        <f t="shared" si="5"/>
        <v>9.317164870661121E-2</v>
      </c>
      <c r="E197" s="80">
        <v>4.3342888354663822E-2</v>
      </c>
      <c r="F197">
        <v>187</v>
      </c>
      <c r="G197" s="80">
        <f t="shared" ca="1" si="6"/>
        <v>1.4584969924069945E-2</v>
      </c>
    </row>
    <row r="198" spans="2:7">
      <c r="B198" s="444">
        <v>37769</v>
      </c>
      <c r="C198" s="445">
        <v>9.1291989999999998</v>
      </c>
      <c r="D198" s="446">
        <f t="shared" si="5"/>
        <v>-4.3653305649102414E-2</v>
      </c>
      <c r="E198" s="80">
        <v>4.3313896811887798E-2</v>
      </c>
      <c r="F198">
        <v>188</v>
      </c>
      <c r="G198" s="80">
        <f t="shared" ca="1" si="6"/>
        <v>6.8423090640800091E-3</v>
      </c>
    </row>
    <row r="199" spans="2:7">
      <c r="B199" s="444">
        <v>39493</v>
      </c>
      <c r="C199" s="445">
        <v>46.548636999999999</v>
      </c>
      <c r="D199" s="446">
        <f t="shared" si="5"/>
        <v>-0.11395046217356186</v>
      </c>
      <c r="E199" s="80">
        <v>4.3139530933365311E-2</v>
      </c>
      <c r="F199">
        <v>189</v>
      </c>
      <c r="G199" s="80">
        <f t="shared" ca="1" si="6"/>
        <v>1.2277224150302555E-2</v>
      </c>
    </row>
    <row r="200" spans="2:7">
      <c r="B200" s="444">
        <v>44572</v>
      </c>
      <c r="C200" s="445">
        <v>1193.1613769999999</v>
      </c>
      <c r="D200" s="446">
        <f t="shared" si="5"/>
        <v>7.1184811343427024E-2</v>
      </c>
      <c r="E200" s="80">
        <v>4.3125610046501173E-2</v>
      </c>
      <c r="F200">
        <v>190</v>
      </c>
      <c r="G200" s="80">
        <f t="shared" ca="1" si="6"/>
        <v>-2.3140857889407354E-2</v>
      </c>
    </row>
    <row r="201" spans="2:7">
      <c r="B201" s="444">
        <v>41610</v>
      </c>
      <c r="C201" s="445">
        <v>216.41867099999999</v>
      </c>
      <c r="D201" s="446">
        <f t="shared" si="5"/>
        <v>-3.7028465632955365E-2</v>
      </c>
      <c r="E201" s="80">
        <v>4.3048276943982611E-2</v>
      </c>
      <c r="F201">
        <v>191</v>
      </c>
      <c r="G201" s="80">
        <f t="shared" ca="1" si="6"/>
        <v>-1.9663991084569551E-2</v>
      </c>
    </row>
    <row r="202" spans="2:7">
      <c r="B202" s="444">
        <v>43210</v>
      </c>
      <c r="C202" s="445">
        <v>445.765289</v>
      </c>
      <c r="D202" s="446">
        <f t="shared" si="5"/>
        <v>8.0033993201359621E-2</v>
      </c>
      <c r="E202" s="80">
        <v>4.3002350812738621E-2</v>
      </c>
      <c r="F202">
        <v>192</v>
      </c>
      <c r="G202" s="80">
        <f t="shared" ca="1" si="6"/>
        <v>-6.0347574895981805E-3</v>
      </c>
    </row>
    <row r="203" spans="2:7">
      <c r="B203" s="444">
        <v>40008</v>
      </c>
      <c r="C203" s="445">
        <v>34.522044999999999</v>
      </c>
      <c r="D203" s="446">
        <f t="shared" ref="D203:D266" si="7">B203/B204-1</f>
        <v>-2.4988755060217915E-4</v>
      </c>
      <c r="E203" s="80">
        <v>4.2966684989003134E-2</v>
      </c>
      <c r="F203">
        <v>193</v>
      </c>
      <c r="G203" s="80">
        <f t="shared" ref="G203:G266" ca="1" si="8">_xlfn.NORM.INV(RAND(),M$13,M$14)</f>
        <v>-2.9257494390692133E-2</v>
      </c>
    </row>
    <row r="204" spans="2:7">
      <c r="B204" s="444">
        <v>40018</v>
      </c>
      <c r="C204" s="445">
        <v>42.484493000000001</v>
      </c>
      <c r="D204" s="446">
        <f t="shared" si="7"/>
        <v>3.5180299032541829E-2</v>
      </c>
      <c r="E204" s="80">
        <v>4.2917660121929435E-2</v>
      </c>
      <c r="F204">
        <v>194</v>
      </c>
      <c r="G204" s="80">
        <f t="shared" ca="1" si="8"/>
        <v>-1.2327304056286719E-2</v>
      </c>
    </row>
    <row r="205" spans="2:7">
      <c r="B205" s="444">
        <v>38658</v>
      </c>
      <c r="C205" s="445">
        <v>34.640396000000003</v>
      </c>
      <c r="D205" s="446">
        <f t="shared" si="7"/>
        <v>-7.8298602832482911E-2</v>
      </c>
      <c r="E205" s="80">
        <v>4.2842954884612761E-2</v>
      </c>
      <c r="F205">
        <v>195</v>
      </c>
      <c r="G205" s="80">
        <f t="shared" ca="1" si="8"/>
        <v>-2.5898103201143975E-2</v>
      </c>
    </row>
    <row r="206" spans="2:7">
      <c r="B206" s="444">
        <v>41942</v>
      </c>
      <c r="C206" s="445">
        <v>308.09252900000001</v>
      </c>
      <c r="D206" s="446">
        <f t="shared" si="7"/>
        <v>-7.1489442287662186E-3</v>
      </c>
      <c r="E206" s="80">
        <v>4.2824213676498468E-2</v>
      </c>
      <c r="F206">
        <v>196</v>
      </c>
      <c r="G206" s="80">
        <f t="shared" ca="1" si="8"/>
        <v>-7.2249497017628757E-3</v>
      </c>
    </row>
    <row r="207" spans="2:7">
      <c r="B207" s="444">
        <v>42244</v>
      </c>
      <c r="C207" s="445">
        <v>377.359802</v>
      </c>
      <c r="D207" s="446">
        <f t="shared" si="7"/>
        <v>0.1262663965020796</v>
      </c>
      <c r="E207" s="80">
        <v>4.2821075674815079E-2</v>
      </c>
      <c r="F207">
        <v>197</v>
      </c>
      <c r="G207" s="80">
        <f t="shared" ca="1" si="8"/>
        <v>3.1642922568417893E-2</v>
      </c>
    </row>
    <row r="208" spans="2:7">
      <c r="B208" s="444">
        <v>37508</v>
      </c>
      <c r="C208" s="445">
        <v>15.498082999999999</v>
      </c>
      <c r="D208" s="446">
        <f t="shared" si="7"/>
        <v>-2.6590087215485614E-3</v>
      </c>
      <c r="E208" s="80">
        <v>4.2763152804219162E-2</v>
      </c>
      <c r="F208">
        <v>198</v>
      </c>
      <c r="G208" s="80">
        <f t="shared" ca="1" si="8"/>
        <v>4.5651393444608161E-2</v>
      </c>
    </row>
    <row r="209" spans="2:7">
      <c r="B209" s="444">
        <v>37608</v>
      </c>
      <c r="C209" s="445">
        <v>14.056246</v>
      </c>
      <c r="D209" s="446">
        <f t="shared" si="7"/>
        <v>-1.4878457669740164E-2</v>
      </c>
      <c r="E209" s="80">
        <v>4.257605531905484E-2</v>
      </c>
      <c r="F209">
        <v>199</v>
      </c>
      <c r="G209" s="80">
        <f t="shared" ca="1" si="8"/>
        <v>3.4360474566036921E-2</v>
      </c>
    </row>
    <row r="210" spans="2:7">
      <c r="B210" s="444">
        <v>38176</v>
      </c>
      <c r="C210" s="445">
        <v>22.099620999999999</v>
      </c>
      <c r="D210" s="446">
        <f t="shared" si="7"/>
        <v>-3.7199566215227908E-2</v>
      </c>
      <c r="E210" s="80">
        <v>4.2551502219823512E-2</v>
      </c>
      <c r="F210">
        <v>200</v>
      </c>
      <c r="G210" s="80">
        <f t="shared" ca="1" si="8"/>
        <v>4.6143827818268838E-3</v>
      </c>
    </row>
    <row r="211" spans="2:7">
      <c r="B211" s="444">
        <v>39651</v>
      </c>
      <c r="C211" s="445">
        <v>34.978034999999998</v>
      </c>
      <c r="D211" s="446">
        <f t="shared" si="7"/>
        <v>4.7305863708399398E-2</v>
      </c>
      <c r="E211" s="80">
        <v>4.2526222885195031E-2</v>
      </c>
      <c r="F211">
        <v>201</v>
      </c>
      <c r="G211" s="80">
        <f t="shared" ca="1" si="8"/>
        <v>-8.2550204052231988E-3</v>
      </c>
    </row>
    <row r="212" spans="2:7">
      <c r="B212" s="444">
        <v>37860</v>
      </c>
      <c r="C212" s="445">
        <v>12.753655</v>
      </c>
      <c r="D212" s="446">
        <f t="shared" si="7"/>
        <v>-4.1810083012755572E-2</v>
      </c>
      <c r="E212" s="80">
        <v>4.2406086103077723E-2</v>
      </c>
      <c r="F212">
        <v>202</v>
      </c>
      <c r="G212" s="80">
        <f t="shared" ca="1" si="8"/>
        <v>1.2111530608190509E-2</v>
      </c>
    </row>
    <row r="213" spans="2:7">
      <c r="B213" s="444">
        <v>39512</v>
      </c>
      <c r="C213" s="445">
        <v>47.252505999999997</v>
      </c>
      <c r="D213" s="446">
        <f t="shared" si="7"/>
        <v>4.8063660477453585E-2</v>
      </c>
      <c r="E213" s="80">
        <v>4.2274645427595958E-2</v>
      </c>
      <c r="F213">
        <v>203</v>
      </c>
      <c r="G213" s="80">
        <f t="shared" ca="1" si="8"/>
        <v>-5.6297639955506892E-2</v>
      </c>
    </row>
    <row r="214" spans="2:7">
      <c r="B214" s="444">
        <v>37700</v>
      </c>
      <c r="C214" s="445">
        <v>11.800625</v>
      </c>
      <c r="D214" s="446">
        <f t="shared" si="7"/>
        <v>-8.800619284919442E-2</v>
      </c>
      <c r="E214" s="80">
        <v>4.2248852527125402E-2</v>
      </c>
      <c r="F214">
        <v>204</v>
      </c>
      <c r="G214" s="80">
        <f t="shared" ca="1" si="8"/>
        <v>-1.1351836674925212E-2</v>
      </c>
    </row>
    <row r="215" spans="2:7">
      <c r="B215" s="444">
        <v>41338</v>
      </c>
      <c r="C215" s="445">
        <v>141.81178299999999</v>
      </c>
      <c r="D215" s="446">
        <f t="shared" si="7"/>
        <v>-2.0797801781315184E-2</v>
      </c>
      <c r="E215" s="80">
        <v>4.2210891827483499E-2</v>
      </c>
      <c r="F215">
        <v>205</v>
      </c>
      <c r="G215" s="80">
        <f t="shared" ca="1" si="8"/>
        <v>-2.6779943628152371E-2</v>
      </c>
    </row>
    <row r="216" spans="2:7">
      <c r="B216" s="444">
        <v>42216</v>
      </c>
      <c r="C216" s="445">
        <v>393.51855499999999</v>
      </c>
      <c r="D216" s="446">
        <f t="shared" si="7"/>
        <v>6.142357880974525E-2</v>
      </c>
      <c r="E216" s="80">
        <v>4.2123230067939721E-2</v>
      </c>
      <c r="F216">
        <v>206</v>
      </c>
      <c r="G216" s="80">
        <f t="shared" ca="1" si="8"/>
        <v>2.8708755427514897E-2</v>
      </c>
    </row>
    <row r="217" spans="2:7">
      <c r="B217" s="444">
        <v>39773</v>
      </c>
      <c r="C217" s="445">
        <v>25.389697999999999</v>
      </c>
      <c r="D217" s="446">
        <f t="shared" si="7"/>
        <v>2.7115667691036238E-2</v>
      </c>
      <c r="E217" s="80">
        <v>4.2028988778662901E-2</v>
      </c>
      <c r="F217">
        <v>207</v>
      </c>
      <c r="G217" s="80">
        <f t="shared" ca="1" si="8"/>
        <v>-8.4971733108200297E-3</v>
      </c>
    </row>
    <row r="218" spans="2:7">
      <c r="B218" s="444">
        <v>38723</v>
      </c>
      <c r="C218" s="445">
        <v>46.819747999999997</v>
      </c>
      <c r="D218" s="446">
        <f t="shared" si="7"/>
        <v>-3.1440720360180086E-2</v>
      </c>
      <c r="E218" s="80">
        <v>4.1936153004585419E-2</v>
      </c>
      <c r="F218">
        <v>208</v>
      </c>
      <c r="G218" s="80">
        <f t="shared" ca="1" si="8"/>
        <v>-6.9122977246678626E-3</v>
      </c>
    </row>
    <row r="219" spans="2:7">
      <c r="B219" s="444">
        <v>39980</v>
      </c>
      <c r="C219" s="445">
        <v>37.855575999999999</v>
      </c>
      <c r="D219" s="446">
        <f t="shared" si="7"/>
        <v>3.6652106240899762E-3</v>
      </c>
      <c r="E219" s="80">
        <v>4.1884696288420287E-2</v>
      </c>
      <c r="F219">
        <v>209</v>
      </c>
      <c r="G219" s="80">
        <f t="shared" ca="1" si="8"/>
        <v>3.0878812095124147E-2</v>
      </c>
    </row>
    <row r="220" spans="2:7">
      <c r="B220" s="444">
        <v>39834</v>
      </c>
      <c r="C220" s="445">
        <v>20.437111000000002</v>
      </c>
      <c r="D220" s="446">
        <f t="shared" si="7"/>
        <v>5.1029023746701929E-2</v>
      </c>
      <c r="E220" s="80">
        <v>4.1854042531802138E-2</v>
      </c>
      <c r="F220">
        <v>210</v>
      </c>
      <c r="G220" s="80">
        <f t="shared" ca="1" si="8"/>
        <v>-2.3154969371733461E-2</v>
      </c>
    </row>
    <row r="221" spans="2:7">
      <c r="B221" s="444">
        <v>37900</v>
      </c>
      <c r="C221" s="445">
        <v>13.651484</v>
      </c>
      <c r="D221" s="446">
        <f t="shared" si="7"/>
        <v>1.2416453121284476E-3</v>
      </c>
      <c r="E221" s="80">
        <v>4.1842246972040975E-2</v>
      </c>
      <c r="F221">
        <v>211</v>
      </c>
      <c r="G221" s="80">
        <f t="shared" ca="1" si="8"/>
        <v>-1.7001641694465056E-2</v>
      </c>
    </row>
    <row r="222" spans="2:7">
      <c r="B222" s="444">
        <v>37853</v>
      </c>
      <c r="C222" s="445">
        <v>12.654301999999999</v>
      </c>
      <c r="D222" s="446">
        <f t="shared" si="7"/>
        <v>-8.6977495839262842E-2</v>
      </c>
      <c r="E222" s="80">
        <v>4.180558860117034E-2</v>
      </c>
      <c r="F222">
        <v>212</v>
      </c>
      <c r="G222" s="80">
        <f t="shared" ca="1" si="8"/>
        <v>1.9777660401969915E-2</v>
      </c>
    </row>
    <row r="223" spans="2:7">
      <c r="B223" s="444">
        <v>41459</v>
      </c>
      <c r="C223" s="445">
        <v>152.51509100000001</v>
      </c>
      <c r="D223" s="446">
        <f t="shared" si="7"/>
        <v>-5.6055190000227628E-2</v>
      </c>
      <c r="E223" s="80">
        <v>4.1748072645975132E-2</v>
      </c>
      <c r="F223">
        <v>213</v>
      </c>
      <c r="G223" s="80">
        <f t="shared" ca="1" si="8"/>
        <v>4.9700903501718408E-2</v>
      </c>
    </row>
    <row r="224" spans="2:7">
      <c r="B224" s="444">
        <v>43921</v>
      </c>
      <c r="C224" s="445">
        <v>372.50912499999998</v>
      </c>
      <c r="D224" s="446">
        <f t="shared" si="7"/>
        <v>-2.6114996820782999E-3</v>
      </c>
      <c r="E224" s="80">
        <v>4.1527287167532734E-2</v>
      </c>
      <c r="F224">
        <v>214</v>
      </c>
      <c r="G224" s="80">
        <f t="shared" ca="1" si="8"/>
        <v>-3.1628791494357177E-3</v>
      </c>
    </row>
    <row r="225" spans="2:7">
      <c r="B225" s="444">
        <v>44036</v>
      </c>
      <c r="C225" s="445">
        <v>582.19335899999999</v>
      </c>
      <c r="D225" s="446">
        <f t="shared" si="7"/>
        <v>0.11002999672304714</v>
      </c>
      <c r="E225" s="80">
        <v>4.1510476402719654E-2</v>
      </c>
      <c r="F225">
        <v>215</v>
      </c>
      <c r="G225" s="80">
        <f t="shared" ca="1" si="8"/>
        <v>1.2277194014051022E-2</v>
      </c>
    </row>
    <row r="226" spans="2:7">
      <c r="B226" s="444">
        <v>39671</v>
      </c>
      <c r="C226" s="445">
        <v>40.087181000000001</v>
      </c>
      <c r="D226" s="446">
        <f t="shared" si="7"/>
        <v>-7.0457847134354989E-2</v>
      </c>
      <c r="E226" s="80">
        <v>4.1509257977043523E-2</v>
      </c>
      <c r="F226">
        <v>216</v>
      </c>
      <c r="G226" s="80">
        <f t="shared" ca="1" si="8"/>
        <v>1.3066782877084047E-2</v>
      </c>
    </row>
    <row r="227" spans="2:7">
      <c r="B227" s="444">
        <v>42678</v>
      </c>
      <c r="C227" s="445">
        <v>326.55639600000001</v>
      </c>
      <c r="D227" s="446">
        <f t="shared" si="7"/>
        <v>0.12470352606335311</v>
      </c>
      <c r="E227" s="80">
        <v>4.1475354399818087E-2</v>
      </c>
      <c r="F227">
        <v>217</v>
      </c>
      <c r="G227" s="80">
        <f t="shared" ca="1" si="8"/>
        <v>-1.8727742553264589E-2</v>
      </c>
    </row>
    <row r="228" spans="2:7">
      <c r="B228" s="444">
        <v>37946</v>
      </c>
      <c r="C228" s="445">
        <v>18.655346000000002</v>
      </c>
      <c r="D228" s="446">
        <f t="shared" si="7"/>
        <v>-6.9950980392156858E-2</v>
      </c>
      <c r="E228" s="80">
        <v>4.1431862702134836E-2</v>
      </c>
      <c r="F228">
        <v>218</v>
      </c>
      <c r="G228" s="80">
        <f t="shared" ca="1" si="8"/>
        <v>1.5535171646666353E-2</v>
      </c>
    </row>
    <row r="229" spans="2:7">
      <c r="B229" s="444">
        <v>40800</v>
      </c>
      <c r="C229" s="445">
        <v>73.442267999999999</v>
      </c>
      <c r="D229" s="446">
        <f t="shared" si="7"/>
        <v>3.3120632026739649E-2</v>
      </c>
      <c r="E229" s="80">
        <v>4.1370172820847984E-2</v>
      </c>
      <c r="F229">
        <v>219</v>
      </c>
      <c r="G229" s="80">
        <f t="shared" ca="1" si="8"/>
        <v>-5.2454321080440619E-3</v>
      </c>
    </row>
    <row r="230" spans="2:7">
      <c r="B230" s="444">
        <v>39492</v>
      </c>
      <c r="C230" s="445">
        <v>44.623595999999999</v>
      </c>
      <c r="D230" s="446">
        <f t="shared" si="7"/>
        <v>-0.10497688332880062</v>
      </c>
      <c r="E230" s="80">
        <v>4.1361447733281986E-2</v>
      </c>
      <c r="F230">
        <v>220</v>
      </c>
      <c r="G230" s="80">
        <f t="shared" ca="1" si="8"/>
        <v>-1.2442455056636116E-2</v>
      </c>
    </row>
    <row r="231" spans="2:7">
      <c r="B231" s="444">
        <v>44124</v>
      </c>
      <c r="C231" s="445">
        <v>755.27557400000001</v>
      </c>
      <c r="D231" s="446">
        <f t="shared" si="7"/>
        <v>0.10453589666566532</v>
      </c>
      <c r="E231" s="80">
        <v>4.1313900983281471E-2</v>
      </c>
      <c r="F231">
        <v>221</v>
      </c>
      <c r="G231" s="80">
        <f t="shared" ca="1" si="8"/>
        <v>-1.6793123447452318E-3</v>
      </c>
    </row>
    <row r="232" spans="2:7">
      <c r="B232" s="444">
        <v>39948</v>
      </c>
      <c r="C232" s="445">
        <v>26.767937</v>
      </c>
      <c r="D232" s="446">
        <f t="shared" si="7"/>
        <v>-4.4008902290185947E-2</v>
      </c>
      <c r="E232" s="80">
        <v>4.1226124443618728E-2</v>
      </c>
      <c r="F232">
        <v>222</v>
      </c>
      <c r="G232" s="80">
        <f t="shared" ca="1" si="8"/>
        <v>5.6849476138269614E-2</v>
      </c>
    </row>
    <row r="233" spans="2:7">
      <c r="B233" s="444">
        <v>41787</v>
      </c>
      <c r="C233" s="445">
        <v>278.16793799999999</v>
      </c>
      <c r="D233" s="446">
        <f t="shared" si="7"/>
        <v>4.2589820359281383E-2</v>
      </c>
      <c r="E233" s="80">
        <v>4.1163447037194434E-2</v>
      </c>
      <c r="F233">
        <v>223</v>
      </c>
      <c r="G233" s="80">
        <f t="shared" ca="1" si="8"/>
        <v>2.2001415418580163E-2</v>
      </c>
    </row>
    <row r="234" spans="2:7">
      <c r="B234" s="444">
        <v>40080</v>
      </c>
      <c r="C234" s="445">
        <v>62.848080000000003</v>
      </c>
      <c r="D234" s="446">
        <f t="shared" si="7"/>
        <v>5.5181128896377496E-2</v>
      </c>
      <c r="E234" s="80">
        <v>4.1116581534633045E-2</v>
      </c>
      <c r="F234">
        <v>224</v>
      </c>
      <c r="G234" s="80">
        <f t="shared" ca="1" si="8"/>
        <v>8.8620968390987105E-3</v>
      </c>
    </row>
    <row r="235" spans="2:7">
      <c r="B235" s="444">
        <v>37984</v>
      </c>
      <c r="C235" s="445">
        <v>22.525925000000001</v>
      </c>
      <c r="D235" s="446">
        <f t="shared" si="7"/>
        <v>-0.14510139317143433</v>
      </c>
      <c r="E235" s="80">
        <v>4.0966892604586302E-2</v>
      </c>
      <c r="F235">
        <v>225</v>
      </c>
      <c r="G235" s="80">
        <f t="shared" ca="1" si="8"/>
        <v>-3.4371401944229593E-2</v>
      </c>
    </row>
    <row r="236" spans="2:7">
      <c r="B236" s="444">
        <v>44431</v>
      </c>
      <c r="C236" s="445">
        <v>1024.455811</v>
      </c>
      <c r="D236" s="446">
        <f t="shared" si="7"/>
        <v>6.9750084268310308E-2</v>
      </c>
      <c r="E236" s="80">
        <v>4.0945301650961996E-2</v>
      </c>
      <c r="F236">
        <v>226</v>
      </c>
      <c r="G236" s="80">
        <f t="shared" ca="1" si="8"/>
        <v>3.6708242370417843E-3</v>
      </c>
    </row>
    <row r="237" spans="2:7">
      <c r="B237" s="444">
        <v>41534</v>
      </c>
      <c r="C237" s="445">
        <v>197.78810100000001</v>
      </c>
      <c r="D237" s="446">
        <f t="shared" si="7"/>
        <v>4.6486432008868928E-2</v>
      </c>
      <c r="E237" s="80">
        <v>4.0896795694305599E-2</v>
      </c>
      <c r="F237">
        <v>227</v>
      </c>
      <c r="G237" s="80">
        <f t="shared" ca="1" si="8"/>
        <v>6.6330733304289565E-3</v>
      </c>
    </row>
    <row r="238" spans="2:7">
      <c r="B238" s="444">
        <v>39689</v>
      </c>
      <c r="C238" s="445">
        <v>39.839413</v>
      </c>
      <c r="D238" s="446">
        <f t="shared" si="7"/>
        <v>-9.86328125E-2</v>
      </c>
      <c r="E238" s="80">
        <v>4.0848442970723431E-2</v>
      </c>
      <c r="F238">
        <v>228</v>
      </c>
      <c r="G238" s="80">
        <f t="shared" ca="1" si="8"/>
        <v>2.1293669277606215E-3</v>
      </c>
    </row>
    <row r="239" spans="2:7">
      <c r="B239" s="444">
        <v>44032</v>
      </c>
      <c r="C239" s="445">
        <v>553.64215100000001</v>
      </c>
      <c r="D239" s="446">
        <f t="shared" si="7"/>
        <v>0.11464952028959829</v>
      </c>
      <c r="E239" s="80">
        <v>4.0840867938644942E-2</v>
      </c>
      <c r="F239">
        <v>229</v>
      </c>
      <c r="G239" s="80">
        <f t="shared" ca="1" si="8"/>
        <v>-3.4506872517148804E-2</v>
      </c>
    </row>
    <row r="240" spans="2:7">
      <c r="B240" s="444">
        <v>39503</v>
      </c>
      <c r="C240" s="445">
        <v>47.76981</v>
      </c>
      <c r="D240" s="446">
        <f t="shared" si="7"/>
        <v>-6.8634352373290186E-3</v>
      </c>
      <c r="E240" s="80">
        <v>4.0834834346457294E-2</v>
      </c>
      <c r="F240">
        <v>230</v>
      </c>
      <c r="G240" s="80">
        <f t="shared" ca="1" si="8"/>
        <v>1.0006414506601651E-2</v>
      </c>
    </row>
    <row r="241" spans="2:7">
      <c r="B241" s="444">
        <v>39776</v>
      </c>
      <c r="C241" s="445">
        <v>26.422588000000001</v>
      </c>
      <c r="D241" s="446">
        <f t="shared" si="7"/>
        <v>-2.6982069032999823E-2</v>
      </c>
      <c r="E241" s="80">
        <v>4.068146064596756E-2</v>
      </c>
      <c r="F241">
        <v>231</v>
      </c>
      <c r="G241" s="80">
        <f t="shared" ca="1" si="8"/>
        <v>1.7582977295188273E-2</v>
      </c>
    </row>
    <row r="242" spans="2:7">
      <c r="B242" s="444">
        <v>40879</v>
      </c>
      <c r="C242" s="445">
        <v>77.834412</v>
      </c>
      <c r="D242" s="446">
        <f t="shared" si="7"/>
        <v>-7.150157857678241E-2</v>
      </c>
      <c r="E242" s="80">
        <v>4.0568772088690475E-2</v>
      </c>
      <c r="F242">
        <v>232</v>
      </c>
      <c r="G242" s="80">
        <f t="shared" ca="1" si="8"/>
        <v>-4.4182420485902221E-2</v>
      </c>
    </row>
    <row r="243" spans="2:7">
      <c r="B243" s="444">
        <v>44027</v>
      </c>
      <c r="C243" s="445">
        <v>525.13207999999997</v>
      </c>
      <c r="D243" s="446">
        <f t="shared" si="7"/>
        <v>0.10020741184996385</v>
      </c>
      <c r="E243" s="80">
        <v>4.0331608532181429E-2</v>
      </c>
      <c r="F243">
        <v>233</v>
      </c>
      <c r="G243" s="80">
        <f t="shared" ca="1" si="8"/>
        <v>1.4885238972118246E-3</v>
      </c>
    </row>
    <row r="244" spans="2:7">
      <c r="B244" s="444">
        <v>40017</v>
      </c>
      <c r="C244" s="445">
        <v>40.736190999999998</v>
      </c>
      <c r="D244" s="446">
        <f t="shared" si="7"/>
        <v>-3.6599940244995688E-3</v>
      </c>
      <c r="E244" s="80">
        <v>4.0249627074963934E-2</v>
      </c>
      <c r="F244">
        <v>234</v>
      </c>
      <c r="G244" s="80">
        <f t="shared" ca="1" si="8"/>
        <v>2.5257658853470664E-2</v>
      </c>
    </row>
    <row r="245" spans="2:7">
      <c r="B245" s="444">
        <v>40164</v>
      </c>
      <c r="C245" s="445">
        <v>65.278519000000003</v>
      </c>
      <c r="D245" s="446">
        <f t="shared" si="7"/>
        <v>-3.639547995489556E-2</v>
      </c>
      <c r="E245" s="80">
        <v>4.0232261980280182E-2</v>
      </c>
      <c r="F245">
        <v>235</v>
      </c>
      <c r="G245" s="80">
        <f t="shared" ca="1" si="8"/>
        <v>9.5793539315684444E-3</v>
      </c>
    </row>
    <row r="246" spans="2:7">
      <c r="B246" s="444">
        <v>41681</v>
      </c>
      <c r="C246" s="445">
        <v>283.68267800000001</v>
      </c>
      <c r="D246" s="446">
        <f t="shared" si="7"/>
        <v>-8.290611454597463E-2</v>
      </c>
      <c r="E246" s="80">
        <v>4.0214546478402724E-2</v>
      </c>
      <c r="F246">
        <v>236</v>
      </c>
      <c r="G246" s="80">
        <f t="shared" ca="1" si="8"/>
        <v>4.0706550299686804E-2</v>
      </c>
    </row>
    <row r="247" spans="2:7">
      <c r="B247" s="444">
        <v>45449</v>
      </c>
      <c r="C247" s="445">
        <v>1386.866577</v>
      </c>
      <c r="D247" s="446">
        <f t="shared" si="7"/>
        <v>3.0192442822494669E-2</v>
      </c>
      <c r="E247" s="80">
        <v>4.0038781205355534E-2</v>
      </c>
      <c r="F247">
        <v>237</v>
      </c>
      <c r="G247" s="80">
        <f t="shared" ca="1" si="8"/>
        <v>6.7615376107826577E-3</v>
      </c>
    </row>
    <row r="248" spans="2:7">
      <c r="B248" s="444">
        <v>44117</v>
      </c>
      <c r="C248" s="445">
        <v>773.09179700000004</v>
      </c>
      <c r="D248" s="446">
        <f t="shared" si="7"/>
        <v>0.13297722078122187</v>
      </c>
      <c r="E248" s="80">
        <v>3.9963132101941579E-2</v>
      </c>
      <c r="F248">
        <v>238</v>
      </c>
      <c r="G248" s="80">
        <f t="shared" ca="1" si="8"/>
        <v>1.5987262194315562E-2</v>
      </c>
    </row>
    <row r="249" spans="2:7">
      <c r="B249" s="444">
        <v>38939</v>
      </c>
      <c r="C249" s="445">
        <v>47.346930999999998</v>
      </c>
      <c r="D249" s="446">
        <f t="shared" si="7"/>
        <v>-6.4553990610328738E-3</v>
      </c>
      <c r="E249" s="80">
        <v>3.9881525328126388E-2</v>
      </c>
      <c r="F249">
        <v>239</v>
      </c>
      <c r="G249" s="80">
        <f t="shared" ca="1" si="8"/>
        <v>2.407889165327317E-2</v>
      </c>
    </row>
    <row r="250" spans="2:7">
      <c r="B250" s="444">
        <v>39192</v>
      </c>
      <c r="C250" s="445">
        <v>55.306679000000003</v>
      </c>
      <c r="D250" s="446">
        <f t="shared" si="7"/>
        <v>-0.11930068987213771</v>
      </c>
      <c r="E250" s="80">
        <v>3.9857278116272266E-2</v>
      </c>
      <c r="F250">
        <v>240</v>
      </c>
      <c r="G250" s="80">
        <f t="shared" ca="1" si="8"/>
        <v>3.314597140051073E-3</v>
      </c>
    </row>
    <row r="251" spans="2:7">
      <c r="B251" s="444">
        <v>44501</v>
      </c>
      <c r="C251" s="445">
        <v>1056.0097659999999</v>
      </c>
      <c r="D251" s="446">
        <f t="shared" si="7"/>
        <v>0.12115791595283687</v>
      </c>
      <c r="E251" s="80">
        <v>3.9737906237682807E-2</v>
      </c>
      <c r="F251">
        <v>241</v>
      </c>
      <c r="G251" s="80">
        <f t="shared" ca="1" si="8"/>
        <v>2.5387633058174233E-2</v>
      </c>
    </row>
    <row r="252" spans="2:7">
      <c r="B252" s="444">
        <v>39692</v>
      </c>
      <c r="C252" s="445">
        <v>41.419994000000003</v>
      </c>
      <c r="D252" s="446">
        <f t="shared" si="7"/>
        <v>2.0438594236059426E-2</v>
      </c>
      <c r="E252" s="80">
        <v>3.9673802422741655E-2</v>
      </c>
      <c r="F252">
        <v>242</v>
      </c>
      <c r="G252" s="80">
        <f t="shared" ca="1" si="8"/>
        <v>-2.727619224227491E-2</v>
      </c>
    </row>
    <row r="253" spans="2:7">
      <c r="B253" s="444">
        <v>38897</v>
      </c>
      <c r="C253" s="445">
        <v>39.869835000000002</v>
      </c>
      <c r="D253" s="446">
        <f t="shared" si="7"/>
        <v>-4.1048271781470302E-2</v>
      </c>
      <c r="E253" s="80">
        <v>3.967089729550155E-2</v>
      </c>
      <c r="F253">
        <v>243</v>
      </c>
      <c r="G253" s="80">
        <f t="shared" ca="1" si="8"/>
        <v>-2.7740547272718744E-2</v>
      </c>
    </row>
    <row r="254" spans="2:7">
      <c r="B254" s="444">
        <v>40562</v>
      </c>
      <c r="C254" s="445">
        <v>93.673430999999994</v>
      </c>
      <c r="D254" s="446">
        <f t="shared" si="7"/>
        <v>8.0299358137800647E-2</v>
      </c>
      <c r="E254" s="80">
        <v>3.9488127165567155E-2</v>
      </c>
      <c r="F254">
        <v>244</v>
      </c>
      <c r="G254" s="80">
        <f t="shared" ca="1" si="8"/>
        <v>6.4022023625111335E-2</v>
      </c>
    </row>
    <row r="255" spans="2:7">
      <c r="B255" s="444">
        <v>37547</v>
      </c>
      <c r="C255" s="445">
        <v>16.083725000000001</v>
      </c>
      <c r="D255" s="446">
        <f t="shared" si="7"/>
        <v>-9.0002111486486847E-3</v>
      </c>
      <c r="E255" s="80">
        <v>3.9476481119355311E-2</v>
      </c>
      <c r="F255">
        <v>245</v>
      </c>
      <c r="G255" s="80">
        <f t="shared" ca="1" si="8"/>
        <v>4.1558728643704976E-3</v>
      </c>
    </row>
    <row r="256" spans="2:7">
      <c r="B256" s="444">
        <v>37888</v>
      </c>
      <c r="C256" s="445">
        <v>12.124432000000001</v>
      </c>
      <c r="D256" s="446">
        <f t="shared" si="7"/>
        <v>-7.2009405310081265E-2</v>
      </c>
      <c r="E256" s="80">
        <v>3.9432293352251291E-2</v>
      </c>
      <c r="F256">
        <v>246</v>
      </c>
      <c r="G256" s="80">
        <f t="shared" ca="1" si="8"/>
        <v>-5.3961786283121517E-2</v>
      </c>
    </row>
    <row r="257" spans="2:7">
      <c r="B257" s="444">
        <v>40828</v>
      </c>
      <c r="C257" s="445">
        <v>77.902327999999997</v>
      </c>
      <c r="D257" s="446">
        <f t="shared" si="7"/>
        <v>3.2783567742588282E-2</v>
      </c>
      <c r="E257" s="80">
        <v>3.9424957662044235E-2</v>
      </c>
      <c r="F257">
        <v>247</v>
      </c>
      <c r="G257" s="80">
        <f t="shared" ca="1" si="8"/>
        <v>-5.7934666532691781E-3</v>
      </c>
    </row>
    <row r="258" spans="2:7">
      <c r="B258" s="444">
        <v>39532</v>
      </c>
      <c r="C258" s="445">
        <v>48.312564999999999</v>
      </c>
      <c r="D258" s="446">
        <f t="shared" si="7"/>
        <v>-0.12487547871516169</v>
      </c>
      <c r="E258" s="80">
        <v>3.9409224364997497E-2</v>
      </c>
      <c r="F258">
        <v>248</v>
      </c>
      <c r="G258" s="80">
        <f t="shared" ca="1" si="8"/>
        <v>2.3734373859138836E-2</v>
      </c>
    </row>
    <row r="259" spans="2:7">
      <c r="B259" s="444">
        <v>45173</v>
      </c>
      <c r="C259" s="445">
        <v>1186.3398440000001</v>
      </c>
      <c r="D259" s="446">
        <f t="shared" si="7"/>
        <v>0.14289690069576211</v>
      </c>
      <c r="E259" s="80">
        <v>3.9382656840168506E-2</v>
      </c>
      <c r="F259">
        <v>249</v>
      </c>
      <c r="G259" s="80">
        <f t="shared" ca="1" si="8"/>
        <v>-3.9341352537856582E-2</v>
      </c>
    </row>
    <row r="260" spans="2:7">
      <c r="B260" s="444">
        <v>39525</v>
      </c>
      <c r="C260" s="445">
        <v>42.350864000000001</v>
      </c>
      <c r="D260" s="446">
        <f t="shared" si="7"/>
        <v>-8.0809094787562818E-3</v>
      </c>
      <c r="E260" s="80">
        <v>3.9333950474870205E-2</v>
      </c>
      <c r="F260">
        <v>250</v>
      </c>
      <c r="G260" s="80">
        <f t="shared" ca="1" si="8"/>
        <v>2.0570472789285976E-2</v>
      </c>
    </row>
    <row r="261" spans="2:7">
      <c r="B261" s="444">
        <v>39847</v>
      </c>
      <c r="C261" s="445">
        <v>21.166350999999999</v>
      </c>
      <c r="D261" s="446">
        <f t="shared" si="7"/>
        <v>-7.6589729328883971E-2</v>
      </c>
      <c r="E261" s="80">
        <v>3.9275834237516793E-2</v>
      </c>
      <c r="F261">
        <v>251</v>
      </c>
      <c r="G261" s="80">
        <f t="shared" ca="1" si="8"/>
        <v>8.2708166560271669E-3</v>
      </c>
    </row>
    <row r="262" spans="2:7">
      <c r="B262" s="444">
        <v>43152</v>
      </c>
      <c r="C262" s="445">
        <v>395.64373799999998</v>
      </c>
      <c r="D262" s="446">
        <f t="shared" si="7"/>
        <v>0.11888402001711307</v>
      </c>
      <c r="E262" s="80">
        <v>3.9065374201030956E-2</v>
      </c>
      <c r="F262">
        <v>252</v>
      </c>
      <c r="G262" s="80">
        <f t="shared" ca="1" si="8"/>
        <v>2.9281570370832732E-2</v>
      </c>
    </row>
    <row r="263" spans="2:7">
      <c r="B263" s="444">
        <v>38567</v>
      </c>
      <c r="C263" s="445">
        <v>35.00808</v>
      </c>
      <c r="D263" s="446">
        <f t="shared" si="7"/>
        <v>2.2048496091161995E-2</v>
      </c>
      <c r="E263" s="80">
        <v>3.9039579161439297E-2</v>
      </c>
      <c r="F263">
        <v>253</v>
      </c>
      <c r="G263" s="80">
        <f t="shared" ca="1" si="8"/>
        <v>-3.4154646198136247E-2</v>
      </c>
    </row>
    <row r="264" spans="2:7">
      <c r="B264" s="444">
        <v>37735</v>
      </c>
      <c r="C264" s="445">
        <v>10.998459</v>
      </c>
      <c r="D264" s="446">
        <f t="shared" si="7"/>
        <v>-9.0152866856343716E-2</v>
      </c>
      <c r="E264" s="80">
        <v>3.8929122070683109E-2</v>
      </c>
      <c r="F264">
        <v>254</v>
      </c>
      <c r="G264" s="80">
        <f t="shared" ca="1" si="8"/>
        <v>-1.1061901976429584E-2</v>
      </c>
    </row>
    <row r="265" spans="2:7">
      <c r="B265" s="444">
        <v>41474</v>
      </c>
      <c r="C265" s="445">
        <v>170.15519699999999</v>
      </c>
      <c r="D265" s="446">
        <f t="shared" si="7"/>
        <v>-6.9066912078292297E-2</v>
      </c>
      <c r="E265" s="80">
        <v>3.8888984813671312E-2</v>
      </c>
      <c r="F265">
        <v>255</v>
      </c>
      <c r="G265" s="80">
        <f t="shared" ca="1" si="8"/>
        <v>-9.6823522748549595E-4</v>
      </c>
    </row>
    <row r="266" spans="2:7">
      <c r="B266" s="444">
        <v>44551</v>
      </c>
      <c r="C266" s="445">
        <v>1070.0399170000001</v>
      </c>
      <c r="D266" s="446">
        <f t="shared" si="7"/>
        <v>6.0065484927176449E-3</v>
      </c>
      <c r="E266" s="80">
        <v>3.8882570620304202E-2</v>
      </c>
      <c r="F266">
        <v>256</v>
      </c>
      <c r="G266" s="80">
        <f t="shared" ca="1" si="8"/>
        <v>-5.7778576430927301E-3</v>
      </c>
    </row>
    <row r="267" spans="2:7">
      <c r="B267" s="444">
        <v>44285</v>
      </c>
      <c r="C267" s="445">
        <v>862.39965800000004</v>
      </c>
      <c r="D267" s="446">
        <f t="shared" ref="D267:D330" si="9">B267/B268-1</f>
        <v>0.15774750986902308</v>
      </c>
      <c r="E267" s="80">
        <v>3.8860713287638182E-2</v>
      </c>
      <c r="F267">
        <v>257</v>
      </c>
      <c r="G267" s="80">
        <f t="shared" ref="G267:G330" ca="1" si="10">_xlfn.NORM.INV(RAND(),M$13,M$14)</f>
        <v>-9.0840220829380026E-3</v>
      </c>
    </row>
    <row r="268" spans="2:7">
      <c r="B268" s="444">
        <v>38251</v>
      </c>
      <c r="C268" s="445">
        <v>27.208403000000001</v>
      </c>
      <c r="D268" s="446">
        <f t="shared" si="9"/>
        <v>-4.5109591092915235E-2</v>
      </c>
      <c r="E268" s="80">
        <v>3.8777896364655673E-2</v>
      </c>
      <c r="F268">
        <v>258</v>
      </c>
      <c r="G268" s="80">
        <f t="shared" ca="1" si="10"/>
        <v>-3.258407532295067E-2</v>
      </c>
    </row>
    <row r="269" spans="2:7">
      <c r="B269" s="444">
        <v>40058</v>
      </c>
      <c r="C269" s="445">
        <v>55.999820999999997</v>
      </c>
      <c r="D269" s="446">
        <f t="shared" si="9"/>
        <v>-1.4248099023057792E-2</v>
      </c>
      <c r="E269" s="80">
        <v>3.8643080441234767E-2</v>
      </c>
      <c r="F269">
        <v>259</v>
      </c>
      <c r="G269" s="80">
        <f t="shared" ca="1" si="10"/>
        <v>-3.4629418773801678E-2</v>
      </c>
    </row>
    <row r="270" spans="2:7">
      <c r="B270" s="444">
        <v>40637</v>
      </c>
      <c r="C270" s="445">
        <v>89.820007000000004</v>
      </c>
      <c r="D270" s="446">
        <f t="shared" si="9"/>
        <v>5.2199580539084911E-2</v>
      </c>
      <c r="E270" s="80">
        <v>3.8638457717063091E-2</v>
      </c>
      <c r="F270">
        <v>260</v>
      </c>
      <c r="G270" s="80">
        <f t="shared" ca="1" si="10"/>
        <v>9.9461432949674491E-3</v>
      </c>
    </row>
    <row r="271" spans="2:7">
      <c r="B271" s="444">
        <v>38621</v>
      </c>
      <c r="C271" s="445">
        <v>36.436489000000002</v>
      </c>
      <c r="D271" s="446">
        <f t="shared" si="9"/>
        <v>-0.11209968503574963</v>
      </c>
      <c r="E271" s="80">
        <v>3.8473803726923883E-2</v>
      </c>
      <c r="F271">
        <v>261</v>
      </c>
      <c r="G271" s="80">
        <f t="shared" ca="1" si="10"/>
        <v>3.6966719690753515E-3</v>
      </c>
    </row>
    <row r="272" spans="2:7">
      <c r="B272" s="444">
        <v>43497</v>
      </c>
      <c r="C272" s="445">
        <v>440.75003099999998</v>
      </c>
      <c r="D272" s="446">
        <f t="shared" si="9"/>
        <v>0.10499441113707952</v>
      </c>
      <c r="E272" s="80">
        <v>3.8450018776211792E-2</v>
      </c>
      <c r="F272">
        <v>262</v>
      </c>
      <c r="G272" s="80">
        <f t="shared" ca="1" si="10"/>
        <v>-4.4280125581524381E-2</v>
      </c>
    </row>
    <row r="273" spans="2:7">
      <c r="B273" s="444">
        <v>39364</v>
      </c>
      <c r="C273" s="445">
        <v>53.157474999999998</v>
      </c>
      <c r="D273" s="446">
        <f t="shared" si="9"/>
        <v>1.1122241915183295E-2</v>
      </c>
      <c r="E273" s="80">
        <v>3.8417205882338434E-2</v>
      </c>
      <c r="F273">
        <v>263</v>
      </c>
      <c r="G273" s="80">
        <f t="shared" ca="1" si="10"/>
        <v>-5.4395844822906624E-2</v>
      </c>
    </row>
    <row r="274" spans="2:7">
      <c r="B274" s="444">
        <v>38931</v>
      </c>
      <c r="C274" s="445">
        <v>43.362400000000001</v>
      </c>
      <c r="D274" s="446">
        <f t="shared" si="9"/>
        <v>-6.2242562929061829E-2</v>
      </c>
      <c r="E274" s="80">
        <v>3.828728666753678E-2</v>
      </c>
      <c r="F274">
        <v>264</v>
      </c>
      <c r="G274" s="80">
        <f t="shared" ca="1" si="10"/>
        <v>-2.0987313841097067E-2</v>
      </c>
    </row>
    <row r="275" spans="2:7">
      <c r="B275" s="444">
        <v>41515</v>
      </c>
      <c r="C275" s="445">
        <v>194.06938199999999</v>
      </c>
      <c r="D275" s="446">
        <f t="shared" si="9"/>
        <v>-4.7493403693931402E-2</v>
      </c>
      <c r="E275" s="80">
        <v>3.8259294729352744E-2</v>
      </c>
      <c r="F275">
        <v>265</v>
      </c>
      <c r="G275" s="80">
        <f t="shared" ca="1" si="10"/>
        <v>-1.4343213089269731E-2</v>
      </c>
    </row>
    <row r="276" spans="2:7">
      <c r="B276" s="444">
        <v>43585</v>
      </c>
      <c r="C276" s="445">
        <v>500.61019900000002</v>
      </c>
      <c r="D276" s="446">
        <f t="shared" si="9"/>
        <v>0.15942221749308372</v>
      </c>
      <c r="E276" s="80">
        <v>3.8253948697354545E-2</v>
      </c>
      <c r="F276">
        <v>266</v>
      </c>
      <c r="G276" s="80">
        <f t="shared" ca="1" si="10"/>
        <v>1.8989488413981237E-2</v>
      </c>
    </row>
    <row r="277" spans="2:7">
      <c r="B277" s="444">
        <v>37592</v>
      </c>
      <c r="C277" s="445">
        <v>14.288062999999999</v>
      </c>
      <c r="D277" s="446">
        <f t="shared" si="9"/>
        <v>-0.1368479059515062</v>
      </c>
      <c r="E277" s="80">
        <v>3.8235724975708152E-2</v>
      </c>
      <c r="F277">
        <v>267</v>
      </c>
      <c r="G277" s="80">
        <f t="shared" ca="1" si="10"/>
        <v>-1.6752875061663938E-2</v>
      </c>
    </row>
    <row r="278" spans="2:7">
      <c r="B278" s="444">
        <v>43552</v>
      </c>
      <c r="C278" s="445">
        <v>458.115387</v>
      </c>
      <c r="D278" s="446">
        <f t="shared" si="9"/>
        <v>9.5399783696773044E-2</v>
      </c>
      <c r="E278" s="80">
        <v>3.8105887622034373E-2</v>
      </c>
      <c r="F278">
        <v>268</v>
      </c>
      <c r="G278" s="80">
        <f t="shared" ca="1" si="10"/>
        <v>-3.2324786917391234E-2</v>
      </c>
    </row>
    <row r="279" spans="2:7">
      <c r="B279" s="444">
        <v>39759</v>
      </c>
      <c r="C279" s="445">
        <v>29.123987</v>
      </c>
      <c r="D279" s="446">
        <f t="shared" si="9"/>
        <v>-5.4257849666983771E-2</v>
      </c>
      <c r="E279" s="80">
        <v>3.8074437355669177E-2</v>
      </c>
      <c r="F279">
        <v>269</v>
      </c>
      <c r="G279" s="80">
        <f t="shared" ca="1" si="10"/>
        <v>-2.1141684566283962E-2</v>
      </c>
    </row>
    <row r="280" spans="2:7">
      <c r="B280" s="444">
        <v>42040</v>
      </c>
      <c r="C280" s="445">
        <v>387.07995599999998</v>
      </c>
      <c r="D280" s="446">
        <f t="shared" si="9"/>
        <v>-3.744253282146115E-3</v>
      </c>
      <c r="E280" s="80">
        <v>3.8045718077686974E-2</v>
      </c>
      <c r="F280">
        <v>270</v>
      </c>
      <c r="G280" s="80">
        <f t="shared" ca="1" si="10"/>
        <v>-7.6837429175923783E-3</v>
      </c>
    </row>
    <row r="281" spans="2:7">
      <c r="B281" s="444">
        <v>42198</v>
      </c>
      <c r="C281" s="445">
        <v>378.77514600000001</v>
      </c>
      <c r="D281" s="446">
        <f t="shared" si="9"/>
        <v>-6.4781365661222057E-2</v>
      </c>
      <c r="E281" s="80">
        <v>3.8027312635922961E-2</v>
      </c>
      <c r="F281">
        <v>271</v>
      </c>
      <c r="G281" s="80">
        <f t="shared" ca="1" si="10"/>
        <v>6.6087670709597405E-3</v>
      </c>
    </row>
    <row r="282" spans="2:7">
      <c r="B282" s="444">
        <v>45121</v>
      </c>
      <c r="C282" s="445">
        <v>1098.367432</v>
      </c>
      <c r="D282" s="446">
        <f t="shared" si="9"/>
        <v>3.1620101513557985E-2</v>
      </c>
      <c r="E282" s="80">
        <v>3.8013749124689911E-2</v>
      </c>
      <c r="F282">
        <v>272</v>
      </c>
      <c r="G282" s="80">
        <f t="shared" ca="1" si="10"/>
        <v>-5.929642433728689E-3</v>
      </c>
    </row>
    <row r="283" spans="2:7">
      <c r="B283" s="444">
        <v>43738</v>
      </c>
      <c r="C283" s="445">
        <v>458.85604899999998</v>
      </c>
      <c r="D283" s="446">
        <f t="shared" si="9"/>
        <v>3.92035734651206E-2</v>
      </c>
      <c r="E283" s="80">
        <v>3.7990515309971551E-2</v>
      </c>
      <c r="F283">
        <v>273</v>
      </c>
      <c r="G283" s="80">
        <f t="shared" ca="1" si="10"/>
        <v>-9.5526313342876815E-3</v>
      </c>
    </row>
    <row r="284" spans="2:7">
      <c r="B284" s="444">
        <v>42088</v>
      </c>
      <c r="C284" s="445">
        <v>395.25259399999999</v>
      </c>
      <c r="D284" s="446">
        <f t="shared" si="9"/>
        <v>2.4313076492491925E-2</v>
      </c>
      <c r="E284" s="80">
        <v>3.7924326939968056E-2</v>
      </c>
      <c r="F284">
        <v>274</v>
      </c>
      <c r="G284" s="80">
        <f t="shared" ca="1" si="10"/>
        <v>6.2691690137145796E-3</v>
      </c>
    </row>
    <row r="285" spans="2:7">
      <c r="B285" s="444">
        <v>41089</v>
      </c>
      <c r="C285" s="445">
        <v>89.755638000000005</v>
      </c>
      <c r="D285" s="446">
        <f t="shared" si="9"/>
        <v>5.3375035250083247E-2</v>
      </c>
      <c r="E285" s="80">
        <v>3.7904372931613972E-2</v>
      </c>
      <c r="F285">
        <v>275</v>
      </c>
      <c r="G285" s="80">
        <f t="shared" ca="1" si="10"/>
        <v>1.9892449862331723E-2</v>
      </c>
    </row>
    <row r="286" spans="2:7">
      <c r="B286" s="444">
        <v>39007</v>
      </c>
      <c r="C286" s="445">
        <v>49.102932000000003</v>
      </c>
      <c r="D286" s="446">
        <f t="shared" si="9"/>
        <v>-0.13897534379621657</v>
      </c>
      <c r="E286" s="80">
        <v>3.7796752519951848E-2</v>
      </c>
      <c r="F286">
        <v>276</v>
      </c>
      <c r="G286" s="80">
        <f t="shared" ca="1" si="10"/>
        <v>-2.4502510633488201E-2</v>
      </c>
    </row>
    <row r="287" spans="2:7">
      <c r="B287" s="444">
        <v>45303</v>
      </c>
      <c r="C287" s="445">
        <v>1497.2701420000001</v>
      </c>
      <c r="D287" s="446">
        <f t="shared" si="9"/>
        <v>0.15882232567657439</v>
      </c>
      <c r="E287" s="80">
        <v>3.7715466225182848E-2</v>
      </c>
      <c r="F287">
        <v>277</v>
      </c>
      <c r="G287" s="80">
        <f t="shared" ca="1" si="10"/>
        <v>-3.3448907073508017E-3</v>
      </c>
    </row>
    <row r="288" spans="2:7">
      <c r="B288" s="444">
        <v>39094</v>
      </c>
      <c r="C288" s="445">
        <v>51.800933999999998</v>
      </c>
      <c r="D288" s="446">
        <f t="shared" si="9"/>
        <v>-4.4436840046930048E-2</v>
      </c>
      <c r="E288" s="80">
        <v>3.7706925396928215E-2</v>
      </c>
      <c r="F288">
        <v>278</v>
      </c>
      <c r="G288" s="80">
        <f t="shared" ca="1" si="10"/>
        <v>2.9309495665262756E-2</v>
      </c>
    </row>
    <row r="289" spans="2:7">
      <c r="B289" s="444">
        <v>40912</v>
      </c>
      <c r="C289" s="445">
        <v>78.133240000000001</v>
      </c>
      <c r="D289" s="446">
        <f t="shared" si="9"/>
        <v>6.201490018949718E-2</v>
      </c>
      <c r="E289" s="80">
        <v>3.7698847286973036E-2</v>
      </c>
      <c r="F289">
        <v>279</v>
      </c>
      <c r="G289" s="80">
        <f t="shared" ca="1" si="10"/>
        <v>2.2602298467188E-2</v>
      </c>
    </row>
    <row r="290" spans="2:7">
      <c r="B290" s="444">
        <v>38523</v>
      </c>
      <c r="C290" s="445">
        <v>30.754304999999999</v>
      </c>
      <c r="D290" s="446">
        <f t="shared" si="9"/>
        <v>-3.810332342879974E-2</v>
      </c>
      <c r="E290" s="80">
        <v>3.7598941453097057E-2</v>
      </c>
      <c r="F290">
        <v>280</v>
      </c>
      <c r="G290" s="80">
        <f t="shared" ca="1" si="10"/>
        <v>2.0956464951836385E-2</v>
      </c>
    </row>
    <row r="291" spans="2:7">
      <c r="B291" s="444">
        <v>40049</v>
      </c>
      <c r="C291" s="445">
        <v>52.539436000000002</v>
      </c>
      <c r="D291" s="446">
        <f t="shared" si="9"/>
        <v>-6.9623193792686888E-2</v>
      </c>
      <c r="E291" s="80">
        <v>3.7566778279690682E-2</v>
      </c>
      <c r="F291">
        <v>281</v>
      </c>
      <c r="G291" s="80">
        <f t="shared" ca="1" si="10"/>
        <v>4.3721814351667949E-2</v>
      </c>
    </row>
    <row r="292" spans="2:7">
      <c r="B292" s="444">
        <v>43046</v>
      </c>
      <c r="C292" s="445">
        <v>367.15811200000002</v>
      </c>
      <c r="D292" s="446">
        <f t="shared" si="9"/>
        <v>6.5785238555052139E-2</v>
      </c>
      <c r="E292" s="80">
        <v>3.7512459588101343E-2</v>
      </c>
      <c r="F292">
        <v>282</v>
      </c>
      <c r="G292" s="80">
        <f t="shared" ca="1" si="10"/>
        <v>-1.6447487076791917E-2</v>
      </c>
    </row>
    <row r="293" spans="2:7">
      <c r="B293" s="444">
        <v>40389</v>
      </c>
      <c r="C293" s="445">
        <v>71.886443999999997</v>
      </c>
      <c r="D293" s="446">
        <f t="shared" si="9"/>
        <v>-1.4926465208165651E-2</v>
      </c>
      <c r="E293" s="80">
        <v>3.7428936607272201E-2</v>
      </c>
      <c r="F293">
        <v>283</v>
      </c>
      <c r="G293" s="80">
        <f t="shared" ca="1" si="10"/>
        <v>-7.1256171491058838E-3</v>
      </c>
    </row>
    <row r="294" spans="2:7">
      <c r="B294" s="444">
        <v>41001</v>
      </c>
      <c r="C294" s="445">
        <v>94.053878999999995</v>
      </c>
      <c r="D294" s="446">
        <f t="shared" si="9"/>
        <v>8.3507306889352817E-2</v>
      </c>
      <c r="E294" s="80">
        <v>3.7248145610796479E-2</v>
      </c>
      <c r="F294">
        <v>284</v>
      </c>
      <c r="G294" s="80">
        <f t="shared" ca="1" si="10"/>
        <v>5.1694752606324676E-3</v>
      </c>
    </row>
    <row r="295" spans="2:7">
      <c r="B295" s="444">
        <v>37841</v>
      </c>
      <c r="C295" s="445">
        <v>13.055377999999999</v>
      </c>
      <c r="D295" s="446">
        <f t="shared" si="9"/>
        <v>7.8570287114472226E-3</v>
      </c>
      <c r="E295" s="80">
        <v>3.7123332756331839E-2</v>
      </c>
      <c r="F295">
        <v>285</v>
      </c>
      <c r="G295" s="80">
        <f t="shared" ca="1" si="10"/>
        <v>-1.7817129356901332E-2</v>
      </c>
    </row>
    <row r="296" spans="2:7">
      <c r="B296" s="444">
        <v>37546</v>
      </c>
      <c r="C296" s="445">
        <v>15.472909</v>
      </c>
      <c r="D296" s="446">
        <f t="shared" si="9"/>
        <v>-9.4229470230628221E-2</v>
      </c>
      <c r="E296" s="80">
        <v>3.6991381654882582E-2</v>
      </c>
      <c r="F296">
        <v>286</v>
      </c>
      <c r="G296" s="80">
        <f t="shared" ca="1" si="10"/>
        <v>2.3928189925135221E-2</v>
      </c>
    </row>
    <row r="297" spans="2:7">
      <c r="B297" s="444">
        <v>41452</v>
      </c>
      <c r="C297" s="445">
        <v>151.68554700000001</v>
      </c>
      <c r="D297" s="446">
        <f t="shared" si="9"/>
        <v>4.0252961252760455E-2</v>
      </c>
      <c r="E297" s="80">
        <v>3.69601380998823E-2</v>
      </c>
      <c r="F297">
        <v>287</v>
      </c>
      <c r="G297" s="80">
        <f t="shared" ca="1" si="10"/>
        <v>7.1133959077329554E-3</v>
      </c>
    </row>
    <row r="298" spans="2:7">
      <c r="B298" s="444">
        <v>39848</v>
      </c>
      <c r="C298" s="445">
        <v>21.948301000000001</v>
      </c>
      <c r="D298" s="446">
        <f t="shared" si="9"/>
        <v>-4.3471998847787963E-2</v>
      </c>
      <c r="E298" s="80">
        <v>3.6943070631305419E-2</v>
      </c>
      <c r="F298">
        <v>288</v>
      </c>
      <c r="G298" s="80">
        <f t="shared" ca="1" si="10"/>
        <v>-1.0149857152151498E-2</v>
      </c>
    </row>
    <row r="299" spans="2:7">
      <c r="B299" s="444">
        <v>41659</v>
      </c>
      <c r="C299" s="445">
        <v>274.733093</v>
      </c>
      <c r="D299" s="446">
        <f t="shared" si="9"/>
        <v>2.937140380865344E-3</v>
      </c>
      <c r="E299" s="80">
        <v>3.6929864179154004E-2</v>
      </c>
      <c r="F299">
        <v>289</v>
      </c>
      <c r="G299" s="80">
        <f t="shared" ca="1" si="10"/>
        <v>1.6657533550685062E-2</v>
      </c>
    </row>
    <row r="300" spans="2:7">
      <c r="B300" s="444">
        <v>41537</v>
      </c>
      <c r="C300" s="445">
        <v>202.48893699999999</v>
      </c>
      <c r="D300" s="446">
        <f t="shared" si="9"/>
        <v>9.3740948468810092E-2</v>
      </c>
      <c r="E300" s="80">
        <v>3.691388249039651E-2</v>
      </c>
      <c r="F300">
        <v>290</v>
      </c>
      <c r="G300" s="80">
        <f t="shared" ca="1" si="10"/>
        <v>3.2076674131436493E-2</v>
      </c>
    </row>
    <row r="301" spans="2:7">
      <c r="B301" s="444">
        <v>37977</v>
      </c>
      <c r="C301" s="445">
        <v>21.845715999999999</v>
      </c>
      <c r="D301" s="446">
        <f t="shared" si="9"/>
        <v>-5.18076500549286E-2</v>
      </c>
      <c r="E301" s="80">
        <v>3.6897434957880781E-2</v>
      </c>
      <c r="F301">
        <v>291</v>
      </c>
      <c r="G301" s="80">
        <f t="shared" ca="1" si="10"/>
        <v>2.5453514710433642E-2</v>
      </c>
    </row>
    <row r="302" spans="2:7">
      <c r="B302" s="444">
        <v>40052</v>
      </c>
      <c r="C302" s="445">
        <v>56.688248000000002</v>
      </c>
      <c r="D302" s="446">
        <f t="shared" si="9"/>
        <v>4.1908379074425683E-2</v>
      </c>
      <c r="E302" s="80">
        <v>3.6779068098664602E-2</v>
      </c>
      <c r="F302">
        <v>292</v>
      </c>
      <c r="G302" s="80">
        <f t="shared" ca="1" si="10"/>
        <v>2.2487795782380724E-2</v>
      </c>
    </row>
    <row r="303" spans="2:7">
      <c r="B303" s="444">
        <v>38441</v>
      </c>
      <c r="C303" s="445">
        <v>27.687252000000001</v>
      </c>
      <c r="D303" s="446">
        <f t="shared" si="9"/>
        <v>-0.13998389189672911</v>
      </c>
      <c r="E303" s="80">
        <v>3.6716046557326854E-2</v>
      </c>
      <c r="F303">
        <v>293</v>
      </c>
      <c r="G303" s="80">
        <f t="shared" ca="1" si="10"/>
        <v>-9.8040075264344412E-3</v>
      </c>
    </row>
    <row r="304" spans="2:7">
      <c r="B304" s="444">
        <v>44698</v>
      </c>
      <c r="C304" s="445">
        <v>985.89929199999995</v>
      </c>
      <c r="D304" s="446">
        <f t="shared" si="9"/>
        <v>0.1483698584384554</v>
      </c>
      <c r="E304" s="80">
        <v>3.6714567723143299E-2</v>
      </c>
      <c r="F304">
        <v>294</v>
      </c>
      <c r="G304" s="80">
        <f t="shared" ca="1" si="10"/>
        <v>-3.0076897993503274E-2</v>
      </c>
    </row>
    <row r="305" spans="2:7">
      <c r="B305" s="444">
        <v>38923</v>
      </c>
      <c r="C305" s="445">
        <v>43.041938999999999</v>
      </c>
      <c r="D305" s="446">
        <f t="shared" si="9"/>
        <v>-8.5949792170584516E-2</v>
      </c>
      <c r="E305" s="80">
        <v>3.6639934089625736E-2</v>
      </c>
      <c r="F305">
        <v>295</v>
      </c>
      <c r="G305" s="80">
        <f t="shared" ca="1" si="10"/>
        <v>-3.1016186583891395E-2</v>
      </c>
    </row>
    <row r="306" spans="2:7">
      <c r="B306" s="444">
        <v>42583</v>
      </c>
      <c r="C306" s="445">
        <v>315.91012599999999</v>
      </c>
      <c r="D306" s="446">
        <f t="shared" si="9"/>
        <v>0.12576005921852684</v>
      </c>
      <c r="E306" s="80">
        <v>3.652281556061765E-2</v>
      </c>
      <c r="F306">
        <v>296</v>
      </c>
      <c r="G306" s="80">
        <f t="shared" ca="1" si="10"/>
        <v>2.897335983990228E-2</v>
      </c>
    </row>
    <row r="307" spans="2:7">
      <c r="B307" s="444">
        <v>37826</v>
      </c>
      <c r="C307" s="445">
        <v>12.135463</v>
      </c>
      <c r="D307" s="446">
        <f t="shared" si="9"/>
        <v>3.5018835889000233E-3</v>
      </c>
      <c r="E307" s="80">
        <v>3.6454298294258614E-2</v>
      </c>
      <c r="F307">
        <v>297</v>
      </c>
      <c r="G307" s="80">
        <f t="shared" ca="1" si="10"/>
        <v>3.5592665501129753E-3</v>
      </c>
    </row>
    <row r="308" spans="2:7">
      <c r="B308" s="444">
        <v>37694</v>
      </c>
      <c r="C308" s="445">
        <v>11.763828</v>
      </c>
      <c r="D308" s="446">
        <f t="shared" si="9"/>
        <v>1.1420679397624589E-3</v>
      </c>
      <c r="E308" s="80">
        <v>3.6304942737676704E-2</v>
      </c>
      <c r="F308">
        <v>298</v>
      </c>
      <c r="G308" s="80">
        <f t="shared" ca="1" si="10"/>
        <v>1.0704258255804027E-2</v>
      </c>
    </row>
    <row r="309" spans="2:7">
      <c r="B309" s="444">
        <v>37651</v>
      </c>
      <c r="C309" s="445">
        <v>11.763828</v>
      </c>
      <c r="D309" s="446">
        <f t="shared" si="9"/>
        <v>-0.16099919778946425</v>
      </c>
      <c r="E309" s="80">
        <v>3.6304942737676704E-2</v>
      </c>
      <c r="F309">
        <v>299</v>
      </c>
      <c r="G309" s="80">
        <f t="shared" ca="1" si="10"/>
        <v>2.5382518831662849E-3</v>
      </c>
    </row>
    <row r="310" spans="2:7">
      <c r="B310" s="444">
        <v>44876</v>
      </c>
      <c r="C310" s="445">
        <v>1014.157104</v>
      </c>
      <c r="D310" s="446">
        <f t="shared" si="9"/>
        <v>5.8021926205351848E-2</v>
      </c>
      <c r="E310" s="80">
        <v>3.6296299800795184E-2</v>
      </c>
      <c r="F310">
        <v>300</v>
      </c>
      <c r="G310" s="80">
        <f t="shared" ca="1" si="10"/>
        <v>4.0515758806776186E-2</v>
      </c>
    </row>
    <row r="311" spans="2:7">
      <c r="B311" s="444">
        <v>42415</v>
      </c>
      <c r="C311" s="445">
        <v>332.067902</v>
      </c>
      <c r="D311" s="446">
        <f t="shared" si="9"/>
        <v>5.4469968178202155E-2</v>
      </c>
      <c r="E311" s="80">
        <v>3.6141445412001483E-2</v>
      </c>
      <c r="F311">
        <v>301</v>
      </c>
      <c r="G311" s="80">
        <f t="shared" ca="1" si="10"/>
        <v>3.7217940347509474E-5</v>
      </c>
    </row>
    <row r="312" spans="2:7">
      <c r="B312" s="444">
        <v>40224</v>
      </c>
      <c r="C312" s="445">
        <v>66.070282000000006</v>
      </c>
      <c r="D312" s="446">
        <f t="shared" si="9"/>
        <v>5.1113201630605287E-2</v>
      </c>
      <c r="E312" s="80">
        <v>3.5975478704632691E-2</v>
      </c>
      <c r="F312">
        <v>302</v>
      </c>
      <c r="G312" s="80">
        <f t="shared" ca="1" si="10"/>
        <v>1.4587206961742245E-2</v>
      </c>
    </row>
    <row r="313" spans="2:7">
      <c r="B313" s="444">
        <v>38268</v>
      </c>
      <c r="C313" s="445">
        <v>29.470193999999999</v>
      </c>
      <c r="D313" s="446">
        <f t="shared" si="9"/>
        <v>-0.14410324081322268</v>
      </c>
      <c r="E313" s="80">
        <v>3.5971127425156624E-2</v>
      </c>
      <c r="F313">
        <v>303</v>
      </c>
      <c r="G313" s="80">
        <f t="shared" ca="1" si="10"/>
        <v>4.5799498336995682E-2</v>
      </c>
    </row>
    <row r="314" spans="2:7">
      <c r="B314" s="444">
        <v>44711</v>
      </c>
      <c r="C314" s="445">
        <v>946.750854</v>
      </c>
      <c r="D314" s="446">
        <f t="shared" si="9"/>
        <v>4.2408840809474935E-2</v>
      </c>
      <c r="E314" s="80">
        <v>3.5860113226262813E-2</v>
      </c>
      <c r="F314">
        <v>304</v>
      </c>
      <c r="G314" s="80">
        <f t="shared" ca="1" si="10"/>
        <v>-3.2724844457418634E-2</v>
      </c>
    </row>
    <row r="315" spans="2:7">
      <c r="B315" s="444">
        <v>42892</v>
      </c>
      <c r="C315" s="445">
        <v>370.76348899999999</v>
      </c>
      <c r="D315" s="446">
        <f t="shared" si="9"/>
        <v>0.14132141241584839</v>
      </c>
      <c r="E315" s="80">
        <v>3.5809814815229712E-2</v>
      </c>
      <c r="F315">
        <v>305</v>
      </c>
      <c r="G315" s="80">
        <f t="shared" ca="1" si="10"/>
        <v>-3.1334811436683381E-2</v>
      </c>
    </row>
    <row r="316" spans="2:7">
      <c r="B316" s="444">
        <v>37581</v>
      </c>
      <c r="C316" s="445">
        <v>13.563167999999999</v>
      </c>
      <c r="D316" s="446">
        <f t="shared" si="9"/>
        <v>-3.7149957725910121E-2</v>
      </c>
      <c r="E316" s="80">
        <v>3.5683959872496951E-2</v>
      </c>
      <c r="F316">
        <v>306</v>
      </c>
      <c r="G316" s="80">
        <f t="shared" ca="1" si="10"/>
        <v>9.9739513835758985E-3</v>
      </c>
    </row>
    <row r="317" spans="2:7">
      <c r="B317" s="444">
        <v>39031</v>
      </c>
      <c r="C317" s="445">
        <v>50.764614000000002</v>
      </c>
      <c r="D317" s="446">
        <f t="shared" si="9"/>
        <v>-6.080658356995039E-2</v>
      </c>
      <c r="E317" s="80">
        <v>3.5665350223616832E-2</v>
      </c>
      <c r="F317">
        <v>307</v>
      </c>
      <c r="G317" s="80">
        <f t="shared" ca="1" si="10"/>
        <v>-3.3902754937543888E-3</v>
      </c>
    </row>
    <row r="318" spans="2:7">
      <c r="B318" s="444">
        <v>41558</v>
      </c>
      <c r="C318" s="445">
        <v>220.729736</v>
      </c>
      <c r="D318" s="446">
        <f t="shared" si="9"/>
        <v>3.4038317989549594E-2</v>
      </c>
      <c r="E318" s="80">
        <v>3.5610717983674878E-2</v>
      </c>
      <c r="F318">
        <v>308</v>
      </c>
      <c r="G318" s="80">
        <f t="shared" ca="1" si="10"/>
        <v>2.1069169590289538E-3</v>
      </c>
    </row>
    <row r="319" spans="2:7">
      <c r="B319" s="444">
        <v>40190</v>
      </c>
      <c r="C319" s="445">
        <v>67.055854999999994</v>
      </c>
      <c r="D319" s="446">
        <f t="shared" si="9"/>
        <v>6.0310257492612873E-2</v>
      </c>
      <c r="E319" s="80">
        <v>3.5468181922344133E-2</v>
      </c>
      <c r="F319">
        <v>309</v>
      </c>
      <c r="G319" s="80">
        <f t="shared" ca="1" si="10"/>
        <v>5.3949658285513524E-3</v>
      </c>
    </row>
    <row r="320" spans="2:7">
      <c r="B320" s="444">
        <v>37904</v>
      </c>
      <c r="C320" s="445">
        <v>14.332210999999999</v>
      </c>
      <c r="D320" s="446">
        <f t="shared" si="9"/>
        <v>-7.999999999999996E-2</v>
      </c>
      <c r="E320" s="80">
        <v>3.5353118698901342E-2</v>
      </c>
      <c r="F320">
        <v>310</v>
      </c>
      <c r="G320" s="80">
        <f t="shared" ca="1" si="10"/>
        <v>2.0879386194851253E-2</v>
      </c>
    </row>
    <row r="321" spans="2:7">
      <c r="B321" s="444">
        <v>41200</v>
      </c>
      <c r="C321" s="445">
        <v>113.21890999999999</v>
      </c>
      <c r="D321" s="446">
        <f t="shared" si="9"/>
        <v>-6.8938919153449518E-3</v>
      </c>
      <c r="E321" s="80">
        <v>3.5225121982778163E-2</v>
      </c>
      <c r="F321">
        <v>311</v>
      </c>
      <c r="G321" s="80">
        <f t="shared" ca="1" si="10"/>
        <v>-1.120784854515219E-2</v>
      </c>
    </row>
    <row r="322" spans="2:7">
      <c r="B322" s="444">
        <v>41486</v>
      </c>
      <c r="C322" s="445">
        <v>178.79405199999999</v>
      </c>
      <c r="D322" s="446">
        <f t="shared" si="9"/>
        <v>5.8964672248315253E-2</v>
      </c>
      <c r="E322" s="80">
        <v>3.5223373258811197E-2</v>
      </c>
      <c r="F322">
        <v>312</v>
      </c>
      <c r="G322" s="80">
        <f t="shared" ca="1" si="10"/>
        <v>-3.6680595365353084E-2</v>
      </c>
    </row>
    <row r="323" spans="2:7">
      <c r="B323" s="444">
        <v>39176</v>
      </c>
      <c r="C323" s="445">
        <v>47.528275000000001</v>
      </c>
      <c r="D323" s="446">
        <f t="shared" si="9"/>
        <v>-0.10791301377661389</v>
      </c>
      <c r="E323" s="80">
        <v>3.5213680388991309E-2</v>
      </c>
      <c r="F323">
        <v>313</v>
      </c>
      <c r="G323" s="80">
        <f t="shared" ca="1" si="10"/>
        <v>5.9736789175877415E-3</v>
      </c>
    </row>
    <row r="324" spans="2:7">
      <c r="B324" s="444">
        <v>43915</v>
      </c>
      <c r="C324" s="445">
        <v>390.60537699999998</v>
      </c>
      <c r="D324" s="446">
        <f t="shared" si="9"/>
        <v>8.4213904799526063E-2</v>
      </c>
      <c r="E324" s="80">
        <v>3.5177168120176017E-2</v>
      </c>
      <c r="F324">
        <v>314</v>
      </c>
      <c r="G324" s="80">
        <f t="shared" ca="1" si="10"/>
        <v>-2.1074791202277801E-2</v>
      </c>
    </row>
    <row r="325" spans="2:7">
      <c r="B325" s="444">
        <v>40504</v>
      </c>
      <c r="C325" s="445">
        <v>71.953697000000005</v>
      </c>
      <c r="D325" s="446">
        <f t="shared" si="9"/>
        <v>1.7662872792140849E-2</v>
      </c>
      <c r="E325" s="80">
        <v>3.514613138651268E-2</v>
      </c>
      <c r="F325">
        <v>315</v>
      </c>
      <c r="G325" s="80">
        <f t="shared" ca="1" si="10"/>
        <v>5.0043296938653004E-3</v>
      </c>
    </row>
    <row r="326" spans="2:7">
      <c r="B326" s="444">
        <v>39801</v>
      </c>
      <c r="C326" s="445">
        <v>24.701094000000001</v>
      </c>
      <c r="D326" s="446">
        <f t="shared" si="9"/>
        <v>-2.4562019098223198E-3</v>
      </c>
      <c r="E326" s="80">
        <v>3.5146008840258203E-2</v>
      </c>
      <c r="F326">
        <v>316</v>
      </c>
      <c r="G326" s="80">
        <f t="shared" ca="1" si="10"/>
        <v>-7.962323394011912E-3</v>
      </c>
    </row>
    <row r="327" spans="2:7">
      <c r="B327" s="444">
        <v>39899</v>
      </c>
      <c r="C327" s="445">
        <v>18.856484999999999</v>
      </c>
      <c r="D327" s="446">
        <f t="shared" si="9"/>
        <v>-9.3719477569562781E-2</v>
      </c>
      <c r="E327" s="80">
        <v>3.5027103718344499E-2</v>
      </c>
      <c r="F327">
        <v>317</v>
      </c>
      <c r="G327" s="80">
        <f t="shared" ca="1" si="10"/>
        <v>3.7332700426085032E-2</v>
      </c>
    </row>
    <row r="328" spans="2:7">
      <c r="B328" s="444">
        <v>44025</v>
      </c>
      <c r="C328" s="445">
        <v>514.37676999999996</v>
      </c>
      <c r="D328" s="446">
        <f t="shared" si="9"/>
        <v>0.11300720515737583</v>
      </c>
      <c r="E328" s="80">
        <v>3.4950673530300902E-2</v>
      </c>
      <c r="F328">
        <v>318</v>
      </c>
      <c r="G328" s="80">
        <f t="shared" ca="1" si="10"/>
        <v>-2.1429610741853504E-2</v>
      </c>
    </row>
    <row r="329" spans="2:7">
      <c r="B329" s="444">
        <v>39555</v>
      </c>
      <c r="C329" s="445">
        <v>45.726044000000002</v>
      </c>
      <c r="D329" s="446">
        <f t="shared" si="9"/>
        <v>-2.2585188662927136E-2</v>
      </c>
      <c r="E329" s="80">
        <v>3.493306529424145E-2</v>
      </c>
      <c r="F329">
        <v>319</v>
      </c>
      <c r="G329" s="80">
        <f t="shared" ca="1" si="10"/>
        <v>2.400832141476137E-2</v>
      </c>
    </row>
    <row r="330" spans="2:7">
      <c r="B330" s="444">
        <v>40469</v>
      </c>
      <c r="C330" s="445">
        <v>81.829955999999996</v>
      </c>
      <c r="D330" s="446">
        <f t="shared" si="9"/>
        <v>1.6323865491348455E-2</v>
      </c>
      <c r="E330" s="80">
        <v>3.4887056744216993E-2</v>
      </c>
      <c r="F330">
        <v>320</v>
      </c>
      <c r="G330" s="80">
        <f t="shared" ca="1" si="10"/>
        <v>2.5861087111901646E-2</v>
      </c>
    </row>
    <row r="331" spans="2:7">
      <c r="B331" s="444">
        <v>39819</v>
      </c>
      <c r="C331" s="445">
        <v>23.050241</v>
      </c>
      <c r="D331" s="446">
        <f t="shared" ref="D331:D394" si="11">B331/B332-1</f>
        <v>9.5071493763310144E-3</v>
      </c>
      <c r="E331" s="80">
        <v>3.4879241181495546E-2</v>
      </c>
      <c r="F331">
        <v>321</v>
      </c>
      <c r="G331" s="80">
        <f t="shared" ref="G331:G394" ca="1" si="12">_xlfn.NORM.INV(RAND(),M$13,M$14)</f>
        <v>-2.3982457117696435E-3</v>
      </c>
    </row>
    <row r="332" spans="2:7">
      <c r="B332" s="444">
        <v>39444</v>
      </c>
      <c r="C332" s="445">
        <v>55.264744</v>
      </c>
      <c r="D332" s="446">
        <f t="shared" si="11"/>
        <v>-5.3010659752232736E-2</v>
      </c>
      <c r="E332" s="80">
        <v>3.4787211262791162E-2</v>
      </c>
      <c r="F332">
        <v>322</v>
      </c>
      <c r="G332" s="80">
        <f t="shared" ca="1" si="12"/>
        <v>-1.7015562071158799E-2</v>
      </c>
    </row>
    <row r="333" spans="2:7">
      <c r="B333" s="444">
        <v>41652</v>
      </c>
      <c r="C333" s="445">
        <v>257.97744799999998</v>
      </c>
      <c r="D333" s="446">
        <f t="shared" si="11"/>
        <v>2.0532170333709132E-2</v>
      </c>
      <c r="E333" s="80">
        <v>3.4778549965210459E-2</v>
      </c>
      <c r="F333">
        <v>323</v>
      </c>
      <c r="G333" s="80">
        <f t="shared" ca="1" si="12"/>
        <v>-5.1370987895182326E-3</v>
      </c>
    </row>
    <row r="334" spans="2:7">
      <c r="B334" s="444">
        <v>40814</v>
      </c>
      <c r="C334" s="445">
        <v>75.635147000000003</v>
      </c>
      <c r="D334" s="446">
        <f t="shared" si="11"/>
        <v>-3.4671354624474793E-3</v>
      </c>
      <c r="E334" s="80">
        <v>3.4702147608473455E-2</v>
      </c>
      <c r="F334">
        <v>324</v>
      </c>
      <c r="G334" s="80">
        <f t="shared" ca="1" si="12"/>
        <v>-2.3975479288764652E-3</v>
      </c>
    </row>
    <row r="335" spans="2:7">
      <c r="B335" s="444">
        <v>40956</v>
      </c>
      <c r="C335" s="445">
        <v>92.421431999999996</v>
      </c>
      <c r="D335" s="446">
        <f t="shared" si="11"/>
        <v>-9.6193313472360154E-2</v>
      </c>
      <c r="E335" s="80">
        <v>3.4660662309591084E-2</v>
      </c>
      <c r="F335">
        <v>325</v>
      </c>
      <c r="G335" s="80">
        <f t="shared" ca="1" si="12"/>
        <v>-6.4862732022177398E-3</v>
      </c>
    </row>
    <row r="336" spans="2:7">
      <c r="B336" s="444">
        <v>45315</v>
      </c>
      <c r="C336" s="445">
        <v>1543.681763</v>
      </c>
      <c r="D336" s="446">
        <f t="shared" si="11"/>
        <v>0.14255818058041902</v>
      </c>
      <c r="E336" s="80">
        <v>3.4620798060283509E-2</v>
      </c>
      <c r="F336">
        <v>326</v>
      </c>
      <c r="G336" s="80">
        <f t="shared" ca="1" si="12"/>
        <v>2.7628030547672267E-2</v>
      </c>
    </row>
    <row r="337" spans="2:7">
      <c r="B337" s="444">
        <v>39661</v>
      </c>
      <c r="C337" s="445">
        <v>35.413753999999997</v>
      </c>
      <c r="D337" s="446">
        <f t="shared" si="11"/>
        <v>2.5706674942457486E-2</v>
      </c>
      <c r="E337" s="80">
        <v>3.4439201329339753E-2</v>
      </c>
      <c r="F337">
        <v>327</v>
      </c>
      <c r="G337" s="80">
        <f t="shared" ca="1" si="12"/>
        <v>-2.8987146246851347E-2</v>
      </c>
    </row>
    <row r="338" spans="2:7">
      <c r="B338" s="444">
        <v>38667</v>
      </c>
      <c r="C338" s="445">
        <v>37.947861000000003</v>
      </c>
      <c r="D338" s="446">
        <f t="shared" si="11"/>
        <v>-6.8579274461627371E-2</v>
      </c>
      <c r="E338" s="80">
        <v>3.4430654892846579E-2</v>
      </c>
      <c r="F338">
        <v>328</v>
      </c>
      <c r="G338" s="80">
        <f t="shared" ca="1" si="12"/>
        <v>1.3344204817693743E-2</v>
      </c>
    </row>
    <row r="339" spans="2:7">
      <c r="B339" s="444">
        <v>41514</v>
      </c>
      <c r="C339" s="445">
        <v>186.91802999999999</v>
      </c>
      <c r="D339" s="446">
        <f t="shared" si="11"/>
        <v>-1.543934542867309E-2</v>
      </c>
      <c r="E339" s="80">
        <v>3.4241031604884231E-2</v>
      </c>
      <c r="F339">
        <v>329</v>
      </c>
      <c r="G339" s="80">
        <f t="shared" ca="1" si="12"/>
        <v>3.2423511352112751E-2</v>
      </c>
    </row>
    <row r="340" spans="2:7">
      <c r="B340" s="444">
        <v>42165</v>
      </c>
      <c r="C340" s="445">
        <v>371.56118800000002</v>
      </c>
      <c r="D340" s="446">
        <f t="shared" si="11"/>
        <v>8.6838849365914017E-2</v>
      </c>
      <c r="E340" s="80">
        <v>3.4178211404355174E-2</v>
      </c>
      <c r="F340">
        <v>330</v>
      </c>
      <c r="G340" s="80">
        <f t="shared" ca="1" si="12"/>
        <v>6.8779475243759295E-3</v>
      </c>
    </row>
    <row r="341" spans="2:7">
      <c r="B341" s="444">
        <v>38796</v>
      </c>
      <c r="C341" s="445">
        <v>50.303699000000002</v>
      </c>
      <c r="D341" s="446">
        <f t="shared" si="11"/>
        <v>-3.6866016235942545E-2</v>
      </c>
      <c r="E341" s="80">
        <v>3.4111897234186506E-2</v>
      </c>
      <c r="F341">
        <v>331</v>
      </c>
      <c r="G341" s="80">
        <f t="shared" ca="1" si="12"/>
        <v>3.7978463036104776E-2</v>
      </c>
    </row>
    <row r="342" spans="2:7">
      <c r="B342" s="444">
        <v>40281</v>
      </c>
      <c r="C342" s="445">
        <v>65.220161000000004</v>
      </c>
      <c r="D342" s="446">
        <f t="shared" si="11"/>
        <v>-8.7426370638876261E-2</v>
      </c>
      <c r="E342" s="80">
        <v>3.4057885536004529E-2</v>
      </c>
      <c r="F342">
        <v>332</v>
      </c>
      <c r="G342" s="80">
        <f t="shared" ca="1" si="12"/>
        <v>4.8280463023849488E-2</v>
      </c>
    </row>
    <row r="343" spans="2:7">
      <c r="B343" s="444">
        <v>44140</v>
      </c>
      <c r="C343" s="445">
        <v>727.06042500000001</v>
      </c>
      <c r="D343" s="446">
        <f t="shared" si="11"/>
        <v>9.0846184262554308E-2</v>
      </c>
      <c r="E343" s="80">
        <v>3.4042749258677896E-2</v>
      </c>
      <c r="F343">
        <v>333</v>
      </c>
      <c r="G343" s="80">
        <f t="shared" ca="1" si="12"/>
        <v>-1.8430531704079725E-2</v>
      </c>
    </row>
    <row r="344" spans="2:7">
      <c r="B344" s="444">
        <v>40464</v>
      </c>
      <c r="C344" s="445">
        <v>81.426697000000004</v>
      </c>
      <c r="D344" s="446">
        <f t="shared" si="11"/>
        <v>1.1423000974829511E-2</v>
      </c>
      <c r="E344" s="80">
        <v>3.3981189947166923E-2</v>
      </c>
      <c r="F344">
        <v>334</v>
      </c>
      <c r="G344" s="80">
        <f t="shared" ca="1" si="12"/>
        <v>9.0809119383986735E-3</v>
      </c>
    </row>
    <row r="345" spans="2:7">
      <c r="B345" s="444">
        <v>40007</v>
      </c>
      <c r="C345" s="445">
        <v>33.099854000000001</v>
      </c>
      <c r="D345" s="446">
        <f t="shared" si="11"/>
        <v>6.4752222281364791E-2</v>
      </c>
      <c r="E345" s="80">
        <v>3.3956047302917014E-2</v>
      </c>
      <c r="F345">
        <v>335</v>
      </c>
      <c r="G345" s="80">
        <f t="shared" ca="1" si="12"/>
        <v>2.3301160092229642E-2</v>
      </c>
    </row>
    <row r="346" spans="2:7">
      <c r="B346" s="444">
        <v>37574</v>
      </c>
      <c r="C346" s="445">
        <v>12.345204000000001</v>
      </c>
      <c r="D346" s="446">
        <f t="shared" si="11"/>
        <v>-6.3132698349374183E-2</v>
      </c>
      <c r="E346" s="80">
        <v>3.3897890598409752E-2</v>
      </c>
      <c r="F346">
        <v>336</v>
      </c>
      <c r="G346" s="80">
        <f t="shared" ca="1" si="12"/>
        <v>-1.6918230026741234E-2</v>
      </c>
    </row>
    <row r="347" spans="2:7">
      <c r="B347" s="444">
        <v>40106</v>
      </c>
      <c r="C347" s="445">
        <v>56.416522999999998</v>
      </c>
      <c r="D347" s="446">
        <f t="shared" si="11"/>
        <v>2.5912567467321512E-2</v>
      </c>
      <c r="E347" s="80">
        <v>3.3864881731817453E-2</v>
      </c>
      <c r="F347">
        <v>337</v>
      </c>
      <c r="G347" s="80">
        <f t="shared" ca="1" si="12"/>
        <v>-7.8795294568055358E-3</v>
      </c>
    </row>
    <row r="348" spans="2:7">
      <c r="B348" s="444">
        <v>39093</v>
      </c>
      <c r="C348" s="445">
        <v>49.918655000000001</v>
      </c>
      <c r="D348" s="446">
        <f t="shared" si="11"/>
        <v>-9.9654537079686745E-2</v>
      </c>
      <c r="E348" s="80">
        <v>3.3856052914973844E-2</v>
      </c>
      <c r="F348">
        <v>338</v>
      </c>
      <c r="G348" s="80">
        <f t="shared" ca="1" si="12"/>
        <v>4.4114614162933299E-3</v>
      </c>
    </row>
    <row r="349" spans="2:7">
      <c r="B349" s="444">
        <v>43420</v>
      </c>
      <c r="C349" s="445">
        <v>431.60870399999999</v>
      </c>
      <c r="D349" s="446">
        <f t="shared" si="11"/>
        <v>9.0625941927057196E-2</v>
      </c>
      <c r="E349" s="80">
        <v>3.3830709093872091E-2</v>
      </c>
      <c r="F349">
        <v>339</v>
      </c>
      <c r="G349" s="80">
        <f t="shared" ca="1" si="12"/>
        <v>4.8153667797617445E-3</v>
      </c>
    </row>
    <row r="350" spans="2:7">
      <c r="B350" s="444">
        <v>39812</v>
      </c>
      <c r="C350" s="445">
        <v>20.516575</v>
      </c>
      <c r="D350" s="446">
        <f t="shared" si="11"/>
        <v>5.2531394580304092E-2</v>
      </c>
      <c r="E350" s="80">
        <v>3.3808354858226419E-2</v>
      </c>
      <c r="F350">
        <v>340</v>
      </c>
      <c r="G350" s="80">
        <f t="shared" ca="1" si="12"/>
        <v>-1.4005789725370289E-2</v>
      </c>
    </row>
    <row r="351" spans="2:7">
      <c r="B351" s="444">
        <v>37825</v>
      </c>
      <c r="C351" s="445">
        <v>11.708633000000001</v>
      </c>
      <c r="D351" s="446">
        <f t="shared" si="11"/>
        <v>-6.1600674804009103E-2</v>
      </c>
      <c r="E351" s="80">
        <v>3.3788615431206814E-2</v>
      </c>
      <c r="F351">
        <v>341</v>
      </c>
      <c r="G351" s="80">
        <f t="shared" ca="1" si="12"/>
        <v>7.1489363617021264E-3</v>
      </c>
    </row>
    <row r="352" spans="2:7">
      <c r="B352" s="444">
        <v>40308</v>
      </c>
      <c r="C352" s="445">
        <v>73.050338999999994</v>
      </c>
      <c r="D352" s="446">
        <f t="shared" si="11"/>
        <v>7.3820497109518657E-2</v>
      </c>
      <c r="E352" s="80">
        <v>3.371808599487025E-2</v>
      </c>
      <c r="F352">
        <v>342</v>
      </c>
      <c r="G352" s="80">
        <f t="shared" ca="1" si="12"/>
        <v>-1.8900904224204061E-2</v>
      </c>
    </row>
    <row r="353" spans="2:7">
      <c r="B353" s="444">
        <v>37537</v>
      </c>
      <c r="C353" s="445">
        <v>14.910007</v>
      </c>
      <c r="D353" s="446">
        <f t="shared" si="11"/>
        <v>-0.15824998878772933</v>
      </c>
      <c r="E353" s="80">
        <v>3.3679996117635502E-2</v>
      </c>
      <c r="F353">
        <v>343</v>
      </c>
      <c r="G353" s="80">
        <f t="shared" ca="1" si="12"/>
        <v>2.0674771534764276E-2</v>
      </c>
    </row>
    <row r="354" spans="2:7">
      <c r="B354" s="444">
        <v>44594</v>
      </c>
      <c r="C354" s="445">
        <v>1048.547241</v>
      </c>
      <c r="D354" s="446">
        <f t="shared" si="11"/>
        <v>6.7225080770611401E-2</v>
      </c>
      <c r="E354" s="80">
        <v>3.367727857639391E-2</v>
      </c>
      <c r="F354">
        <v>344</v>
      </c>
      <c r="G354" s="80">
        <f t="shared" ca="1" si="12"/>
        <v>2.7896019371245567E-2</v>
      </c>
    </row>
    <row r="355" spans="2:7">
      <c r="B355" s="444">
        <v>41785</v>
      </c>
      <c r="C355" s="445">
        <v>267.69168100000002</v>
      </c>
      <c r="D355" s="446">
        <f t="shared" si="11"/>
        <v>-9.3881131315046717E-3</v>
      </c>
      <c r="E355" s="80">
        <v>3.3667619937078674E-2</v>
      </c>
      <c r="F355">
        <v>345</v>
      </c>
      <c r="G355" s="80">
        <f t="shared" ca="1" si="12"/>
        <v>-8.1460094537045787E-4</v>
      </c>
    </row>
    <row r="356" spans="2:7">
      <c r="B356" s="444">
        <v>42181</v>
      </c>
      <c r="C356" s="445">
        <v>377.35601800000001</v>
      </c>
      <c r="D356" s="446">
        <f t="shared" si="11"/>
        <v>-6.2686102839873747E-2</v>
      </c>
      <c r="E356" s="80">
        <v>3.3635615501648619E-2</v>
      </c>
      <c r="F356">
        <v>346</v>
      </c>
      <c r="G356" s="80">
        <f t="shared" ca="1" si="12"/>
        <v>-3.2468466283270887E-2</v>
      </c>
    </row>
    <row r="357" spans="2:7">
      <c r="B357" s="444">
        <v>45002</v>
      </c>
      <c r="C357" s="445">
        <v>1040.035034</v>
      </c>
      <c r="D357" s="446">
        <f t="shared" si="11"/>
        <v>0.14439019428338917</v>
      </c>
      <c r="E357" s="80">
        <v>3.361600367531925E-2</v>
      </c>
      <c r="F357">
        <v>347</v>
      </c>
      <c r="G357" s="80">
        <f t="shared" ca="1" si="12"/>
        <v>1.7710648033800448E-2</v>
      </c>
    </row>
    <row r="358" spans="2:7">
      <c r="B358" s="444">
        <v>39324</v>
      </c>
      <c r="C358" s="445">
        <v>49.771877000000003</v>
      </c>
      <c r="D358" s="446">
        <f t="shared" si="11"/>
        <v>-4.9570996978851922E-2</v>
      </c>
      <c r="E358" s="80">
        <v>3.3603386386455325E-2</v>
      </c>
      <c r="F358">
        <v>348</v>
      </c>
      <c r="G358" s="80">
        <f t="shared" ca="1" si="12"/>
        <v>-1.1393458988545699E-3</v>
      </c>
    </row>
    <row r="359" spans="2:7">
      <c r="B359" s="444">
        <v>41375</v>
      </c>
      <c r="C359" s="445">
        <v>150.37965399999999</v>
      </c>
      <c r="D359" s="446">
        <f t="shared" si="11"/>
        <v>-7.9225548013797664E-2</v>
      </c>
      <c r="E359" s="80">
        <v>3.3595022214714776E-2</v>
      </c>
      <c r="F359">
        <v>349</v>
      </c>
      <c r="G359" s="80">
        <f t="shared" ca="1" si="12"/>
        <v>-1.5443258561895613E-2</v>
      </c>
    </row>
    <row r="360" spans="2:7">
      <c r="B360" s="444">
        <v>44935</v>
      </c>
      <c r="C360" s="445">
        <v>992.58410600000002</v>
      </c>
      <c r="D360" s="446">
        <f t="shared" si="11"/>
        <v>3.1115904449390719E-2</v>
      </c>
      <c r="E360" s="80">
        <v>3.354941481012208E-2</v>
      </c>
      <c r="F360">
        <v>350</v>
      </c>
      <c r="G360" s="80">
        <f t="shared" ca="1" si="12"/>
        <v>1.4169925501722195E-2</v>
      </c>
    </row>
    <row r="361" spans="2:7">
      <c r="B361" s="444">
        <v>43579</v>
      </c>
      <c r="C361" s="445">
        <v>481.82696499999997</v>
      </c>
      <c r="D361" s="446">
        <f t="shared" si="11"/>
        <v>2.9579228388499024E-2</v>
      </c>
      <c r="E361" s="80">
        <v>3.3529993703177219E-2</v>
      </c>
      <c r="F361">
        <v>351</v>
      </c>
      <c r="G361" s="80">
        <f t="shared" ca="1" si="12"/>
        <v>-1.3411814705427984E-2</v>
      </c>
    </row>
    <row r="362" spans="2:7">
      <c r="B362" s="444">
        <v>42327</v>
      </c>
      <c r="C362" s="445">
        <v>348.36737099999999</v>
      </c>
      <c r="D362" s="446">
        <f t="shared" si="11"/>
        <v>0.11094488188976381</v>
      </c>
      <c r="E362" s="80">
        <v>3.34656576090957E-2</v>
      </c>
      <c r="F362">
        <v>352</v>
      </c>
      <c r="G362" s="80">
        <f t="shared" ca="1" si="12"/>
        <v>8.9468653979508719E-3</v>
      </c>
    </row>
    <row r="363" spans="2:7">
      <c r="B363" s="444">
        <v>38100</v>
      </c>
      <c r="C363" s="445">
        <v>22.687353000000002</v>
      </c>
      <c r="D363" s="446">
        <f t="shared" si="11"/>
        <v>-0.1380870509456158</v>
      </c>
      <c r="E363" s="80">
        <v>3.3382937554023773E-2</v>
      </c>
      <c r="F363">
        <v>353</v>
      </c>
      <c r="G363" s="80">
        <f t="shared" ca="1" si="12"/>
        <v>2.0958088363808768E-2</v>
      </c>
    </row>
    <row r="364" spans="2:7">
      <c r="B364" s="444">
        <v>44204</v>
      </c>
      <c r="C364" s="445">
        <v>857.95544400000006</v>
      </c>
      <c r="D364" s="446">
        <f t="shared" si="11"/>
        <v>4.9203674254112206E-2</v>
      </c>
      <c r="E364" s="80">
        <v>3.3348807110104017E-2</v>
      </c>
      <c r="F364">
        <v>354</v>
      </c>
      <c r="G364" s="80">
        <f t="shared" ca="1" si="12"/>
        <v>4.1731778481697178E-3</v>
      </c>
    </row>
    <row r="365" spans="2:7">
      <c r="B365" s="444">
        <v>42131</v>
      </c>
      <c r="C365" s="445">
        <v>362.96743800000002</v>
      </c>
      <c r="D365" s="446">
        <f t="shared" si="11"/>
        <v>5.9153300819548393E-2</v>
      </c>
      <c r="E365" s="80">
        <v>3.3215533444132417E-2</v>
      </c>
      <c r="F365">
        <v>355</v>
      </c>
      <c r="G365" s="80">
        <f t="shared" ca="1" si="12"/>
        <v>1.0395365992070414E-2</v>
      </c>
    </row>
    <row r="366" spans="2:7">
      <c r="B366" s="444">
        <v>39778</v>
      </c>
      <c r="C366" s="445">
        <v>25.266089999999998</v>
      </c>
      <c r="D366" s="446">
        <f t="shared" si="11"/>
        <v>-0.12139417767371996</v>
      </c>
      <c r="E366" s="80">
        <v>3.3212473340158422E-2</v>
      </c>
      <c r="F366">
        <v>356</v>
      </c>
      <c r="G366" s="80">
        <f t="shared" ca="1" si="12"/>
        <v>4.6621601157196156E-3</v>
      </c>
    </row>
    <row r="367" spans="2:7">
      <c r="B367" s="444">
        <v>45274</v>
      </c>
      <c r="C367" s="445">
        <v>1374.6354980000001</v>
      </c>
      <c r="D367" s="446">
        <f t="shared" si="11"/>
        <v>3.0265792827234739E-2</v>
      </c>
      <c r="E367" s="80">
        <v>3.315808565653855E-2</v>
      </c>
      <c r="F367">
        <v>357</v>
      </c>
      <c r="G367" s="80">
        <f t="shared" ca="1" si="12"/>
        <v>-1.0908192565357633E-2</v>
      </c>
    </row>
    <row r="368" spans="2:7">
      <c r="B368" s="444">
        <v>43944</v>
      </c>
      <c r="C368" s="445">
        <v>407.76269500000001</v>
      </c>
      <c r="D368" s="446">
        <f t="shared" si="11"/>
        <v>6.2116304925798893E-2</v>
      </c>
      <c r="E368" s="80">
        <v>3.3088187808637759E-2</v>
      </c>
      <c r="F368">
        <v>358</v>
      </c>
      <c r="G368" s="80">
        <f t="shared" ca="1" si="12"/>
        <v>-1.3101943682062836E-3</v>
      </c>
    </row>
    <row r="369" spans="2:7">
      <c r="B369" s="444">
        <v>41374</v>
      </c>
      <c r="C369" s="445">
        <v>145.49185199999999</v>
      </c>
      <c r="D369" s="446">
        <f t="shared" si="11"/>
        <v>-1.0593777650237945E-2</v>
      </c>
      <c r="E369" s="80">
        <v>3.3085665044176871E-2</v>
      </c>
      <c r="F369">
        <v>359</v>
      </c>
      <c r="G369" s="80">
        <f t="shared" ca="1" si="12"/>
        <v>4.067178220763858E-3</v>
      </c>
    </row>
    <row r="370" spans="2:7">
      <c r="B370" s="444">
        <v>41817</v>
      </c>
      <c r="C370" s="445">
        <v>286.08560199999999</v>
      </c>
      <c r="D370" s="446">
        <f t="shared" si="11"/>
        <v>3.4152735186467442E-2</v>
      </c>
      <c r="E370" s="80">
        <v>3.301726902548352E-2</v>
      </c>
      <c r="F370">
        <v>360</v>
      </c>
      <c r="G370" s="80">
        <f t="shared" ca="1" si="12"/>
        <v>-1.1820513631953268E-3</v>
      </c>
    </row>
    <row r="371" spans="2:7">
      <c r="B371" s="444">
        <v>40436</v>
      </c>
      <c r="C371" s="445">
        <v>77.495116999999993</v>
      </c>
      <c r="D371" s="446">
        <f t="shared" si="11"/>
        <v>2.5877816115283059E-2</v>
      </c>
      <c r="E371" s="80">
        <v>3.2983247248415726E-2</v>
      </c>
      <c r="F371">
        <v>361</v>
      </c>
      <c r="G371" s="80">
        <f t="shared" ca="1" si="12"/>
        <v>5.7027238654681851E-2</v>
      </c>
    </row>
    <row r="372" spans="2:7">
      <c r="B372" s="444">
        <v>39416</v>
      </c>
      <c r="C372" s="445">
        <v>54.180259999999997</v>
      </c>
      <c r="D372" s="446">
        <f t="shared" si="11"/>
        <v>-1.7767699170176177E-2</v>
      </c>
      <c r="E372" s="80">
        <v>3.2852087826701126E-2</v>
      </c>
      <c r="F372">
        <v>362</v>
      </c>
      <c r="G372" s="80">
        <f t="shared" ca="1" si="12"/>
        <v>-2.4064189178124237E-2</v>
      </c>
    </row>
    <row r="373" spans="2:7">
      <c r="B373" s="444">
        <v>40129</v>
      </c>
      <c r="C373" s="445">
        <v>60.588386999999997</v>
      </c>
      <c r="D373" s="446">
        <f t="shared" si="11"/>
        <v>7.0477765625416744E-2</v>
      </c>
      <c r="E373" s="80">
        <v>3.2842803754472571E-2</v>
      </c>
      <c r="F373">
        <v>363</v>
      </c>
      <c r="G373" s="80">
        <f t="shared" ca="1" si="12"/>
        <v>-1.0808057472636662E-2</v>
      </c>
    </row>
    <row r="374" spans="2:7">
      <c r="B374" s="444">
        <v>37487</v>
      </c>
      <c r="C374" s="445">
        <v>14.248882</v>
      </c>
      <c r="D374" s="446">
        <f t="shared" si="11"/>
        <v>-6.7487562189054717E-2</v>
      </c>
      <c r="E374" s="80">
        <v>3.2830495085733213E-2</v>
      </c>
      <c r="F374">
        <v>364</v>
      </c>
      <c r="G374" s="80">
        <f t="shared" ca="1" si="12"/>
        <v>3.6732936873686312E-2</v>
      </c>
    </row>
    <row r="375" spans="2:7">
      <c r="B375" s="444">
        <v>40200</v>
      </c>
      <c r="C375" s="445">
        <v>69.753760999999997</v>
      </c>
      <c r="D375" s="446">
        <f t="shared" si="11"/>
        <v>-0.10961483089326451</v>
      </c>
      <c r="E375" s="80">
        <v>3.2793825993795434E-2</v>
      </c>
      <c r="F375">
        <v>365</v>
      </c>
      <c r="G375" s="80">
        <f t="shared" ca="1" si="12"/>
        <v>8.6886533866259493E-3</v>
      </c>
    </row>
    <row r="376" spans="2:7">
      <c r="B376" s="444">
        <v>45149</v>
      </c>
      <c r="C376" s="445">
        <v>1127.576172</v>
      </c>
      <c r="D376" s="446">
        <f t="shared" si="11"/>
        <v>0.16881536709122913</v>
      </c>
      <c r="E376" s="80">
        <v>3.2751390081743104E-2</v>
      </c>
      <c r="F376">
        <v>366</v>
      </c>
      <c r="G376" s="80">
        <f t="shared" ca="1" si="12"/>
        <v>-5.0091128674138466E-2</v>
      </c>
    </row>
    <row r="377" spans="2:7">
      <c r="B377" s="444">
        <v>38628</v>
      </c>
      <c r="C377" s="445">
        <v>36.899532000000001</v>
      </c>
      <c r="D377" s="446">
        <f t="shared" si="11"/>
        <v>-9.4535993061578449E-2</v>
      </c>
      <c r="E377" s="80">
        <v>3.2728302669916332E-2</v>
      </c>
      <c r="F377">
        <v>367</v>
      </c>
      <c r="G377" s="80">
        <f t="shared" ca="1" si="12"/>
        <v>-9.5128017068362141E-3</v>
      </c>
    </row>
    <row r="378" spans="2:7">
      <c r="B378" s="444">
        <v>42661</v>
      </c>
      <c r="C378" s="445">
        <v>340.41024800000002</v>
      </c>
      <c r="D378" s="446">
        <f t="shared" si="11"/>
        <v>0.13774802645615525</v>
      </c>
      <c r="E378" s="80">
        <v>3.2656938121776724E-2</v>
      </c>
      <c r="F378">
        <v>368</v>
      </c>
      <c r="G378" s="80">
        <f t="shared" ca="1" si="12"/>
        <v>-3.5596814722254851E-2</v>
      </c>
    </row>
    <row r="379" spans="2:7">
      <c r="B379" s="444">
        <v>37496</v>
      </c>
      <c r="C379" s="445">
        <v>14.343838999999999</v>
      </c>
      <c r="D379" s="446">
        <f t="shared" si="11"/>
        <v>-6.6567089868060703E-2</v>
      </c>
      <c r="E379" s="80">
        <v>3.2605325449622802E-2</v>
      </c>
      <c r="F379">
        <v>369</v>
      </c>
      <c r="G379" s="80">
        <f t="shared" ca="1" si="12"/>
        <v>3.4229674123625362E-2</v>
      </c>
    </row>
    <row r="380" spans="2:7">
      <c r="B380" s="444">
        <v>40170</v>
      </c>
      <c r="C380" s="445">
        <v>67.684753000000001</v>
      </c>
      <c r="D380" s="446">
        <f t="shared" si="11"/>
        <v>8.0301129234630064E-3</v>
      </c>
      <c r="E380" s="80">
        <v>3.2535852015051825E-2</v>
      </c>
      <c r="F380">
        <v>370</v>
      </c>
      <c r="G380" s="80">
        <f t="shared" ca="1" si="12"/>
        <v>-7.692445384225372E-3</v>
      </c>
    </row>
    <row r="381" spans="2:7">
      <c r="B381" s="444">
        <v>39850</v>
      </c>
      <c r="C381" s="445">
        <v>22.559477000000001</v>
      </c>
      <c r="D381" s="446">
        <f t="shared" si="11"/>
        <v>-2.4001959343619927E-2</v>
      </c>
      <c r="E381" s="80">
        <v>3.2496994430428305E-2</v>
      </c>
      <c r="F381">
        <v>371</v>
      </c>
      <c r="G381" s="80">
        <f t="shared" ca="1" si="12"/>
        <v>3.3256050011889138E-2</v>
      </c>
    </row>
    <row r="382" spans="2:7">
      <c r="B382" s="444">
        <v>40830</v>
      </c>
      <c r="C382" s="445">
        <v>81.842040999999995</v>
      </c>
      <c r="D382" s="446">
        <f t="shared" si="11"/>
        <v>7.2131922380064495E-2</v>
      </c>
      <c r="E382" s="80">
        <v>3.2470188419091883E-2</v>
      </c>
      <c r="F382">
        <v>372</v>
      </c>
      <c r="G382" s="80">
        <f t="shared" ca="1" si="12"/>
        <v>2.6244622131896447E-2</v>
      </c>
    </row>
    <row r="383" spans="2:7">
      <c r="B383" s="444">
        <v>38083</v>
      </c>
      <c r="C383" s="445">
        <v>20.610506000000001</v>
      </c>
      <c r="D383" s="446">
        <f t="shared" si="11"/>
        <v>-0.1333151271022508</v>
      </c>
      <c r="E383" s="80">
        <v>3.2416118500227409E-2</v>
      </c>
      <c r="F383">
        <v>373</v>
      </c>
      <c r="G383" s="80">
        <f t="shared" ca="1" si="12"/>
        <v>1.5245809875734942E-2</v>
      </c>
    </row>
    <row r="384" spans="2:7">
      <c r="B384" s="444">
        <v>43941</v>
      </c>
      <c r="C384" s="445">
        <v>401.18994099999998</v>
      </c>
      <c r="D384" s="446">
        <f t="shared" si="11"/>
        <v>8.9698442614819962E-2</v>
      </c>
      <c r="E384" s="80">
        <v>3.2399726190022626E-2</v>
      </c>
      <c r="F384">
        <v>374</v>
      </c>
      <c r="G384" s="80">
        <f t="shared" ca="1" si="12"/>
        <v>-2.9957358388818342E-2</v>
      </c>
    </row>
    <row r="385" spans="2:7">
      <c r="B385" s="444">
        <v>40324</v>
      </c>
      <c r="C385" s="445">
        <v>67.175888</v>
      </c>
      <c r="D385" s="446">
        <f t="shared" si="11"/>
        <v>-4.5088566827697241E-2</v>
      </c>
      <c r="E385" s="80">
        <v>3.2394901974573731E-2</v>
      </c>
      <c r="F385">
        <v>375</v>
      </c>
      <c r="G385" s="80">
        <f t="shared" ca="1" si="12"/>
        <v>9.8484923540974097E-3</v>
      </c>
    </row>
    <row r="386" spans="2:7">
      <c r="B386" s="444">
        <v>42228</v>
      </c>
      <c r="C386" s="445">
        <v>384.73104899999998</v>
      </c>
      <c r="D386" s="446">
        <f t="shared" si="11"/>
        <v>4.5040586022569773E-2</v>
      </c>
      <c r="E386" s="80">
        <v>3.2326990197272476E-2</v>
      </c>
      <c r="F386">
        <v>376</v>
      </c>
      <c r="G386" s="80">
        <f t="shared" ca="1" si="12"/>
        <v>2.2649329200922691E-2</v>
      </c>
    </row>
    <row r="387" spans="2:7">
      <c r="B387" s="444">
        <v>40408</v>
      </c>
      <c r="C387" s="445">
        <v>74.99324</v>
      </c>
      <c r="D387" s="446">
        <f t="shared" si="11"/>
        <v>-2.9283878252095996E-2</v>
      </c>
      <c r="E387" s="80">
        <v>3.2295537779751138E-2</v>
      </c>
      <c r="F387">
        <v>377</v>
      </c>
      <c r="G387" s="80">
        <f t="shared" ca="1" si="12"/>
        <v>5.389419919679274E-3</v>
      </c>
    </row>
    <row r="388" spans="2:7">
      <c r="B388" s="444">
        <v>41627</v>
      </c>
      <c r="C388" s="445">
        <v>237.37159700000001</v>
      </c>
      <c r="D388" s="446">
        <f t="shared" si="11"/>
        <v>3.7898621188321213E-2</v>
      </c>
      <c r="E388" s="80">
        <v>3.2235048197446714E-2</v>
      </c>
      <c r="F388">
        <v>378</v>
      </c>
      <c r="G388" s="80">
        <f t="shared" ca="1" si="12"/>
        <v>2.4339419035578038E-2</v>
      </c>
    </row>
    <row r="389" spans="2:7">
      <c r="B389" s="444">
        <v>40107</v>
      </c>
      <c r="C389" s="445">
        <v>58.228206999999998</v>
      </c>
      <c r="D389" s="446">
        <f t="shared" si="11"/>
        <v>-8.7398743970146575E-2</v>
      </c>
      <c r="E389" s="80">
        <v>3.2112648984057302E-2</v>
      </c>
      <c r="F389">
        <v>379</v>
      </c>
      <c r="G389" s="80">
        <f t="shared" ca="1" si="12"/>
        <v>1.1257808317568405E-2</v>
      </c>
    </row>
    <row r="390" spans="2:7">
      <c r="B390" s="444">
        <v>43948</v>
      </c>
      <c r="C390" s="445">
        <v>412.37213100000002</v>
      </c>
      <c r="D390" s="446">
        <f t="shared" si="11"/>
        <v>-3.3791359788941433E-2</v>
      </c>
      <c r="E390" s="80">
        <v>3.2044716484300961E-2</v>
      </c>
      <c r="F390">
        <v>380</v>
      </c>
      <c r="G390" s="80">
        <f t="shared" ca="1" si="12"/>
        <v>-3.7932020097402153E-2</v>
      </c>
    </row>
    <row r="391" spans="2:7">
      <c r="B391" s="444">
        <v>45485</v>
      </c>
      <c r="C391" s="445">
        <v>1548.3286129999999</v>
      </c>
      <c r="D391" s="446">
        <f t="shared" si="11"/>
        <v>8.9722089123143167E-2</v>
      </c>
      <c r="E391" s="80">
        <v>3.1946560261628232E-2</v>
      </c>
      <c r="F391">
        <v>381</v>
      </c>
      <c r="G391" s="80">
        <f t="shared" ca="1" si="12"/>
        <v>1.7278216453578295E-2</v>
      </c>
    </row>
    <row r="392" spans="2:7">
      <c r="B392" s="444">
        <v>41740</v>
      </c>
      <c r="C392" s="445">
        <v>269.730682</v>
      </c>
      <c r="D392" s="446">
        <f t="shared" si="11"/>
        <v>-1.9842667605964537E-2</v>
      </c>
      <c r="E392" s="80">
        <v>3.1862516428925014E-2</v>
      </c>
      <c r="F392">
        <v>382</v>
      </c>
      <c r="G392" s="80">
        <f t="shared" ca="1" si="12"/>
        <v>3.2118146375535589E-3</v>
      </c>
    </row>
    <row r="393" spans="2:7">
      <c r="B393" s="444">
        <v>42585</v>
      </c>
      <c r="C393" s="445">
        <v>334.40853900000002</v>
      </c>
      <c r="D393" s="446">
        <f t="shared" si="11"/>
        <v>0.10619009273449875</v>
      </c>
      <c r="E393" s="80">
        <v>3.1720179752782185E-2</v>
      </c>
      <c r="F393">
        <v>383</v>
      </c>
      <c r="G393" s="80">
        <f t="shared" ca="1" si="12"/>
        <v>-3.0440149859166925E-2</v>
      </c>
    </row>
    <row r="394" spans="2:7">
      <c r="B394" s="444">
        <v>38497</v>
      </c>
      <c r="C394" s="445">
        <v>28.614874</v>
      </c>
      <c r="D394" s="446">
        <f t="shared" si="11"/>
        <v>-0.1253464806652429</v>
      </c>
      <c r="E394" s="80">
        <v>3.1692143006897489E-2</v>
      </c>
      <c r="F394">
        <v>384</v>
      </c>
      <c r="G394" s="80">
        <f t="shared" ca="1" si="12"/>
        <v>1.5605317524453523E-2</v>
      </c>
    </row>
    <row r="395" spans="2:7">
      <c r="B395" s="444">
        <v>44014</v>
      </c>
      <c r="C395" s="445">
        <v>485.86663800000002</v>
      </c>
      <c r="D395" s="446">
        <f t="shared" ref="D395:D458" si="13">B395/B396-1</f>
        <v>-1.857426360737624E-2</v>
      </c>
      <c r="E395" s="80">
        <v>3.1626618605433254E-2</v>
      </c>
      <c r="F395">
        <v>385</v>
      </c>
      <c r="G395" s="80">
        <f t="shared" ref="G395:G458" ca="1" si="14">_xlfn.NORM.INV(RAND(),M$13,M$14)</f>
        <v>-1.8542921332294397E-2</v>
      </c>
    </row>
    <row r="396" spans="2:7">
      <c r="B396" s="444">
        <v>44847</v>
      </c>
      <c r="C396" s="445">
        <v>904.17126499999995</v>
      </c>
      <c r="D396" s="446">
        <f t="shared" si="13"/>
        <v>0.19118701691944007</v>
      </c>
      <c r="E396" s="80">
        <v>3.1617450985110152E-2</v>
      </c>
      <c r="F396">
        <v>386</v>
      </c>
      <c r="G396" s="80">
        <f t="shared" ca="1" si="14"/>
        <v>4.7713966430358813E-3</v>
      </c>
    </row>
    <row r="397" spans="2:7">
      <c r="B397" s="444">
        <v>37649</v>
      </c>
      <c r="C397" s="445">
        <v>11.535686</v>
      </c>
      <c r="D397" s="446">
        <f t="shared" si="13"/>
        <v>-2.2053093667203538E-2</v>
      </c>
      <c r="E397" s="80">
        <v>3.1589072262653284E-2</v>
      </c>
      <c r="F397">
        <v>387</v>
      </c>
      <c r="G397" s="80">
        <f t="shared" ca="1" si="14"/>
        <v>-2.6030993689109133E-2</v>
      </c>
    </row>
    <row r="398" spans="2:7">
      <c r="B398" s="444">
        <v>38498</v>
      </c>
      <c r="C398" s="445">
        <v>29.517434999999999</v>
      </c>
      <c r="D398" s="446">
        <f t="shared" si="13"/>
        <v>-3.3150836305188558E-2</v>
      </c>
      <c r="E398" s="80">
        <v>3.1541673047380758E-2</v>
      </c>
      <c r="F398">
        <v>388</v>
      </c>
      <c r="G398" s="80">
        <f t="shared" ca="1" si="14"/>
        <v>-2.7360233199271399E-2</v>
      </c>
    </row>
    <row r="399" spans="2:7">
      <c r="B399" s="444">
        <v>39818</v>
      </c>
      <c r="C399" s="445">
        <v>22.273363</v>
      </c>
      <c r="D399" s="446">
        <f t="shared" si="13"/>
        <v>-9.9140271493212695E-2</v>
      </c>
      <c r="E399" s="80">
        <v>3.1480027689690937E-2</v>
      </c>
      <c r="F399">
        <v>389</v>
      </c>
      <c r="G399" s="80">
        <f t="shared" ca="1" si="14"/>
        <v>5.609215791558075E-3</v>
      </c>
    </row>
    <row r="400" spans="2:7">
      <c r="B400" s="444">
        <v>44200</v>
      </c>
      <c r="C400" s="445">
        <v>845.66387899999995</v>
      </c>
      <c r="D400" s="446">
        <f t="shared" si="13"/>
        <v>7.5949367088607556E-2</v>
      </c>
      <c r="E400" s="80">
        <v>3.1457027616034416E-2</v>
      </c>
      <c r="F400">
        <v>390</v>
      </c>
      <c r="G400" s="80">
        <f t="shared" ca="1" si="14"/>
        <v>-1.1790526836093719E-2</v>
      </c>
    </row>
    <row r="401" spans="2:7">
      <c r="B401" s="444">
        <v>41080</v>
      </c>
      <c r="C401" s="445">
        <v>91.695992000000004</v>
      </c>
      <c r="D401" s="446">
        <f t="shared" si="13"/>
        <v>9.5174620101306395E-2</v>
      </c>
      <c r="E401" s="80">
        <v>3.1359084417236671E-2</v>
      </c>
      <c r="F401">
        <v>391</v>
      </c>
      <c r="G401" s="80">
        <f t="shared" ca="1" si="14"/>
        <v>-2.3935502914605354E-2</v>
      </c>
    </row>
    <row r="402" spans="2:7">
      <c r="B402" s="444">
        <v>37510</v>
      </c>
      <c r="C402" s="445">
        <v>15.983879999999999</v>
      </c>
      <c r="D402" s="446">
        <f t="shared" si="13"/>
        <v>-9.7232250300842371E-2</v>
      </c>
      <c r="E402" s="80">
        <v>3.1345618680710396E-2</v>
      </c>
      <c r="F402">
        <v>392</v>
      </c>
      <c r="G402" s="80">
        <f t="shared" ca="1" si="14"/>
        <v>3.0329060996361439E-2</v>
      </c>
    </row>
    <row r="403" spans="2:7">
      <c r="B403" s="444">
        <v>41550</v>
      </c>
      <c r="C403" s="445">
        <v>210.65107699999999</v>
      </c>
      <c r="D403" s="446">
        <f t="shared" si="13"/>
        <v>-1.4305031670343693E-2</v>
      </c>
      <c r="E403" s="80">
        <v>3.1276323817778451E-2</v>
      </c>
      <c r="F403">
        <v>393</v>
      </c>
      <c r="G403" s="80">
        <f t="shared" ca="1" si="14"/>
        <v>1.2324818427784212E-2</v>
      </c>
    </row>
    <row r="404" spans="2:7">
      <c r="B404" s="444">
        <v>42153</v>
      </c>
      <c r="C404" s="445">
        <v>398.44613600000002</v>
      </c>
      <c r="D404" s="446">
        <f t="shared" si="13"/>
        <v>1.2125432193622832E-2</v>
      </c>
      <c r="E404" s="80">
        <v>3.1272240865250378E-2</v>
      </c>
      <c r="F404">
        <v>394</v>
      </c>
      <c r="G404" s="80">
        <f t="shared" ca="1" si="14"/>
        <v>9.6692553329791493E-3</v>
      </c>
    </row>
    <row r="405" spans="2:7">
      <c r="B405" s="444">
        <v>41648</v>
      </c>
      <c r="C405" s="445">
        <v>246.81999200000001</v>
      </c>
      <c r="D405" s="446">
        <f t="shared" si="13"/>
        <v>-6.9567937089495602E-2</v>
      </c>
      <c r="E405" s="80">
        <v>3.1169628524868598E-2</v>
      </c>
      <c r="F405">
        <v>395</v>
      </c>
      <c r="G405" s="80">
        <f t="shared" ca="1" si="14"/>
        <v>1.7702295843134073E-2</v>
      </c>
    </row>
    <row r="406" spans="2:7">
      <c r="B406" s="444">
        <v>44762</v>
      </c>
      <c r="C406" s="445">
        <v>844.60522500000002</v>
      </c>
      <c r="D406" s="446">
        <f t="shared" si="13"/>
        <v>0.12932687455848213</v>
      </c>
      <c r="E406" s="80">
        <v>3.1134144742495762E-2</v>
      </c>
      <c r="F406">
        <v>396</v>
      </c>
      <c r="G406" s="80">
        <f t="shared" ca="1" si="14"/>
        <v>2.4233064028830964E-2</v>
      </c>
    </row>
    <row r="407" spans="2:7">
      <c r="B407" s="444">
        <v>39636</v>
      </c>
      <c r="C407" s="445">
        <v>41.599429999999998</v>
      </c>
      <c r="D407" s="446">
        <f t="shared" si="13"/>
        <v>-5.1747649465298196E-2</v>
      </c>
      <c r="E407" s="80">
        <v>3.1130862164618245E-2</v>
      </c>
      <c r="F407">
        <v>397</v>
      </c>
      <c r="G407" s="80">
        <f t="shared" ca="1" si="14"/>
        <v>-7.6433012279009975E-3</v>
      </c>
    </row>
    <row r="408" spans="2:7">
      <c r="B408" s="444">
        <v>41799</v>
      </c>
      <c r="C408" s="445">
        <v>264.37023900000003</v>
      </c>
      <c r="D408" s="446">
        <f t="shared" si="13"/>
        <v>-5.0864006902972325E-2</v>
      </c>
      <c r="E408" s="80">
        <v>3.1106923659294905E-2</v>
      </c>
      <c r="F408">
        <v>398</v>
      </c>
      <c r="G408" s="80">
        <f t="shared" ca="1" si="14"/>
        <v>2.3308041762072299E-2</v>
      </c>
    </row>
    <row r="409" spans="2:7">
      <c r="B409" s="444">
        <v>44039</v>
      </c>
      <c r="C409" s="445">
        <v>600.30261199999995</v>
      </c>
      <c r="D409" s="446">
        <f t="shared" si="13"/>
        <v>0.15400136261202246</v>
      </c>
      <c r="E409" s="80">
        <v>3.1105220834372282E-2</v>
      </c>
      <c r="F409">
        <v>399</v>
      </c>
      <c r="G409" s="80">
        <f t="shared" ca="1" si="14"/>
        <v>-8.2225194250599791E-4</v>
      </c>
    </row>
    <row r="410" spans="2:7">
      <c r="B410" s="444">
        <v>38162</v>
      </c>
      <c r="C410" s="445">
        <v>22.928843000000001</v>
      </c>
      <c r="D410" s="446">
        <f t="shared" si="13"/>
        <v>-3.6556425145165328E-2</v>
      </c>
      <c r="E410" s="80">
        <v>3.1015435525054036E-2</v>
      </c>
      <c r="F410">
        <v>400</v>
      </c>
      <c r="G410" s="80">
        <f t="shared" ca="1" si="14"/>
        <v>1.6893064671143768E-2</v>
      </c>
    </row>
    <row r="411" spans="2:7">
      <c r="B411" s="444">
        <v>39610</v>
      </c>
      <c r="C411" s="445">
        <v>50.074787000000001</v>
      </c>
      <c r="D411" s="446">
        <f t="shared" si="13"/>
        <v>2.3026898453908373E-3</v>
      </c>
      <c r="E411" s="80">
        <v>3.0958513641178076E-2</v>
      </c>
      <c r="F411">
        <v>401</v>
      </c>
      <c r="G411" s="80">
        <f t="shared" ca="1" si="14"/>
        <v>1.7401812412622581E-2</v>
      </c>
    </row>
    <row r="412" spans="2:7">
      <c r="B412" s="444">
        <v>39519</v>
      </c>
      <c r="C412" s="445">
        <v>46.387515999999998</v>
      </c>
      <c r="D412" s="446">
        <f t="shared" si="13"/>
        <v>2.1046759306218021E-3</v>
      </c>
      <c r="E412" s="80">
        <v>3.0908578669859299E-2</v>
      </c>
      <c r="F412">
        <v>402</v>
      </c>
      <c r="G412" s="80">
        <f t="shared" ca="1" si="14"/>
        <v>1.8091911768957171E-2</v>
      </c>
    </row>
    <row r="413" spans="2:7">
      <c r="B413" s="444">
        <v>39436</v>
      </c>
      <c r="C413" s="445">
        <v>52.465324000000003</v>
      </c>
      <c r="D413" s="446">
        <f t="shared" si="13"/>
        <v>4.5881292102052829E-2</v>
      </c>
      <c r="E413" s="80">
        <v>3.0888482055213995E-2</v>
      </c>
      <c r="F413">
        <v>403</v>
      </c>
      <c r="G413" s="80">
        <f t="shared" ca="1" si="14"/>
        <v>2.4220226149476741E-2</v>
      </c>
    </row>
    <row r="414" spans="2:7">
      <c r="B414" s="444">
        <v>37706</v>
      </c>
      <c r="C414" s="445">
        <v>11.922053999999999</v>
      </c>
      <c r="D414" s="446">
        <f t="shared" si="13"/>
        <v>-0.14867580321058449</v>
      </c>
      <c r="E414" s="80">
        <v>3.0862528507041631E-2</v>
      </c>
      <c r="F414">
        <v>404</v>
      </c>
      <c r="G414" s="80">
        <f t="shared" ca="1" si="14"/>
        <v>7.3425598763243935E-3</v>
      </c>
    </row>
    <row r="415" spans="2:7">
      <c r="B415" s="444">
        <v>44291</v>
      </c>
      <c r="C415" s="445">
        <v>895.04931599999998</v>
      </c>
      <c r="D415" s="446">
        <f t="shared" si="13"/>
        <v>-2.5457665903890203E-2</v>
      </c>
      <c r="E415" s="80">
        <v>3.0820029102419433E-2</v>
      </c>
      <c r="F415">
        <v>405</v>
      </c>
      <c r="G415" s="80">
        <f t="shared" ca="1" si="14"/>
        <v>-1.6878216021475941E-2</v>
      </c>
    </row>
    <row r="416" spans="2:7">
      <c r="B416" s="444">
        <v>45448</v>
      </c>
      <c r="C416" s="445">
        <v>1333.4758300000001</v>
      </c>
      <c r="D416" s="446">
        <f t="shared" si="13"/>
        <v>3.1342427051603838E-3</v>
      </c>
      <c r="E416" s="80">
        <v>3.0800394798682573E-2</v>
      </c>
      <c r="F416">
        <v>406</v>
      </c>
      <c r="G416" s="80">
        <f t="shared" ca="1" si="14"/>
        <v>1.5226090089581942E-2</v>
      </c>
    </row>
    <row r="417" spans="2:7">
      <c r="B417" s="444">
        <v>45306</v>
      </c>
      <c r="C417" s="445">
        <v>1543.3310550000001</v>
      </c>
      <c r="D417" s="446">
        <f t="shared" si="13"/>
        <v>1.6878394756924209E-2</v>
      </c>
      <c r="E417" s="80">
        <v>3.0763261557111843E-2</v>
      </c>
      <c r="F417">
        <v>407</v>
      </c>
      <c r="G417" s="80">
        <f t="shared" ca="1" si="14"/>
        <v>-8.791245951829129E-3</v>
      </c>
    </row>
    <row r="418" spans="2:7">
      <c r="B418" s="444">
        <v>44554</v>
      </c>
      <c r="C418" s="445">
        <v>1123.4975589999999</v>
      </c>
      <c r="D418" s="446">
        <f t="shared" si="13"/>
        <v>0.12206915657188899</v>
      </c>
      <c r="E418" s="80">
        <v>3.075479252064639E-2</v>
      </c>
      <c r="F418">
        <v>408</v>
      </c>
      <c r="G418" s="80">
        <f t="shared" ca="1" si="14"/>
        <v>-4.9085979447334831E-3</v>
      </c>
    </row>
    <row r="419" spans="2:7">
      <c r="B419" s="444">
        <v>39707</v>
      </c>
      <c r="C419" s="445">
        <v>37.848728000000001</v>
      </c>
      <c r="D419" s="446">
        <f t="shared" si="13"/>
        <v>5.614959038195555E-2</v>
      </c>
      <c r="E419" s="80">
        <v>3.071219813584869E-2</v>
      </c>
      <c r="F419">
        <v>409</v>
      </c>
      <c r="G419" s="80">
        <f t="shared" ca="1" si="14"/>
        <v>3.2177445420788507E-2</v>
      </c>
    </row>
    <row r="420" spans="2:7">
      <c r="B420" s="444">
        <v>37596</v>
      </c>
      <c r="C420" s="445">
        <v>13.864903</v>
      </c>
      <c r="D420" s="446">
        <f t="shared" si="13"/>
        <v>-0.13367283452773238</v>
      </c>
      <c r="E420" s="80">
        <v>3.063440023757158E-2</v>
      </c>
      <c r="F420">
        <v>410</v>
      </c>
      <c r="G420" s="80">
        <f t="shared" ca="1" si="14"/>
        <v>1.6452182417562668E-2</v>
      </c>
    </row>
    <row r="421" spans="2:7">
      <c r="B421" s="444">
        <v>43397</v>
      </c>
      <c r="C421" s="445">
        <v>413.24560500000001</v>
      </c>
      <c r="D421" s="446">
        <f t="shared" si="13"/>
        <v>-4.2938426252646433E-2</v>
      </c>
      <c r="E421" s="80">
        <v>3.0633907946840511E-2</v>
      </c>
      <c r="F421">
        <v>411</v>
      </c>
      <c r="G421" s="80">
        <f t="shared" ca="1" si="14"/>
        <v>8.8724319952164354E-3</v>
      </c>
    </row>
    <row r="422" spans="2:7">
      <c r="B422" s="444">
        <v>45344</v>
      </c>
      <c r="C422" s="445">
        <v>1651.398682</v>
      </c>
      <c r="D422" s="446">
        <f t="shared" si="13"/>
        <v>0.16350200143692906</v>
      </c>
      <c r="E422" s="80">
        <v>3.0617863185202321E-2</v>
      </c>
      <c r="F422">
        <v>412</v>
      </c>
      <c r="G422" s="80">
        <f t="shared" ca="1" si="14"/>
        <v>2.7818124535197254E-2</v>
      </c>
    </row>
    <row r="423" spans="2:7">
      <c r="B423" s="444">
        <v>38972</v>
      </c>
      <c r="C423" s="445">
        <v>46.003661999999998</v>
      </c>
      <c r="D423" s="446">
        <f t="shared" si="13"/>
        <v>2.1600083883820842E-2</v>
      </c>
      <c r="E423" s="80">
        <v>3.0526237551169899E-2</v>
      </c>
      <c r="F423">
        <v>413</v>
      </c>
      <c r="G423" s="80">
        <f t="shared" ca="1" si="14"/>
        <v>1.035433560104509E-2</v>
      </c>
    </row>
    <row r="424" spans="2:7">
      <c r="B424" s="444">
        <v>38148</v>
      </c>
      <c r="C424" s="445">
        <v>23.573124</v>
      </c>
      <c r="D424" s="446">
        <f t="shared" si="13"/>
        <v>-0.14452941044558565</v>
      </c>
      <c r="E424" s="80">
        <v>3.0484034247928005E-2</v>
      </c>
      <c r="F424">
        <v>414</v>
      </c>
      <c r="G424" s="80">
        <f t="shared" ca="1" si="14"/>
        <v>6.3600910258047469E-2</v>
      </c>
    </row>
    <row r="425" spans="2:7">
      <c r="B425" s="444">
        <v>44593</v>
      </c>
      <c r="C425" s="445">
        <v>1014.385498</v>
      </c>
      <c r="D425" s="446">
        <f t="shared" si="13"/>
        <v>0.12793727077273309</v>
      </c>
      <c r="E425" s="80">
        <v>3.0380353950991035E-2</v>
      </c>
      <c r="F425">
        <v>415</v>
      </c>
      <c r="G425" s="80">
        <f t="shared" ca="1" si="14"/>
        <v>-3.6632306891381763E-2</v>
      </c>
    </row>
    <row r="426" spans="2:7">
      <c r="B426" s="444">
        <v>39535</v>
      </c>
      <c r="C426" s="445">
        <v>46.022849999999998</v>
      </c>
      <c r="D426" s="446">
        <f t="shared" si="13"/>
        <v>4.6619367819134894E-2</v>
      </c>
      <c r="E426" s="80">
        <v>3.0377761409870807E-2</v>
      </c>
      <c r="F426">
        <v>416</v>
      </c>
      <c r="G426" s="80">
        <f t="shared" ca="1" si="14"/>
        <v>5.0657815024258692E-3</v>
      </c>
    </row>
    <row r="427" spans="2:7">
      <c r="B427" s="444">
        <v>37774</v>
      </c>
      <c r="C427" s="445">
        <v>9.3610179999999996</v>
      </c>
      <c r="D427" s="446">
        <f t="shared" si="13"/>
        <v>-0.10517837684180609</v>
      </c>
      <c r="E427" s="80">
        <v>3.0376397612472461E-2</v>
      </c>
      <c r="F427">
        <v>417</v>
      </c>
      <c r="G427" s="80">
        <f t="shared" ca="1" si="14"/>
        <v>4.9255204145119094E-2</v>
      </c>
    </row>
    <row r="428" spans="2:7">
      <c r="B428" s="444">
        <v>42214</v>
      </c>
      <c r="C428" s="445">
        <v>375.03012100000001</v>
      </c>
      <c r="D428" s="446">
        <f t="shared" si="13"/>
        <v>6.1666918163070239E-2</v>
      </c>
      <c r="E428" s="80">
        <v>3.032421231721516E-2</v>
      </c>
      <c r="F428">
        <v>418</v>
      </c>
      <c r="G428" s="80">
        <f t="shared" ca="1" si="14"/>
        <v>-1.7551186515622853E-2</v>
      </c>
    </row>
    <row r="429" spans="2:7">
      <c r="B429" s="444">
        <v>39762</v>
      </c>
      <c r="C429" s="445">
        <v>30.006798</v>
      </c>
      <c r="D429" s="446">
        <f t="shared" si="13"/>
        <v>-1.9828819557742294E-3</v>
      </c>
      <c r="E429" s="80">
        <v>3.0312161586942166E-2</v>
      </c>
      <c r="F429">
        <v>419</v>
      </c>
      <c r="G429" s="80">
        <f t="shared" ca="1" si="14"/>
        <v>1.4826959280809944E-2</v>
      </c>
    </row>
    <row r="430" spans="2:7">
      <c r="B430" s="444">
        <v>39841</v>
      </c>
      <c r="C430" s="445">
        <v>20.474299999999999</v>
      </c>
      <c r="D430" s="446">
        <f t="shared" si="13"/>
        <v>1.5652484258291466E-2</v>
      </c>
      <c r="E430" s="80">
        <v>3.0303170594046414E-2</v>
      </c>
      <c r="F430">
        <v>420</v>
      </c>
      <c r="G430" s="80">
        <f t="shared" ca="1" si="14"/>
        <v>3.5233612110654018E-2</v>
      </c>
    </row>
    <row r="431" spans="2:7">
      <c r="B431" s="444">
        <v>39227</v>
      </c>
      <c r="C431" s="445">
        <v>58.119736000000003</v>
      </c>
      <c r="D431" s="446">
        <f t="shared" si="13"/>
        <v>-5.4725528941153789E-2</v>
      </c>
      <c r="E431" s="80">
        <v>3.0303030303030498E-2</v>
      </c>
      <c r="F431">
        <v>421</v>
      </c>
      <c r="G431" s="80">
        <f t="shared" ca="1" si="14"/>
        <v>-2.2098141949737768E-3</v>
      </c>
    </row>
    <row r="432" spans="2:7">
      <c r="B432" s="444">
        <v>41498</v>
      </c>
      <c r="C432" s="445">
        <v>177.99307300000001</v>
      </c>
      <c r="D432" s="446">
        <f t="shared" si="13"/>
        <v>-4.5913323370502357E-2</v>
      </c>
      <c r="E432" s="80">
        <v>3.0301131521315527E-2</v>
      </c>
      <c r="F432">
        <v>422</v>
      </c>
      <c r="G432" s="80">
        <f t="shared" ca="1" si="14"/>
        <v>-1.3602571464722506E-2</v>
      </c>
    </row>
    <row r="433" spans="2:7">
      <c r="B433" s="444">
        <v>43495</v>
      </c>
      <c r="C433" s="445">
        <v>430.004211</v>
      </c>
      <c r="D433" s="446">
        <f t="shared" si="13"/>
        <v>0.10730651731160901</v>
      </c>
      <c r="E433" s="80">
        <v>3.0300100837837851E-2</v>
      </c>
      <c r="F433">
        <v>423</v>
      </c>
      <c r="G433" s="80">
        <f t="shared" ca="1" si="14"/>
        <v>-7.88135699911186E-6</v>
      </c>
    </row>
    <row r="434" spans="2:7">
      <c r="B434" s="444">
        <v>39280</v>
      </c>
      <c r="C434" s="445">
        <v>55.912457000000003</v>
      </c>
      <c r="D434" s="446">
        <f t="shared" si="13"/>
        <v>-6.2037346578155628E-2</v>
      </c>
      <c r="E434" s="80">
        <v>3.0275178811500547E-2</v>
      </c>
      <c r="F434">
        <v>424</v>
      </c>
      <c r="G434" s="80">
        <f t="shared" ca="1" si="14"/>
        <v>1.6810488212327872E-2</v>
      </c>
    </row>
    <row r="435" spans="2:7">
      <c r="B435" s="444">
        <v>41878</v>
      </c>
      <c r="C435" s="445">
        <v>321.09320100000002</v>
      </c>
      <c r="D435" s="446">
        <f t="shared" si="13"/>
        <v>4.8732845837924366E-2</v>
      </c>
      <c r="E435" s="80">
        <v>3.0156934851005124E-2</v>
      </c>
      <c r="F435">
        <v>425</v>
      </c>
      <c r="G435" s="80">
        <f t="shared" ca="1" si="14"/>
        <v>1.964001827724114E-3</v>
      </c>
    </row>
    <row r="436" spans="2:7">
      <c r="B436" s="444">
        <v>39932</v>
      </c>
      <c r="C436" s="445">
        <v>23.524992000000001</v>
      </c>
      <c r="D436" s="446">
        <f t="shared" si="13"/>
        <v>5.6458013651516037E-2</v>
      </c>
      <c r="E436" s="80">
        <v>3.0146407391098196E-2</v>
      </c>
      <c r="F436">
        <v>426</v>
      </c>
      <c r="G436" s="80">
        <f t="shared" ca="1" si="14"/>
        <v>1.6007130718539975E-2</v>
      </c>
    </row>
    <row r="437" spans="2:7">
      <c r="B437" s="444">
        <v>37798</v>
      </c>
      <c r="C437" s="445">
        <v>10.825519</v>
      </c>
      <c r="D437" s="446">
        <f t="shared" si="13"/>
        <v>-0.10581722694045559</v>
      </c>
      <c r="E437" s="80">
        <v>3.011228304092084E-2</v>
      </c>
      <c r="F437">
        <v>427</v>
      </c>
      <c r="G437" s="80">
        <f t="shared" ca="1" si="14"/>
        <v>-1.5078556346097601E-3</v>
      </c>
    </row>
    <row r="438" spans="2:7">
      <c r="B438" s="444">
        <v>42271</v>
      </c>
      <c r="C438" s="445">
        <v>378.44970699999999</v>
      </c>
      <c r="D438" s="446">
        <f t="shared" si="13"/>
        <v>9.4819994819994813E-2</v>
      </c>
      <c r="E438" s="80">
        <v>3.0040180960930307E-2</v>
      </c>
      <c r="F438">
        <v>428</v>
      </c>
      <c r="G438" s="80">
        <f t="shared" ca="1" si="14"/>
        <v>-9.8073194226566181E-3</v>
      </c>
    </row>
    <row r="439" spans="2:7">
      <c r="B439" s="444">
        <v>38610</v>
      </c>
      <c r="C439" s="445">
        <v>36.612285999999997</v>
      </c>
      <c r="D439" s="446">
        <f t="shared" si="13"/>
        <v>-5.3514083298605186E-2</v>
      </c>
      <c r="E439" s="80">
        <v>3.0028593113806679E-2</v>
      </c>
      <c r="F439">
        <v>429</v>
      </c>
      <c r="G439" s="80">
        <f t="shared" ca="1" si="14"/>
        <v>2.5447443598141949E-2</v>
      </c>
    </row>
    <row r="440" spans="2:7">
      <c r="B440" s="444">
        <v>40793</v>
      </c>
      <c r="C440" s="445">
        <v>75.551475999999994</v>
      </c>
      <c r="D440" s="446">
        <f t="shared" si="13"/>
        <v>2.9138705282809374E-2</v>
      </c>
      <c r="E440" s="80">
        <v>3.0022223096273448E-2</v>
      </c>
      <c r="F440">
        <v>430</v>
      </c>
      <c r="G440" s="80">
        <f t="shared" ca="1" si="14"/>
        <v>-9.3209187983201423E-4</v>
      </c>
    </row>
    <row r="441" spans="2:7">
      <c r="B441" s="444">
        <v>39638</v>
      </c>
      <c r="C441" s="445">
        <v>41.625050000000002</v>
      </c>
      <c r="D441" s="446">
        <f t="shared" si="13"/>
        <v>-8.0815342160795889E-2</v>
      </c>
      <c r="E441" s="80">
        <v>3.0021101240572001E-2</v>
      </c>
      <c r="F441">
        <v>431</v>
      </c>
      <c r="G441" s="80">
        <f t="shared" ca="1" si="14"/>
        <v>-1.4668816746297433E-2</v>
      </c>
    </row>
    <row r="442" spans="2:7">
      <c r="B442" s="444">
        <v>43123</v>
      </c>
      <c r="C442" s="445">
        <v>416.82455399999998</v>
      </c>
      <c r="D442" s="446">
        <f t="shared" si="13"/>
        <v>-4.6499800999425078E-2</v>
      </c>
      <c r="E442" s="80">
        <v>3.0010051100018975E-2</v>
      </c>
      <c r="F442">
        <v>432</v>
      </c>
      <c r="G442" s="80">
        <f t="shared" ca="1" si="14"/>
        <v>-1.5007770275352118E-2</v>
      </c>
    </row>
    <row r="443" spans="2:7">
      <c r="B443" s="444">
        <v>45226</v>
      </c>
      <c r="C443" s="445">
        <v>1232.8572999999999</v>
      </c>
      <c r="D443" s="446">
        <f t="shared" si="13"/>
        <v>6.9754239894032288E-2</v>
      </c>
      <c r="E443" s="80">
        <v>2.9956078241137218E-2</v>
      </c>
      <c r="F443">
        <v>433</v>
      </c>
      <c r="G443" s="80">
        <f t="shared" ca="1" si="14"/>
        <v>6.166037615951434E-3</v>
      </c>
    </row>
    <row r="444" spans="2:7">
      <c r="B444" s="444">
        <v>42277</v>
      </c>
      <c r="C444" s="445">
        <v>389.22903400000001</v>
      </c>
      <c r="D444" s="446">
        <f t="shared" si="13"/>
        <v>6.8410411928228498E-2</v>
      </c>
      <c r="E444" s="80">
        <v>2.9831152250860971E-2</v>
      </c>
      <c r="F444">
        <v>434</v>
      </c>
      <c r="G444" s="80">
        <f t="shared" ca="1" si="14"/>
        <v>-6.5067823506979308E-3</v>
      </c>
    </row>
    <row r="445" spans="2:7">
      <c r="B445" s="444">
        <v>39570</v>
      </c>
      <c r="C445" s="445">
        <v>50.758301000000003</v>
      </c>
      <c r="D445" s="446">
        <f t="shared" si="13"/>
        <v>-6.2455575036724609E-2</v>
      </c>
      <c r="E445" s="80">
        <v>2.9814346418905791E-2</v>
      </c>
      <c r="F445">
        <v>435</v>
      </c>
      <c r="G445" s="80">
        <f t="shared" ca="1" si="14"/>
        <v>2.3346211869585496E-2</v>
      </c>
    </row>
    <row r="446" spans="2:7">
      <c r="B446" s="444">
        <v>42206</v>
      </c>
      <c r="C446" s="445">
        <v>384.274292</v>
      </c>
      <c r="D446" s="446">
        <f t="shared" si="13"/>
        <v>0.12285835905076081</v>
      </c>
      <c r="E446" s="80">
        <v>2.9736240805944503E-2</v>
      </c>
      <c r="F446">
        <v>436</v>
      </c>
      <c r="G446" s="80">
        <f t="shared" ca="1" si="14"/>
        <v>-5.9881211461507875E-3</v>
      </c>
    </row>
    <row r="447" spans="2:7">
      <c r="B447" s="444">
        <v>37588</v>
      </c>
      <c r="C447" s="445">
        <v>13.761868</v>
      </c>
      <c r="D447" s="446">
        <f t="shared" si="13"/>
        <v>-6.9482972708778679E-3</v>
      </c>
      <c r="E447" s="80">
        <v>2.9735025131926163E-2</v>
      </c>
      <c r="F447">
        <v>437</v>
      </c>
      <c r="G447" s="80">
        <f t="shared" ca="1" si="14"/>
        <v>-3.2762890871853419E-2</v>
      </c>
    </row>
    <row r="448" spans="2:7">
      <c r="B448" s="444">
        <v>37851</v>
      </c>
      <c r="C448" s="445">
        <v>12.113391999999999</v>
      </c>
      <c r="D448" s="446">
        <f t="shared" si="13"/>
        <v>-4.6406167334290704E-2</v>
      </c>
      <c r="E448" s="80">
        <v>2.9715157345040932E-2</v>
      </c>
      <c r="F448">
        <v>438</v>
      </c>
      <c r="G448" s="80">
        <f t="shared" ca="1" si="14"/>
        <v>6.2820270728524252E-2</v>
      </c>
    </row>
    <row r="449" spans="2:7">
      <c r="B449" s="444">
        <v>39693</v>
      </c>
      <c r="C449" s="445">
        <v>42.650311000000002</v>
      </c>
      <c r="D449" s="446">
        <f t="shared" si="13"/>
        <v>3.2515672554171093E-2</v>
      </c>
      <c r="E449" s="80">
        <v>2.970345674120578E-2</v>
      </c>
      <c r="F449">
        <v>439</v>
      </c>
      <c r="G449" s="80">
        <f t="shared" ca="1" si="14"/>
        <v>-3.9284250151944075E-3</v>
      </c>
    </row>
    <row r="450" spans="2:7">
      <c r="B450" s="444">
        <v>38443</v>
      </c>
      <c r="C450" s="445">
        <v>29.755465999999998</v>
      </c>
      <c r="D450" s="446">
        <f t="shared" si="13"/>
        <v>1.9025280166797831E-3</v>
      </c>
      <c r="E450" s="80">
        <v>2.9691647910976782E-2</v>
      </c>
      <c r="F450">
        <v>440</v>
      </c>
      <c r="G450" s="80">
        <f t="shared" ca="1" si="14"/>
        <v>-8.7554891850443479E-3</v>
      </c>
    </row>
    <row r="451" spans="2:7">
      <c r="B451" s="444">
        <v>38370</v>
      </c>
      <c r="C451" s="445">
        <v>23.846879999999999</v>
      </c>
      <c r="D451" s="446">
        <f t="shared" si="13"/>
        <v>-4.8905634186847791E-2</v>
      </c>
      <c r="E451" s="80">
        <v>2.9649495133719173E-2</v>
      </c>
      <c r="F451">
        <v>441</v>
      </c>
      <c r="G451" s="80">
        <f t="shared" ca="1" si="14"/>
        <v>2.6231850768688756E-2</v>
      </c>
    </row>
    <row r="452" spans="2:7">
      <c r="B452" s="444">
        <v>40343</v>
      </c>
      <c r="C452" s="445">
        <v>69.751121999999995</v>
      </c>
      <c r="D452" s="446">
        <f t="shared" si="13"/>
        <v>6.73033678139634E-2</v>
      </c>
      <c r="E452" s="80">
        <v>2.9626718565120003E-2</v>
      </c>
      <c r="F452">
        <v>442</v>
      </c>
      <c r="G452" s="80">
        <f t="shared" ca="1" si="14"/>
        <v>4.1862699064029098E-2</v>
      </c>
    </row>
    <row r="453" spans="2:7">
      <c r="B453" s="444">
        <v>37799</v>
      </c>
      <c r="C453" s="445">
        <v>11.145642</v>
      </c>
      <c r="D453" s="446">
        <f t="shared" si="13"/>
        <v>-7.8590059235063237E-2</v>
      </c>
      <c r="E453" s="80">
        <v>2.9571145734444748E-2</v>
      </c>
      <c r="F453">
        <v>443</v>
      </c>
      <c r="G453" s="80">
        <f t="shared" ca="1" si="14"/>
        <v>1.9465770729398823E-2</v>
      </c>
    </row>
    <row r="454" spans="2:7">
      <c r="B454" s="444">
        <v>41023</v>
      </c>
      <c r="C454" s="445">
        <v>96.113624999999999</v>
      </c>
      <c r="D454" s="446">
        <f t="shared" si="13"/>
        <v>6.1589421111197362E-2</v>
      </c>
      <c r="E454" s="80">
        <v>2.9563181098485547E-2</v>
      </c>
      <c r="F454">
        <v>444</v>
      </c>
      <c r="G454" s="80">
        <f t="shared" ca="1" si="14"/>
        <v>4.8220682638564383E-2</v>
      </c>
    </row>
    <row r="455" spans="2:7">
      <c r="B455" s="444">
        <v>38643</v>
      </c>
      <c r="C455" s="445">
        <v>35.86356</v>
      </c>
      <c r="D455" s="446">
        <f t="shared" si="13"/>
        <v>-0.10843734859146803</v>
      </c>
      <c r="E455" s="80">
        <v>2.9421127216185949E-2</v>
      </c>
      <c r="F455">
        <v>445</v>
      </c>
      <c r="G455" s="80">
        <f t="shared" ca="1" si="14"/>
        <v>-4.3723572652578637E-3</v>
      </c>
    </row>
    <row r="456" spans="2:7">
      <c r="B456" s="444">
        <v>43343</v>
      </c>
      <c r="C456" s="445">
        <v>440.95126299999998</v>
      </c>
      <c r="D456" s="446">
        <f t="shared" si="13"/>
        <v>8.392727636481867E-2</v>
      </c>
      <c r="E456" s="80">
        <v>2.9413217400469316E-2</v>
      </c>
      <c r="F456">
        <v>446</v>
      </c>
      <c r="G456" s="80">
        <f t="shared" ca="1" si="14"/>
        <v>3.7079323066778316E-2</v>
      </c>
    </row>
    <row r="457" spans="2:7">
      <c r="B457" s="444">
        <v>39987</v>
      </c>
      <c r="C457" s="445">
        <v>34.567326000000001</v>
      </c>
      <c r="D457" s="446">
        <f t="shared" si="13"/>
        <v>-3.3990433396144382E-2</v>
      </c>
      <c r="E457" s="80">
        <v>2.9403797766452744E-2</v>
      </c>
      <c r="F457">
        <v>447</v>
      </c>
      <c r="G457" s="80">
        <f t="shared" ca="1" si="14"/>
        <v>2.1849402926189827E-2</v>
      </c>
    </row>
    <row r="458" spans="2:7">
      <c r="B458" s="444">
        <v>41394</v>
      </c>
      <c r="C458" s="445">
        <v>137.573532</v>
      </c>
      <c r="D458" s="446">
        <f t="shared" si="13"/>
        <v>-3.1583380123526128E-2</v>
      </c>
      <c r="E458" s="80">
        <v>2.9395363263488905E-2</v>
      </c>
      <c r="F458">
        <v>448</v>
      </c>
      <c r="G458" s="80">
        <f t="shared" ca="1" si="14"/>
        <v>4.5852674242192901E-2</v>
      </c>
    </row>
    <row r="459" spans="2:7">
      <c r="B459" s="444">
        <v>42744</v>
      </c>
      <c r="C459" s="445">
        <v>344.45086700000002</v>
      </c>
      <c r="D459" s="446">
        <f t="shared" ref="D459:D522" si="15">B459/B460-1</f>
        <v>-5.7775818362173492E-2</v>
      </c>
      <c r="E459" s="80">
        <v>2.9346919080682765E-2</v>
      </c>
      <c r="F459">
        <v>449</v>
      </c>
      <c r="G459" s="80">
        <f t="shared" ref="G459:G522" ca="1" si="16">_xlfn.NORM.INV(RAND(),M$13,M$14)</f>
        <v>-1.1863423589861382E-2</v>
      </c>
    </row>
    <row r="460" spans="2:7">
      <c r="B460" s="444">
        <v>45365</v>
      </c>
      <c r="C460" s="445">
        <v>1644.397095</v>
      </c>
      <c r="D460" s="446">
        <f t="shared" si="15"/>
        <v>0.19564071477518308</v>
      </c>
      <c r="E460" s="80">
        <v>2.9267600786541559E-2</v>
      </c>
      <c r="F460">
        <v>450</v>
      </c>
      <c r="G460" s="80">
        <f t="shared" ca="1" si="16"/>
        <v>3.0167272259918495E-2</v>
      </c>
    </row>
    <row r="461" spans="2:7">
      <c r="B461" s="444">
        <v>37942</v>
      </c>
      <c r="C461" s="445">
        <v>17.485678</v>
      </c>
      <c r="D461" s="446">
        <f t="shared" si="15"/>
        <v>3.8362833029075283E-3</v>
      </c>
      <c r="E461" s="80">
        <v>2.9195529326785596E-2</v>
      </c>
      <c r="F461">
        <v>451</v>
      </c>
      <c r="G461" s="80">
        <f t="shared" ca="1" si="16"/>
        <v>4.3169980600682042E-2</v>
      </c>
    </row>
    <row r="462" spans="2:7">
      <c r="B462" s="444">
        <v>37797</v>
      </c>
      <c r="C462" s="445">
        <v>10.509067</v>
      </c>
      <c r="D462" s="446">
        <f t="shared" si="15"/>
        <v>-7.0230246974318566E-2</v>
      </c>
      <c r="E462" s="80">
        <v>2.9189363563697057E-2</v>
      </c>
      <c r="F462">
        <v>452</v>
      </c>
      <c r="G462" s="80">
        <f t="shared" ca="1" si="16"/>
        <v>1.6000520578146264E-2</v>
      </c>
    </row>
    <row r="463" spans="2:7">
      <c r="B463" s="444">
        <v>40652</v>
      </c>
      <c r="C463" s="445">
        <v>88.218734999999995</v>
      </c>
      <c r="D463" s="446">
        <f t="shared" si="15"/>
        <v>-1.9559607360779441E-2</v>
      </c>
      <c r="E463" s="80">
        <v>2.9154443240869465E-2</v>
      </c>
      <c r="F463">
        <v>453</v>
      </c>
      <c r="G463" s="80">
        <f t="shared" ca="1" si="16"/>
        <v>2.4186067112652799E-2</v>
      </c>
    </row>
    <row r="464" spans="2:7">
      <c r="B464" s="444">
        <v>41463</v>
      </c>
      <c r="C464" s="445">
        <v>156.14804100000001</v>
      </c>
      <c r="D464" s="446">
        <f t="shared" si="15"/>
        <v>5.1959913738424568E-2</v>
      </c>
      <c r="E464" s="80">
        <v>2.9096077852440949E-2</v>
      </c>
      <c r="F464">
        <v>454</v>
      </c>
      <c r="G464" s="80">
        <f t="shared" ca="1" si="16"/>
        <v>-1.0843365472623689E-2</v>
      </c>
    </row>
    <row r="465" spans="2:7">
      <c r="B465" s="444">
        <v>39415</v>
      </c>
      <c r="C465" s="445">
        <v>52.456940000000003</v>
      </c>
      <c r="D465" s="446">
        <f t="shared" si="15"/>
        <v>4.8410692911291298E-2</v>
      </c>
      <c r="E465" s="80">
        <v>2.9002093394037143E-2</v>
      </c>
      <c r="F465">
        <v>455</v>
      </c>
      <c r="G465" s="80">
        <f t="shared" ca="1" si="16"/>
        <v>-3.1624523912587847E-2</v>
      </c>
    </row>
    <row r="466" spans="2:7">
      <c r="B466" s="444">
        <v>37595</v>
      </c>
      <c r="C466" s="445">
        <v>13.452785</v>
      </c>
      <c r="D466" s="446">
        <f t="shared" si="15"/>
        <v>-5.9889972493123333E-2</v>
      </c>
      <c r="E466" s="80">
        <v>2.8989624348151555E-2</v>
      </c>
      <c r="F466">
        <v>456</v>
      </c>
      <c r="G466" s="80">
        <f t="shared" ca="1" si="16"/>
        <v>1.7422539579189152E-2</v>
      </c>
    </row>
    <row r="467" spans="2:7">
      <c r="B467" s="444">
        <v>39990</v>
      </c>
      <c r="C467" s="445">
        <v>34.748508000000001</v>
      </c>
      <c r="D467" s="446">
        <f t="shared" si="15"/>
        <v>-7.3919688759205182E-2</v>
      </c>
      <c r="E467" s="80">
        <v>2.8969717231422498E-2</v>
      </c>
      <c r="F467">
        <v>457</v>
      </c>
      <c r="G467" s="80">
        <f t="shared" ca="1" si="16"/>
        <v>1.0602066595232482E-2</v>
      </c>
    </row>
    <row r="468" spans="2:7">
      <c r="B468" s="444">
        <v>43182</v>
      </c>
      <c r="C468" s="445">
        <v>401.727936</v>
      </c>
      <c r="D468" s="446">
        <f t="shared" si="15"/>
        <v>-1.3230959073147308E-2</v>
      </c>
      <c r="E468" s="80">
        <v>2.8853705409803698E-2</v>
      </c>
      <c r="F468">
        <v>458</v>
      </c>
      <c r="G468" s="80">
        <f t="shared" ca="1" si="16"/>
        <v>1.4651692492079394E-2</v>
      </c>
    </row>
    <row r="469" spans="2:7">
      <c r="B469" s="444">
        <v>43761</v>
      </c>
      <c r="C469" s="445">
        <v>465.03448500000002</v>
      </c>
      <c r="D469" s="446">
        <f t="shared" si="15"/>
        <v>5.9152406999540164E-2</v>
      </c>
      <c r="E469" s="80">
        <v>2.8841316778520421E-2</v>
      </c>
      <c r="F469">
        <v>459</v>
      </c>
      <c r="G469" s="80">
        <f t="shared" ca="1" si="16"/>
        <v>-2.7713245069908195E-2</v>
      </c>
    </row>
    <row r="470" spans="2:7">
      <c r="B470" s="444">
        <v>41317</v>
      </c>
      <c r="C470" s="445">
        <v>129.040817</v>
      </c>
      <c r="D470" s="446">
        <f t="shared" si="15"/>
        <v>-5.8666727421853637E-2</v>
      </c>
      <c r="E470" s="80">
        <v>2.8810096013748066E-2</v>
      </c>
      <c r="F470">
        <v>460</v>
      </c>
      <c r="G470" s="80">
        <f t="shared" ca="1" si="16"/>
        <v>-1.3926720929294263E-2</v>
      </c>
    </row>
    <row r="471" spans="2:7">
      <c r="B471" s="444">
        <v>43892</v>
      </c>
      <c r="C471" s="445">
        <v>469.22167999999999</v>
      </c>
      <c r="D471" s="446">
        <f t="shared" si="15"/>
        <v>4.4550214183721959E-2</v>
      </c>
      <c r="E471" s="80">
        <v>2.8726685333378521E-2</v>
      </c>
      <c r="F471">
        <v>461</v>
      </c>
      <c r="G471" s="80">
        <f t="shared" ca="1" si="16"/>
        <v>1.8261202144905547E-2</v>
      </c>
    </row>
    <row r="472" spans="2:7">
      <c r="B472" s="444">
        <v>42020</v>
      </c>
      <c r="C472" s="445">
        <v>320.25595099999998</v>
      </c>
      <c r="D472" s="446">
        <f t="shared" si="15"/>
        <v>-4.4696039648979169E-2</v>
      </c>
      <c r="E472" s="80">
        <v>2.8714698528320204E-2</v>
      </c>
      <c r="F472">
        <v>462</v>
      </c>
      <c r="G472" s="80">
        <f t="shared" ca="1" si="16"/>
        <v>-5.5665451795821712E-3</v>
      </c>
    </row>
    <row r="473" spans="2:7">
      <c r="B473" s="444">
        <v>43986</v>
      </c>
      <c r="C473" s="445">
        <v>494.18923999999998</v>
      </c>
      <c r="D473" s="446">
        <f t="shared" si="15"/>
        <v>0.1175872757762082</v>
      </c>
      <c r="E473" s="80">
        <v>2.869583490430383E-2</v>
      </c>
      <c r="F473">
        <v>463</v>
      </c>
      <c r="G473" s="80">
        <f t="shared" ca="1" si="16"/>
        <v>5.2329223191660709E-2</v>
      </c>
    </row>
    <row r="474" spans="2:7">
      <c r="B474" s="444">
        <v>39358</v>
      </c>
      <c r="C474" s="445">
        <v>50.576785999999998</v>
      </c>
      <c r="D474" s="446">
        <f t="shared" si="15"/>
        <v>-5.0034997948396165E-2</v>
      </c>
      <c r="E474" s="80">
        <v>2.8691851801440738E-2</v>
      </c>
      <c r="F474">
        <v>464</v>
      </c>
      <c r="G474" s="80">
        <f t="shared" ca="1" si="16"/>
        <v>2.1315966404850843E-2</v>
      </c>
    </row>
    <row r="475" spans="2:7">
      <c r="B475" s="444">
        <v>41431</v>
      </c>
      <c r="C475" s="445">
        <v>142.57942199999999</v>
      </c>
      <c r="D475" s="446">
        <f t="shared" si="15"/>
        <v>5.8344189848519745E-2</v>
      </c>
      <c r="E475" s="80">
        <v>2.8687051048754908E-2</v>
      </c>
      <c r="F475">
        <v>465</v>
      </c>
      <c r="G475" s="80">
        <f t="shared" ca="1" si="16"/>
        <v>-3.9650973428589815E-2</v>
      </c>
    </row>
    <row r="476" spans="2:7">
      <c r="B476" s="444">
        <v>39147</v>
      </c>
      <c r="C476" s="445">
        <v>51.603076999999999</v>
      </c>
      <c r="D476" s="446">
        <f t="shared" si="15"/>
        <v>-0.13548429839671394</v>
      </c>
      <c r="E476" s="80">
        <v>2.860880881146266E-2</v>
      </c>
      <c r="F476">
        <v>466</v>
      </c>
      <c r="G476" s="80">
        <f t="shared" ca="1" si="16"/>
        <v>-1.4849272029819153E-2</v>
      </c>
    </row>
    <row r="477" spans="2:7">
      <c r="B477" s="444">
        <v>45282</v>
      </c>
      <c r="C477" s="445">
        <v>1421.376587</v>
      </c>
      <c r="D477" s="446">
        <f t="shared" si="15"/>
        <v>0.15397553516819573</v>
      </c>
      <c r="E477" s="80">
        <v>2.8585408602500362E-2</v>
      </c>
      <c r="F477">
        <v>467</v>
      </c>
      <c r="G477" s="80">
        <f t="shared" ca="1" si="16"/>
        <v>-2.8736962799561791E-3</v>
      </c>
    </row>
    <row r="478" spans="2:7">
      <c r="B478" s="444">
        <v>39240</v>
      </c>
      <c r="C478" s="445">
        <v>57.713154000000003</v>
      </c>
      <c r="D478" s="446">
        <f t="shared" si="15"/>
        <v>2.7332704995287394E-2</v>
      </c>
      <c r="E478" s="80">
        <v>2.8542041225190884E-2</v>
      </c>
      <c r="F478">
        <v>468</v>
      </c>
      <c r="G478" s="80">
        <f t="shared" ca="1" si="16"/>
        <v>-3.5564749713402836E-2</v>
      </c>
    </row>
    <row r="479" spans="2:7">
      <c r="B479" s="444">
        <v>38196</v>
      </c>
      <c r="C479" s="445">
        <v>23.789904</v>
      </c>
      <c r="D479" s="446">
        <f t="shared" si="15"/>
        <v>-4.313843378926796E-2</v>
      </c>
      <c r="E479" s="80">
        <v>2.8509543582457164E-2</v>
      </c>
      <c r="F479">
        <v>469</v>
      </c>
      <c r="G479" s="80">
        <f t="shared" ca="1" si="16"/>
        <v>-1.9662365275859371E-2</v>
      </c>
    </row>
    <row r="480" spans="2:7">
      <c r="B480" s="444">
        <v>39918</v>
      </c>
      <c r="C480" s="445">
        <v>23.682960999999999</v>
      </c>
      <c r="D480" s="446">
        <f t="shared" si="15"/>
        <v>4.2000574277584857E-2</v>
      </c>
      <c r="E480" s="80">
        <v>2.8493481043821545E-2</v>
      </c>
      <c r="F480">
        <v>470</v>
      </c>
      <c r="G480" s="80">
        <f t="shared" ca="1" si="16"/>
        <v>4.862530473879423E-3</v>
      </c>
    </row>
    <row r="481" spans="2:7">
      <c r="B481" s="444">
        <v>38309</v>
      </c>
      <c r="C481" s="445">
        <v>27.779904999999999</v>
      </c>
      <c r="D481" s="446">
        <f t="shared" si="15"/>
        <v>-6.1973555337904052E-2</v>
      </c>
      <c r="E481" s="80">
        <v>2.8454181432080894E-2</v>
      </c>
      <c r="F481">
        <v>471</v>
      </c>
      <c r="G481" s="80">
        <f t="shared" ca="1" si="16"/>
        <v>-2.950371648005511E-2</v>
      </c>
    </row>
    <row r="482" spans="2:7">
      <c r="B482" s="444">
        <v>40840</v>
      </c>
      <c r="C482" s="445">
        <v>79.347031000000001</v>
      </c>
      <c r="D482" s="446">
        <f t="shared" si="15"/>
        <v>-1.8882429250948962E-2</v>
      </c>
      <c r="E482" s="80">
        <v>2.8440149555698513E-2</v>
      </c>
      <c r="F482">
        <v>472</v>
      </c>
      <c r="G482" s="80">
        <f t="shared" ca="1" si="16"/>
        <v>1.0448472182308041E-2</v>
      </c>
    </row>
    <row r="483" spans="2:7">
      <c r="B483" s="444">
        <v>41626</v>
      </c>
      <c r="C483" s="445">
        <v>229.95886200000001</v>
      </c>
      <c r="D483" s="446">
        <f t="shared" si="15"/>
        <v>-6.703722796243583E-2</v>
      </c>
      <c r="E483" s="80">
        <v>2.8428004283229891E-2</v>
      </c>
      <c r="F483">
        <v>473</v>
      </c>
      <c r="G483" s="80">
        <f t="shared" ca="1" si="16"/>
        <v>7.7313749001359008E-3</v>
      </c>
    </row>
    <row r="484" spans="2:7">
      <c r="B484" s="444">
        <v>44617</v>
      </c>
      <c r="C484" s="445">
        <v>1011.609436</v>
      </c>
      <c r="D484" s="446">
        <f t="shared" si="15"/>
        <v>6.5760557997324609E-2</v>
      </c>
      <c r="E484" s="80">
        <v>2.8355551086965081E-2</v>
      </c>
      <c r="F484">
        <v>474</v>
      </c>
      <c r="G484" s="80">
        <f t="shared" ca="1" si="16"/>
        <v>2.2800638293294796E-2</v>
      </c>
    </row>
    <row r="485" spans="2:7">
      <c r="B485" s="444">
        <v>41864</v>
      </c>
      <c r="C485" s="445">
        <v>303.62658699999997</v>
      </c>
      <c r="D485" s="446">
        <f t="shared" si="15"/>
        <v>6.5539973020438236E-2</v>
      </c>
      <c r="E485" s="80">
        <v>2.8342575227095379E-2</v>
      </c>
      <c r="F485">
        <v>475</v>
      </c>
      <c r="G485" s="80">
        <f t="shared" ca="1" si="16"/>
        <v>-1.4690795280973641E-2</v>
      </c>
    </row>
    <row r="486" spans="2:7">
      <c r="B486" s="444">
        <v>39289</v>
      </c>
      <c r="C486" s="445">
        <v>54.518397999999998</v>
      </c>
      <c r="D486" s="446">
        <f t="shared" si="15"/>
        <v>-0.11169142417870626</v>
      </c>
      <c r="E486" s="80">
        <v>2.8330314080394547E-2</v>
      </c>
      <c r="F486">
        <v>476</v>
      </c>
      <c r="G486" s="80">
        <f t="shared" ca="1" si="16"/>
        <v>4.1889617585469906E-2</v>
      </c>
    </row>
    <row r="487" spans="2:7">
      <c r="B487" s="444">
        <v>44229</v>
      </c>
      <c r="C487" s="445">
        <v>826.76220699999999</v>
      </c>
      <c r="D487" s="446">
        <f t="shared" si="15"/>
        <v>0.11604844814534454</v>
      </c>
      <c r="E487" s="80">
        <v>2.832978173931533E-2</v>
      </c>
      <c r="F487">
        <v>477</v>
      </c>
      <c r="G487" s="80">
        <f t="shared" ca="1" si="16"/>
        <v>-2.4634303115008031E-2</v>
      </c>
    </row>
    <row r="488" spans="2:7">
      <c r="B488" s="444">
        <v>39630</v>
      </c>
      <c r="C488" s="445">
        <v>44.376143999999996</v>
      </c>
      <c r="D488" s="446">
        <f t="shared" si="15"/>
        <v>6.7318684110251326E-3</v>
      </c>
      <c r="E488" s="80">
        <v>2.8311090253702043E-2</v>
      </c>
      <c r="F488">
        <v>478</v>
      </c>
      <c r="G488" s="80">
        <f t="shared" ca="1" si="16"/>
        <v>1.1835436373875456E-2</v>
      </c>
    </row>
    <row r="489" spans="2:7">
      <c r="B489" s="444">
        <v>39365</v>
      </c>
      <c r="C489" s="445">
        <v>54.659461999999998</v>
      </c>
      <c r="D489" s="446">
        <f t="shared" si="15"/>
        <v>-7.7692650125348539E-2</v>
      </c>
      <c r="E489" s="80">
        <v>2.8255424096046644E-2</v>
      </c>
      <c r="F489">
        <v>479</v>
      </c>
      <c r="G489" s="80">
        <f t="shared" ca="1" si="16"/>
        <v>1.6795396487642274E-2</v>
      </c>
    </row>
    <row r="490" spans="2:7">
      <c r="B490" s="444">
        <v>42681</v>
      </c>
      <c r="C490" s="445">
        <v>335.78103599999997</v>
      </c>
      <c r="D490" s="446">
        <f t="shared" si="15"/>
        <v>-2.3429813522480303E-2</v>
      </c>
      <c r="E490" s="80">
        <v>2.8248229442120465E-2</v>
      </c>
      <c r="F490">
        <v>480</v>
      </c>
      <c r="G490" s="80">
        <f t="shared" ca="1" si="16"/>
        <v>7.7858183300926961E-2</v>
      </c>
    </row>
    <row r="491" spans="2:7">
      <c r="B491" s="444">
        <v>43705</v>
      </c>
      <c r="C491" s="445">
        <v>477.26379400000002</v>
      </c>
      <c r="D491" s="446">
        <f t="shared" si="15"/>
        <v>7.711455047318605E-2</v>
      </c>
      <c r="E491" s="80">
        <v>2.8222199959500038E-2</v>
      </c>
      <c r="F491">
        <v>481</v>
      </c>
      <c r="G491" s="80">
        <f t="shared" ca="1" si="16"/>
        <v>6.6799624133707089E-2</v>
      </c>
    </row>
    <row r="492" spans="2:7">
      <c r="B492" s="444">
        <v>40576</v>
      </c>
      <c r="C492" s="445">
        <v>92.226569999999995</v>
      </c>
      <c r="D492" s="446">
        <f t="shared" si="15"/>
        <v>2.2426044448924154E-2</v>
      </c>
      <c r="E492" s="80">
        <v>2.8170420027752163E-2</v>
      </c>
      <c r="F492">
        <v>482</v>
      </c>
      <c r="G492" s="80">
        <f t="shared" ca="1" si="16"/>
        <v>-9.4698353085247121E-3</v>
      </c>
    </row>
    <row r="493" spans="2:7">
      <c r="B493" s="444">
        <v>39686</v>
      </c>
      <c r="C493" s="445">
        <v>39.369514000000002</v>
      </c>
      <c r="D493" s="446">
        <f t="shared" si="15"/>
        <v>4.7262171790473761E-2</v>
      </c>
      <c r="E493" s="80">
        <v>2.8112257873897706E-2</v>
      </c>
      <c r="F493">
        <v>483</v>
      </c>
      <c r="G493" s="80">
        <f t="shared" ca="1" si="16"/>
        <v>4.1729387824971913E-3</v>
      </c>
    </row>
    <row r="494" spans="2:7">
      <c r="B494" s="444">
        <v>37895</v>
      </c>
      <c r="C494" s="445">
        <v>13.055377999999999</v>
      </c>
      <c r="D494" s="446">
        <f t="shared" si="15"/>
        <v>-7.7037361780895264E-2</v>
      </c>
      <c r="E494" s="80">
        <v>2.8107430690201163E-2</v>
      </c>
      <c r="F494">
        <v>484</v>
      </c>
      <c r="G494" s="80">
        <f t="shared" ca="1" si="16"/>
        <v>-3.193713678871668E-2</v>
      </c>
    </row>
    <row r="495" spans="2:7">
      <c r="B495" s="444">
        <v>41058</v>
      </c>
      <c r="C495" s="445">
        <v>95.199966000000003</v>
      </c>
      <c r="D495" s="446">
        <f t="shared" si="15"/>
        <v>5.2310531306866137E-2</v>
      </c>
      <c r="E495" s="80">
        <v>2.8074866382346908E-2</v>
      </c>
      <c r="F495">
        <v>485</v>
      </c>
      <c r="G495" s="80">
        <f t="shared" ca="1" si="16"/>
        <v>-3.2666957586822394E-3</v>
      </c>
    </row>
    <row r="496" spans="2:7">
      <c r="B496" s="444">
        <v>39017</v>
      </c>
      <c r="C496" s="445">
        <v>51.737267000000003</v>
      </c>
      <c r="D496" s="446">
        <f t="shared" si="15"/>
        <v>-4.7785234899328843E-2</v>
      </c>
      <c r="E496" s="80">
        <v>2.8068834811589838E-2</v>
      </c>
      <c r="F496">
        <v>486</v>
      </c>
      <c r="G496" s="80">
        <f t="shared" ca="1" si="16"/>
        <v>6.9579109772827455E-3</v>
      </c>
    </row>
    <row r="497" spans="2:7">
      <c r="B497" s="444">
        <v>40975</v>
      </c>
      <c r="C497" s="445">
        <v>92.862380999999999</v>
      </c>
      <c r="D497" s="446">
        <f t="shared" si="15"/>
        <v>8.851579310894464E-2</v>
      </c>
      <c r="E497" s="80">
        <v>2.8043433422482389E-2</v>
      </c>
      <c r="F497">
        <v>487</v>
      </c>
      <c r="G497" s="80">
        <f t="shared" ca="1" si="16"/>
        <v>1.173162023398245E-2</v>
      </c>
    </row>
    <row r="498" spans="2:7">
      <c r="B498" s="444">
        <v>37643</v>
      </c>
      <c r="C498" s="445">
        <v>12.278976999999999</v>
      </c>
      <c r="D498" s="446">
        <f t="shared" si="15"/>
        <v>3.1445702864756342E-3</v>
      </c>
      <c r="E498" s="80">
        <v>2.8034354278264173E-2</v>
      </c>
      <c r="F498">
        <v>488</v>
      </c>
      <c r="G498" s="80">
        <f t="shared" ca="1" si="16"/>
        <v>-9.0313351718379863E-3</v>
      </c>
    </row>
    <row r="499" spans="2:7">
      <c r="B499" s="444">
        <v>37525</v>
      </c>
      <c r="C499" s="445">
        <v>15.688008999999999</v>
      </c>
      <c r="D499" s="446">
        <f t="shared" si="15"/>
        <v>-8.513543165029136E-2</v>
      </c>
      <c r="E499" s="80">
        <v>2.8003714650761236E-2</v>
      </c>
      <c r="F499">
        <v>489</v>
      </c>
      <c r="G499" s="80">
        <f t="shared" ca="1" si="16"/>
        <v>2.5605408045521593E-2</v>
      </c>
    </row>
    <row r="500" spans="2:7">
      <c r="B500" s="444">
        <v>41017</v>
      </c>
      <c r="C500" s="445">
        <v>92.749779000000004</v>
      </c>
      <c r="D500" s="446">
        <f t="shared" si="15"/>
        <v>-7.7315877086426399E-2</v>
      </c>
      <c r="E500" s="80">
        <v>2.7971167661987151E-2</v>
      </c>
      <c r="F500">
        <v>490</v>
      </c>
      <c r="G500" s="80">
        <f t="shared" ca="1" si="16"/>
        <v>2.2925561081199364E-2</v>
      </c>
    </row>
    <row r="501" spans="2:7">
      <c r="B501" s="444">
        <v>44454</v>
      </c>
      <c r="C501" s="445">
        <v>1121.4754640000001</v>
      </c>
      <c r="D501" s="446">
        <f t="shared" si="15"/>
        <v>1.2781081265805572E-2</v>
      </c>
      <c r="E501" s="80">
        <v>2.7933514207149512E-2</v>
      </c>
      <c r="F501">
        <v>491</v>
      </c>
      <c r="G501" s="80">
        <f t="shared" ca="1" si="16"/>
        <v>2.0146125865063525E-2</v>
      </c>
    </row>
    <row r="502" spans="2:7">
      <c r="B502" s="444">
        <v>43893</v>
      </c>
      <c r="C502" s="445">
        <v>482.32427999999999</v>
      </c>
      <c r="D502" s="446">
        <f t="shared" si="15"/>
        <v>-3.483079358796759E-2</v>
      </c>
      <c r="E502" s="80">
        <v>2.7924114674326317E-2</v>
      </c>
      <c r="F502">
        <v>492</v>
      </c>
      <c r="G502" s="80">
        <f t="shared" ca="1" si="16"/>
        <v>1.1284331927336572E-2</v>
      </c>
    </row>
    <row r="503" spans="2:7">
      <c r="B503" s="444">
        <v>45477</v>
      </c>
      <c r="C503" s="445">
        <v>1510.7666019999999</v>
      </c>
      <c r="D503" s="446">
        <f t="shared" si="15"/>
        <v>0.16871402138157898</v>
      </c>
      <c r="E503" s="80">
        <v>2.7920344190883073E-2</v>
      </c>
      <c r="F503">
        <v>493</v>
      </c>
      <c r="G503" s="80">
        <f t="shared" ca="1" si="16"/>
        <v>-5.8392467712077203E-3</v>
      </c>
    </row>
    <row r="504" spans="2:7">
      <c r="B504" s="444">
        <v>38912</v>
      </c>
      <c r="C504" s="445">
        <v>45.113525000000003</v>
      </c>
      <c r="D504" s="446">
        <f t="shared" si="15"/>
        <v>-3.6688617121354627E-2</v>
      </c>
      <c r="E504" s="80">
        <v>2.7914879348718946E-2</v>
      </c>
      <c r="F504">
        <v>494</v>
      </c>
      <c r="G504" s="80">
        <f t="shared" ca="1" si="16"/>
        <v>-5.0091058650018519E-2</v>
      </c>
    </row>
    <row r="505" spans="2:7">
      <c r="B505" s="444">
        <v>40394</v>
      </c>
      <c r="C505" s="445">
        <v>74.003440999999995</v>
      </c>
      <c r="D505" s="446">
        <f t="shared" si="15"/>
        <v>-4.1524297646165498E-2</v>
      </c>
      <c r="E505" s="80">
        <v>2.7876977569392114E-2</v>
      </c>
      <c r="F505">
        <v>495</v>
      </c>
      <c r="G505" s="80">
        <f t="shared" ca="1" si="16"/>
        <v>-2.9914860314054267E-2</v>
      </c>
    </row>
    <row r="506" spans="2:7">
      <c r="B506" s="444">
        <v>42144</v>
      </c>
      <c r="C506" s="445">
        <v>378.47943099999998</v>
      </c>
      <c r="D506" s="446">
        <f t="shared" si="15"/>
        <v>3.314375367719169E-2</v>
      </c>
      <c r="E506" s="80">
        <v>2.7779176586881338E-2</v>
      </c>
      <c r="F506">
        <v>496</v>
      </c>
      <c r="G506" s="80">
        <f t="shared" ca="1" si="16"/>
        <v>-8.1359528000276529E-2</v>
      </c>
    </row>
    <row r="507" spans="2:7">
      <c r="B507" s="444">
        <v>40792</v>
      </c>
      <c r="C507" s="445">
        <v>73.349365000000006</v>
      </c>
      <c r="D507" s="446">
        <f t="shared" si="15"/>
        <v>-1.093518900177004E-2</v>
      </c>
      <c r="E507" s="80">
        <v>2.7731173350171723E-2</v>
      </c>
      <c r="F507">
        <v>497</v>
      </c>
      <c r="G507" s="80">
        <f t="shared" ca="1" si="16"/>
        <v>6.4248402226347919E-3</v>
      </c>
    </row>
    <row r="508" spans="2:7">
      <c r="B508" s="444">
        <v>41243</v>
      </c>
      <c r="C508" s="445">
        <v>124.502831</v>
      </c>
      <c r="D508" s="446">
        <f t="shared" si="15"/>
        <v>-7.1521837010355749E-2</v>
      </c>
      <c r="E508" s="80">
        <v>2.7708224470277543E-2</v>
      </c>
      <c r="F508">
        <v>498</v>
      </c>
      <c r="G508" s="80">
        <f t="shared" ca="1" si="16"/>
        <v>-1.030134675856988E-2</v>
      </c>
    </row>
    <row r="509" spans="2:7">
      <c r="B509" s="444">
        <v>44420</v>
      </c>
      <c r="C509" s="445">
        <v>965.79455600000006</v>
      </c>
      <c r="D509" s="446">
        <f t="shared" si="15"/>
        <v>-6.9970715132005035E-3</v>
      </c>
      <c r="E509" s="80">
        <v>2.7695989489562534E-2</v>
      </c>
      <c r="F509">
        <v>499</v>
      </c>
      <c r="G509" s="80">
        <f t="shared" ca="1" si="16"/>
        <v>-4.2885501399090468E-2</v>
      </c>
    </row>
    <row r="510" spans="2:7">
      <c r="B510" s="444">
        <v>44733</v>
      </c>
      <c r="C510" s="445">
        <v>898.22522000000004</v>
      </c>
      <c r="D510" s="446">
        <f t="shared" si="15"/>
        <v>9.6235847669460473E-2</v>
      </c>
      <c r="E510" s="80">
        <v>2.7654847900678625E-2</v>
      </c>
      <c r="F510">
        <v>500</v>
      </c>
      <c r="G510" s="80">
        <f t="shared" ca="1" si="16"/>
        <v>2.3875744756946607E-2</v>
      </c>
    </row>
    <row r="511" spans="2:7">
      <c r="B511" s="444">
        <v>40806</v>
      </c>
      <c r="C511" s="445">
        <v>74.928955000000002</v>
      </c>
      <c r="D511" s="446">
        <f t="shared" si="15"/>
        <v>5.3411467072824514E-2</v>
      </c>
      <c r="E511" s="80">
        <v>2.7654016256278835E-2</v>
      </c>
      <c r="F511">
        <v>501</v>
      </c>
      <c r="G511" s="80">
        <f t="shared" ca="1" si="16"/>
        <v>4.9554065218718461E-2</v>
      </c>
    </row>
    <row r="512" spans="2:7">
      <c r="B512" s="444">
        <v>38737</v>
      </c>
      <c r="C512" s="445">
        <v>48.312927000000002</v>
      </c>
      <c r="D512" s="446">
        <f t="shared" si="15"/>
        <v>-7.2656324810878137E-2</v>
      </c>
      <c r="E512" s="80">
        <v>2.7616012329113593E-2</v>
      </c>
      <c r="F512">
        <v>502</v>
      </c>
      <c r="G512" s="80">
        <f t="shared" ca="1" si="16"/>
        <v>-4.3296375786662275E-2</v>
      </c>
    </row>
    <row r="513" spans="2:7">
      <c r="B513" s="444">
        <v>41772</v>
      </c>
      <c r="C513" s="445">
        <v>276.70986900000003</v>
      </c>
      <c r="D513" s="446">
        <f t="shared" si="15"/>
        <v>6.5095999388051773E-2</v>
      </c>
      <c r="E513" s="80">
        <v>2.7610134505321238E-2</v>
      </c>
      <c r="F513">
        <v>503</v>
      </c>
      <c r="G513" s="80">
        <f t="shared" ca="1" si="16"/>
        <v>1.8501270781484502E-2</v>
      </c>
    </row>
    <row r="514" spans="2:7">
      <c r="B514" s="444">
        <v>39219</v>
      </c>
      <c r="C514" s="445">
        <v>57.555466000000003</v>
      </c>
      <c r="D514" s="446">
        <f t="shared" si="15"/>
        <v>-5.5873856523832477E-2</v>
      </c>
      <c r="E514" s="80">
        <v>2.755554771596902E-2</v>
      </c>
      <c r="F514">
        <v>504</v>
      </c>
      <c r="G514" s="80">
        <f t="shared" ca="1" si="16"/>
        <v>-1.1552427761911699E-2</v>
      </c>
    </row>
    <row r="515" spans="2:7">
      <c r="B515" s="444">
        <v>41540</v>
      </c>
      <c r="C515" s="445">
        <v>208.05749499999999</v>
      </c>
      <c r="D515" s="446">
        <f t="shared" si="15"/>
        <v>3.3564728421785928E-2</v>
      </c>
      <c r="E515" s="80">
        <v>2.7500554264848542E-2</v>
      </c>
      <c r="F515">
        <v>505</v>
      </c>
      <c r="G515" s="80">
        <f t="shared" ca="1" si="16"/>
        <v>-9.3095089345463563E-3</v>
      </c>
    </row>
    <row r="516" spans="2:7">
      <c r="B516" s="444">
        <v>40191</v>
      </c>
      <c r="C516" s="445">
        <v>68.897011000000006</v>
      </c>
      <c r="D516" s="446">
        <f t="shared" si="15"/>
        <v>-1.424997547336404E-2</v>
      </c>
      <c r="E516" s="80">
        <v>2.7457050543908679E-2</v>
      </c>
      <c r="F516">
        <v>506</v>
      </c>
      <c r="G516" s="80">
        <f t="shared" ca="1" si="16"/>
        <v>8.8468478176227782E-3</v>
      </c>
    </row>
    <row r="517" spans="2:7">
      <c r="B517" s="444">
        <v>40772</v>
      </c>
      <c r="C517" s="445">
        <v>78.645675999999995</v>
      </c>
      <c r="D517" s="446">
        <f t="shared" si="15"/>
        <v>-9.5904383883628652E-2</v>
      </c>
      <c r="E517" s="80">
        <v>2.7433767769016626E-2</v>
      </c>
      <c r="F517">
        <v>507</v>
      </c>
      <c r="G517" s="80">
        <f t="shared" ca="1" si="16"/>
        <v>-3.4342834831873137E-3</v>
      </c>
    </row>
    <row r="518" spans="2:7">
      <c r="B518" s="444">
        <v>45097</v>
      </c>
      <c r="C518" s="445">
        <v>1115.2589109999999</v>
      </c>
      <c r="D518" s="446">
        <f t="shared" si="15"/>
        <v>0.173636955107352</v>
      </c>
      <c r="E518" s="80">
        <v>2.7339493057880526E-2</v>
      </c>
      <c r="F518">
        <v>508</v>
      </c>
      <c r="G518" s="80">
        <f t="shared" ca="1" si="16"/>
        <v>-8.6042503338758895E-3</v>
      </c>
    </row>
    <row r="519" spans="2:7">
      <c r="B519" s="444">
        <v>38425</v>
      </c>
      <c r="C519" s="445">
        <v>28.754707</v>
      </c>
      <c r="D519" s="446">
        <f t="shared" si="15"/>
        <v>-9.4412104357663007E-2</v>
      </c>
      <c r="E519" s="80">
        <v>2.7328135772898277E-2</v>
      </c>
      <c r="F519">
        <v>509</v>
      </c>
      <c r="G519" s="80">
        <f t="shared" ca="1" si="16"/>
        <v>-1.5833788294649343E-3</v>
      </c>
    </row>
    <row r="520" spans="2:7">
      <c r="B520" s="444">
        <v>42431</v>
      </c>
      <c r="C520" s="445">
        <v>343.209045</v>
      </c>
      <c r="D520" s="446">
        <f t="shared" si="15"/>
        <v>9.2878300064391572E-2</v>
      </c>
      <c r="E520" s="80">
        <v>2.7278672200204523E-2</v>
      </c>
      <c r="F520">
        <v>510</v>
      </c>
      <c r="G520" s="80">
        <f t="shared" ca="1" si="16"/>
        <v>-5.8119324286071031E-4</v>
      </c>
    </row>
    <row r="521" spans="2:7">
      <c r="B521" s="444">
        <v>38825</v>
      </c>
      <c r="C521" s="445">
        <v>52.318413</v>
      </c>
      <c r="D521" s="446">
        <f t="shared" si="15"/>
        <v>2.2087084715421534E-2</v>
      </c>
      <c r="E521" s="80">
        <v>2.7245428903879709E-2</v>
      </c>
      <c r="F521">
        <v>511</v>
      </c>
      <c r="G521" s="80">
        <f t="shared" ca="1" si="16"/>
        <v>-3.803787585208783E-2</v>
      </c>
    </row>
    <row r="522" spans="2:7">
      <c r="B522" s="444">
        <v>37986</v>
      </c>
      <c r="C522" s="445">
        <v>22.832388000000002</v>
      </c>
      <c r="D522" s="446">
        <f t="shared" si="15"/>
        <v>8.9586846543010523E-4</v>
      </c>
      <c r="E522" s="80">
        <v>2.7239793024057324E-2</v>
      </c>
      <c r="F522">
        <v>512</v>
      </c>
      <c r="G522" s="80">
        <f t="shared" ca="1" si="16"/>
        <v>-2.200003205385135E-2</v>
      </c>
    </row>
    <row r="523" spans="2:7">
      <c r="B523" s="444">
        <v>37952</v>
      </c>
      <c r="C523" s="445">
        <v>20.565704</v>
      </c>
      <c r="D523" s="446">
        <f t="shared" ref="D523:D586" si="17">B523/B524-1</f>
        <v>-0.16161526906423962</v>
      </c>
      <c r="E523" s="80">
        <v>2.7209095751290935E-2</v>
      </c>
      <c r="F523">
        <v>513</v>
      </c>
      <c r="G523" s="80">
        <f t="shared" ref="G523:G586" ca="1" si="18">_xlfn.NORM.INV(RAND(),M$13,M$14)</f>
        <v>-1.4474364379500062E-2</v>
      </c>
    </row>
    <row r="524" spans="2:7">
      <c r="B524" s="444">
        <v>45268</v>
      </c>
      <c r="C524" s="445">
        <v>1325.5622559999999</v>
      </c>
      <c r="D524" s="446">
        <f t="shared" si="17"/>
        <v>0.16361206076652191</v>
      </c>
      <c r="E524" s="80">
        <v>2.7183698154101821E-2</v>
      </c>
      <c r="F524">
        <v>514</v>
      </c>
      <c r="G524" s="80">
        <f t="shared" ca="1" si="18"/>
        <v>-3.091095878540092E-2</v>
      </c>
    </row>
    <row r="525" spans="2:7">
      <c r="B525" s="444">
        <v>38903</v>
      </c>
      <c r="C525" s="445">
        <v>41.099854000000001</v>
      </c>
      <c r="D525" s="446">
        <f t="shared" si="17"/>
        <v>-4.1514733418744454E-2</v>
      </c>
      <c r="E525" s="80">
        <v>2.7181801252911475E-2</v>
      </c>
      <c r="F525">
        <v>515</v>
      </c>
      <c r="G525" s="80">
        <f t="shared" ca="1" si="18"/>
        <v>-1.7342552492429879E-2</v>
      </c>
    </row>
    <row r="526" spans="2:7">
      <c r="B526" s="444">
        <v>40588</v>
      </c>
      <c r="C526" s="445">
        <v>89.273903000000004</v>
      </c>
      <c r="D526" s="446">
        <f t="shared" si="17"/>
        <v>-6.1700996370529615E-2</v>
      </c>
      <c r="E526" s="80">
        <v>2.7156747322847563E-2</v>
      </c>
      <c r="F526">
        <v>516</v>
      </c>
      <c r="G526" s="80">
        <f t="shared" ca="1" si="18"/>
        <v>-4.8926299603691444E-2</v>
      </c>
    </row>
    <row r="527" spans="2:7">
      <c r="B527" s="444">
        <v>43257</v>
      </c>
      <c r="C527" s="445">
        <v>382.22909499999997</v>
      </c>
      <c r="D527" s="446">
        <f t="shared" si="17"/>
        <v>-4.3959687044158646E-2</v>
      </c>
      <c r="E527" s="80">
        <v>2.7004188318552114E-2</v>
      </c>
      <c r="F527">
        <v>517</v>
      </c>
      <c r="G527" s="80">
        <f t="shared" ca="1" si="18"/>
        <v>3.1268310881506188E-3</v>
      </c>
    </row>
    <row r="528" spans="2:7">
      <c r="B528" s="444">
        <v>45246</v>
      </c>
      <c r="C528" s="445">
        <v>1274.0111079999999</v>
      </c>
      <c r="D528" s="446">
        <f t="shared" si="17"/>
        <v>3.4820022621926405E-3</v>
      </c>
      <c r="E528" s="80">
        <v>2.6945577258269626E-2</v>
      </c>
      <c r="F528">
        <v>518</v>
      </c>
      <c r="G528" s="80">
        <f t="shared" ca="1" si="18"/>
        <v>1.7550618576089954E-3</v>
      </c>
    </row>
    <row r="529" spans="2:7">
      <c r="B529" s="444">
        <v>45089</v>
      </c>
      <c r="C529" s="445">
        <v>1087.583862</v>
      </c>
      <c r="D529" s="446">
        <f t="shared" si="17"/>
        <v>0.19558242515843349</v>
      </c>
      <c r="E529" s="80">
        <v>2.6943073749019719E-2</v>
      </c>
      <c r="F529">
        <v>519</v>
      </c>
      <c r="G529" s="80">
        <f t="shared" ca="1" si="18"/>
        <v>1.7609202896989206E-2</v>
      </c>
    </row>
    <row r="530" spans="2:7">
      <c r="B530" s="444">
        <v>37713</v>
      </c>
      <c r="C530" s="445">
        <v>11.686548</v>
      </c>
      <c r="D530" s="446">
        <f t="shared" si="17"/>
        <v>-4.1649725553974393E-2</v>
      </c>
      <c r="E530" s="80">
        <v>2.6834389729958552E-2</v>
      </c>
      <c r="F530">
        <v>520</v>
      </c>
      <c r="G530" s="80">
        <f t="shared" ca="1" si="18"/>
        <v>2.8234139536884646E-2</v>
      </c>
    </row>
    <row r="531" spans="2:7">
      <c r="B531" s="444">
        <v>39352</v>
      </c>
      <c r="C531" s="445">
        <v>50.858932000000003</v>
      </c>
      <c r="D531" s="446">
        <f t="shared" si="17"/>
        <v>-3.0977591726175868E-2</v>
      </c>
      <c r="E531" s="80">
        <v>2.6805330156240315E-2</v>
      </c>
      <c r="F531">
        <v>521</v>
      </c>
      <c r="G531" s="80">
        <f t="shared" ca="1" si="18"/>
        <v>5.8504306950631392E-2</v>
      </c>
    </row>
    <row r="532" spans="2:7">
      <c r="B532" s="444">
        <v>40610</v>
      </c>
      <c r="C532" s="445">
        <v>85.895477</v>
      </c>
      <c r="D532" s="446">
        <f t="shared" si="17"/>
        <v>-3.3831366577845468E-2</v>
      </c>
      <c r="E532" s="80">
        <v>2.67760844444076E-2</v>
      </c>
      <c r="F532">
        <v>522</v>
      </c>
      <c r="G532" s="80">
        <f t="shared" ca="1" si="18"/>
        <v>-2.5277159785301942E-3</v>
      </c>
    </row>
    <row r="533" spans="2:7">
      <c r="B533" s="444">
        <v>42032</v>
      </c>
      <c r="C533" s="445">
        <v>324.24206500000003</v>
      </c>
      <c r="D533" s="446">
        <f t="shared" si="17"/>
        <v>6.7343829355002605E-2</v>
      </c>
      <c r="E533" s="80">
        <v>2.6633838529966036E-2</v>
      </c>
      <c r="F533">
        <v>523</v>
      </c>
      <c r="G533" s="80">
        <f t="shared" ca="1" si="18"/>
        <v>-8.4808317384772354E-3</v>
      </c>
    </row>
    <row r="534" spans="2:7">
      <c r="B534" s="444">
        <v>39380</v>
      </c>
      <c r="C534" s="445">
        <v>51.220680000000002</v>
      </c>
      <c r="D534" s="446">
        <f t="shared" si="17"/>
        <v>3.005450562885148E-3</v>
      </c>
      <c r="E534" s="80">
        <v>2.6619620773510544E-2</v>
      </c>
      <c r="F534">
        <v>524</v>
      </c>
      <c r="G534" s="80">
        <f t="shared" ca="1" si="18"/>
        <v>-1.617069720846866E-2</v>
      </c>
    </row>
    <row r="535" spans="2:7">
      <c r="B535" s="444">
        <v>39262</v>
      </c>
      <c r="C535" s="445">
        <v>57.082484999999998</v>
      </c>
      <c r="D535" s="446">
        <f t="shared" si="17"/>
        <v>-0.12242115380316954</v>
      </c>
      <c r="E535" s="80">
        <v>2.656327243477663E-2</v>
      </c>
      <c r="F535">
        <v>525</v>
      </c>
      <c r="G535" s="80">
        <f t="shared" ca="1" si="18"/>
        <v>2.0573034211798687E-2</v>
      </c>
    </row>
    <row r="536" spans="2:7">
      <c r="B536" s="444">
        <v>44739</v>
      </c>
      <c r="C536" s="445">
        <v>903.46014400000001</v>
      </c>
      <c r="D536" s="446">
        <f t="shared" si="17"/>
        <v>1.8438844499077955E-2</v>
      </c>
      <c r="E536" s="80">
        <v>2.6533447038943558E-2</v>
      </c>
      <c r="F536">
        <v>526</v>
      </c>
      <c r="G536" s="80">
        <f t="shared" ca="1" si="18"/>
        <v>7.7234335562041045E-3</v>
      </c>
    </row>
    <row r="537" spans="2:7">
      <c r="B537" s="444">
        <v>43929</v>
      </c>
      <c r="C537" s="445">
        <v>395.30014</v>
      </c>
      <c r="D537" s="446">
        <f t="shared" si="17"/>
        <v>4.1317024605319386E-2</v>
      </c>
      <c r="E537" s="80">
        <v>2.6487787379507743E-2</v>
      </c>
      <c r="F537">
        <v>527</v>
      </c>
      <c r="G537" s="80">
        <f t="shared" ca="1" si="18"/>
        <v>-1.3852535218181661E-3</v>
      </c>
    </row>
    <row r="538" spans="2:7">
      <c r="B538" s="444">
        <v>42186</v>
      </c>
      <c r="C538" s="445">
        <v>372.15237400000001</v>
      </c>
      <c r="D538" s="446">
        <f t="shared" si="17"/>
        <v>6.5410647540155464E-2</v>
      </c>
      <c r="E538" s="80">
        <v>2.6419765915840276E-2</v>
      </c>
      <c r="F538">
        <v>528</v>
      </c>
      <c r="G538" s="80">
        <f t="shared" ca="1" si="18"/>
        <v>-3.9339197344900337E-2</v>
      </c>
    </row>
    <row r="539" spans="2:7">
      <c r="B539" s="444">
        <v>39596</v>
      </c>
      <c r="C539" s="445">
        <v>52.561031</v>
      </c>
      <c r="D539" s="446">
        <f t="shared" si="17"/>
        <v>2.204326054411232E-2</v>
      </c>
      <c r="E539" s="80">
        <v>2.6359644049210873E-2</v>
      </c>
      <c r="F539">
        <v>529</v>
      </c>
      <c r="G539" s="80">
        <f t="shared" ca="1" si="18"/>
        <v>-2.0904149021692887E-2</v>
      </c>
    </row>
    <row r="540" spans="2:7">
      <c r="B540" s="444">
        <v>38742</v>
      </c>
      <c r="C540" s="445">
        <v>49.150806000000003</v>
      </c>
      <c r="D540" s="446">
        <f t="shared" si="17"/>
        <v>-5.239213384208985E-2</v>
      </c>
      <c r="E540" s="80">
        <v>2.6357214565238207E-2</v>
      </c>
      <c r="F540">
        <v>530</v>
      </c>
      <c r="G540" s="80">
        <f t="shared" ca="1" si="18"/>
        <v>-8.5110614935102434E-3</v>
      </c>
    </row>
    <row r="541" spans="2:7">
      <c r="B541" s="444">
        <v>40884</v>
      </c>
      <c r="C541" s="445">
        <v>77.983825999999993</v>
      </c>
      <c r="D541" s="446">
        <f t="shared" si="17"/>
        <v>5.433633339350652E-2</v>
      </c>
      <c r="E541" s="80">
        <v>2.6296876274295E-2</v>
      </c>
      <c r="F541">
        <v>531</v>
      </c>
      <c r="G541" s="80">
        <f t="shared" ca="1" si="18"/>
        <v>3.4081652307979731E-3</v>
      </c>
    </row>
    <row r="542" spans="2:7">
      <c r="B542" s="444">
        <v>38777</v>
      </c>
      <c r="C542" s="445">
        <v>50.327812000000002</v>
      </c>
      <c r="D542" s="446">
        <f t="shared" si="17"/>
        <v>-0.14232947005219854</v>
      </c>
      <c r="E542" s="80">
        <v>2.6296268744129048E-2</v>
      </c>
      <c r="F542">
        <v>532</v>
      </c>
      <c r="G542" s="80">
        <f t="shared" ca="1" si="18"/>
        <v>1.3406690526770761E-2</v>
      </c>
    </row>
    <row r="543" spans="2:7">
      <c r="B543" s="444">
        <v>45212</v>
      </c>
      <c r="C543" s="445">
        <v>1208.8634030000001</v>
      </c>
      <c r="D543" s="446">
        <f t="shared" si="17"/>
        <v>0.11924743161282336</v>
      </c>
      <c r="E543" s="80">
        <v>2.6271724059991008E-2</v>
      </c>
      <c r="F543">
        <v>533</v>
      </c>
      <c r="G543" s="80">
        <f t="shared" ca="1" si="18"/>
        <v>-3.3847393240274172E-2</v>
      </c>
    </row>
    <row r="544" spans="2:7">
      <c r="B544" s="444">
        <v>40395</v>
      </c>
      <c r="C544" s="445">
        <v>75.946326999999997</v>
      </c>
      <c r="D544" s="446">
        <f t="shared" si="17"/>
        <v>6.0458889005565508E-2</v>
      </c>
      <c r="E544" s="80">
        <v>2.6253995405429942E-2</v>
      </c>
      <c r="F544">
        <v>534</v>
      </c>
      <c r="G544" s="80">
        <f t="shared" ca="1" si="18"/>
        <v>-1.2917410619368576E-2</v>
      </c>
    </row>
    <row r="545" spans="2:7">
      <c r="B545" s="444">
        <v>38092</v>
      </c>
      <c r="C545" s="445">
        <v>22.240373999999999</v>
      </c>
      <c r="D545" s="446">
        <f t="shared" si="17"/>
        <v>-8.9905626567913011E-2</v>
      </c>
      <c r="E545" s="80">
        <v>2.6249346434588761E-2</v>
      </c>
      <c r="F545">
        <v>535</v>
      </c>
      <c r="G545" s="80">
        <f t="shared" ca="1" si="18"/>
        <v>-1.9827461257239203E-2</v>
      </c>
    </row>
    <row r="546" spans="2:7">
      <c r="B546" s="444">
        <v>41855</v>
      </c>
      <c r="C546" s="445">
        <v>300.28894000000003</v>
      </c>
      <c r="D546" s="446">
        <f t="shared" si="17"/>
        <v>-3.0483426374186329E-2</v>
      </c>
      <c r="E546" s="80">
        <v>2.623312166669356E-2</v>
      </c>
      <c r="F546">
        <v>536</v>
      </c>
      <c r="G546" s="80">
        <f t="shared" ca="1" si="18"/>
        <v>1.7185969957587074E-2</v>
      </c>
    </row>
    <row r="547" spans="2:7">
      <c r="B547" s="444">
        <v>43171</v>
      </c>
      <c r="C547" s="445">
        <v>406.028931</v>
      </c>
      <c r="D547" s="446">
        <f t="shared" si="17"/>
        <v>4.1092917259507589E-2</v>
      </c>
      <c r="E547" s="80">
        <v>2.6140177976335943E-2</v>
      </c>
      <c r="F547">
        <v>537</v>
      </c>
      <c r="G547" s="80">
        <f t="shared" ca="1" si="18"/>
        <v>6.4796370354960574E-3</v>
      </c>
    </row>
    <row r="548" spans="2:7">
      <c r="B548" s="444">
        <v>41467</v>
      </c>
      <c r="C548" s="445">
        <v>164.500809</v>
      </c>
      <c r="D548" s="446">
        <f t="shared" si="17"/>
        <v>-2.9762044034722379E-2</v>
      </c>
      <c r="E548" s="80">
        <v>2.6110568041038507E-2</v>
      </c>
      <c r="F548">
        <v>538</v>
      </c>
      <c r="G548" s="80">
        <f t="shared" ca="1" si="18"/>
        <v>-8.4529012163305699E-4</v>
      </c>
    </row>
    <row r="549" spans="2:7">
      <c r="B549" s="444">
        <v>42739</v>
      </c>
      <c r="C549" s="445">
        <v>352.11398300000002</v>
      </c>
      <c r="D549" s="446">
        <f t="shared" si="17"/>
        <v>0.14019314907693947</v>
      </c>
      <c r="E549" s="80">
        <v>2.6103036265765045E-2</v>
      </c>
      <c r="F549">
        <v>539</v>
      </c>
      <c r="G549" s="80">
        <f t="shared" ca="1" si="18"/>
        <v>-8.6981831075110937E-3</v>
      </c>
    </row>
    <row r="550" spans="2:7">
      <c r="B550" s="444">
        <v>37484</v>
      </c>
      <c r="C550" s="445">
        <v>13.795954</v>
      </c>
      <c r="D550" s="446">
        <f t="shared" si="17"/>
        <v>-1.0532428793918136E-2</v>
      </c>
      <c r="E550" s="80">
        <v>2.6080042840249007E-2</v>
      </c>
      <c r="F550">
        <v>540</v>
      </c>
      <c r="G550" s="80">
        <f t="shared" ca="1" si="18"/>
        <v>2.6440315986904439E-2</v>
      </c>
    </row>
    <row r="551" spans="2:7">
      <c r="B551" s="444">
        <v>37883</v>
      </c>
      <c r="C551" s="445">
        <v>12.161227999999999</v>
      </c>
      <c r="D551" s="446">
        <f t="shared" si="17"/>
        <v>-3.6595290168353611E-2</v>
      </c>
      <c r="E551" s="80">
        <v>2.6079358549162324E-2</v>
      </c>
      <c r="F551">
        <v>541</v>
      </c>
      <c r="G551" s="80">
        <f t="shared" ca="1" si="18"/>
        <v>-4.5516602116641939E-3</v>
      </c>
    </row>
    <row r="552" spans="2:7">
      <c r="B552" s="444">
        <v>39322</v>
      </c>
      <c r="C552" s="445">
        <v>48.336323</v>
      </c>
      <c r="D552" s="446">
        <f t="shared" si="17"/>
        <v>2.1271069786769958E-2</v>
      </c>
      <c r="E552" s="80">
        <v>2.6070433779330715E-2</v>
      </c>
      <c r="F552">
        <v>542</v>
      </c>
      <c r="G552" s="80">
        <f t="shared" ca="1" si="18"/>
        <v>-4.1422223303743039E-2</v>
      </c>
    </row>
    <row r="553" spans="2:7">
      <c r="B553" s="444">
        <v>38503</v>
      </c>
      <c r="C553" s="445">
        <v>28.905262</v>
      </c>
      <c r="D553" s="446">
        <f t="shared" si="17"/>
        <v>-9.5834116099943634E-2</v>
      </c>
      <c r="E553" s="80">
        <v>2.6019519786751877E-2</v>
      </c>
      <c r="F553">
        <v>543</v>
      </c>
      <c r="G553" s="80">
        <f t="shared" ca="1" si="18"/>
        <v>-1.8209510566642842E-2</v>
      </c>
    </row>
    <row r="554" spans="2:7">
      <c r="B554" s="444">
        <v>42584</v>
      </c>
      <c r="C554" s="445">
        <v>324.12716699999999</v>
      </c>
      <c r="D554" s="446">
        <f t="shared" si="17"/>
        <v>1.144838725001196E-2</v>
      </c>
      <c r="E554" s="80">
        <v>2.6010692040938199E-2</v>
      </c>
      <c r="F554">
        <v>544</v>
      </c>
      <c r="G554" s="80">
        <f t="shared" ca="1" si="18"/>
        <v>7.2178176780851794E-4</v>
      </c>
    </row>
    <row r="555" spans="2:7">
      <c r="B555" s="444">
        <v>42102</v>
      </c>
      <c r="C555" s="445">
        <v>376.29745500000001</v>
      </c>
      <c r="D555" s="446">
        <f t="shared" si="17"/>
        <v>6.417612415640872E-2</v>
      </c>
      <c r="E555" s="80">
        <v>2.6001947164735695E-2</v>
      </c>
      <c r="F555">
        <v>545</v>
      </c>
      <c r="G555" s="80">
        <f t="shared" ca="1" si="18"/>
        <v>-2.3215250201278136E-2</v>
      </c>
    </row>
    <row r="556" spans="2:7">
      <c r="B556" s="444">
        <v>39563</v>
      </c>
      <c r="C556" s="445">
        <v>44.547015999999999</v>
      </c>
      <c r="D556" s="446">
        <f t="shared" si="17"/>
        <v>-0.10312386652158145</v>
      </c>
      <c r="E556" s="80">
        <v>2.5974036442781845E-2</v>
      </c>
      <c r="F556">
        <v>546</v>
      </c>
      <c r="G556" s="80">
        <f t="shared" ca="1" si="18"/>
        <v>-2.8086764723303091E-2</v>
      </c>
    </row>
    <row r="557" spans="2:7">
      <c r="B557" s="444">
        <v>44112</v>
      </c>
      <c r="C557" s="445">
        <v>729.43145800000002</v>
      </c>
      <c r="D557" s="446">
        <f t="shared" si="17"/>
        <v>-1.2845186411851617E-2</v>
      </c>
      <c r="E557" s="80">
        <v>2.5964593862868313E-2</v>
      </c>
      <c r="F557">
        <v>547</v>
      </c>
      <c r="G557" s="80">
        <f t="shared" ca="1" si="18"/>
        <v>-1.1743793737598485E-2</v>
      </c>
    </row>
    <row r="558" spans="2:7">
      <c r="B558" s="444">
        <v>44686</v>
      </c>
      <c r="C558" s="445">
        <v>976.02117899999996</v>
      </c>
      <c r="D558" s="446">
        <f t="shared" si="17"/>
        <v>0.16336466116477055</v>
      </c>
      <c r="E558" s="80">
        <v>2.5934481734847026E-2</v>
      </c>
      <c r="F558">
        <v>548</v>
      </c>
      <c r="G558" s="80">
        <f t="shared" ca="1" si="18"/>
        <v>2.3665938980514962E-2</v>
      </c>
    </row>
    <row r="559" spans="2:7">
      <c r="B559" s="444">
        <v>38411</v>
      </c>
      <c r="C559" s="445">
        <v>26.272247</v>
      </c>
      <c r="D559" s="446">
        <f t="shared" si="17"/>
        <v>-0.1138717789005006</v>
      </c>
      <c r="E559" s="80">
        <v>2.5931270280129759E-2</v>
      </c>
      <c r="F559">
        <v>549</v>
      </c>
      <c r="G559" s="80">
        <f t="shared" ca="1" si="18"/>
        <v>-1.3632801025283817E-2</v>
      </c>
    </row>
    <row r="560" spans="2:7">
      <c r="B560" s="444">
        <v>43347</v>
      </c>
      <c r="C560" s="445">
        <v>453.550568</v>
      </c>
      <c r="D560" s="446">
        <f t="shared" si="17"/>
        <v>6.8686669460812144E-2</v>
      </c>
      <c r="E560" s="80">
        <v>2.5925740970743405E-2</v>
      </c>
      <c r="F560">
        <v>550</v>
      </c>
      <c r="G560" s="80">
        <f t="shared" ca="1" si="18"/>
        <v>1.6583806290661564E-2</v>
      </c>
    </row>
    <row r="561" spans="2:7">
      <c r="B561" s="444">
        <v>40561</v>
      </c>
      <c r="C561" s="445">
        <v>90.114959999999996</v>
      </c>
      <c r="D561" s="446">
        <f t="shared" si="17"/>
        <v>1.2095181674565136E-3</v>
      </c>
      <c r="E561" s="80">
        <v>2.5923725955346644E-2</v>
      </c>
      <c r="F561">
        <v>551</v>
      </c>
      <c r="G561" s="80">
        <f t="shared" ca="1" si="18"/>
        <v>-1.6979765063704761E-2</v>
      </c>
    </row>
    <row r="562" spans="2:7">
      <c r="B562" s="444">
        <v>40512</v>
      </c>
      <c r="C562" s="445">
        <v>74.442779999999999</v>
      </c>
      <c r="D562" s="446">
        <f t="shared" si="17"/>
        <v>2.5698154290199282E-2</v>
      </c>
      <c r="E562" s="80">
        <v>2.5917732794352499E-2</v>
      </c>
      <c r="F562">
        <v>552</v>
      </c>
      <c r="G562" s="80">
        <f t="shared" ca="1" si="18"/>
        <v>-4.7424121119596679E-2</v>
      </c>
    </row>
    <row r="563" spans="2:7">
      <c r="B563" s="444">
        <v>39497</v>
      </c>
      <c r="C563" s="445">
        <v>48.02422</v>
      </c>
      <c r="D563" s="446">
        <f t="shared" si="17"/>
        <v>9.3274046815905454E-3</v>
      </c>
      <c r="E563" s="80">
        <v>2.5905599899204157E-2</v>
      </c>
      <c r="F563">
        <v>553</v>
      </c>
      <c r="G563" s="80">
        <f t="shared" ca="1" si="18"/>
        <v>1.5408027949093286E-2</v>
      </c>
    </row>
    <row r="564" spans="2:7">
      <c r="B564" s="444">
        <v>39132</v>
      </c>
      <c r="C564" s="445">
        <v>57.113112999999998</v>
      </c>
      <c r="D564" s="446">
        <f t="shared" si="17"/>
        <v>-0.10157039213885577</v>
      </c>
      <c r="E564" s="80">
        <v>2.5838181850414532E-2</v>
      </c>
      <c r="F564">
        <v>554</v>
      </c>
      <c r="G564" s="80">
        <f t="shared" ca="1" si="18"/>
        <v>-5.7419584663764227E-2</v>
      </c>
    </row>
    <row r="565" spans="2:7">
      <c r="B565" s="444">
        <v>43556</v>
      </c>
      <c r="C565" s="445">
        <v>469.89709499999998</v>
      </c>
      <c r="D565" s="446">
        <f t="shared" si="17"/>
        <v>0.13901673640167367</v>
      </c>
      <c r="E565" s="80">
        <v>2.571777402447295E-2</v>
      </c>
      <c r="F565">
        <v>555</v>
      </c>
      <c r="G565" s="80">
        <f t="shared" ca="1" si="18"/>
        <v>5.9104371251398743E-3</v>
      </c>
    </row>
    <row r="566" spans="2:7">
      <c r="B566" s="444">
        <v>38240</v>
      </c>
      <c r="C566" s="445">
        <v>25.559021000000001</v>
      </c>
      <c r="D566" s="446">
        <f t="shared" si="17"/>
        <v>-7.1371330046868575E-2</v>
      </c>
      <c r="E566" s="80">
        <v>2.5671543635408245E-2</v>
      </c>
      <c r="F566">
        <v>556</v>
      </c>
      <c r="G566" s="80">
        <f t="shared" ca="1" si="18"/>
        <v>-4.7974092321691218E-2</v>
      </c>
    </row>
    <row r="567" spans="2:7">
      <c r="B567" s="444">
        <v>41179</v>
      </c>
      <c r="C567" s="445">
        <v>109.91271999999999</v>
      </c>
      <c r="D567" s="446">
        <f t="shared" si="17"/>
        <v>-5.4102359732386418E-3</v>
      </c>
      <c r="E567" s="80">
        <v>2.5665632450641684E-2</v>
      </c>
      <c r="F567">
        <v>557</v>
      </c>
      <c r="G567" s="80">
        <f t="shared" ca="1" si="18"/>
        <v>1.7706095388087345E-2</v>
      </c>
    </row>
    <row r="568" spans="2:7">
      <c r="B568" s="444">
        <v>41403</v>
      </c>
      <c r="C568" s="445">
        <v>146.87025499999999</v>
      </c>
      <c r="D568" s="446">
        <f t="shared" si="17"/>
        <v>-1.0539145397189587E-2</v>
      </c>
      <c r="E568" s="80">
        <v>2.5635651203729237E-2</v>
      </c>
      <c r="F568">
        <v>558</v>
      </c>
      <c r="G568" s="80">
        <f t="shared" ca="1" si="18"/>
        <v>-1.9064029284304632E-2</v>
      </c>
    </row>
    <row r="569" spans="2:7">
      <c r="B569" s="444">
        <v>41844</v>
      </c>
      <c r="C569" s="445">
        <v>305.59954800000003</v>
      </c>
      <c r="D569" s="446">
        <f t="shared" si="17"/>
        <v>0.10141875707404391</v>
      </c>
      <c r="E569" s="80">
        <v>2.5599725192563483E-2</v>
      </c>
      <c r="F569">
        <v>559</v>
      </c>
      <c r="G569" s="80">
        <f t="shared" ca="1" si="18"/>
        <v>-1.3939954042658396E-3</v>
      </c>
    </row>
    <row r="570" spans="2:7">
      <c r="B570" s="444">
        <v>37991</v>
      </c>
      <c r="C570" s="445">
        <v>24.035831000000002</v>
      </c>
      <c r="D570" s="446">
        <f t="shared" si="17"/>
        <v>-2.2538400185247109E-2</v>
      </c>
      <c r="E570" s="80">
        <v>2.5513431244187146E-2</v>
      </c>
      <c r="F570">
        <v>560</v>
      </c>
      <c r="G570" s="80">
        <f t="shared" ca="1" si="18"/>
        <v>-5.8564875607027408E-3</v>
      </c>
    </row>
    <row r="571" spans="2:7">
      <c r="B571" s="444">
        <v>38867</v>
      </c>
      <c r="C571" s="445">
        <v>42.350876</v>
      </c>
      <c r="D571" s="446">
        <f t="shared" si="17"/>
        <v>-1.1545993235166918E-2</v>
      </c>
      <c r="E571" s="80">
        <v>2.5471854999777666E-2</v>
      </c>
      <c r="F571">
        <v>561</v>
      </c>
      <c r="G571" s="80">
        <f t="shared" ca="1" si="18"/>
        <v>1.0079836806191242E-2</v>
      </c>
    </row>
    <row r="572" spans="2:7">
      <c r="B572" s="444">
        <v>39321</v>
      </c>
      <c r="C572" s="445">
        <v>47.108192000000003</v>
      </c>
      <c r="D572" s="446">
        <f t="shared" si="17"/>
        <v>-3.573005051743583E-2</v>
      </c>
      <c r="E572" s="80">
        <v>2.5469718421460508E-2</v>
      </c>
      <c r="F572">
        <v>562</v>
      </c>
      <c r="G572" s="80">
        <f t="shared" ca="1" si="18"/>
        <v>-5.9854918245956764E-3</v>
      </c>
    </row>
    <row r="573" spans="2:7">
      <c r="B573" s="444">
        <v>40778</v>
      </c>
      <c r="C573" s="445">
        <v>73.776771999999994</v>
      </c>
      <c r="D573" s="446">
        <f t="shared" si="17"/>
        <v>-9.41040565157506E-2</v>
      </c>
      <c r="E573" s="80">
        <v>2.5442468666309503E-2</v>
      </c>
      <c r="F573">
        <v>563</v>
      </c>
      <c r="G573" s="80">
        <f t="shared" ca="1" si="18"/>
        <v>5.8566858639894385E-3</v>
      </c>
    </row>
    <row r="574" spans="2:7">
      <c r="B574" s="444">
        <v>45014</v>
      </c>
      <c r="C574" s="445">
        <v>1001.6125489999999</v>
      </c>
      <c r="D574" s="446">
        <f t="shared" si="17"/>
        <v>0.1026627146461554</v>
      </c>
      <c r="E574" s="80">
        <v>2.5357677509276755E-2</v>
      </c>
      <c r="F574">
        <v>564</v>
      </c>
      <c r="G574" s="80">
        <f t="shared" ca="1" si="18"/>
        <v>3.4956667099838709E-3</v>
      </c>
    </row>
    <row r="575" spans="2:7">
      <c r="B575" s="444">
        <v>40823</v>
      </c>
      <c r="C575" s="445">
        <v>75.328506000000004</v>
      </c>
      <c r="D575" s="446">
        <f t="shared" si="17"/>
        <v>-1.3007422451101314E-2</v>
      </c>
      <c r="E575" s="80">
        <v>2.529397175348258E-2</v>
      </c>
      <c r="F575">
        <v>565</v>
      </c>
      <c r="G575" s="80">
        <f t="shared" ca="1" si="18"/>
        <v>-2.3127518211074193E-2</v>
      </c>
    </row>
    <row r="576" spans="2:7">
      <c r="B576" s="444">
        <v>41361</v>
      </c>
      <c r="C576" s="445">
        <v>151.197418</v>
      </c>
      <c r="D576" s="446">
        <f t="shared" si="17"/>
        <v>8.1502980859742724E-2</v>
      </c>
      <c r="E576" s="80">
        <v>2.5277245261924541E-2</v>
      </c>
      <c r="F576">
        <v>566</v>
      </c>
      <c r="G576" s="80">
        <f t="shared" ca="1" si="18"/>
        <v>-1.2991958568865578E-2</v>
      </c>
    </row>
    <row r="577" spans="2:7">
      <c r="B577" s="444">
        <v>38244</v>
      </c>
      <c r="C577" s="445">
        <v>26.359449000000001</v>
      </c>
      <c r="D577" s="446">
        <f t="shared" si="17"/>
        <v>-8.6666825878250919E-2</v>
      </c>
      <c r="E577" s="80">
        <v>2.5235637017769985E-2</v>
      </c>
      <c r="F577">
        <v>567</v>
      </c>
      <c r="G577" s="80">
        <f t="shared" ca="1" si="18"/>
        <v>-2.2798969659207996E-2</v>
      </c>
    </row>
    <row r="578" spans="2:7">
      <c r="B578" s="444">
        <v>41873</v>
      </c>
      <c r="C578" s="445">
        <v>310.36019900000002</v>
      </c>
      <c r="D578" s="446">
        <f t="shared" si="17"/>
        <v>-1.2382659559413201E-2</v>
      </c>
      <c r="E578" s="80">
        <v>2.5200049149847858E-2</v>
      </c>
      <c r="F578">
        <v>568</v>
      </c>
      <c r="G578" s="80">
        <f t="shared" ca="1" si="18"/>
        <v>-4.8251040616404305E-2</v>
      </c>
    </row>
    <row r="579" spans="2:7">
      <c r="B579" s="444">
        <v>42398</v>
      </c>
      <c r="C579" s="445">
        <v>347.58532700000001</v>
      </c>
      <c r="D579" s="446">
        <f t="shared" si="17"/>
        <v>-4.2004654630905858E-2</v>
      </c>
      <c r="E579" s="80">
        <v>2.5163206471896071E-2</v>
      </c>
      <c r="F579">
        <v>569</v>
      </c>
      <c r="G579" s="80">
        <f t="shared" ca="1" si="18"/>
        <v>4.4440240007082119E-2</v>
      </c>
    </row>
    <row r="580" spans="2:7">
      <c r="B580" s="444">
        <v>44257</v>
      </c>
      <c r="C580" s="445">
        <v>825.98284899999999</v>
      </c>
      <c r="D580" s="446">
        <f t="shared" si="17"/>
        <v>0.17134690204589376</v>
      </c>
      <c r="E580" s="80">
        <v>2.5152046888816892E-2</v>
      </c>
      <c r="F580">
        <v>570</v>
      </c>
      <c r="G580" s="80">
        <f t="shared" ca="1" si="18"/>
        <v>2.3770621005442267E-2</v>
      </c>
    </row>
    <row r="581" spans="2:7">
      <c r="B581" s="444">
        <v>37783</v>
      </c>
      <c r="C581" s="445">
        <v>10.821840999999999</v>
      </c>
      <c r="D581" s="446">
        <f t="shared" si="17"/>
        <v>-4.489496701129958E-2</v>
      </c>
      <c r="E581" s="80">
        <v>2.5096671389644776E-2</v>
      </c>
      <c r="F581">
        <v>571</v>
      </c>
      <c r="G581" s="80">
        <f t="shared" ca="1" si="18"/>
        <v>4.4777904096720507E-2</v>
      </c>
    </row>
    <row r="582" spans="2:7">
      <c r="B582" s="444">
        <v>39559</v>
      </c>
      <c r="C582" s="445">
        <v>46.870922</v>
      </c>
      <c r="D582" s="446">
        <f t="shared" si="17"/>
        <v>-0.11009380694216364</v>
      </c>
      <c r="E582" s="80">
        <v>2.5037766223555247E-2</v>
      </c>
      <c r="F582">
        <v>572</v>
      </c>
      <c r="G582" s="80">
        <f t="shared" ca="1" si="18"/>
        <v>-2.6557597088066997E-3</v>
      </c>
    </row>
    <row r="583" spans="2:7">
      <c r="B583" s="444">
        <v>44453</v>
      </c>
      <c r="C583" s="445">
        <v>1091</v>
      </c>
      <c r="D583" s="446">
        <f t="shared" si="17"/>
        <v>0.18270100569360936</v>
      </c>
      <c r="E583" s="80">
        <v>2.5033136591955607E-2</v>
      </c>
      <c r="F583">
        <v>573</v>
      </c>
      <c r="G583" s="80">
        <f t="shared" ca="1" si="18"/>
        <v>2.9398172791261265E-2</v>
      </c>
    </row>
    <row r="584" spans="2:7">
      <c r="B584" s="444">
        <v>37586</v>
      </c>
      <c r="C584" s="445">
        <v>13.714036</v>
      </c>
      <c r="D584" s="446">
        <f t="shared" si="17"/>
        <v>-1.7975649265820182E-2</v>
      </c>
      <c r="E584" s="80">
        <v>2.5027374601900521E-2</v>
      </c>
      <c r="F584">
        <v>574</v>
      </c>
      <c r="G584" s="80">
        <f t="shared" ca="1" si="18"/>
        <v>-1.1949864230897422E-2</v>
      </c>
    </row>
    <row r="585" spans="2:7">
      <c r="B585" s="444">
        <v>38274</v>
      </c>
      <c r="C585" s="445">
        <v>30.316102999999998</v>
      </c>
      <c r="D585" s="446">
        <f t="shared" si="17"/>
        <v>-2.3746971049610988E-2</v>
      </c>
      <c r="E585" s="80">
        <v>2.5012921657949772E-2</v>
      </c>
      <c r="F585">
        <v>575</v>
      </c>
      <c r="G585" s="80">
        <f t="shared" ca="1" si="18"/>
        <v>-1.727997174047638E-2</v>
      </c>
    </row>
    <row r="586" spans="2:7">
      <c r="B586" s="444">
        <v>39205</v>
      </c>
      <c r="C586" s="445">
        <v>56.858429000000001</v>
      </c>
      <c r="D586" s="446">
        <f t="shared" si="17"/>
        <v>3.5552972873028832E-2</v>
      </c>
      <c r="E586" s="80">
        <v>2.4981190732962233E-2</v>
      </c>
      <c r="F586">
        <v>576</v>
      </c>
      <c r="G586" s="80">
        <f t="shared" ca="1" si="18"/>
        <v>1.6443275794882257E-2</v>
      </c>
    </row>
    <row r="587" spans="2:7">
      <c r="B587" s="444">
        <v>37859</v>
      </c>
      <c r="C587" s="445">
        <v>12.234824</v>
      </c>
      <c r="D587" s="446">
        <f t="shared" ref="D587:D650" si="19">B587/B588-1</f>
        <v>9.6541056617862608E-3</v>
      </c>
      <c r="E587" s="80">
        <v>2.4969573003345458E-2</v>
      </c>
      <c r="F587">
        <v>577</v>
      </c>
      <c r="G587" s="80">
        <f t="shared" ref="G587:G650" ca="1" si="20">_xlfn.NORM.INV(RAND(),M$13,M$14)</f>
        <v>2.4167715002519283E-2</v>
      </c>
    </row>
    <row r="588" spans="2:7">
      <c r="B588" s="444">
        <v>37497</v>
      </c>
      <c r="C588" s="445">
        <v>14.701808</v>
      </c>
      <c r="D588" s="446">
        <f t="shared" si="19"/>
        <v>-4.8589262153658774E-2</v>
      </c>
      <c r="E588" s="80">
        <v>2.4956289595832848E-2</v>
      </c>
      <c r="F588">
        <v>578</v>
      </c>
      <c r="G588" s="80">
        <f t="shared" ca="1" si="20"/>
        <v>-2.3042094893998138E-3</v>
      </c>
    </row>
    <row r="589" spans="2:7">
      <c r="B589" s="444">
        <v>39412</v>
      </c>
      <c r="C589" s="445">
        <v>51.838802000000001</v>
      </c>
      <c r="D589" s="446">
        <f t="shared" si="19"/>
        <v>-0.11246227987208934</v>
      </c>
      <c r="E589" s="80">
        <v>2.4938168147997652E-2</v>
      </c>
      <c r="F589">
        <v>579</v>
      </c>
      <c r="G589" s="80">
        <f t="shared" ca="1" si="20"/>
        <v>3.1741078126925608E-2</v>
      </c>
    </row>
    <row r="590" spans="2:7">
      <c r="B590" s="444">
        <v>44406</v>
      </c>
      <c r="C590" s="445">
        <v>887.49157700000001</v>
      </c>
      <c r="D590" s="446">
        <f t="shared" si="19"/>
        <v>4.210081667136012E-2</v>
      </c>
      <c r="E590" s="80">
        <v>2.4921227935374546E-2</v>
      </c>
      <c r="F590">
        <v>580</v>
      </c>
      <c r="G590" s="80">
        <f t="shared" ca="1" si="20"/>
        <v>2.8913008656712657E-2</v>
      </c>
    </row>
    <row r="591" spans="2:7">
      <c r="B591" s="444">
        <v>42612</v>
      </c>
      <c r="C591" s="445">
        <v>315.57690400000001</v>
      </c>
      <c r="D591" s="446">
        <f t="shared" si="19"/>
        <v>0.10142679900744422</v>
      </c>
      <c r="E591" s="80">
        <v>2.4897674453574048E-2</v>
      </c>
      <c r="F591">
        <v>581</v>
      </c>
      <c r="G591" s="80">
        <f t="shared" ca="1" si="20"/>
        <v>1.6334656629776376E-2</v>
      </c>
    </row>
    <row r="592" spans="2:7">
      <c r="B592" s="444">
        <v>38688</v>
      </c>
      <c r="C592" s="445">
        <v>41.680050000000001</v>
      </c>
      <c r="D592" s="446">
        <f t="shared" si="19"/>
        <v>-8.5087262923899121E-2</v>
      </c>
      <c r="E592" s="80">
        <v>2.482175302533518E-2</v>
      </c>
      <c r="F592">
        <v>582</v>
      </c>
      <c r="G592" s="80">
        <f t="shared" ca="1" si="20"/>
        <v>7.0320771226296116E-3</v>
      </c>
    </row>
    <row r="593" spans="2:7">
      <c r="B593" s="444">
        <v>42286</v>
      </c>
      <c r="C593" s="445">
        <v>336.54058800000001</v>
      </c>
      <c r="D593" s="446">
        <f t="shared" si="19"/>
        <v>5.9109352301758289E-2</v>
      </c>
      <c r="E593" s="80">
        <v>2.4799320684756543E-2</v>
      </c>
      <c r="F593">
        <v>583</v>
      </c>
      <c r="G593" s="80">
        <f t="shared" ca="1" si="20"/>
        <v>1.6242259396845829E-2</v>
      </c>
    </row>
    <row r="594" spans="2:7">
      <c r="B594" s="444">
        <v>39926</v>
      </c>
      <c r="C594" s="445">
        <v>23.035826</v>
      </c>
      <c r="D594" s="446">
        <f t="shared" si="19"/>
        <v>-6.5358865115408005E-2</v>
      </c>
      <c r="E594" s="80">
        <v>2.4789815515976033E-2</v>
      </c>
      <c r="F594">
        <v>584</v>
      </c>
      <c r="G594" s="80">
        <f t="shared" ca="1" si="20"/>
        <v>4.88625701997248E-2</v>
      </c>
    </row>
    <row r="595" spans="2:7">
      <c r="B595" s="444">
        <v>42718</v>
      </c>
      <c r="C595" s="445">
        <v>337.26016199999998</v>
      </c>
      <c r="D595" s="446">
        <f t="shared" si="19"/>
        <v>1.8987643719288183E-2</v>
      </c>
      <c r="E595" s="80">
        <v>2.4783109329078901E-2</v>
      </c>
      <c r="F595">
        <v>585</v>
      </c>
      <c r="G595" s="80">
        <f t="shared" ca="1" si="20"/>
        <v>4.3949806769478822E-2</v>
      </c>
    </row>
    <row r="596" spans="2:7">
      <c r="B596" s="444">
        <v>41922</v>
      </c>
      <c r="C596" s="445">
        <v>338.14129600000001</v>
      </c>
      <c r="D596" s="446">
        <f t="shared" si="19"/>
        <v>8.4919050253795536E-3</v>
      </c>
      <c r="E596" s="80">
        <v>2.4771428342574842E-2</v>
      </c>
      <c r="F596">
        <v>586</v>
      </c>
      <c r="G596" s="80">
        <f t="shared" ca="1" si="20"/>
        <v>1.4535177243891088E-2</v>
      </c>
    </row>
    <row r="597" spans="2:7">
      <c r="B597" s="444">
        <v>41569</v>
      </c>
      <c r="C597" s="445">
        <v>211.861862</v>
      </c>
      <c r="D597" s="446">
        <f t="shared" si="19"/>
        <v>-6.983665249496529E-2</v>
      </c>
      <c r="E597" s="80">
        <v>2.4766441789501714E-2</v>
      </c>
      <c r="F597">
        <v>587</v>
      </c>
      <c r="G597" s="80">
        <f t="shared" ca="1" si="20"/>
        <v>-1.0222012217936912E-2</v>
      </c>
    </row>
    <row r="598" spans="2:7">
      <c r="B598" s="444">
        <v>44690</v>
      </c>
      <c r="C598" s="445">
        <v>979.70831299999998</v>
      </c>
      <c r="D598" s="446">
        <f t="shared" si="19"/>
        <v>2.9770957186967095E-2</v>
      </c>
      <c r="E598" s="80">
        <v>2.4662110835361739E-2</v>
      </c>
      <c r="F598">
        <v>588</v>
      </c>
      <c r="G598" s="80">
        <f t="shared" ca="1" si="20"/>
        <v>-1.0708320498256227E-2</v>
      </c>
    </row>
    <row r="599" spans="2:7">
      <c r="B599" s="444">
        <v>43398</v>
      </c>
      <c r="C599" s="445">
        <v>423.42193600000002</v>
      </c>
      <c r="D599" s="446">
        <f t="shared" si="19"/>
        <v>6.6805845511481721E-3</v>
      </c>
      <c r="E599" s="80">
        <v>2.4625382283254948E-2</v>
      </c>
      <c r="F599">
        <v>589</v>
      </c>
      <c r="G599" s="80">
        <f t="shared" ca="1" si="20"/>
        <v>-4.2468873359349539E-3</v>
      </c>
    </row>
    <row r="600" spans="2:7">
      <c r="B600" s="444">
        <v>43110</v>
      </c>
      <c r="C600" s="445">
        <v>383.532196</v>
      </c>
      <c r="D600" s="446">
        <f t="shared" si="19"/>
        <v>4.3194192377495444E-2</v>
      </c>
      <c r="E600" s="80">
        <v>2.4612467525216175E-2</v>
      </c>
      <c r="F600">
        <v>590</v>
      </c>
      <c r="G600" s="80">
        <f t="shared" ca="1" si="20"/>
        <v>1.3751785678857809E-2</v>
      </c>
    </row>
    <row r="601" spans="2:7">
      <c r="B601" s="444">
        <v>41325</v>
      </c>
      <c r="C601" s="445">
        <v>137.47551000000001</v>
      </c>
      <c r="D601" s="446">
        <f t="shared" si="19"/>
        <v>4.8245947796971222E-2</v>
      </c>
      <c r="E601" s="80">
        <v>2.4592346048183389E-2</v>
      </c>
      <c r="F601">
        <v>591</v>
      </c>
      <c r="G601" s="80">
        <f t="shared" ca="1" si="20"/>
        <v>-2.0839601967526537E-2</v>
      </c>
    </row>
    <row r="602" spans="2:7">
      <c r="B602" s="444">
        <v>39423</v>
      </c>
      <c r="C602" s="445">
        <v>53.659064999999998</v>
      </c>
      <c r="D602" s="446">
        <f t="shared" si="19"/>
        <v>5.8375634517759956E-4</v>
      </c>
      <c r="E602" s="80">
        <v>2.4558460308112151E-2</v>
      </c>
      <c r="F602">
        <v>592</v>
      </c>
      <c r="G602" s="80">
        <f t="shared" ca="1" si="20"/>
        <v>2.4006333686150585E-2</v>
      </c>
    </row>
    <row r="603" spans="2:7">
      <c r="B603" s="444">
        <v>39400</v>
      </c>
      <c r="C603" s="445">
        <v>50.226672999999998</v>
      </c>
      <c r="D603" s="446">
        <f t="shared" si="19"/>
        <v>2.3802099573848823E-2</v>
      </c>
      <c r="E603" s="80">
        <v>2.4535800280328868E-2</v>
      </c>
      <c r="F603">
        <v>593</v>
      </c>
      <c r="G603" s="80">
        <f t="shared" ca="1" si="20"/>
        <v>5.0554804477287052E-2</v>
      </c>
    </row>
    <row r="604" spans="2:7">
      <c r="B604" s="444">
        <v>38484</v>
      </c>
      <c r="C604" s="445">
        <v>27.889693999999999</v>
      </c>
      <c r="D604" s="446">
        <f t="shared" si="19"/>
        <v>1.0662324701927517E-2</v>
      </c>
      <c r="E604" s="80">
        <v>2.4505605418559062E-2</v>
      </c>
      <c r="F604">
        <v>594</v>
      </c>
      <c r="G604" s="80">
        <f t="shared" ca="1" si="20"/>
        <v>1.8279758593866224E-2</v>
      </c>
    </row>
    <row r="605" spans="2:7">
      <c r="B605" s="444">
        <v>38078</v>
      </c>
      <c r="C605" s="445">
        <v>19.095002999999998</v>
      </c>
      <c r="D605" s="446">
        <f t="shared" si="19"/>
        <v>-1.5994126746899928E-3</v>
      </c>
      <c r="E605" s="80">
        <v>2.4464882830099954E-2</v>
      </c>
      <c r="F605">
        <v>595</v>
      </c>
      <c r="G605" s="80">
        <f t="shared" ca="1" si="20"/>
        <v>1.9546807469187528E-2</v>
      </c>
    </row>
    <row r="606" spans="2:7">
      <c r="B606" s="444">
        <v>38139</v>
      </c>
      <c r="C606" s="445">
        <v>23.201723000000001</v>
      </c>
      <c r="D606" s="446">
        <f t="shared" si="19"/>
        <v>-3.7841519715431815E-2</v>
      </c>
      <c r="E606" s="80">
        <v>2.4431178260924113E-2</v>
      </c>
      <c r="F606">
        <v>596</v>
      </c>
      <c r="G606" s="80">
        <f t="shared" ca="1" si="20"/>
        <v>9.7839654647733296E-3</v>
      </c>
    </row>
    <row r="607" spans="2:7">
      <c r="B607" s="444">
        <v>39639</v>
      </c>
      <c r="C607" s="445">
        <v>42.641753999999999</v>
      </c>
      <c r="D607" s="446">
        <f t="shared" si="19"/>
        <v>2.4872663339969403E-2</v>
      </c>
      <c r="E607" s="80">
        <v>2.4425291981631236E-2</v>
      </c>
      <c r="F607">
        <v>597</v>
      </c>
      <c r="G607" s="80">
        <f t="shared" ca="1" si="20"/>
        <v>4.197654377766611E-2</v>
      </c>
    </row>
    <row r="608" spans="2:7">
      <c r="B608" s="444">
        <v>38677</v>
      </c>
      <c r="C608" s="445">
        <v>39.569096000000002</v>
      </c>
      <c r="D608" s="446">
        <f t="shared" si="19"/>
        <v>-1.2157433657701833E-2</v>
      </c>
      <c r="E608" s="80">
        <v>2.4411955463546464E-2</v>
      </c>
      <c r="F608">
        <v>598</v>
      </c>
      <c r="G608" s="80">
        <f t="shared" ca="1" si="20"/>
        <v>-6.20698967674564E-3</v>
      </c>
    </row>
    <row r="609" spans="2:7">
      <c r="B609" s="444">
        <v>39153</v>
      </c>
      <c r="C609" s="445">
        <v>52.782612</v>
      </c>
      <c r="D609" s="446">
        <f t="shared" si="19"/>
        <v>-4.2971328004693166E-2</v>
      </c>
      <c r="E609" s="80">
        <v>2.4396628609310467E-2</v>
      </c>
      <c r="F609">
        <v>599</v>
      </c>
      <c r="G609" s="80">
        <f t="shared" ca="1" si="20"/>
        <v>5.0235849681207661E-3</v>
      </c>
    </row>
    <row r="610" spans="2:7">
      <c r="B610" s="444">
        <v>40911</v>
      </c>
      <c r="C610" s="445">
        <v>75.294715999999994</v>
      </c>
      <c r="D610" s="446">
        <f t="shared" si="19"/>
        <v>-2.4907045476213141E-2</v>
      </c>
      <c r="E610" s="80">
        <v>2.4389723591549561E-2</v>
      </c>
      <c r="F610">
        <v>600</v>
      </c>
      <c r="G610" s="80">
        <f t="shared" ca="1" si="20"/>
        <v>3.1235881848606342E-2</v>
      </c>
    </row>
    <row r="611" spans="2:7">
      <c r="B611" s="444">
        <v>41956</v>
      </c>
      <c r="C611" s="445">
        <v>320.35366800000003</v>
      </c>
      <c r="D611" s="446">
        <f t="shared" si="19"/>
        <v>-4.9866388876307788E-2</v>
      </c>
      <c r="E611" s="80">
        <v>2.4366963254093044E-2</v>
      </c>
      <c r="F611">
        <v>601</v>
      </c>
      <c r="G611" s="80">
        <f t="shared" ca="1" si="20"/>
        <v>4.9596262624993052E-3</v>
      </c>
    </row>
    <row r="612" spans="2:7">
      <c r="B612" s="444">
        <v>44158</v>
      </c>
      <c r="C612" s="445">
        <v>723.86901899999998</v>
      </c>
      <c r="D612" s="446">
        <f t="shared" si="19"/>
        <v>5.0055881863362961E-2</v>
      </c>
      <c r="E612" s="80">
        <v>2.4351503300592992E-2</v>
      </c>
      <c r="F612">
        <v>602</v>
      </c>
      <c r="G612" s="80">
        <f t="shared" ca="1" si="20"/>
        <v>1.3135737372137839E-2</v>
      </c>
    </row>
    <row r="613" spans="2:7">
      <c r="B613" s="444">
        <v>42053</v>
      </c>
      <c r="C613" s="445">
        <v>398.95144699999997</v>
      </c>
      <c r="D613" s="446">
        <f t="shared" si="19"/>
        <v>9.0840704521283566E-2</v>
      </c>
      <c r="E613" s="80">
        <v>2.433437083731671E-2</v>
      </c>
      <c r="F613">
        <v>603</v>
      </c>
      <c r="G613" s="80">
        <f t="shared" ca="1" si="20"/>
        <v>3.5201535354088785E-2</v>
      </c>
    </row>
    <row r="614" spans="2:7">
      <c r="B614" s="444">
        <v>38551</v>
      </c>
      <c r="C614" s="445">
        <v>30.267738000000001</v>
      </c>
      <c r="D614" s="446">
        <f t="shared" si="19"/>
        <v>-0.15179317931793179</v>
      </c>
      <c r="E614" s="80">
        <v>2.4329421887132385E-2</v>
      </c>
      <c r="F614">
        <v>604</v>
      </c>
      <c r="G614" s="80">
        <f t="shared" ca="1" si="20"/>
        <v>-9.3799057481831118E-3</v>
      </c>
    </row>
    <row r="615" spans="2:7">
      <c r="B615" s="444">
        <v>45450</v>
      </c>
      <c r="C615" s="445">
        <v>1420.6079099999999</v>
      </c>
      <c r="D615" s="446">
        <f t="shared" si="19"/>
        <v>0.20031691535718998</v>
      </c>
      <c r="E615" s="80">
        <v>2.4329184623503863E-2</v>
      </c>
      <c r="F615">
        <v>605</v>
      </c>
      <c r="G615" s="80">
        <f t="shared" ca="1" si="20"/>
        <v>9.1110378958105358E-3</v>
      </c>
    </row>
    <row r="616" spans="2:7">
      <c r="B616" s="444">
        <v>37865</v>
      </c>
      <c r="C616" s="445">
        <v>13.949532</v>
      </c>
      <c r="D616" s="446">
        <f t="shared" si="19"/>
        <v>-4.5596612390986557E-2</v>
      </c>
      <c r="E616" s="80">
        <v>2.4317526469950446E-2</v>
      </c>
      <c r="F616">
        <v>606</v>
      </c>
      <c r="G616" s="80">
        <f t="shared" ca="1" si="20"/>
        <v>4.2350137370058714E-3</v>
      </c>
    </row>
    <row r="617" spans="2:7">
      <c r="B617" s="444">
        <v>39674</v>
      </c>
      <c r="C617" s="445">
        <v>40.343502000000001</v>
      </c>
      <c r="D617" s="446">
        <f t="shared" si="19"/>
        <v>-2.1554700601755905E-2</v>
      </c>
      <c r="E617" s="80">
        <v>2.4295193616244548E-2</v>
      </c>
      <c r="F617">
        <v>607</v>
      </c>
      <c r="G617" s="80">
        <f t="shared" ca="1" si="20"/>
        <v>-4.3094375743465037E-2</v>
      </c>
    </row>
    <row r="618" spans="2:7">
      <c r="B618" s="444">
        <v>40548</v>
      </c>
      <c r="C618" s="445">
        <v>87.091155999999998</v>
      </c>
      <c r="D618" s="446">
        <f t="shared" si="19"/>
        <v>-4.8280718225560348E-2</v>
      </c>
      <c r="E618" s="80">
        <v>2.4287138133971986E-2</v>
      </c>
      <c r="F618">
        <v>608</v>
      </c>
      <c r="G618" s="80">
        <f t="shared" ca="1" si="20"/>
        <v>9.4674274277991143E-3</v>
      </c>
    </row>
    <row r="619" spans="2:7">
      <c r="B619" s="444">
        <v>42605</v>
      </c>
      <c r="C619" s="445">
        <v>322.54983499999997</v>
      </c>
      <c r="D619" s="446">
        <f t="shared" si="19"/>
        <v>9.5300529590210292E-2</v>
      </c>
      <c r="E619" s="80">
        <v>2.4279719257852772E-2</v>
      </c>
      <c r="F619">
        <v>609</v>
      </c>
      <c r="G619" s="80">
        <f t="shared" ca="1" si="20"/>
        <v>2.9014500366343035E-3</v>
      </c>
    </row>
    <row r="620" spans="2:7">
      <c r="B620" s="444">
        <v>38898</v>
      </c>
      <c r="C620" s="445">
        <v>40.837649999999996</v>
      </c>
      <c r="D620" s="446">
        <f t="shared" si="19"/>
        <v>-0.10558749137732815</v>
      </c>
      <c r="E620" s="80">
        <v>2.4274366823940907E-2</v>
      </c>
      <c r="F620">
        <v>610</v>
      </c>
      <c r="G620" s="80">
        <f t="shared" ca="1" si="20"/>
        <v>1.3934587632210935E-2</v>
      </c>
    </row>
    <row r="621" spans="2:7">
      <c r="B621" s="444">
        <v>43490</v>
      </c>
      <c r="C621" s="445">
        <v>409.31463600000001</v>
      </c>
      <c r="D621" s="446">
        <f t="shared" si="19"/>
        <v>6.1327085926251357E-2</v>
      </c>
      <c r="E621" s="80">
        <v>2.4248464293439076E-2</v>
      </c>
      <c r="F621">
        <v>611</v>
      </c>
      <c r="G621" s="80">
        <f t="shared" ca="1" si="20"/>
        <v>1.2077846995760309E-2</v>
      </c>
    </row>
    <row r="622" spans="2:7">
      <c r="B622" s="444">
        <v>40977</v>
      </c>
      <c r="C622" s="445">
        <v>95.114006000000003</v>
      </c>
      <c r="D622" s="446">
        <f t="shared" si="19"/>
        <v>-7.9830234438156844E-2</v>
      </c>
      <c r="E622" s="80">
        <v>2.4246901444407332E-2</v>
      </c>
      <c r="F622">
        <v>612</v>
      </c>
      <c r="G622" s="80">
        <f t="shared" ca="1" si="20"/>
        <v>-3.3530756535443594E-2</v>
      </c>
    </row>
    <row r="623" spans="2:7">
      <c r="B623" s="444">
        <v>44532</v>
      </c>
      <c r="C623" s="445">
        <v>1052.0135499999999</v>
      </c>
      <c r="D623" s="446">
        <f t="shared" si="19"/>
        <v>0.12440348440853422</v>
      </c>
      <c r="E623" s="80">
        <v>2.4206445380160035E-2</v>
      </c>
      <c r="F623">
        <v>613</v>
      </c>
      <c r="G623" s="80">
        <f t="shared" ca="1" si="20"/>
        <v>8.552005348448747E-3</v>
      </c>
    </row>
    <row r="624" spans="2:7">
      <c r="B624" s="444">
        <v>39605</v>
      </c>
      <c r="C624" s="445">
        <v>53.526463</v>
      </c>
      <c r="D624" s="446">
        <f t="shared" si="19"/>
        <v>-0.10951974098390138</v>
      </c>
      <c r="E624" s="80">
        <v>2.4194829309322374E-2</v>
      </c>
      <c r="F624">
        <v>614</v>
      </c>
      <c r="G624" s="80">
        <f t="shared" ca="1" si="20"/>
        <v>-2.1795976218747567E-2</v>
      </c>
    </row>
    <row r="625" spans="2:7">
      <c r="B625" s="444">
        <v>44476</v>
      </c>
      <c r="C625" s="445">
        <v>1150.5858149999999</v>
      </c>
      <c r="D625" s="446">
        <f t="shared" si="19"/>
        <v>7.4481192472157121E-2</v>
      </c>
      <c r="E625" s="80">
        <v>2.4187544535260619E-2</v>
      </c>
      <c r="F625">
        <v>615</v>
      </c>
      <c r="G625" s="80">
        <f t="shared" ca="1" si="20"/>
        <v>-2.3238090348936018E-2</v>
      </c>
    </row>
    <row r="626" spans="2:7">
      <c r="B626" s="444">
        <v>41393</v>
      </c>
      <c r="C626" s="445">
        <v>133.64498900000001</v>
      </c>
      <c r="D626" s="446">
        <f t="shared" si="19"/>
        <v>2.3439238471999024E-2</v>
      </c>
      <c r="E626" s="80">
        <v>2.4186710084104446E-2</v>
      </c>
      <c r="F626">
        <v>616</v>
      </c>
      <c r="G626" s="80">
        <f t="shared" ca="1" si="20"/>
        <v>4.7952545916758647E-2</v>
      </c>
    </row>
    <row r="627" spans="2:7">
      <c r="B627" s="444">
        <v>40445</v>
      </c>
      <c r="C627" s="445">
        <v>77.247703999999999</v>
      </c>
      <c r="D627" s="446">
        <f t="shared" si="19"/>
        <v>-6.4054798324578277E-2</v>
      </c>
      <c r="E627" s="80">
        <v>2.4180350620035984E-2</v>
      </c>
      <c r="F627">
        <v>617</v>
      </c>
      <c r="G627" s="80">
        <f t="shared" ca="1" si="20"/>
        <v>-2.2943572662697712E-2</v>
      </c>
    </row>
    <row r="628" spans="2:7">
      <c r="B628" s="444">
        <v>43213</v>
      </c>
      <c r="C628" s="445">
        <v>456.52822900000001</v>
      </c>
      <c r="D628" s="446">
        <f t="shared" si="19"/>
        <v>-1.9913361003379371E-2</v>
      </c>
      <c r="E628" s="80">
        <v>2.4144858887835019E-2</v>
      </c>
      <c r="F628">
        <v>618</v>
      </c>
      <c r="G628" s="80">
        <f t="shared" ca="1" si="20"/>
        <v>-1.1504530662162166E-2</v>
      </c>
    </row>
    <row r="629" spans="2:7">
      <c r="B629" s="444">
        <v>44091</v>
      </c>
      <c r="C629" s="445">
        <v>694.01391599999999</v>
      </c>
      <c r="D629" s="446">
        <f t="shared" si="19"/>
        <v>2.0416496529196415E-4</v>
      </c>
      <c r="E629" s="80">
        <v>2.4136928529052248E-2</v>
      </c>
      <c r="F629">
        <v>619</v>
      </c>
      <c r="G629" s="80">
        <f t="shared" ca="1" si="20"/>
        <v>-2.241052610239384E-2</v>
      </c>
    </row>
    <row r="630" spans="2:7">
      <c r="B630" s="444">
        <v>44082</v>
      </c>
      <c r="C630" s="445">
        <v>621.53710899999999</v>
      </c>
      <c r="D630" s="446">
        <f t="shared" si="19"/>
        <v>8.973598338771871E-2</v>
      </c>
      <c r="E630" s="80">
        <v>2.4125406774307523E-2</v>
      </c>
      <c r="F630">
        <v>620</v>
      </c>
      <c r="G630" s="80">
        <f t="shared" ca="1" si="20"/>
        <v>3.4509433720561252E-3</v>
      </c>
    </row>
    <row r="631" spans="2:7">
      <c r="B631" s="444">
        <v>40452</v>
      </c>
      <c r="C631" s="445">
        <v>78.979782</v>
      </c>
      <c r="D631" s="446">
        <f t="shared" si="19"/>
        <v>5.826030085022893E-2</v>
      </c>
      <c r="E631" s="80">
        <v>2.4123796654459184E-2</v>
      </c>
      <c r="F631">
        <v>621</v>
      </c>
      <c r="G631" s="80">
        <f t="shared" ca="1" si="20"/>
        <v>3.7768050245844127E-2</v>
      </c>
    </row>
    <row r="632" spans="2:7">
      <c r="B632" s="444">
        <v>38225</v>
      </c>
      <c r="C632" s="445">
        <v>24.707052000000001</v>
      </c>
      <c r="D632" s="446">
        <f t="shared" si="19"/>
        <v>-5.3906888102368655E-2</v>
      </c>
      <c r="E632" s="80">
        <v>2.4065297319845191E-2</v>
      </c>
      <c r="F632">
        <v>622</v>
      </c>
      <c r="G632" s="80">
        <f t="shared" ca="1" si="20"/>
        <v>-2.5077020141421609E-2</v>
      </c>
    </row>
    <row r="633" spans="2:7">
      <c r="B633" s="444">
        <v>40403</v>
      </c>
      <c r="C633" s="445">
        <v>75.341469000000004</v>
      </c>
      <c r="D633" s="446">
        <f t="shared" si="19"/>
        <v>-8.2771459056959262E-2</v>
      </c>
      <c r="E633" s="80">
        <v>2.4041202352073743E-2</v>
      </c>
      <c r="F633">
        <v>623</v>
      </c>
      <c r="G633" s="80">
        <f t="shared" ca="1" si="20"/>
        <v>-5.4404855774712498E-2</v>
      </c>
    </row>
    <row r="634" spans="2:7">
      <c r="B634" s="444">
        <v>44049</v>
      </c>
      <c r="C634" s="445">
        <v>603.55621299999996</v>
      </c>
      <c r="D634" s="446">
        <f t="shared" si="19"/>
        <v>9.4330716486137334E-2</v>
      </c>
      <c r="E634" s="80">
        <v>2.3968338597162964E-2</v>
      </c>
      <c r="F634">
        <v>624</v>
      </c>
      <c r="G634" s="80">
        <f t="shared" ca="1" si="20"/>
        <v>3.2156032820176823E-2</v>
      </c>
    </row>
    <row r="635" spans="2:7">
      <c r="B635" s="444">
        <v>40252</v>
      </c>
      <c r="C635" s="445">
        <v>67.487128999999996</v>
      </c>
      <c r="D635" s="446">
        <f t="shared" si="19"/>
        <v>6.7352566822231674E-2</v>
      </c>
      <c r="E635" s="80">
        <v>2.3852965850009289E-2</v>
      </c>
      <c r="F635">
        <v>625</v>
      </c>
      <c r="G635" s="80">
        <f t="shared" ca="1" si="20"/>
        <v>6.3018238751983292E-4</v>
      </c>
    </row>
    <row r="636" spans="2:7">
      <c r="B636" s="444">
        <v>37712</v>
      </c>
      <c r="C636" s="445">
        <v>11.381142000000001</v>
      </c>
      <c r="D636" s="446">
        <f t="shared" si="19"/>
        <v>5.0101268521478559E-3</v>
      </c>
      <c r="E636" s="80">
        <v>2.3833587781727283E-2</v>
      </c>
      <c r="F636">
        <v>626</v>
      </c>
      <c r="G636" s="80">
        <f t="shared" ca="1" si="20"/>
        <v>-1.7129258886678444E-2</v>
      </c>
    </row>
    <row r="637" spans="2:7">
      <c r="B637" s="444">
        <v>37524</v>
      </c>
      <c r="C637" s="445">
        <v>15.260654000000001</v>
      </c>
      <c r="D637" s="446">
        <f t="shared" si="19"/>
        <v>-0.16407137606095035</v>
      </c>
      <c r="E637" s="80">
        <v>2.3768250268543234E-2</v>
      </c>
      <c r="F637">
        <v>627</v>
      </c>
      <c r="G637" s="80">
        <f t="shared" ca="1" si="20"/>
        <v>-3.258601941289431E-2</v>
      </c>
    </row>
    <row r="638" spans="2:7">
      <c r="B638" s="444">
        <v>44889</v>
      </c>
      <c r="C638" s="445">
        <v>1050.375366</v>
      </c>
      <c r="D638" s="446">
        <f t="shared" si="19"/>
        <v>0.16852791878172591</v>
      </c>
      <c r="E638" s="80">
        <v>2.3744756107797915E-2</v>
      </c>
      <c r="F638">
        <v>628</v>
      </c>
      <c r="G638" s="80">
        <f t="shared" ca="1" si="20"/>
        <v>6.5105823535474691E-3</v>
      </c>
    </row>
    <row r="639" spans="2:7">
      <c r="B639" s="444">
        <v>38415</v>
      </c>
      <c r="C639" s="445">
        <v>26.792010999999999</v>
      </c>
      <c r="D639" s="446">
        <f t="shared" si="19"/>
        <v>-9.5351356443104773E-2</v>
      </c>
      <c r="E639" s="80">
        <v>2.3712819785465911E-2</v>
      </c>
      <c r="F639">
        <v>629</v>
      </c>
      <c r="G639" s="80">
        <f t="shared" ca="1" si="20"/>
        <v>-2.426273782615011E-2</v>
      </c>
    </row>
    <row r="640" spans="2:7">
      <c r="B640" s="444">
        <v>42464</v>
      </c>
      <c r="C640" s="445">
        <v>337.18673699999999</v>
      </c>
      <c r="D640" s="446">
        <f t="shared" si="19"/>
        <v>-5.0192359309295886E-2</v>
      </c>
      <c r="E640" s="80">
        <v>2.3707648805645798E-2</v>
      </c>
      <c r="F640">
        <v>630</v>
      </c>
      <c r="G640" s="80">
        <f t="shared" ca="1" si="20"/>
        <v>-8.2612943379877413E-4</v>
      </c>
    </row>
    <row r="641" spans="2:7">
      <c r="B641" s="444">
        <v>44708</v>
      </c>
      <c r="C641" s="445">
        <v>913.97558600000002</v>
      </c>
      <c r="D641" s="446">
        <f t="shared" si="19"/>
        <v>6.1015259747964956E-2</v>
      </c>
      <c r="E641" s="80">
        <v>2.3656604686363103E-2</v>
      </c>
      <c r="F641">
        <v>631</v>
      </c>
      <c r="G641" s="80">
        <f t="shared" ca="1" si="20"/>
        <v>-3.0763966550252611E-2</v>
      </c>
    </row>
    <row r="642" spans="2:7">
      <c r="B642" s="444">
        <v>42137</v>
      </c>
      <c r="C642" s="445">
        <v>369.491669</v>
      </c>
      <c r="D642" s="446">
        <f t="shared" si="19"/>
        <v>-4.0050119603599499E-2</v>
      </c>
      <c r="E642" s="80">
        <v>2.3644728925284131E-2</v>
      </c>
      <c r="F642">
        <v>632</v>
      </c>
      <c r="G642" s="80">
        <f t="shared" ca="1" si="20"/>
        <v>1.9695054784573295E-2</v>
      </c>
    </row>
    <row r="643" spans="2:7">
      <c r="B643" s="444">
        <v>43895</v>
      </c>
      <c r="C643" s="445">
        <v>492.01263399999999</v>
      </c>
      <c r="D643" s="446">
        <f t="shared" si="19"/>
        <v>0.1638913931166146</v>
      </c>
      <c r="E643" s="80">
        <v>2.3619422046484706E-2</v>
      </c>
      <c r="F643">
        <v>633</v>
      </c>
      <c r="G643" s="80">
        <f t="shared" ca="1" si="20"/>
        <v>2.3217947936866434E-2</v>
      </c>
    </row>
    <row r="644" spans="2:7">
      <c r="B644" s="444">
        <v>37714</v>
      </c>
      <c r="C644" s="445">
        <v>11.962526</v>
      </c>
      <c r="D644" s="446">
        <f t="shared" si="19"/>
        <v>-2.7538548811304242E-2</v>
      </c>
      <c r="E644" s="80">
        <v>2.3615014459359651E-2</v>
      </c>
      <c r="F644">
        <v>634</v>
      </c>
      <c r="G644" s="80">
        <f t="shared" ca="1" si="20"/>
        <v>-2.8054137052914631E-2</v>
      </c>
    </row>
    <row r="645" spans="2:7">
      <c r="B645" s="444">
        <v>38782</v>
      </c>
      <c r="C645" s="445">
        <v>51.019226000000003</v>
      </c>
      <c r="D645" s="446">
        <f t="shared" si="19"/>
        <v>1.9023595564664486E-2</v>
      </c>
      <c r="E645" s="80">
        <v>2.3614165999712222E-2</v>
      </c>
      <c r="F645">
        <v>635</v>
      </c>
      <c r="G645" s="80">
        <f t="shared" ca="1" si="20"/>
        <v>2.1384827756324508E-3</v>
      </c>
    </row>
    <row r="646" spans="2:7">
      <c r="B646" s="444">
        <v>38058</v>
      </c>
      <c r="C646" s="445">
        <v>20.888922000000001</v>
      </c>
      <c r="D646" s="446">
        <f t="shared" si="19"/>
        <v>-6.323381002781403E-2</v>
      </c>
      <c r="E646" s="80">
        <v>2.3598419803932513E-2</v>
      </c>
      <c r="F646">
        <v>636</v>
      </c>
      <c r="G646" s="80">
        <f t="shared" ca="1" si="20"/>
        <v>-1.9991230772483739E-2</v>
      </c>
    </row>
    <row r="647" spans="2:7">
      <c r="B647" s="444">
        <v>40627</v>
      </c>
      <c r="C647" s="445">
        <v>87.237578999999997</v>
      </c>
      <c r="D647" s="446">
        <f t="shared" si="19"/>
        <v>-3.4116304502876726E-2</v>
      </c>
      <c r="E647" s="80">
        <v>2.3566621129359699E-2</v>
      </c>
      <c r="F647">
        <v>637</v>
      </c>
      <c r="G647" s="80">
        <f t="shared" ca="1" si="20"/>
        <v>2.2572505833112537E-2</v>
      </c>
    </row>
    <row r="648" spans="2:7">
      <c r="B648" s="444">
        <v>42062</v>
      </c>
      <c r="C648" s="445">
        <v>396.76351899999997</v>
      </c>
      <c r="D648" s="446">
        <f t="shared" si="19"/>
        <v>0.11175133477824173</v>
      </c>
      <c r="E648" s="80">
        <v>2.3564389120747098E-2</v>
      </c>
      <c r="F648">
        <v>638</v>
      </c>
      <c r="G648" s="80">
        <f t="shared" ca="1" si="20"/>
        <v>-3.9941224474486794E-2</v>
      </c>
    </row>
    <row r="649" spans="2:7">
      <c r="B649" s="444">
        <v>37834</v>
      </c>
      <c r="C649" s="445">
        <v>12.308415</v>
      </c>
      <c r="D649" s="446">
        <f t="shared" si="19"/>
        <v>-6.193593176633938E-2</v>
      </c>
      <c r="E649" s="80">
        <v>2.3562005408695796E-2</v>
      </c>
      <c r="F649">
        <v>639</v>
      </c>
      <c r="G649" s="80">
        <f t="shared" ca="1" si="20"/>
        <v>-4.3051775529619418E-2</v>
      </c>
    </row>
    <row r="650" spans="2:7">
      <c r="B650" s="444">
        <v>40332</v>
      </c>
      <c r="C650" s="445">
        <v>69.393699999999995</v>
      </c>
      <c r="D650" s="446">
        <f t="shared" si="19"/>
        <v>-1.868613138686126E-2</v>
      </c>
      <c r="E650" s="80">
        <v>2.3519908945066392E-2</v>
      </c>
      <c r="F650">
        <v>640</v>
      </c>
      <c r="G650" s="80">
        <f t="shared" ca="1" si="20"/>
        <v>2.6413392070958686E-3</v>
      </c>
    </row>
    <row r="651" spans="2:7">
      <c r="B651" s="444">
        <v>41100</v>
      </c>
      <c r="C651" s="445">
        <v>93.881241000000003</v>
      </c>
      <c r="D651" s="446">
        <f t="shared" ref="D651:D714" si="21">B651/B652-1</f>
        <v>2.4879262403043612E-3</v>
      </c>
      <c r="E651" s="80">
        <v>2.3515949292279847E-2</v>
      </c>
      <c r="F651">
        <v>641</v>
      </c>
      <c r="G651" s="80">
        <f t="shared" ref="G651:G714" ca="1" si="22">_xlfn.NORM.INV(RAND(),M$13,M$14)</f>
        <v>-1.4227984640535976E-2</v>
      </c>
    </row>
    <row r="652" spans="2:7">
      <c r="B652" s="444">
        <v>40998</v>
      </c>
      <c r="C652" s="445">
        <v>90.676353000000006</v>
      </c>
      <c r="D652" s="446">
        <f t="shared" si="21"/>
        <v>6.8992490613266622E-2</v>
      </c>
      <c r="E652" s="80">
        <v>2.3509357196613845E-2</v>
      </c>
      <c r="F652">
        <v>642</v>
      </c>
      <c r="G652" s="80">
        <f t="shared" ca="1" si="22"/>
        <v>2.0882626177242999E-2</v>
      </c>
    </row>
    <row r="653" spans="2:7">
      <c r="B653" s="444">
        <v>38352</v>
      </c>
      <c r="C653" s="445">
        <v>26.360631999999999</v>
      </c>
      <c r="D653" s="446">
        <f t="shared" si="21"/>
        <v>-0.10995590624274776</v>
      </c>
      <c r="E653" s="80">
        <v>2.3508089266868426E-2</v>
      </c>
      <c r="F653">
        <v>643</v>
      </c>
      <c r="G653" s="80">
        <f t="shared" ca="1" si="22"/>
        <v>3.897812420777421E-2</v>
      </c>
    </row>
    <row r="654" spans="2:7">
      <c r="B654" s="444">
        <v>43090</v>
      </c>
      <c r="C654" s="445">
        <v>372.81158399999998</v>
      </c>
      <c r="D654" s="446">
        <f t="shared" si="21"/>
        <v>9.6326073682067914E-2</v>
      </c>
      <c r="E654" s="80">
        <v>2.3452129803727573E-2</v>
      </c>
      <c r="F654">
        <v>644</v>
      </c>
      <c r="G654" s="80">
        <f t="shared" ca="1" si="22"/>
        <v>-7.7663369072107661E-3</v>
      </c>
    </row>
    <row r="655" spans="2:7">
      <c r="B655" s="444">
        <v>39304</v>
      </c>
      <c r="C655" s="445">
        <v>52.891953000000001</v>
      </c>
      <c r="D655" s="446">
        <f t="shared" si="21"/>
        <v>-0.12273731669754262</v>
      </c>
      <c r="E655" s="80">
        <v>2.3442706275010439E-2</v>
      </c>
      <c r="F655">
        <v>645</v>
      </c>
      <c r="G655" s="80">
        <f t="shared" ca="1" si="22"/>
        <v>-1.1442740553163366E-3</v>
      </c>
    </row>
    <row r="656" spans="2:7">
      <c r="B656" s="444">
        <v>44803</v>
      </c>
      <c r="C656" s="445">
        <v>864.44519000000003</v>
      </c>
      <c r="D656" s="446">
        <f t="shared" si="21"/>
        <v>2.9024335789240574E-4</v>
      </c>
      <c r="E656" s="80">
        <v>2.3378552225379989E-2</v>
      </c>
      <c r="F656">
        <v>646</v>
      </c>
      <c r="G656" s="80">
        <f t="shared" ca="1" si="22"/>
        <v>3.5876607509066197E-2</v>
      </c>
    </row>
    <row r="657" spans="2:7">
      <c r="B657" s="444">
        <v>44790</v>
      </c>
      <c r="C657" s="445">
        <v>902.79028300000004</v>
      </c>
      <c r="D657" s="446">
        <f t="shared" si="21"/>
        <v>0.12073063930939565</v>
      </c>
      <c r="E657" s="80">
        <v>2.3377139534321634E-2</v>
      </c>
      <c r="F657">
        <v>647</v>
      </c>
      <c r="G657" s="80">
        <f t="shared" ca="1" si="22"/>
        <v>4.1087961029722106E-2</v>
      </c>
    </row>
    <row r="658" spans="2:7">
      <c r="B658" s="444">
        <v>39965</v>
      </c>
      <c r="C658" s="445">
        <v>30.943930000000002</v>
      </c>
      <c r="D658" s="446">
        <f t="shared" si="21"/>
        <v>-8.2634373914338699E-3</v>
      </c>
      <c r="E658" s="80">
        <v>2.3367517757338474E-2</v>
      </c>
      <c r="F658">
        <v>648</v>
      </c>
      <c r="G658" s="80">
        <f t="shared" ca="1" si="22"/>
        <v>2.118395641431647E-2</v>
      </c>
    </row>
    <row r="659" spans="2:7">
      <c r="B659" s="444">
        <v>40298</v>
      </c>
      <c r="C659" s="445">
        <v>72.298835999999994</v>
      </c>
      <c r="D659" s="446">
        <f t="shared" si="21"/>
        <v>4.4260171028764006E-2</v>
      </c>
      <c r="E659" s="80">
        <v>2.334901068866313E-2</v>
      </c>
      <c r="F659">
        <v>649</v>
      </c>
      <c r="G659" s="80">
        <f t="shared" ca="1" si="22"/>
        <v>-1.2925723666312469E-2</v>
      </c>
    </row>
    <row r="660" spans="2:7">
      <c r="B660" s="444">
        <v>38590</v>
      </c>
      <c r="C660" s="445">
        <v>34.422611000000003</v>
      </c>
      <c r="D660" s="446">
        <f t="shared" si="21"/>
        <v>-1.4656317025840027E-2</v>
      </c>
      <c r="E660" s="80">
        <v>2.3331496411283403E-2</v>
      </c>
      <c r="F660">
        <v>650</v>
      </c>
      <c r="G660" s="80">
        <f t="shared" ca="1" si="22"/>
        <v>-2.1975979549988544E-2</v>
      </c>
    </row>
    <row r="661" spans="2:7">
      <c r="B661" s="444">
        <v>39164</v>
      </c>
      <c r="C661" s="445">
        <v>49.986339999999998</v>
      </c>
      <c r="D661" s="446">
        <f t="shared" si="21"/>
        <v>-1.9797271930922289E-2</v>
      </c>
      <c r="E661" s="80">
        <v>2.3302376937599734E-2</v>
      </c>
      <c r="F661">
        <v>651</v>
      </c>
      <c r="G661" s="80">
        <f t="shared" ca="1" si="22"/>
        <v>-9.7206685444806984E-3</v>
      </c>
    </row>
    <row r="662" spans="2:7">
      <c r="B662" s="444">
        <v>39955</v>
      </c>
      <c r="C662" s="445">
        <v>30.237358</v>
      </c>
      <c r="D662" s="446">
        <f t="shared" si="21"/>
        <v>-7.1655939961430382E-2</v>
      </c>
      <c r="E662" s="80">
        <v>2.3298453540458341E-2</v>
      </c>
      <c r="F662">
        <v>652</v>
      </c>
      <c r="G662" s="80">
        <f t="shared" ca="1" si="22"/>
        <v>-2.0220223309405032E-2</v>
      </c>
    </row>
    <row r="663" spans="2:7">
      <c r="B663" s="444">
        <v>43039</v>
      </c>
      <c r="C663" s="445">
        <v>357.54736300000002</v>
      </c>
      <c r="D663" s="446">
        <f t="shared" si="21"/>
        <v>1.4353052085788409E-2</v>
      </c>
      <c r="E663" s="80">
        <v>2.3255698480177944E-2</v>
      </c>
      <c r="F663">
        <v>653</v>
      </c>
      <c r="G663" s="80">
        <f t="shared" ca="1" si="22"/>
        <v>-2.3996633871784953E-2</v>
      </c>
    </row>
    <row r="664" spans="2:7">
      <c r="B664" s="444">
        <v>42430</v>
      </c>
      <c r="C664" s="445">
        <v>334.09536700000001</v>
      </c>
      <c r="D664" s="446">
        <f t="shared" si="21"/>
        <v>5.8844080654821385E-2</v>
      </c>
      <c r="E664" s="80">
        <v>2.3240324357531206E-2</v>
      </c>
      <c r="F664">
        <v>654</v>
      </c>
      <c r="G664" s="80">
        <f t="shared" ca="1" si="22"/>
        <v>-1.0779138337264421E-3</v>
      </c>
    </row>
    <row r="665" spans="2:7">
      <c r="B665" s="444">
        <v>40072</v>
      </c>
      <c r="C665" s="445">
        <v>58.255398</v>
      </c>
      <c r="D665" s="446">
        <f t="shared" si="21"/>
        <v>-8.9707185207060225E-2</v>
      </c>
      <c r="E665" s="80">
        <v>2.3230448277613114E-2</v>
      </c>
      <c r="F665">
        <v>655</v>
      </c>
      <c r="G665" s="80">
        <f t="shared" ca="1" si="22"/>
        <v>-1.3863894257304162E-2</v>
      </c>
    </row>
    <row r="666" spans="2:7">
      <c r="B666" s="444">
        <v>44021</v>
      </c>
      <c r="C666" s="445">
        <v>502.127747</v>
      </c>
      <c r="D666" s="446">
        <f t="shared" si="21"/>
        <v>3.7790560611061341E-2</v>
      </c>
      <c r="E666" s="80">
        <v>2.3221502102833247E-2</v>
      </c>
      <c r="F666">
        <v>656</v>
      </c>
      <c r="G666" s="80">
        <f t="shared" ca="1" si="22"/>
        <v>2.4247307559308873E-3</v>
      </c>
    </row>
    <row r="667" spans="2:7">
      <c r="B667" s="444">
        <v>42418</v>
      </c>
      <c r="C667" s="445">
        <v>338.83294699999999</v>
      </c>
      <c r="D667" s="446">
        <f t="shared" si="21"/>
        <v>-1.63713941192839E-2</v>
      </c>
      <c r="E667" s="80">
        <v>2.3217797598275691E-2</v>
      </c>
      <c r="F667">
        <v>657</v>
      </c>
      <c r="G667" s="80">
        <f t="shared" ca="1" si="22"/>
        <v>-3.0447079580183584E-2</v>
      </c>
    </row>
    <row r="668" spans="2:7">
      <c r="B668" s="444">
        <v>43124</v>
      </c>
      <c r="C668" s="445">
        <v>426.49813799999998</v>
      </c>
      <c r="D668" s="446">
        <f t="shared" si="21"/>
        <v>5.8283638862303366E-2</v>
      </c>
      <c r="E668" s="80">
        <v>2.3207807474796782E-2</v>
      </c>
      <c r="F668">
        <v>658</v>
      </c>
      <c r="G668" s="80">
        <f t="shared" ca="1" si="22"/>
        <v>-1.4031832316442068E-2</v>
      </c>
    </row>
    <row r="669" spans="2:7">
      <c r="B669" s="444">
        <v>40749</v>
      </c>
      <c r="C669" s="445">
        <v>96.002724000000001</v>
      </c>
      <c r="D669" s="446">
        <f t="shared" si="21"/>
        <v>8.6089714544630658E-2</v>
      </c>
      <c r="E669" s="80">
        <v>2.3172919470209719E-2</v>
      </c>
      <c r="F669">
        <v>659</v>
      </c>
      <c r="G669" s="80">
        <f t="shared" ca="1" si="22"/>
        <v>3.0927895715395299E-2</v>
      </c>
    </row>
    <row r="670" spans="2:7">
      <c r="B670" s="444">
        <v>37519</v>
      </c>
      <c r="C670" s="445">
        <v>15.326397999999999</v>
      </c>
      <c r="D670" s="446">
        <f t="shared" si="21"/>
        <v>-3.9027239420166282E-3</v>
      </c>
      <c r="E670" s="80">
        <v>2.3164535151491528E-2</v>
      </c>
      <c r="F670">
        <v>660</v>
      </c>
      <c r="G670" s="80">
        <f t="shared" ca="1" si="22"/>
        <v>-1.1937249501727705E-2</v>
      </c>
    </row>
    <row r="671" spans="2:7">
      <c r="B671" s="444">
        <v>37666</v>
      </c>
      <c r="C671" s="445">
        <v>12.036123</v>
      </c>
      <c r="D671" s="446">
        <f t="shared" si="21"/>
        <v>-0.10344663429496337</v>
      </c>
      <c r="E671" s="80">
        <v>2.3146802214381257E-2</v>
      </c>
      <c r="F671">
        <v>661</v>
      </c>
      <c r="G671" s="80">
        <f t="shared" ca="1" si="22"/>
        <v>1.2052453504982432E-2</v>
      </c>
    </row>
    <row r="672" spans="2:7">
      <c r="B672" s="444">
        <v>42012</v>
      </c>
      <c r="C672" s="445">
        <v>299.79785199999998</v>
      </c>
      <c r="D672" s="446">
        <f t="shared" si="21"/>
        <v>-1.2156410919607841E-2</v>
      </c>
      <c r="E672" s="80">
        <v>2.3139157443986091E-2</v>
      </c>
      <c r="F672">
        <v>662</v>
      </c>
      <c r="G672" s="80">
        <f t="shared" ca="1" si="22"/>
        <v>-2.8738996222172117E-2</v>
      </c>
    </row>
    <row r="673" spans="2:7">
      <c r="B673" s="444">
        <v>42529</v>
      </c>
      <c r="C673" s="445">
        <v>300.953552</v>
      </c>
      <c r="D673" s="446">
        <f t="shared" si="21"/>
        <v>-3.384901974147525E-2</v>
      </c>
      <c r="E673" s="80">
        <v>2.3118513549376551E-2</v>
      </c>
      <c r="F673">
        <v>663</v>
      </c>
      <c r="G673" s="80">
        <f t="shared" ca="1" si="22"/>
        <v>1.9132387187717398E-2</v>
      </c>
    </row>
    <row r="674" spans="2:7">
      <c r="B674" s="444">
        <v>44019</v>
      </c>
      <c r="C674" s="445">
        <v>505.37124599999999</v>
      </c>
      <c r="D674" s="446">
        <f t="shared" si="21"/>
        <v>5.3892932388431403E-2</v>
      </c>
      <c r="E674" s="80">
        <v>2.3068898749970757E-2</v>
      </c>
      <c r="F674">
        <v>664</v>
      </c>
      <c r="G674" s="80">
        <f t="shared" ca="1" si="22"/>
        <v>-1.4673807079610945E-2</v>
      </c>
    </row>
    <row r="675" spans="2:7">
      <c r="B675" s="444">
        <v>41768</v>
      </c>
      <c r="C675" s="445">
        <v>264.69836400000003</v>
      </c>
      <c r="D675" s="446">
        <f t="shared" si="21"/>
        <v>4.6738340475653395E-2</v>
      </c>
      <c r="E675" s="80">
        <v>2.3062692722365385E-2</v>
      </c>
      <c r="F675">
        <v>665</v>
      </c>
      <c r="G675" s="80">
        <f t="shared" ca="1" si="22"/>
        <v>4.3360811201589203E-2</v>
      </c>
    </row>
    <row r="676" spans="2:7">
      <c r="B676" s="444">
        <v>39903</v>
      </c>
      <c r="C676" s="445">
        <v>18.344180999999999</v>
      </c>
      <c r="D676" s="446">
        <f t="shared" si="21"/>
        <v>-8.7196303472947267E-3</v>
      </c>
      <c r="E676" s="80">
        <v>2.3057551104131768E-2</v>
      </c>
      <c r="F676">
        <v>666</v>
      </c>
      <c r="G676" s="80">
        <f t="shared" ca="1" si="22"/>
        <v>4.0089013101068478E-3</v>
      </c>
    </row>
    <row r="677" spans="2:7">
      <c r="B677" s="444">
        <v>40254</v>
      </c>
      <c r="C677" s="445">
        <v>69.781493999999995</v>
      </c>
      <c r="D677" s="446">
        <f t="shared" si="21"/>
        <v>-1.1910078904272536E-3</v>
      </c>
      <c r="E677" s="80">
        <v>2.3050289762014842E-2</v>
      </c>
      <c r="F677">
        <v>667</v>
      </c>
      <c r="G677" s="80">
        <f t="shared" ca="1" si="22"/>
        <v>1.0791494839630615E-2</v>
      </c>
    </row>
    <row r="678" spans="2:7">
      <c r="B678" s="444">
        <v>40302</v>
      </c>
      <c r="C678" s="445">
        <v>73.013687000000004</v>
      </c>
      <c r="D678" s="446">
        <f t="shared" si="21"/>
        <v>-8.9343817787418622E-2</v>
      </c>
      <c r="E678" s="80">
        <v>2.2984650022482622E-2</v>
      </c>
      <c r="F678">
        <v>668</v>
      </c>
      <c r="G678" s="80">
        <f t="shared" ca="1" si="22"/>
        <v>3.0107049139986245E-3</v>
      </c>
    </row>
    <row r="679" spans="2:7">
      <c r="B679" s="444">
        <v>44256</v>
      </c>
      <c r="C679" s="445">
        <v>805.71740699999998</v>
      </c>
      <c r="D679" s="446">
        <f t="shared" si="21"/>
        <v>0.10792339466766809</v>
      </c>
      <c r="E679" s="80">
        <v>2.2980747589428141E-2</v>
      </c>
      <c r="F679">
        <v>669</v>
      </c>
      <c r="G679" s="80">
        <f t="shared" ca="1" si="22"/>
        <v>-3.3371783167046122E-2</v>
      </c>
    </row>
    <row r="680" spans="2:7">
      <c r="B680" s="444">
        <v>39945</v>
      </c>
      <c r="C680" s="445">
        <v>26.251608000000001</v>
      </c>
      <c r="D680" s="446">
        <f t="shared" si="21"/>
        <v>1.313820478352401E-2</v>
      </c>
      <c r="E680" s="80">
        <v>2.2943868487636854E-2</v>
      </c>
      <c r="F680">
        <v>670</v>
      </c>
      <c r="G680" s="80">
        <f t="shared" ca="1" si="22"/>
        <v>-2.6436943968845036E-2</v>
      </c>
    </row>
    <row r="681" spans="2:7">
      <c r="B681" s="444">
        <v>39427</v>
      </c>
      <c r="C681" s="445">
        <v>53.238728000000002</v>
      </c>
      <c r="D681" s="446">
        <f t="shared" si="21"/>
        <v>-0.10588261973875179</v>
      </c>
      <c r="E681" s="80">
        <v>2.2936262285279785E-2</v>
      </c>
      <c r="F681">
        <v>671</v>
      </c>
      <c r="G681" s="80">
        <f t="shared" ca="1" si="22"/>
        <v>-1.7256532610030517E-2</v>
      </c>
    </row>
    <row r="682" spans="2:7">
      <c r="B682" s="444">
        <v>44096</v>
      </c>
      <c r="C682" s="445">
        <v>704.918091</v>
      </c>
      <c r="D682" s="446">
        <f t="shared" si="21"/>
        <v>5.4852522546228633E-2</v>
      </c>
      <c r="E682" s="80">
        <v>2.2925391380924198E-2</v>
      </c>
      <c r="F682">
        <v>672</v>
      </c>
      <c r="G682" s="80">
        <f t="shared" ca="1" si="22"/>
        <v>3.7523439293941432E-2</v>
      </c>
    </row>
    <row r="683" spans="2:7">
      <c r="B683" s="444">
        <v>41803</v>
      </c>
      <c r="C683" s="445">
        <v>277.87829599999998</v>
      </c>
      <c r="D683" s="446">
        <f t="shared" si="21"/>
        <v>3.1688837335571041E-2</v>
      </c>
      <c r="E683" s="80">
        <v>2.2889290729966039E-2</v>
      </c>
      <c r="F683">
        <v>673</v>
      </c>
      <c r="G683" s="80">
        <f t="shared" ca="1" si="22"/>
        <v>-9.0065402306231616E-3</v>
      </c>
    </row>
    <row r="684" spans="2:7">
      <c r="B684" s="444">
        <v>40519</v>
      </c>
      <c r="C684" s="445">
        <v>80.370566999999994</v>
      </c>
      <c r="D684" s="446">
        <f t="shared" si="21"/>
        <v>5.6837925043435877E-3</v>
      </c>
      <c r="E684" s="80">
        <v>2.2879685723483645E-2</v>
      </c>
      <c r="F684">
        <v>674</v>
      </c>
      <c r="G684" s="80">
        <f t="shared" ca="1" si="22"/>
        <v>-1.3633448999158295E-2</v>
      </c>
    </row>
    <row r="685" spans="2:7">
      <c r="B685" s="444">
        <v>40290</v>
      </c>
      <c r="C685" s="445">
        <v>69.918602000000007</v>
      </c>
      <c r="D685" s="446">
        <f t="shared" si="21"/>
        <v>-3.0838064081593397E-2</v>
      </c>
      <c r="E685" s="80">
        <v>2.2867260467223094E-2</v>
      </c>
      <c r="F685">
        <v>675</v>
      </c>
      <c r="G685" s="80">
        <f t="shared" ca="1" si="22"/>
        <v>-2.7838980754959834E-2</v>
      </c>
    </row>
    <row r="686" spans="2:7">
      <c r="B686" s="444">
        <v>41572</v>
      </c>
      <c r="C686" s="445">
        <v>206.10157799999999</v>
      </c>
      <c r="D686" s="446">
        <f t="shared" si="21"/>
        <v>6.5372136942520864E-3</v>
      </c>
      <c r="E686" s="80">
        <v>2.2851255101834722E-2</v>
      </c>
      <c r="F686">
        <v>676</v>
      </c>
      <c r="G686" s="80">
        <f t="shared" ca="1" si="22"/>
        <v>2.7918003470791255E-3</v>
      </c>
    </row>
    <row r="687" spans="2:7">
      <c r="B687" s="444">
        <v>41302</v>
      </c>
      <c r="C687" s="445">
        <v>132.483124</v>
      </c>
      <c r="D687" s="446">
        <f t="shared" si="21"/>
        <v>3.2317728511084942E-2</v>
      </c>
      <c r="E687" s="80">
        <v>2.2832514368612777E-2</v>
      </c>
      <c r="F687">
        <v>677</v>
      </c>
      <c r="G687" s="80">
        <f t="shared" ca="1" si="22"/>
        <v>1.8631937691676249E-2</v>
      </c>
    </row>
    <row r="688" spans="2:7">
      <c r="B688" s="444">
        <v>40009</v>
      </c>
      <c r="C688" s="445">
        <v>35.310138999999999</v>
      </c>
      <c r="D688" s="446">
        <f t="shared" si="21"/>
        <v>-4.3716238825947662E-2</v>
      </c>
      <c r="E688" s="80">
        <v>2.2828717128432041E-2</v>
      </c>
      <c r="F688">
        <v>678</v>
      </c>
      <c r="G688" s="80">
        <f t="shared" ca="1" si="22"/>
        <v>5.6274220962791548E-3</v>
      </c>
    </row>
    <row r="689" spans="2:7">
      <c r="B689" s="444">
        <v>41838</v>
      </c>
      <c r="C689" s="445">
        <v>289.71618699999999</v>
      </c>
      <c r="D689" s="446">
        <f t="shared" si="21"/>
        <v>-1.6848783926683097E-2</v>
      </c>
      <c r="E689" s="80">
        <v>2.2805079495086478E-2</v>
      </c>
      <c r="F689">
        <v>679</v>
      </c>
      <c r="G689" s="80">
        <f t="shared" ca="1" si="22"/>
        <v>1.7535943082001956E-3</v>
      </c>
    </row>
    <row r="690" spans="2:7">
      <c r="B690" s="444">
        <v>42555</v>
      </c>
      <c r="C690" s="445">
        <v>302.91662600000001</v>
      </c>
      <c r="D690" s="446">
        <f t="shared" si="21"/>
        <v>6.5286504618619734E-2</v>
      </c>
      <c r="E690" s="80">
        <v>2.275486439863994E-2</v>
      </c>
      <c r="F690">
        <v>680</v>
      </c>
      <c r="G690" s="80">
        <f t="shared" ca="1" si="22"/>
        <v>2.9208595857797667E-2</v>
      </c>
    </row>
    <row r="691" spans="2:7">
      <c r="B691" s="444">
        <v>39947</v>
      </c>
      <c r="C691" s="445">
        <v>25.708092000000001</v>
      </c>
      <c r="D691" s="446">
        <f t="shared" si="21"/>
        <v>-8.2585030889006261E-2</v>
      </c>
      <c r="E691" s="80">
        <v>2.270221319875465E-2</v>
      </c>
      <c r="F691">
        <v>681</v>
      </c>
      <c r="G691" s="80">
        <f t="shared" ca="1" si="22"/>
        <v>1.9689652363979054E-2</v>
      </c>
    </row>
    <row r="692" spans="2:7">
      <c r="B692" s="444">
        <v>43543</v>
      </c>
      <c r="C692" s="445">
        <v>438.35906999999997</v>
      </c>
      <c r="D692" s="446">
        <f t="shared" si="21"/>
        <v>0.11073414621702971</v>
      </c>
      <c r="E692" s="80">
        <v>2.2649702338108257E-2</v>
      </c>
      <c r="F692">
        <v>682</v>
      </c>
      <c r="G692" s="80">
        <f t="shared" ca="1" si="22"/>
        <v>6.0711445226561116E-3</v>
      </c>
    </row>
    <row r="693" spans="2:7">
      <c r="B693" s="444">
        <v>39202</v>
      </c>
      <c r="C693" s="445">
        <v>55.472656000000001</v>
      </c>
      <c r="D693" s="446">
        <f t="shared" si="21"/>
        <v>-9.7372844281734205E-2</v>
      </c>
      <c r="E693" s="80">
        <v>2.2640342739742358E-2</v>
      </c>
      <c r="F693">
        <v>683</v>
      </c>
      <c r="G693" s="80">
        <f t="shared" ca="1" si="22"/>
        <v>1.052712892909049E-2</v>
      </c>
    </row>
    <row r="694" spans="2:7">
      <c r="B694" s="444">
        <v>43431</v>
      </c>
      <c r="C694" s="445">
        <v>432.00982699999997</v>
      </c>
      <c r="D694" s="446">
        <f t="shared" si="21"/>
        <v>-1.6686288715812347E-2</v>
      </c>
      <c r="E694" s="80">
        <v>2.2638841227322626E-2</v>
      </c>
      <c r="F694">
        <v>684</v>
      </c>
      <c r="G694" s="80">
        <f t="shared" ca="1" si="22"/>
        <v>1.5626489790174013E-3</v>
      </c>
    </row>
    <row r="695" spans="2:7">
      <c r="B695" s="444">
        <v>44168</v>
      </c>
      <c r="C695" s="445">
        <v>743.70812999999998</v>
      </c>
      <c r="D695" s="446">
        <f t="shared" si="21"/>
        <v>0.15841376416282005</v>
      </c>
      <c r="E695" s="80">
        <v>2.2593989900907774E-2</v>
      </c>
      <c r="F695">
        <v>685</v>
      </c>
      <c r="G695" s="80">
        <f t="shared" ca="1" si="22"/>
        <v>-2.5343210624319174E-2</v>
      </c>
    </row>
    <row r="696" spans="2:7">
      <c r="B696" s="444">
        <v>38128</v>
      </c>
      <c r="C696" s="445">
        <v>23.342699</v>
      </c>
      <c r="D696" s="446">
        <f t="shared" si="21"/>
        <v>-1.5695993391160679E-2</v>
      </c>
      <c r="E696" s="80">
        <v>2.2579483986500115E-2</v>
      </c>
      <c r="F696">
        <v>686</v>
      </c>
      <c r="G696" s="80">
        <f t="shared" ca="1" si="22"/>
        <v>6.9483347784328228E-2</v>
      </c>
    </row>
    <row r="697" spans="2:7">
      <c r="B697" s="444">
        <v>38736</v>
      </c>
      <c r="C697" s="445">
        <v>47.014572000000001</v>
      </c>
      <c r="D697" s="446">
        <f t="shared" si="21"/>
        <v>-8.9443125455442973E-2</v>
      </c>
      <c r="E697" s="80">
        <v>2.257727184253322E-2</v>
      </c>
      <c r="F697">
        <v>687</v>
      </c>
      <c r="G697" s="80">
        <f t="shared" ca="1" si="22"/>
        <v>1.6257866609073114E-2</v>
      </c>
    </row>
    <row r="698" spans="2:7">
      <c r="B698" s="444">
        <v>42541</v>
      </c>
      <c r="C698" s="445">
        <v>311.94326799999999</v>
      </c>
      <c r="D698" s="446">
        <f t="shared" si="21"/>
        <v>5.6448009031684343E-4</v>
      </c>
      <c r="E698" s="80">
        <v>2.2556808296720021E-2</v>
      </c>
      <c r="F698">
        <v>688</v>
      </c>
      <c r="G698" s="80">
        <f t="shared" ca="1" si="22"/>
        <v>2.3159879789918309E-2</v>
      </c>
    </row>
    <row r="699" spans="2:7">
      <c r="B699" s="444">
        <v>42517</v>
      </c>
      <c r="C699" s="445">
        <v>306.660889</v>
      </c>
      <c r="D699" s="446">
        <f t="shared" si="21"/>
        <v>-4.3766727391314153E-2</v>
      </c>
      <c r="E699" s="80">
        <v>2.2539982286094995E-2</v>
      </c>
      <c r="F699">
        <v>689</v>
      </c>
      <c r="G699" s="80">
        <f t="shared" ca="1" si="22"/>
        <v>8.3490971206189261E-3</v>
      </c>
    </row>
    <row r="700" spans="2:7">
      <c r="B700" s="444">
        <v>44463</v>
      </c>
      <c r="C700" s="445">
        <v>1196.2991939999999</v>
      </c>
      <c r="D700" s="446">
        <f t="shared" si="21"/>
        <v>0.10651270437747296</v>
      </c>
      <c r="E700" s="80">
        <v>2.2509948151120618E-2</v>
      </c>
      <c r="F700">
        <v>690</v>
      </c>
      <c r="G700" s="80">
        <f t="shared" ca="1" si="22"/>
        <v>2.9136230361677264E-2</v>
      </c>
    </row>
    <row r="701" spans="2:7">
      <c r="B701" s="444">
        <v>40183</v>
      </c>
      <c r="C701" s="445">
        <v>69.170424999999994</v>
      </c>
      <c r="D701" s="446">
        <f t="shared" si="21"/>
        <v>-3.8845169469227669E-2</v>
      </c>
      <c r="E701" s="80">
        <v>2.25006712290583E-2</v>
      </c>
      <c r="F701">
        <v>691</v>
      </c>
      <c r="G701" s="80">
        <f t="shared" ca="1" si="22"/>
        <v>-3.2690302761619449E-3</v>
      </c>
    </row>
    <row r="702" spans="2:7">
      <c r="B702" s="444">
        <v>41807</v>
      </c>
      <c r="C702" s="445">
        <v>280.87152099999997</v>
      </c>
      <c r="D702" s="446">
        <f t="shared" si="21"/>
        <v>-4.4056010668699352E-3</v>
      </c>
      <c r="E702" s="80">
        <v>2.2496572022993266E-2</v>
      </c>
      <c r="F702">
        <v>692</v>
      </c>
      <c r="G702" s="80">
        <f t="shared" ca="1" si="22"/>
        <v>5.4275937857440143E-2</v>
      </c>
    </row>
    <row r="703" spans="2:7">
      <c r="B703" s="444">
        <v>41992</v>
      </c>
      <c r="C703" s="445">
        <v>310.52526899999998</v>
      </c>
      <c r="D703" s="446">
        <f t="shared" si="21"/>
        <v>-3.2330913699734953E-2</v>
      </c>
      <c r="E703" s="80">
        <v>2.2486625588527653E-2</v>
      </c>
      <c r="F703">
        <v>693</v>
      </c>
      <c r="G703" s="80">
        <f t="shared" ca="1" si="22"/>
        <v>-5.2203635098517158E-2</v>
      </c>
    </row>
    <row r="704" spans="2:7">
      <c r="B704" s="444">
        <v>43395</v>
      </c>
      <c r="C704" s="445">
        <v>412.97177099999999</v>
      </c>
      <c r="D704" s="446">
        <f t="shared" si="21"/>
        <v>4.2973538106568565E-2</v>
      </c>
      <c r="E704" s="80">
        <v>2.2482935889703404E-2</v>
      </c>
      <c r="F704">
        <v>694</v>
      </c>
      <c r="G704" s="80">
        <f t="shared" ca="1" si="22"/>
        <v>4.5072904342991653E-2</v>
      </c>
    </row>
    <row r="705" spans="2:7">
      <c r="B705" s="444">
        <v>41607</v>
      </c>
      <c r="C705" s="445">
        <v>207.48672500000001</v>
      </c>
      <c r="D705" s="446">
        <f t="shared" si="21"/>
        <v>-5.4558262134157376E-2</v>
      </c>
      <c r="E705" s="80">
        <v>2.2454240939455916E-2</v>
      </c>
      <c r="F705">
        <v>695</v>
      </c>
      <c r="G705" s="80">
        <f t="shared" ca="1" si="22"/>
        <v>1.495265755397047E-2</v>
      </c>
    </row>
    <row r="706" spans="2:7">
      <c r="B706" s="444">
        <v>44008</v>
      </c>
      <c r="C706" s="445">
        <v>480.06219499999997</v>
      </c>
      <c r="D706" s="446">
        <f t="shared" si="21"/>
        <v>6.0025050582907857E-2</v>
      </c>
      <c r="E706" s="80">
        <v>2.2452359919518328E-2</v>
      </c>
      <c r="F706">
        <v>696</v>
      </c>
      <c r="G706" s="80">
        <f t="shared" ca="1" si="22"/>
        <v>-6.2688128044417419E-3</v>
      </c>
    </row>
    <row r="707" spans="2:7">
      <c r="B707" s="444">
        <v>41516</v>
      </c>
      <c r="C707" s="445">
        <v>198.41743500000001</v>
      </c>
      <c r="D707" s="446">
        <f t="shared" si="21"/>
        <v>8.8373312360728873E-2</v>
      </c>
      <c r="E707" s="80">
        <v>2.2404631555945409E-2</v>
      </c>
      <c r="F707">
        <v>697</v>
      </c>
      <c r="G707" s="80">
        <f t="shared" ca="1" si="22"/>
        <v>1.964727679066584E-2</v>
      </c>
    </row>
    <row r="708" spans="2:7">
      <c r="B708" s="444">
        <v>38145</v>
      </c>
      <c r="C708" s="445">
        <v>23.388179999999998</v>
      </c>
      <c r="D708" s="446">
        <f t="shared" si="21"/>
        <v>-0.12388892716874522</v>
      </c>
      <c r="E708" s="80">
        <v>2.239932560982183E-2</v>
      </c>
      <c r="F708">
        <v>698</v>
      </c>
      <c r="G708" s="80">
        <f t="shared" ca="1" si="22"/>
        <v>-7.1608210009780687E-3</v>
      </c>
    </row>
    <row r="709" spans="2:7">
      <c r="B709" s="444">
        <v>43539</v>
      </c>
      <c r="C709" s="445">
        <v>435.44009399999999</v>
      </c>
      <c r="D709" s="446">
        <f t="shared" si="21"/>
        <v>3.9092145772177345E-2</v>
      </c>
      <c r="E709" s="80">
        <v>2.2398759980653882E-2</v>
      </c>
      <c r="F709">
        <v>699</v>
      </c>
      <c r="G709" s="80">
        <f t="shared" ca="1" si="22"/>
        <v>6.0164332286152651E-2</v>
      </c>
    </row>
    <row r="710" spans="2:7">
      <c r="B710" s="444">
        <v>41901</v>
      </c>
      <c r="C710" s="445">
        <v>325.69574</v>
      </c>
      <c r="D710" s="446">
        <f t="shared" si="21"/>
        <v>7.7589754140520606E-2</v>
      </c>
      <c r="E710" s="80">
        <v>2.2390006174914712E-2</v>
      </c>
      <c r="F710">
        <v>700</v>
      </c>
      <c r="G710" s="80">
        <f t="shared" ca="1" si="22"/>
        <v>-1.6629026727338351E-2</v>
      </c>
    </row>
    <row r="711" spans="2:7">
      <c r="B711" s="444">
        <v>38884</v>
      </c>
      <c r="C711" s="445">
        <v>35.351211999999997</v>
      </c>
      <c r="D711" s="446">
        <f t="shared" si="21"/>
        <v>-4.1179661685653679E-2</v>
      </c>
      <c r="E711" s="80">
        <v>2.2373478823322301E-2</v>
      </c>
      <c r="F711">
        <v>701</v>
      </c>
      <c r="G711" s="80">
        <f t="shared" ca="1" si="22"/>
        <v>-2.7659323166936908E-2</v>
      </c>
    </row>
    <row r="712" spans="2:7">
      <c r="B712" s="444">
        <v>40554</v>
      </c>
      <c r="C712" s="445">
        <v>87.635047999999998</v>
      </c>
      <c r="D712" s="446">
        <f t="shared" si="21"/>
        <v>-0.10015975858702408</v>
      </c>
      <c r="E712" s="80">
        <v>2.2370292039006756E-2</v>
      </c>
      <c r="F712">
        <v>702</v>
      </c>
      <c r="G712" s="80">
        <f t="shared" ca="1" si="22"/>
        <v>3.6819575016190965E-2</v>
      </c>
    </row>
    <row r="713" spans="2:7">
      <c r="B713" s="444">
        <v>45068</v>
      </c>
      <c r="C713" s="445">
        <v>1068.6883539999999</v>
      </c>
      <c r="D713" s="446">
        <f t="shared" si="21"/>
        <v>-5.8675607711651256E-3</v>
      </c>
      <c r="E713" s="80">
        <v>2.2367207404746736E-2</v>
      </c>
      <c r="F713">
        <v>703</v>
      </c>
      <c r="G713" s="80">
        <f t="shared" ca="1" si="22"/>
        <v>6.9631947960651234E-3</v>
      </c>
    </row>
    <row r="714" spans="2:7">
      <c r="B714" s="444">
        <v>45334</v>
      </c>
      <c r="C714" s="445">
        <v>1632.3524170000001</v>
      </c>
      <c r="D714" s="446">
        <f t="shared" si="21"/>
        <v>3.8484445869794381E-2</v>
      </c>
      <c r="E714" s="80">
        <v>2.2292502475740328E-2</v>
      </c>
      <c r="F714">
        <v>704</v>
      </c>
      <c r="G714" s="80">
        <f t="shared" ca="1" si="22"/>
        <v>2.1923348170184064E-2</v>
      </c>
    </row>
    <row r="715" spans="2:7">
      <c r="B715" s="444">
        <v>43654</v>
      </c>
      <c r="C715" s="445">
        <v>440.38986199999999</v>
      </c>
      <c r="D715" s="446">
        <f t="shared" ref="D715:D778" si="23">B715/B716-1</f>
        <v>8.7923042416388375E-2</v>
      </c>
      <c r="E715" s="80">
        <v>2.2284442904410673E-2</v>
      </c>
      <c r="F715">
        <v>705</v>
      </c>
      <c r="G715" s="80">
        <f t="shared" ref="G715:G778" ca="1" si="24">_xlfn.NORM.INV(RAND(),M$13,M$14)</f>
        <v>-1.2866855133486725E-3</v>
      </c>
    </row>
    <row r="716" spans="2:7">
      <c r="B716" s="444">
        <v>40126</v>
      </c>
      <c r="C716" s="445">
        <v>56.716988000000001</v>
      </c>
      <c r="D716" s="446">
        <f t="shared" si="23"/>
        <v>-9.607803383568736E-2</v>
      </c>
      <c r="E716" s="80">
        <v>2.2276851490450555E-2</v>
      </c>
      <c r="F716">
        <v>706</v>
      </c>
      <c r="G716" s="80">
        <f t="shared" ca="1" si="24"/>
        <v>6.8316932502412711E-3</v>
      </c>
    </row>
    <row r="717" spans="2:7">
      <c r="B717" s="444">
        <v>44391</v>
      </c>
      <c r="C717" s="445">
        <v>866.27758800000004</v>
      </c>
      <c r="D717" s="446">
        <f t="shared" si="23"/>
        <v>0.15202553655308426</v>
      </c>
      <c r="E717" s="80">
        <v>2.2211805873116219E-2</v>
      </c>
      <c r="F717">
        <v>707</v>
      </c>
      <c r="G717" s="80">
        <f t="shared" ca="1" si="24"/>
        <v>-7.7216083402575813E-3</v>
      </c>
    </row>
    <row r="718" spans="2:7">
      <c r="B718" s="444">
        <v>38533</v>
      </c>
      <c r="C718" s="445">
        <v>30.569094</v>
      </c>
      <c r="D718" s="446">
        <f t="shared" si="23"/>
        <v>-9.8811918237522778E-2</v>
      </c>
      <c r="E718" s="80">
        <v>2.2148614046443527E-2</v>
      </c>
      <c r="F718">
        <v>708</v>
      </c>
      <c r="G718" s="80">
        <f t="shared" ca="1" si="24"/>
        <v>-6.1444433053108781E-2</v>
      </c>
    </row>
    <row r="719" spans="2:7">
      <c r="B719" s="444">
        <v>42758</v>
      </c>
      <c r="C719" s="445">
        <v>352.25765999999999</v>
      </c>
      <c r="D719" s="446">
        <f t="shared" si="23"/>
        <v>0.1219038623005877</v>
      </c>
      <c r="E719" s="80">
        <v>2.2116047235399394E-2</v>
      </c>
      <c r="F719">
        <v>709</v>
      </c>
      <c r="G719" s="80">
        <f t="shared" ca="1" si="24"/>
        <v>-7.1166823827867485E-3</v>
      </c>
    </row>
    <row r="720" spans="2:7">
      <c r="B720" s="444">
        <v>38112</v>
      </c>
      <c r="C720" s="445">
        <v>21.963177000000002</v>
      </c>
      <c r="D720" s="446">
        <f t="shared" si="23"/>
        <v>-6.7505076949426202E-2</v>
      </c>
      <c r="E720" s="80">
        <v>2.2081253943937229E-2</v>
      </c>
      <c r="F720">
        <v>710</v>
      </c>
      <c r="G720" s="80">
        <f t="shared" ca="1" si="24"/>
        <v>6.064131362383101E-2</v>
      </c>
    </row>
    <row r="721" spans="2:7">
      <c r="B721" s="444">
        <v>40871</v>
      </c>
      <c r="C721" s="445">
        <v>73.473961000000003</v>
      </c>
      <c r="D721" s="446">
        <f t="shared" si="23"/>
        <v>-2.8707906556714735E-2</v>
      </c>
      <c r="E721" s="80">
        <v>2.2080861698895449E-2</v>
      </c>
      <c r="F721">
        <v>711</v>
      </c>
      <c r="G721" s="80">
        <f t="shared" ca="1" si="24"/>
        <v>4.9993833034217894E-2</v>
      </c>
    </row>
    <row r="722" spans="2:7">
      <c r="B722" s="444">
        <v>42079</v>
      </c>
      <c r="C722" s="445">
        <v>403.631348</v>
      </c>
      <c r="D722" s="446">
        <f t="shared" si="23"/>
        <v>1.8886655851231282E-2</v>
      </c>
      <c r="E722" s="80">
        <v>2.2061085609032416E-2</v>
      </c>
      <c r="F722">
        <v>712</v>
      </c>
      <c r="G722" s="80">
        <f t="shared" ca="1" si="24"/>
        <v>1.1486223755269009E-2</v>
      </c>
    </row>
    <row r="723" spans="2:7">
      <c r="B723" s="444">
        <v>41299</v>
      </c>
      <c r="C723" s="445">
        <v>129.52572599999999</v>
      </c>
      <c r="D723" s="446">
        <f t="shared" si="23"/>
        <v>7.8471823262129758E-2</v>
      </c>
      <c r="E723" s="80">
        <v>2.2060152082960638E-2</v>
      </c>
      <c r="F723">
        <v>713</v>
      </c>
      <c r="G723" s="80">
        <f t="shared" ca="1" si="24"/>
        <v>7.3585829566082447E-3</v>
      </c>
    </row>
    <row r="724" spans="2:7">
      <c r="B724" s="444">
        <v>38294</v>
      </c>
      <c r="C724" s="445">
        <v>27.893597</v>
      </c>
      <c r="D724" s="446">
        <f t="shared" si="23"/>
        <v>-0.1292662407057914</v>
      </c>
      <c r="E724" s="80">
        <v>2.205170519006705E-2</v>
      </c>
      <c r="F724">
        <v>714</v>
      </c>
      <c r="G724" s="80">
        <f t="shared" ca="1" si="24"/>
        <v>-1.3437376309196655E-3</v>
      </c>
    </row>
    <row r="725" spans="2:7">
      <c r="B725" s="444">
        <v>43979</v>
      </c>
      <c r="C725" s="445">
        <v>463.20379600000001</v>
      </c>
      <c r="D725" s="446">
        <f t="shared" si="23"/>
        <v>0.15648995477016925</v>
      </c>
      <c r="E725" s="80">
        <v>2.2036222176091691E-2</v>
      </c>
      <c r="F725">
        <v>715</v>
      </c>
      <c r="G725" s="80">
        <f t="shared" ca="1" si="24"/>
        <v>-2.504799026552015E-2</v>
      </c>
    </row>
    <row r="726" spans="2:7">
      <c r="B726" s="444">
        <v>38028</v>
      </c>
      <c r="C726" s="445">
        <v>22.582014000000001</v>
      </c>
      <c r="D726" s="446">
        <f t="shared" si="23"/>
        <v>-5.7149232638286307E-2</v>
      </c>
      <c r="E726" s="80">
        <v>2.1930260430497617E-2</v>
      </c>
      <c r="F726">
        <v>716</v>
      </c>
      <c r="G726" s="80">
        <f t="shared" ca="1" si="24"/>
        <v>5.6612362392414149E-4</v>
      </c>
    </row>
    <row r="727" spans="2:7">
      <c r="B727" s="444">
        <v>40333</v>
      </c>
      <c r="C727" s="445">
        <v>70.915015999999994</v>
      </c>
      <c r="D727" s="446">
        <f t="shared" si="23"/>
        <v>-7.13101542712411E-2</v>
      </c>
      <c r="E727" s="80">
        <v>2.1922969952603788E-2</v>
      </c>
      <c r="F727">
        <v>717</v>
      </c>
      <c r="G727" s="80">
        <f t="shared" ca="1" si="24"/>
        <v>-1.1653476280318461E-3</v>
      </c>
    </row>
    <row r="728" spans="2:7">
      <c r="B728" s="444">
        <v>43430</v>
      </c>
      <c r="C728" s="445">
        <v>422.44613600000002</v>
      </c>
      <c r="D728" s="446">
        <f t="shared" si="23"/>
        <v>-3.1747447273375862E-2</v>
      </c>
      <c r="E728" s="80">
        <v>2.1908852144032043E-2</v>
      </c>
      <c r="F728">
        <v>718</v>
      </c>
      <c r="G728" s="80">
        <f t="shared" ca="1" si="24"/>
        <v>-5.5485233636492033E-3</v>
      </c>
    </row>
    <row r="729" spans="2:7">
      <c r="B729" s="444">
        <v>44854</v>
      </c>
      <c r="C729" s="445">
        <v>946.04455600000006</v>
      </c>
      <c r="D729" s="446">
        <f t="shared" si="23"/>
        <v>2.4953155705863539E-2</v>
      </c>
      <c r="E729" s="80">
        <v>2.1845011824204397E-2</v>
      </c>
      <c r="F729">
        <v>719</v>
      </c>
      <c r="G729" s="80">
        <f t="shared" ca="1" si="24"/>
        <v>1.9634451681447571E-3</v>
      </c>
    </row>
    <row r="730" spans="2:7">
      <c r="B730" s="444">
        <v>43762</v>
      </c>
      <c r="C730" s="445">
        <v>475.18316700000003</v>
      </c>
      <c r="D730" s="446">
        <f t="shared" si="23"/>
        <v>-2.7208464855732917E-2</v>
      </c>
      <c r="E730" s="80">
        <v>2.182350412142009E-2</v>
      </c>
      <c r="F730">
        <v>720</v>
      </c>
      <c r="G730" s="80">
        <f t="shared" ca="1" si="24"/>
        <v>-1.7167855399890523E-2</v>
      </c>
    </row>
    <row r="731" spans="2:7">
      <c r="B731" s="444">
        <v>44986</v>
      </c>
      <c r="C731" s="445">
        <v>1033.138794</v>
      </c>
      <c r="D731" s="446">
        <f t="shared" si="23"/>
        <v>4.7721079721452453E-2</v>
      </c>
      <c r="E731" s="80">
        <v>2.1807668354166143E-2</v>
      </c>
      <c r="F731">
        <v>721</v>
      </c>
      <c r="G731" s="80">
        <f t="shared" ca="1" si="24"/>
        <v>1.190577483127026E-2</v>
      </c>
    </row>
    <row r="732" spans="2:7">
      <c r="B732" s="444">
        <v>42937</v>
      </c>
      <c r="C732" s="445">
        <v>377.22467</v>
      </c>
      <c r="D732" s="446">
        <f t="shared" si="23"/>
        <v>5.3281000858579564E-2</v>
      </c>
      <c r="E732" s="80">
        <v>2.1792185758295446E-2</v>
      </c>
      <c r="F732">
        <v>722</v>
      </c>
      <c r="G732" s="80">
        <f t="shared" ca="1" si="24"/>
        <v>-5.1062306899248861E-3</v>
      </c>
    </row>
    <row r="733" spans="2:7">
      <c r="B733" s="444">
        <v>40765</v>
      </c>
      <c r="C733" s="445">
        <v>78.450539000000006</v>
      </c>
      <c r="D733" s="446">
        <f t="shared" si="23"/>
        <v>1.9252406550818835E-2</v>
      </c>
      <c r="E733" s="80">
        <v>2.1783892172779096E-2</v>
      </c>
      <c r="F733">
        <v>723</v>
      </c>
      <c r="G733" s="80">
        <f t="shared" ca="1" si="24"/>
        <v>4.0964047796607249E-2</v>
      </c>
    </row>
    <row r="734" spans="2:7">
      <c r="B734" s="444">
        <v>39995</v>
      </c>
      <c r="C734" s="445">
        <v>34.422393999999997</v>
      </c>
      <c r="D734" s="446">
        <f t="shared" si="23"/>
        <v>-4.6557642795842513E-2</v>
      </c>
      <c r="E734" s="80">
        <v>2.1779972463134012E-2</v>
      </c>
      <c r="F734">
        <v>724</v>
      </c>
      <c r="G734" s="80">
        <f t="shared" ca="1" si="24"/>
        <v>-1.0362573441913051E-3</v>
      </c>
    </row>
    <row r="735" spans="2:7">
      <c r="B735" s="444">
        <v>41948</v>
      </c>
      <c r="C735" s="445">
        <v>313.61248799999998</v>
      </c>
      <c r="D735" s="446">
        <f t="shared" si="23"/>
        <v>-2.9183734870050215E-2</v>
      </c>
      <c r="E735" s="80">
        <v>2.1772455636942523E-2</v>
      </c>
      <c r="F735">
        <v>725</v>
      </c>
      <c r="G735" s="80">
        <f t="shared" ca="1" si="24"/>
        <v>-1.2055541429675158E-2</v>
      </c>
    </row>
    <row r="736" spans="2:7">
      <c r="B736" s="444">
        <v>43209</v>
      </c>
      <c r="C736" s="445">
        <v>427.38665800000001</v>
      </c>
      <c r="D736" s="446">
        <f t="shared" si="23"/>
        <v>-4.6179996026577741E-2</v>
      </c>
      <c r="E736" s="80">
        <v>2.1768476765628098E-2</v>
      </c>
      <c r="F736">
        <v>726</v>
      </c>
      <c r="G736" s="80">
        <f t="shared" ca="1" si="24"/>
        <v>3.743128181902506E-2</v>
      </c>
    </row>
    <row r="737" spans="2:7">
      <c r="B737" s="444">
        <v>45301</v>
      </c>
      <c r="C737" s="445">
        <v>1449.9460449999999</v>
      </c>
      <c r="D737" s="446">
        <f t="shared" si="23"/>
        <v>2.3450737636400598E-2</v>
      </c>
      <c r="E737" s="80">
        <v>2.1706303520676373E-2</v>
      </c>
      <c r="F737">
        <v>727</v>
      </c>
      <c r="G737" s="80">
        <f t="shared" ca="1" si="24"/>
        <v>8.0824368303514769E-3</v>
      </c>
    </row>
    <row r="738" spans="2:7">
      <c r="B738" s="444">
        <v>44263</v>
      </c>
      <c r="C738" s="445">
        <v>833.04107699999997</v>
      </c>
      <c r="D738" s="446">
        <f t="shared" si="23"/>
        <v>0.15859595853837294</v>
      </c>
      <c r="E738" s="80">
        <v>2.1667728905469197E-2</v>
      </c>
      <c r="F738">
        <v>728</v>
      </c>
      <c r="G738" s="80">
        <f t="shared" ca="1" si="24"/>
        <v>-2.4633247552465393E-2</v>
      </c>
    </row>
    <row r="739" spans="2:7">
      <c r="B739" s="444">
        <v>38204</v>
      </c>
      <c r="C739" s="445">
        <v>23.73987</v>
      </c>
      <c r="D739" s="446">
        <f t="shared" si="23"/>
        <v>-0.14384958429509442</v>
      </c>
      <c r="E739" s="80">
        <v>2.1659559480708301E-2</v>
      </c>
      <c r="F739">
        <v>729</v>
      </c>
      <c r="G739" s="80">
        <f t="shared" ca="1" si="24"/>
        <v>4.7394653140506587E-2</v>
      </c>
    </row>
    <row r="740" spans="2:7">
      <c r="B740" s="444">
        <v>44623</v>
      </c>
      <c r="C740" s="445">
        <v>1020.5639650000001</v>
      </c>
      <c r="D740" s="446">
        <f t="shared" si="23"/>
        <v>5.4294152392203143E-2</v>
      </c>
      <c r="E740" s="80">
        <v>2.1648343573517304E-2</v>
      </c>
      <c r="F740">
        <v>730</v>
      </c>
      <c r="G740" s="80">
        <f t="shared" ca="1" si="24"/>
        <v>1.1592515290523861E-2</v>
      </c>
    </row>
    <row r="741" spans="2:7">
      <c r="B741" s="444">
        <v>42325</v>
      </c>
      <c r="C741" s="445">
        <v>341.51110799999998</v>
      </c>
      <c r="D741" s="446">
        <f t="shared" si="23"/>
        <v>-1.7365867248624434E-2</v>
      </c>
      <c r="E741" s="80">
        <v>2.164280635426663E-2</v>
      </c>
      <c r="F741">
        <v>731</v>
      </c>
      <c r="G741" s="80">
        <f t="shared" ca="1" si="24"/>
        <v>8.2324484645120339E-4</v>
      </c>
    </row>
    <row r="742" spans="2:7">
      <c r="B742" s="444">
        <v>43073</v>
      </c>
      <c r="C742" s="445">
        <v>355.09750400000001</v>
      </c>
      <c r="D742" s="446">
        <f t="shared" si="23"/>
        <v>-3.0869614129823364E-2</v>
      </c>
      <c r="E742" s="80">
        <v>2.1626371163635527E-2</v>
      </c>
      <c r="F742">
        <v>732</v>
      </c>
      <c r="G742" s="80">
        <f t="shared" ca="1" si="24"/>
        <v>-4.9442273908531769E-3</v>
      </c>
    </row>
    <row r="743" spans="2:7">
      <c r="B743" s="444">
        <v>44445</v>
      </c>
      <c r="C743" s="445">
        <v>1057.0894780000001</v>
      </c>
      <c r="D743" s="446">
        <f t="shared" si="23"/>
        <v>0.14142996558631671</v>
      </c>
      <c r="E743" s="80">
        <v>2.1621912804539845E-2</v>
      </c>
      <c r="F743">
        <v>733</v>
      </c>
      <c r="G743" s="80">
        <f t="shared" ca="1" si="24"/>
        <v>2.6372115038372577E-2</v>
      </c>
    </row>
    <row r="744" spans="2:7">
      <c r="B744" s="444">
        <v>38938</v>
      </c>
      <c r="C744" s="445">
        <v>45.531081999999998</v>
      </c>
      <c r="D744" s="446">
        <f t="shared" si="23"/>
        <v>-1.8179984366726298E-2</v>
      </c>
      <c r="E744" s="80">
        <v>2.1606543457667549E-2</v>
      </c>
      <c r="F744">
        <v>734</v>
      </c>
      <c r="G744" s="80">
        <f t="shared" ca="1" si="24"/>
        <v>-2.8229305445166851E-2</v>
      </c>
    </row>
    <row r="745" spans="2:7">
      <c r="B745" s="444">
        <v>39659</v>
      </c>
      <c r="C745" s="445">
        <v>34.824249000000002</v>
      </c>
      <c r="D745" s="446">
        <f t="shared" si="23"/>
        <v>-8.6261318342050086E-2</v>
      </c>
      <c r="E745" s="80">
        <v>2.1553528212499451E-2</v>
      </c>
      <c r="F745">
        <v>735</v>
      </c>
      <c r="G745" s="80">
        <f t="shared" ca="1" si="24"/>
        <v>2.5322563567030065E-2</v>
      </c>
    </row>
    <row r="746" spans="2:7">
      <c r="B746" s="444">
        <v>43403</v>
      </c>
      <c r="C746" s="445">
        <v>424.28286700000001</v>
      </c>
      <c r="D746" s="446">
        <f t="shared" si="23"/>
        <v>0.12033762680364468</v>
      </c>
      <c r="E746" s="80">
        <v>2.155238740125176E-2</v>
      </c>
      <c r="F746">
        <v>736</v>
      </c>
      <c r="G746" s="80">
        <f t="shared" ca="1" si="24"/>
        <v>5.2433828647369621E-3</v>
      </c>
    </row>
    <row r="747" spans="2:7">
      <c r="B747" s="444">
        <v>38741</v>
      </c>
      <c r="C747" s="445">
        <v>47.888596</v>
      </c>
      <c r="D747" s="446">
        <f t="shared" si="23"/>
        <v>-1.3445720542921924E-2</v>
      </c>
      <c r="E747" s="80">
        <v>2.1539675010310066E-2</v>
      </c>
      <c r="F747">
        <v>737</v>
      </c>
      <c r="G747" s="80">
        <f t="shared" ca="1" si="24"/>
        <v>3.7988228565268026E-2</v>
      </c>
    </row>
    <row r="748" spans="2:7">
      <c r="B748" s="444">
        <v>39269</v>
      </c>
      <c r="C748" s="445">
        <v>56.045219000000003</v>
      </c>
      <c r="D748" s="446">
        <f t="shared" si="23"/>
        <v>-0.12177394104754657</v>
      </c>
      <c r="E748" s="80">
        <v>2.1476344590331209E-2</v>
      </c>
      <c r="F748">
        <v>738</v>
      </c>
      <c r="G748" s="80">
        <f t="shared" ca="1" si="24"/>
        <v>-9.6148133889544431E-3</v>
      </c>
    </row>
    <row r="749" spans="2:7">
      <c r="B749" s="444">
        <v>44714</v>
      </c>
      <c r="C749" s="445">
        <v>946.56872599999997</v>
      </c>
      <c r="D749" s="446">
        <f t="shared" si="23"/>
        <v>0.14486890618598935</v>
      </c>
      <c r="E749" s="80">
        <v>2.1416605813342926E-2</v>
      </c>
      <c r="F749">
        <v>739</v>
      </c>
      <c r="G749" s="80">
        <f t="shared" ca="1" si="24"/>
        <v>6.8175945401152639E-4</v>
      </c>
    </row>
    <row r="750" spans="2:7">
      <c r="B750" s="444">
        <v>39056</v>
      </c>
      <c r="C750" s="445">
        <v>52.058376000000003</v>
      </c>
      <c r="D750" s="446">
        <f t="shared" si="23"/>
        <v>-8.2115158636897778E-2</v>
      </c>
      <c r="E750" s="80">
        <v>2.1392843846705922E-2</v>
      </c>
      <c r="F750">
        <v>740</v>
      </c>
      <c r="G750" s="80">
        <f t="shared" ca="1" si="24"/>
        <v>-2.2149683140166077E-2</v>
      </c>
    </row>
    <row r="751" spans="2:7">
      <c r="B751" s="444">
        <v>42550</v>
      </c>
      <c r="C751" s="445">
        <v>294.861603</v>
      </c>
      <c r="D751" s="446">
        <f t="shared" si="23"/>
        <v>1.7942583732057482E-2</v>
      </c>
      <c r="E751" s="80">
        <v>2.1382378006131519E-2</v>
      </c>
      <c r="F751">
        <v>741</v>
      </c>
      <c r="G751" s="80">
        <f t="shared" ca="1" si="24"/>
        <v>2.4273871922680039E-2</v>
      </c>
    </row>
    <row r="752" spans="2:7">
      <c r="B752" s="444">
        <v>41800</v>
      </c>
      <c r="C752" s="445">
        <v>270.01870700000001</v>
      </c>
      <c r="D752" s="446">
        <f t="shared" si="23"/>
        <v>-2.6231188557051643E-2</v>
      </c>
      <c r="E752" s="80">
        <v>2.1365748358687098E-2</v>
      </c>
      <c r="F752">
        <v>742</v>
      </c>
      <c r="G752" s="80">
        <f t="shared" ca="1" si="24"/>
        <v>-4.0116508681844402E-2</v>
      </c>
    </row>
    <row r="753" spans="2:7">
      <c r="B753" s="444">
        <v>42926</v>
      </c>
      <c r="C753" s="445">
        <v>354.17303500000003</v>
      </c>
      <c r="D753" s="446">
        <f t="shared" si="23"/>
        <v>5.6874138270632368E-2</v>
      </c>
      <c r="E753" s="80">
        <v>2.1336802290190304E-2</v>
      </c>
      <c r="F753">
        <v>743</v>
      </c>
      <c r="G753" s="80">
        <f t="shared" ca="1" si="24"/>
        <v>1.3388800529922163E-2</v>
      </c>
    </row>
    <row r="754" spans="2:7">
      <c r="B754" s="444">
        <v>40616</v>
      </c>
      <c r="C754" s="445">
        <v>86.006538000000006</v>
      </c>
      <c r="D754" s="446">
        <f t="shared" si="23"/>
        <v>1.2078783247466696E-3</v>
      </c>
      <c r="E754" s="80">
        <v>2.1323203653988099E-2</v>
      </c>
      <c r="F754">
        <v>744</v>
      </c>
      <c r="G754" s="80">
        <f t="shared" ca="1" si="24"/>
        <v>-1.5270829349660993E-2</v>
      </c>
    </row>
    <row r="755" spans="2:7">
      <c r="B755" s="444">
        <v>40567</v>
      </c>
      <c r="C755" s="445">
        <v>94.068520000000007</v>
      </c>
      <c r="D755" s="446">
        <f t="shared" si="23"/>
        <v>-2.1326385370678658E-2</v>
      </c>
      <c r="E755" s="80">
        <v>2.1304617042634089E-2</v>
      </c>
      <c r="F755">
        <v>745</v>
      </c>
      <c r="G755" s="80">
        <f t="shared" ca="1" si="24"/>
        <v>-4.6592847986539456E-3</v>
      </c>
    </row>
    <row r="756" spans="2:7">
      <c r="B756" s="444">
        <v>41451</v>
      </c>
      <c r="C756" s="445">
        <v>146.279053</v>
      </c>
      <c r="D756" s="446">
        <f t="shared" si="23"/>
        <v>5.8098276962348372E-2</v>
      </c>
      <c r="E756" s="80">
        <v>2.1303076240216656E-2</v>
      </c>
      <c r="F756">
        <v>746</v>
      </c>
      <c r="G756" s="80">
        <f t="shared" ca="1" si="24"/>
        <v>4.0754465722670126E-4</v>
      </c>
    </row>
    <row r="757" spans="2:7">
      <c r="B757" s="444">
        <v>39175</v>
      </c>
      <c r="C757" s="445">
        <v>45.911560000000001</v>
      </c>
      <c r="D757" s="446">
        <f t="shared" si="23"/>
        <v>-0.11214106021802683</v>
      </c>
      <c r="E757" s="80">
        <v>2.1284709820852621E-2</v>
      </c>
      <c r="F757">
        <v>747</v>
      </c>
      <c r="G757" s="80">
        <f t="shared" ca="1" si="24"/>
        <v>4.3419184715907395E-2</v>
      </c>
    </row>
    <row r="758" spans="2:7">
      <c r="B758" s="444">
        <v>44123</v>
      </c>
      <c r="C758" s="445">
        <v>725.31018100000006</v>
      </c>
      <c r="D758" s="446">
        <f t="shared" si="23"/>
        <v>-3.017847722876732E-2</v>
      </c>
      <c r="E758" s="80">
        <v>2.1277865841790256E-2</v>
      </c>
      <c r="F758">
        <v>748</v>
      </c>
      <c r="G758" s="80">
        <f t="shared" ca="1" si="24"/>
        <v>-8.9635439741813962E-3</v>
      </c>
    </row>
    <row r="759" spans="2:7">
      <c r="B759" s="444">
        <v>45496</v>
      </c>
      <c r="C759" s="445">
        <v>1598.349976</v>
      </c>
      <c r="D759" s="446">
        <f t="shared" si="23"/>
        <v>0.20887471768300792</v>
      </c>
      <c r="E759" s="80">
        <v>2.1244649229999135E-2</v>
      </c>
      <c r="F759">
        <v>749</v>
      </c>
      <c r="G759" s="80">
        <f t="shared" ca="1" si="24"/>
        <v>-1.8259793552903886E-3</v>
      </c>
    </row>
    <row r="760" spans="2:7">
      <c r="B760" s="444">
        <v>37635</v>
      </c>
      <c r="C760" s="445">
        <v>12.922915</v>
      </c>
      <c r="D760" s="446">
        <f t="shared" si="23"/>
        <v>-1.4351936725768066E-2</v>
      </c>
      <c r="E760" s="80">
        <v>2.1227010387455669E-2</v>
      </c>
      <c r="F760">
        <v>750</v>
      </c>
      <c r="G760" s="80">
        <f t="shared" ca="1" si="24"/>
        <v>-1.4406947638093916E-2</v>
      </c>
    </row>
    <row r="761" spans="2:7">
      <c r="B761" s="444">
        <v>38183</v>
      </c>
      <c r="C761" s="445">
        <v>22.997057000000002</v>
      </c>
      <c r="D761" s="446">
        <f t="shared" si="23"/>
        <v>-2.6390942934366834E-2</v>
      </c>
      <c r="E761" s="80">
        <v>2.120478953051208E-2</v>
      </c>
      <c r="F761">
        <v>751</v>
      </c>
      <c r="G761" s="80">
        <f t="shared" ca="1" si="24"/>
        <v>7.6208325832433661E-3</v>
      </c>
    </row>
    <row r="762" spans="2:7">
      <c r="B762" s="444">
        <v>39218</v>
      </c>
      <c r="C762" s="445">
        <v>56.012023999999997</v>
      </c>
      <c r="D762" s="446">
        <f t="shared" si="23"/>
        <v>7.5531805569828414E-3</v>
      </c>
      <c r="E762" s="80">
        <v>2.1179976859194927E-2</v>
      </c>
      <c r="F762">
        <v>752</v>
      </c>
      <c r="G762" s="80">
        <f t="shared" ca="1" si="24"/>
        <v>-4.4538651010831681E-2</v>
      </c>
    </row>
    <row r="763" spans="2:7">
      <c r="B763" s="444">
        <v>38924</v>
      </c>
      <c r="C763" s="445">
        <v>43.953125</v>
      </c>
      <c r="D763" s="446">
        <f t="shared" si="23"/>
        <v>-4.6587958653799055E-2</v>
      </c>
      <c r="E763" s="80">
        <v>2.1169724718953731E-2</v>
      </c>
      <c r="F763">
        <v>753</v>
      </c>
      <c r="G763" s="80">
        <f t="shared" ca="1" si="24"/>
        <v>1.6409038235712117E-2</v>
      </c>
    </row>
    <row r="764" spans="2:7">
      <c r="B764" s="444">
        <v>40826</v>
      </c>
      <c r="C764" s="445">
        <v>76.917404000000005</v>
      </c>
      <c r="D764" s="446">
        <f t="shared" si="23"/>
        <v>-2.2833891814265206E-2</v>
      </c>
      <c r="E764" s="80">
        <v>2.1092917998400296E-2</v>
      </c>
      <c r="F764">
        <v>754</v>
      </c>
      <c r="G764" s="80">
        <f t="shared" ca="1" si="24"/>
        <v>-1.1095694726408605E-2</v>
      </c>
    </row>
    <row r="765" spans="2:7">
      <c r="B765" s="444">
        <v>41780</v>
      </c>
      <c r="C765" s="445">
        <v>258.00704999999999</v>
      </c>
      <c r="D765" s="446">
        <f t="shared" si="23"/>
        <v>-5.3916351531894668E-2</v>
      </c>
      <c r="E765" s="80">
        <v>2.105429642268164E-2</v>
      </c>
      <c r="F765">
        <v>755</v>
      </c>
      <c r="G765" s="80">
        <f t="shared" ca="1" si="24"/>
        <v>-3.4708836801780198E-2</v>
      </c>
    </row>
    <row r="766" spans="2:7">
      <c r="B766" s="444">
        <v>44161</v>
      </c>
      <c r="C766" s="445">
        <v>726.32720900000004</v>
      </c>
      <c r="D766" s="446">
        <f t="shared" si="23"/>
        <v>-3.1827005552796939E-3</v>
      </c>
      <c r="E766" s="80">
        <v>2.1037666997858695E-2</v>
      </c>
      <c r="F766">
        <v>756</v>
      </c>
      <c r="G766" s="80">
        <f t="shared" ca="1" si="24"/>
        <v>2.0210600199626158E-2</v>
      </c>
    </row>
    <row r="767" spans="2:7">
      <c r="B767" s="444">
        <v>44302</v>
      </c>
      <c r="C767" s="445">
        <v>877.07891800000004</v>
      </c>
      <c r="D767" s="446">
        <f t="shared" si="23"/>
        <v>0.16492242966079407</v>
      </c>
      <c r="E767" s="80">
        <v>2.1020280371527811E-2</v>
      </c>
      <c r="F767">
        <v>757</v>
      </c>
      <c r="G767" s="80">
        <f t="shared" ca="1" si="24"/>
        <v>-1.257031328543559E-2</v>
      </c>
    </row>
    <row r="768" spans="2:7">
      <c r="B768" s="444">
        <v>38030</v>
      </c>
      <c r="C768" s="445">
        <v>22.679831</v>
      </c>
      <c r="D768" s="446">
        <f t="shared" si="23"/>
        <v>-0.12241836852428756</v>
      </c>
      <c r="E768" s="80">
        <v>2.1002833033865409E-2</v>
      </c>
      <c r="F768">
        <v>758</v>
      </c>
      <c r="G768" s="80">
        <f t="shared" ca="1" si="24"/>
        <v>1.1163653595667867E-2</v>
      </c>
    </row>
    <row r="769" spans="2:7">
      <c r="B769" s="444">
        <v>43335</v>
      </c>
      <c r="C769" s="445">
        <v>432.18667599999998</v>
      </c>
      <c r="D769" s="446">
        <f t="shared" si="23"/>
        <v>0.11849576708651655</v>
      </c>
      <c r="E769" s="80">
        <v>2.0953643094359764E-2</v>
      </c>
      <c r="F769">
        <v>759</v>
      </c>
      <c r="G769" s="80">
        <f t="shared" ca="1" si="24"/>
        <v>1.7734448680543802E-2</v>
      </c>
    </row>
    <row r="770" spans="2:7">
      <c r="B770" s="444">
        <v>38744</v>
      </c>
      <c r="C770" s="445">
        <v>50.179886000000003</v>
      </c>
      <c r="D770" s="446">
        <f t="shared" si="23"/>
        <v>-0.12779991445487493</v>
      </c>
      <c r="E770" s="80">
        <v>2.0937194804089287E-2</v>
      </c>
      <c r="F770">
        <v>760</v>
      </c>
      <c r="G770" s="80">
        <f t="shared" ca="1" si="24"/>
        <v>1.5024470206720042E-2</v>
      </c>
    </row>
    <row r="771" spans="2:7">
      <c r="B771" s="444">
        <v>44421</v>
      </c>
      <c r="C771" s="445">
        <v>986.00860599999999</v>
      </c>
      <c r="D771" s="446">
        <f t="shared" si="23"/>
        <v>4.7418061777882548E-2</v>
      </c>
      <c r="E771" s="80">
        <v>2.0929968878391492E-2</v>
      </c>
      <c r="F771">
        <v>761</v>
      </c>
      <c r="G771" s="80">
        <f t="shared" ca="1" si="24"/>
        <v>-5.9656649972043445E-2</v>
      </c>
    </row>
    <row r="772" spans="2:7">
      <c r="B772" s="444">
        <v>42410</v>
      </c>
      <c r="C772" s="445">
        <v>332.188446</v>
      </c>
      <c r="D772" s="446">
        <f t="shared" si="23"/>
        <v>-1.2181771597605584E-2</v>
      </c>
      <c r="E772" s="80">
        <v>2.0914721742135267E-2</v>
      </c>
      <c r="F772">
        <v>762</v>
      </c>
      <c r="G772" s="80">
        <f t="shared" ca="1" si="24"/>
        <v>-5.8941369989000602E-3</v>
      </c>
    </row>
    <row r="773" spans="2:7">
      <c r="B773" s="444">
        <v>42933</v>
      </c>
      <c r="C773" s="445">
        <v>361.863831</v>
      </c>
      <c r="D773" s="446">
        <f t="shared" si="23"/>
        <v>8.6196427667864173E-2</v>
      </c>
      <c r="E773" s="80">
        <v>2.0873683597236958E-2</v>
      </c>
      <c r="F773">
        <v>763</v>
      </c>
      <c r="G773" s="80">
        <f t="shared" ca="1" si="24"/>
        <v>-1.0759737407282133E-2</v>
      </c>
    </row>
    <row r="774" spans="2:7">
      <c r="B774" s="444">
        <v>39526</v>
      </c>
      <c r="C774" s="445">
        <v>43.232821999999999</v>
      </c>
      <c r="D774" s="446">
        <f t="shared" si="23"/>
        <v>-0.11866749910809848</v>
      </c>
      <c r="E774" s="80">
        <v>2.082502968534472E-2</v>
      </c>
      <c r="F774">
        <v>764</v>
      </c>
      <c r="G774" s="80">
        <f t="shared" ca="1" si="24"/>
        <v>-5.1356210597334973E-2</v>
      </c>
    </row>
    <row r="775" spans="2:7">
      <c r="B775" s="444">
        <v>44848</v>
      </c>
      <c r="C775" s="445">
        <v>922.99859600000002</v>
      </c>
      <c r="D775" s="446">
        <f t="shared" si="23"/>
        <v>0.17507729392653149</v>
      </c>
      <c r="E775" s="80">
        <v>2.0822748663661628E-2</v>
      </c>
      <c r="F775">
        <v>765</v>
      </c>
      <c r="G775" s="80">
        <f t="shared" ca="1" si="24"/>
        <v>5.8501842915890173E-3</v>
      </c>
    </row>
    <row r="776" spans="2:7">
      <c r="B776" s="444">
        <v>38166</v>
      </c>
      <c r="C776" s="445">
        <v>23.410920999999998</v>
      </c>
      <c r="D776" s="446">
        <f t="shared" si="23"/>
        <v>-0.14289564104291586</v>
      </c>
      <c r="E776" s="80">
        <v>2.0822521223421431E-2</v>
      </c>
      <c r="F776">
        <v>766</v>
      </c>
      <c r="G776" s="80">
        <f t="shared" ca="1" si="24"/>
        <v>-6.2486449750047924E-3</v>
      </c>
    </row>
    <row r="777" spans="2:7">
      <c r="B777" s="444">
        <v>44529</v>
      </c>
      <c r="C777" s="445">
        <v>1006.237305</v>
      </c>
      <c r="D777" s="446">
        <f t="shared" si="23"/>
        <v>3.2197496522948565E-2</v>
      </c>
      <c r="E777" s="80">
        <v>2.0809826681926102E-2</v>
      </c>
      <c r="F777">
        <v>767</v>
      </c>
      <c r="G777" s="80">
        <f t="shared" ca="1" si="24"/>
        <v>3.5651071088637666E-2</v>
      </c>
    </row>
    <row r="778" spans="2:7">
      <c r="B778" s="444">
        <v>43140</v>
      </c>
      <c r="C778" s="445">
        <v>404.49737499999998</v>
      </c>
      <c r="D778" s="446">
        <f t="shared" si="23"/>
        <v>-4.2864749733759311E-2</v>
      </c>
      <c r="E778" s="80">
        <v>2.0808061965879032E-2</v>
      </c>
      <c r="F778">
        <v>768</v>
      </c>
      <c r="G778" s="80">
        <f t="shared" ca="1" si="24"/>
        <v>3.0424128670568797E-2</v>
      </c>
    </row>
    <row r="779" spans="2:7">
      <c r="B779" s="444">
        <v>45072</v>
      </c>
      <c r="C779" s="445">
        <v>1087.154419</v>
      </c>
      <c r="D779" s="446">
        <f t="shared" ref="D779:D842" si="25">B779/B780-1</f>
        <v>3.8764692325420569E-2</v>
      </c>
      <c r="E779" s="80">
        <v>2.0788465317319815E-2</v>
      </c>
      <c r="F779">
        <v>769</v>
      </c>
      <c r="G779" s="80">
        <f t="shared" ref="G779:G842" ca="1" si="26">_xlfn.NORM.INV(RAND(),M$13,M$14)</f>
        <v>1.6299226951458627E-2</v>
      </c>
    </row>
    <row r="780" spans="2:7">
      <c r="B780" s="444">
        <v>43390</v>
      </c>
      <c r="C780" s="445">
        <v>431.59674100000001</v>
      </c>
      <c r="D780" s="446">
        <f t="shared" si="25"/>
        <v>-3.6505751210196724E-2</v>
      </c>
      <c r="E780" s="80">
        <v>2.0779420450898645E-2</v>
      </c>
      <c r="F780">
        <v>770</v>
      </c>
      <c r="G780" s="80">
        <f t="shared" ca="1" si="26"/>
        <v>-1.7834952909814263E-2</v>
      </c>
    </row>
    <row r="781" spans="2:7">
      <c r="B781" s="444">
        <v>45034</v>
      </c>
      <c r="C781" s="445">
        <v>998.18792699999995</v>
      </c>
      <c r="D781" s="446">
        <f t="shared" si="25"/>
        <v>0.19962706446457101</v>
      </c>
      <c r="E781" s="80">
        <v>2.077347516656336E-2</v>
      </c>
      <c r="F781">
        <v>771</v>
      </c>
      <c r="G781" s="80">
        <f t="shared" ca="1" si="26"/>
        <v>-5.8813055615372896E-3</v>
      </c>
    </row>
    <row r="782" spans="2:7">
      <c r="B782" s="444">
        <v>37540</v>
      </c>
      <c r="C782" s="445">
        <v>14.910007</v>
      </c>
      <c r="D782" s="446">
        <f t="shared" si="25"/>
        <v>-0.13936587267016665</v>
      </c>
      <c r="E782" s="80">
        <v>2.0755488783162024E-2</v>
      </c>
      <c r="F782">
        <v>772</v>
      </c>
      <c r="G782" s="80">
        <f t="shared" ca="1" si="26"/>
        <v>-1.3665408341236022E-2</v>
      </c>
    </row>
    <row r="783" spans="2:7">
      <c r="B783" s="444">
        <v>43619</v>
      </c>
      <c r="C783" s="445">
        <v>472.66519199999999</v>
      </c>
      <c r="D783" s="446">
        <f t="shared" si="25"/>
        <v>-1.9224715564149841E-2</v>
      </c>
      <c r="E783" s="80">
        <v>2.0731300960704635E-2</v>
      </c>
      <c r="F783">
        <v>773</v>
      </c>
      <c r="G783" s="80">
        <f t="shared" ca="1" si="26"/>
        <v>4.8800651972535691E-2</v>
      </c>
    </row>
    <row r="784" spans="2:7">
      <c r="B784" s="444">
        <v>44474</v>
      </c>
      <c r="C784" s="445">
        <v>1149.572876</v>
      </c>
      <c r="D784" s="446">
        <f t="shared" si="25"/>
        <v>0.17702792113272459</v>
      </c>
      <c r="E784" s="80">
        <v>2.0725031295048213E-2</v>
      </c>
      <c r="F784">
        <v>774</v>
      </c>
      <c r="G784" s="80">
        <f t="shared" ca="1" si="26"/>
        <v>-3.1690085992232227E-2</v>
      </c>
    </row>
    <row r="785" spans="2:7">
      <c r="B785" s="444">
        <v>37785</v>
      </c>
      <c r="C785" s="445">
        <v>11.057331</v>
      </c>
      <c r="D785" s="446">
        <f t="shared" si="25"/>
        <v>-0.13462199115956297</v>
      </c>
      <c r="E785" s="80">
        <v>2.0719891995430562E-2</v>
      </c>
      <c r="F785">
        <v>775</v>
      </c>
      <c r="G785" s="80">
        <f t="shared" ca="1" si="26"/>
        <v>-1.4480785920922527E-2</v>
      </c>
    </row>
    <row r="786" spans="2:7">
      <c r="B786" s="444">
        <v>43663</v>
      </c>
      <c r="C786" s="445">
        <v>441.11047400000001</v>
      </c>
      <c r="D786" s="446">
        <f t="shared" si="25"/>
        <v>5.6601490659181186E-2</v>
      </c>
      <c r="E786" s="80">
        <v>2.0693423347825091E-2</v>
      </c>
      <c r="F786">
        <v>776</v>
      </c>
      <c r="G786" s="80">
        <f t="shared" ca="1" si="26"/>
        <v>1.0214336244463457E-2</v>
      </c>
    </row>
    <row r="787" spans="2:7">
      <c r="B787" s="444">
        <v>41324</v>
      </c>
      <c r="C787" s="445">
        <v>134.17581200000001</v>
      </c>
      <c r="D787" s="446">
        <f t="shared" si="25"/>
        <v>4.4036280033349362E-2</v>
      </c>
      <c r="E787" s="80">
        <v>2.0688172365944224E-2</v>
      </c>
      <c r="F787">
        <v>777</v>
      </c>
      <c r="G787" s="80">
        <f t="shared" ca="1" si="26"/>
        <v>-2.8333456523995257E-2</v>
      </c>
    </row>
    <row r="788" spans="2:7">
      <c r="B788" s="444">
        <v>39581</v>
      </c>
      <c r="C788" s="445">
        <v>50.194420000000001</v>
      </c>
      <c r="D788" s="446">
        <f t="shared" si="25"/>
        <v>-3.2816928941452495E-2</v>
      </c>
      <c r="E788" s="80">
        <v>2.0674328350099413E-2</v>
      </c>
      <c r="F788">
        <v>778</v>
      </c>
      <c r="G788" s="80">
        <f t="shared" ca="1" si="26"/>
        <v>1.5666091039237127E-2</v>
      </c>
    </row>
    <row r="789" spans="2:7">
      <c r="B789" s="444">
        <v>40924</v>
      </c>
      <c r="C789" s="445">
        <v>75.808289000000002</v>
      </c>
      <c r="D789" s="446">
        <f t="shared" si="25"/>
        <v>4.8983672109296883E-2</v>
      </c>
      <c r="E789" s="80">
        <v>2.06161302858483E-2</v>
      </c>
      <c r="F789">
        <v>779</v>
      </c>
      <c r="G789" s="80">
        <f t="shared" ca="1" si="26"/>
        <v>-4.7080848984699331E-2</v>
      </c>
    </row>
    <row r="790" spans="2:7">
      <c r="B790" s="444">
        <v>39013</v>
      </c>
      <c r="C790" s="445">
        <v>49.806621999999997</v>
      </c>
      <c r="D790" s="446">
        <f t="shared" si="25"/>
        <v>-8.8970880134507158E-2</v>
      </c>
      <c r="E790" s="80">
        <v>2.0599203468805394E-2</v>
      </c>
      <c r="F790">
        <v>780</v>
      </c>
      <c r="G790" s="80">
        <f t="shared" ca="1" si="26"/>
        <v>1.8245973154441816E-2</v>
      </c>
    </row>
    <row r="791" spans="2:7">
      <c r="B791" s="444">
        <v>42823</v>
      </c>
      <c r="C791" s="445">
        <v>363.28610200000003</v>
      </c>
      <c r="D791" s="446">
        <f t="shared" si="25"/>
        <v>3.053857631034318E-2</v>
      </c>
      <c r="E791" s="80">
        <v>2.0583988812533205E-2</v>
      </c>
      <c r="F791">
        <v>781</v>
      </c>
      <c r="G791" s="80">
        <f t="shared" ca="1" si="26"/>
        <v>-1.6404425152293813E-2</v>
      </c>
    </row>
    <row r="792" spans="2:7">
      <c r="B792" s="444">
        <v>41554</v>
      </c>
      <c r="C792" s="445">
        <v>213.46388200000001</v>
      </c>
      <c r="D792" s="446">
        <f t="shared" si="25"/>
        <v>8.6123526490498925E-2</v>
      </c>
      <c r="E792" s="80">
        <v>2.0559691797916724E-2</v>
      </c>
      <c r="F792">
        <v>782</v>
      </c>
      <c r="G792" s="80">
        <f t="shared" ca="1" si="26"/>
        <v>-6.8051348665023486E-4</v>
      </c>
    </row>
    <row r="793" spans="2:7">
      <c r="B793" s="444">
        <v>38259</v>
      </c>
      <c r="C793" s="445">
        <v>26.506499999999999</v>
      </c>
      <c r="D793" s="446">
        <f t="shared" si="25"/>
        <v>-0.11110336655746844</v>
      </c>
      <c r="E793" s="80">
        <v>2.0545315750325477E-2</v>
      </c>
      <c r="F793">
        <v>783</v>
      </c>
      <c r="G793" s="80">
        <f t="shared" ca="1" si="26"/>
        <v>1.6150735543672374E-2</v>
      </c>
    </row>
    <row r="794" spans="2:7">
      <c r="B794" s="444">
        <v>43041</v>
      </c>
      <c r="C794" s="445">
        <v>359.26437399999998</v>
      </c>
      <c r="D794" s="446">
        <f t="shared" si="25"/>
        <v>0.13621604498297302</v>
      </c>
      <c r="E794" s="80">
        <v>2.0520017047924943E-2</v>
      </c>
      <c r="F794">
        <v>784</v>
      </c>
      <c r="G794" s="80">
        <f t="shared" ca="1" si="26"/>
        <v>-1.693262280026114E-2</v>
      </c>
    </row>
    <row r="795" spans="2:7">
      <c r="B795" s="444">
        <v>37881</v>
      </c>
      <c r="C795" s="445">
        <v>12.267937</v>
      </c>
      <c r="D795" s="446">
        <f t="shared" si="25"/>
        <v>-1.5950123392648341E-2</v>
      </c>
      <c r="E795" s="80">
        <v>2.0508177084199941E-2</v>
      </c>
      <c r="F795">
        <v>785</v>
      </c>
      <c r="G795" s="80">
        <f t="shared" ca="1" si="26"/>
        <v>-1.3891142534661066E-2</v>
      </c>
    </row>
    <row r="796" spans="2:7">
      <c r="B796" s="444">
        <v>38495</v>
      </c>
      <c r="C796" s="445">
        <v>27.500409999999999</v>
      </c>
      <c r="D796" s="446">
        <f t="shared" si="25"/>
        <v>-1.4010552738076942E-2</v>
      </c>
      <c r="E796" s="80">
        <v>2.0503502241586036E-2</v>
      </c>
      <c r="F796">
        <v>786</v>
      </c>
      <c r="G796" s="80">
        <f t="shared" ca="1" si="26"/>
        <v>-4.5623823542344587E-2</v>
      </c>
    </row>
    <row r="797" spans="2:7">
      <c r="B797" s="444">
        <v>39042</v>
      </c>
      <c r="C797" s="445">
        <v>52.312396999999997</v>
      </c>
      <c r="D797" s="446">
        <f t="shared" si="25"/>
        <v>-5.1342485724699349E-2</v>
      </c>
      <c r="E797" s="80">
        <v>2.0500070111053148E-2</v>
      </c>
      <c r="F797">
        <v>787</v>
      </c>
      <c r="G797" s="80">
        <f t="shared" ca="1" si="26"/>
        <v>3.1588113905620168E-3</v>
      </c>
    </row>
    <row r="798" spans="2:7">
      <c r="B798" s="444">
        <v>41155</v>
      </c>
      <c r="C798" s="445">
        <v>104.656807</v>
      </c>
      <c r="D798" s="446">
        <f t="shared" si="25"/>
        <v>-7.476184734113156E-3</v>
      </c>
      <c r="E798" s="80">
        <v>2.0480993907437295E-2</v>
      </c>
      <c r="F798">
        <v>788</v>
      </c>
      <c r="G798" s="80">
        <f t="shared" ca="1" si="26"/>
        <v>-1.2211959126195085E-2</v>
      </c>
    </row>
    <row r="799" spans="2:7">
      <c r="B799" s="444">
        <v>41465</v>
      </c>
      <c r="C799" s="445">
        <v>160.11459400000001</v>
      </c>
      <c r="D799" s="446">
        <f t="shared" si="25"/>
        <v>6.6030636273153309E-3</v>
      </c>
      <c r="E799" s="80">
        <v>2.0479676568147864E-2</v>
      </c>
      <c r="F799">
        <v>789</v>
      </c>
      <c r="G799" s="80">
        <f t="shared" ca="1" si="26"/>
        <v>-1.139186866849805E-2</v>
      </c>
    </row>
    <row r="800" spans="2:7">
      <c r="B800" s="444">
        <v>41193</v>
      </c>
      <c r="C800" s="445">
        <v>108.66939499999999</v>
      </c>
      <c r="D800" s="446">
        <f t="shared" si="25"/>
        <v>-6.4390842191332842E-2</v>
      </c>
      <c r="E800" s="80">
        <v>2.0431457762297267E-2</v>
      </c>
      <c r="F800">
        <v>790</v>
      </c>
      <c r="G800" s="80">
        <f t="shared" ca="1" si="26"/>
        <v>9.8537904498271663E-3</v>
      </c>
    </row>
    <row r="801" spans="2:7">
      <c r="B801" s="444">
        <v>44028</v>
      </c>
      <c r="C801" s="445">
        <v>535.84472700000003</v>
      </c>
      <c r="D801" s="446">
        <f t="shared" si="25"/>
        <v>-8.668633057888453E-3</v>
      </c>
      <c r="E801" s="80">
        <v>2.0399909676057204E-2</v>
      </c>
      <c r="F801">
        <v>791</v>
      </c>
      <c r="G801" s="80">
        <f t="shared" ca="1" si="26"/>
        <v>4.1288473471720412E-2</v>
      </c>
    </row>
    <row r="802" spans="2:7">
      <c r="B802" s="444">
        <v>44413</v>
      </c>
      <c r="C802" s="445">
        <v>934.65844700000002</v>
      </c>
      <c r="D802" s="446">
        <f t="shared" si="25"/>
        <v>0.17410844106061818</v>
      </c>
      <c r="E802" s="80">
        <v>2.0385800885601935E-2</v>
      </c>
      <c r="F802">
        <v>792</v>
      </c>
      <c r="G802" s="80">
        <f t="shared" ca="1" si="26"/>
        <v>1.5213535063000397E-2</v>
      </c>
    </row>
    <row r="803" spans="2:7">
      <c r="B803" s="444">
        <v>37827</v>
      </c>
      <c r="C803" s="445">
        <v>12.382008000000001</v>
      </c>
      <c r="D803" s="446">
        <f t="shared" si="25"/>
        <v>-0.14586673290130292</v>
      </c>
      <c r="E803" s="80">
        <v>2.0316076939132843E-2</v>
      </c>
      <c r="F803">
        <v>793</v>
      </c>
      <c r="G803" s="80">
        <f t="shared" ca="1" si="26"/>
        <v>1.9217982018800935E-2</v>
      </c>
    </row>
    <row r="804" spans="2:7">
      <c r="B804" s="444">
        <v>44287</v>
      </c>
      <c r="C804" s="445">
        <v>868.288635</v>
      </c>
      <c r="D804" s="446">
        <f t="shared" si="25"/>
        <v>5.3348872609646936E-2</v>
      </c>
      <c r="E804" s="80">
        <v>2.0302205647744653E-2</v>
      </c>
      <c r="F804">
        <v>794</v>
      </c>
      <c r="G804" s="80">
        <f t="shared" ca="1" si="26"/>
        <v>-2.07350605762208E-2</v>
      </c>
    </row>
    <row r="805" spans="2:7">
      <c r="B805" s="444">
        <v>42044</v>
      </c>
      <c r="C805" s="445">
        <v>391.328125</v>
      </c>
      <c r="D805" s="446">
        <f t="shared" si="25"/>
        <v>7.6726080721163603E-2</v>
      </c>
      <c r="E805" s="80">
        <v>2.0258792399868053E-2</v>
      </c>
      <c r="F805">
        <v>795</v>
      </c>
      <c r="G805" s="80">
        <f t="shared" ca="1" si="26"/>
        <v>1.7272245709100999E-2</v>
      </c>
    </row>
    <row r="806" spans="2:7">
      <c r="B806" s="444">
        <v>39048</v>
      </c>
      <c r="C806" s="445">
        <v>52.385738000000003</v>
      </c>
      <c r="D806" s="446">
        <f t="shared" si="25"/>
        <v>-6.6908812846492083E-2</v>
      </c>
      <c r="E806" s="80">
        <v>2.0244473502062377E-2</v>
      </c>
      <c r="F806">
        <v>796</v>
      </c>
      <c r="G806" s="80">
        <f t="shared" ca="1" si="26"/>
        <v>2.767736588526138E-2</v>
      </c>
    </row>
    <row r="807" spans="2:7">
      <c r="B807" s="444">
        <v>41848</v>
      </c>
      <c r="C807" s="445">
        <v>311.75015300000001</v>
      </c>
      <c r="D807" s="446">
        <f t="shared" si="25"/>
        <v>-5.2054546278258451E-2</v>
      </c>
      <c r="E807" s="80">
        <v>2.0222835669740036E-2</v>
      </c>
      <c r="F807">
        <v>797</v>
      </c>
      <c r="G807" s="80">
        <f t="shared" ca="1" si="26"/>
        <v>-2.6673929687503761E-2</v>
      </c>
    </row>
    <row r="808" spans="2:7">
      <c r="B808" s="444">
        <v>44146</v>
      </c>
      <c r="C808" s="445">
        <v>712.52612299999998</v>
      </c>
      <c r="D808" s="446">
        <f t="shared" si="25"/>
        <v>4.1621443065452235E-2</v>
      </c>
      <c r="E808" s="80">
        <v>2.0192580756597245E-2</v>
      </c>
      <c r="F808">
        <v>798</v>
      </c>
      <c r="G808" s="80">
        <f t="shared" ca="1" si="26"/>
        <v>2.1056176835176282E-2</v>
      </c>
    </row>
    <row r="809" spans="2:7">
      <c r="B809" s="444">
        <v>42382</v>
      </c>
      <c r="C809" s="445">
        <v>329.413208</v>
      </c>
      <c r="D809" s="446">
        <f t="shared" si="25"/>
        <v>6.2919961060854401E-3</v>
      </c>
      <c r="E809" s="80">
        <v>2.018362593756029E-2</v>
      </c>
      <c r="F809">
        <v>799</v>
      </c>
      <c r="G809" s="80">
        <f t="shared" ca="1" si="26"/>
        <v>8.4874793978608077E-3</v>
      </c>
    </row>
    <row r="810" spans="2:7">
      <c r="B810" s="444">
        <v>42117</v>
      </c>
      <c r="C810" s="445">
        <v>351.23968500000001</v>
      </c>
      <c r="D810" s="446">
        <f t="shared" si="25"/>
        <v>3.2254111418837716E-2</v>
      </c>
      <c r="E810" s="80">
        <v>2.0175673746341882E-2</v>
      </c>
      <c r="F810">
        <v>800</v>
      </c>
      <c r="G810" s="80">
        <f t="shared" ca="1" si="26"/>
        <v>-1.933814006174106E-2</v>
      </c>
    </row>
    <row r="811" spans="2:7">
      <c r="B811" s="444">
        <v>40801</v>
      </c>
      <c r="C811" s="445">
        <v>74.919669999999996</v>
      </c>
      <c r="D811" s="446">
        <f t="shared" si="25"/>
        <v>7.2750696745017551E-2</v>
      </c>
      <c r="E811" s="80">
        <v>2.0116508384517617E-2</v>
      </c>
      <c r="F811">
        <v>801</v>
      </c>
      <c r="G811" s="80">
        <f t="shared" ca="1" si="26"/>
        <v>3.0125589134788539E-2</v>
      </c>
    </row>
    <row r="812" spans="2:7">
      <c r="B812" s="444">
        <v>38034</v>
      </c>
      <c r="C812" s="445">
        <v>23.28182</v>
      </c>
      <c r="D812" s="446">
        <f t="shared" si="25"/>
        <v>-5.3056143408440226E-2</v>
      </c>
      <c r="E812" s="80">
        <v>2.0112433190706991E-2</v>
      </c>
      <c r="F812">
        <v>802</v>
      </c>
      <c r="G812" s="80">
        <f t="shared" ca="1" si="26"/>
        <v>4.5391841237674375E-2</v>
      </c>
    </row>
    <row r="813" spans="2:7">
      <c r="B813" s="444">
        <v>40165</v>
      </c>
      <c r="C813" s="445">
        <v>66.591003000000001</v>
      </c>
      <c r="D813" s="446">
        <f t="shared" si="25"/>
        <v>-3.6902934970266643E-2</v>
      </c>
      <c r="E813" s="80">
        <v>2.0105909571876079E-2</v>
      </c>
      <c r="F813">
        <v>803</v>
      </c>
      <c r="G813" s="80">
        <f t="shared" ca="1" si="26"/>
        <v>-3.2867352304967949E-2</v>
      </c>
    </row>
    <row r="814" spans="2:7">
      <c r="B814" s="444">
        <v>41704</v>
      </c>
      <c r="C814" s="445">
        <v>287.29348800000002</v>
      </c>
      <c r="D814" s="446">
        <f t="shared" si="25"/>
        <v>-5.6982094747634049E-3</v>
      </c>
      <c r="E814" s="80">
        <v>2.0102916905006873E-2</v>
      </c>
      <c r="F814">
        <v>804</v>
      </c>
      <c r="G814" s="80">
        <f t="shared" ca="1" si="26"/>
        <v>-1.8883757586426839E-3</v>
      </c>
    </row>
    <row r="815" spans="2:7">
      <c r="B815" s="444">
        <v>41943</v>
      </c>
      <c r="C815" s="445">
        <v>314.27685500000001</v>
      </c>
      <c r="D815" s="446">
        <f t="shared" si="25"/>
        <v>-4.3118198617480008E-2</v>
      </c>
      <c r="E815" s="80">
        <v>2.0072950227235209E-2</v>
      </c>
      <c r="F815">
        <v>805</v>
      </c>
      <c r="G815" s="80">
        <f t="shared" ca="1" si="26"/>
        <v>-8.2601158904521722E-3</v>
      </c>
    </row>
    <row r="816" spans="2:7">
      <c r="B816" s="444">
        <v>43833</v>
      </c>
      <c r="C816" s="445">
        <v>497.72857699999997</v>
      </c>
      <c r="D816" s="446">
        <f t="shared" si="25"/>
        <v>7.0690539583282419E-2</v>
      </c>
      <c r="E816" s="80">
        <v>2.0050748925110273E-2</v>
      </c>
      <c r="F816">
        <v>806</v>
      </c>
      <c r="G816" s="80">
        <f t="shared" ca="1" si="26"/>
        <v>3.1300261689343203E-2</v>
      </c>
    </row>
    <row r="817" spans="2:7">
      <c r="B817" s="444">
        <v>40939</v>
      </c>
      <c r="C817" s="445">
        <v>82.120056000000005</v>
      </c>
      <c r="D817" s="446">
        <f t="shared" si="25"/>
        <v>5.7308884297520679E-2</v>
      </c>
      <c r="E817" s="80">
        <v>2.0044392768744812E-2</v>
      </c>
      <c r="F817">
        <v>807</v>
      </c>
      <c r="G817" s="80">
        <f t="shared" ca="1" si="26"/>
        <v>-3.7638880854986366E-2</v>
      </c>
    </row>
    <row r="818" spans="2:7">
      <c r="B818" s="444">
        <v>38720</v>
      </c>
      <c r="C818" s="445">
        <v>43.889327999999999</v>
      </c>
      <c r="D818" s="446">
        <f t="shared" si="25"/>
        <v>1.9859874624664098E-2</v>
      </c>
      <c r="E818" s="80">
        <v>2.0042622119087916E-2</v>
      </c>
      <c r="F818">
        <v>808</v>
      </c>
      <c r="G818" s="80">
        <f t="shared" ca="1" si="26"/>
        <v>2.1285176842761919E-2</v>
      </c>
    </row>
    <row r="819" spans="2:7">
      <c r="B819" s="444">
        <v>37966</v>
      </c>
      <c r="C819" s="445">
        <v>20.788357000000001</v>
      </c>
      <c r="D819" s="446">
        <f t="shared" si="25"/>
        <v>-5.1916593831939029E-2</v>
      </c>
      <c r="E819" s="80">
        <v>2.0029086129398133E-2</v>
      </c>
      <c r="F819">
        <v>809</v>
      </c>
      <c r="G819" s="80">
        <f t="shared" ca="1" si="26"/>
        <v>4.0395951200719295E-2</v>
      </c>
    </row>
    <row r="820" spans="2:7">
      <c r="B820" s="444">
        <v>40045</v>
      </c>
      <c r="C820" s="445">
        <v>46.153191</v>
      </c>
      <c r="D820" s="446">
        <f t="shared" si="25"/>
        <v>2.477160478030549E-2</v>
      </c>
      <c r="E820" s="80">
        <v>2.001996095195957E-2</v>
      </c>
      <c r="F820">
        <v>810</v>
      </c>
      <c r="G820" s="80">
        <f t="shared" ca="1" si="26"/>
        <v>-4.0571420734796144E-2</v>
      </c>
    </row>
    <row r="821" spans="2:7">
      <c r="B821" s="444">
        <v>39077</v>
      </c>
      <c r="C821" s="445">
        <v>50.566310999999999</v>
      </c>
      <c r="D821" s="446">
        <f t="shared" si="25"/>
        <v>4.038871139510114E-2</v>
      </c>
      <c r="E821" s="80">
        <v>2.0009664272921723E-2</v>
      </c>
      <c r="F821">
        <v>811</v>
      </c>
      <c r="G821" s="80">
        <f t="shared" ca="1" si="26"/>
        <v>2.6087598159985303E-2</v>
      </c>
    </row>
    <row r="822" spans="2:7">
      <c r="B822" s="444">
        <v>37560</v>
      </c>
      <c r="C822" s="445">
        <v>12.0214</v>
      </c>
      <c r="D822" s="446">
        <f t="shared" si="25"/>
        <v>-9.2687875933038621E-2</v>
      </c>
      <c r="E822" s="80">
        <v>1.9980810982064501E-2</v>
      </c>
      <c r="F822">
        <v>812</v>
      </c>
      <c r="G822" s="80">
        <f t="shared" ca="1" si="26"/>
        <v>-5.0551890188292613E-2</v>
      </c>
    </row>
    <row r="823" spans="2:7">
      <c r="B823" s="444">
        <v>41397</v>
      </c>
      <c r="C823" s="445">
        <v>143.113449</v>
      </c>
      <c r="D823" s="446">
        <f t="shared" si="25"/>
        <v>7.4493212552236177E-2</v>
      </c>
      <c r="E823" s="80">
        <v>1.99796373894785E-2</v>
      </c>
      <c r="F823">
        <v>813</v>
      </c>
      <c r="G823" s="80">
        <f t="shared" ca="1" si="26"/>
        <v>2.2628111791978371E-2</v>
      </c>
    </row>
    <row r="824" spans="2:7">
      <c r="B824" s="444">
        <v>38527</v>
      </c>
      <c r="C824" s="445">
        <v>31.016441</v>
      </c>
      <c r="D824" s="446">
        <f t="shared" si="25"/>
        <v>-6.8045476536042537E-2</v>
      </c>
      <c r="E824" s="80">
        <v>1.9975630900349817E-2</v>
      </c>
      <c r="F824">
        <v>814</v>
      </c>
      <c r="G824" s="80">
        <f t="shared" ca="1" si="26"/>
        <v>1.3598091805790267E-2</v>
      </c>
    </row>
    <row r="825" spans="2:7">
      <c r="B825" s="444">
        <v>41340</v>
      </c>
      <c r="C825" s="445">
        <v>146.70901499999999</v>
      </c>
      <c r="D825" s="446">
        <f t="shared" si="25"/>
        <v>7.6536830302735837E-3</v>
      </c>
      <c r="E825" s="80">
        <v>1.9965377536069306E-2</v>
      </c>
      <c r="F825">
        <v>815</v>
      </c>
      <c r="G825" s="80">
        <f t="shared" ca="1" si="26"/>
        <v>3.9865516013961509E-2</v>
      </c>
    </row>
    <row r="826" spans="2:7">
      <c r="B826" s="444">
        <v>41026</v>
      </c>
      <c r="C826" s="445">
        <v>96.254913000000002</v>
      </c>
      <c r="D826" s="446">
        <f t="shared" si="25"/>
        <v>-1.6870357057272911E-2</v>
      </c>
      <c r="E826" s="80">
        <v>1.9962157255767998E-2</v>
      </c>
      <c r="F826">
        <v>816</v>
      </c>
      <c r="G826" s="80">
        <f t="shared" ca="1" si="26"/>
        <v>1.8748886303447038E-2</v>
      </c>
    </row>
    <row r="827" spans="2:7">
      <c r="B827" s="444">
        <v>41730</v>
      </c>
      <c r="C827" s="445">
        <v>273.15850799999998</v>
      </c>
      <c r="D827" s="446">
        <f t="shared" si="25"/>
        <v>3.0014316038900146E-2</v>
      </c>
      <c r="E827" s="80">
        <v>1.9954318895552436E-2</v>
      </c>
      <c r="F827">
        <v>817</v>
      </c>
      <c r="G827" s="80">
        <f t="shared" ca="1" si="26"/>
        <v>1.4202255343761774E-3</v>
      </c>
    </row>
    <row r="828" spans="2:7">
      <c r="B828" s="444">
        <v>40514</v>
      </c>
      <c r="C828" s="445">
        <v>77.300635999999997</v>
      </c>
      <c r="D828" s="446">
        <f t="shared" si="25"/>
        <v>3.052347764155261E-2</v>
      </c>
      <c r="E828" s="80">
        <v>1.9948592111096231E-2</v>
      </c>
      <c r="F828">
        <v>818</v>
      </c>
      <c r="G828" s="80">
        <f t="shared" ca="1" si="26"/>
        <v>3.0913340441224957E-2</v>
      </c>
    </row>
    <row r="829" spans="2:7">
      <c r="B829" s="444">
        <v>39314</v>
      </c>
      <c r="C829" s="445">
        <v>50.917003999999999</v>
      </c>
      <c r="D829" s="446">
        <f t="shared" si="25"/>
        <v>2.3882074120374019E-2</v>
      </c>
      <c r="E829" s="80">
        <v>1.9946659179673532E-2</v>
      </c>
      <c r="F829">
        <v>819</v>
      </c>
      <c r="G829" s="80">
        <f t="shared" ca="1" si="26"/>
        <v>1.8739858928925109E-2</v>
      </c>
    </row>
    <row r="830" spans="2:7">
      <c r="B830" s="444">
        <v>38397</v>
      </c>
      <c r="C830" s="445">
        <v>27.780366999999998</v>
      </c>
      <c r="D830" s="446">
        <f t="shared" si="25"/>
        <v>-2.0384733136034283E-2</v>
      </c>
      <c r="E830" s="80">
        <v>1.9938468931039566E-2</v>
      </c>
      <c r="F830">
        <v>820</v>
      </c>
      <c r="G830" s="80">
        <f t="shared" ca="1" si="26"/>
        <v>3.1430613616088364E-2</v>
      </c>
    </row>
    <row r="831" spans="2:7">
      <c r="B831" s="444">
        <v>39196</v>
      </c>
      <c r="C831" s="445">
        <v>55.680107</v>
      </c>
      <c r="D831" s="446">
        <f t="shared" si="25"/>
        <v>3.6437675181130613E-2</v>
      </c>
      <c r="E831" s="80">
        <v>1.991204081516007E-2</v>
      </c>
      <c r="F831">
        <v>821</v>
      </c>
      <c r="G831" s="80">
        <f t="shared" ca="1" si="26"/>
        <v>-1.5067954927812972E-2</v>
      </c>
    </row>
    <row r="832" spans="2:7">
      <c r="B832" s="444">
        <v>37818</v>
      </c>
      <c r="C832" s="445">
        <v>11.874215</v>
      </c>
      <c r="D832" s="446">
        <f t="shared" si="25"/>
        <v>-8.6433471833027298E-2</v>
      </c>
      <c r="E832" s="80">
        <v>1.9911535399454117E-2</v>
      </c>
      <c r="F832">
        <v>822</v>
      </c>
      <c r="G832" s="80">
        <f t="shared" ca="1" si="26"/>
        <v>3.1529663859830147E-3</v>
      </c>
    </row>
    <row r="833" spans="2:7">
      <c r="B833" s="444">
        <v>41396</v>
      </c>
      <c r="C833" s="445">
        <v>140.310104</v>
      </c>
      <c r="D833" s="446">
        <f t="shared" si="25"/>
        <v>-4.9765861720686755E-2</v>
      </c>
      <c r="E833" s="80">
        <v>1.9891704168793156E-2</v>
      </c>
      <c r="F833">
        <v>823</v>
      </c>
      <c r="G833" s="80">
        <f t="shared" ca="1" si="26"/>
        <v>4.7923560158478359E-2</v>
      </c>
    </row>
    <row r="834" spans="2:7">
      <c r="B834" s="444">
        <v>43564</v>
      </c>
      <c r="C834" s="445">
        <v>473.02767899999998</v>
      </c>
      <c r="D834" s="446">
        <f t="shared" si="25"/>
        <v>8.402583273535269E-3</v>
      </c>
      <c r="E834" s="80">
        <v>1.9884367145288184E-2</v>
      </c>
      <c r="F834">
        <v>824</v>
      </c>
      <c r="G834" s="80">
        <f t="shared" ca="1" si="26"/>
        <v>5.4774649607678104E-3</v>
      </c>
    </row>
    <row r="835" spans="2:7">
      <c r="B835" s="444">
        <v>43201</v>
      </c>
      <c r="C835" s="445">
        <v>405.88204999999999</v>
      </c>
      <c r="D835" s="446">
        <f t="shared" si="25"/>
        <v>7.433104545906688E-2</v>
      </c>
      <c r="E835" s="80">
        <v>1.9874604201299162E-2</v>
      </c>
      <c r="F835">
        <v>825</v>
      </c>
      <c r="G835" s="80">
        <f t="shared" ca="1" si="26"/>
        <v>-1.2850832144464029E-2</v>
      </c>
    </row>
    <row r="836" spans="2:7">
      <c r="B836" s="444">
        <v>40212</v>
      </c>
      <c r="C836" s="445">
        <v>63.794209000000002</v>
      </c>
      <c r="D836" s="446">
        <f t="shared" si="25"/>
        <v>-5.7472342021376299E-2</v>
      </c>
      <c r="E836" s="80">
        <v>1.98745226238215E-2</v>
      </c>
      <c r="F836">
        <v>826</v>
      </c>
      <c r="G836" s="80">
        <f t="shared" ca="1" si="26"/>
        <v>1.3412443415354997E-2</v>
      </c>
    </row>
    <row r="837" spans="2:7">
      <c r="B837" s="444">
        <v>42664</v>
      </c>
      <c r="C837" s="445">
        <v>339.166718</v>
      </c>
      <c r="D837" s="446">
        <f t="shared" si="25"/>
        <v>4.5353196285497166E-2</v>
      </c>
      <c r="E837" s="80">
        <v>1.9864100057114698E-2</v>
      </c>
      <c r="F837">
        <v>827</v>
      </c>
      <c r="G837" s="80">
        <f t="shared" ca="1" si="26"/>
        <v>1.8187163916294814E-2</v>
      </c>
    </row>
    <row r="838" spans="2:7">
      <c r="B838" s="444">
        <v>40813</v>
      </c>
      <c r="C838" s="445">
        <v>73.098472999999998</v>
      </c>
      <c r="D838" s="446">
        <f t="shared" si="25"/>
        <v>5.7715233504379793E-2</v>
      </c>
      <c r="E838" s="80">
        <v>1.9833895583736938E-2</v>
      </c>
      <c r="F838">
        <v>828</v>
      </c>
      <c r="G838" s="80">
        <f t="shared" ca="1" si="26"/>
        <v>2.8552071264184613E-2</v>
      </c>
    </row>
    <row r="839" spans="2:7">
      <c r="B839" s="444">
        <v>38586</v>
      </c>
      <c r="C839" s="445">
        <v>35.110115</v>
      </c>
      <c r="D839" s="446">
        <f t="shared" si="25"/>
        <v>2.0739643405110808E-2</v>
      </c>
      <c r="E839" s="80">
        <v>1.9832644587890025E-2</v>
      </c>
      <c r="F839">
        <v>829</v>
      </c>
      <c r="G839" s="80">
        <f t="shared" ca="1" si="26"/>
        <v>3.1992300143820603E-2</v>
      </c>
    </row>
    <row r="840" spans="2:7">
      <c r="B840" s="444">
        <v>37802</v>
      </c>
      <c r="C840" s="445">
        <v>11.366424</v>
      </c>
      <c r="D840" s="446">
        <f t="shared" si="25"/>
        <v>1.4040107022703641E-3</v>
      </c>
      <c r="E840" s="80">
        <v>1.9808818549887031E-2</v>
      </c>
      <c r="F840">
        <v>830</v>
      </c>
      <c r="G840" s="80">
        <f t="shared" ca="1" si="26"/>
        <v>1.6596681027667044E-2</v>
      </c>
    </row>
    <row r="841" spans="2:7">
      <c r="B841" s="444">
        <v>37749</v>
      </c>
      <c r="C841" s="445">
        <v>10.420762</v>
      </c>
      <c r="D841" s="446">
        <f t="shared" si="25"/>
        <v>-0.10646909839751939</v>
      </c>
      <c r="E841" s="80">
        <v>1.9806282291096267E-2</v>
      </c>
      <c r="F841">
        <v>831</v>
      </c>
      <c r="G841" s="80">
        <f t="shared" ca="1" si="26"/>
        <v>6.6318710824661582E-3</v>
      </c>
    </row>
    <row r="842" spans="2:7">
      <c r="B842" s="444">
        <v>42247</v>
      </c>
      <c r="C842" s="445">
        <v>384.83007800000001</v>
      </c>
      <c r="D842" s="446">
        <f t="shared" si="25"/>
        <v>8.5538825222262194E-2</v>
      </c>
      <c r="E842" s="80">
        <v>1.9796162602396139E-2</v>
      </c>
      <c r="F842">
        <v>832</v>
      </c>
      <c r="G842" s="80">
        <f t="shared" ca="1" si="26"/>
        <v>2.5070423197662761E-3</v>
      </c>
    </row>
    <row r="843" spans="2:7">
      <c r="B843" s="444">
        <v>38918</v>
      </c>
      <c r="C843" s="445">
        <v>44.608581999999998</v>
      </c>
      <c r="D843" s="446">
        <f t="shared" ref="D843:D906" si="27">B843/B844-1</f>
        <v>3.7094281298299947E-2</v>
      </c>
      <c r="E843" s="80">
        <v>1.9794122145957216E-2</v>
      </c>
      <c r="F843">
        <v>833</v>
      </c>
      <c r="G843" s="80">
        <f t="shared" ref="G843:G906" ca="1" si="28">_xlfn.NORM.INV(RAND(),M$13,M$14)</f>
        <v>-5.0509470709528971E-2</v>
      </c>
    </row>
    <row r="844" spans="2:7">
      <c r="B844" s="444">
        <v>37526</v>
      </c>
      <c r="C844" s="445">
        <v>15.998487000000001</v>
      </c>
      <c r="D844" s="446">
        <f t="shared" si="27"/>
        <v>-1.3745433519934847E-2</v>
      </c>
      <c r="E844" s="80">
        <v>1.9790784158780328E-2</v>
      </c>
      <c r="F844">
        <v>834</v>
      </c>
      <c r="G844" s="80">
        <f t="shared" ca="1" si="28"/>
        <v>-1.2923029969522376E-2</v>
      </c>
    </row>
    <row r="845" spans="2:7">
      <c r="B845" s="444">
        <v>38049</v>
      </c>
      <c r="C845" s="445">
        <v>22.107952000000001</v>
      </c>
      <c r="D845" s="446">
        <f t="shared" si="27"/>
        <v>-0.10041138641951952</v>
      </c>
      <c r="E845" s="80">
        <v>1.978520439200504E-2</v>
      </c>
      <c r="F845">
        <v>835</v>
      </c>
      <c r="G845" s="80">
        <f t="shared" ca="1" si="28"/>
        <v>-2.2081660598579331E-2</v>
      </c>
    </row>
    <row r="846" spans="2:7">
      <c r="B846" s="444">
        <v>42296</v>
      </c>
      <c r="C846" s="445">
        <v>339.92895499999997</v>
      </c>
      <c r="D846" s="446">
        <f t="shared" si="27"/>
        <v>-2.5482696649923975E-2</v>
      </c>
      <c r="E846" s="80">
        <v>1.9734740239017778E-2</v>
      </c>
      <c r="F846">
        <v>836</v>
      </c>
      <c r="G846" s="80">
        <f t="shared" ca="1" si="28"/>
        <v>-8.8687475268528076E-3</v>
      </c>
    </row>
    <row r="847" spans="2:7">
      <c r="B847" s="444">
        <v>43402</v>
      </c>
      <c r="C847" s="445">
        <v>415.33148199999999</v>
      </c>
      <c r="D847" s="446">
        <f t="shared" si="27"/>
        <v>3.7555879610814857E-2</v>
      </c>
      <c r="E847" s="80">
        <v>1.9708246094080506E-2</v>
      </c>
      <c r="F847">
        <v>837</v>
      </c>
      <c r="G847" s="80">
        <f t="shared" ca="1" si="28"/>
        <v>-2.0062483706561537E-3</v>
      </c>
    </row>
    <row r="848" spans="2:7">
      <c r="B848" s="444">
        <v>41831</v>
      </c>
      <c r="C848" s="445">
        <v>289.93810999999999</v>
      </c>
      <c r="D848" s="446">
        <f t="shared" si="27"/>
        <v>-1.4024418988356158E-2</v>
      </c>
      <c r="E848" s="80">
        <v>1.9695429191246339E-2</v>
      </c>
      <c r="F848">
        <v>838</v>
      </c>
      <c r="G848" s="80">
        <f t="shared" ca="1" si="28"/>
        <v>-1.2622956353830043E-3</v>
      </c>
    </row>
    <row r="849" spans="2:7">
      <c r="B849" s="444">
        <v>42426</v>
      </c>
      <c r="C849" s="445">
        <v>331.08435100000003</v>
      </c>
      <c r="D849" s="446">
        <f t="shared" si="27"/>
        <v>-5.3835860838536975E-2</v>
      </c>
      <c r="E849" s="80">
        <v>1.9660256119041541E-2</v>
      </c>
      <c r="F849">
        <v>839</v>
      </c>
      <c r="G849" s="80">
        <f t="shared" ca="1" si="28"/>
        <v>-1.3196059765767761E-2</v>
      </c>
    </row>
    <row r="850" spans="2:7">
      <c r="B850" s="444">
        <v>44840</v>
      </c>
      <c r="C850" s="445">
        <v>888.01379399999996</v>
      </c>
      <c r="D850" s="446">
        <f t="shared" si="27"/>
        <v>0.16819508128386818</v>
      </c>
      <c r="E850" s="80">
        <v>1.9608725442617381E-2</v>
      </c>
      <c r="F850">
        <v>840</v>
      </c>
      <c r="G850" s="80">
        <f t="shared" ca="1" si="28"/>
        <v>4.3083127281880983E-3</v>
      </c>
    </row>
    <row r="851" spans="2:7">
      <c r="B851" s="444">
        <v>38384</v>
      </c>
      <c r="C851" s="445">
        <v>25.837821999999999</v>
      </c>
      <c r="D851" s="446">
        <f t="shared" si="27"/>
        <v>-9.1100757437723168E-4</v>
      </c>
      <c r="E851" s="80">
        <v>1.9592183993500045E-2</v>
      </c>
      <c r="F851">
        <v>841</v>
      </c>
      <c r="G851" s="80">
        <f t="shared" ca="1" si="28"/>
        <v>1.9571298007473426E-2</v>
      </c>
    </row>
    <row r="852" spans="2:7">
      <c r="B852" s="444">
        <v>38419</v>
      </c>
      <c r="C852" s="445">
        <v>27.679499</v>
      </c>
      <c r="D852" s="446">
        <f t="shared" si="27"/>
        <v>-5.9487380352028163E-2</v>
      </c>
      <c r="E852" s="80">
        <v>1.9545084598726614E-2</v>
      </c>
      <c r="F852">
        <v>842</v>
      </c>
      <c r="G852" s="80">
        <f t="shared" ca="1" si="28"/>
        <v>6.0626108757927113E-3</v>
      </c>
    </row>
    <row r="853" spans="2:7">
      <c r="B853" s="444">
        <v>40849</v>
      </c>
      <c r="C853" s="445">
        <v>81.849388000000005</v>
      </c>
      <c r="D853" s="446">
        <f t="shared" si="27"/>
        <v>-1.9702423806095548E-2</v>
      </c>
      <c r="E853" s="80">
        <v>1.9539061013323256E-2</v>
      </c>
      <c r="F853">
        <v>843</v>
      </c>
      <c r="G853" s="80">
        <f t="shared" ca="1" si="28"/>
        <v>-7.1310658419071688E-3</v>
      </c>
    </row>
    <row r="854" spans="2:7">
      <c r="B854" s="444">
        <v>41670</v>
      </c>
      <c r="C854" s="445">
        <v>281.58367900000002</v>
      </c>
      <c r="D854" s="446">
        <f t="shared" si="27"/>
        <v>-7.6851503134761523E-2</v>
      </c>
      <c r="E854" s="80">
        <v>1.952334173588488E-2</v>
      </c>
      <c r="F854">
        <v>844</v>
      </c>
      <c r="G854" s="80">
        <f t="shared" ca="1" si="28"/>
        <v>-3.4602663076603986E-2</v>
      </c>
    </row>
    <row r="855" spans="2:7">
      <c r="B855" s="444">
        <v>45139</v>
      </c>
      <c r="C855" s="445">
        <v>1095.8603519999999</v>
      </c>
      <c r="D855" s="446">
        <f t="shared" si="27"/>
        <v>0.10278022085409955</v>
      </c>
      <c r="E855" s="80">
        <v>1.9521791143714662E-2</v>
      </c>
      <c r="F855">
        <v>845</v>
      </c>
      <c r="G855" s="80">
        <f t="shared" ca="1" si="28"/>
        <v>-3.5281439846409782E-3</v>
      </c>
    </row>
    <row r="856" spans="2:7">
      <c r="B856" s="444">
        <v>40932</v>
      </c>
      <c r="C856" s="445">
        <v>80.393790999999993</v>
      </c>
      <c r="D856" s="446">
        <f t="shared" si="27"/>
        <v>-5.756124516485539E-2</v>
      </c>
      <c r="E856" s="80">
        <v>1.9512568143161158E-2</v>
      </c>
      <c r="F856">
        <v>846</v>
      </c>
      <c r="G856" s="80">
        <f t="shared" ca="1" si="28"/>
        <v>-6.5755366417047101E-3</v>
      </c>
    </row>
    <row r="857" spans="2:7">
      <c r="B857" s="444">
        <v>43432</v>
      </c>
      <c r="C857" s="445">
        <v>440.43331899999998</v>
      </c>
      <c r="D857" s="446">
        <f t="shared" si="27"/>
        <v>8.2525360783629598E-2</v>
      </c>
      <c r="E857" s="80">
        <v>1.949838053105224E-2</v>
      </c>
      <c r="F857">
        <v>847</v>
      </c>
      <c r="G857" s="80">
        <f t="shared" ca="1" si="28"/>
        <v>-3.161900818080228E-2</v>
      </c>
    </row>
    <row r="858" spans="2:7">
      <c r="B858" s="444">
        <v>40121</v>
      </c>
      <c r="C858" s="445">
        <v>52.309395000000002</v>
      </c>
      <c r="D858" s="446">
        <f t="shared" si="27"/>
        <v>-3.4252840362025805E-2</v>
      </c>
      <c r="E858" s="80">
        <v>1.9482931999780018E-2</v>
      </c>
      <c r="F858">
        <v>848</v>
      </c>
      <c r="G858" s="80">
        <f t="shared" ca="1" si="28"/>
        <v>-5.698248049399183E-3</v>
      </c>
    </row>
    <row r="859" spans="2:7">
      <c r="B859" s="444">
        <v>41544</v>
      </c>
      <c r="C859" s="445">
        <v>204.577225</v>
      </c>
      <c r="D859" s="446">
        <f t="shared" si="27"/>
        <v>7.7413833346300365E-2</v>
      </c>
      <c r="E859" s="80">
        <v>1.9482226767158606E-2</v>
      </c>
      <c r="F859">
        <v>849</v>
      </c>
      <c r="G859" s="80">
        <f t="shared" ca="1" si="28"/>
        <v>-5.1735314090590751E-3</v>
      </c>
    </row>
    <row r="860" spans="2:7">
      <c r="B860" s="444">
        <v>38559</v>
      </c>
      <c r="C860" s="445">
        <v>31.21266</v>
      </c>
      <c r="D860" s="446">
        <f t="shared" si="27"/>
        <v>-0.13467235188509874</v>
      </c>
      <c r="E860" s="80">
        <v>1.9482175933713597E-2</v>
      </c>
      <c r="F860">
        <v>850</v>
      </c>
      <c r="G860" s="80">
        <f t="shared" ca="1" si="28"/>
        <v>3.174007266490337E-2</v>
      </c>
    </row>
    <row r="861" spans="2:7">
      <c r="B861" s="444">
        <v>44560</v>
      </c>
      <c r="C861" s="445">
        <v>1169.5405270000001</v>
      </c>
      <c r="D861" s="446">
        <f t="shared" si="27"/>
        <v>-4.4682752457551045E-3</v>
      </c>
      <c r="E861" s="80">
        <v>1.946749509586243E-2</v>
      </c>
      <c r="F861">
        <v>851</v>
      </c>
      <c r="G861" s="80">
        <f t="shared" ca="1" si="28"/>
        <v>-1.3565399825124128E-2</v>
      </c>
    </row>
    <row r="862" spans="2:7">
      <c r="B862" s="444">
        <v>44760</v>
      </c>
      <c r="C862" s="445">
        <v>819.65563999999995</v>
      </c>
      <c r="D862" s="446">
        <f t="shared" si="27"/>
        <v>6.5308453922315213E-2</v>
      </c>
      <c r="E862" s="80">
        <v>1.9419177989536518E-2</v>
      </c>
      <c r="F862">
        <v>852</v>
      </c>
      <c r="G862" s="80">
        <f t="shared" ca="1" si="28"/>
        <v>-7.2341476444544141E-3</v>
      </c>
    </row>
    <row r="863" spans="2:7">
      <c r="B863" s="444">
        <v>42016</v>
      </c>
      <c r="C863" s="445">
        <v>307.85806300000002</v>
      </c>
      <c r="D863" s="446">
        <f t="shared" si="27"/>
        <v>-2.8397003052446634E-2</v>
      </c>
      <c r="E863" s="80">
        <v>1.9410643164413655E-2</v>
      </c>
      <c r="F863">
        <v>853</v>
      </c>
      <c r="G863" s="80">
        <f t="shared" ca="1" si="28"/>
        <v>7.287871975496912E-3</v>
      </c>
    </row>
    <row r="864" spans="2:7">
      <c r="B864" s="444">
        <v>43244</v>
      </c>
      <c r="C864" s="445">
        <v>383.38549799999998</v>
      </c>
      <c r="D864" s="446">
        <f t="shared" si="27"/>
        <v>7.5828440640859807E-2</v>
      </c>
      <c r="E864" s="80">
        <v>1.9399610584190929E-2</v>
      </c>
      <c r="F864">
        <v>854</v>
      </c>
      <c r="G864" s="80">
        <f t="shared" ca="1" si="28"/>
        <v>1.395373290725809E-2</v>
      </c>
    </row>
    <row r="865" spans="2:7">
      <c r="B865" s="444">
        <v>40196</v>
      </c>
      <c r="C865" s="445">
        <v>68.641791999999995</v>
      </c>
      <c r="D865" s="446">
        <f t="shared" si="27"/>
        <v>3.5845896147403744E-2</v>
      </c>
      <c r="E865" s="80">
        <v>1.9355714210592678E-2</v>
      </c>
      <c r="F865">
        <v>855</v>
      </c>
      <c r="G865" s="80">
        <f t="shared" ca="1" si="28"/>
        <v>1.4087180512775859E-2</v>
      </c>
    </row>
    <row r="866" spans="2:7">
      <c r="B866" s="444">
        <v>38805</v>
      </c>
      <c r="C866" s="445">
        <v>49.982120999999999</v>
      </c>
      <c r="D866" s="446">
        <f t="shared" si="27"/>
        <v>1.6662736775917564E-2</v>
      </c>
      <c r="E866" s="80">
        <v>1.9347154819556733E-2</v>
      </c>
      <c r="F866">
        <v>856</v>
      </c>
      <c r="G866" s="80">
        <f t="shared" ca="1" si="28"/>
        <v>-2.639740415035018E-2</v>
      </c>
    </row>
    <row r="867" spans="2:7">
      <c r="B867" s="444">
        <v>38169</v>
      </c>
      <c r="C867" s="445">
        <v>23.062259999999998</v>
      </c>
      <c r="D867" s="446">
        <f t="shared" si="27"/>
        <v>-0.14432712354563182</v>
      </c>
      <c r="E867" s="80">
        <v>1.9297125165464779E-2</v>
      </c>
      <c r="F867">
        <v>857</v>
      </c>
      <c r="G867" s="80">
        <f t="shared" ca="1" si="28"/>
        <v>-7.1153924735318898E-3</v>
      </c>
    </row>
    <row r="868" spans="2:7">
      <c r="B868" s="444">
        <v>44607</v>
      </c>
      <c r="C868" s="445">
        <v>1046.3983149999999</v>
      </c>
      <c r="D868" s="446">
        <f t="shared" si="27"/>
        <v>0.16790595381473539</v>
      </c>
      <c r="E868" s="80">
        <v>1.9277108379749608E-2</v>
      </c>
      <c r="F868">
        <v>858</v>
      </c>
      <c r="G868" s="80">
        <f t="shared" ca="1" si="28"/>
        <v>1.0058927191974732E-2</v>
      </c>
    </row>
    <row r="869" spans="2:7">
      <c r="B869" s="444">
        <v>38194</v>
      </c>
      <c r="C869" s="445">
        <v>23.64892</v>
      </c>
      <c r="D869" s="446">
        <f t="shared" si="27"/>
        <v>-6.7187690804738076E-2</v>
      </c>
      <c r="E869" s="80">
        <v>1.9274301309432973E-2</v>
      </c>
      <c r="F869">
        <v>859</v>
      </c>
      <c r="G869" s="80">
        <f t="shared" ca="1" si="28"/>
        <v>-3.145637363026843E-2</v>
      </c>
    </row>
    <row r="870" spans="2:7">
      <c r="B870" s="444">
        <v>40945</v>
      </c>
      <c r="C870" s="445">
        <v>86.829811000000007</v>
      </c>
      <c r="D870" s="446">
        <f t="shared" si="27"/>
        <v>-8.402496588443209E-2</v>
      </c>
      <c r="E870" s="80">
        <v>1.9273478642394259E-2</v>
      </c>
      <c r="F870">
        <v>860</v>
      </c>
      <c r="G870" s="80">
        <f t="shared" ca="1" si="28"/>
        <v>-7.3758847588748051E-3</v>
      </c>
    </row>
    <row r="871" spans="2:7">
      <c r="B871" s="444">
        <v>44701</v>
      </c>
      <c r="C871" s="445">
        <v>936.69061299999998</v>
      </c>
      <c r="D871" s="446">
        <f t="shared" si="27"/>
        <v>1.4562236759565472E-3</v>
      </c>
      <c r="E871" s="80">
        <v>1.9268670240257579E-2</v>
      </c>
      <c r="F871">
        <v>861</v>
      </c>
      <c r="G871" s="80">
        <f t="shared" ca="1" si="28"/>
        <v>2.9767942159705719E-2</v>
      </c>
    </row>
    <row r="872" spans="2:7">
      <c r="B872" s="444">
        <v>44636</v>
      </c>
      <c r="C872" s="445">
        <v>1074.1129149999999</v>
      </c>
      <c r="D872" s="446">
        <f t="shared" si="27"/>
        <v>8.6377686372818729E-2</v>
      </c>
      <c r="E872" s="80">
        <v>1.9246309278146079E-2</v>
      </c>
      <c r="F872">
        <v>862</v>
      </c>
      <c r="G872" s="80">
        <f t="shared" ca="1" si="28"/>
        <v>4.7647006542260756E-2</v>
      </c>
    </row>
    <row r="873" spans="2:7">
      <c r="B873" s="444">
        <v>41087</v>
      </c>
      <c r="C873" s="445">
        <v>88.493469000000005</v>
      </c>
      <c r="D873" s="446">
        <f t="shared" si="27"/>
        <v>-2.4594639508107252E-2</v>
      </c>
      <c r="E873" s="80">
        <v>1.9200916533101298E-2</v>
      </c>
      <c r="F873">
        <v>863</v>
      </c>
      <c r="G873" s="80">
        <f t="shared" ca="1" si="28"/>
        <v>1.3168657615307246E-2</v>
      </c>
    </row>
    <row r="874" spans="2:7">
      <c r="B874" s="444">
        <v>42123</v>
      </c>
      <c r="C874" s="445">
        <v>349.741669</v>
      </c>
      <c r="D874" s="446">
        <f t="shared" si="27"/>
        <v>7.1995724538097328E-2</v>
      </c>
      <c r="E874" s="80">
        <v>1.9184205015358335E-2</v>
      </c>
      <c r="F874">
        <v>864</v>
      </c>
      <c r="G874" s="80">
        <f t="shared" ca="1" si="28"/>
        <v>2.6228385321729916E-3</v>
      </c>
    </row>
    <row r="875" spans="2:7">
      <c r="B875" s="444">
        <v>39294</v>
      </c>
      <c r="C875" s="445">
        <v>52.020653000000003</v>
      </c>
      <c r="D875" s="446">
        <f t="shared" si="27"/>
        <v>-0.12784658409908112</v>
      </c>
      <c r="E875" s="80">
        <v>1.9183847741408799E-2</v>
      </c>
      <c r="F875">
        <v>865</v>
      </c>
      <c r="G875" s="80">
        <f t="shared" ca="1" si="28"/>
        <v>1.8144057102821604E-2</v>
      </c>
    </row>
    <row r="876" spans="2:7">
      <c r="B876" s="444">
        <v>45054</v>
      </c>
      <c r="C876" s="445">
        <v>1026.603149</v>
      </c>
      <c r="D876" s="446">
        <f t="shared" si="27"/>
        <v>6.674559015034931E-2</v>
      </c>
      <c r="E876" s="80">
        <v>1.9136901105655024E-2</v>
      </c>
      <c r="F876">
        <v>866</v>
      </c>
      <c r="G876" s="80">
        <f t="shared" ca="1" si="28"/>
        <v>2.39584838470988E-2</v>
      </c>
    </row>
    <row r="877" spans="2:7">
      <c r="B877" s="444">
        <v>42235</v>
      </c>
      <c r="C877" s="445">
        <v>391.60693400000002</v>
      </c>
      <c r="D877" s="446">
        <f t="shared" si="27"/>
        <v>7.9406051932120247E-2</v>
      </c>
      <c r="E877" s="80">
        <v>1.9131810217324574E-2</v>
      </c>
      <c r="F877">
        <v>867</v>
      </c>
      <c r="G877" s="80">
        <f t="shared" ca="1" si="28"/>
        <v>-3.6863156111081728E-2</v>
      </c>
    </row>
    <row r="878" spans="2:7">
      <c r="B878" s="444">
        <v>39128</v>
      </c>
      <c r="C878" s="445">
        <v>55.674582999999998</v>
      </c>
      <c r="D878" s="446">
        <f t="shared" si="27"/>
        <v>-6.7715034548487041E-2</v>
      </c>
      <c r="E878" s="80">
        <v>1.9114913256334187E-2</v>
      </c>
      <c r="F878">
        <v>868</v>
      </c>
      <c r="G878" s="80">
        <f t="shared" ca="1" si="28"/>
        <v>3.5071761893569704E-2</v>
      </c>
    </row>
    <row r="879" spans="2:7">
      <c r="B879" s="444">
        <v>41970</v>
      </c>
      <c r="C879" s="445">
        <v>325.20935100000003</v>
      </c>
      <c r="D879" s="446">
        <f t="shared" si="27"/>
        <v>3.3285735388251414E-2</v>
      </c>
      <c r="E879" s="80">
        <v>1.9103932754712227E-2</v>
      </c>
      <c r="F879">
        <v>869</v>
      </c>
      <c r="G879" s="80">
        <f t="shared" ca="1" si="28"/>
        <v>1.1447233372363863E-2</v>
      </c>
    </row>
    <row r="880" spans="2:7">
      <c r="B880" s="444">
        <v>40618</v>
      </c>
      <c r="C880" s="445">
        <v>85.932518000000002</v>
      </c>
      <c r="D880" s="446">
        <f t="shared" si="27"/>
        <v>-8.8014728995464586E-2</v>
      </c>
      <c r="E880" s="80">
        <v>1.9100186163857114E-2</v>
      </c>
      <c r="F880">
        <v>870</v>
      </c>
      <c r="G880" s="80">
        <f t="shared" ca="1" si="28"/>
        <v>1.8123321166135221E-3</v>
      </c>
    </row>
    <row r="881" spans="2:7">
      <c r="B881" s="444">
        <v>44538</v>
      </c>
      <c r="C881" s="445">
        <v>1040.380981</v>
      </c>
      <c r="D881" s="446">
        <f t="shared" si="27"/>
        <v>0.1507040434052449</v>
      </c>
      <c r="E881" s="80">
        <v>1.9092862804685584E-2</v>
      </c>
      <c r="F881">
        <v>871</v>
      </c>
      <c r="G881" s="80">
        <f t="shared" ca="1" si="28"/>
        <v>-7.7482694171441516E-4</v>
      </c>
    </row>
    <row r="882" spans="2:7">
      <c r="B882" s="444">
        <v>38705</v>
      </c>
      <c r="C882" s="445">
        <v>43.953212999999998</v>
      </c>
      <c r="D882" s="446">
        <f t="shared" si="27"/>
        <v>-3.1866730033267454E-2</v>
      </c>
      <c r="E882" s="80">
        <v>1.9068992373028948E-2</v>
      </c>
      <c r="F882">
        <v>872</v>
      </c>
      <c r="G882" s="80">
        <f t="shared" ca="1" si="28"/>
        <v>-3.5574237665190129E-3</v>
      </c>
    </row>
    <row r="883" spans="2:7">
      <c r="B883" s="444">
        <v>39979</v>
      </c>
      <c r="C883" s="445">
        <v>36.333748</v>
      </c>
      <c r="D883" s="446">
        <f t="shared" si="27"/>
        <v>-9.7070713914673479E-2</v>
      </c>
      <c r="E883" s="80">
        <v>1.9054893654234295E-2</v>
      </c>
      <c r="F883">
        <v>873</v>
      </c>
      <c r="G883" s="80">
        <f t="shared" ca="1" si="28"/>
        <v>-1.9476553194888811E-2</v>
      </c>
    </row>
    <row r="884" spans="2:7">
      <c r="B884" s="444">
        <v>44277</v>
      </c>
      <c r="C884" s="445">
        <v>847.63372800000002</v>
      </c>
      <c r="D884" s="446">
        <f t="shared" si="27"/>
        <v>2.7713947496692537E-2</v>
      </c>
      <c r="E884" s="80">
        <v>1.9053535111978936E-2</v>
      </c>
      <c r="F884">
        <v>874</v>
      </c>
      <c r="G884" s="80">
        <f t="shared" ca="1" si="28"/>
        <v>3.3787721957331256E-2</v>
      </c>
    </row>
    <row r="885" spans="2:7">
      <c r="B885" s="444">
        <v>43083</v>
      </c>
      <c r="C885" s="445">
        <v>369.71270800000002</v>
      </c>
      <c r="D885" s="446">
        <f t="shared" si="27"/>
        <v>9.8495665476797445E-2</v>
      </c>
      <c r="E885" s="80">
        <v>1.904540315254688E-2</v>
      </c>
      <c r="F885">
        <v>875</v>
      </c>
      <c r="G885" s="80">
        <f t="shared" ca="1" si="28"/>
        <v>7.4653430862738762E-4</v>
      </c>
    </row>
    <row r="886" spans="2:7">
      <c r="B886" s="444">
        <v>39220</v>
      </c>
      <c r="C886" s="445">
        <v>58.650841</v>
      </c>
      <c r="D886" s="446">
        <f t="shared" si="27"/>
        <v>-3.6126812484640003E-2</v>
      </c>
      <c r="E886" s="80">
        <v>1.9031641582052394E-2</v>
      </c>
      <c r="F886">
        <v>876</v>
      </c>
      <c r="G886" s="80">
        <f t="shared" ca="1" si="28"/>
        <v>4.0149066608443994E-2</v>
      </c>
    </row>
    <row r="887" spans="2:7">
      <c r="B887" s="444">
        <v>40690</v>
      </c>
      <c r="C887" s="445">
        <v>94.543892</v>
      </c>
      <c r="D887" s="446">
        <f t="shared" si="27"/>
        <v>-3.0313140460416554E-2</v>
      </c>
      <c r="E887" s="80">
        <v>1.9028490428241396E-2</v>
      </c>
      <c r="F887">
        <v>877</v>
      </c>
      <c r="G887" s="80">
        <f t="shared" ca="1" si="28"/>
        <v>4.5748894891463783E-3</v>
      </c>
    </row>
    <row r="888" spans="2:7">
      <c r="B888" s="444">
        <v>41962</v>
      </c>
      <c r="C888" s="445">
        <v>318.72222900000003</v>
      </c>
      <c r="D888" s="446">
        <f t="shared" si="27"/>
        <v>3.2275802711168033E-3</v>
      </c>
      <c r="E888" s="80">
        <v>1.9023268424064099E-2</v>
      </c>
      <c r="F888">
        <v>878</v>
      </c>
      <c r="G888" s="80">
        <f t="shared" ca="1" si="28"/>
        <v>1.7592058962231982E-2</v>
      </c>
    </row>
    <row r="889" spans="2:7">
      <c r="B889" s="444">
        <v>41827</v>
      </c>
      <c r="C889" s="445">
        <v>291.30920400000002</v>
      </c>
      <c r="D889" s="446">
        <f t="shared" si="27"/>
        <v>-6.573598391780211E-2</v>
      </c>
      <c r="E889" s="80">
        <v>1.901576555427531E-2</v>
      </c>
      <c r="F889">
        <v>879</v>
      </c>
      <c r="G889" s="80">
        <f t="shared" ca="1" si="28"/>
        <v>-2.1583713037200983E-2</v>
      </c>
    </row>
    <row r="890" spans="2:7">
      <c r="B890" s="444">
        <v>44770</v>
      </c>
      <c r="C890" s="445">
        <v>871.02789299999995</v>
      </c>
      <c r="D890" s="446">
        <f t="shared" si="27"/>
        <v>4.1695751314626106E-2</v>
      </c>
      <c r="E890" s="80">
        <v>1.901020470474446E-2</v>
      </c>
      <c r="F890">
        <v>880</v>
      </c>
      <c r="G890" s="80">
        <f t="shared" ca="1" si="28"/>
        <v>2.5329638903911606E-3</v>
      </c>
    </row>
    <row r="891" spans="2:7">
      <c r="B891" s="444">
        <v>42978</v>
      </c>
      <c r="C891" s="445">
        <v>361.51641799999999</v>
      </c>
      <c r="D891" s="446">
        <f t="shared" si="27"/>
        <v>-7.7114887329147175E-3</v>
      </c>
      <c r="E891" s="80">
        <v>1.8958934629207391E-2</v>
      </c>
      <c r="F891">
        <v>881</v>
      </c>
      <c r="G891" s="80">
        <f t="shared" ca="1" si="28"/>
        <v>4.6843464781312096E-4</v>
      </c>
    </row>
    <row r="892" spans="2:7">
      <c r="B892" s="444">
        <v>43312</v>
      </c>
      <c r="C892" s="445">
        <v>405.841095</v>
      </c>
      <c r="D892" s="446">
        <f t="shared" si="27"/>
        <v>0.11853726563710554</v>
      </c>
      <c r="E892" s="80">
        <v>1.8951502787093677E-2</v>
      </c>
      <c r="F892">
        <v>882</v>
      </c>
      <c r="G892" s="80">
        <f t="shared" ca="1" si="28"/>
        <v>-1.0905311054460078E-2</v>
      </c>
    </row>
    <row r="893" spans="2:7">
      <c r="B893" s="444">
        <v>38722</v>
      </c>
      <c r="C893" s="445">
        <v>44.935333</v>
      </c>
      <c r="D893" s="446">
        <f t="shared" si="27"/>
        <v>-1.2848620812726308E-2</v>
      </c>
      <c r="E893" s="80">
        <v>1.893874149855157E-2</v>
      </c>
      <c r="F893">
        <v>883</v>
      </c>
      <c r="G893" s="80">
        <f t="shared" ca="1" si="28"/>
        <v>-1.7036026712373171E-3</v>
      </c>
    </row>
    <row r="894" spans="2:7">
      <c r="B894" s="444">
        <v>39226</v>
      </c>
      <c r="C894" s="445">
        <v>56.410331999999997</v>
      </c>
      <c r="D894" s="446">
        <f t="shared" si="27"/>
        <v>-2.0892094950453077E-2</v>
      </c>
      <c r="E894" s="80">
        <v>1.8884564760940359E-2</v>
      </c>
      <c r="F894">
        <v>884</v>
      </c>
      <c r="G894" s="80">
        <f t="shared" ca="1" si="28"/>
        <v>2.7777104409690808E-3</v>
      </c>
    </row>
    <row r="895" spans="2:7">
      <c r="B895" s="444">
        <v>40063</v>
      </c>
      <c r="C895" s="445">
        <v>56.280636000000001</v>
      </c>
      <c r="D895" s="446">
        <f t="shared" si="27"/>
        <v>-4.1440363679866032E-2</v>
      </c>
      <c r="E895" s="80">
        <v>1.885875748537269E-2</v>
      </c>
      <c r="F895">
        <v>885</v>
      </c>
      <c r="G895" s="80">
        <f t="shared" ca="1" si="28"/>
        <v>2.633997602822153E-2</v>
      </c>
    </row>
    <row r="896" spans="2:7">
      <c r="B896" s="444">
        <v>41795</v>
      </c>
      <c r="C896" s="445">
        <v>257.39892600000002</v>
      </c>
      <c r="D896" s="446">
        <f t="shared" si="27"/>
        <v>-1.6078911436508303E-2</v>
      </c>
      <c r="E896" s="80">
        <v>1.8842574568930237E-2</v>
      </c>
      <c r="F896">
        <v>886</v>
      </c>
      <c r="G896" s="80">
        <f t="shared" ca="1" si="28"/>
        <v>-3.0186644362688281E-2</v>
      </c>
    </row>
    <row r="897" spans="2:7">
      <c r="B897" s="444">
        <v>42478</v>
      </c>
      <c r="C897" s="445">
        <v>342.58682299999998</v>
      </c>
      <c r="D897" s="446">
        <f t="shared" si="27"/>
        <v>5.3365074641670285E-2</v>
      </c>
      <c r="E897" s="80">
        <v>1.8805163462721319E-2</v>
      </c>
      <c r="F897">
        <v>887</v>
      </c>
      <c r="G897" s="80">
        <f t="shared" ca="1" si="28"/>
        <v>-3.033193556191803E-2</v>
      </c>
    </row>
    <row r="898" spans="2:7">
      <c r="B898" s="444">
        <v>40326</v>
      </c>
      <c r="C898" s="445">
        <v>69.118758999999997</v>
      </c>
      <c r="D898" s="446">
        <f t="shared" si="27"/>
        <v>7.6209989755378071E-3</v>
      </c>
      <c r="E898" s="80">
        <v>1.8776241752749945E-2</v>
      </c>
      <c r="F898">
        <v>888</v>
      </c>
      <c r="G898" s="80">
        <f t="shared" ca="1" si="28"/>
        <v>-3.422727990407032E-4</v>
      </c>
    </row>
    <row r="899" spans="2:7">
      <c r="B899" s="444">
        <v>40021</v>
      </c>
      <c r="C899" s="445">
        <v>43.281654000000003</v>
      </c>
      <c r="D899" s="446">
        <f t="shared" si="27"/>
        <v>-8.4124768290729346E-2</v>
      </c>
      <c r="E899" s="80">
        <v>1.8763575688663714E-2</v>
      </c>
      <c r="F899">
        <v>889</v>
      </c>
      <c r="G899" s="80">
        <f t="shared" ca="1" si="28"/>
        <v>-2.3971209649715164E-2</v>
      </c>
    </row>
    <row r="900" spans="2:7">
      <c r="B900" s="444">
        <v>43697</v>
      </c>
      <c r="C900" s="445">
        <v>460.29980499999999</v>
      </c>
      <c r="D900" s="446">
        <f t="shared" si="27"/>
        <v>-2.4903487827192983E-2</v>
      </c>
      <c r="E900" s="80">
        <v>1.8749164505816873E-2</v>
      </c>
      <c r="F900">
        <v>890</v>
      </c>
      <c r="G900" s="80">
        <f t="shared" ca="1" si="28"/>
        <v>2.8913829459673464E-2</v>
      </c>
    </row>
    <row r="901" spans="2:7">
      <c r="B901" s="444">
        <v>44813</v>
      </c>
      <c r="C901" s="445">
        <v>873.23730499999999</v>
      </c>
      <c r="D901" s="446">
        <f t="shared" si="27"/>
        <v>0.1808432147562582</v>
      </c>
      <c r="E901" s="80">
        <v>1.8742149665359253E-2</v>
      </c>
      <c r="F901">
        <v>891</v>
      </c>
      <c r="G901" s="80">
        <f t="shared" ca="1" si="28"/>
        <v>1.8326629137551936E-2</v>
      </c>
    </row>
    <row r="902" spans="2:7">
      <c r="B902" s="444">
        <v>37950</v>
      </c>
      <c r="C902" s="445">
        <v>20.020952000000001</v>
      </c>
      <c r="D902" s="446">
        <f t="shared" si="27"/>
        <v>-0.12337437342634727</v>
      </c>
      <c r="E902" s="80">
        <v>1.8731142666868594E-2</v>
      </c>
      <c r="F902">
        <v>892</v>
      </c>
      <c r="G902" s="80">
        <f t="shared" ca="1" si="28"/>
        <v>-1.6163096676289977E-3</v>
      </c>
    </row>
    <row r="903" spans="2:7">
      <c r="B903" s="444">
        <v>43291</v>
      </c>
      <c r="C903" s="445">
        <v>411.917664</v>
      </c>
      <c r="D903" s="446">
        <f t="shared" si="27"/>
        <v>0.12129610443431416</v>
      </c>
      <c r="E903" s="80">
        <v>1.8719993673176782E-2</v>
      </c>
      <c r="F903">
        <v>893</v>
      </c>
      <c r="G903" s="80">
        <f t="shared" ca="1" si="28"/>
        <v>4.923770241841853E-3</v>
      </c>
    </row>
    <row r="904" spans="2:7">
      <c r="B904" s="444">
        <v>38608</v>
      </c>
      <c r="C904" s="445">
        <v>35.623390000000001</v>
      </c>
      <c r="D904" s="446">
        <f t="shared" si="27"/>
        <v>-1.8307567127746172E-2</v>
      </c>
      <c r="E904" s="80">
        <v>1.8718034757913893E-2</v>
      </c>
      <c r="F904">
        <v>894</v>
      </c>
      <c r="G904" s="80">
        <f t="shared" ca="1" si="28"/>
        <v>-2.3329005680296735E-2</v>
      </c>
    </row>
    <row r="905" spans="2:7">
      <c r="B905" s="444">
        <v>39328</v>
      </c>
      <c r="C905" s="445">
        <v>51.531055000000002</v>
      </c>
      <c r="D905" s="446">
        <f t="shared" si="27"/>
        <v>-9.1522291522291521E-2</v>
      </c>
      <c r="E905" s="80">
        <v>1.8700772905842156E-2</v>
      </c>
      <c r="F905">
        <v>895</v>
      </c>
      <c r="G905" s="80">
        <f t="shared" ca="1" si="28"/>
        <v>4.7168098026086642E-3</v>
      </c>
    </row>
    <row r="906" spans="2:7">
      <c r="B906" s="444">
        <v>43290</v>
      </c>
      <c r="C906" s="445">
        <v>404.34826700000002</v>
      </c>
      <c r="D906" s="446">
        <f t="shared" si="27"/>
        <v>2.2292542388891556E-2</v>
      </c>
      <c r="E906" s="80">
        <v>1.8698994903956212E-2</v>
      </c>
      <c r="F906">
        <v>896</v>
      </c>
      <c r="G906" s="80">
        <f t="shared" ca="1" si="28"/>
        <v>-1.6249173149941561E-2</v>
      </c>
    </row>
    <row r="907" spans="2:7">
      <c r="B907" s="444">
        <v>42346</v>
      </c>
      <c r="C907" s="445">
        <v>342.02932700000002</v>
      </c>
      <c r="D907" s="446">
        <f t="shared" ref="D907:D970" si="29">B907/B908-1</f>
        <v>-3.7700261333939333E-2</v>
      </c>
      <c r="E907" s="80">
        <v>1.8698684047377068E-2</v>
      </c>
      <c r="F907">
        <v>897</v>
      </c>
      <c r="G907" s="80">
        <f t="shared" ref="G907:G970" ca="1" si="30">_xlfn.NORM.INV(RAND(),M$13,M$14)</f>
        <v>4.0954943075623966E-2</v>
      </c>
    </row>
    <row r="908" spans="2:7">
      <c r="B908" s="444">
        <v>44005</v>
      </c>
      <c r="C908" s="445">
        <v>495.29894999999999</v>
      </c>
      <c r="D908" s="446">
        <f t="shared" si="29"/>
        <v>0.15842261826414306</v>
      </c>
      <c r="E908" s="80">
        <v>1.8697511579142345E-2</v>
      </c>
      <c r="F908">
        <v>898</v>
      </c>
      <c r="G908" s="80">
        <f t="shared" ca="1" si="30"/>
        <v>3.0032825235082779E-2</v>
      </c>
    </row>
    <row r="909" spans="2:7">
      <c r="B909" s="444">
        <v>37987</v>
      </c>
      <c r="C909" s="445">
        <v>23.258451000000001</v>
      </c>
      <c r="D909" s="446">
        <f t="shared" si="29"/>
        <v>-8.7267834402556477E-2</v>
      </c>
      <c r="E909" s="80">
        <v>1.8660466001190867E-2</v>
      </c>
      <c r="F909">
        <v>899</v>
      </c>
      <c r="G909" s="80">
        <f t="shared" ca="1" si="30"/>
        <v>-9.7110225951016326E-3</v>
      </c>
    </row>
    <row r="910" spans="2:7">
      <c r="B910" s="444">
        <v>41619</v>
      </c>
      <c r="C910" s="445">
        <v>224.75820899999999</v>
      </c>
      <c r="D910" s="446">
        <f t="shared" si="29"/>
        <v>5.65611434083928E-2</v>
      </c>
      <c r="E910" s="80">
        <v>1.866032807976703E-2</v>
      </c>
      <c r="F910">
        <v>900</v>
      </c>
      <c r="G910" s="80">
        <f t="shared" ca="1" si="30"/>
        <v>-2.5642373175756308E-2</v>
      </c>
    </row>
    <row r="911" spans="2:7">
      <c r="B911" s="444">
        <v>39391</v>
      </c>
      <c r="C911" s="445">
        <v>51.103729000000001</v>
      </c>
      <c r="D911" s="446">
        <f t="shared" si="29"/>
        <v>-6.1381561703243048E-2</v>
      </c>
      <c r="E911" s="80">
        <v>1.8647422239668421E-2</v>
      </c>
      <c r="F911">
        <v>901</v>
      </c>
      <c r="G911" s="80">
        <f t="shared" ca="1" si="30"/>
        <v>-1.6446986600123382E-2</v>
      </c>
    </row>
    <row r="912" spans="2:7">
      <c r="B912" s="444">
        <v>41967</v>
      </c>
      <c r="C912" s="445">
        <v>326.94836400000003</v>
      </c>
      <c r="D912" s="446">
        <f t="shared" si="29"/>
        <v>2.1219126414405709E-2</v>
      </c>
      <c r="E912" s="80">
        <v>1.8628152345499194E-2</v>
      </c>
      <c r="F912">
        <v>902</v>
      </c>
      <c r="G912" s="80">
        <f t="shared" ca="1" si="30"/>
        <v>-3.8784246407404556E-2</v>
      </c>
    </row>
    <row r="913" spans="2:7">
      <c r="B913" s="444">
        <v>41095</v>
      </c>
      <c r="C913" s="445">
        <v>92.769767999999999</v>
      </c>
      <c r="D913" s="446">
        <f t="shared" si="29"/>
        <v>7.4098274960794575E-2</v>
      </c>
      <c r="E913" s="80">
        <v>1.8615947481053885E-2</v>
      </c>
      <c r="F913">
        <v>903</v>
      </c>
      <c r="G913" s="80">
        <f t="shared" ca="1" si="30"/>
        <v>1.7172789692738041E-2</v>
      </c>
    </row>
    <row r="914" spans="2:7">
      <c r="B914" s="444">
        <v>38260</v>
      </c>
      <c r="C914" s="445">
        <v>26.999186000000002</v>
      </c>
      <c r="D914" s="446">
        <f t="shared" si="29"/>
        <v>-4.7002266669987747E-2</v>
      </c>
      <c r="E914" s="80">
        <v>1.8587365363212927E-2</v>
      </c>
      <c r="F914">
        <v>904</v>
      </c>
      <c r="G914" s="80">
        <f t="shared" ca="1" si="30"/>
        <v>5.1989394279983725E-2</v>
      </c>
    </row>
    <row r="915" spans="2:7">
      <c r="B915" s="444">
        <v>40147</v>
      </c>
      <c r="C915" s="445">
        <v>61.269962</v>
      </c>
      <c r="D915" s="446">
        <f t="shared" si="29"/>
        <v>-5.5520267250099953E-2</v>
      </c>
      <c r="E915" s="80">
        <v>1.858270387975347E-2</v>
      </c>
      <c r="F915">
        <v>905</v>
      </c>
      <c r="G915" s="80">
        <f t="shared" ca="1" si="30"/>
        <v>-1.416546273284775E-2</v>
      </c>
    </row>
    <row r="916" spans="2:7">
      <c r="B916" s="444">
        <v>42507</v>
      </c>
      <c r="C916" s="445">
        <v>296.42004400000002</v>
      </c>
      <c r="D916" s="446">
        <f t="shared" si="29"/>
        <v>2.4067649609713859E-2</v>
      </c>
      <c r="E916" s="80">
        <v>1.8568859421419504E-2</v>
      </c>
      <c r="F916">
        <v>906</v>
      </c>
      <c r="G916" s="80">
        <f t="shared" ca="1" si="30"/>
        <v>-2.7662307930968077E-2</v>
      </c>
    </row>
    <row r="917" spans="2:7">
      <c r="B917" s="444">
        <v>41508</v>
      </c>
      <c r="C917" s="445">
        <v>172.08128400000001</v>
      </c>
      <c r="D917" s="446">
        <f t="shared" si="29"/>
        <v>-6.418667568481573E-2</v>
      </c>
      <c r="E917" s="80">
        <v>1.8568583363685054E-2</v>
      </c>
      <c r="F917">
        <v>907</v>
      </c>
      <c r="G917" s="80">
        <f t="shared" ca="1" si="30"/>
        <v>2.267941635312179E-2</v>
      </c>
    </row>
    <row r="918" spans="2:7">
      <c r="B918" s="444">
        <v>44355</v>
      </c>
      <c r="C918" s="445">
        <v>846.79754600000001</v>
      </c>
      <c r="D918" s="446">
        <f t="shared" si="29"/>
        <v>6.6610556691114597E-2</v>
      </c>
      <c r="E918" s="80">
        <v>1.8534123582266693E-2</v>
      </c>
      <c r="F918">
        <v>908</v>
      </c>
      <c r="G918" s="80">
        <f t="shared" ca="1" si="30"/>
        <v>-9.4208733371953825E-3</v>
      </c>
    </row>
    <row r="919" spans="2:7">
      <c r="B919" s="444">
        <v>41585</v>
      </c>
      <c r="C919" s="445">
        <v>210.75375399999999</v>
      </c>
      <c r="D919" s="446">
        <f t="shared" si="29"/>
        <v>1.3823199570920153E-2</v>
      </c>
      <c r="E919" s="80">
        <v>1.8512398066545588E-2</v>
      </c>
      <c r="F919">
        <v>909</v>
      </c>
      <c r="G919" s="80">
        <f t="shared" ca="1" si="30"/>
        <v>2.1798776973786529E-2</v>
      </c>
    </row>
    <row r="920" spans="2:7">
      <c r="B920" s="444">
        <v>41018</v>
      </c>
      <c r="C920" s="445">
        <v>94.466674999999995</v>
      </c>
      <c r="D920" s="446">
        <f t="shared" si="29"/>
        <v>9.1746293683958369E-2</v>
      </c>
      <c r="E920" s="80">
        <v>1.8511052193450395E-2</v>
      </c>
      <c r="F920">
        <v>910</v>
      </c>
      <c r="G920" s="80">
        <f t="shared" ca="1" si="30"/>
        <v>-4.7216646362898042E-3</v>
      </c>
    </row>
    <row r="921" spans="2:7">
      <c r="B921" s="444">
        <v>37571</v>
      </c>
      <c r="C921" s="445">
        <v>12.164911</v>
      </c>
      <c r="D921" s="446">
        <f t="shared" si="29"/>
        <v>-1.0586469333473736E-2</v>
      </c>
      <c r="E921" s="80">
        <v>1.8484392041580922E-2</v>
      </c>
      <c r="F921">
        <v>911</v>
      </c>
      <c r="G921" s="80">
        <f t="shared" ca="1" si="30"/>
        <v>-1.4096385621222368E-2</v>
      </c>
    </row>
    <row r="922" spans="2:7">
      <c r="B922" s="444">
        <v>37973</v>
      </c>
      <c r="C922" s="445">
        <v>21.255227999999999</v>
      </c>
      <c r="D922" s="446">
        <f t="shared" si="29"/>
        <v>-7.1380013596192837E-3</v>
      </c>
      <c r="E922" s="80">
        <v>1.8481784106027854E-2</v>
      </c>
      <c r="F922">
        <v>912</v>
      </c>
      <c r="G922" s="80">
        <f t="shared" ca="1" si="30"/>
        <v>-4.3435449030734659E-2</v>
      </c>
    </row>
    <row r="923" spans="2:7">
      <c r="B923" s="444">
        <v>38246</v>
      </c>
      <c r="C923" s="445">
        <v>26.579263999999998</v>
      </c>
      <c r="D923" s="446">
        <f t="shared" si="29"/>
        <v>-5.509437691471486E-2</v>
      </c>
      <c r="E923" s="80">
        <v>1.8472374053188023E-2</v>
      </c>
      <c r="F923">
        <v>913</v>
      </c>
      <c r="G923" s="80">
        <f t="shared" ca="1" si="30"/>
        <v>1.6011945475350356E-2</v>
      </c>
    </row>
    <row r="924" spans="2:7">
      <c r="B924" s="444">
        <v>40476</v>
      </c>
      <c r="C924" s="445">
        <v>78.277878000000001</v>
      </c>
      <c r="D924" s="446">
        <f t="shared" si="29"/>
        <v>-2.0662956690055689E-2</v>
      </c>
      <c r="E924" s="80">
        <v>1.8472201102865737E-2</v>
      </c>
      <c r="F924">
        <v>914</v>
      </c>
      <c r="G924" s="80">
        <f t="shared" ca="1" si="30"/>
        <v>-2.9390710448040237E-2</v>
      </c>
    </row>
    <row r="925" spans="2:7">
      <c r="B925" s="444">
        <v>41330</v>
      </c>
      <c r="C925" s="445">
        <v>139.510513</v>
      </c>
      <c r="D925" s="446">
        <f t="shared" si="29"/>
        <v>9.0415006727699643E-2</v>
      </c>
      <c r="E925" s="80">
        <v>1.8465914182440146E-2</v>
      </c>
      <c r="F925">
        <v>915</v>
      </c>
      <c r="G925" s="80">
        <f t="shared" ca="1" si="30"/>
        <v>-4.290597585294236E-4</v>
      </c>
    </row>
    <row r="926" spans="2:7">
      <c r="B926" s="444">
        <v>37903</v>
      </c>
      <c r="C926" s="445">
        <v>13.842824</v>
      </c>
      <c r="D926" s="446">
        <f t="shared" si="29"/>
        <v>-5.61061858750872E-2</v>
      </c>
      <c r="E926" s="80">
        <v>1.8408315638052342E-2</v>
      </c>
      <c r="F926">
        <v>916</v>
      </c>
      <c r="G926" s="80">
        <f t="shared" ca="1" si="30"/>
        <v>3.8252629170930079E-2</v>
      </c>
    </row>
    <row r="927" spans="2:7">
      <c r="B927" s="444">
        <v>40156</v>
      </c>
      <c r="C927" s="445">
        <v>64.795447999999993</v>
      </c>
      <c r="D927" s="446">
        <f t="shared" si="29"/>
        <v>-7.2181146025877996E-2</v>
      </c>
      <c r="E927" s="80">
        <v>1.8335715405715325E-2</v>
      </c>
      <c r="F927">
        <v>917</v>
      </c>
      <c r="G927" s="80">
        <f t="shared" ca="1" si="30"/>
        <v>-1.9828996341805988E-2</v>
      </c>
    </row>
    <row r="928" spans="2:7">
      <c r="B928" s="444">
        <v>43280</v>
      </c>
      <c r="C928" s="445">
        <v>389.50399800000002</v>
      </c>
      <c r="D928" s="446">
        <f t="shared" si="29"/>
        <v>-2.6540710751237095E-2</v>
      </c>
      <c r="E928" s="80">
        <v>1.8304769763785478E-2</v>
      </c>
      <c r="F928">
        <v>918</v>
      </c>
      <c r="G928" s="80">
        <f t="shared" ca="1" si="30"/>
        <v>3.7091701993135296E-3</v>
      </c>
    </row>
    <row r="929" spans="2:7">
      <c r="B929" s="444">
        <v>44460</v>
      </c>
      <c r="C929" s="445">
        <v>1144.596313</v>
      </c>
      <c r="D929" s="446">
        <f t="shared" si="29"/>
        <v>2.5179856115107979E-2</v>
      </c>
      <c r="E929" s="80">
        <v>1.8297027393951559E-2</v>
      </c>
      <c r="F929">
        <v>919</v>
      </c>
      <c r="G929" s="80">
        <f t="shared" ca="1" si="30"/>
        <v>5.3170648264934508E-3</v>
      </c>
    </row>
    <row r="930" spans="2:7">
      <c r="B930" s="444">
        <v>43368</v>
      </c>
      <c r="C930" s="445">
        <v>470.40557899999999</v>
      </c>
      <c r="D930" s="446">
        <f t="shared" si="29"/>
        <v>1.4907210222087075E-2</v>
      </c>
      <c r="E930" s="80">
        <v>1.8288667520378166E-2</v>
      </c>
      <c r="F930">
        <v>920</v>
      </c>
      <c r="G930" s="80">
        <f t="shared" ca="1" si="30"/>
        <v>4.7649112726684921E-3</v>
      </c>
    </row>
    <row r="931" spans="2:7">
      <c r="B931" s="444">
        <v>42731</v>
      </c>
      <c r="C931" s="445">
        <v>330.70648199999999</v>
      </c>
      <c r="D931" s="446">
        <f t="shared" si="29"/>
        <v>-4.2506946311732574E-2</v>
      </c>
      <c r="E931" s="80">
        <v>1.8281843706413614E-2</v>
      </c>
      <c r="F931">
        <v>921</v>
      </c>
      <c r="G931" s="80">
        <f t="shared" ca="1" si="30"/>
        <v>-2.8046314333111409E-2</v>
      </c>
    </row>
    <row r="932" spans="2:7">
      <c r="B932" s="444">
        <v>44628</v>
      </c>
      <c r="C932" s="445">
        <v>1052.442505</v>
      </c>
      <c r="D932" s="446">
        <f t="shared" si="29"/>
        <v>6.0223790178889569E-2</v>
      </c>
      <c r="E932" s="80">
        <v>1.8280872087705013E-2</v>
      </c>
      <c r="F932">
        <v>922</v>
      </c>
      <c r="G932" s="80">
        <f t="shared" ca="1" si="30"/>
        <v>2.732370759385342E-2</v>
      </c>
    </row>
    <row r="933" spans="2:7">
      <c r="B933" s="444">
        <v>42093</v>
      </c>
      <c r="C933" s="445">
        <v>384.77426100000002</v>
      </c>
      <c r="D933" s="446">
        <f t="shared" si="29"/>
        <v>-3.3899472113839813E-2</v>
      </c>
      <c r="E933" s="80">
        <v>1.8279102338994324E-2</v>
      </c>
      <c r="F933">
        <v>923</v>
      </c>
      <c r="G933" s="80">
        <f t="shared" ca="1" si="30"/>
        <v>3.2209807612845545E-2</v>
      </c>
    </row>
    <row r="934" spans="2:7">
      <c r="B934" s="444">
        <v>43570</v>
      </c>
      <c r="C934" s="445">
        <v>466.72427399999998</v>
      </c>
      <c r="D934" s="446">
        <f t="shared" si="29"/>
        <v>-1.3248782697316219E-2</v>
      </c>
      <c r="E934" s="80">
        <v>1.8274873235953448E-2</v>
      </c>
      <c r="F934">
        <v>924</v>
      </c>
      <c r="G934" s="80">
        <f t="shared" ca="1" si="30"/>
        <v>2.488026951391175E-2</v>
      </c>
    </row>
    <row r="935" spans="2:7">
      <c r="B935" s="444">
        <v>44155</v>
      </c>
      <c r="C935" s="445">
        <v>706.66076699999996</v>
      </c>
      <c r="D935" s="446">
        <f t="shared" si="29"/>
        <v>8.1970956251713467E-3</v>
      </c>
      <c r="E935" s="80">
        <v>1.8271120946622643E-2</v>
      </c>
      <c r="F935">
        <v>925</v>
      </c>
      <c r="G935" s="80">
        <f t="shared" ca="1" si="30"/>
        <v>-7.6653361178344133E-3</v>
      </c>
    </row>
    <row r="936" spans="2:7">
      <c r="B936" s="444">
        <v>43796</v>
      </c>
      <c r="C936" s="445">
        <v>479.92669699999999</v>
      </c>
      <c r="D936" s="446">
        <f t="shared" si="29"/>
        <v>3.92482558967302E-2</v>
      </c>
      <c r="E936" s="80">
        <v>1.8230095484959907E-2</v>
      </c>
      <c r="F936">
        <v>926</v>
      </c>
      <c r="G936" s="80">
        <f t="shared" ca="1" si="30"/>
        <v>1.9544631044254853E-2</v>
      </c>
    </row>
    <row r="937" spans="2:7">
      <c r="B937" s="444">
        <v>42142</v>
      </c>
      <c r="C937" s="445">
        <v>366.83075000000002</v>
      </c>
      <c r="D937" s="446">
        <f t="shared" si="29"/>
        <v>0.11125174696094708</v>
      </c>
      <c r="E937" s="80">
        <v>1.8218872004101216E-2</v>
      </c>
      <c r="F937">
        <v>927</v>
      </c>
      <c r="G937" s="80">
        <f t="shared" ca="1" si="30"/>
        <v>5.0613711140700558E-3</v>
      </c>
    </row>
    <row r="938" spans="2:7">
      <c r="B938" s="444">
        <v>37923</v>
      </c>
      <c r="C938" s="445">
        <v>14.405813999999999</v>
      </c>
      <c r="D938" s="446">
        <f t="shared" si="29"/>
        <v>-0.12852743818365664</v>
      </c>
      <c r="E938" s="80">
        <v>1.8205517888517209E-2</v>
      </c>
      <c r="F938">
        <v>928</v>
      </c>
      <c r="G938" s="80">
        <f t="shared" ca="1" si="30"/>
        <v>4.7080193041975076E-2</v>
      </c>
    </row>
    <row r="939" spans="2:7">
      <c r="B939" s="444">
        <v>43516</v>
      </c>
      <c r="C939" s="445">
        <v>447.56030299999998</v>
      </c>
      <c r="D939" s="446">
        <f t="shared" si="29"/>
        <v>0.13361294188136608</v>
      </c>
      <c r="E939" s="80">
        <v>1.8189755662105789E-2</v>
      </c>
      <c r="F939">
        <v>929</v>
      </c>
      <c r="G939" s="80">
        <f t="shared" ca="1" si="30"/>
        <v>1.4142428092624764E-2</v>
      </c>
    </row>
    <row r="940" spans="2:7">
      <c r="B940" s="444">
        <v>38387</v>
      </c>
      <c r="C940" s="445">
        <v>26.939426000000001</v>
      </c>
      <c r="D940" s="446">
        <f t="shared" si="29"/>
        <v>-0.14440779209200727</v>
      </c>
      <c r="E940" s="80">
        <v>1.8179040583538697E-2</v>
      </c>
      <c r="F940">
        <v>930</v>
      </c>
      <c r="G940" s="80">
        <f t="shared" ca="1" si="30"/>
        <v>2.154833626155276E-2</v>
      </c>
    </row>
    <row r="941" spans="2:7">
      <c r="B941" s="444">
        <v>44866</v>
      </c>
      <c r="C941" s="445">
        <v>985.70324700000003</v>
      </c>
      <c r="D941" s="446">
        <f t="shared" si="29"/>
        <v>0.16923798603148121</v>
      </c>
      <c r="E941" s="80">
        <v>1.8153021881436082E-2</v>
      </c>
      <c r="F941">
        <v>931</v>
      </c>
      <c r="G941" s="80">
        <f t="shared" ca="1" si="30"/>
        <v>1.4253670425796465E-2</v>
      </c>
    </row>
    <row r="942" spans="2:7">
      <c r="B942" s="444">
        <v>38372</v>
      </c>
      <c r="C942" s="445">
        <v>24.148831999999999</v>
      </c>
      <c r="D942" s="446">
        <f t="shared" si="29"/>
        <v>-5.2847234221114259E-2</v>
      </c>
      <c r="E942" s="80">
        <v>1.8094157817285961E-2</v>
      </c>
      <c r="F942">
        <v>932</v>
      </c>
      <c r="G942" s="80">
        <f t="shared" ca="1" si="30"/>
        <v>2.0148476369243724E-2</v>
      </c>
    </row>
    <row r="943" spans="2:7">
      <c r="B943" s="444">
        <v>40513</v>
      </c>
      <c r="C943" s="445">
        <v>75.788757000000004</v>
      </c>
      <c r="D943" s="446">
        <f t="shared" si="29"/>
        <v>-6.6262561076795401E-2</v>
      </c>
      <c r="E943" s="80">
        <v>1.8080692311598368E-2</v>
      </c>
      <c r="F943">
        <v>933</v>
      </c>
      <c r="G943" s="80">
        <f t="shared" ca="1" si="30"/>
        <v>-1.4592428367753163E-3</v>
      </c>
    </row>
    <row r="944" spans="2:7">
      <c r="B944" s="444">
        <v>43388</v>
      </c>
      <c r="C944" s="445">
        <v>422.62133799999998</v>
      </c>
      <c r="D944" s="446">
        <f t="shared" si="29"/>
        <v>4.3859015999037743E-2</v>
      </c>
      <c r="E944" s="80">
        <v>1.8068353112520086E-2</v>
      </c>
      <c r="F944">
        <v>934</v>
      </c>
      <c r="G944" s="80">
        <f t="shared" ca="1" si="30"/>
        <v>-1.0450831365319513E-2</v>
      </c>
    </row>
    <row r="945" spans="2:7">
      <c r="B945" s="444">
        <v>41565</v>
      </c>
      <c r="C945" s="445">
        <v>210.26959199999999</v>
      </c>
      <c r="D945" s="446">
        <f t="shared" si="29"/>
        <v>-7.2706585757629894E-2</v>
      </c>
      <c r="E945" s="80">
        <v>1.8050520541614157E-2</v>
      </c>
      <c r="F945">
        <v>935</v>
      </c>
      <c r="G945" s="80">
        <f t="shared" ca="1" si="30"/>
        <v>-8.1595422292132409E-3</v>
      </c>
    </row>
    <row r="946" spans="2:7">
      <c r="B946" s="444">
        <v>44824</v>
      </c>
      <c r="C946" s="445">
        <v>841.47497599999997</v>
      </c>
      <c r="D946" s="446">
        <f t="shared" si="29"/>
        <v>0.13289187686397419</v>
      </c>
      <c r="E946" s="80">
        <v>1.804411456065047E-2</v>
      </c>
      <c r="F946">
        <v>936</v>
      </c>
      <c r="G946" s="80">
        <f t="shared" ca="1" si="30"/>
        <v>-9.6433768853292981E-3</v>
      </c>
    </row>
    <row r="947" spans="2:7">
      <c r="B947" s="444">
        <v>39566</v>
      </c>
      <c r="C947" s="445">
        <v>45.350116999999997</v>
      </c>
      <c r="D947" s="446">
        <f t="shared" si="29"/>
        <v>-9.7778993934418801E-2</v>
      </c>
      <c r="E947" s="80">
        <v>1.8028166016776481E-2</v>
      </c>
      <c r="F947">
        <v>937</v>
      </c>
      <c r="G947" s="80">
        <f t="shared" ca="1" si="30"/>
        <v>-8.8497674088633908E-3</v>
      </c>
    </row>
    <row r="948" spans="2:7">
      <c r="B948" s="444">
        <v>43854</v>
      </c>
      <c r="C948" s="445">
        <v>518.73016399999995</v>
      </c>
      <c r="D948" s="446">
        <f t="shared" si="29"/>
        <v>1.5938470092202284E-2</v>
      </c>
      <c r="E948" s="80">
        <v>1.8008072968475064E-2</v>
      </c>
      <c r="F948">
        <v>938</v>
      </c>
      <c r="G948" s="80">
        <f t="shared" ca="1" si="30"/>
        <v>-3.3516220783274715E-3</v>
      </c>
    </row>
    <row r="949" spans="2:7">
      <c r="B949" s="444">
        <v>43166</v>
      </c>
      <c r="C949" s="445">
        <v>398.43408199999999</v>
      </c>
      <c r="D949" s="446">
        <f t="shared" si="29"/>
        <v>8.5718597514965467E-2</v>
      </c>
      <c r="E949" s="80">
        <v>1.7956689039895446E-2</v>
      </c>
      <c r="F949">
        <v>939</v>
      </c>
      <c r="G949" s="80">
        <f t="shared" ca="1" si="30"/>
        <v>2.2966467527098928E-2</v>
      </c>
    </row>
    <row r="950" spans="2:7">
      <c r="B950" s="444">
        <v>39758</v>
      </c>
      <c r="C950" s="445">
        <v>28.055779000000001</v>
      </c>
      <c r="D950" s="446">
        <f t="shared" si="29"/>
        <v>2.9040273320219523E-2</v>
      </c>
      <c r="E950" s="80">
        <v>1.7937036528139716E-2</v>
      </c>
      <c r="F950">
        <v>940</v>
      </c>
      <c r="G950" s="80">
        <f t="shared" ca="1" si="30"/>
        <v>-1.6929572537699618E-2</v>
      </c>
    </row>
    <row r="951" spans="2:7">
      <c r="B951" s="444">
        <v>38636</v>
      </c>
      <c r="C951" s="445">
        <v>36.737862</v>
      </c>
      <c r="D951" s="446">
        <f t="shared" si="29"/>
        <v>-0.12342317814683723</v>
      </c>
      <c r="E951" s="80">
        <v>1.7918993703303299E-2</v>
      </c>
      <c r="F951">
        <v>941</v>
      </c>
      <c r="G951" s="80">
        <f t="shared" ca="1" si="30"/>
        <v>-9.3110643945434998E-4</v>
      </c>
    </row>
    <row r="952" spans="2:7">
      <c r="B952" s="444">
        <v>44076</v>
      </c>
      <c r="C952" s="445">
        <v>601.03033400000004</v>
      </c>
      <c r="D952" s="446">
        <f t="shared" si="29"/>
        <v>0.1258525121969909</v>
      </c>
      <c r="E952" s="80">
        <v>1.7908768997948465E-2</v>
      </c>
      <c r="F952">
        <v>942</v>
      </c>
      <c r="G952" s="80">
        <f t="shared" ca="1" si="30"/>
        <v>3.1295205325332642E-3</v>
      </c>
    </row>
    <row r="953" spans="2:7">
      <c r="B953" s="444">
        <v>39149</v>
      </c>
      <c r="C953" s="445">
        <v>52.061680000000003</v>
      </c>
      <c r="D953" s="446">
        <f t="shared" si="29"/>
        <v>-7.6761626261673377E-2</v>
      </c>
      <c r="E953" s="80">
        <v>1.7900908921377079E-2</v>
      </c>
      <c r="F953">
        <v>943</v>
      </c>
      <c r="G953" s="80">
        <f t="shared" ca="1" si="30"/>
        <v>1.8989189928464132E-2</v>
      </c>
    </row>
    <row r="954" spans="2:7">
      <c r="B954" s="444">
        <v>42404</v>
      </c>
      <c r="C954" s="445">
        <v>348.22763099999997</v>
      </c>
      <c r="D954" s="446">
        <f t="shared" si="29"/>
        <v>0.12504311374068089</v>
      </c>
      <c r="E954" s="80">
        <v>1.7896902422162908E-2</v>
      </c>
      <c r="F954">
        <v>944</v>
      </c>
      <c r="G954" s="80">
        <f t="shared" ca="1" si="30"/>
        <v>1.2734332876617648E-2</v>
      </c>
    </row>
    <row r="955" spans="2:7">
      <c r="B955" s="444">
        <v>37691</v>
      </c>
      <c r="C955" s="445">
        <v>11.094131000000001</v>
      </c>
      <c r="D955" s="446">
        <f t="shared" si="29"/>
        <v>-0.15625349779499009</v>
      </c>
      <c r="E955" s="80">
        <v>1.7893389266957715E-2</v>
      </c>
      <c r="F955">
        <v>945</v>
      </c>
      <c r="G955" s="80">
        <f t="shared" ca="1" si="30"/>
        <v>4.4747535575229085E-2</v>
      </c>
    </row>
    <row r="956" spans="2:7">
      <c r="B956" s="444">
        <v>44671</v>
      </c>
      <c r="C956" s="445">
        <v>975.522156</v>
      </c>
      <c r="D956" s="446">
        <f t="shared" si="29"/>
        <v>0.11376782686745779</v>
      </c>
      <c r="E956" s="80">
        <v>1.7893138652449014E-2</v>
      </c>
      <c r="F956">
        <v>946</v>
      </c>
      <c r="G956" s="80">
        <f t="shared" ca="1" si="30"/>
        <v>-2.7183217079401498E-2</v>
      </c>
    </row>
    <row r="957" spans="2:7">
      <c r="B957" s="444">
        <v>40108</v>
      </c>
      <c r="C957" s="445">
        <v>59.269939000000001</v>
      </c>
      <c r="D957" s="446">
        <f t="shared" si="29"/>
        <v>4.0469025630382793E-2</v>
      </c>
      <c r="E957" s="80">
        <v>1.789050451098384E-2</v>
      </c>
      <c r="F957">
        <v>947</v>
      </c>
      <c r="G957" s="80">
        <f t="shared" ca="1" si="30"/>
        <v>-4.7949453059148849E-2</v>
      </c>
    </row>
    <row r="958" spans="2:7">
      <c r="B958" s="444">
        <v>38548</v>
      </c>
      <c r="C958" s="445">
        <v>29.548832000000001</v>
      </c>
      <c r="D958" s="446">
        <f t="shared" si="29"/>
        <v>8.6346747605841045E-3</v>
      </c>
      <c r="E958" s="80">
        <v>1.7842888310699134E-2</v>
      </c>
      <c r="F958">
        <v>948</v>
      </c>
      <c r="G958" s="80">
        <f t="shared" ca="1" si="30"/>
        <v>3.4084747714777056E-2</v>
      </c>
    </row>
    <row r="959" spans="2:7">
      <c r="B959" s="444">
        <v>38218</v>
      </c>
      <c r="C959" s="445">
        <v>24.229536</v>
      </c>
      <c r="D959" s="446">
        <f t="shared" si="29"/>
        <v>-4.8214374657568393E-2</v>
      </c>
      <c r="E959" s="80">
        <v>1.783159156034686E-2</v>
      </c>
      <c r="F959">
        <v>949</v>
      </c>
      <c r="G959" s="80">
        <f t="shared" ca="1" si="30"/>
        <v>-1.8181962327966549E-2</v>
      </c>
    </row>
    <row r="960" spans="2:7">
      <c r="B960" s="444">
        <v>40154</v>
      </c>
      <c r="C960" s="445">
        <v>63.063670999999999</v>
      </c>
      <c r="D960" s="446">
        <f t="shared" si="29"/>
        <v>3.4177247791485232E-2</v>
      </c>
      <c r="E960" s="80">
        <v>1.7799676501859985E-2</v>
      </c>
      <c r="F960">
        <v>950</v>
      </c>
      <c r="G960" s="80">
        <f t="shared" ca="1" si="30"/>
        <v>-3.2960614728601297E-2</v>
      </c>
    </row>
    <row r="961" spans="2:7">
      <c r="B961" s="444">
        <v>38827</v>
      </c>
      <c r="C961" s="445">
        <v>49.327694000000001</v>
      </c>
      <c r="D961" s="446">
        <f t="shared" si="29"/>
        <v>-7.4897750511246919E-3</v>
      </c>
      <c r="E961" s="80">
        <v>1.7748922581009019E-2</v>
      </c>
      <c r="F961">
        <v>951</v>
      </c>
      <c r="G961" s="80">
        <f t="shared" ca="1" si="30"/>
        <v>1.7278877114037371E-2</v>
      </c>
    </row>
    <row r="962" spans="2:7">
      <c r="B962" s="444">
        <v>39120</v>
      </c>
      <c r="C962" s="445">
        <v>55.116978000000003</v>
      </c>
      <c r="D962" s="446">
        <f t="shared" si="29"/>
        <v>-9.9406050002302182E-2</v>
      </c>
      <c r="E962" s="80">
        <v>1.7728746938637352E-2</v>
      </c>
      <c r="F962">
        <v>952</v>
      </c>
      <c r="G962" s="80">
        <f t="shared" ca="1" si="30"/>
        <v>-5.0486254179188637E-2</v>
      </c>
    </row>
    <row r="963" spans="2:7">
      <c r="B963" s="444">
        <v>43438</v>
      </c>
      <c r="C963" s="445">
        <v>437.54107699999997</v>
      </c>
      <c r="D963" s="446">
        <f t="shared" si="29"/>
        <v>3.0924409635694872E-2</v>
      </c>
      <c r="E963" s="80">
        <v>1.7727424117063073E-2</v>
      </c>
      <c r="F963">
        <v>953</v>
      </c>
      <c r="G963" s="80">
        <f t="shared" ca="1" si="30"/>
        <v>-3.5383169391056332E-4</v>
      </c>
    </row>
    <row r="964" spans="2:7">
      <c r="B964" s="444">
        <v>42135</v>
      </c>
      <c r="C964" s="445">
        <v>371.30496199999999</v>
      </c>
      <c r="D964" s="446">
        <f t="shared" si="29"/>
        <v>0.10692236963089452</v>
      </c>
      <c r="E964" s="80">
        <v>1.7720173642723491E-2</v>
      </c>
      <c r="F964">
        <v>954</v>
      </c>
      <c r="G964" s="80">
        <f t="shared" ca="1" si="30"/>
        <v>-3.7495759661289603E-2</v>
      </c>
    </row>
    <row r="965" spans="2:7">
      <c r="B965" s="444">
        <v>38065</v>
      </c>
      <c r="C965" s="445">
        <v>20.148478999999998</v>
      </c>
      <c r="D965" s="446">
        <f t="shared" si="29"/>
        <v>-0.11025664999298768</v>
      </c>
      <c r="E965" s="80">
        <v>1.771205201946735E-2</v>
      </c>
      <c r="F965">
        <v>955</v>
      </c>
      <c r="G965" s="80">
        <f t="shared" ca="1" si="30"/>
        <v>-1.9872500988599379E-4</v>
      </c>
    </row>
    <row r="966" spans="2:7">
      <c r="B966" s="444">
        <v>42782</v>
      </c>
      <c r="C966" s="445">
        <v>349.79119900000001</v>
      </c>
      <c r="D966" s="446">
        <f t="shared" si="29"/>
        <v>-2.6841362995314144E-2</v>
      </c>
      <c r="E966" s="80">
        <v>1.7704592224429438E-2</v>
      </c>
      <c r="F966">
        <v>956</v>
      </c>
      <c r="G966" s="80">
        <f t="shared" ca="1" si="30"/>
        <v>-2.7525011677967223E-2</v>
      </c>
    </row>
    <row r="967" spans="2:7">
      <c r="B967" s="444">
        <v>43962</v>
      </c>
      <c r="C967" s="445">
        <v>450.314392</v>
      </c>
      <c r="D967" s="446">
        <f t="shared" si="29"/>
        <v>0.10070105157736609</v>
      </c>
      <c r="E967" s="80">
        <v>1.7650519729691005E-2</v>
      </c>
      <c r="F967">
        <v>957</v>
      </c>
      <c r="G967" s="80">
        <f t="shared" ca="1" si="30"/>
        <v>-4.9177703914650164E-2</v>
      </c>
    </row>
    <row r="968" spans="2:7">
      <c r="B968" s="444">
        <v>39940</v>
      </c>
      <c r="C968" s="445">
        <v>27.193702999999999</v>
      </c>
      <c r="D968" s="446">
        <f t="shared" si="29"/>
        <v>-5.2303860523038592E-3</v>
      </c>
      <c r="E968" s="80">
        <v>1.7627518888565286E-2</v>
      </c>
      <c r="F968">
        <v>958</v>
      </c>
      <c r="G968" s="80">
        <f t="shared" ca="1" si="30"/>
        <v>-1.4125076827951326E-2</v>
      </c>
    </row>
    <row r="969" spans="2:7">
      <c r="B969" s="444">
        <v>40150</v>
      </c>
      <c r="C969" s="445">
        <v>61.113154999999999</v>
      </c>
      <c r="D969" s="446">
        <f t="shared" si="29"/>
        <v>-7.3283323716099247E-2</v>
      </c>
      <c r="E969" s="80">
        <v>1.7605023455658841E-2</v>
      </c>
      <c r="F969">
        <v>959</v>
      </c>
      <c r="G969" s="80">
        <f t="shared" ca="1" si="30"/>
        <v>5.0101404754736241E-2</v>
      </c>
    </row>
    <row r="970" spans="2:7">
      <c r="B970" s="444">
        <v>43325</v>
      </c>
      <c r="C970" s="445">
        <v>414.21487400000001</v>
      </c>
      <c r="D970" s="446">
        <f t="shared" si="29"/>
        <v>5.1960665290761154E-2</v>
      </c>
      <c r="E970" s="80">
        <v>1.7598243217799459E-2</v>
      </c>
      <c r="F970">
        <v>960</v>
      </c>
      <c r="G970" s="80">
        <f t="shared" ca="1" si="30"/>
        <v>4.5700133439388196E-2</v>
      </c>
    </row>
    <row r="971" spans="2:7">
      <c r="B971" s="444">
        <v>41185</v>
      </c>
      <c r="C971" s="445">
        <v>111.400986</v>
      </c>
      <c r="D971" s="446">
        <f t="shared" ref="D971:D1034" si="31">B971/B972-1</f>
        <v>-7.6403839253677774E-2</v>
      </c>
      <c r="E971" s="80">
        <v>1.7551605074801024E-2</v>
      </c>
      <c r="F971">
        <v>961</v>
      </c>
      <c r="G971" s="80">
        <f t="shared" ref="G971:G1034" ca="1" si="32">_xlfn.NORM.INV(RAND(),M$13,M$14)</f>
        <v>-6.3423670214242805E-3</v>
      </c>
    </row>
    <row r="972" spans="2:7">
      <c r="B972" s="444">
        <v>44592</v>
      </c>
      <c r="C972" s="445">
        <v>984.47674600000005</v>
      </c>
      <c r="D972" s="446">
        <f t="shared" si="31"/>
        <v>9.2164882803889459E-2</v>
      </c>
      <c r="E972" s="80">
        <v>1.7539257336004699E-2</v>
      </c>
      <c r="F972">
        <v>962</v>
      </c>
      <c r="G972" s="80">
        <f t="shared" ca="1" si="32"/>
        <v>3.2128475109424369E-2</v>
      </c>
    </row>
    <row r="973" spans="2:7">
      <c r="B973" s="444">
        <v>40829</v>
      </c>
      <c r="C973" s="445">
        <v>79.268187999999995</v>
      </c>
      <c r="D973" s="446">
        <f t="shared" si="31"/>
        <v>-6.1013752817257738E-2</v>
      </c>
      <c r="E973" s="80">
        <v>1.7532980529156861E-2</v>
      </c>
      <c r="F973">
        <v>963</v>
      </c>
      <c r="G973" s="80">
        <f t="shared" ca="1" si="32"/>
        <v>1.0832566074871078E-2</v>
      </c>
    </row>
    <row r="974" spans="2:7">
      <c r="B974" s="444">
        <v>43482</v>
      </c>
      <c r="C974" s="445">
        <v>403.10781900000001</v>
      </c>
      <c r="D974" s="446">
        <f t="shared" si="31"/>
        <v>9.0020305332029871E-2</v>
      </c>
      <c r="E974" s="80">
        <v>1.7532728238475404E-2</v>
      </c>
      <c r="F974">
        <v>964</v>
      </c>
      <c r="G974" s="80">
        <f t="shared" ca="1" si="32"/>
        <v>-4.5356755194319948E-2</v>
      </c>
    </row>
    <row r="975" spans="2:7">
      <c r="B975" s="444">
        <v>39891</v>
      </c>
      <c r="C975" s="445">
        <v>18.793579000000001</v>
      </c>
      <c r="D975" s="446">
        <f t="shared" si="31"/>
        <v>-1.2256722626652783E-2</v>
      </c>
      <c r="E975" s="80">
        <v>1.7518560221756241E-2</v>
      </c>
      <c r="F975">
        <v>965</v>
      </c>
      <c r="G975" s="80">
        <f t="shared" ca="1" si="32"/>
        <v>-4.2615273091120794E-2</v>
      </c>
    </row>
    <row r="976" spans="2:7">
      <c r="B976" s="444">
        <v>40386</v>
      </c>
      <c r="C976" s="445">
        <v>69.741951</v>
      </c>
      <c r="D976" s="446">
        <f t="shared" si="31"/>
        <v>-6.9939893604771708E-2</v>
      </c>
      <c r="E976" s="80">
        <v>1.7515973051141609E-2</v>
      </c>
      <c r="F976">
        <v>966</v>
      </c>
      <c r="G976" s="80">
        <f t="shared" ca="1" si="32"/>
        <v>-1.0688365813708842E-2</v>
      </c>
    </row>
    <row r="977" spans="2:7">
      <c r="B977" s="444">
        <v>43423</v>
      </c>
      <c r="C977" s="445">
        <v>439.16665599999999</v>
      </c>
      <c r="D977" s="446">
        <f t="shared" si="31"/>
        <v>0.10826676195094564</v>
      </c>
      <c r="E977" s="80">
        <v>1.75111204430205E-2</v>
      </c>
      <c r="F977">
        <v>967</v>
      </c>
      <c r="G977" s="80">
        <f t="shared" ca="1" si="32"/>
        <v>2.5391392474127333E-2</v>
      </c>
    </row>
    <row r="978" spans="2:7">
      <c r="B978" s="444">
        <v>39181</v>
      </c>
      <c r="C978" s="445">
        <v>48.476855999999998</v>
      </c>
      <c r="D978" s="446">
        <f t="shared" si="31"/>
        <v>-0.10982619561513118</v>
      </c>
      <c r="E978" s="80">
        <v>1.748585607132136E-2</v>
      </c>
      <c r="F978">
        <v>968</v>
      </c>
      <c r="G978" s="80">
        <f t="shared" ca="1" si="32"/>
        <v>3.4405255406254394E-2</v>
      </c>
    </row>
    <row r="979" spans="2:7">
      <c r="B979" s="444">
        <v>44015</v>
      </c>
      <c r="C979" s="445">
        <v>494.36004600000001</v>
      </c>
      <c r="D979" s="446">
        <f t="shared" si="31"/>
        <v>0.14694079633104029</v>
      </c>
      <c r="E979" s="80">
        <v>1.7480945048958141E-2</v>
      </c>
      <c r="F979">
        <v>969</v>
      </c>
      <c r="G979" s="80">
        <f t="shared" ca="1" si="32"/>
        <v>-2.2597205372409314E-2</v>
      </c>
    </row>
    <row r="980" spans="2:7">
      <c r="B980" s="444">
        <v>38376</v>
      </c>
      <c r="C980" s="445">
        <v>24.570347000000002</v>
      </c>
      <c r="D980" s="446">
        <f t="shared" si="31"/>
        <v>-8.3464689010052107E-3</v>
      </c>
      <c r="E980" s="80">
        <v>1.7454881461761884E-2</v>
      </c>
      <c r="F980">
        <v>970</v>
      </c>
      <c r="G980" s="80">
        <f t="shared" ca="1" si="32"/>
        <v>2.8209797203912444E-2</v>
      </c>
    </row>
    <row r="981" spans="2:7">
      <c r="B981" s="444">
        <v>38699</v>
      </c>
      <c r="C981" s="445">
        <v>42.835338999999998</v>
      </c>
      <c r="D981" s="446">
        <f t="shared" si="31"/>
        <v>-3.6559305888107518E-3</v>
      </c>
      <c r="E981" s="80">
        <v>1.7448818168976477E-2</v>
      </c>
      <c r="F981">
        <v>971</v>
      </c>
      <c r="G981" s="80">
        <f t="shared" ca="1" si="32"/>
        <v>2.9330073022517007E-3</v>
      </c>
    </row>
    <row r="982" spans="2:7">
      <c r="B982" s="444">
        <v>38841</v>
      </c>
      <c r="C982" s="445">
        <v>47.743457999999997</v>
      </c>
      <c r="D982" s="446">
        <f t="shared" si="31"/>
        <v>-0.10299993071753544</v>
      </c>
      <c r="E982" s="80">
        <v>1.7416616824179609E-2</v>
      </c>
      <c r="F982">
        <v>972</v>
      </c>
      <c r="G982" s="80">
        <f t="shared" ca="1" si="32"/>
        <v>3.7532251717720885E-2</v>
      </c>
    </row>
    <row r="983" spans="2:7">
      <c r="B983" s="444">
        <v>43301</v>
      </c>
      <c r="C983" s="445">
        <v>420.18069500000001</v>
      </c>
      <c r="D983" s="446">
        <f t="shared" si="31"/>
        <v>6.4900890266096134E-2</v>
      </c>
      <c r="E983" s="80">
        <v>1.741163054392425E-2</v>
      </c>
      <c r="F983">
        <v>973</v>
      </c>
      <c r="G983" s="80">
        <f t="shared" ca="1" si="32"/>
        <v>1.2299002949359599E-2</v>
      </c>
    </row>
    <row r="984" spans="2:7">
      <c r="B984" s="444">
        <v>40662</v>
      </c>
      <c r="C984" s="445">
        <v>96.857535999999996</v>
      </c>
      <c r="D984" s="446">
        <f t="shared" si="31"/>
        <v>-4.0288890462366389E-2</v>
      </c>
      <c r="E984" s="80">
        <v>1.7372150166857114E-2</v>
      </c>
      <c r="F984">
        <v>974</v>
      </c>
      <c r="G984" s="80">
        <f t="shared" ca="1" si="32"/>
        <v>2.3534122881613568E-2</v>
      </c>
    </row>
    <row r="985" spans="2:7">
      <c r="B985" s="444">
        <v>42369</v>
      </c>
      <c r="C985" s="445">
        <v>340.85339399999998</v>
      </c>
      <c r="D985" s="446">
        <f t="shared" si="31"/>
        <v>9.4353755553259644E-2</v>
      </c>
      <c r="E985" s="80">
        <v>1.7370500807335265E-2</v>
      </c>
      <c r="F985">
        <v>975</v>
      </c>
      <c r="G985" s="80">
        <f t="shared" ca="1" si="32"/>
        <v>8.1447114657132082E-3</v>
      </c>
    </row>
    <row r="986" spans="2:7">
      <c r="B986" s="444">
        <v>38716</v>
      </c>
      <c r="C986" s="445">
        <v>43.046131000000003</v>
      </c>
      <c r="D986" s="446">
        <f t="shared" si="31"/>
        <v>-9.4299015135565045E-2</v>
      </c>
      <c r="E986" s="80">
        <v>1.7361961943225035E-2</v>
      </c>
      <c r="F986">
        <v>976</v>
      </c>
      <c r="G986" s="80">
        <f t="shared" ca="1" si="32"/>
        <v>-1.4643803134301468E-2</v>
      </c>
    </row>
    <row r="987" spans="2:7">
      <c r="B987" s="444">
        <v>42747</v>
      </c>
      <c r="C987" s="445">
        <v>348.31326300000001</v>
      </c>
      <c r="D987" s="446">
        <f t="shared" si="31"/>
        <v>2.3365492806013632E-2</v>
      </c>
      <c r="E987" s="80">
        <v>1.7342057007697642E-2</v>
      </c>
      <c r="F987">
        <v>977</v>
      </c>
      <c r="G987" s="80">
        <f t="shared" ca="1" si="32"/>
        <v>2.7208865135816253E-2</v>
      </c>
    </row>
    <row r="988" spans="2:7">
      <c r="B988" s="444">
        <v>41771</v>
      </c>
      <c r="C988" s="445">
        <v>269.27514600000001</v>
      </c>
      <c r="D988" s="446">
        <f t="shared" si="31"/>
        <v>9.4828715959426546E-2</v>
      </c>
      <c r="E988" s="80">
        <v>1.7290556431243997E-2</v>
      </c>
      <c r="F988">
        <v>978</v>
      </c>
      <c r="G988" s="80">
        <f t="shared" ca="1" si="32"/>
        <v>8.787921813521532E-3</v>
      </c>
    </row>
    <row r="989" spans="2:7">
      <c r="B989" s="444">
        <v>38153</v>
      </c>
      <c r="C989" s="445">
        <v>22.314883999999999</v>
      </c>
      <c r="D989" s="446">
        <f t="shared" si="31"/>
        <v>-0.14013657569132987</v>
      </c>
      <c r="E989" s="80">
        <v>1.7277440512096121E-2</v>
      </c>
      <c r="F989">
        <v>979</v>
      </c>
      <c r="G989" s="80">
        <f t="shared" ca="1" si="32"/>
        <v>-1.2473651382336066E-2</v>
      </c>
    </row>
    <row r="990" spans="2:7">
      <c r="B990" s="444">
        <v>44371</v>
      </c>
      <c r="C990" s="445">
        <v>866.49652100000003</v>
      </c>
      <c r="D990" s="446">
        <f t="shared" si="31"/>
        <v>8.8215901598345248E-3</v>
      </c>
      <c r="E990" s="80">
        <v>1.7267861981670407E-2</v>
      </c>
      <c r="F990">
        <v>980</v>
      </c>
      <c r="G990" s="80">
        <f t="shared" ca="1" si="32"/>
        <v>-1.4253369968029773E-2</v>
      </c>
    </row>
    <row r="991" spans="2:7">
      <c r="B991" s="444">
        <v>43983</v>
      </c>
      <c r="C991" s="445">
        <v>477.80023199999999</v>
      </c>
      <c r="D991" s="446">
        <f t="shared" si="31"/>
        <v>0.1447645818692902</v>
      </c>
      <c r="E991" s="80">
        <v>1.7264949316469824E-2</v>
      </c>
      <c r="F991">
        <v>981</v>
      </c>
      <c r="G991" s="80">
        <f t="shared" ca="1" si="32"/>
        <v>-1.6939681990969853E-2</v>
      </c>
    </row>
    <row r="992" spans="2:7">
      <c r="B992" s="444">
        <v>38421</v>
      </c>
      <c r="C992" s="445">
        <v>28.180647</v>
      </c>
      <c r="D992" s="446">
        <f t="shared" si="31"/>
        <v>-1.0966097768167371E-2</v>
      </c>
      <c r="E992" s="80">
        <v>1.7250225681419318E-2</v>
      </c>
      <c r="F992">
        <v>982</v>
      </c>
      <c r="G992" s="80">
        <f t="shared" ca="1" si="32"/>
        <v>1.3427126348115903E-2</v>
      </c>
    </row>
    <row r="993" spans="2:7">
      <c r="B993" s="444">
        <v>38847</v>
      </c>
      <c r="C993" s="445">
        <v>48.695103000000003</v>
      </c>
      <c r="D993" s="446">
        <f t="shared" si="31"/>
        <v>-6.9399195093905686E-2</v>
      </c>
      <c r="E993" s="80">
        <v>1.7242681336154586E-2</v>
      </c>
      <c r="F993">
        <v>983</v>
      </c>
      <c r="G993" s="80">
        <f t="shared" ca="1" si="32"/>
        <v>-1.1530471359280335E-2</v>
      </c>
    </row>
    <row r="994" spans="2:7">
      <c r="B994" s="444">
        <v>41744</v>
      </c>
      <c r="C994" s="445">
        <v>274.38131700000002</v>
      </c>
      <c r="D994" s="446">
        <f t="shared" si="31"/>
        <v>6.4544921327110982E-2</v>
      </c>
      <c r="E994" s="80">
        <v>1.7241772294929403E-2</v>
      </c>
      <c r="F994">
        <v>984</v>
      </c>
      <c r="G994" s="80">
        <f t="shared" ca="1" si="32"/>
        <v>-3.3204671403433826E-2</v>
      </c>
    </row>
    <row r="995" spans="2:7">
      <c r="B995" s="444">
        <v>39213</v>
      </c>
      <c r="C995" s="445">
        <v>54.891795999999999</v>
      </c>
      <c r="D995" s="446">
        <f t="shared" si="31"/>
        <v>-0.11696354178395296</v>
      </c>
      <c r="E995" s="80">
        <v>1.7222991667420695E-2</v>
      </c>
      <c r="F995">
        <v>985</v>
      </c>
      <c r="G995" s="80">
        <f t="shared" ca="1" si="32"/>
        <v>-2.0282091882877001E-3</v>
      </c>
    </row>
    <row r="996" spans="2:7">
      <c r="B996" s="444">
        <v>44407</v>
      </c>
      <c r="C996" s="445">
        <v>902.77349900000002</v>
      </c>
      <c r="D996" s="446">
        <f t="shared" si="31"/>
        <v>0.16875904724305824</v>
      </c>
      <c r="E996" s="80">
        <v>1.7219230464876834E-2</v>
      </c>
      <c r="F996">
        <v>986</v>
      </c>
      <c r="G996" s="80">
        <f t="shared" ca="1" si="32"/>
        <v>7.6248630101193995E-2</v>
      </c>
    </row>
    <row r="997" spans="2:7">
      <c r="B997" s="444">
        <v>37995</v>
      </c>
      <c r="C997" s="445">
        <v>24.47983</v>
      </c>
      <c r="D997" s="446">
        <f t="shared" si="31"/>
        <v>-0.14473832301631961</v>
      </c>
      <c r="E997" s="80">
        <v>1.7207336758592318E-2</v>
      </c>
      <c r="F997">
        <v>987</v>
      </c>
      <c r="G997" s="80">
        <f t="shared" ca="1" si="32"/>
        <v>1.7377318136241804E-4</v>
      </c>
    </row>
    <row r="998" spans="2:7">
      <c r="B998" s="444">
        <v>44425</v>
      </c>
      <c r="C998" s="445">
        <v>1006.707397</v>
      </c>
      <c r="D998" s="446">
        <f t="shared" si="31"/>
        <v>-1.1811549070201988E-2</v>
      </c>
      <c r="E998" s="80">
        <v>1.7176165962678569E-2</v>
      </c>
      <c r="F998">
        <v>988</v>
      </c>
      <c r="G998" s="80">
        <f t="shared" ca="1" si="32"/>
        <v>4.8708959118778206E-2</v>
      </c>
    </row>
    <row r="999" spans="2:7">
      <c r="B999" s="444">
        <v>44956</v>
      </c>
      <c r="C999" s="445">
        <v>1064.7117920000001</v>
      </c>
      <c r="D999" s="446">
        <f t="shared" si="31"/>
        <v>0.13530986413455226</v>
      </c>
      <c r="E999" s="80">
        <v>1.7165750148728787E-2</v>
      </c>
      <c r="F999">
        <v>989</v>
      </c>
      <c r="G999" s="80">
        <f t="shared" ca="1" si="32"/>
        <v>-4.5087175020810805E-3</v>
      </c>
    </row>
    <row r="1000" spans="2:7">
      <c r="B1000" s="444">
        <v>39598</v>
      </c>
      <c r="C1000" s="445">
        <v>53.757140999999997</v>
      </c>
      <c r="D1000" s="446">
        <f t="shared" si="31"/>
        <v>-6.5225089114987811E-2</v>
      </c>
      <c r="E1000" s="80">
        <v>1.7134962142629995E-2</v>
      </c>
      <c r="F1000">
        <v>990</v>
      </c>
      <c r="G1000" s="80">
        <f t="shared" ca="1" si="32"/>
        <v>2.2466648183997729E-2</v>
      </c>
    </row>
    <row r="1001" spans="2:7">
      <c r="B1001" s="444">
        <v>42361</v>
      </c>
      <c r="C1001" s="445">
        <v>344.32135</v>
      </c>
      <c r="D1001" s="446">
        <f t="shared" si="31"/>
        <v>3.4835715158177516E-2</v>
      </c>
      <c r="E1001" s="80">
        <v>1.7132656856117201E-2</v>
      </c>
      <c r="F1001">
        <v>991</v>
      </c>
      <c r="G1001" s="80">
        <f t="shared" ca="1" si="32"/>
        <v>-2.7264321259665722E-3</v>
      </c>
    </row>
    <row r="1002" spans="2:7">
      <c r="B1002" s="444">
        <v>40935</v>
      </c>
      <c r="C1002" s="445">
        <v>80.309325999999999</v>
      </c>
      <c r="D1002" s="446">
        <f t="shared" si="31"/>
        <v>-3.5893450151911255E-2</v>
      </c>
      <c r="E1002" s="80">
        <v>1.7110163010527479E-2</v>
      </c>
      <c r="F1002">
        <v>992</v>
      </c>
      <c r="G1002" s="80">
        <f t="shared" ca="1" si="32"/>
        <v>2.9569751811114171E-2</v>
      </c>
    </row>
    <row r="1003" spans="2:7">
      <c r="B1003" s="444">
        <v>42459</v>
      </c>
      <c r="C1003" s="445">
        <v>329.45825200000002</v>
      </c>
      <c r="D1003" s="446">
        <f t="shared" si="31"/>
        <v>3.4298799054834239E-2</v>
      </c>
      <c r="E1003" s="80">
        <v>1.7104449728692961E-2</v>
      </c>
      <c r="F1003">
        <v>993</v>
      </c>
      <c r="G1003" s="80">
        <f t="shared" ca="1" si="32"/>
        <v>1.0919557218423992E-2</v>
      </c>
    </row>
    <row r="1004" spans="2:7">
      <c r="B1004" s="444">
        <v>41051</v>
      </c>
      <c r="C1004" s="445">
        <v>91.865547000000007</v>
      </c>
      <c r="D1004" s="446">
        <f t="shared" si="31"/>
        <v>6.1160656585239837E-2</v>
      </c>
      <c r="E1004" s="80">
        <v>1.7102713066720066E-2</v>
      </c>
      <c r="F1004">
        <v>994</v>
      </c>
      <c r="G1004" s="80">
        <f t="shared" ca="1" si="32"/>
        <v>2.3803055977649659E-2</v>
      </c>
    </row>
    <row r="1005" spans="2:7">
      <c r="B1005" s="444">
        <v>38685</v>
      </c>
      <c r="C1005" s="445">
        <v>40.697482999999998</v>
      </c>
      <c r="D1005" s="446">
        <f t="shared" si="31"/>
        <v>-9.9322483760564406E-2</v>
      </c>
      <c r="E1005" s="80">
        <v>1.7029525843256232E-2</v>
      </c>
      <c r="F1005">
        <v>995</v>
      </c>
      <c r="G1005" s="80">
        <f t="shared" ca="1" si="32"/>
        <v>2.4143742695171694E-2</v>
      </c>
    </row>
    <row r="1006" spans="2:7">
      <c r="B1006" s="444">
        <v>42951</v>
      </c>
      <c r="C1006" s="445">
        <v>372.10745200000002</v>
      </c>
      <c r="D1006" s="446">
        <f t="shared" si="31"/>
        <v>0.12779644995273598</v>
      </c>
      <c r="E1006" s="80">
        <v>1.7013847223063205E-2</v>
      </c>
      <c r="F1006">
        <v>996</v>
      </c>
      <c r="G1006" s="80">
        <f t="shared" ca="1" si="32"/>
        <v>1.5010017713117937E-2</v>
      </c>
    </row>
    <row r="1007" spans="2:7">
      <c r="B1007" s="444">
        <v>38084</v>
      </c>
      <c r="C1007" s="445">
        <v>20.961161000000001</v>
      </c>
      <c r="D1007" s="446">
        <f t="shared" si="31"/>
        <v>-1.9464469618949543E-2</v>
      </c>
      <c r="E1007" s="80">
        <v>1.7013410539265639E-2</v>
      </c>
      <c r="F1007">
        <v>997</v>
      </c>
      <c r="G1007" s="80">
        <f t="shared" ca="1" si="32"/>
        <v>-1.4787377485433012E-2</v>
      </c>
    </row>
    <row r="1008" spans="2:7">
      <c r="B1008" s="444">
        <v>38840</v>
      </c>
      <c r="C1008" s="445">
        <v>46.926163000000003</v>
      </c>
      <c r="D1008" s="446">
        <f t="shared" si="31"/>
        <v>-3.1083171181958802E-2</v>
      </c>
      <c r="E1008" s="80">
        <v>1.7011575851427319E-2</v>
      </c>
      <c r="F1008">
        <v>998</v>
      </c>
      <c r="G1008" s="80">
        <f t="shared" ca="1" si="32"/>
        <v>-3.4049093239064679E-3</v>
      </c>
    </row>
    <row r="1009" spans="2:7">
      <c r="B1009" s="444">
        <v>40086</v>
      </c>
      <c r="C1009" s="445">
        <v>61.742916000000001</v>
      </c>
      <c r="D1009" s="446">
        <f t="shared" si="31"/>
        <v>6.6826347305389167E-2</v>
      </c>
      <c r="E1009" s="80">
        <v>1.7009864381534401E-2</v>
      </c>
      <c r="F1009">
        <v>999</v>
      </c>
      <c r="G1009" s="80">
        <f t="shared" ca="1" si="32"/>
        <v>-1.970978961148339E-2</v>
      </c>
    </row>
    <row r="1010" spans="2:7">
      <c r="B1010" s="444">
        <v>37575</v>
      </c>
      <c r="C1010" s="445">
        <v>12.554947</v>
      </c>
      <c r="D1010" s="446">
        <f t="shared" si="31"/>
        <v>-0.13273784794349808</v>
      </c>
      <c r="E1010" s="80">
        <v>1.6989836700956884E-2</v>
      </c>
      <c r="F1010">
        <v>1000</v>
      </c>
      <c r="G1010" s="80">
        <f t="shared" ca="1" si="32"/>
        <v>-6.0283746494617218E-3</v>
      </c>
    </row>
    <row r="1011" spans="2:7">
      <c r="B1011" s="444">
        <v>43326</v>
      </c>
      <c r="C1011" s="445">
        <v>421.25192299999998</v>
      </c>
      <c r="D1011" s="446">
        <f t="shared" si="31"/>
        <v>0.12960500586624946</v>
      </c>
      <c r="E1011" s="80">
        <v>1.6988885338772075E-2</v>
      </c>
      <c r="F1011">
        <v>1001</v>
      </c>
      <c r="G1011" s="80">
        <f t="shared" ca="1" si="32"/>
        <v>2.3487839497406123E-2</v>
      </c>
    </row>
    <row r="1012" spans="2:7">
      <c r="B1012" s="444">
        <v>38355</v>
      </c>
      <c r="C1012" s="445">
        <v>26.808192999999999</v>
      </c>
      <c r="D1012" s="446">
        <f t="shared" si="31"/>
        <v>-4.8546338559237956E-2</v>
      </c>
      <c r="E1012" s="80">
        <v>1.6978386557651604E-2</v>
      </c>
      <c r="F1012">
        <v>1002</v>
      </c>
      <c r="G1012" s="80">
        <f t="shared" ca="1" si="32"/>
        <v>9.8854216531607184E-3</v>
      </c>
    </row>
    <row r="1013" spans="2:7">
      <c r="B1013" s="444">
        <v>40312</v>
      </c>
      <c r="C1013" s="445">
        <v>74.305831999999995</v>
      </c>
      <c r="D1013" s="446">
        <f t="shared" si="31"/>
        <v>-0.10094116597528879</v>
      </c>
      <c r="E1013" s="80">
        <v>1.6931567040399553E-2</v>
      </c>
      <c r="F1013">
        <v>1003</v>
      </c>
      <c r="G1013" s="80">
        <f t="shared" ca="1" si="32"/>
        <v>2.7433590562408638E-2</v>
      </c>
    </row>
    <row r="1014" spans="2:7">
      <c r="B1014" s="444">
        <v>44838</v>
      </c>
      <c r="C1014" s="445">
        <v>870.93585199999995</v>
      </c>
      <c r="D1014" s="446">
        <f t="shared" si="31"/>
        <v>0.14004576659038892</v>
      </c>
      <c r="E1014" s="80">
        <v>1.693099387431185E-2</v>
      </c>
      <c r="F1014">
        <v>1004</v>
      </c>
      <c r="G1014" s="80">
        <f t="shared" ca="1" si="32"/>
        <v>6.1703938727489136E-3</v>
      </c>
    </row>
    <row r="1015" spans="2:7">
      <c r="B1015" s="444">
        <v>39330</v>
      </c>
      <c r="C1015" s="445">
        <v>52.062164000000003</v>
      </c>
      <c r="D1015" s="446">
        <f t="shared" si="31"/>
        <v>2.936557788944727E-2</v>
      </c>
      <c r="E1015" s="80">
        <v>1.6856101467005002E-2</v>
      </c>
      <c r="F1015">
        <v>1005</v>
      </c>
      <c r="G1015" s="80">
        <f t="shared" ca="1" si="32"/>
        <v>-2.4599293316137957E-2</v>
      </c>
    </row>
    <row r="1016" spans="2:7">
      <c r="B1016" s="444">
        <v>38208</v>
      </c>
      <c r="C1016" s="445">
        <v>24.509981</v>
      </c>
      <c r="D1016" s="446">
        <f t="shared" si="31"/>
        <v>-6.3644161254748144E-2</v>
      </c>
      <c r="E1016" s="80">
        <v>1.6855123132497152E-2</v>
      </c>
      <c r="F1016">
        <v>1006</v>
      </c>
      <c r="G1016" s="80">
        <f t="shared" ca="1" si="32"/>
        <v>-1.2741854101759448E-3</v>
      </c>
    </row>
    <row r="1017" spans="2:7">
      <c r="B1017" s="444">
        <v>40805</v>
      </c>
      <c r="C1017" s="445">
        <v>72.912627999999998</v>
      </c>
      <c r="D1017" s="446">
        <f t="shared" si="31"/>
        <v>6.0889686191924808E-2</v>
      </c>
      <c r="E1017" s="80">
        <v>1.684602522995382E-2</v>
      </c>
      <c r="F1017">
        <v>1007</v>
      </c>
      <c r="G1017" s="80">
        <f t="shared" ca="1" si="32"/>
        <v>-4.612729056726033E-4</v>
      </c>
    </row>
    <row r="1018" spans="2:7">
      <c r="B1018" s="444">
        <v>38463</v>
      </c>
      <c r="C1018" s="445">
        <v>27.172142000000001</v>
      </c>
      <c r="D1018" s="446">
        <f t="shared" si="31"/>
        <v>-0.15292796264893083</v>
      </c>
      <c r="E1018" s="80">
        <v>1.6837950624939424E-2</v>
      </c>
      <c r="F1018">
        <v>1008</v>
      </c>
      <c r="G1018" s="80">
        <f t="shared" ca="1" si="32"/>
        <v>2.7193574595564325E-2</v>
      </c>
    </row>
    <row r="1019" spans="2:7">
      <c r="B1019" s="444">
        <v>45407</v>
      </c>
      <c r="C1019" s="445">
        <v>1472.931274</v>
      </c>
      <c r="D1019" s="446">
        <f t="shared" si="31"/>
        <v>7.459472251804522E-2</v>
      </c>
      <c r="E1019" s="80">
        <v>1.6832839770616781E-2</v>
      </c>
      <c r="F1019">
        <v>1009</v>
      </c>
      <c r="G1019" s="80">
        <f t="shared" ca="1" si="32"/>
        <v>3.9446448296096967E-3</v>
      </c>
    </row>
    <row r="1020" spans="2:7">
      <c r="B1020" s="444">
        <v>42255</v>
      </c>
      <c r="C1020" s="445">
        <v>371.07836900000001</v>
      </c>
      <c r="D1020" s="446">
        <f t="shared" si="31"/>
        <v>4.8433119122645918E-2</v>
      </c>
      <c r="E1020" s="80">
        <v>1.6832281746621991E-2</v>
      </c>
      <c r="F1020">
        <v>1010</v>
      </c>
      <c r="G1020" s="80">
        <f t="shared" ca="1" si="32"/>
        <v>3.5863844075321394E-2</v>
      </c>
    </row>
    <row r="1021" spans="2:7">
      <c r="B1021" s="444">
        <v>40303</v>
      </c>
      <c r="C1021" s="445">
        <v>74.241714000000002</v>
      </c>
      <c r="D1021" s="446">
        <f t="shared" si="31"/>
        <v>-4.9479965095162837E-2</v>
      </c>
      <c r="E1021" s="80">
        <v>1.6819134198770014E-2</v>
      </c>
      <c r="F1021">
        <v>1011</v>
      </c>
      <c r="G1021" s="80">
        <f t="shared" ca="1" si="32"/>
        <v>-2.8116191635174051E-2</v>
      </c>
    </row>
    <row r="1022" spans="2:7">
      <c r="B1022" s="444">
        <v>42401</v>
      </c>
      <c r="C1022" s="445">
        <v>353.42691000000002</v>
      </c>
      <c r="D1022" s="446">
        <f t="shared" si="31"/>
        <v>3.1855348973036213E-2</v>
      </c>
      <c r="E1022" s="80">
        <v>1.6806184111448408E-2</v>
      </c>
      <c r="F1022">
        <v>1012</v>
      </c>
      <c r="G1022" s="80">
        <f t="shared" ca="1" si="32"/>
        <v>2.1828624085993637E-2</v>
      </c>
    </row>
    <row r="1023" spans="2:7">
      <c r="B1023" s="444">
        <v>41092</v>
      </c>
      <c r="C1023" s="445">
        <v>91.262710999999996</v>
      </c>
      <c r="D1023" s="446">
        <f t="shared" si="31"/>
        <v>-8.9716893358734673E-2</v>
      </c>
      <c r="E1023" s="80">
        <v>1.6790844938342486E-2</v>
      </c>
      <c r="F1023">
        <v>1013</v>
      </c>
      <c r="G1023" s="80">
        <f t="shared" ca="1" si="32"/>
        <v>-8.9164852329632286E-3</v>
      </c>
    </row>
    <row r="1024" spans="2:7">
      <c r="B1024" s="444">
        <v>45142</v>
      </c>
      <c r="C1024" s="445">
        <v>1101.4913329999999</v>
      </c>
      <c r="D1024" s="446">
        <f t="shared" si="31"/>
        <v>0.1196210223467844</v>
      </c>
      <c r="E1024" s="80">
        <v>1.6748131617147388E-2</v>
      </c>
      <c r="F1024">
        <v>1014</v>
      </c>
      <c r="G1024" s="80">
        <f t="shared" ca="1" si="32"/>
        <v>6.8275254389890553E-3</v>
      </c>
    </row>
    <row r="1025" spans="2:7">
      <c r="B1025" s="444">
        <v>40319</v>
      </c>
      <c r="C1025" s="445">
        <v>67.350005999999993</v>
      </c>
      <c r="D1025" s="446">
        <f t="shared" si="31"/>
        <v>-4.0572054064344165E-2</v>
      </c>
      <c r="E1025" s="80">
        <v>1.674062151967326E-2</v>
      </c>
      <c r="F1025">
        <v>1015</v>
      </c>
      <c r="G1025" s="80">
        <f t="shared" ca="1" si="32"/>
        <v>-7.984693169759487E-3</v>
      </c>
    </row>
    <row r="1026" spans="2:7">
      <c r="B1026" s="444">
        <v>42024</v>
      </c>
      <c r="C1026" s="445">
        <v>326.73336799999998</v>
      </c>
      <c r="D1026" s="446">
        <f t="shared" si="31"/>
        <v>1.0775447373484681E-2</v>
      </c>
      <c r="E1026" s="80">
        <v>1.6720468361102636E-2</v>
      </c>
      <c r="F1026">
        <v>1016</v>
      </c>
      <c r="G1026" s="80">
        <f t="shared" ca="1" si="32"/>
        <v>-1.893084629946204E-2</v>
      </c>
    </row>
    <row r="1027" spans="2:7">
      <c r="B1027" s="444">
        <v>41576</v>
      </c>
      <c r="C1027" s="445">
        <v>206.455063</v>
      </c>
      <c r="D1027" s="446">
        <f t="shared" si="31"/>
        <v>-3.1652497962035619E-2</v>
      </c>
      <c r="E1027" s="80">
        <v>1.6700420260011617E-2</v>
      </c>
      <c r="F1027">
        <v>1017</v>
      </c>
      <c r="G1027" s="80">
        <f t="shared" ca="1" si="32"/>
        <v>-1.6340799103210183E-2</v>
      </c>
    </row>
    <row r="1028" spans="2:7">
      <c r="B1028" s="444">
        <v>42935</v>
      </c>
      <c r="C1028" s="445">
        <v>373.24374399999999</v>
      </c>
      <c r="D1028" s="446">
        <f t="shared" si="31"/>
        <v>7.3831378335792675E-2</v>
      </c>
      <c r="E1028" s="80">
        <v>1.6691327848614046E-2</v>
      </c>
      <c r="F1028">
        <v>1018</v>
      </c>
      <c r="G1028" s="80">
        <f t="shared" ca="1" si="32"/>
        <v>3.7778879117044487E-2</v>
      </c>
    </row>
    <row r="1029" spans="2:7">
      <c r="B1029" s="444">
        <v>39983</v>
      </c>
      <c r="C1029" s="445">
        <v>34.784725000000002</v>
      </c>
      <c r="D1029" s="446">
        <f t="shared" si="31"/>
        <v>-2.459076382620573E-2</v>
      </c>
      <c r="E1029" s="80">
        <v>1.6679075792979337E-2</v>
      </c>
      <c r="F1029">
        <v>1019</v>
      </c>
      <c r="G1029" s="80">
        <f t="shared" ca="1" si="32"/>
        <v>5.3663314703707849E-4</v>
      </c>
    </row>
    <row r="1030" spans="2:7">
      <c r="B1030" s="444">
        <v>40991</v>
      </c>
      <c r="C1030" s="445">
        <v>90.995345999999998</v>
      </c>
      <c r="D1030" s="446">
        <f t="shared" si="31"/>
        <v>-6.445281296359695E-2</v>
      </c>
      <c r="E1030" s="80">
        <v>1.6666269289966618E-2</v>
      </c>
      <c r="F1030">
        <v>1020</v>
      </c>
      <c r="G1030" s="80">
        <f t="shared" ca="1" si="32"/>
        <v>-3.0651514622372977E-2</v>
      </c>
    </row>
    <row r="1031" spans="2:7">
      <c r="B1031" s="444">
        <v>43815</v>
      </c>
      <c r="C1031" s="445">
        <v>469.781586</v>
      </c>
      <c r="D1031" s="446">
        <f t="shared" si="31"/>
        <v>6.0849598163030816E-3</v>
      </c>
      <c r="E1031" s="80">
        <v>1.6662073834391222E-2</v>
      </c>
      <c r="F1031">
        <v>1021</v>
      </c>
      <c r="G1031" s="80">
        <f t="shared" ca="1" si="32"/>
        <v>-1.2258335967049817E-2</v>
      </c>
    </row>
    <row r="1032" spans="2:7">
      <c r="B1032" s="444">
        <v>43550</v>
      </c>
      <c r="C1032" s="445">
        <v>437.68225100000001</v>
      </c>
      <c r="D1032" s="446">
        <f t="shared" si="31"/>
        <v>5.3280770067961392E-2</v>
      </c>
      <c r="E1032" s="80">
        <v>1.665612273854733E-2</v>
      </c>
      <c r="F1032">
        <v>1022</v>
      </c>
      <c r="G1032" s="80">
        <f t="shared" ca="1" si="32"/>
        <v>9.8978269837402665E-3</v>
      </c>
    </row>
    <row r="1033" spans="2:7">
      <c r="B1033" s="444">
        <v>41347</v>
      </c>
      <c r="C1033" s="445">
        <v>150.54127500000001</v>
      </c>
      <c r="D1033" s="446">
        <f t="shared" si="31"/>
        <v>-8.150435400746403E-2</v>
      </c>
      <c r="E1033" s="80">
        <v>1.6632552520134292E-2</v>
      </c>
      <c r="F1033">
        <v>1023</v>
      </c>
      <c r="G1033" s="80">
        <f t="shared" ca="1" si="32"/>
        <v>-1.2826709248809149E-2</v>
      </c>
    </row>
    <row r="1034" spans="2:7">
      <c r="B1034" s="444">
        <v>45016</v>
      </c>
      <c r="C1034" s="445">
        <v>1018.2670900000001</v>
      </c>
      <c r="D1034" s="446">
        <f t="shared" si="31"/>
        <v>0.16700368123606579</v>
      </c>
      <c r="E1034" s="80">
        <v>1.6627727973883566E-2</v>
      </c>
      <c r="F1034">
        <v>1024</v>
      </c>
      <c r="G1034" s="80">
        <f t="shared" ca="1" si="32"/>
        <v>9.981378339472196E-3</v>
      </c>
    </row>
    <row r="1035" spans="2:7">
      <c r="B1035" s="444">
        <v>38574</v>
      </c>
      <c r="C1035" s="445">
        <v>33.92033</v>
      </c>
      <c r="D1035" s="446">
        <f t="shared" ref="D1035:D1098" si="33">B1035/B1036-1</f>
        <v>-0.10982392172247479</v>
      </c>
      <c r="E1035" s="80">
        <v>1.6558625897028723E-2</v>
      </c>
      <c r="F1035">
        <v>1025</v>
      </c>
      <c r="G1035" s="80">
        <f t="shared" ref="G1035:G1098" ca="1" si="34">_xlfn.NORM.INV(RAND(),M$13,M$14)</f>
        <v>1.2283731505655961E-2</v>
      </c>
    </row>
    <row r="1036" spans="2:7">
      <c r="B1036" s="444">
        <v>43333</v>
      </c>
      <c r="C1036" s="445">
        <v>423.31664999999998</v>
      </c>
      <c r="D1036" s="446">
        <f t="shared" si="33"/>
        <v>7.416190077649043E-3</v>
      </c>
      <c r="E1036" s="80">
        <v>1.6544522707929721E-2</v>
      </c>
      <c r="F1036">
        <v>1026</v>
      </c>
      <c r="G1036" s="80">
        <f t="shared" ca="1" si="34"/>
        <v>1.1583146679619686E-2</v>
      </c>
    </row>
    <row r="1037" spans="2:7">
      <c r="B1037" s="444">
        <v>43014</v>
      </c>
      <c r="C1037" s="445">
        <v>379.31442299999998</v>
      </c>
      <c r="D1037" s="446">
        <f t="shared" si="33"/>
        <v>4.8150494663482535E-2</v>
      </c>
      <c r="E1037" s="80">
        <v>1.6514405271680577E-2</v>
      </c>
      <c r="F1037">
        <v>1027</v>
      </c>
      <c r="G1037" s="80">
        <f t="shared" ca="1" si="34"/>
        <v>-8.5309481060803945E-3</v>
      </c>
    </row>
    <row r="1038" spans="2:7">
      <c r="B1038" s="444">
        <v>41038</v>
      </c>
      <c r="C1038" s="445">
        <v>91.667747000000006</v>
      </c>
      <c r="D1038" s="446">
        <f t="shared" si="33"/>
        <v>-9.7485642584816956E-3</v>
      </c>
      <c r="E1038" s="80">
        <v>1.65028587918854E-2</v>
      </c>
      <c r="F1038">
        <v>1028</v>
      </c>
      <c r="G1038" s="80">
        <f t="shared" ca="1" si="34"/>
        <v>1.9205740082022187E-2</v>
      </c>
    </row>
    <row r="1039" spans="2:7">
      <c r="B1039" s="444">
        <v>41442</v>
      </c>
      <c r="C1039" s="445">
        <v>148.043091</v>
      </c>
      <c r="D1039" s="446">
        <f t="shared" si="33"/>
        <v>5.2575434318805181E-2</v>
      </c>
      <c r="E1039" s="80">
        <v>1.6498621520971479E-2</v>
      </c>
      <c r="F1039">
        <v>1029</v>
      </c>
      <c r="G1039" s="80">
        <f t="shared" ca="1" si="34"/>
        <v>-2.7508862165101775E-2</v>
      </c>
    </row>
    <row r="1040" spans="2:7">
      <c r="B1040" s="444">
        <v>39372</v>
      </c>
      <c r="C1040" s="445">
        <v>51.165942999999999</v>
      </c>
      <c r="D1040" s="446">
        <f t="shared" si="33"/>
        <v>1.4742268041237017E-2</v>
      </c>
      <c r="E1040" s="80">
        <v>1.6485010941738487E-2</v>
      </c>
      <c r="F1040">
        <v>1030</v>
      </c>
      <c r="G1040" s="80">
        <f t="shared" ca="1" si="34"/>
        <v>5.2057817868513875E-3</v>
      </c>
    </row>
    <row r="1041" spans="2:7">
      <c r="B1041" s="444">
        <v>38800</v>
      </c>
      <c r="C1041" s="445">
        <v>49.620350000000002</v>
      </c>
      <c r="D1041" s="446">
        <f t="shared" si="33"/>
        <v>-6.0418936917302379E-2</v>
      </c>
      <c r="E1041" s="80">
        <v>1.6469204611083033E-2</v>
      </c>
      <c r="F1041">
        <v>1031</v>
      </c>
      <c r="G1041" s="80">
        <f t="shared" ca="1" si="34"/>
        <v>1.5444528600201109E-3</v>
      </c>
    </row>
    <row r="1042" spans="2:7">
      <c r="B1042" s="444">
        <v>41295</v>
      </c>
      <c r="C1042" s="445">
        <v>136.020599</v>
      </c>
      <c r="D1042" s="446">
        <f t="shared" si="33"/>
        <v>9.9938736915004212E-2</v>
      </c>
      <c r="E1042" s="80">
        <v>1.6413936750667046E-2</v>
      </c>
      <c r="F1042">
        <v>1032</v>
      </c>
      <c r="G1042" s="80">
        <f t="shared" ca="1" si="34"/>
        <v>4.2700616543892888E-3</v>
      </c>
    </row>
    <row r="1043" spans="2:7">
      <c r="B1043" s="444">
        <v>37543</v>
      </c>
      <c r="C1043" s="445">
        <v>15.154726</v>
      </c>
      <c r="D1043" s="446">
        <f t="shared" si="33"/>
        <v>-1.6967348328140175E-2</v>
      </c>
      <c r="E1043" s="80">
        <v>1.6413070765157967E-2</v>
      </c>
      <c r="F1043">
        <v>1033</v>
      </c>
      <c r="G1043" s="80">
        <f t="shared" ca="1" si="34"/>
        <v>-2.9771850360087414E-3</v>
      </c>
    </row>
    <row r="1044" spans="2:7">
      <c r="B1044" s="444">
        <v>38191</v>
      </c>
      <c r="C1044" s="445">
        <v>23.201723000000001</v>
      </c>
      <c r="D1044" s="446">
        <f t="shared" si="33"/>
        <v>-0.13145027404425647</v>
      </c>
      <c r="E1044" s="80">
        <v>1.6403712909878854E-2</v>
      </c>
      <c r="F1044">
        <v>1034</v>
      </c>
      <c r="G1044" s="80">
        <f t="shared" ca="1" si="34"/>
        <v>-6.6411248598352273E-3</v>
      </c>
    </row>
    <row r="1045" spans="2:7">
      <c r="B1045" s="444">
        <v>43971</v>
      </c>
      <c r="C1045" s="445">
        <v>449.63156099999998</v>
      </c>
      <c r="D1045" s="446">
        <f t="shared" si="33"/>
        <v>8.3162951102352611E-2</v>
      </c>
      <c r="E1045" s="80">
        <v>1.6401396950178393E-2</v>
      </c>
      <c r="F1045">
        <v>1035</v>
      </c>
      <c r="G1045" s="80">
        <f t="shared" ca="1" si="34"/>
        <v>1.9715211113957142E-2</v>
      </c>
    </row>
    <row r="1046" spans="2:7">
      <c r="B1046" s="444">
        <v>40595</v>
      </c>
      <c r="C1046" s="445">
        <v>86.099129000000005</v>
      </c>
      <c r="D1046" s="446">
        <f t="shared" si="33"/>
        <v>4.7666976360070112E-2</v>
      </c>
      <c r="E1046" s="80">
        <v>1.6389859551680042E-2</v>
      </c>
      <c r="F1046">
        <v>1036</v>
      </c>
      <c r="G1046" s="80">
        <f t="shared" ca="1" si="34"/>
        <v>-7.5129744071979988E-3</v>
      </c>
    </row>
    <row r="1047" spans="2:7">
      <c r="B1047" s="444">
        <v>38748</v>
      </c>
      <c r="C1047" s="445">
        <v>50.359982000000002</v>
      </c>
      <c r="D1047" s="446">
        <f t="shared" si="33"/>
        <v>-0.1344903839710514</v>
      </c>
      <c r="E1047" s="80">
        <v>1.6388400977880746E-2</v>
      </c>
      <c r="F1047">
        <v>1037</v>
      </c>
      <c r="G1047" s="80">
        <f t="shared" ca="1" si="34"/>
        <v>-2.9444882727421847E-2</v>
      </c>
    </row>
    <row r="1048" spans="2:7">
      <c r="B1048" s="444">
        <v>44769</v>
      </c>
      <c r="C1048" s="445">
        <v>854.77838099999997</v>
      </c>
      <c r="D1048" s="446">
        <f t="shared" si="33"/>
        <v>-9.1846671388101653E-3</v>
      </c>
      <c r="E1048" s="80">
        <v>1.6365628152531286E-2</v>
      </c>
      <c r="F1048">
        <v>1038</v>
      </c>
      <c r="G1048" s="80">
        <f t="shared" ca="1" si="34"/>
        <v>1.7862279844888224E-2</v>
      </c>
    </row>
    <row r="1049" spans="2:7">
      <c r="B1049" s="444">
        <v>45184</v>
      </c>
      <c r="C1049" s="445">
        <v>1255.7395019999999</v>
      </c>
      <c r="D1049" s="446">
        <f t="shared" si="33"/>
        <v>0.1600513478818999</v>
      </c>
      <c r="E1049" s="80">
        <v>1.6360239269460619E-2</v>
      </c>
      <c r="F1049">
        <v>1039</v>
      </c>
      <c r="G1049" s="80">
        <f t="shared" ca="1" si="34"/>
        <v>1.2078507364584297E-2</v>
      </c>
    </row>
    <row r="1050" spans="2:7">
      <c r="B1050" s="444">
        <v>38950</v>
      </c>
      <c r="C1050" s="445">
        <v>47.266029000000003</v>
      </c>
      <c r="D1050" s="446">
        <f t="shared" si="33"/>
        <v>7.0063858941544765E-3</v>
      </c>
      <c r="E1050" s="80">
        <v>1.6356522149929331E-2</v>
      </c>
      <c r="F1050">
        <v>1040</v>
      </c>
      <c r="G1050" s="80">
        <f t="shared" ca="1" si="34"/>
        <v>3.4023582137733552E-3</v>
      </c>
    </row>
    <row r="1051" spans="2:7">
      <c r="B1051" s="444">
        <v>38679</v>
      </c>
      <c r="C1051" s="445">
        <v>39.925682000000002</v>
      </c>
      <c r="D1051" s="446">
        <f t="shared" si="33"/>
        <v>-1.6427209154481925E-2</v>
      </c>
      <c r="E1051" s="80">
        <v>1.6338575862237636E-2</v>
      </c>
      <c r="F1051">
        <v>1041</v>
      </c>
      <c r="G1051" s="80">
        <f t="shared" ca="1" si="34"/>
        <v>-1.8188640457932493E-2</v>
      </c>
    </row>
    <row r="1052" spans="2:7">
      <c r="B1052" s="444">
        <v>39325</v>
      </c>
      <c r="C1052" s="445">
        <v>50.585075000000003</v>
      </c>
      <c r="D1052" s="446">
        <f t="shared" si="33"/>
        <v>-9.7180770466963606E-2</v>
      </c>
      <c r="E1052" s="80">
        <v>1.6338503769909973E-2</v>
      </c>
      <c r="F1052">
        <v>1042</v>
      </c>
      <c r="G1052" s="80">
        <f t="shared" ca="1" si="34"/>
        <v>-8.9227265309210317E-3</v>
      </c>
    </row>
    <row r="1053" spans="2:7">
      <c r="B1053" s="444">
        <v>43558</v>
      </c>
      <c r="C1053" s="445">
        <v>474.06411700000001</v>
      </c>
      <c r="D1053" s="446">
        <f t="shared" si="33"/>
        <v>0.13450018232015415</v>
      </c>
      <c r="E1053" s="80">
        <v>1.6325313015659093E-2</v>
      </c>
      <c r="F1053">
        <v>1043</v>
      </c>
      <c r="G1053" s="80">
        <f t="shared" ca="1" si="34"/>
        <v>-2.0832239155102973E-3</v>
      </c>
    </row>
    <row r="1054" spans="2:7">
      <c r="B1054" s="444">
        <v>38394</v>
      </c>
      <c r="C1054" s="445">
        <v>27.237297000000002</v>
      </c>
      <c r="D1054" s="446">
        <f t="shared" si="33"/>
        <v>-3.7503133617447948E-2</v>
      </c>
      <c r="E1054" s="80">
        <v>1.6325053902476627E-2</v>
      </c>
      <c r="F1054">
        <v>1044</v>
      </c>
      <c r="G1054" s="80">
        <f t="shared" ca="1" si="34"/>
        <v>3.4826780712354257E-4</v>
      </c>
    </row>
    <row r="1055" spans="2:7">
      <c r="B1055" s="444">
        <v>39890</v>
      </c>
      <c r="C1055" s="445">
        <v>18.470011</v>
      </c>
      <c r="D1055" s="446">
        <f t="shared" si="33"/>
        <v>-5.187291136715011E-3</v>
      </c>
      <c r="E1055" s="80">
        <v>1.6320658386106857E-2</v>
      </c>
      <c r="F1055">
        <v>1045</v>
      </c>
      <c r="G1055" s="80">
        <f t="shared" ca="1" si="34"/>
        <v>-2.3131522079391099E-2</v>
      </c>
    </row>
    <row r="1056" spans="2:7">
      <c r="B1056" s="444">
        <v>40098</v>
      </c>
      <c r="C1056" s="445">
        <v>54.722565000000003</v>
      </c>
      <c r="D1056" s="446">
        <f t="shared" si="33"/>
        <v>-0.10096186184166278</v>
      </c>
      <c r="E1056" s="80">
        <v>1.6319275849998371E-2</v>
      </c>
      <c r="F1056">
        <v>1046</v>
      </c>
      <c r="G1056" s="80">
        <f t="shared" ca="1" si="34"/>
        <v>1.9022679090319801E-2</v>
      </c>
    </row>
    <row r="1057" spans="2:7">
      <c r="B1057" s="444">
        <v>44601</v>
      </c>
      <c r="C1057" s="445">
        <v>1057.4571530000001</v>
      </c>
      <c r="D1057" s="446">
        <f t="shared" si="33"/>
        <v>0.15937093839355332</v>
      </c>
      <c r="E1057" s="80">
        <v>1.6308685354294417E-2</v>
      </c>
      <c r="F1057">
        <v>1047</v>
      </c>
      <c r="G1057" s="80">
        <f t="shared" ca="1" si="34"/>
        <v>-4.0002895523307422E-2</v>
      </c>
    </row>
    <row r="1058" spans="2:7">
      <c r="B1058" s="444">
        <v>38470</v>
      </c>
      <c r="C1058" s="445">
        <v>26.885110999999998</v>
      </c>
      <c r="D1058" s="446">
        <f t="shared" si="33"/>
        <v>-2.4866289827887744E-2</v>
      </c>
      <c r="E1058" s="80">
        <v>1.6304734266989085E-2</v>
      </c>
      <c r="F1058">
        <v>1048</v>
      </c>
      <c r="G1058" s="80">
        <f t="shared" ca="1" si="34"/>
        <v>-2.0758212013990956E-2</v>
      </c>
    </row>
    <row r="1059" spans="2:7">
      <c r="B1059" s="444">
        <v>39451</v>
      </c>
      <c r="C1059" s="445">
        <v>52.969738</v>
      </c>
      <c r="D1059" s="446">
        <f t="shared" si="33"/>
        <v>-9.8077318762716859E-2</v>
      </c>
      <c r="E1059" s="80">
        <v>1.6290057101892907E-2</v>
      </c>
      <c r="F1059">
        <v>1049</v>
      </c>
      <c r="G1059" s="80">
        <f t="shared" ca="1" si="34"/>
        <v>-6.2747465256506263E-2</v>
      </c>
    </row>
    <row r="1060" spans="2:7">
      <c r="B1060" s="444">
        <v>43741</v>
      </c>
      <c r="C1060" s="445">
        <v>457.24246199999999</v>
      </c>
      <c r="D1060" s="446">
        <f t="shared" si="33"/>
        <v>1.7232558139534948E-2</v>
      </c>
      <c r="E1060" s="80">
        <v>1.6280307678695705E-2</v>
      </c>
      <c r="F1060">
        <v>1050</v>
      </c>
      <c r="G1060" s="80">
        <f t="shared" ca="1" si="34"/>
        <v>1.0540798615984262E-3</v>
      </c>
    </row>
    <row r="1061" spans="2:7">
      <c r="B1061" s="444">
        <v>43000</v>
      </c>
      <c r="C1061" s="445">
        <v>369.51715100000001</v>
      </c>
      <c r="D1061" s="446">
        <f t="shared" si="33"/>
        <v>-3.2381466729674346E-2</v>
      </c>
      <c r="E1061" s="80">
        <v>1.625859347021108E-2</v>
      </c>
      <c r="F1061">
        <v>1051</v>
      </c>
      <c r="G1061" s="80">
        <f t="shared" ca="1" si="34"/>
        <v>-4.3879997570368055E-2</v>
      </c>
    </row>
    <row r="1062" spans="2:7">
      <c r="B1062" s="444">
        <v>44439</v>
      </c>
      <c r="C1062" s="445">
        <v>1041.366943</v>
      </c>
      <c r="D1062" s="446">
        <f t="shared" si="33"/>
        <v>3.9071268237934831E-2</v>
      </c>
      <c r="E1062" s="80">
        <v>1.6245507507486545E-2</v>
      </c>
      <c r="F1062">
        <v>1052</v>
      </c>
      <c r="G1062" s="80">
        <f t="shared" ca="1" si="34"/>
        <v>8.6021133705367556E-3</v>
      </c>
    </row>
    <row r="1063" spans="2:7">
      <c r="B1063" s="444">
        <v>42768</v>
      </c>
      <c r="C1063" s="445">
        <v>342.40210000000002</v>
      </c>
      <c r="D1063" s="446">
        <f t="shared" si="33"/>
        <v>-6.111872835862564E-3</v>
      </c>
      <c r="E1063" s="80">
        <v>1.6217150288337923E-2</v>
      </c>
      <c r="F1063">
        <v>1053</v>
      </c>
      <c r="G1063" s="80">
        <f t="shared" ca="1" si="34"/>
        <v>1.6060702185836231E-2</v>
      </c>
    </row>
    <row r="1064" spans="2:7">
      <c r="B1064" s="444">
        <v>43031</v>
      </c>
      <c r="C1064" s="445">
        <v>391.57666</v>
      </c>
      <c r="D1064" s="446">
        <f t="shared" si="33"/>
        <v>0.11899622935899101</v>
      </c>
      <c r="E1064" s="80">
        <v>1.6209542046083047E-2</v>
      </c>
      <c r="F1064">
        <v>1054</v>
      </c>
      <c r="G1064" s="80">
        <f t="shared" ca="1" si="34"/>
        <v>2.3071249368469993E-2</v>
      </c>
    </row>
    <row r="1065" spans="2:7">
      <c r="B1065" s="444">
        <v>38455</v>
      </c>
      <c r="C1065" s="445">
        <v>29.181394999999998</v>
      </c>
      <c r="D1065" s="446">
        <f t="shared" si="33"/>
        <v>-8.4382961499083309E-2</v>
      </c>
      <c r="E1065" s="80">
        <v>1.620940184170272E-2</v>
      </c>
      <c r="F1065">
        <v>1055</v>
      </c>
      <c r="G1065" s="80">
        <f t="shared" ca="1" si="34"/>
        <v>-2.1818205270216141E-2</v>
      </c>
    </row>
    <row r="1066" spans="2:7">
      <c r="B1066" s="444">
        <v>41999</v>
      </c>
      <c r="C1066" s="445">
        <v>305.72818000000001</v>
      </c>
      <c r="D1066" s="446">
        <f t="shared" si="33"/>
        <v>3.6807544188802277E-2</v>
      </c>
      <c r="E1066" s="80">
        <v>1.6204227892119949E-2</v>
      </c>
      <c r="F1066">
        <v>1056</v>
      </c>
      <c r="G1066" s="80">
        <f t="shared" ca="1" si="34"/>
        <v>-1.4436903018915931E-2</v>
      </c>
    </row>
    <row r="1067" spans="2:7">
      <c r="B1067" s="444">
        <v>40508</v>
      </c>
      <c r="C1067" s="445">
        <v>72.276336999999998</v>
      </c>
      <c r="D1067" s="446">
        <f t="shared" si="33"/>
        <v>1.8505481243085597E-2</v>
      </c>
      <c r="E1067" s="80">
        <v>1.6201788198051403E-2</v>
      </c>
      <c r="F1067">
        <v>1057</v>
      </c>
      <c r="G1067" s="80">
        <f t="shared" ca="1" si="34"/>
        <v>-2.6449885358512192E-2</v>
      </c>
    </row>
    <row r="1068" spans="2:7">
      <c r="B1068" s="444">
        <v>39772</v>
      </c>
      <c r="C1068" s="445">
        <v>24.365635000000001</v>
      </c>
      <c r="D1068" s="446">
        <f t="shared" si="33"/>
        <v>-9.6911898274296138E-2</v>
      </c>
      <c r="E1068" s="80">
        <v>1.6200436131100338E-2</v>
      </c>
      <c r="F1068">
        <v>1058</v>
      </c>
      <c r="G1068" s="80">
        <f t="shared" ca="1" si="34"/>
        <v>2.3816280752631331E-2</v>
      </c>
    </row>
    <row r="1069" spans="2:7">
      <c r="B1069" s="444">
        <v>44040</v>
      </c>
      <c r="C1069" s="445">
        <v>610.02075200000002</v>
      </c>
      <c r="D1069" s="446">
        <f t="shared" si="33"/>
        <v>0.12694797717444151</v>
      </c>
      <c r="E1069" s="80">
        <v>1.6188735157460998E-2</v>
      </c>
      <c r="F1069">
        <v>1059</v>
      </c>
      <c r="G1069" s="80">
        <f t="shared" ca="1" si="34"/>
        <v>8.0883245772950408E-3</v>
      </c>
    </row>
    <row r="1070" spans="2:7">
      <c r="B1070" s="444">
        <v>39079</v>
      </c>
      <c r="C1070" s="445">
        <v>51.817348000000003</v>
      </c>
      <c r="D1070" s="446">
        <f t="shared" si="33"/>
        <v>-6.091699908684578E-2</v>
      </c>
      <c r="E1070" s="80">
        <v>1.6173736714422127E-2</v>
      </c>
      <c r="F1070">
        <v>1060</v>
      </c>
      <c r="G1070" s="80">
        <f t="shared" ca="1" si="34"/>
        <v>3.22221880656686E-3</v>
      </c>
    </row>
    <row r="1071" spans="2:7">
      <c r="B1071" s="444">
        <v>41614</v>
      </c>
      <c r="C1071" s="445">
        <v>215.24366800000001</v>
      </c>
      <c r="D1071" s="446">
        <f t="shared" si="33"/>
        <v>0.10988424814636999</v>
      </c>
      <c r="E1071" s="80">
        <v>1.6145423020093252E-2</v>
      </c>
      <c r="F1071">
        <v>1061</v>
      </c>
      <c r="G1071" s="80">
        <f t="shared" ca="1" si="34"/>
        <v>-6.7288657224247568E-3</v>
      </c>
    </row>
    <row r="1072" spans="2:7">
      <c r="B1072" s="444">
        <v>37494</v>
      </c>
      <c r="C1072" s="445">
        <v>14.712764</v>
      </c>
      <c r="D1072" s="446">
        <f t="shared" si="33"/>
        <v>-5.5875909651751265E-2</v>
      </c>
      <c r="E1072" s="80">
        <v>1.6145107821334825E-2</v>
      </c>
      <c r="F1072">
        <v>1062</v>
      </c>
      <c r="G1072" s="80">
        <f t="shared" ca="1" si="34"/>
        <v>4.1470147718564124E-2</v>
      </c>
    </row>
    <row r="1073" spans="2:7">
      <c r="B1073" s="444">
        <v>39713</v>
      </c>
      <c r="C1073" s="445">
        <v>39.830886999999997</v>
      </c>
      <c r="D1073" s="446">
        <f t="shared" si="33"/>
        <v>-2.3986826906534975E-2</v>
      </c>
      <c r="E1073" s="80">
        <v>1.6129439201135298E-2</v>
      </c>
      <c r="F1073">
        <v>1063</v>
      </c>
      <c r="G1073" s="80">
        <f t="shared" ca="1" si="34"/>
        <v>-7.5394054362185924E-3</v>
      </c>
    </row>
    <row r="1074" spans="2:7">
      <c r="B1074" s="444">
        <v>40689</v>
      </c>
      <c r="C1074" s="445">
        <v>92.778458000000001</v>
      </c>
      <c r="D1074" s="446">
        <f t="shared" si="33"/>
        <v>-6.2659817088622227E-2</v>
      </c>
      <c r="E1074" s="80">
        <v>1.6077898439124994E-2</v>
      </c>
      <c r="F1074">
        <v>1064</v>
      </c>
      <c r="G1074" s="80">
        <f t="shared" ca="1" si="34"/>
        <v>-4.4297956950266467E-3</v>
      </c>
    </row>
    <row r="1075" spans="2:7">
      <c r="B1075" s="444">
        <v>43409</v>
      </c>
      <c r="C1075" s="445">
        <v>430.996399</v>
      </c>
      <c r="D1075" s="446">
        <f t="shared" si="33"/>
        <v>7.1226393206811345E-3</v>
      </c>
      <c r="E1075" s="80">
        <v>1.6075895402321461E-2</v>
      </c>
      <c r="F1075">
        <v>1065</v>
      </c>
      <c r="G1075" s="80">
        <f t="shared" ca="1" si="34"/>
        <v>3.3799386573197754E-2</v>
      </c>
    </row>
    <row r="1076" spans="2:7">
      <c r="B1076" s="444">
        <v>43102</v>
      </c>
      <c r="C1076" s="445">
        <v>373.87942500000003</v>
      </c>
      <c r="D1076" s="446">
        <f t="shared" si="33"/>
        <v>-4.0856290889670244E-2</v>
      </c>
      <c r="E1076" s="80">
        <v>1.6046211944233946E-2</v>
      </c>
      <c r="F1076">
        <v>1066</v>
      </c>
      <c r="G1076" s="80">
        <f t="shared" ca="1" si="34"/>
        <v>1.1215841029589304E-2</v>
      </c>
    </row>
    <row r="1077" spans="2:7">
      <c r="B1077" s="444">
        <v>44938</v>
      </c>
      <c r="C1077" s="445">
        <v>996.48968500000001</v>
      </c>
      <c r="D1077" s="446">
        <f t="shared" si="33"/>
        <v>0.13554353868701674</v>
      </c>
      <c r="E1077" s="80">
        <v>1.597458196755297E-2</v>
      </c>
      <c r="F1077">
        <v>1067</v>
      </c>
      <c r="G1077" s="80">
        <f t="shared" ca="1" si="34"/>
        <v>3.9000470987848763E-2</v>
      </c>
    </row>
    <row r="1078" spans="2:7">
      <c r="B1078" s="444">
        <v>39574</v>
      </c>
      <c r="C1078" s="445">
        <v>50.006476999999997</v>
      </c>
      <c r="D1078" s="446">
        <f t="shared" si="33"/>
        <v>-1.2114481853515713E-3</v>
      </c>
      <c r="E1078" s="80">
        <v>1.5969644646033565E-2</v>
      </c>
      <c r="F1078">
        <v>1068</v>
      </c>
      <c r="G1078" s="80">
        <f t="shared" ca="1" si="34"/>
        <v>-2.0283213107127645E-2</v>
      </c>
    </row>
    <row r="1079" spans="2:7">
      <c r="B1079" s="444">
        <v>39622</v>
      </c>
      <c r="C1079" s="445">
        <v>46.213031999999998</v>
      </c>
      <c r="D1079" s="446">
        <f t="shared" si="33"/>
        <v>-0.10090993669019044</v>
      </c>
      <c r="E1079" s="80">
        <v>1.5965417320042752E-2</v>
      </c>
      <c r="F1079">
        <v>1069</v>
      </c>
      <c r="G1079" s="80">
        <f t="shared" ca="1" si="34"/>
        <v>2.9187204283944744E-2</v>
      </c>
    </row>
    <row r="1080" spans="2:7">
      <c r="B1080" s="444">
        <v>44069</v>
      </c>
      <c r="C1080" s="445">
        <v>610.32055700000001</v>
      </c>
      <c r="D1080" s="446">
        <f t="shared" si="33"/>
        <v>-3.1258930337869084E-2</v>
      </c>
      <c r="E1080" s="80">
        <v>1.5963528780365221E-2</v>
      </c>
      <c r="F1080">
        <v>1070</v>
      </c>
      <c r="G1080" s="80">
        <f t="shared" ca="1" si="34"/>
        <v>-3.6420717800793841E-3</v>
      </c>
    </row>
    <row r="1081" spans="2:7">
      <c r="B1081" s="444">
        <v>45491</v>
      </c>
      <c r="C1081" s="445">
        <v>1582.417236</v>
      </c>
      <c r="D1081" s="446">
        <f t="shared" si="33"/>
        <v>0.14893670758195676</v>
      </c>
      <c r="E1081" s="80">
        <v>1.5928076424365445E-2</v>
      </c>
      <c r="F1081">
        <v>1071</v>
      </c>
      <c r="G1081" s="80">
        <f t="shared" ca="1" si="34"/>
        <v>1.4142656340708118E-2</v>
      </c>
    </row>
    <row r="1082" spans="2:7">
      <c r="B1082" s="444">
        <v>39594</v>
      </c>
      <c r="C1082" s="445">
        <v>50.741211</v>
      </c>
      <c r="D1082" s="446">
        <f t="shared" si="33"/>
        <v>7.0709126055550353E-3</v>
      </c>
      <c r="E1082" s="80">
        <v>1.5908316082257734E-2</v>
      </c>
      <c r="F1082">
        <v>1072</v>
      </c>
      <c r="G1082" s="80">
        <f t="shared" ca="1" si="34"/>
        <v>2.9894264495902872E-3</v>
      </c>
    </row>
    <row r="1083" spans="2:7">
      <c r="B1083" s="444">
        <v>39316</v>
      </c>
      <c r="C1083" s="445">
        <v>48.834187</v>
      </c>
      <c r="D1083" s="446">
        <f t="shared" si="33"/>
        <v>-8.2645013766391329E-2</v>
      </c>
      <c r="E1083" s="80">
        <v>1.5880767999091994E-2</v>
      </c>
      <c r="F1083">
        <v>1073</v>
      </c>
      <c r="G1083" s="80">
        <f t="shared" ca="1" si="34"/>
        <v>2.1311175100842794E-2</v>
      </c>
    </row>
    <row r="1084" spans="2:7">
      <c r="B1084" s="444">
        <v>42858</v>
      </c>
      <c r="C1084" s="445">
        <v>345.69302399999998</v>
      </c>
      <c r="D1084" s="446">
        <f t="shared" si="33"/>
        <v>3.9359767188068329E-2</v>
      </c>
      <c r="E1084" s="80">
        <v>1.5875035433654539E-2</v>
      </c>
      <c r="F1084">
        <v>1074</v>
      </c>
      <c r="G1084" s="80">
        <f t="shared" ca="1" si="34"/>
        <v>-1.7079217240931022E-2</v>
      </c>
    </row>
    <row r="1085" spans="2:7">
      <c r="B1085" s="444">
        <v>41235</v>
      </c>
      <c r="C1085" s="445">
        <v>118.96521799999999</v>
      </c>
      <c r="D1085" s="446">
        <f t="shared" si="33"/>
        <v>7.0733037314014258E-2</v>
      </c>
      <c r="E1085" s="80">
        <v>1.5871111489645484E-2</v>
      </c>
      <c r="F1085">
        <v>1075</v>
      </c>
      <c r="G1085" s="80">
        <f t="shared" ca="1" si="34"/>
        <v>2.6909521770210288E-3</v>
      </c>
    </row>
    <row r="1086" spans="2:7">
      <c r="B1086" s="444">
        <v>38511</v>
      </c>
      <c r="C1086" s="445">
        <v>29.344763</v>
      </c>
      <c r="D1086" s="446">
        <f t="shared" si="33"/>
        <v>-0.14311461184166607</v>
      </c>
      <c r="E1086" s="80">
        <v>1.5866899417286806E-2</v>
      </c>
      <c r="F1086">
        <v>1076</v>
      </c>
      <c r="G1086" s="80">
        <f t="shared" ca="1" si="34"/>
        <v>1.8043034528629114E-3</v>
      </c>
    </row>
    <row r="1087" spans="2:7">
      <c r="B1087" s="444">
        <v>44943</v>
      </c>
      <c r="C1087" s="445">
        <v>1033.1263429999999</v>
      </c>
      <c r="D1087" s="446">
        <f t="shared" si="33"/>
        <v>9.2519817655116743E-3</v>
      </c>
      <c r="E1087" s="80">
        <v>1.5863788936022027E-2</v>
      </c>
      <c r="F1087">
        <v>1077</v>
      </c>
      <c r="G1087" s="80">
        <f t="shared" ca="1" si="34"/>
        <v>3.3257280333494885E-2</v>
      </c>
    </row>
    <row r="1088" spans="2:7">
      <c r="B1088" s="444">
        <v>44531</v>
      </c>
      <c r="C1088" s="445">
        <v>1027.1499020000001</v>
      </c>
      <c r="D1088" s="446">
        <f t="shared" si="33"/>
        <v>-8.394940767791903E-3</v>
      </c>
      <c r="E1088" s="80">
        <v>1.5852449452508965E-2</v>
      </c>
      <c r="F1088">
        <v>1078</v>
      </c>
      <c r="G1088" s="80">
        <f t="shared" ca="1" si="34"/>
        <v>7.6133369450081118E-3</v>
      </c>
    </row>
    <row r="1089" spans="2:7">
      <c r="B1089" s="444">
        <v>44908</v>
      </c>
      <c r="C1089" s="445">
        <v>971.42980999999997</v>
      </c>
      <c r="D1089" s="446">
        <f t="shared" si="33"/>
        <v>0.16571487903644488</v>
      </c>
      <c r="E1089" s="80">
        <v>1.5849866974704252E-2</v>
      </c>
      <c r="F1089">
        <v>1079</v>
      </c>
      <c r="G1089" s="80">
        <f t="shared" ca="1" si="34"/>
        <v>-4.0591515046721684E-2</v>
      </c>
    </row>
    <row r="1090" spans="2:7">
      <c r="B1090" s="444">
        <v>38524</v>
      </c>
      <c r="C1090" s="445">
        <v>31.240915000000001</v>
      </c>
      <c r="D1090" s="446">
        <f t="shared" si="33"/>
        <v>-9.0449769802856794E-2</v>
      </c>
      <c r="E1090" s="80">
        <v>1.5822500297112851E-2</v>
      </c>
      <c r="F1090">
        <v>1080</v>
      </c>
      <c r="G1090" s="80">
        <f t="shared" ca="1" si="34"/>
        <v>2.0360449010817284E-2</v>
      </c>
    </row>
    <row r="1091" spans="2:7">
      <c r="B1091" s="444">
        <v>42355</v>
      </c>
      <c r="C1091" s="445">
        <v>342.98593099999999</v>
      </c>
      <c r="D1091" s="446">
        <f t="shared" si="33"/>
        <v>6.4409931644551666E-2</v>
      </c>
      <c r="E1091" s="80">
        <v>1.5819228744013314E-2</v>
      </c>
      <c r="F1091">
        <v>1081</v>
      </c>
      <c r="G1091" s="80">
        <f t="shared" ca="1" si="34"/>
        <v>-4.4836332576587569E-2</v>
      </c>
    </row>
    <row r="1092" spans="2:7">
      <c r="B1092" s="444">
        <v>39792</v>
      </c>
      <c r="C1092" s="445">
        <v>20.975629999999999</v>
      </c>
      <c r="D1092" s="446">
        <f t="shared" si="33"/>
        <v>2.3167313774395071E-2</v>
      </c>
      <c r="E1092" s="80">
        <v>1.5819035736529763E-2</v>
      </c>
      <c r="F1092">
        <v>1082</v>
      </c>
      <c r="G1092" s="80">
        <f t="shared" ca="1" si="34"/>
        <v>9.1164671339288694E-3</v>
      </c>
    </row>
    <row r="1093" spans="2:7">
      <c r="B1093" s="444">
        <v>38891</v>
      </c>
      <c r="C1093" s="445">
        <v>38.469912999999998</v>
      </c>
      <c r="D1093" s="446">
        <f t="shared" si="33"/>
        <v>-5.2943884597678181E-3</v>
      </c>
      <c r="E1093" s="80">
        <v>1.5812033314907659E-2</v>
      </c>
      <c r="F1093">
        <v>1083</v>
      </c>
      <c r="G1093" s="80">
        <f t="shared" ca="1" si="34"/>
        <v>2.2721091076598612E-2</v>
      </c>
    </row>
    <row r="1094" spans="2:7">
      <c r="B1094" s="444">
        <v>39098</v>
      </c>
      <c r="C1094" s="445">
        <v>52.419117</v>
      </c>
      <c r="D1094" s="446">
        <f t="shared" si="33"/>
        <v>-2.6516943455419217E-2</v>
      </c>
      <c r="E1094" s="80">
        <v>1.5791778168422255E-2</v>
      </c>
      <c r="F1094">
        <v>1084</v>
      </c>
      <c r="G1094" s="80">
        <f t="shared" ca="1" si="34"/>
        <v>3.5468354739294224E-2</v>
      </c>
    </row>
    <row r="1095" spans="2:7">
      <c r="B1095" s="444">
        <v>40163</v>
      </c>
      <c r="C1095" s="445">
        <v>62.753791999999997</v>
      </c>
      <c r="D1095" s="446">
        <f t="shared" si="33"/>
        <v>1.9236137545996623E-2</v>
      </c>
      <c r="E1095" s="80">
        <v>1.5786866832949942E-2</v>
      </c>
      <c r="F1095">
        <v>1085</v>
      </c>
      <c r="G1095" s="80">
        <f t="shared" ca="1" si="34"/>
        <v>-4.828094434314519E-3</v>
      </c>
    </row>
    <row r="1096" spans="2:7">
      <c r="B1096" s="444">
        <v>39405</v>
      </c>
      <c r="C1096" s="445">
        <v>49.483257000000002</v>
      </c>
      <c r="D1096" s="446">
        <f t="shared" si="33"/>
        <v>-0.1097932904100305</v>
      </c>
      <c r="E1096" s="80">
        <v>1.5775215283265975E-2</v>
      </c>
      <c r="F1096">
        <v>1086</v>
      </c>
      <c r="G1096" s="80">
        <f t="shared" ca="1" si="34"/>
        <v>-2.9548888676422119E-2</v>
      </c>
    </row>
    <row r="1097" spans="2:7">
      <c r="B1097" s="444">
        <v>44265</v>
      </c>
      <c r="C1097" s="445">
        <v>856.07757600000002</v>
      </c>
      <c r="D1097" s="446">
        <f t="shared" si="33"/>
        <v>1.8874438945793548E-2</v>
      </c>
      <c r="E1097" s="80">
        <v>1.5773558790502573E-2</v>
      </c>
      <c r="F1097">
        <v>1087</v>
      </c>
      <c r="G1097" s="80">
        <f t="shared" ca="1" si="34"/>
        <v>-3.1785426371806905E-3</v>
      </c>
    </row>
    <row r="1098" spans="2:7">
      <c r="B1098" s="444">
        <v>43445</v>
      </c>
      <c r="C1098" s="445">
        <v>404.01559400000002</v>
      </c>
      <c r="D1098" s="446">
        <f t="shared" si="33"/>
        <v>-2.1509009009008984E-2</v>
      </c>
      <c r="E1098" s="80">
        <v>1.5764361136834992E-2</v>
      </c>
      <c r="F1098">
        <v>1088</v>
      </c>
      <c r="G1098" s="80">
        <f t="shared" ca="1" si="34"/>
        <v>3.9670311738354988E-2</v>
      </c>
    </row>
    <row r="1099" spans="2:7">
      <c r="B1099" s="444">
        <v>44400</v>
      </c>
      <c r="C1099" s="445">
        <v>870.26135299999999</v>
      </c>
      <c r="D1099" s="446">
        <f t="shared" ref="D1099:D1162" si="35">B1099/B1100-1</f>
        <v>1.4416596221069611E-2</v>
      </c>
      <c r="E1099" s="80">
        <v>1.5736897964458318E-2</v>
      </c>
      <c r="F1099">
        <v>1089</v>
      </c>
      <c r="G1099" s="80">
        <f t="shared" ref="G1099:G1162" ca="1" si="36">_xlfn.NORM.INV(RAND(),M$13,M$14)</f>
        <v>2.5678434429955082E-2</v>
      </c>
    </row>
    <row r="1100" spans="2:7">
      <c r="B1100" s="444">
        <v>43769</v>
      </c>
      <c r="C1100" s="445">
        <v>494.602081</v>
      </c>
      <c r="D1100" s="446">
        <f t="shared" si="35"/>
        <v>-1.0378041059961984E-2</v>
      </c>
      <c r="E1100" s="80">
        <v>1.572389211830405E-2</v>
      </c>
      <c r="F1100">
        <v>1090</v>
      </c>
      <c r="G1100" s="80">
        <f t="shared" ca="1" si="36"/>
        <v>2.6577478796558383E-2</v>
      </c>
    </row>
    <row r="1101" spans="2:7">
      <c r="B1101" s="444">
        <v>44228</v>
      </c>
      <c r="C1101" s="445">
        <v>803.98547399999995</v>
      </c>
      <c r="D1101" s="446">
        <f t="shared" si="35"/>
        <v>7.2012022202292858E-2</v>
      </c>
      <c r="E1101" s="80">
        <v>1.570035183497831E-2</v>
      </c>
      <c r="F1101">
        <v>1091</v>
      </c>
      <c r="G1101" s="80">
        <f t="shared" ca="1" si="36"/>
        <v>5.2297847477846625E-2</v>
      </c>
    </row>
    <row r="1102" spans="2:7">
      <c r="B1102" s="444">
        <v>41257</v>
      </c>
      <c r="C1102" s="445">
        <v>119.647942</v>
      </c>
      <c r="D1102" s="446">
        <f t="shared" si="35"/>
        <v>-8.9651368049426305E-2</v>
      </c>
      <c r="E1102" s="80">
        <v>1.5696822365212082E-2</v>
      </c>
      <c r="F1102">
        <v>1092</v>
      </c>
      <c r="G1102" s="80">
        <f t="shared" ca="1" si="36"/>
        <v>9.3697737921629998E-3</v>
      </c>
    </row>
    <row r="1103" spans="2:7">
      <c r="B1103" s="444">
        <v>45320</v>
      </c>
      <c r="C1103" s="445">
        <v>1541.8701169999999</v>
      </c>
      <c r="D1103" s="446">
        <f t="shared" si="35"/>
        <v>2.4968337253482797E-2</v>
      </c>
      <c r="E1103" s="80">
        <v>1.5674892490435077E-2</v>
      </c>
      <c r="F1103">
        <v>1093</v>
      </c>
      <c r="G1103" s="80">
        <f t="shared" ca="1" si="36"/>
        <v>2.3613747975222713E-2</v>
      </c>
    </row>
    <row r="1104" spans="2:7">
      <c r="B1104" s="444">
        <v>44216</v>
      </c>
      <c r="C1104" s="445">
        <v>861.92334000000005</v>
      </c>
      <c r="D1104" s="446">
        <f t="shared" si="35"/>
        <v>3.2698056801195863E-2</v>
      </c>
      <c r="E1104" s="80">
        <v>1.5652851097025522E-2</v>
      </c>
      <c r="F1104">
        <v>1094</v>
      </c>
      <c r="G1104" s="80">
        <f t="shared" ca="1" si="36"/>
        <v>2.6913053037666251E-2</v>
      </c>
    </row>
    <row r="1105" spans="2:7">
      <c r="B1105" s="444">
        <v>42816</v>
      </c>
      <c r="C1105" s="445">
        <v>361.27838100000002</v>
      </c>
      <c r="D1105" s="446">
        <f t="shared" si="35"/>
        <v>5.1550949234963284E-2</v>
      </c>
      <c r="E1105" s="80">
        <v>1.5652378686213275E-2</v>
      </c>
      <c r="F1105">
        <v>1095</v>
      </c>
      <c r="G1105" s="80">
        <f t="shared" ca="1" si="36"/>
        <v>-2.4241810040950548E-2</v>
      </c>
    </row>
    <row r="1106" spans="2:7">
      <c r="B1106" s="444">
        <v>40717</v>
      </c>
      <c r="C1106" s="445">
        <v>87.463561999999996</v>
      </c>
      <c r="D1106" s="446">
        <f t="shared" si="35"/>
        <v>-6.8516654465592963E-2</v>
      </c>
      <c r="E1106" s="80">
        <v>1.5645187644418801E-2</v>
      </c>
      <c r="F1106">
        <v>1096</v>
      </c>
      <c r="G1106" s="80">
        <f t="shared" ca="1" si="36"/>
        <v>3.7076923789269474E-2</v>
      </c>
    </row>
    <row r="1107" spans="2:7">
      <c r="B1107" s="444">
        <v>43712</v>
      </c>
      <c r="C1107" s="445">
        <v>477.98571800000002</v>
      </c>
      <c r="D1107" s="446">
        <f t="shared" si="35"/>
        <v>4.6718229927444233E-2</v>
      </c>
      <c r="E1107" s="80">
        <v>1.5608889840936113E-2</v>
      </c>
      <c r="F1107">
        <v>1097</v>
      </c>
      <c r="G1107" s="80">
        <f t="shared" ca="1" si="36"/>
        <v>7.5741264878260248E-3</v>
      </c>
    </row>
    <row r="1108" spans="2:7">
      <c r="B1108" s="444">
        <v>41761</v>
      </c>
      <c r="C1108" s="445">
        <v>275.13610799999998</v>
      </c>
      <c r="D1108" s="446">
        <f t="shared" si="35"/>
        <v>6.7319242466838736E-2</v>
      </c>
      <c r="E1108" s="80">
        <v>1.557506459599467E-2</v>
      </c>
      <c r="F1108">
        <v>1098</v>
      </c>
      <c r="G1108" s="80">
        <f t="shared" ca="1" si="36"/>
        <v>3.2926091509312638E-2</v>
      </c>
    </row>
    <row r="1109" spans="2:7">
      <c r="B1109" s="444">
        <v>39127</v>
      </c>
      <c r="C1109" s="445">
        <v>54.630329000000003</v>
      </c>
      <c r="D1109" s="446">
        <f t="shared" si="35"/>
        <v>3.6367007469407131E-2</v>
      </c>
      <c r="E1109" s="80">
        <v>1.5548638250053148E-2</v>
      </c>
      <c r="F1109">
        <v>1099</v>
      </c>
      <c r="G1109" s="80">
        <f t="shared" ca="1" si="36"/>
        <v>-3.1418806559060604E-2</v>
      </c>
    </row>
    <row r="1110" spans="2:7">
      <c r="B1110" s="444">
        <v>37754</v>
      </c>
      <c r="C1110" s="445">
        <v>10.347166</v>
      </c>
      <c r="D1110" s="446">
        <f t="shared" si="35"/>
        <v>-0.13933342452012953</v>
      </c>
      <c r="E1110" s="80">
        <v>1.5529490465982843E-2</v>
      </c>
      <c r="F1110">
        <v>1100</v>
      </c>
      <c r="G1110" s="80">
        <f t="shared" ca="1" si="36"/>
        <v>-1.7678103218258377E-2</v>
      </c>
    </row>
    <row r="1111" spans="2:7">
      <c r="B1111" s="444">
        <v>43866</v>
      </c>
      <c r="C1111" s="445">
        <v>508.40167200000002</v>
      </c>
      <c r="D1111" s="446">
        <f t="shared" si="35"/>
        <v>1.6499049914260544E-2</v>
      </c>
      <c r="E1111" s="80">
        <v>1.5515974399254118E-2</v>
      </c>
      <c r="F1111">
        <v>1101</v>
      </c>
      <c r="G1111" s="80">
        <f t="shared" ca="1" si="36"/>
        <v>-2.3231818269325893E-2</v>
      </c>
    </row>
    <row r="1112" spans="2:7">
      <c r="B1112" s="444">
        <v>43154</v>
      </c>
      <c r="C1112" s="445">
        <v>400.97274800000002</v>
      </c>
      <c r="D1112" s="446">
        <f t="shared" si="35"/>
        <v>0.10365463798879815</v>
      </c>
      <c r="E1112" s="80">
        <v>1.5515291726416081E-2</v>
      </c>
      <c r="F1112">
        <v>1102</v>
      </c>
      <c r="G1112" s="80">
        <f t="shared" ca="1" si="36"/>
        <v>3.0068626909156841E-2</v>
      </c>
    </row>
    <row r="1113" spans="2:7">
      <c r="B1113" s="444">
        <v>39101</v>
      </c>
      <c r="C1113" s="445">
        <v>54.495032999999999</v>
      </c>
      <c r="D1113" s="446">
        <f t="shared" si="35"/>
        <v>-0.13029649235970553</v>
      </c>
      <c r="E1113" s="80">
        <v>1.5462581638054917E-2</v>
      </c>
      <c r="F1113">
        <v>1103</v>
      </c>
      <c r="G1113" s="80">
        <f t="shared" ca="1" si="36"/>
        <v>2.4760870946890202E-2</v>
      </c>
    </row>
    <row r="1114" spans="2:7">
      <c r="B1114" s="444">
        <v>44959</v>
      </c>
      <c r="C1114" s="445">
        <v>1078.645264</v>
      </c>
      <c r="D1114" s="446">
        <f t="shared" si="35"/>
        <v>-4.8915449313855497E-3</v>
      </c>
      <c r="E1114" s="80">
        <v>1.545792353552522E-2</v>
      </c>
      <c r="F1114">
        <v>1104</v>
      </c>
      <c r="G1114" s="80">
        <f t="shared" ca="1" si="36"/>
        <v>2.1064815400771705E-2</v>
      </c>
    </row>
    <row r="1115" spans="2:7">
      <c r="B1115" s="444">
        <v>45180</v>
      </c>
      <c r="C1115" s="445">
        <v>1233.552856</v>
      </c>
      <c r="D1115" s="446">
        <f t="shared" si="35"/>
        <v>0.10928331164526495</v>
      </c>
      <c r="E1115" s="80">
        <v>1.5451133040599085E-2</v>
      </c>
      <c r="F1115">
        <v>1105</v>
      </c>
      <c r="G1115" s="80">
        <f t="shared" ca="1" si="36"/>
        <v>5.461052652961941E-2</v>
      </c>
    </row>
    <row r="1116" spans="2:7">
      <c r="B1116" s="444">
        <v>40729</v>
      </c>
      <c r="C1116" s="445">
        <v>94.144347999999994</v>
      </c>
      <c r="D1116" s="446">
        <f t="shared" si="35"/>
        <v>-2.8040282550591877E-2</v>
      </c>
      <c r="E1116" s="80">
        <v>1.5433575504602004E-2</v>
      </c>
      <c r="F1116">
        <v>1106</v>
      </c>
      <c r="G1116" s="80">
        <f t="shared" ca="1" si="36"/>
        <v>-3.2233849312722019E-3</v>
      </c>
    </row>
    <row r="1117" spans="2:7">
      <c r="B1117" s="444">
        <v>41904</v>
      </c>
      <c r="C1117" s="445">
        <v>330.71676600000001</v>
      </c>
      <c r="D1117" s="446">
        <f t="shared" si="35"/>
        <v>3.346733420475001E-2</v>
      </c>
      <c r="E1117" s="80">
        <v>1.541630848472253E-2</v>
      </c>
      <c r="F1117">
        <v>1107</v>
      </c>
      <c r="G1117" s="80">
        <f t="shared" ca="1" si="36"/>
        <v>4.2933671954570707E-2</v>
      </c>
    </row>
    <row r="1118" spans="2:7">
      <c r="B1118" s="444">
        <v>40547</v>
      </c>
      <c r="C1118" s="445">
        <v>85.026115000000004</v>
      </c>
      <c r="D1118" s="446">
        <f t="shared" si="35"/>
        <v>-7.7890475757300126E-2</v>
      </c>
      <c r="E1118" s="80">
        <v>1.5413227279365671E-2</v>
      </c>
      <c r="F1118">
        <v>1108</v>
      </c>
      <c r="G1118" s="80">
        <f t="shared" ca="1" si="36"/>
        <v>-1.8110803942339989E-2</v>
      </c>
    </row>
    <row r="1119" spans="2:7">
      <c r="B1119" s="444">
        <v>43972</v>
      </c>
      <c r="C1119" s="445">
        <v>456.54562399999998</v>
      </c>
      <c r="D1119" s="446">
        <f t="shared" si="35"/>
        <v>3.2788425403983412E-2</v>
      </c>
      <c r="E1119" s="80">
        <v>1.5377174557370532E-2</v>
      </c>
      <c r="F1119">
        <v>1109</v>
      </c>
      <c r="G1119" s="80">
        <f t="shared" ca="1" si="36"/>
        <v>-2.1420042528433089E-2</v>
      </c>
    </row>
    <row r="1120" spans="2:7">
      <c r="B1120" s="444">
        <v>42576</v>
      </c>
      <c r="C1120" s="445">
        <v>299.698669</v>
      </c>
      <c r="D1120" s="446">
        <f t="shared" si="35"/>
        <v>2.9176436462085231E-2</v>
      </c>
      <c r="E1120" s="80">
        <v>1.5359014755471412E-2</v>
      </c>
      <c r="F1120">
        <v>1110</v>
      </c>
      <c r="G1120" s="80">
        <f t="shared" ca="1" si="36"/>
        <v>4.3179543559851551E-3</v>
      </c>
    </row>
    <row r="1121" spans="2:7">
      <c r="B1121" s="444">
        <v>41369</v>
      </c>
      <c r="C1121" s="445">
        <v>143.960815</v>
      </c>
      <c r="D1121" s="446">
        <f t="shared" si="35"/>
        <v>-8.7924686376964933E-2</v>
      </c>
      <c r="E1121" s="80">
        <v>1.5358744575688643E-2</v>
      </c>
      <c r="F1121">
        <v>1111</v>
      </c>
      <c r="G1121" s="80">
        <f t="shared" ca="1" si="36"/>
        <v>-1.9117757647627444E-2</v>
      </c>
    </row>
    <row r="1122" spans="2:7">
      <c r="B1122" s="444">
        <v>45357</v>
      </c>
      <c r="C1122" s="445">
        <v>1610.0745850000001</v>
      </c>
      <c r="D1122" s="446">
        <f t="shared" si="35"/>
        <v>0.2059824514756714</v>
      </c>
      <c r="E1122" s="80">
        <v>1.5345657886504549E-2</v>
      </c>
      <c r="F1122">
        <v>1112</v>
      </c>
      <c r="G1122" s="80">
        <f t="shared" ca="1" si="36"/>
        <v>1.9329754726848107E-2</v>
      </c>
    </row>
    <row r="1123" spans="2:7">
      <c r="B1123" s="444">
        <v>37610</v>
      </c>
      <c r="C1123" s="445">
        <v>14.122477</v>
      </c>
      <c r="D1123" s="446">
        <f t="shared" si="35"/>
        <v>-1.5573877764690436E-2</v>
      </c>
      <c r="E1123" s="80">
        <v>1.5343739979552851E-2</v>
      </c>
      <c r="F1123">
        <v>1113</v>
      </c>
      <c r="G1123" s="80">
        <f t="shared" ca="1" si="36"/>
        <v>1.1337932417026639E-2</v>
      </c>
    </row>
    <row r="1124" spans="2:7">
      <c r="B1124" s="444">
        <v>38205</v>
      </c>
      <c r="C1124" s="445">
        <v>24.10371</v>
      </c>
      <c r="D1124" s="446">
        <f t="shared" si="35"/>
        <v>-3.2871566095327154E-3</v>
      </c>
      <c r="E1124" s="80">
        <v>1.5326115939135354E-2</v>
      </c>
      <c r="F1124">
        <v>1114</v>
      </c>
      <c r="G1124" s="80">
        <f t="shared" ca="1" si="36"/>
        <v>4.167519520208058E-2</v>
      </c>
    </row>
    <row r="1125" spans="2:7">
      <c r="B1125" s="444">
        <v>38331</v>
      </c>
      <c r="C1125" s="445">
        <v>26.736149000000001</v>
      </c>
      <c r="D1125" s="446">
        <f t="shared" si="35"/>
        <v>-0.12139271552020536</v>
      </c>
      <c r="E1125" s="80">
        <v>1.5308184342421871E-2</v>
      </c>
      <c r="F1125">
        <v>1115</v>
      </c>
      <c r="G1125" s="80">
        <f t="shared" ca="1" si="36"/>
        <v>-8.3669369951426043E-4</v>
      </c>
    </row>
    <row r="1126" spans="2:7">
      <c r="B1126" s="444">
        <v>43627</v>
      </c>
      <c r="C1126" s="445">
        <v>469.57113600000002</v>
      </c>
      <c r="D1126" s="446">
        <f t="shared" si="35"/>
        <v>4.6311396776669289E-2</v>
      </c>
      <c r="E1126" s="80">
        <v>1.5304083356244114E-2</v>
      </c>
      <c r="F1126">
        <v>1116</v>
      </c>
      <c r="G1126" s="80">
        <f t="shared" ca="1" si="36"/>
        <v>1.7090393189125353E-2</v>
      </c>
    </row>
    <row r="1127" spans="2:7">
      <c r="B1127" s="444">
        <v>41696</v>
      </c>
      <c r="C1127" s="445">
        <v>302.85360700000001</v>
      </c>
      <c r="D1127" s="446">
        <f t="shared" si="35"/>
        <v>-5.6523509978730124E-2</v>
      </c>
      <c r="E1127" s="80">
        <v>1.5300862732287923E-2</v>
      </c>
      <c r="F1127">
        <v>1117</v>
      </c>
      <c r="G1127" s="80">
        <f t="shared" ca="1" si="36"/>
        <v>-3.592027261818731E-3</v>
      </c>
    </row>
    <row r="1128" spans="2:7">
      <c r="B1128" s="444">
        <v>44194</v>
      </c>
      <c r="C1128" s="445">
        <v>807.27960199999995</v>
      </c>
      <c r="D1128" s="446">
        <f t="shared" si="35"/>
        <v>1.9728189390618045E-2</v>
      </c>
      <c r="E1128" s="80">
        <v>1.5296301288012959E-2</v>
      </c>
      <c r="F1128">
        <v>1118</v>
      </c>
      <c r="G1128" s="80">
        <f t="shared" ca="1" si="36"/>
        <v>-6.0441220307795463E-3</v>
      </c>
    </row>
    <row r="1129" spans="2:7">
      <c r="B1129" s="444">
        <v>43339</v>
      </c>
      <c r="C1129" s="445">
        <v>437.811981</v>
      </c>
      <c r="D1129" s="446">
        <f t="shared" si="35"/>
        <v>-2.2972180891834615E-2</v>
      </c>
      <c r="E1129" s="80">
        <v>1.5292704992939221E-2</v>
      </c>
      <c r="F1129">
        <v>1119</v>
      </c>
      <c r="G1129" s="80">
        <f t="shared" ca="1" si="36"/>
        <v>-1.6744554277614909E-2</v>
      </c>
    </row>
    <row r="1130" spans="2:7">
      <c r="B1130" s="444">
        <v>44358</v>
      </c>
      <c r="C1130" s="445">
        <v>860.93695100000002</v>
      </c>
      <c r="D1130" s="446">
        <f t="shared" si="35"/>
        <v>7.1785826467248182E-2</v>
      </c>
      <c r="E1130" s="80">
        <v>1.5280464980995667E-2</v>
      </c>
      <c r="F1130">
        <v>1120</v>
      </c>
      <c r="G1130" s="80">
        <f t="shared" ca="1" si="36"/>
        <v>-1.0223833062382998E-2</v>
      </c>
    </row>
    <row r="1131" spans="2:7">
      <c r="B1131" s="444">
        <v>41387</v>
      </c>
      <c r="C1131" s="445">
        <v>139.62354999999999</v>
      </c>
      <c r="D1131" s="446">
        <f t="shared" si="35"/>
        <v>2.0892945239269878E-2</v>
      </c>
      <c r="E1131" s="80">
        <v>1.5253479377975276E-2</v>
      </c>
      <c r="F1131">
        <v>1121</v>
      </c>
      <c r="G1131" s="80">
        <f t="shared" ca="1" si="36"/>
        <v>1.1236747987095674E-2</v>
      </c>
    </row>
    <row r="1132" spans="2:7">
      <c r="B1132" s="444">
        <v>40540</v>
      </c>
      <c r="C1132" s="445">
        <v>84.721885999999998</v>
      </c>
      <c r="D1132" s="446">
        <f t="shared" si="35"/>
        <v>-3.8174096657097478E-2</v>
      </c>
      <c r="E1132" s="80">
        <v>1.5245418432556557E-2</v>
      </c>
      <c r="F1132">
        <v>1122</v>
      </c>
      <c r="G1132" s="80">
        <f t="shared" ca="1" si="36"/>
        <v>5.820661322259996E-3</v>
      </c>
    </row>
    <row r="1133" spans="2:7">
      <c r="B1133" s="444">
        <v>42149</v>
      </c>
      <c r="C1133" s="445">
        <v>393.87326000000002</v>
      </c>
      <c r="D1133" s="446">
        <f t="shared" si="35"/>
        <v>-1.366625324690518E-2</v>
      </c>
      <c r="E1133" s="80">
        <v>1.5241314576373233E-2</v>
      </c>
      <c r="F1133">
        <v>1123</v>
      </c>
      <c r="G1133" s="80">
        <f t="shared" ca="1" si="36"/>
        <v>1.8931681554319926E-2</v>
      </c>
    </row>
    <row r="1134" spans="2:7">
      <c r="B1134" s="444">
        <v>42733</v>
      </c>
      <c r="C1134" s="445">
        <v>336.66442899999998</v>
      </c>
      <c r="D1134" s="446">
        <f t="shared" si="35"/>
        <v>5.295190222747892E-2</v>
      </c>
      <c r="E1134" s="80">
        <v>1.5240637423291847E-2</v>
      </c>
      <c r="F1134">
        <v>1124</v>
      </c>
      <c r="G1134" s="80">
        <f t="shared" ca="1" si="36"/>
        <v>-4.6233972524961517E-2</v>
      </c>
    </row>
    <row r="1135" spans="2:7">
      <c r="B1135" s="444">
        <v>40584</v>
      </c>
      <c r="C1135" s="445">
        <v>86.959907999999999</v>
      </c>
      <c r="D1135" s="446">
        <f t="shared" si="35"/>
        <v>6.488940200991844E-2</v>
      </c>
      <c r="E1135" s="80">
        <v>1.5236466930861114E-2</v>
      </c>
      <c r="F1135">
        <v>1125</v>
      </c>
      <c r="G1135" s="80">
        <f t="shared" ca="1" si="36"/>
        <v>-2.3637801636188584E-2</v>
      </c>
    </row>
    <row r="1136" spans="2:7">
      <c r="B1136" s="444">
        <v>38111</v>
      </c>
      <c r="C1136" s="445">
        <v>21.488679999999999</v>
      </c>
      <c r="D1136" s="446">
        <f t="shared" si="35"/>
        <v>-8.8449855294314594E-2</v>
      </c>
      <c r="E1136" s="80">
        <v>1.5182517076924196E-2</v>
      </c>
      <c r="F1136">
        <v>1126</v>
      </c>
      <c r="G1136" s="80">
        <f t="shared" ca="1" si="36"/>
        <v>2.1887940474647354E-2</v>
      </c>
    </row>
    <row r="1137" spans="2:7">
      <c r="B1137" s="444">
        <v>41809</v>
      </c>
      <c r="C1137" s="445">
        <v>281.67294299999998</v>
      </c>
      <c r="D1137" s="446">
        <f t="shared" si="35"/>
        <v>8.9201511006903766E-2</v>
      </c>
      <c r="E1137" s="80">
        <v>1.5136991480452444E-2</v>
      </c>
      <c r="F1137">
        <v>1127</v>
      </c>
      <c r="G1137" s="80">
        <f t="shared" ca="1" si="36"/>
        <v>1.3116589844399866E-2</v>
      </c>
    </row>
    <row r="1138" spans="2:7">
      <c r="B1138" s="444">
        <v>38385</v>
      </c>
      <c r="C1138" s="445">
        <v>26.228807</v>
      </c>
      <c r="D1138" s="446">
        <f t="shared" si="35"/>
        <v>-0.14902343317001798</v>
      </c>
      <c r="E1138" s="80">
        <v>1.5132273919992167E-2</v>
      </c>
      <c r="F1138">
        <v>1128</v>
      </c>
      <c r="G1138" s="80">
        <f t="shared" ca="1" si="36"/>
        <v>-4.0158042069922987E-3</v>
      </c>
    </row>
    <row r="1139" spans="2:7">
      <c r="B1139" s="444">
        <v>45107</v>
      </c>
      <c r="C1139" s="445">
        <v>1133.677124</v>
      </c>
      <c r="D1139" s="446">
        <f t="shared" si="35"/>
        <v>3.0922887050326864E-2</v>
      </c>
      <c r="E1139" s="80">
        <v>1.5124975173506083E-2</v>
      </c>
      <c r="F1139">
        <v>1129</v>
      </c>
      <c r="G1139" s="80">
        <f t="shared" ca="1" si="36"/>
        <v>-2.1059655719215961E-2</v>
      </c>
    </row>
    <row r="1140" spans="2:7">
      <c r="B1140" s="444">
        <v>43754</v>
      </c>
      <c r="C1140" s="445">
        <v>467.476135</v>
      </c>
      <c r="D1140" s="446">
        <f t="shared" si="35"/>
        <v>5.3537372762575419E-3</v>
      </c>
      <c r="E1140" s="80">
        <v>1.5122338312424155E-2</v>
      </c>
      <c r="F1140">
        <v>1130</v>
      </c>
      <c r="G1140" s="80">
        <f t="shared" ca="1" si="36"/>
        <v>5.3421911472732231E-2</v>
      </c>
    </row>
    <row r="1141" spans="2:7">
      <c r="B1141" s="444">
        <v>43521</v>
      </c>
      <c r="C1141" s="445">
        <v>457.84036300000002</v>
      </c>
      <c r="D1141" s="446">
        <f t="shared" si="35"/>
        <v>1.501970753550852E-2</v>
      </c>
      <c r="E1141" s="80">
        <v>1.5101023645560652E-2</v>
      </c>
      <c r="F1141">
        <v>1131</v>
      </c>
      <c r="G1141" s="80">
        <f t="shared" ca="1" si="36"/>
        <v>-1.6067543322179901E-2</v>
      </c>
    </row>
    <row r="1142" spans="2:7">
      <c r="B1142" s="444">
        <v>42877</v>
      </c>
      <c r="C1142" s="445">
        <v>354.944794</v>
      </c>
      <c r="D1142" s="446">
        <f t="shared" si="35"/>
        <v>3.2658172972712673E-2</v>
      </c>
      <c r="E1142" s="80">
        <v>1.5093882389723756E-2</v>
      </c>
      <c r="F1142">
        <v>1132</v>
      </c>
      <c r="G1142" s="80">
        <f t="shared" ca="1" si="36"/>
        <v>5.7161175497375351E-2</v>
      </c>
    </row>
    <row r="1143" spans="2:7">
      <c r="B1143" s="444">
        <v>41521</v>
      </c>
      <c r="C1143" s="445">
        <v>198.198151</v>
      </c>
      <c r="D1143" s="446">
        <f t="shared" si="35"/>
        <v>4.6396169354838701E-2</v>
      </c>
      <c r="E1143" s="80">
        <v>1.5090240802188903E-2</v>
      </c>
      <c r="F1143">
        <v>1133</v>
      </c>
      <c r="G1143" s="80">
        <f t="shared" ca="1" si="36"/>
        <v>2.4823232261209386E-4</v>
      </c>
    </row>
    <row r="1144" spans="2:7">
      <c r="B1144" s="444">
        <v>39680</v>
      </c>
      <c r="C1144" s="445">
        <v>39.104655999999999</v>
      </c>
      <c r="D1144" s="446">
        <f t="shared" si="35"/>
        <v>-1.3377094833159298E-2</v>
      </c>
      <c r="E1144" s="80">
        <v>1.5081062612972707E-2</v>
      </c>
      <c r="F1144">
        <v>1134</v>
      </c>
      <c r="G1144" s="80">
        <f t="shared" ca="1" si="36"/>
        <v>2.2285073107609524E-2</v>
      </c>
    </row>
    <row r="1145" spans="2:7">
      <c r="B1145" s="444">
        <v>40218</v>
      </c>
      <c r="C1145" s="445">
        <v>63.391993999999997</v>
      </c>
      <c r="D1145" s="446">
        <f t="shared" si="35"/>
        <v>1.8409257805575896E-2</v>
      </c>
      <c r="E1145" s="80">
        <v>1.5076152896244199E-2</v>
      </c>
      <c r="F1145">
        <v>1135</v>
      </c>
      <c r="G1145" s="80">
        <f t="shared" ca="1" si="36"/>
        <v>-1.9690986467522237E-2</v>
      </c>
    </row>
    <row r="1146" spans="2:7">
      <c r="B1146" s="444">
        <v>39491</v>
      </c>
      <c r="C1146" s="445">
        <v>42.851208</v>
      </c>
      <c r="D1146" s="446">
        <f t="shared" si="35"/>
        <v>-9.1032546149242721E-2</v>
      </c>
      <c r="E1146" s="80">
        <v>1.5066358003598568E-2</v>
      </c>
      <c r="F1146">
        <v>1136</v>
      </c>
      <c r="G1146" s="80">
        <f t="shared" ca="1" si="36"/>
        <v>3.7898718642817311E-2</v>
      </c>
    </row>
    <row r="1147" spans="2:7">
      <c r="B1147" s="444">
        <v>43446</v>
      </c>
      <c r="C1147" s="445">
        <v>410.09582499999999</v>
      </c>
      <c r="D1147" s="446">
        <f t="shared" si="35"/>
        <v>7.2158333744632541E-2</v>
      </c>
      <c r="E1147" s="80">
        <v>1.504949583703441E-2</v>
      </c>
      <c r="F1147">
        <v>1137</v>
      </c>
      <c r="G1147" s="80">
        <f t="shared" ca="1" si="36"/>
        <v>5.0381646200412598E-2</v>
      </c>
    </row>
    <row r="1148" spans="2:7">
      <c r="B1148" s="444">
        <v>40522</v>
      </c>
      <c r="C1148" s="445">
        <v>79.614600999999993</v>
      </c>
      <c r="D1148" s="446">
        <f t="shared" si="35"/>
        <v>-7.3761685981393876E-2</v>
      </c>
      <c r="E1148" s="80">
        <v>1.504497603129118E-2</v>
      </c>
      <c r="F1148">
        <v>1138</v>
      </c>
      <c r="G1148" s="80">
        <f t="shared" ca="1" si="36"/>
        <v>-6.3842760589320779E-4</v>
      </c>
    </row>
    <row r="1149" spans="2:7">
      <c r="B1149" s="444">
        <v>43749</v>
      </c>
      <c r="C1149" s="445">
        <v>458.38891599999999</v>
      </c>
      <c r="D1149" s="446">
        <f t="shared" si="35"/>
        <v>6.5100426049908622E-2</v>
      </c>
      <c r="E1149" s="80">
        <v>1.504460694147558E-2</v>
      </c>
      <c r="F1149">
        <v>1139</v>
      </c>
      <c r="G1149" s="80">
        <f t="shared" ca="1" si="36"/>
        <v>-6.9777201277043568E-4</v>
      </c>
    </row>
    <row r="1150" spans="2:7">
      <c r="B1150" s="444">
        <v>41075</v>
      </c>
      <c r="C1150" s="445">
        <v>91.545310999999998</v>
      </c>
      <c r="D1150" s="446">
        <f t="shared" si="35"/>
        <v>4.9813423299085002E-2</v>
      </c>
      <c r="E1150" s="80">
        <v>1.5039362869900819E-2</v>
      </c>
      <c r="F1150">
        <v>1140</v>
      </c>
      <c r="G1150" s="80">
        <f t="shared" ca="1" si="36"/>
        <v>4.3072222733681324E-2</v>
      </c>
    </row>
    <row r="1151" spans="2:7">
      <c r="B1151" s="444">
        <v>39126</v>
      </c>
      <c r="C1151" s="445">
        <v>53.793906999999997</v>
      </c>
      <c r="D1151" s="446">
        <f t="shared" si="35"/>
        <v>-0.10823931623931626</v>
      </c>
      <c r="E1151" s="80">
        <v>1.5035127684088323E-2</v>
      </c>
      <c r="F1151">
        <v>1141</v>
      </c>
      <c r="G1151" s="80">
        <f t="shared" ca="1" si="36"/>
        <v>2.1786516474722298E-2</v>
      </c>
    </row>
    <row r="1152" spans="2:7">
      <c r="B1152" s="444">
        <v>43875</v>
      </c>
      <c r="C1152" s="445">
        <v>530.63769500000001</v>
      </c>
      <c r="D1152" s="446">
        <f t="shared" si="35"/>
        <v>-8.9449075015246571E-3</v>
      </c>
      <c r="E1152" s="80">
        <v>1.502141429230619E-2</v>
      </c>
      <c r="F1152">
        <v>1142</v>
      </c>
      <c r="G1152" s="80">
        <f t="shared" ca="1" si="36"/>
        <v>1.3697527576747049E-2</v>
      </c>
    </row>
    <row r="1153" spans="2:7">
      <c r="B1153" s="444">
        <v>44271</v>
      </c>
      <c r="C1153" s="445">
        <v>872.31579599999998</v>
      </c>
      <c r="D1153" s="446">
        <f t="shared" si="35"/>
        <v>0.15046386528416611</v>
      </c>
      <c r="E1153" s="80">
        <v>1.501498333610729E-2</v>
      </c>
      <c r="F1153">
        <v>1143</v>
      </c>
      <c r="G1153" s="80">
        <f t="shared" ca="1" si="36"/>
        <v>-2.9204008855874538E-2</v>
      </c>
    </row>
    <row r="1154" spans="2:7">
      <c r="B1154" s="444">
        <v>38481</v>
      </c>
      <c r="C1154" s="445">
        <v>27.657388999999998</v>
      </c>
      <c r="D1154" s="446">
        <f t="shared" si="35"/>
        <v>4.3587200501122858E-3</v>
      </c>
      <c r="E1154" s="80">
        <v>1.4977208014115284E-2</v>
      </c>
      <c r="F1154">
        <v>1144</v>
      </c>
      <c r="G1154" s="80">
        <f t="shared" ca="1" si="36"/>
        <v>-2.6021699865780793E-3</v>
      </c>
    </row>
    <row r="1155" spans="2:7">
      <c r="B1155" s="444">
        <v>38314</v>
      </c>
      <c r="C1155" s="445">
        <v>27.814781</v>
      </c>
      <c r="D1155" s="446">
        <f t="shared" si="35"/>
        <v>-1.9600818833162781E-2</v>
      </c>
      <c r="E1155" s="80">
        <v>1.4936005619027748E-2</v>
      </c>
      <c r="F1155">
        <v>1145</v>
      </c>
      <c r="G1155" s="80">
        <f t="shared" ca="1" si="36"/>
        <v>-2.8736877509032782E-2</v>
      </c>
    </row>
    <row r="1156" spans="2:7">
      <c r="B1156" s="444">
        <v>39080</v>
      </c>
      <c r="C1156" s="445">
        <v>52.591259000000001</v>
      </c>
      <c r="D1156" s="446">
        <f t="shared" si="35"/>
        <v>-6.0960665112814505E-2</v>
      </c>
      <c r="E1156" s="80">
        <v>1.4935364889766323E-2</v>
      </c>
      <c r="F1156">
        <v>1146</v>
      </c>
      <c r="G1156" s="80">
        <f t="shared" ca="1" si="36"/>
        <v>1.7203131295803854E-2</v>
      </c>
    </row>
    <row r="1157" spans="2:7">
      <c r="B1157" s="444">
        <v>41617</v>
      </c>
      <c r="C1157" s="445">
        <v>218.45335399999999</v>
      </c>
      <c r="D1157" s="446">
        <f t="shared" si="35"/>
        <v>9.2023091052217287E-2</v>
      </c>
      <c r="E1157" s="80">
        <v>1.4911871879083494E-2</v>
      </c>
      <c r="F1157">
        <v>1147</v>
      </c>
      <c r="G1157" s="80">
        <f t="shared" ca="1" si="36"/>
        <v>4.9724832920428827E-2</v>
      </c>
    </row>
    <row r="1158" spans="2:7">
      <c r="B1158" s="444">
        <v>38110</v>
      </c>
      <c r="C1158" s="445">
        <v>21.167307000000001</v>
      </c>
      <c r="D1158" s="446">
        <f t="shared" si="35"/>
        <v>-5.460048125821737E-2</v>
      </c>
      <c r="E1158" s="80">
        <v>1.4900753620125551E-2</v>
      </c>
      <c r="F1158">
        <v>1148</v>
      </c>
      <c r="G1158" s="80">
        <f t="shared" ca="1" si="36"/>
        <v>1.3706370668306767E-2</v>
      </c>
    </row>
    <row r="1159" spans="2:7">
      <c r="B1159" s="444">
        <v>40311</v>
      </c>
      <c r="C1159" s="445">
        <v>73.068664999999996</v>
      </c>
      <c r="D1159" s="446">
        <f t="shared" si="35"/>
        <v>-8.7573562698053387E-2</v>
      </c>
      <c r="E1159" s="80">
        <v>1.4893328206595502E-2</v>
      </c>
      <c r="F1159">
        <v>1149</v>
      </c>
      <c r="G1159" s="80">
        <f t="shared" ca="1" si="36"/>
        <v>-5.7884805425842033E-2</v>
      </c>
    </row>
    <row r="1160" spans="2:7">
      <c r="B1160" s="444">
        <v>44180</v>
      </c>
      <c r="C1160" s="445">
        <v>764.237122</v>
      </c>
      <c r="D1160" s="446">
        <f t="shared" si="35"/>
        <v>0.12819203268641477</v>
      </c>
      <c r="E1160" s="80">
        <v>1.4891053829156231E-2</v>
      </c>
      <c r="F1160">
        <v>1150</v>
      </c>
      <c r="G1160" s="80">
        <f t="shared" ca="1" si="36"/>
        <v>-8.1040582826426878E-3</v>
      </c>
    </row>
    <row r="1161" spans="2:7">
      <c r="B1161" s="444">
        <v>39160</v>
      </c>
      <c r="C1161" s="445">
        <v>50.044105999999999</v>
      </c>
      <c r="D1161" s="446">
        <f t="shared" si="35"/>
        <v>-1.4297221103503843E-2</v>
      </c>
      <c r="E1161" s="80">
        <v>1.488816531650361E-2</v>
      </c>
      <c r="F1161">
        <v>1151</v>
      </c>
      <c r="G1161" s="80">
        <f t="shared" ca="1" si="36"/>
        <v>1.1297772306519968E-2</v>
      </c>
    </row>
    <row r="1162" spans="2:7">
      <c r="B1162" s="444">
        <v>39728</v>
      </c>
      <c r="C1162" s="445">
        <v>33.790450999999997</v>
      </c>
      <c r="D1162" s="446">
        <f t="shared" si="35"/>
        <v>-0.110334788937409</v>
      </c>
      <c r="E1162" s="80">
        <v>1.4883264152596887E-2</v>
      </c>
      <c r="F1162">
        <v>1152</v>
      </c>
      <c r="G1162" s="80">
        <f t="shared" ca="1" si="36"/>
        <v>1.4128955518931265E-2</v>
      </c>
    </row>
    <row r="1163" spans="2:7">
      <c r="B1163" s="444">
        <v>44655</v>
      </c>
      <c r="C1163" s="445">
        <v>1062.9643550000001</v>
      </c>
      <c r="D1163" s="446">
        <f t="shared" ref="D1163:D1226" si="37">B1163/B1164-1</f>
        <v>8.4938895502806089E-2</v>
      </c>
      <c r="E1163" s="80">
        <v>1.4876053656999844E-2</v>
      </c>
      <c r="F1163">
        <v>1153</v>
      </c>
      <c r="G1163" s="80">
        <f t="shared" ref="G1163:G1226" ca="1" si="38">_xlfn.NORM.INV(RAND(),M$13,M$14)</f>
        <v>-2.6192865149543276E-3</v>
      </c>
    </row>
    <row r="1164" spans="2:7">
      <c r="B1164" s="444">
        <v>41159</v>
      </c>
      <c r="C1164" s="445">
        <v>108.697678</v>
      </c>
      <c r="D1164" s="446">
        <f t="shared" si="37"/>
        <v>-8.4338153503893176E-2</v>
      </c>
      <c r="E1164" s="80">
        <v>1.4862772730239504E-2</v>
      </c>
      <c r="F1164">
        <v>1154</v>
      </c>
      <c r="G1164" s="80">
        <f t="shared" ca="1" si="38"/>
        <v>-5.1105236644430852E-3</v>
      </c>
    </row>
    <row r="1165" spans="2:7">
      <c r="B1165" s="444">
        <v>44950</v>
      </c>
      <c r="C1165" s="445">
        <v>1067.6204829999999</v>
      </c>
      <c r="D1165" s="446">
        <f t="shared" si="37"/>
        <v>0.11643733545278434</v>
      </c>
      <c r="E1165" s="80">
        <v>1.4850251903556932E-2</v>
      </c>
      <c r="F1165">
        <v>1155</v>
      </c>
      <c r="G1165" s="80">
        <f t="shared" ca="1" si="38"/>
        <v>2.2321032907472163E-3</v>
      </c>
    </row>
    <row r="1166" spans="2:7">
      <c r="B1166" s="444">
        <v>40262</v>
      </c>
      <c r="C1166" s="445">
        <v>68.108742000000007</v>
      </c>
      <c r="D1166" s="446">
        <f t="shared" si="37"/>
        <v>-0.10459246080284668</v>
      </c>
      <c r="E1166" s="80">
        <v>1.4846505616745054E-2</v>
      </c>
      <c r="F1166">
        <v>1156</v>
      </c>
      <c r="G1166" s="80">
        <f t="shared" ca="1" si="38"/>
        <v>-1.3402205118814847E-2</v>
      </c>
    </row>
    <row r="1167" spans="2:7">
      <c r="B1167" s="444">
        <v>44965</v>
      </c>
      <c r="C1167" s="445">
        <v>1074.3292240000001</v>
      </c>
      <c r="D1167" s="446">
        <f t="shared" si="37"/>
        <v>0.16023738872403559</v>
      </c>
      <c r="E1167" s="80">
        <v>1.4846016864233924E-2</v>
      </c>
      <c r="F1167">
        <v>1157</v>
      </c>
      <c r="G1167" s="80">
        <f t="shared" ca="1" si="38"/>
        <v>4.838263545263001E-2</v>
      </c>
    </row>
    <row r="1168" spans="2:7">
      <c r="B1168" s="444">
        <v>38755</v>
      </c>
      <c r="C1168" s="445">
        <v>48.953052999999997</v>
      </c>
      <c r="D1168" s="446">
        <f t="shared" si="37"/>
        <v>-9.4720859612240083E-2</v>
      </c>
      <c r="E1168" s="80">
        <v>1.483317856796873E-2</v>
      </c>
      <c r="F1168">
        <v>1158</v>
      </c>
      <c r="G1168" s="80">
        <f t="shared" ca="1" si="38"/>
        <v>8.1657122750191796E-3</v>
      </c>
    </row>
    <row r="1169" spans="2:7">
      <c r="B1169" s="444">
        <v>42810</v>
      </c>
      <c r="C1169" s="445">
        <v>354.09631300000001</v>
      </c>
      <c r="D1169" s="446">
        <f t="shared" si="37"/>
        <v>2.1401474482857452E-2</v>
      </c>
      <c r="E1169" s="80">
        <v>1.4829699457161727E-2</v>
      </c>
      <c r="F1169">
        <v>1159</v>
      </c>
      <c r="G1169" s="80">
        <f t="shared" ca="1" si="38"/>
        <v>1.0939121399986608E-2</v>
      </c>
    </row>
    <row r="1170" spans="2:7">
      <c r="B1170" s="444">
        <v>41913</v>
      </c>
      <c r="C1170" s="445">
        <v>338.65704299999999</v>
      </c>
      <c r="D1170" s="446">
        <f t="shared" si="37"/>
        <v>-3.7301605530927762E-2</v>
      </c>
      <c r="E1170" s="80">
        <v>1.4812432401682507E-2</v>
      </c>
      <c r="F1170">
        <v>1160</v>
      </c>
      <c r="G1170" s="80">
        <f t="shared" ca="1" si="38"/>
        <v>-1.2992574765751936E-2</v>
      </c>
    </row>
    <row r="1171" spans="2:7">
      <c r="B1171" s="444">
        <v>43537</v>
      </c>
      <c r="C1171" s="445">
        <v>435.03814699999998</v>
      </c>
      <c r="D1171" s="446">
        <f t="shared" si="37"/>
        <v>-2.278236667265221E-2</v>
      </c>
      <c r="E1171" s="80">
        <v>1.480217177360621E-2</v>
      </c>
      <c r="F1171">
        <v>1161</v>
      </c>
      <c r="G1171" s="80">
        <f t="shared" ca="1" si="38"/>
        <v>8.094951609018023E-3</v>
      </c>
    </row>
    <row r="1172" spans="2:7">
      <c r="B1172" s="444">
        <v>44552</v>
      </c>
      <c r="C1172" s="445">
        <v>1085.846558</v>
      </c>
      <c r="D1172" s="446">
        <f t="shared" si="37"/>
        <v>6.3166686552917239E-2</v>
      </c>
      <c r="E1172" s="80">
        <v>1.477201060341371E-2</v>
      </c>
      <c r="F1172">
        <v>1162</v>
      </c>
      <c r="G1172" s="80">
        <f t="shared" ca="1" si="38"/>
        <v>-5.7106717675100465E-3</v>
      </c>
    </row>
    <row r="1173" spans="2:7">
      <c r="B1173" s="444">
        <v>41905</v>
      </c>
      <c r="C1173" s="445">
        <v>335.601563</v>
      </c>
      <c r="D1173" s="446">
        <f t="shared" si="37"/>
        <v>3.7560661582648258E-2</v>
      </c>
      <c r="E1173" s="80">
        <v>1.4770333718127748E-2</v>
      </c>
      <c r="F1173">
        <v>1163</v>
      </c>
      <c r="G1173" s="80">
        <f t="shared" ca="1" si="38"/>
        <v>-2.3451767950306242E-2</v>
      </c>
    </row>
    <row r="1174" spans="2:7">
      <c r="B1174" s="444">
        <v>40388</v>
      </c>
      <c r="C1174" s="445">
        <v>69.292884999999998</v>
      </c>
      <c r="D1174" s="446">
        <f t="shared" si="37"/>
        <v>-0.10133060388945747</v>
      </c>
      <c r="E1174" s="80">
        <v>1.4762755519298176E-2</v>
      </c>
      <c r="F1174">
        <v>1164</v>
      </c>
      <c r="G1174" s="80">
        <f t="shared" ca="1" si="38"/>
        <v>-1.4209543296572086E-2</v>
      </c>
    </row>
    <row r="1175" spans="2:7">
      <c r="B1175" s="444">
        <v>44942</v>
      </c>
      <c r="C1175" s="445">
        <v>1016.992981</v>
      </c>
      <c r="D1175" s="446">
        <f t="shared" si="37"/>
        <v>0.10954203184792011</v>
      </c>
      <c r="E1175" s="80">
        <v>1.4752090766183779E-2</v>
      </c>
      <c r="F1175">
        <v>1165</v>
      </c>
      <c r="G1175" s="80">
        <f t="shared" ca="1" si="38"/>
        <v>9.5476107804162592E-3</v>
      </c>
    </row>
    <row r="1176" spans="2:7">
      <c r="B1176" s="444">
        <v>40505</v>
      </c>
      <c r="C1176" s="445">
        <v>73.013892999999996</v>
      </c>
      <c r="D1176" s="446">
        <f t="shared" si="37"/>
        <v>5.2679453194032888E-2</v>
      </c>
      <c r="E1176" s="80">
        <v>1.4734420109087543E-2</v>
      </c>
      <c r="F1176">
        <v>1166</v>
      </c>
      <c r="G1176" s="80">
        <f t="shared" ca="1" si="38"/>
        <v>-5.157319408976715E-3</v>
      </c>
    </row>
    <row r="1177" spans="2:7">
      <c r="B1177" s="444">
        <v>38478</v>
      </c>
      <c r="C1177" s="445">
        <v>27.249271</v>
      </c>
      <c r="D1177" s="446">
        <f t="shared" si="37"/>
        <v>-0.12436565550827205</v>
      </c>
      <c r="E1177" s="80">
        <v>1.4730444634379003E-2</v>
      </c>
      <c r="F1177">
        <v>1167</v>
      </c>
      <c r="G1177" s="80">
        <f t="shared" ca="1" si="38"/>
        <v>-8.7625136352284336E-3</v>
      </c>
    </row>
    <row r="1178" spans="2:7">
      <c r="B1178" s="444">
        <v>43943</v>
      </c>
      <c r="C1178" s="445">
        <v>394.702698</v>
      </c>
      <c r="D1178" s="446">
        <f t="shared" si="37"/>
        <v>7.6111179135545548E-2</v>
      </c>
      <c r="E1178" s="80">
        <v>1.4702718224235856E-2</v>
      </c>
      <c r="F1178">
        <v>1168</v>
      </c>
      <c r="G1178" s="80">
        <f t="shared" ca="1" si="38"/>
        <v>3.5241049365119508E-2</v>
      </c>
    </row>
    <row r="1179" spans="2:7">
      <c r="B1179" s="444">
        <v>40835</v>
      </c>
      <c r="C1179" s="445">
        <v>75.728058000000004</v>
      </c>
      <c r="D1179" s="446">
        <f t="shared" si="37"/>
        <v>9.7176202957320879E-3</v>
      </c>
      <c r="E1179" s="80">
        <v>1.4691306052547093E-2</v>
      </c>
      <c r="F1179">
        <v>1169</v>
      </c>
      <c r="G1179" s="80">
        <f t="shared" ca="1" si="38"/>
        <v>-3.4463377517334514E-3</v>
      </c>
    </row>
    <row r="1180" spans="2:7">
      <c r="B1180" s="444">
        <v>40442</v>
      </c>
      <c r="C1180" s="445">
        <v>78.503226999999995</v>
      </c>
      <c r="D1180" s="446">
        <f t="shared" si="37"/>
        <v>3.0080741702962266E-2</v>
      </c>
      <c r="E1180" s="80">
        <v>1.4688439667082553E-2</v>
      </c>
      <c r="F1180">
        <v>1170</v>
      </c>
      <c r="G1180" s="80">
        <f t="shared" ca="1" si="38"/>
        <v>1.8558328873319728E-2</v>
      </c>
    </row>
    <row r="1181" spans="2:7">
      <c r="B1181" s="444">
        <v>39261</v>
      </c>
      <c r="C1181" s="445">
        <v>55.605423000000002</v>
      </c>
      <c r="D1181" s="446">
        <f t="shared" si="37"/>
        <v>-0.13093235346201526</v>
      </c>
      <c r="E1181" s="80">
        <v>1.4688260411643395E-2</v>
      </c>
      <c r="F1181">
        <v>1171</v>
      </c>
      <c r="G1181" s="80">
        <f t="shared" ca="1" si="38"/>
        <v>2.4366519100853242E-2</v>
      </c>
    </row>
    <row r="1182" spans="2:7">
      <c r="B1182" s="444">
        <v>45176</v>
      </c>
      <c r="C1182" s="445">
        <v>1207.0344239999999</v>
      </c>
      <c r="D1182" s="446">
        <f t="shared" si="37"/>
        <v>2.7427791676142732E-2</v>
      </c>
      <c r="E1182" s="80">
        <v>1.4686231199479538E-2</v>
      </c>
      <c r="F1182">
        <v>1172</v>
      </c>
      <c r="G1182" s="80">
        <f t="shared" ca="1" si="38"/>
        <v>3.4808455140823581E-3</v>
      </c>
    </row>
    <row r="1183" spans="2:7">
      <c r="B1183" s="444">
        <v>43970</v>
      </c>
      <c r="C1183" s="445">
        <v>442.37597699999998</v>
      </c>
      <c r="D1183" s="446">
        <f t="shared" si="37"/>
        <v>-1.9664674930883752E-2</v>
      </c>
      <c r="E1183" s="80">
        <v>1.4684239334163962E-2</v>
      </c>
      <c r="F1183">
        <v>1173</v>
      </c>
      <c r="G1183" s="80">
        <f t="shared" ca="1" si="38"/>
        <v>3.5491389793933265E-2</v>
      </c>
    </row>
    <row r="1184" spans="2:7">
      <c r="B1184" s="444">
        <v>44852</v>
      </c>
      <c r="C1184" s="445">
        <v>929.12091099999998</v>
      </c>
      <c r="D1184" s="446">
        <f t="shared" si="37"/>
        <v>6.6711061431255603E-2</v>
      </c>
      <c r="E1184" s="80">
        <v>1.4679363934221756E-2</v>
      </c>
      <c r="F1184">
        <v>1174</v>
      </c>
      <c r="G1184" s="80">
        <f t="shared" ca="1" si="38"/>
        <v>1.0130601938053382E-3</v>
      </c>
    </row>
    <row r="1185" spans="2:7">
      <c r="B1185" s="444">
        <v>42047</v>
      </c>
      <c r="C1185" s="445">
        <v>389.38552900000002</v>
      </c>
      <c r="D1185" s="446">
        <f t="shared" si="37"/>
        <v>1.3913672534362265E-2</v>
      </c>
      <c r="E1185" s="80">
        <v>1.4675169039856328E-2</v>
      </c>
      <c r="F1185">
        <v>1175</v>
      </c>
      <c r="G1185" s="80">
        <f t="shared" ca="1" si="38"/>
        <v>1.7374504637685625E-2</v>
      </c>
    </row>
    <row r="1186" spans="2:7">
      <c r="B1186" s="444">
        <v>41470</v>
      </c>
      <c r="C1186" s="445">
        <v>166.91322299999999</v>
      </c>
      <c r="D1186" s="446">
        <f t="shared" si="37"/>
        <v>2.4304697920268792E-2</v>
      </c>
      <c r="E1186" s="80">
        <v>1.4665058577310708E-2</v>
      </c>
      <c r="F1186">
        <v>1176</v>
      </c>
      <c r="G1186" s="80">
        <f t="shared" ca="1" si="38"/>
        <v>1.1752450210201418E-2</v>
      </c>
    </row>
    <row r="1187" spans="2:7">
      <c r="B1187" s="444">
        <v>40486</v>
      </c>
      <c r="C1187" s="445">
        <v>75.973136999999994</v>
      </c>
      <c r="D1187" s="446">
        <f t="shared" si="37"/>
        <v>4.3830248027638907E-2</v>
      </c>
      <c r="E1187" s="80">
        <v>1.4651797687880608E-2</v>
      </c>
      <c r="F1187">
        <v>1177</v>
      </c>
      <c r="G1187" s="80">
        <f t="shared" ca="1" si="38"/>
        <v>-2.0054336190856673E-3</v>
      </c>
    </row>
    <row r="1188" spans="2:7">
      <c r="B1188" s="444">
        <v>38786</v>
      </c>
      <c r="C1188" s="445">
        <v>49.014141000000002</v>
      </c>
      <c r="D1188" s="446">
        <f t="shared" si="37"/>
        <v>-6.519486153623677E-2</v>
      </c>
      <c r="E1188" s="80">
        <v>1.4645221212578052E-2</v>
      </c>
      <c r="F1188">
        <v>1178</v>
      </c>
      <c r="G1188" s="80">
        <f t="shared" ca="1" si="38"/>
        <v>1.5191626183359558E-2</v>
      </c>
    </row>
    <row r="1189" spans="2:7">
      <c r="B1189" s="444">
        <v>41491</v>
      </c>
      <c r="C1189" s="445">
        <v>181.10157799999999</v>
      </c>
      <c r="D1189" s="446">
        <f t="shared" si="37"/>
        <v>8.0101004841984791E-2</v>
      </c>
      <c r="E1189" s="80">
        <v>1.4637636726832826E-2</v>
      </c>
      <c r="F1189">
        <v>1179</v>
      </c>
      <c r="G1189" s="80">
        <f t="shared" ca="1" si="38"/>
        <v>6.6723066566249578E-3</v>
      </c>
    </row>
    <row r="1190" spans="2:7">
      <c r="B1190" s="444">
        <v>38414</v>
      </c>
      <c r="C1190" s="445">
        <v>26.171413000000001</v>
      </c>
      <c r="D1190" s="446">
        <f t="shared" si="37"/>
        <v>-6.9653669169290389E-2</v>
      </c>
      <c r="E1190" s="80">
        <v>1.4617023493803449E-2</v>
      </c>
      <c r="F1190">
        <v>1180</v>
      </c>
      <c r="G1190" s="80">
        <f t="shared" ca="1" si="38"/>
        <v>2.6460802222593328E-2</v>
      </c>
    </row>
    <row r="1191" spans="2:7">
      <c r="B1191" s="444">
        <v>41290</v>
      </c>
      <c r="C1191" s="445">
        <v>127.78375200000001</v>
      </c>
      <c r="D1191" s="446">
        <f t="shared" si="37"/>
        <v>-6.5117964044740351E-2</v>
      </c>
      <c r="E1191" s="80">
        <v>1.4606586929833965E-2</v>
      </c>
      <c r="F1191">
        <v>1181</v>
      </c>
      <c r="G1191" s="80">
        <f t="shared" ca="1" si="38"/>
        <v>-1.3404199722763745E-2</v>
      </c>
    </row>
    <row r="1192" spans="2:7">
      <c r="B1192" s="444">
        <v>44166</v>
      </c>
      <c r="C1192" s="445">
        <v>719.46984899999995</v>
      </c>
      <c r="D1192" s="446">
        <f t="shared" si="37"/>
        <v>7.1054418469298719E-2</v>
      </c>
      <c r="E1192" s="80">
        <v>1.4596658434292697E-2</v>
      </c>
      <c r="F1192">
        <v>1182</v>
      </c>
      <c r="G1192" s="80">
        <f t="shared" ca="1" si="38"/>
        <v>-2.2371225080205302E-2</v>
      </c>
    </row>
    <row r="1193" spans="2:7">
      <c r="B1193" s="444">
        <v>41236</v>
      </c>
      <c r="C1193" s="445">
        <v>120.700447</v>
      </c>
      <c r="D1193" s="446">
        <f t="shared" si="37"/>
        <v>8.060796645702295E-2</v>
      </c>
      <c r="E1193" s="80">
        <v>1.4586019587674803E-2</v>
      </c>
      <c r="F1193">
        <v>1183</v>
      </c>
      <c r="G1193" s="80">
        <f t="shared" ca="1" si="38"/>
        <v>2.5306359603876299E-3</v>
      </c>
    </row>
    <row r="1194" spans="2:7">
      <c r="B1194" s="444">
        <v>38160</v>
      </c>
      <c r="C1194" s="445">
        <v>22.152678999999999</v>
      </c>
      <c r="D1194" s="446">
        <f t="shared" si="37"/>
        <v>-6.7220728428257104E-2</v>
      </c>
      <c r="E1194" s="80">
        <v>1.4580483462643512E-2</v>
      </c>
      <c r="F1194">
        <v>1184</v>
      </c>
      <c r="G1194" s="80">
        <f t="shared" ca="1" si="38"/>
        <v>-1.3062312068959081E-2</v>
      </c>
    </row>
    <row r="1195" spans="2:7">
      <c r="B1195" s="444">
        <v>40910</v>
      </c>
      <c r="C1195" s="445">
        <v>73.502021999999997</v>
      </c>
      <c r="D1195" s="446">
        <f t="shared" si="37"/>
        <v>-3.0040069232045941E-2</v>
      </c>
      <c r="E1195" s="80">
        <v>1.4564087829349148E-2</v>
      </c>
      <c r="F1195">
        <v>1185</v>
      </c>
      <c r="G1195" s="80">
        <f t="shared" ca="1" si="38"/>
        <v>4.1276130505270917E-3</v>
      </c>
    </row>
    <row r="1196" spans="2:7">
      <c r="B1196" s="444">
        <v>42177</v>
      </c>
      <c r="C1196" s="445">
        <v>367.22479199999998</v>
      </c>
      <c r="D1196" s="446">
        <f t="shared" si="37"/>
        <v>-1.7631713793264114E-2</v>
      </c>
      <c r="E1196" s="80">
        <v>1.4539011874054042E-2</v>
      </c>
      <c r="F1196">
        <v>1186</v>
      </c>
      <c r="G1196" s="80">
        <f t="shared" ca="1" si="38"/>
        <v>-3.0900173177763696E-2</v>
      </c>
    </row>
    <row r="1197" spans="2:7">
      <c r="B1197" s="444">
        <v>42934</v>
      </c>
      <c r="C1197" s="445">
        <v>367.11608899999999</v>
      </c>
      <c r="D1197" s="446">
        <f t="shared" si="37"/>
        <v>5.4682126363368333E-2</v>
      </c>
      <c r="E1197" s="80">
        <v>1.4514459722281492E-2</v>
      </c>
      <c r="F1197">
        <v>1187</v>
      </c>
      <c r="G1197" s="80">
        <f t="shared" ca="1" si="38"/>
        <v>1.4384261494983069E-2</v>
      </c>
    </row>
    <row r="1198" spans="2:7">
      <c r="B1198" s="444">
        <v>40708</v>
      </c>
      <c r="C1198" s="445">
        <v>94.330200000000005</v>
      </c>
      <c r="D1198" s="446">
        <f t="shared" si="37"/>
        <v>6.7694809452618854E-2</v>
      </c>
      <c r="E1198" s="80">
        <v>1.4489564631645635E-2</v>
      </c>
      <c r="F1198">
        <v>1188</v>
      </c>
      <c r="G1198" s="80">
        <f t="shared" ca="1" si="38"/>
        <v>-1.7159738926181363E-3</v>
      </c>
    </row>
    <row r="1199" spans="2:7">
      <c r="B1199" s="444">
        <v>38127</v>
      </c>
      <c r="C1199" s="445">
        <v>22.827271</v>
      </c>
      <c r="D1199" s="446">
        <f t="shared" si="37"/>
        <v>1.1514074231289584E-2</v>
      </c>
      <c r="E1199" s="80">
        <v>1.4484643963759147E-2</v>
      </c>
      <c r="F1199">
        <v>1189</v>
      </c>
      <c r="G1199" s="80">
        <f t="shared" ca="1" si="38"/>
        <v>-6.5411542648594459E-2</v>
      </c>
    </row>
    <row r="1200" spans="2:7">
      <c r="B1200" s="444">
        <v>37693</v>
      </c>
      <c r="C1200" s="445">
        <v>11.351705000000001</v>
      </c>
      <c r="D1200" s="446">
        <f t="shared" si="37"/>
        <v>-0.14821928952363739</v>
      </c>
      <c r="E1200" s="80">
        <v>1.4469071338993666E-2</v>
      </c>
      <c r="F1200">
        <v>1190</v>
      </c>
      <c r="G1200" s="80">
        <f t="shared" ca="1" si="38"/>
        <v>1.726955289874475E-3</v>
      </c>
    </row>
    <row r="1201" spans="2:7">
      <c r="B1201" s="444">
        <v>44252</v>
      </c>
      <c r="C1201" s="445">
        <v>804.76489300000003</v>
      </c>
      <c r="D1201" s="446">
        <f t="shared" si="37"/>
        <v>0.13623992194320333</v>
      </c>
      <c r="E1201" s="80">
        <v>1.4465047083158655E-2</v>
      </c>
      <c r="F1201">
        <v>1191</v>
      </c>
      <c r="G1201" s="80">
        <f t="shared" ca="1" si="38"/>
        <v>-2.8232447447218778E-3</v>
      </c>
    </row>
    <row r="1202" spans="2:7">
      <c r="B1202" s="444">
        <v>38946</v>
      </c>
      <c r="C1202" s="445">
        <v>47.751559999999998</v>
      </c>
      <c r="D1202" s="446">
        <f t="shared" si="37"/>
        <v>1.9552354000513805E-3</v>
      </c>
      <c r="E1202" s="80">
        <v>1.4440508449439671E-2</v>
      </c>
      <c r="F1202">
        <v>1192</v>
      </c>
      <c r="G1202" s="80">
        <f t="shared" ca="1" si="38"/>
        <v>2.2291737528872821E-3</v>
      </c>
    </row>
    <row r="1203" spans="2:7">
      <c r="B1203" s="444">
        <v>38870</v>
      </c>
      <c r="C1203" s="445">
        <v>41.164577000000001</v>
      </c>
      <c r="D1203" s="446">
        <f t="shared" si="37"/>
        <v>1.5757702459037848E-2</v>
      </c>
      <c r="E1203" s="80">
        <v>1.4437742627217975E-2</v>
      </c>
      <c r="F1203">
        <v>1193</v>
      </c>
      <c r="G1203" s="80">
        <f t="shared" ca="1" si="38"/>
        <v>5.0278413021769084E-3</v>
      </c>
    </row>
    <row r="1204" spans="2:7">
      <c r="B1204" s="444">
        <v>38267</v>
      </c>
      <c r="C1204" s="445">
        <v>28.446926000000001</v>
      </c>
      <c r="D1204" s="446">
        <f t="shared" si="37"/>
        <v>1.7739361702127754E-2</v>
      </c>
      <c r="E1204" s="80">
        <v>1.4433905395617064E-2</v>
      </c>
      <c r="F1204">
        <v>1194</v>
      </c>
      <c r="G1204" s="80">
        <f t="shared" ca="1" si="38"/>
        <v>-8.4973004146933814E-3</v>
      </c>
    </row>
    <row r="1205" spans="2:7">
      <c r="B1205" s="444">
        <v>37600</v>
      </c>
      <c r="C1205" s="445">
        <v>14.225508</v>
      </c>
      <c r="D1205" s="446">
        <f t="shared" si="37"/>
        <v>-2.8423772609819098E-2</v>
      </c>
      <c r="E1205" s="80">
        <v>1.4431366452651195E-2</v>
      </c>
      <c r="F1205">
        <v>1195</v>
      </c>
      <c r="G1205" s="80">
        <f t="shared" ca="1" si="38"/>
        <v>-4.2374301660153296E-2</v>
      </c>
    </row>
    <row r="1206" spans="2:7">
      <c r="B1206" s="444">
        <v>38700</v>
      </c>
      <c r="C1206" s="445">
        <v>43.453346000000003</v>
      </c>
      <c r="D1206" s="446">
        <f t="shared" si="37"/>
        <v>1.9225704503555541E-2</v>
      </c>
      <c r="E1206" s="80">
        <v>1.4427503421882815E-2</v>
      </c>
      <c r="F1206">
        <v>1196</v>
      </c>
      <c r="G1206" s="80">
        <f t="shared" ca="1" si="38"/>
        <v>7.7304955459267337E-4</v>
      </c>
    </row>
    <row r="1207" spans="2:7">
      <c r="B1207" s="444">
        <v>37970</v>
      </c>
      <c r="C1207" s="445">
        <v>21.238108</v>
      </c>
      <c r="D1207" s="446">
        <f t="shared" si="37"/>
        <v>-9.0909090909090939E-2</v>
      </c>
      <c r="E1207" s="80">
        <v>1.4391843945124494E-2</v>
      </c>
      <c r="F1207">
        <v>1197</v>
      </c>
      <c r="G1207" s="80">
        <f t="shared" ca="1" si="38"/>
        <v>2.459103258011739E-2</v>
      </c>
    </row>
    <row r="1208" spans="2:7">
      <c r="B1208" s="444">
        <v>41767</v>
      </c>
      <c r="C1208" s="445">
        <v>258.73132299999997</v>
      </c>
      <c r="D1208" s="446">
        <f t="shared" si="37"/>
        <v>-5.0685273995954239E-2</v>
      </c>
      <c r="E1208" s="80">
        <v>1.4385411611975263E-2</v>
      </c>
      <c r="F1208">
        <v>1198</v>
      </c>
      <c r="G1208" s="80">
        <f t="shared" ca="1" si="38"/>
        <v>-1.153692091188319E-2</v>
      </c>
    </row>
    <row r="1209" spans="2:7">
      <c r="B1209" s="444">
        <v>43997</v>
      </c>
      <c r="C1209" s="445">
        <v>494.18923999999998</v>
      </c>
      <c r="D1209" s="446">
        <f t="shared" si="37"/>
        <v>1.6918987634346516E-2</v>
      </c>
      <c r="E1209" s="80">
        <v>1.4366990355785036E-2</v>
      </c>
      <c r="F1209">
        <v>1199</v>
      </c>
      <c r="G1209" s="80">
        <f t="shared" ca="1" si="38"/>
        <v>2.3803097643456006E-2</v>
      </c>
    </row>
    <row r="1210" spans="2:7">
      <c r="B1210" s="444">
        <v>43265</v>
      </c>
      <c r="C1210" s="445">
        <v>394.00347900000003</v>
      </c>
      <c r="D1210" s="446">
        <f t="shared" si="37"/>
        <v>9.8263694978930838E-2</v>
      </c>
      <c r="E1210" s="80">
        <v>1.4344290054883357E-2</v>
      </c>
      <c r="F1210">
        <v>1200</v>
      </c>
      <c r="G1210" s="80">
        <f t="shared" ca="1" si="38"/>
        <v>-2.6102499267886456E-4</v>
      </c>
    </row>
    <row r="1211" spans="2:7">
      <c r="B1211" s="444">
        <v>39394</v>
      </c>
      <c r="C1211" s="445">
        <v>50.226672999999998</v>
      </c>
      <c r="D1211" s="446">
        <f t="shared" si="37"/>
        <v>-3.7927076464698284E-2</v>
      </c>
      <c r="E1211" s="80">
        <v>1.4338748089380626E-2</v>
      </c>
      <c r="F1211">
        <v>1201</v>
      </c>
      <c r="G1211" s="80">
        <f t="shared" ca="1" si="38"/>
        <v>4.8162032931215515E-2</v>
      </c>
    </row>
    <row r="1212" spans="2:7">
      <c r="B1212" s="444">
        <v>40947</v>
      </c>
      <c r="C1212" s="445">
        <v>87.664771999999999</v>
      </c>
      <c r="D1212" s="446">
        <f t="shared" si="37"/>
        <v>-2.8448725857732615E-2</v>
      </c>
      <c r="E1212" s="80">
        <v>1.4329088783455735E-2</v>
      </c>
      <c r="F1212">
        <v>1202</v>
      </c>
      <c r="G1212" s="80">
        <f t="shared" ca="1" si="38"/>
        <v>-4.2943469011648305E-2</v>
      </c>
    </row>
    <row r="1213" spans="2:7">
      <c r="B1213" s="444">
        <v>42146</v>
      </c>
      <c r="C1213" s="445">
        <v>387.96023600000001</v>
      </c>
      <c r="D1213" s="446">
        <f t="shared" si="37"/>
        <v>-6.477310551425719E-2</v>
      </c>
      <c r="E1213" s="80">
        <v>1.4326516689063817E-2</v>
      </c>
      <c r="F1213">
        <v>1203</v>
      </c>
      <c r="G1213" s="80">
        <f t="shared" ca="1" si="38"/>
        <v>-2.06288316568768E-2</v>
      </c>
    </row>
    <row r="1214" spans="2:7">
      <c r="B1214" s="444">
        <v>45065</v>
      </c>
      <c r="C1214" s="445">
        <v>1045.3077390000001</v>
      </c>
      <c r="D1214" s="446">
        <f t="shared" si="37"/>
        <v>9.0132804373593833E-2</v>
      </c>
      <c r="E1214" s="80">
        <v>1.4306990621209659E-2</v>
      </c>
      <c r="F1214">
        <v>1204</v>
      </c>
      <c r="G1214" s="80">
        <f t="shared" ca="1" si="38"/>
        <v>-2.520522518919666E-2</v>
      </c>
    </row>
    <row r="1215" spans="2:7">
      <c r="B1215" s="444">
        <v>41339</v>
      </c>
      <c r="C1215" s="445">
        <v>143.83725000000001</v>
      </c>
      <c r="D1215" s="446">
        <f t="shared" si="37"/>
        <v>-4.8343654319850771E-2</v>
      </c>
      <c r="E1215" s="80">
        <v>1.4282783539926402E-2</v>
      </c>
      <c r="F1215">
        <v>1205</v>
      </c>
      <c r="G1215" s="80">
        <f t="shared" ca="1" si="38"/>
        <v>3.8289922914790234E-2</v>
      </c>
    </row>
    <row r="1216" spans="2:7">
      <c r="B1216" s="444">
        <v>43439</v>
      </c>
      <c r="C1216" s="445">
        <v>443.79022200000003</v>
      </c>
      <c r="D1216" s="446">
        <f t="shared" si="37"/>
        <v>-3.1374035588458304E-2</v>
      </c>
      <c r="E1216" s="80">
        <v>1.4282419019597592E-2</v>
      </c>
      <c r="F1216">
        <v>1206</v>
      </c>
      <c r="G1216" s="80">
        <f t="shared" ca="1" si="38"/>
        <v>4.2099921877473766E-2</v>
      </c>
    </row>
    <row r="1217" spans="2:7">
      <c r="B1217" s="444">
        <v>44846</v>
      </c>
      <c r="C1217" s="445">
        <v>876.45983899999999</v>
      </c>
      <c r="D1217" s="446">
        <f t="shared" si="37"/>
        <v>6.6035941808500587E-2</v>
      </c>
      <c r="E1217" s="80">
        <v>1.4276804425712886E-2</v>
      </c>
      <c r="F1217">
        <v>1207</v>
      </c>
      <c r="G1217" s="80">
        <f t="shared" ca="1" si="38"/>
        <v>-4.5296448446002632E-3</v>
      </c>
    </row>
    <row r="1218" spans="2:7">
      <c r="B1218" s="444">
        <v>42068</v>
      </c>
      <c r="C1218" s="445">
        <v>405.20114100000001</v>
      </c>
      <c r="D1218" s="446">
        <f t="shared" si="37"/>
        <v>2.8834160776737061E-2</v>
      </c>
      <c r="E1218" s="80">
        <v>1.4243650290064469E-2</v>
      </c>
      <c r="F1218">
        <v>1208</v>
      </c>
      <c r="G1218" s="80">
        <f t="shared" ca="1" si="38"/>
        <v>-5.3358038899239046E-3</v>
      </c>
    </row>
    <row r="1219" spans="2:7">
      <c r="B1219" s="444">
        <v>40889</v>
      </c>
      <c r="C1219" s="445">
        <v>77.227492999999996</v>
      </c>
      <c r="D1219" s="446">
        <f t="shared" si="37"/>
        <v>-5.5506791093042573E-2</v>
      </c>
      <c r="E1219" s="80">
        <v>1.4224171069069369E-2</v>
      </c>
      <c r="F1219">
        <v>1209</v>
      </c>
      <c r="G1219" s="80">
        <f t="shared" ca="1" si="38"/>
        <v>1.7639921951841792E-2</v>
      </c>
    </row>
    <row r="1220" spans="2:7">
      <c r="B1220" s="444">
        <v>43292</v>
      </c>
      <c r="C1220" s="445">
        <v>417.76275600000002</v>
      </c>
      <c r="D1220" s="446">
        <f t="shared" si="37"/>
        <v>0.12499350345616134</v>
      </c>
      <c r="E1220" s="80">
        <v>1.4189952291048247E-2</v>
      </c>
      <c r="F1220">
        <v>1210</v>
      </c>
      <c r="G1220" s="80">
        <f t="shared" ca="1" si="38"/>
        <v>8.9295339243318159E-3</v>
      </c>
    </row>
    <row r="1221" spans="2:7">
      <c r="B1221" s="444">
        <v>38482</v>
      </c>
      <c r="C1221" s="445">
        <v>28.049799</v>
      </c>
      <c r="D1221" s="446">
        <f t="shared" si="37"/>
        <v>-0.10214652356509568</v>
      </c>
      <c r="E1221" s="80">
        <v>1.4188251826663834E-2</v>
      </c>
      <c r="F1221">
        <v>1211</v>
      </c>
      <c r="G1221" s="80">
        <f t="shared" ca="1" si="38"/>
        <v>1.6658579920879754E-2</v>
      </c>
    </row>
    <row r="1222" spans="2:7">
      <c r="B1222" s="444">
        <v>42860</v>
      </c>
      <c r="C1222" s="445">
        <v>343.41626000000002</v>
      </c>
      <c r="D1222" s="446">
        <f t="shared" si="37"/>
        <v>7.81033832222362E-2</v>
      </c>
      <c r="E1222" s="80">
        <v>1.4181061771838976E-2</v>
      </c>
      <c r="F1222">
        <v>1212</v>
      </c>
      <c r="G1222" s="80">
        <f t="shared" ca="1" si="38"/>
        <v>2.0287811386573883E-2</v>
      </c>
    </row>
    <row r="1223" spans="2:7">
      <c r="B1223" s="444">
        <v>39755</v>
      </c>
      <c r="C1223" s="445">
        <v>30.960225999999999</v>
      </c>
      <c r="D1223" s="446">
        <f t="shared" si="37"/>
        <v>-0.12443563484197773</v>
      </c>
      <c r="E1223" s="80">
        <v>1.4170006999228768E-2</v>
      </c>
      <c r="F1223">
        <v>1213</v>
      </c>
      <c r="G1223" s="80">
        <f t="shared" ca="1" si="38"/>
        <v>-2.2203004545498098E-3</v>
      </c>
    </row>
    <row r="1224" spans="2:7">
      <c r="B1224" s="444">
        <v>45405</v>
      </c>
      <c r="C1224" s="445">
        <v>1455.7945560000001</v>
      </c>
      <c r="D1224" s="446">
        <f t="shared" si="37"/>
        <v>0.18368570609244239</v>
      </c>
      <c r="E1224" s="80">
        <v>1.4155214554617102E-2</v>
      </c>
      <c r="F1224">
        <v>1214</v>
      </c>
      <c r="G1224" s="80">
        <f t="shared" ca="1" si="38"/>
        <v>2.2932353046881439E-2</v>
      </c>
    </row>
    <row r="1225" spans="2:7">
      <c r="B1225" s="444">
        <v>38359</v>
      </c>
      <c r="C1225" s="445">
        <v>25.014854</v>
      </c>
      <c r="D1225" s="446">
        <f t="shared" si="37"/>
        <v>-6.7485110003646542E-2</v>
      </c>
      <c r="E1225" s="80">
        <v>1.4105616463057968E-2</v>
      </c>
      <c r="F1225">
        <v>1215</v>
      </c>
      <c r="G1225" s="80">
        <f t="shared" ca="1" si="38"/>
        <v>-3.7056547582034097E-2</v>
      </c>
    </row>
    <row r="1226" spans="2:7">
      <c r="B1226" s="444">
        <v>41135</v>
      </c>
      <c r="C1226" s="445">
        <v>103.714905</v>
      </c>
      <c r="D1226" s="446">
        <f t="shared" si="37"/>
        <v>9.2505046212684627E-2</v>
      </c>
      <c r="E1226" s="80">
        <v>1.4090993774493521E-2</v>
      </c>
      <c r="F1226">
        <v>1216</v>
      </c>
      <c r="G1226" s="80">
        <f t="shared" ca="1" si="38"/>
        <v>4.8268341345485043E-2</v>
      </c>
    </row>
    <row r="1227" spans="2:7">
      <c r="B1227" s="444">
        <v>37652</v>
      </c>
      <c r="C1227" s="445">
        <v>11.929411</v>
      </c>
      <c r="D1227" s="446">
        <f t="shared" ref="D1227:D1290" si="39">B1227/B1228-1</f>
        <v>-0.14140423688231141</v>
      </c>
      <c r="E1227" s="80">
        <v>1.4075605321669071E-2</v>
      </c>
      <c r="F1227">
        <v>1217</v>
      </c>
      <c r="G1227" s="80">
        <f t="shared" ref="G1227:G1290" ca="1" si="40">_xlfn.NORM.INV(RAND(),M$13,M$14)</f>
        <v>-3.9487377573542651E-3</v>
      </c>
    </row>
    <row r="1228" spans="2:7">
      <c r="B1228" s="444">
        <v>43853</v>
      </c>
      <c r="C1228" s="445">
        <v>509.55407700000001</v>
      </c>
      <c r="D1228" s="446">
        <f t="shared" si="39"/>
        <v>1.2467388543855096E-2</v>
      </c>
      <c r="E1228" s="80">
        <v>1.4052497922567353E-2</v>
      </c>
      <c r="F1228">
        <v>1218</v>
      </c>
      <c r="G1228" s="80">
        <f t="shared" ca="1" si="40"/>
        <v>1.1200735035262541E-2</v>
      </c>
    </row>
    <row r="1229" spans="2:7">
      <c r="B1229" s="444">
        <v>43313</v>
      </c>
      <c r="C1229" s="445">
        <v>411.53912400000002</v>
      </c>
      <c r="D1229" s="446">
        <f t="shared" si="39"/>
        <v>-9.5810847891704132E-3</v>
      </c>
      <c r="E1229" s="80">
        <v>1.4040049344929084E-2</v>
      </c>
      <c r="F1229">
        <v>1219</v>
      </c>
      <c r="G1229" s="80">
        <f t="shared" ca="1" si="40"/>
        <v>-7.2974744737402078E-2</v>
      </c>
    </row>
    <row r="1230" spans="2:7">
      <c r="B1230" s="444">
        <v>43732</v>
      </c>
      <c r="C1230" s="445">
        <v>444.758331</v>
      </c>
      <c r="D1230" s="446">
        <f t="shared" si="39"/>
        <v>0.1529963879880829</v>
      </c>
      <c r="E1230" s="80">
        <v>1.4037976183912448E-2</v>
      </c>
      <c r="F1230">
        <v>1220</v>
      </c>
      <c r="G1230" s="80">
        <f t="shared" ca="1" si="40"/>
        <v>6.0245827033849368E-3</v>
      </c>
    </row>
    <row r="1231" spans="2:7">
      <c r="B1231" s="444">
        <v>37929</v>
      </c>
      <c r="C1231" s="445">
        <v>17.555595</v>
      </c>
      <c r="D1231" s="446">
        <f t="shared" si="39"/>
        <v>-0.13881888154757849</v>
      </c>
      <c r="E1231" s="80">
        <v>1.4027824026648705E-2</v>
      </c>
      <c r="F1231">
        <v>1221</v>
      </c>
      <c r="G1231" s="80">
        <f t="shared" ca="1" si="40"/>
        <v>-5.3342878461018553E-2</v>
      </c>
    </row>
    <row r="1232" spans="2:7">
      <c r="B1232" s="444">
        <v>44043</v>
      </c>
      <c r="C1232" s="445">
        <v>603.813354</v>
      </c>
      <c r="D1232" s="446">
        <f t="shared" si="39"/>
        <v>0.14080348123397313</v>
      </c>
      <c r="E1232" s="80">
        <v>1.4019844359390188E-2</v>
      </c>
      <c r="F1232">
        <v>1222</v>
      </c>
      <c r="G1232" s="80">
        <f t="shared" ca="1" si="40"/>
        <v>1.4381487268554826E-2</v>
      </c>
    </row>
    <row r="1233" spans="2:7">
      <c r="B1233" s="444">
        <v>38607</v>
      </c>
      <c r="C1233" s="445">
        <v>34.968842000000002</v>
      </c>
      <c r="D1233" s="446">
        <f t="shared" si="39"/>
        <v>-8.6981199006739951E-2</v>
      </c>
      <c r="E1233" s="80">
        <v>1.4019038207194301E-2</v>
      </c>
      <c r="F1233">
        <v>1223</v>
      </c>
      <c r="G1233" s="80">
        <f t="shared" ca="1" si="40"/>
        <v>-3.7317090149998879E-2</v>
      </c>
    </row>
    <row r="1234" spans="2:7">
      <c r="B1234" s="444">
        <v>42285</v>
      </c>
      <c r="C1234" s="445">
        <v>328.39657599999998</v>
      </c>
      <c r="D1234" s="446">
        <f t="shared" si="39"/>
        <v>6.0359095240483551E-2</v>
      </c>
      <c r="E1234" s="80">
        <v>1.401150635925541E-2</v>
      </c>
      <c r="F1234">
        <v>1224</v>
      </c>
      <c r="G1234" s="80">
        <f t="shared" ca="1" si="40"/>
        <v>5.7444203545619868E-2</v>
      </c>
    </row>
    <row r="1235" spans="2:7">
      <c r="B1235" s="444">
        <v>39878</v>
      </c>
      <c r="C1235" s="445">
        <v>16.915103999999999</v>
      </c>
      <c r="D1235" s="446">
        <f t="shared" si="39"/>
        <v>-9.3269668030923181E-2</v>
      </c>
      <c r="E1235" s="80">
        <v>1.400797089889938E-2</v>
      </c>
      <c r="F1235">
        <v>1225</v>
      </c>
      <c r="G1235" s="80">
        <f t="shared" ca="1" si="40"/>
        <v>-8.0708983563666167E-3</v>
      </c>
    </row>
    <row r="1236" spans="2:7">
      <c r="B1236" s="444">
        <v>43980</v>
      </c>
      <c r="C1236" s="445">
        <v>469.69103999999999</v>
      </c>
      <c r="D1236" s="446">
        <f t="shared" si="39"/>
        <v>9.1558908937479755E-2</v>
      </c>
      <c r="E1236" s="80">
        <v>1.4005161563917623E-2</v>
      </c>
      <c r="F1236">
        <v>1226</v>
      </c>
      <c r="G1236" s="80">
        <f t="shared" ca="1" si="40"/>
        <v>-1.1249959465452132E-3</v>
      </c>
    </row>
    <row r="1237" spans="2:7">
      <c r="B1237" s="444">
        <v>40291</v>
      </c>
      <c r="C1237" s="445">
        <v>70.896675000000002</v>
      </c>
      <c r="D1237" s="446">
        <f t="shared" si="39"/>
        <v>-2.208684255236526E-2</v>
      </c>
      <c r="E1237" s="80">
        <v>1.398873793271771E-2</v>
      </c>
      <c r="F1237">
        <v>1227</v>
      </c>
      <c r="G1237" s="80">
        <f t="shared" ca="1" si="40"/>
        <v>1.335492795670527E-2</v>
      </c>
    </row>
    <row r="1238" spans="2:7">
      <c r="B1238" s="444">
        <v>41201</v>
      </c>
      <c r="C1238" s="445">
        <v>114.802429</v>
      </c>
      <c r="D1238" s="446">
        <f t="shared" si="39"/>
        <v>-5.6645678305666802E-2</v>
      </c>
      <c r="E1238" s="80">
        <v>1.398634733367432E-2</v>
      </c>
      <c r="F1238">
        <v>1228</v>
      </c>
      <c r="G1238" s="80">
        <f t="shared" ca="1" si="40"/>
        <v>4.8273779605251706E-2</v>
      </c>
    </row>
    <row r="1239" spans="2:7">
      <c r="B1239" s="444">
        <v>43675</v>
      </c>
      <c r="C1239" s="445">
        <v>430.38729899999998</v>
      </c>
      <c r="D1239" s="446">
        <f t="shared" si="39"/>
        <v>6.1928613110289854E-2</v>
      </c>
      <c r="E1239" s="80">
        <v>1.3979732227567654E-2</v>
      </c>
      <c r="F1239">
        <v>1229</v>
      </c>
      <c r="G1239" s="80">
        <f t="shared" ca="1" si="40"/>
        <v>3.436551523761508E-2</v>
      </c>
    </row>
    <row r="1240" spans="2:7">
      <c r="B1240" s="444">
        <v>41128</v>
      </c>
      <c r="C1240" s="445">
        <v>99.937820000000002</v>
      </c>
      <c r="D1240" s="446">
        <f t="shared" si="39"/>
        <v>-4.1439425721344292E-2</v>
      </c>
      <c r="E1240" s="80">
        <v>1.3952767215482886E-2</v>
      </c>
      <c r="F1240">
        <v>1230</v>
      </c>
      <c r="G1240" s="80">
        <f t="shared" ca="1" si="40"/>
        <v>-5.2504949359085742E-2</v>
      </c>
    </row>
    <row r="1241" spans="2:7">
      <c r="B1241" s="444">
        <v>42906</v>
      </c>
      <c r="C1241" s="445">
        <v>356.09042399999998</v>
      </c>
      <c r="D1241" s="446">
        <f t="shared" si="39"/>
        <v>-1.2565589616128192E-2</v>
      </c>
      <c r="E1241" s="80">
        <v>1.3946273514262808E-2</v>
      </c>
      <c r="F1241">
        <v>1231</v>
      </c>
      <c r="G1241" s="80">
        <f t="shared" ca="1" si="40"/>
        <v>-6.5482151401946402E-3</v>
      </c>
    </row>
    <row r="1242" spans="2:7">
      <c r="B1242" s="444">
        <v>43452</v>
      </c>
      <c r="C1242" s="445">
        <v>415.98596199999997</v>
      </c>
      <c r="D1242" s="446">
        <f t="shared" si="39"/>
        <v>-2.033638454254405E-2</v>
      </c>
      <c r="E1242" s="80">
        <v>1.3945272099921135E-2</v>
      </c>
      <c r="F1242">
        <v>1232</v>
      </c>
      <c r="G1242" s="80">
        <f t="shared" ca="1" si="40"/>
        <v>-2.0877421839570285E-3</v>
      </c>
    </row>
    <row r="1243" spans="2:7">
      <c r="B1243" s="444">
        <v>44354</v>
      </c>
      <c r="C1243" s="445">
        <v>831.38848900000005</v>
      </c>
      <c r="D1243" s="446">
        <f t="shared" si="39"/>
        <v>9.9804111185499256E-2</v>
      </c>
      <c r="E1243" s="80">
        <v>1.3934286692006026E-2</v>
      </c>
      <c r="F1243">
        <v>1233</v>
      </c>
      <c r="G1243" s="80">
        <f t="shared" ca="1" si="40"/>
        <v>-1.3750726669255116E-2</v>
      </c>
    </row>
    <row r="1244" spans="2:7">
      <c r="B1244" s="444">
        <v>40329</v>
      </c>
      <c r="C1244" s="445">
        <v>70.081039000000004</v>
      </c>
      <c r="D1244" s="446">
        <f t="shared" si="39"/>
        <v>-0.10172398431931573</v>
      </c>
      <c r="E1244" s="80">
        <v>1.3922124961763371E-2</v>
      </c>
      <c r="F1244">
        <v>1234</v>
      </c>
      <c r="G1244" s="80">
        <f t="shared" ca="1" si="40"/>
        <v>-2.6312897952461899E-2</v>
      </c>
    </row>
    <row r="1245" spans="2:7">
      <c r="B1245" s="444">
        <v>44896</v>
      </c>
      <c r="C1245" s="445">
        <v>1056.698486</v>
      </c>
      <c r="D1245" s="446">
        <f t="shared" si="39"/>
        <v>4.171887326558088E-2</v>
      </c>
      <c r="E1245" s="80">
        <v>1.391859683536234E-2</v>
      </c>
      <c r="F1245">
        <v>1235</v>
      </c>
      <c r="G1245" s="80">
        <f t="shared" ca="1" si="40"/>
        <v>5.0695425461279734E-3</v>
      </c>
    </row>
    <row r="1246" spans="2:7">
      <c r="B1246" s="444">
        <v>43098</v>
      </c>
      <c r="C1246" s="445">
        <v>372.91632099999998</v>
      </c>
      <c r="D1246" s="446">
        <f t="shared" si="39"/>
        <v>7.3397922841274221E-2</v>
      </c>
      <c r="E1246" s="80">
        <v>1.389053524473316E-2</v>
      </c>
      <c r="F1246">
        <v>1236</v>
      </c>
      <c r="G1246" s="80">
        <f t="shared" ca="1" si="40"/>
        <v>4.9474938077541393E-2</v>
      </c>
    </row>
    <row r="1247" spans="2:7">
      <c r="B1247" s="444">
        <v>40151</v>
      </c>
      <c r="C1247" s="445">
        <v>61.960788999999998</v>
      </c>
      <c r="D1247" s="446">
        <f t="shared" si="39"/>
        <v>-2.2233586596532295E-2</v>
      </c>
      <c r="E1247" s="80">
        <v>1.3869910659987994E-2</v>
      </c>
      <c r="F1247">
        <v>1237</v>
      </c>
      <c r="G1247" s="80">
        <f t="shared" ca="1" si="40"/>
        <v>2.4931886341878228E-3</v>
      </c>
    </row>
    <row r="1248" spans="2:7">
      <c r="B1248" s="444">
        <v>41064</v>
      </c>
      <c r="C1248" s="445">
        <v>93.033507999999998</v>
      </c>
      <c r="D1248" s="446">
        <f t="shared" si="39"/>
        <v>-4.0000000000000036E-2</v>
      </c>
      <c r="E1248" s="80">
        <v>1.3857502562855117E-2</v>
      </c>
      <c r="F1248">
        <v>1238</v>
      </c>
      <c r="G1248" s="80">
        <f t="shared" ca="1" si="40"/>
        <v>-2.0181773816778558E-2</v>
      </c>
    </row>
    <row r="1249" spans="2:7">
      <c r="B1249" s="444">
        <v>42775</v>
      </c>
      <c r="C1249" s="445">
        <v>339.31811499999998</v>
      </c>
      <c r="D1249" s="446">
        <f t="shared" si="39"/>
        <v>4.817564752873138E-2</v>
      </c>
      <c r="E1249" s="80">
        <v>1.3852925665424287E-2</v>
      </c>
      <c r="F1249">
        <v>1239</v>
      </c>
      <c r="G1249" s="80">
        <f t="shared" ca="1" si="40"/>
        <v>-2.2474902875350245E-2</v>
      </c>
    </row>
    <row r="1250" spans="2:7">
      <c r="B1250" s="444">
        <v>40809</v>
      </c>
      <c r="C1250" s="445">
        <v>72.113563999999997</v>
      </c>
      <c r="D1250" s="446">
        <f t="shared" si="39"/>
        <v>-7.4814663674080073E-2</v>
      </c>
      <c r="E1250" s="80">
        <v>1.3847308504097988E-2</v>
      </c>
      <c r="F1250">
        <v>1240</v>
      </c>
      <c r="G1250" s="80">
        <f t="shared" ca="1" si="40"/>
        <v>-7.3981728363936754E-3</v>
      </c>
    </row>
    <row r="1251" spans="2:7">
      <c r="B1251" s="444">
        <v>44109</v>
      </c>
      <c r="C1251" s="445">
        <v>707.66577099999995</v>
      </c>
      <c r="D1251" s="446">
        <f t="shared" si="39"/>
        <v>-1.1607322921101559E-2</v>
      </c>
      <c r="E1251" s="80">
        <v>1.3838589043892124E-2</v>
      </c>
      <c r="F1251">
        <v>1241</v>
      </c>
      <c r="G1251" s="80">
        <f t="shared" ca="1" si="40"/>
        <v>2.2950780182833103E-2</v>
      </c>
    </row>
    <row r="1252" spans="2:7">
      <c r="B1252" s="444">
        <v>44627</v>
      </c>
      <c r="C1252" s="445">
        <v>1033.5483400000001</v>
      </c>
      <c r="D1252" s="446">
        <f t="shared" si="39"/>
        <v>4.4663966853156767E-2</v>
      </c>
      <c r="E1252" s="80">
        <v>1.3834749114071565E-2</v>
      </c>
      <c r="F1252">
        <v>1242</v>
      </c>
      <c r="G1252" s="80">
        <f t="shared" ca="1" si="40"/>
        <v>-1.2748915773740434E-2</v>
      </c>
    </row>
    <row r="1253" spans="2:7">
      <c r="B1253" s="444">
        <v>42719</v>
      </c>
      <c r="C1253" s="445">
        <v>341.92382800000001</v>
      </c>
      <c r="D1253" s="446">
        <f t="shared" si="39"/>
        <v>-4.3868484075292646E-2</v>
      </c>
      <c r="E1253" s="80">
        <v>1.3828096305071647E-2</v>
      </c>
      <c r="F1253">
        <v>1243</v>
      </c>
      <c r="G1253" s="80">
        <f t="shared" ca="1" si="40"/>
        <v>-2.5658734478749386E-2</v>
      </c>
    </row>
    <row r="1254" spans="2:7">
      <c r="B1254" s="444">
        <v>44679</v>
      </c>
      <c r="C1254" s="445">
        <v>994.63915999999995</v>
      </c>
      <c r="D1254" s="446">
        <f t="shared" si="39"/>
        <v>6.7802686296066117E-2</v>
      </c>
      <c r="E1254" s="80">
        <v>1.3826872739132634E-2</v>
      </c>
      <c r="F1254">
        <v>1244</v>
      </c>
      <c r="G1254" s="80">
        <f t="shared" ca="1" si="40"/>
        <v>2.5564308699726843E-2</v>
      </c>
    </row>
    <row r="1255" spans="2:7">
      <c r="B1255" s="444">
        <v>41842</v>
      </c>
      <c r="C1255" s="445">
        <v>295.24874899999998</v>
      </c>
      <c r="D1255" s="446">
        <f t="shared" si="39"/>
        <v>-3.3381846743826049E-2</v>
      </c>
      <c r="E1255" s="80">
        <v>1.3825747088353824E-2</v>
      </c>
      <c r="F1255">
        <v>1245</v>
      </c>
      <c r="G1255" s="80">
        <f t="shared" ca="1" si="40"/>
        <v>2.5410394248344563E-2</v>
      </c>
    </row>
    <row r="1256" spans="2:7">
      <c r="B1256" s="444">
        <v>43287</v>
      </c>
      <c r="C1256" s="445">
        <v>396.92614700000001</v>
      </c>
      <c r="D1256" s="446">
        <f t="shared" si="39"/>
        <v>-1.7544257830231502E-2</v>
      </c>
      <c r="E1256" s="80">
        <v>1.3801649009226535E-2</v>
      </c>
      <c r="F1256">
        <v>1246</v>
      </c>
      <c r="G1256" s="80">
        <f t="shared" ca="1" si="40"/>
        <v>2.5081925000820713E-2</v>
      </c>
    </row>
    <row r="1257" spans="2:7">
      <c r="B1257" s="444">
        <v>44060</v>
      </c>
      <c r="C1257" s="445">
        <v>615.50054899999998</v>
      </c>
      <c r="D1257" s="446">
        <f t="shared" si="39"/>
        <v>6.7810576317192561E-2</v>
      </c>
      <c r="E1257" s="80">
        <v>1.374966800963251E-2</v>
      </c>
      <c r="F1257">
        <v>1247</v>
      </c>
      <c r="G1257" s="80">
        <f t="shared" ca="1" si="40"/>
        <v>-1.8361134369992087E-2</v>
      </c>
    </row>
    <row r="1258" spans="2:7">
      <c r="B1258" s="444">
        <v>41262</v>
      </c>
      <c r="C1258" s="445">
        <v>121.648712</v>
      </c>
      <c r="D1258" s="446">
        <f t="shared" si="39"/>
        <v>-4.8231956266002407E-2</v>
      </c>
      <c r="E1258" s="80">
        <v>1.3749513984670614E-2</v>
      </c>
      <c r="F1258">
        <v>1248</v>
      </c>
      <c r="G1258" s="80">
        <f t="shared" ca="1" si="40"/>
        <v>1.1182003550629408E-2</v>
      </c>
    </row>
    <row r="1259" spans="2:7">
      <c r="B1259" s="444">
        <v>43353</v>
      </c>
      <c r="C1259" s="445">
        <v>458.75460800000002</v>
      </c>
      <c r="D1259" s="446">
        <f t="shared" si="39"/>
        <v>6.7576982025916443E-3</v>
      </c>
      <c r="E1259" s="80">
        <v>1.3734758159335447E-2</v>
      </c>
      <c r="F1259">
        <v>1249</v>
      </c>
      <c r="G1259" s="80">
        <f t="shared" ca="1" si="40"/>
        <v>-1.2297798938128436E-2</v>
      </c>
    </row>
    <row r="1260" spans="2:7">
      <c r="B1260" s="444">
        <v>43062</v>
      </c>
      <c r="C1260" s="445">
        <v>357.50546300000002</v>
      </c>
      <c r="D1260" s="446">
        <f t="shared" si="39"/>
        <v>6.8270900520962519E-2</v>
      </c>
      <c r="E1260" s="80">
        <v>1.3714746974385017E-2</v>
      </c>
      <c r="F1260">
        <v>1250</v>
      </c>
      <c r="G1260" s="80">
        <f t="shared" ca="1" si="40"/>
        <v>3.5738992882349892E-2</v>
      </c>
    </row>
    <row r="1261" spans="2:7">
      <c r="B1261" s="444">
        <v>40310</v>
      </c>
      <c r="C1261" s="445">
        <v>71.996398999999997</v>
      </c>
      <c r="D1261" s="446">
        <f t="shared" si="39"/>
        <v>-7.6179126369344985E-2</v>
      </c>
      <c r="E1261" s="80">
        <v>1.3677274151931762E-2</v>
      </c>
      <c r="F1261">
        <v>1251</v>
      </c>
      <c r="G1261" s="80">
        <f t="shared" ca="1" si="40"/>
        <v>1.5088928897790224E-2</v>
      </c>
    </row>
    <row r="1262" spans="2:7">
      <c r="B1262" s="444">
        <v>43634</v>
      </c>
      <c r="C1262" s="445">
        <v>461.81497200000001</v>
      </c>
      <c r="D1262" s="446">
        <f t="shared" si="39"/>
        <v>0.10785558320215305</v>
      </c>
      <c r="E1262" s="80">
        <v>1.3675634541472359E-2</v>
      </c>
      <c r="F1262">
        <v>1252</v>
      </c>
      <c r="G1262" s="80">
        <f t="shared" ca="1" si="40"/>
        <v>2.1104795294109295E-2</v>
      </c>
    </row>
    <row r="1263" spans="2:7">
      <c r="B1263" s="444">
        <v>39386</v>
      </c>
      <c r="C1263" s="445">
        <v>52.632359000000001</v>
      </c>
      <c r="D1263" s="446">
        <f t="shared" si="39"/>
        <v>2.4423231981689053E-2</v>
      </c>
      <c r="E1263" s="80">
        <v>1.3674926922089936E-2</v>
      </c>
      <c r="F1263">
        <v>1253</v>
      </c>
      <c r="G1263" s="80">
        <f t="shared" ca="1" si="40"/>
        <v>-6.8279458368074629E-3</v>
      </c>
    </row>
    <row r="1264" spans="2:7">
      <c r="B1264" s="444">
        <v>38447</v>
      </c>
      <c r="C1264" s="445">
        <v>29.693382</v>
      </c>
      <c r="D1264" s="446">
        <f t="shared" si="39"/>
        <v>-9.5683876278960356E-2</v>
      </c>
      <c r="E1264" s="80">
        <v>1.3664512052767641E-2</v>
      </c>
      <c r="F1264">
        <v>1254</v>
      </c>
      <c r="G1264" s="80">
        <f t="shared" ca="1" si="40"/>
        <v>-3.6773536744401862E-2</v>
      </c>
    </row>
    <row r="1265" spans="2:7">
      <c r="B1265" s="444">
        <v>42515</v>
      </c>
      <c r="C1265" s="445">
        <v>303.32156400000002</v>
      </c>
      <c r="D1265" s="446">
        <f t="shared" si="39"/>
        <v>-1.7176013685329838E-2</v>
      </c>
      <c r="E1265" s="80">
        <v>1.3662751309208909E-2</v>
      </c>
      <c r="F1265">
        <v>1255</v>
      </c>
      <c r="G1265" s="80">
        <f t="shared" ca="1" si="40"/>
        <v>-2.3787329010857786E-3</v>
      </c>
    </row>
    <row r="1266" spans="2:7">
      <c r="B1266" s="444">
        <v>43258</v>
      </c>
      <c r="C1266" s="445">
        <v>387.44348100000002</v>
      </c>
      <c r="D1266" s="446">
        <f t="shared" si="39"/>
        <v>5.3377489894316454E-2</v>
      </c>
      <c r="E1266" s="80">
        <v>1.3642043654473968E-2</v>
      </c>
      <c r="F1266">
        <v>1256</v>
      </c>
      <c r="G1266" s="80">
        <f t="shared" ca="1" si="40"/>
        <v>-2.4156340582798478E-2</v>
      </c>
    </row>
    <row r="1267" spans="2:7">
      <c r="B1267" s="444">
        <v>41066</v>
      </c>
      <c r="C1267" s="445">
        <v>94.587708000000006</v>
      </c>
      <c r="D1267" s="446">
        <f t="shared" si="39"/>
        <v>-1.7259401512020878E-3</v>
      </c>
      <c r="E1267" s="80">
        <v>1.3627039608155034E-2</v>
      </c>
      <c r="F1267">
        <v>1257</v>
      </c>
      <c r="G1267" s="80">
        <f t="shared" ca="1" si="40"/>
        <v>-4.177751298770397E-2</v>
      </c>
    </row>
    <row r="1268" spans="2:7">
      <c r="B1268" s="444">
        <v>41137</v>
      </c>
      <c r="C1268" s="445">
        <v>105.12777699999999</v>
      </c>
      <c r="D1268" s="446">
        <f t="shared" si="39"/>
        <v>-3.225275242307335E-2</v>
      </c>
      <c r="E1268" s="80">
        <v>1.3622651440504008E-2</v>
      </c>
      <c r="F1268">
        <v>1258</v>
      </c>
      <c r="G1268" s="80">
        <f t="shared" ca="1" si="40"/>
        <v>-2.0474887244610718E-2</v>
      </c>
    </row>
    <row r="1269" spans="2:7">
      <c r="B1269" s="444">
        <v>42508</v>
      </c>
      <c r="C1269" s="445">
        <v>300.44754</v>
      </c>
      <c r="D1269" s="446">
        <f t="shared" si="39"/>
        <v>0.1002458910314481</v>
      </c>
      <c r="E1269" s="80">
        <v>1.3587124357892666E-2</v>
      </c>
      <c r="F1269">
        <v>1259</v>
      </c>
      <c r="G1269" s="80">
        <f t="shared" ca="1" si="40"/>
        <v>4.7429301828801312E-2</v>
      </c>
    </row>
    <row r="1270" spans="2:7">
      <c r="B1270" s="444">
        <v>38635</v>
      </c>
      <c r="C1270" s="445">
        <v>36.091144999999997</v>
      </c>
      <c r="D1270" s="446">
        <f t="shared" si="39"/>
        <v>-4.2052019538320384E-2</v>
      </c>
      <c r="E1270" s="80">
        <v>1.3576523695032705E-2</v>
      </c>
      <c r="F1270">
        <v>1260</v>
      </c>
      <c r="G1270" s="80">
        <f t="shared" ca="1" si="40"/>
        <v>3.8131413468828236E-2</v>
      </c>
    </row>
    <row r="1271" spans="2:7">
      <c r="B1271" s="444">
        <v>40331</v>
      </c>
      <c r="C1271" s="445">
        <v>67.799071999999995</v>
      </c>
      <c r="D1271" s="446">
        <f t="shared" si="39"/>
        <v>-4.787168414558951E-3</v>
      </c>
      <c r="E1271" s="80">
        <v>1.3563852601161885E-2</v>
      </c>
      <c r="F1271">
        <v>1261</v>
      </c>
      <c r="G1271" s="80">
        <f t="shared" ca="1" si="40"/>
        <v>1.0085437484180381E-2</v>
      </c>
    </row>
    <row r="1272" spans="2:7">
      <c r="B1272" s="444">
        <v>40525</v>
      </c>
      <c r="C1272" s="445">
        <v>80.693199000000007</v>
      </c>
      <c r="D1272" s="446">
        <f t="shared" si="39"/>
        <v>-1.0499328531314855E-2</v>
      </c>
      <c r="E1272" s="80">
        <v>1.3547741073273833E-2</v>
      </c>
      <c r="F1272">
        <v>1262</v>
      </c>
      <c r="G1272" s="80">
        <f t="shared" ca="1" si="40"/>
        <v>-1.7593329783132914E-2</v>
      </c>
    </row>
    <row r="1273" spans="2:7">
      <c r="B1273" s="444">
        <v>40955</v>
      </c>
      <c r="C1273" s="445">
        <v>89.325355999999999</v>
      </c>
      <c r="D1273" s="446">
        <f t="shared" si="39"/>
        <v>7.6518059246137859E-3</v>
      </c>
      <c r="E1273" s="80">
        <v>1.3519013285618442E-2</v>
      </c>
      <c r="F1273">
        <v>1263</v>
      </c>
      <c r="G1273" s="80">
        <f t="shared" ca="1" si="40"/>
        <v>1.5820573126105575E-2</v>
      </c>
    </row>
    <row r="1274" spans="2:7">
      <c r="B1274" s="444">
        <v>40644</v>
      </c>
      <c r="C1274" s="445">
        <v>90.949225999999996</v>
      </c>
      <c r="D1274" s="446">
        <f t="shared" si="39"/>
        <v>5.1237617360266885E-2</v>
      </c>
      <c r="E1274" s="80">
        <v>1.3511679921662356E-2</v>
      </c>
      <c r="F1274">
        <v>1264</v>
      </c>
      <c r="G1274" s="80">
        <f t="shared" ca="1" si="40"/>
        <v>6.5898894846344556E-3</v>
      </c>
    </row>
    <row r="1275" spans="2:7">
      <c r="B1275" s="444">
        <v>38663</v>
      </c>
      <c r="C1275" s="445">
        <v>35.107917999999998</v>
      </c>
      <c r="D1275" s="446">
        <f t="shared" si="39"/>
        <v>-6.9415360916552316E-2</v>
      </c>
      <c r="E1275" s="80">
        <v>1.3496439243939173E-2</v>
      </c>
      <c r="F1275">
        <v>1265</v>
      </c>
      <c r="G1275" s="80">
        <f t="shared" ca="1" si="40"/>
        <v>4.632243368155978E-4</v>
      </c>
    </row>
    <row r="1276" spans="2:7">
      <c r="B1276" s="444">
        <v>41547</v>
      </c>
      <c r="C1276" s="445">
        <v>207.33279400000001</v>
      </c>
      <c r="D1276" s="446">
        <f t="shared" si="39"/>
        <v>-4.1228217358997288E-3</v>
      </c>
      <c r="E1276" s="80">
        <v>1.3469578541795091E-2</v>
      </c>
      <c r="F1276">
        <v>1266</v>
      </c>
      <c r="G1276" s="80">
        <f t="shared" ca="1" si="40"/>
        <v>3.3155431120326435E-2</v>
      </c>
    </row>
    <row r="1277" spans="2:7">
      <c r="B1277" s="444">
        <v>41719</v>
      </c>
      <c r="C1277" s="445">
        <v>274.67022700000001</v>
      </c>
      <c r="D1277" s="446">
        <f t="shared" si="39"/>
        <v>0.10070708669727191</v>
      </c>
      <c r="E1277" s="80">
        <v>1.3465322246579703E-2</v>
      </c>
      <c r="F1277">
        <v>1267</v>
      </c>
      <c r="G1277" s="80">
        <f t="shared" ca="1" si="40"/>
        <v>-5.3924436599251157E-3</v>
      </c>
    </row>
    <row r="1278" spans="2:7">
      <c r="B1278" s="444">
        <v>37902</v>
      </c>
      <c r="C1278" s="445">
        <v>13.592606999999999</v>
      </c>
      <c r="D1278" s="446">
        <f t="shared" si="39"/>
        <v>-9.3014908229438364E-2</v>
      </c>
      <c r="E1278" s="80">
        <v>1.3443028621851205E-2</v>
      </c>
      <c r="F1278">
        <v>1268</v>
      </c>
      <c r="G1278" s="80">
        <f t="shared" ca="1" si="40"/>
        <v>-3.1707320462080468E-3</v>
      </c>
    </row>
    <row r="1279" spans="2:7">
      <c r="B1279" s="444">
        <v>41789</v>
      </c>
      <c r="C1279" s="445">
        <v>273.93881199999998</v>
      </c>
      <c r="D1279" s="446">
        <f t="shared" si="39"/>
        <v>-4.5106596896922091E-2</v>
      </c>
      <c r="E1279" s="80">
        <v>1.3430933289182212E-2</v>
      </c>
      <c r="F1279">
        <v>1269</v>
      </c>
      <c r="G1279" s="80">
        <f t="shared" ca="1" si="40"/>
        <v>3.3545282017546862E-2</v>
      </c>
    </row>
    <row r="1280" spans="2:7">
      <c r="B1280" s="444">
        <v>43763</v>
      </c>
      <c r="C1280" s="445">
        <v>481.55267300000003</v>
      </c>
      <c r="D1280" s="446">
        <f t="shared" si="39"/>
        <v>-1.1541762659800336E-2</v>
      </c>
      <c r="E1280" s="80">
        <v>1.3404317413457489E-2</v>
      </c>
      <c r="F1280">
        <v>1270</v>
      </c>
      <c r="G1280" s="80">
        <f t="shared" ca="1" si="40"/>
        <v>3.4486138395089707E-3</v>
      </c>
    </row>
    <row r="1281" spans="2:7">
      <c r="B1281" s="444">
        <v>44274</v>
      </c>
      <c r="C1281" s="445">
        <v>831.78527799999995</v>
      </c>
      <c r="D1281" s="446">
        <f t="shared" si="39"/>
        <v>9.2241272973973221E-2</v>
      </c>
      <c r="E1281" s="80">
        <v>1.3400066352440954E-2</v>
      </c>
      <c r="F1281">
        <v>1271</v>
      </c>
      <c r="G1281" s="80">
        <f t="shared" ca="1" si="40"/>
        <v>-1.883517745065828E-2</v>
      </c>
    </row>
    <row r="1282" spans="2:7">
      <c r="B1282" s="444">
        <v>40535</v>
      </c>
      <c r="C1282" s="445">
        <v>84.371573999999995</v>
      </c>
      <c r="D1282" s="446">
        <f t="shared" si="39"/>
        <v>3.888255980979638E-3</v>
      </c>
      <c r="E1282" s="80">
        <v>1.3398336633212438E-2</v>
      </c>
      <c r="F1282">
        <v>1272</v>
      </c>
      <c r="G1282" s="80">
        <f t="shared" ca="1" si="40"/>
        <v>4.803070120722704E-3</v>
      </c>
    </row>
    <row r="1283" spans="2:7">
      <c r="B1283" s="444">
        <v>40378</v>
      </c>
      <c r="C1283" s="445">
        <v>69.338699000000005</v>
      </c>
      <c r="D1283" s="446">
        <f t="shared" si="39"/>
        <v>-3.6807328069463963E-2</v>
      </c>
      <c r="E1283" s="80">
        <v>1.3394035030915408E-2</v>
      </c>
      <c r="F1283">
        <v>1273</v>
      </c>
      <c r="G1283" s="80">
        <f t="shared" ca="1" si="40"/>
        <v>-5.6284922972571179E-3</v>
      </c>
    </row>
    <row r="1284" spans="2:7">
      <c r="B1284" s="444">
        <v>41921</v>
      </c>
      <c r="C1284" s="445">
        <v>329.96752900000001</v>
      </c>
      <c r="D1284" s="446">
        <f t="shared" si="39"/>
        <v>-5.3060763496724617E-2</v>
      </c>
      <c r="E1284" s="80">
        <v>1.3388408571610944E-2</v>
      </c>
      <c r="F1284">
        <v>1274</v>
      </c>
      <c r="G1284" s="80">
        <f t="shared" ca="1" si="40"/>
        <v>-4.4300007398230618E-2</v>
      </c>
    </row>
    <row r="1285" spans="2:7">
      <c r="B1285" s="444">
        <v>44270</v>
      </c>
      <c r="C1285" s="445">
        <v>859.411743</v>
      </c>
      <c r="D1285" s="446">
        <f t="shared" si="39"/>
        <v>9.6742227177009754E-2</v>
      </c>
      <c r="E1285" s="80">
        <v>1.3377450189735685E-2</v>
      </c>
      <c r="F1285">
        <v>1275</v>
      </c>
      <c r="G1285" s="80">
        <f t="shared" ca="1" si="40"/>
        <v>-1.1264985936472059E-3</v>
      </c>
    </row>
    <row r="1286" spans="2:7">
      <c r="B1286" s="444">
        <v>40365</v>
      </c>
      <c r="C1286" s="445">
        <v>65.984482</v>
      </c>
      <c r="D1286" s="446">
        <f t="shared" si="39"/>
        <v>-3.9727582292848895E-3</v>
      </c>
      <c r="E1286" s="80">
        <v>1.3370514143559831E-2</v>
      </c>
      <c r="F1286">
        <v>1276</v>
      </c>
      <c r="G1286" s="80">
        <f t="shared" ca="1" si="40"/>
        <v>-3.1763522922154536E-2</v>
      </c>
    </row>
    <row r="1287" spans="2:7">
      <c r="B1287" s="444">
        <v>40526</v>
      </c>
      <c r="C1287" s="445">
        <v>81.771827999999999</v>
      </c>
      <c r="D1287" s="446">
        <f t="shared" si="39"/>
        <v>-7.6183094738761725E-2</v>
      </c>
      <c r="E1287" s="80">
        <v>1.3367037288978922E-2</v>
      </c>
      <c r="F1287">
        <v>1277</v>
      </c>
      <c r="G1287" s="80">
        <f t="shared" ca="1" si="40"/>
        <v>5.7635229715259232E-3</v>
      </c>
    </row>
    <row r="1288" spans="2:7">
      <c r="B1288" s="444">
        <v>43868</v>
      </c>
      <c r="C1288" s="445">
        <v>518.73016399999995</v>
      </c>
      <c r="D1288" s="446">
        <f t="shared" si="39"/>
        <v>6.393092743500195E-2</v>
      </c>
      <c r="E1288" s="80">
        <v>1.3339943251730713E-2</v>
      </c>
      <c r="F1288">
        <v>1278</v>
      </c>
      <c r="G1288" s="80">
        <f t="shared" ca="1" si="40"/>
        <v>1.7731194126531423E-2</v>
      </c>
    </row>
    <row r="1289" spans="2:7">
      <c r="B1289" s="444">
        <v>41232</v>
      </c>
      <c r="C1289" s="445">
        <v>116.793747</v>
      </c>
      <c r="D1289" s="446">
        <f t="shared" si="39"/>
        <v>7.5991649269311123E-2</v>
      </c>
      <c r="E1289" s="80">
        <v>1.3327954194152447E-2</v>
      </c>
      <c r="F1289">
        <v>1279</v>
      </c>
      <c r="G1289" s="80">
        <f t="shared" ca="1" si="40"/>
        <v>2.1875413639368339E-2</v>
      </c>
    </row>
    <row r="1290" spans="2:7">
      <c r="B1290" s="444">
        <v>38320</v>
      </c>
      <c r="C1290" s="445">
        <v>28.254396</v>
      </c>
      <c r="D1290" s="446">
        <f t="shared" si="39"/>
        <v>-2.5508876047686257E-3</v>
      </c>
      <c r="E1290" s="80">
        <v>1.3320309381498863E-2</v>
      </c>
      <c r="F1290">
        <v>1280</v>
      </c>
      <c r="G1290" s="80">
        <f t="shared" ca="1" si="40"/>
        <v>1.6498304262873568E-2</v>
      </c>
    </row>
    <row r="1291" spans="2:7">
      <c r="B1291" s="444">
        <v>38418</v>
      </c>
      <c r="C1291" s="445">
        <v>27.148872000000001</v>
      </c>
      <c r="D1291" s="446">
        <f t="shared" ref="D1291:D1354" si="41">B1291/B1292-1</f>
        <v>9.9009900990099098E-4</v>
      </c>
      <c r="E1291" s="80">
        <v>1.3319679511926141E-2</v>
      </c>
      <c r="F1291">
        <v>1281</v>
      </c>
      <c r="G1291" s="80">
        <f t="shared" ref="G1291:G1354" ca="1" si="42">_xlfn.NORM.INV(RAND(),M$13,M$14)</f>
        <v>-1.2407253224761288E-2</v>
      </c>
    </row>
    <row r="1292" spans="2:7">
      <c r="B1292" s="444">
        <v>38380</v>
      </c>
      <c r="C1292" s="445">
        <v>25.073090000000001</v>
      </c>
      <c r="D1292" s="446">
        <f t="shared" si="41"/>
        <v>-0.12004768892149675</v>
      </c>
      <c r="E1292" s="80">
        <v>1.3318464000144914E-2</v>
      </c>
      <c r="F1292">
        <v>1282</v>
      </c>
      <c r="G1292" s="80">
        <f t="shared" ca="1" si="42"/>
        <v>4.3802923102592921E-2</v>
      </c>
    </row>
    <row r="1293" spans="2:7">
      <c r="B1293" s="444">
        <v>43616</v>
      </c>
      <c r="C1293" s="445">
        <v>463.065247</v>
      </c>
      <c r="D1293" s="446">
        <f t="shared" si="41"/>
        <v>-5.2002554511449972E-3</v>
      </c>
      <c r="E1293" s="80">
        <v>1.3309294546290484E-2</v>
      </c>
      <c r="F1293">
        <v>1283</v>
      </c>
      <c r="G1293" s="80">
        <f t="shared" ca="1" si="42"/>
        <v>1.8953939791690331E-2</v>
      </c>
    </row>
    <row r="1294" spans="2:7">
      <c r="B1294" s="444">
        <v>43844</v>
      </c>
      <c r="C1294" s="445">
        <v>505.597961</v>
      </c>
      <c r="D1294" s="446">
        <f t="shared" si="41"/>
        <v>-2.2016015703419489E-2</v>
      </c>
      <c r="E1294" s="80">
        <v>1.329914800417864E-2</v>
      </c>
      <c r="F1294">
        <v>1284</v>
      </c>
      <c r="G1294" s="80">
        <f t="shared" ca="1" si="42"/>
        <v>2.3224774840203286E-2</v>
      </c>
    </row>
    <row r="1295" spans="2:7">
      <c r="B1295" s="444">
        <v>44831</v>
      </c>
      <c r="C1295" s="445">
        <v>845.84808299999997</v>
      </c>
      <c r="D1295" s="446">
        <f t="shared" si="41"/>
        <v>1.9396061667197317E-2</v>
      </c>
      <c r="E1295" s="80">
        <v>1.3289986266388443E-2</v>
      </c>
      <c r="F1295">
        <v>1285</v>
      </c>
      <c r="G1295" s="80">
        <f t="shared" ca="1" si="42"/>
        <v>8.4719104758644711E-4</v>
      </c>
    </row>
    <row r="1296" spans="2:7">
      <c r="B1296" s="444">
        <v>43978</v>
      </c>
      <c r="C1296" s="445">
        <v>453.21661399999999</v>
      </c>
      <c r="D1296" s="446">
        <f t="shared" si="41"/>
        <v>7.9426635903981246E-2</v>
      </c>
      <c r="E1296" s="80">
        <v>1.3263302563400137E-2</v>
      </c>
      <c r="F1296">
        <v>1286</v>
      </c>
      <c r="G1296" s="80">
        <f t="shared" ca="1" si="42"/>
        <v>1.5231566731144506E-2</v>
      </c>
    </row>
    <row r="1297" spans="2:7">
      <c r="B1297" s="444">
        <v>40742</v>
      </c>
      <c r="C1297" s="445">
        <v>93.707642000000007</v>
      </c>
      <c r="D1297" s="446">
        <f t="shared" si="41"/>
        <v>4.1994884910485863E-2</v>
      </c>
      <c r="E1297" s="80">
        <v>1.3262261828042243E-2</v>
      </c>
      <c r="F1297">
        <v>1287</v>
      </c>
      <c r="G1297" s="80">
        <f t="shared" ca="1" si="42"/>
        <v>-2.0584343941991951E-2</v>
      </c>
    </row>
    <row r="1298" spans="2:7">
      <c r="B1298" s="444">
        <v>39100</v>
      </c>
      <c r="C1298" s="445">
        <v>53.665230000000001</v>
      </c>
      <c r="D1298" s="446">
        <f t="shared" si="41"/>
        <v>-0.12249203285605281</v>
      </c>
      <c r="E1298" s="80">
        <v>1.3218780911866901E-2</v>
      </c>
      <c r="F1298">
        <v>1288</v>
      </c>
      <c r="G1298" s="80">
        <f t="shared" ca="1" si="42"/>
        <v>-6.2954386494072151E-3</v>
      </c>
    </row>
    <row r="1299" spans="2:7">
      <c r="B1299" s="444">
        <v>44558</v>
      </c>
      <c r="C1299" s="445">
        <v>1140.1030270000001</v>
      </c>
      <c r="D1299" s="446">
        <f t="shared" si="41"/>
        <v>-1.6553368058620954E-2</v>
      </c>
      <c r="E1299" s="80">
        <v>1.3178653738026069E-2</v>
      </c>
      <c r="F1299">
        <v>1289</v>
      </c>
      <c r="G1299" s="80">
        <f t="shared" ca="1" si="42"/>
        <v>-3.5156328520335088E-2</v>
      </c>
    </row>
    <row r="1300" spans="2:7">
      <c r="B1300" s="444">
        <v>45308</v>
      </c>
      <c r="C1300" s="445">
        <v>1531.3785399999999</v>
      </c>
      <c r="D1300" s="446">
        <f t="shared" si="41"/>
        <v>0.19115597970397236</v>
      </c>
      <c r="E1300" s="80">
        <v>1.3147276573660882E-2</v>
      </c>
      <c r="F1300">
        <v>1290</v>
      </c>
      <c r="G1300" s="80">
        <f t="shared" ca="1" si="42"/>
        <v>-7.033552279506268E-2</v>
      </c>
    </row>
    <row r="1301" spans="2:7">
      <c r="B1301" s="444">
        <v>38037</v>
      </c>
      <c r="C1301" s="445">
        <v>22.047747000000001</v>
      </c>
      <c r="D1301" s="446">
        <f t="shared" si="41"/>
        <v>-0.15957047217128084</v>
      </c>
      <c r="E1301" s="80">
        <v>1.3139580419014862E-2</v>
      </c>
      <c r="F1301">
        <v>1291</v>
      </c>
      <c r="G1301" s="80">
        <f t="shared" ca="1" si="42"/>
        <v>-9.3114264466536562E-3</v>
      </c>
    </row>
    <row r="1302" spans="2:7">
      <c r="B1302" s="444">
        <v>45259</v>
      </c>
      <c r="C1302" s="445">
        <v>1296.2639160000001</v>
      </c>
      <c r="D1302" s="446">
        <f t="shared" si="41"/>
        <v>0.16251412719613678</v>
      </c>
      <c r="E1302" s="80">
        <v>1.313933389235844E-2</v>
      </c>
      <c r="F1302">
        <v>1292</v>
      </c>
      <c r="G1302" s="80">
        <f t="shared" ca="1" si="42"/>
        <v>-2.8151770715679807E-2</v>
      </c>
    </row>
    <row r="1303" spans="2:7">
      <c r="B1303" s="444">
        <v>38932</v>
      </c>
      <c r="C1303" s="445">
        <v>43.932079000000002</v>
      </c>
      <c r="D1303" s="446">
        <f t="shared" si="41"/>
        <v>-4.1697435140058081E-2</v>
      </c>
      <c r="E1303" s="80">
        <v>1.3137626146154213E-2</v>
      </c>
      <c r="F1303">
        <v>1293</v>
      </c>
      <c r="G1303" s="80">
        <f t="shared" ca="1" si="42"/>
        <v>1.2715189747541265E-2</v>
      </c>
    </row>
    <row r="1304" spans="2:7">
      <c r="B1304" s="444">
        <v>40626</v>
      </c>
      <c r="C1304" s="445">
        <v>85.229018999999994</v>
      </c>
      <c r="D1304" s="446">
        <f t="shared" si="41"/>
        <v>-3.0382586696579894E-2</v>
      </c>
      <c r="E1304" s="80">
        <v>1.3092688777874173E-2</v>
      </c>
      <c r="F1304">
        <v>1294</v>
      </c>
      <c r="G1304" s="80">
        <f t="shared" ca="1" si="42"/>
        <v>2.1922684175958652E-2</v>
      </c>
    </row>
    <row r="1305" spans="2:7">
      <c r="B1305" s="444">
        <v>41899</v>
      </c>
      <c r="C1305" s="445">
        <v>316.54885899999999</v>
      </c>
      <c r="D1305" s="446">
        <f t="shared" si="41"/>
        <v>4.3977674789455357E-2</v>
      </c>
      <c r="E1305" s="80">
        <v>1.307951981848321E-2</v>
      </c>
      <c r="F1305">
        <v>1295</v>
      </c>
      <c r="G1305" s="80">
        <f t="shared" ca="1" si="42"/>
        <v>-5.0966174199479413E-3</v>
      </c>
    </row>
    <row r="1306" spans="2:7">
      <c r="B1306" s="444">
        <v>40134</v>
      </c>
      <c r="C1306" s="445">
        <v>61.251797000000003</v>
      </c>
      <c r="D1306" s="446">
        <f t="shared" si="41"/>
        <v>-4.8280768318709977E-2</v>
      </c>
      <c r="E1306" s="80">
        <v>1.3076540657315006E-2</v>
      </c>
      <c r="F1306">
        <v>1296</v>
      </c>
      <c r="G1306" s="80">
        <f t="shared" ca="1" si="42"/>
        <v>-2.7384076516796783E-2</v>
      </c>
    </row>
    <row r="1307" spans="2:7">
      <c r="B1307" s="444">
        <v>42170</v>
      </c>
      <c r="C1307" s="445">
        <v>357.96090700000002</v>
      </c>
      <c r="D1307" s="446">
        <f t="shared" si="41"/>
        <v>-4.0697013125867265E-2</v>
      </c>
      <c r="E1307" s="80">
        <v>1.3052779553832439E-2</v>
      </c>
      <c r="F1307">
        <v>1297</v>
      </c>
      <c r="G1307" s="80">
        <f t="shared" ca="1" si="42"/>
        <v>-6.7367949350354899E-3</v>
      </c>
    </row>
    <row r="1308" spans="2:7">
      <c r="B1308" s="444">
        <v>43959</v>
      </c>
      <c r="C1308" s="445">
        <v>442.50396699999999</v>
      </c>
      <c r="D1308" s="446">
        <f t="shared" si="41"/>
        <v>5.2103776745967112E-2</v>
      </c>
      <c r="E1308" s="80">
        <v>1.2994510699490869E-2</v>
      </c>
      <c r="F1308">
        <v>1298</v>
      </c>
      <c r="G1308" s="80">
        <f t="shared" ca="1" si="42"/>
        <v>1.007023847330372E-2</v>
      </c>
    </row>
    <row r="1309" spans="2:7">
      <c r="B1309" s="444">
        <v>41782</v>
      </c>
      <c r="C1309" s="445">
        <v>258.97268700000001</v>
      </c>
      <c r="D1309" s="446">
        <f t="shared" si="41"/>
        <v>-5.754178602846638E-2</v>
      </c>
      <c r="E1309" s="80">
        <v>1.2992565653623167E-2</v>
      </c>
      <c r="F1309">
        <v>1299</v>
      </c>
      <c r="G1309" s="80">
        <f t="shared" ca="1" si="42"/>
        <v>1.0332684072817705E-2</v>
      </c>
    </row>
    <row r="1310" spans="2:7">
      <c r="B1310" s="444">
        <v>44333</v>
      </c>
      <c r="C1310" s="445">
        <v>807.355591</v>
      </c>
      <c r="D1310" s="446">
        <f t="shared" si="41"/>
        <v>1.4879930407710074E-2</v>
      </c>
      <c r="E1310" s="80">
        <v>1.2962106339331703E-2</v>
      </c>
      <c r="F1310">
        <v>1300</v>
      </c>
      <c r="G1310" s="80">
        <f t="shared" ca="1" si="42"/>
        <v>3.1965781851144723E-2</v>
      </c>
    </row>
    <row r="1311" spans="2:7">
      <c r="B1311" s="444">
        <v>43683</v>
      </c>
      <c r="C1311" s="445">
        <v>434.09585600000003</v>
      </c>
      <c r="D1311" s="446">
        <f t="shared" si="41"/>
        <v>0.10185395384033291</v>
      </c>
      <c r="E1311" s="80">
        <v>1.2956081645926432E-2</v>
      </c>
      <c r="F1311">
        <v>1301</v>
      </c>
      <c r="G1311" s="80">
        <f t="shared" ca="1" si="42"/>
        <v>3.9143768014613008E-2</v>
      </c>
    </row>
    <row r="1312" spans="2:7">
      <c r="B1312" s="444">
        <v>39645</v>
      </c>
      <c r="C1312" s="445">
        <v>36.746581999999997</v>
      </c>
      <c r="D1312" s="446">
        <f t="shared" si="41"/>
        <v>-3.9561025243471049E-2</v>
      </c>
      <c r="E1312" s="80">
        <v>1.295297302612286E-2</v>
      </c>
      <c r="F1312">
        <v>1302</v>
      </c>
      <c r="G1312" s="80">
        <f t="shared" ca="1" si="42"/>
        <v>2.2387006142757959E-2</v>
      </c>
    </row>
    <row r="1313" spans="2:7">
      <c r="B1313" s="444">
        <v>41278</v>
      </c>
      <c r="C1313" s="445">
        <v>120.24530799999999</v>
      </c>
      <c r="D1313" s="446">
        <f t="shared" si="41"/>
        <v>3.622747939410198E-3</v>
      </c>
      <c r="E1313" s="80">
        <v>1.2940561571730624E-2</v>
      </c>
      <c r="F1313">
        <v>1303</v>
      </c>
      <c r="G1313" s="80">
        <f t="shared" ca="1" si="42"/>
        <v>-1.2234713353720599E-2</v>
      </c>
    </row>
    <row r="1314" spans="2:7">
      <c r="B1314" s="444">
        <v>41129</v>
      </c>
      <c r="C1314" s="445">
        <v>101.228233</v>
      </c>
      <c r="D1314" s="446">
        <f t="shared" si="41"/>
        <v>-5.9285011779236507E-2</v>
      </c>
      <c r="E1314" s="80">
        <v>1.2912158780329586E-2</v>
      </c>
      <c r="F1314">
        <v>1304</v>
      </c>
      <c r="G1314" s="80">
        <f t="shared" ca="1" si="42"/>
        <v>-3.8607325639884713E-2</v>
      </c>
    </row>
    <row r="1315" spans="2:7">
      <c r="B1315" s="444">
        <v>43721</v>
      </c>
      <c r="C1315" s="445">
        <v>453.71798699999999</v>
      </c>
      <c r="D1315" s="446">
        <f t="shared" si="41"/>
        <v>4.4183324974325977E-2</v>
      </c>
      <c r="E1315" s="80">
        <v>1.2892114183781889E-2</v>
      </c>
      <c r="F1315">
        <v>1305</v>
      </c>
      <c r="G1315" s="80">
        <f t="shared" ca="1" si="42"/>
        <v>-2.7180752900940994E-2</v>
      </c>
    </row>
    <row r="1316" spans="2:7">
      <c r="B1316" s="444">
        <v>41871</v>
      </c>
      <c r="C1316" s="445">
        <v>303.31518599999998</v>
      </c>
      <c r="D1316" s="446">
        <f t="shared" si="41"/>
        <v>-3.3426441053579281E-2</v>
      </c>
      <c r="E1316" s="80">
        <v>1.2867731720512809E-2</v>
      </c>
      <c r="F1316">
        <v>1306</v>
      </c>
      <c r="G1316" s="80">
        <f t="shared" ca="1" si="42"/>
        <v>-2.6123937540999228E-2</v>
      </c>
    </row>
    <row r="1317" spans="2:7">
      <c r="B1317" s="444">
        <v>43319</v>
      </c>
      <c r="C1317" s="445">
        <v>408.23126200000002</v>
      </c>
      <c r="D1317" s="446">
        <f t="shared" si="41"/>
        <v>-1.9555032478555057E-2</v>
      </c>
      <c r="E1317" s="80">
        <v>1.2859384059591639E-2</v>
      </c>
      <c r="F1317">
        <v>1307</v>
      </c>
      <c r="G1317" s="80">
        <f t="shared" ca="1" si="42"/>
        <v>-1.1307412267535427E-2</v>
      </c>
    </row>
    <row r="1318" spans="2:7">
      <c r="B1318" s="444">
        <v>44183</v>
      </c>
      <c r="C1318" s="445">
        <v>768.24823000000004</v>
      </c>
      <c r="D1318" s="446">
        <f t="shared" si="41"/>
        <v>5.7591623036650219E-3</v>
      </c>
      <c r="E1318" s="80">
        <v>1.2850435192478749E-2</v>
      </c>
      <c r="F1318">
        <v>1308</v>
      </c>
      <c r="G1318" s="80">
        <f t="shared" ca="1" si="42"/>
        <v>1.1708906511935166E-2</v>
      </c>
    </row>
    <row r="1319" spans="2:7">
      <c r="B1319" s="444">
        <v>43930</v>
      </c>
      <c r="C1319" s="445">
        <v>400.37902800000001</v>
      </c>
      <c r="D1319" s="446">
        <f t="shared" si="41"/>
        <v>3.2917940277451319E-2</v>
      </c>
      <c r="E1319" s="80">
        <v>1.2848181637375555E-2</v>
      </c>
      <c r="F1319">
        <v>1309</v>
      </c>
      <c r="G1319" s="80">
        <f t="shared" ca="1" si="42"/>
        <v>2.8139045090264377E-2</v>
      </c>
    </row>
    <row r="1320" spans="2:7">
      <c r="B1320" s="444">
        <v>42530</v>
      </c>
      <c r="C1320" s="445">
        <v>304.81918300000001</v>
      </c>
      <c r="D1320" s="446">
        <f t="shared" si="41"/>
        <v>-2.485440454899801E-2</v>
      </c>
      <c r="E1320" s="80">
        <v>1.2844609988188482E-2</v>
      </c>
      <c r="F1320">
        <v>1310</v>
      </c>
      <c r="G1320" s="80">
        <f t="shared" ca="1" si="42"/>
        <v>-6.4157397074661553E-3</v>
      </c>
    </row>
    <row r="1321" spans="2:7">
      <c r="B1321" s="444">
        <v>43614</v>
      </c>
      <c r="C1321" s="445">
        <v>459.865295</v>
      </c>
      <c r="D1321" s="446">
        <f t="shared" si="41"/>
        <v>-5.7221019035678111E-3</v>
      </c>
      <c r="E1321" s="80">
        <v>1.2788167687106E-2</v>
      </c>
      <c r="F1321">
        <v>1311</v>
      </c>
      <c r="G1321" s="80">
        <f t="shared" ca="1" si="42"/>
        <v>-2.2281240378678749E-2</v>
      </c>
    </row>
    <row r="1322" spans="2:7">
      <c r="B1322" s="444">
        <v>43865</v>
      </c>
      <c r="C1322" s="445">
        <v>500.63385</v>
      </c>
      <c r="D1322" s="446">
        <f t="shared" si="41"/>
        <v>2.3376805169960102E-2</v>
      </c>
      <c r="E1322" s="80">
        <v>1.2778535725643358E-2</v>
      </c>
      <c r="F1322">
        <v>1312</v>
      </c>
      <c r="G1322" s="80">
        <f t="shared" ca="1" si="42"/>
        <v>1.7646600565209482E-2</v>
      </c>
    </row>
    <row r="1323" spans="2:7">
      <c r="B1323" s="444">
        <v>42863</v>
      </c>
      <c r="C1323" s="445">
        <v>347.80423000000002</v>
      </c>
      <c r="D1323" s="446">
        <f t="shared" si="41"/>
        <v>4.4053895723492609E-3</v>
      </c>
      <c r="E1323" s="80">
        <v>1.2777408967181714E-2</v>
      </c>
      <c r="F1323">
        <v>1313</v>
      </c>
      <c r="G1323" s="80">
        <f t="shared" ca="1" si="42"/>
        <v>3.3124069686695554E-2</v>
      </c>
    </row>
    <row r="1324" spans="2:7">
      <c r="B1324" s="444">
        <v>42675</v>
      </c>
      <c r="C1324" s="445">
        <v>317.578461</v>
      </c>
      <c r="D1324" s="446">
        <f t="shared" si="41"/>
        <v>3.2018572706826953E-2</v>
      </c>
      <c r="E1324" s="80">
        <v>1.2775889487379954E-2</v>
      </c>
      <c r="F1324">
        <v>1314</v>
      </c>
      <c r="G1324" s="80">
        <f t="shared" ca="1" si="42"/>
        <v>-1.5457222043205441E-2</v>
      </c>
    </row>
    <row r="1325" spans="2:7">
      <c r="B1325" s="444">
        <v>41351</v>
      </c>
      <c r="C1325" s="445">
        <v>152.538239</v>
      </c>
      <c r="D1325" s="446">
        <f t="shared" si="41"/>
        <v>-2.1278106508875738E-2</v>
      </c>
      <c r="E1325" s="80">
        <v>1.2753605868382145E-2</v>
      </c>
      <c r="F1325">
        <v>1315</v>
      </c>
      <c r="G1325" s="80">
        <f t="shared" ca="1" si="42"/>
        <v>2.313036494256266E-2</v>
      </c>
    </row>
    <row r="1326" spans="2:7">
      <c r="B1326" s="444">
        <v>42250</v>
      </c>
      <c r="C1326" s="445">
        <v>380.84726000000001</v>
      </c>
      <c r="D1326" s="446">
        <f t="shared" si="41"/>
        <v>2.4987869966035969E-2</v>
      </c>
      <c r="E1326" s="80">
        <v>1.2751665646767885E-2</v>
      </c>
      <c r="F1326">
        <v>1316</v>
      </c>
      <c r="G1326" s="80">
        <f t="shared" ca="1" si="42"/>
        <v>1.0467251676238255E-2</v>
      </c>
    </row>
    <row r="1327" spans="2:7">
      <c r="B1327" s="444">
        <v>41220</v>
      </c>
      <c r="C1327" s="445">
        <v>116.850624</v>
      </c>
      <c r="D1327" s="446">
        <f t="shared" si="41"/>
        <v>-1.0062681620596092E-2</v>
      </c>
      <c r="E1327" s="80">
        <v>1.273784261730615E-2</v>
      </c>
      <c r="F1327">
        <v>1317</v>
      </c>
      <c r="G1327" s="80">
        <f t="shared" ca="1" si="42"/>
        <v>4.4469395054170857E-2</v>
      </c>
    </row>
    <row r="1328" spans="2:7">
      <c r="B1328" s="444">
        <v>41639</v>
      </c>
      <c r="C1328" s="445">
        <v>242.46064799999999</v>
      </c>
      <c r="D1328" s="446">
        <f t="shared" si="41"/>
        <v>-8.2922209496960608E-2</v>
      </c>
      <c r="E1328" s="80">
        <v>1.2713492515463276E-2</v>
      </c>
      <c r="F1328">
        <v>1318</v>
      </c>
      <c r="G1328" s="80">
        <f t="shared" ca="1" si="42"/>
        <v>3.0653513860226165E-2</v>
      </c>
    </row>
    <row r="1329" spans="2:7">
      <c r="B1329" s="444">
        <v>45404</v>
      </c>
      <c r="C1329" s="445">
        <v>1435.4750979999999</v>
      </c>
      <c r="D1329" s="446">
        <f t="shared" si="41"/>
        <v>0.16339969764521989</v>
      </c>
      <c r="E1329" s="80">
        <v>1.2711543705341333E-2</v>
      </c>
      <c r="F1329">
        <v>1319</v>
      </c>
      <c r="G1329" s="80">
        <f t="shared" ca="1" si="42"/>
        <v>4.8696559833148459E-3</v>
      </c>
    </row>
    <row r="1330" spans="2:7">
      <c r="B1330" s="444">
        <v>39027</v>
      </c>
      <c r="C1330" s="445">
        <v>49.787052000000003</v>
      </c>
      <c r="D1330" s="446">
        <f t="shared" si="41"/>
        <v>-9.8537869863488337E-2</v>
      </c>
      <c r="E1330" s="80">
        <v>1.2692396760128233E-2</v>
      </c>
      <c r="F1330">
        <v>1320</v>
      </c>
      <c r="G1330" s="80">
        <f t="shared" ca="1" si="42"/>
        <v>6.0836785345048652E-3</v>
      </c>
    </row>
    <row r="1331" spans="2:7">
      <c r="B1331" s="444">
        <v>43293</v>
      </c>
      <c r="C1331" s="445">
        <v>423.06130999999999</v>
      </c>
      <c r="D1331" s="446">
        <f t="shared" si="41"/>
        <v>0.10193952351863156</v>
      </c>
      <c r="E1331" s="80">
        <v>1.2683165083294146E-2</v>
      </c>
      <c r="F1331">
        <v>1321</v>
      </c>
      <c r="G1331" s="80">
        <f t="shared" ca="1" si="42"/>
        <v>-1.2701114203559733E-2</v>
      </c>
    </row>
    <row r="1332" spans="2:7">
      <c r="B1332" s="444">
        <v>39288</v>
      </c>
      <c r="C1332" s="445">
        <v>53.016426000000003</v>
      </c>
      <c r="D1332" s="446">
        <f t="shared" si="41"/>
        <v>-0.10325938099150922</v>
      </c>
      <c r="E1332" s="80">
        <v>1.2680117882995168E-2</v>
      </c>
      <c r="F1332">
        <v>1322</v>
      </c>
      <c r="G1332" s="80">
        <f t="shared" ca="1" si="42"/>
        <v>-1.5988014986915947E-2</v>
      </c>
    </row>
    <row r="1333" spans="2:7">
      <c r="B1333" s="444">
        <v>43812</v>
      </c>
      <c r="C1333" s="445">
        <v>462.082336</v>
      </c>
      <c r="D1333" s="446">
        <f t="shared" si="41"/>
        <v>0.15693575219836808</v>
      </c>
      <c r="E1333" s="80">
        <v>1.2678212153881985E-2</v>
      </c>
      <c r="F1333">
        <v>1323</v>
      </c>
      <c r="G1333" s="80">
        <f t="shared" ca="1" si="42"/>
        <v>-5.8964794813434786E-3</v>
      </c>
    </row>
    <row r="1334" spans="2:7">
      <c r="B1334" s="444">
        <v>37869</v>
      </c>
      <c r="C1334" s="445">
        <v>15.601703000000001</v>
      </c>
      <c r="D1334" s="446">
        <f t="shared" si="41"/>
        <v>-4.9114877589453876E-2</v>
      </c>
      <c r="E1334" s="80">
        <v>1.2658800508065671E-2</v>
      </c>
      <c r="F1334">
        <v>1324</v>
      </c>
      <c r="G1334" s="80">
        <f t="shared" ca="1" si="42"/>
        <v>1.3837215818414069E-2</v>
      </c>
    </row>
    <row r="1335" spans="2:7">
      <c r="B1335" s="444">
        <v>39825</v>
      </c>
      <c r="C1335" s="445">
        <v>19.068760000000001</v>
      </c>
      <c r="D1335" s="446">
        <f t="shared" si="41"/>
        <v>3.8678211882530844E-2</v>
      </c>
      <c r="E1335" s="80">
        <v>1.2658738737820308E-2</v>
      </c>
      <c r="F1335">
        <v>1325</v>
      </c>
      <c r="G1335" s="80">
        <f t="shared" ca="1" si="42"/>
        <v>1.0745426393026662E-2</v>
      </c>
    </row>
    <row r="1336" spans="2:7">
      <c r="B1336" s="444">
        <v>38342</v>
      </c>
      <c r="C1336" s="445">
        <v>27.842818999999999</v>
      </c>
      <c r="D1336" s="446">
        <f t="shared" si="41"/>
        <v>-2.3357701418782906E-2</v>
      </c>
      <c r="E1336" s="80">
        <v>1.2654720175345968E-2</v>
      </c>
      <c r="F1336">
        <v>1326</v>
      </c>
      <c r="G1336" s="80">
        <f t="shared" ca="1" si="42"/>
        <v>3.0811202012011124E-2</v>
      </c>
    </row>
    <row r="1337" spans="2:7">
      <c r="B1337" s="444">
        <v>39259</v>
      </c>
      <c r="C1337" s="445">
        <v>54.526679999999999</v>
      </c>
      <c r="D1337" s="446">
        <f t="shared" si="41"/>
        <v>-6.1238641798182725E-2</v>
      </c>
      <c r="E1337" s="80">
        <v>1.2636703832306528E-2</v>
      </c>
      <c r="F1337">
        <v>1327</v>
      </c>
      <c r="G1337" s="80">
        <f t="shared" ca="1" si="42"/>
        <v>1.6095721778531257E-2</v>
      </c>
    </row>
    <row r="1338" spans="2:7">
      <c r="B1338" s="444">
        <v>41820</v>
      </c>
      <c r="C1338" s="445">
        <v>289.69671599999998</v>
      </c>
      <c r="D1338" s="446">
        <f t="shared" si="41"/>
        <v>0.1036047923154062</v>
      </c>
      <c r="E1338" s="80">
        <v>1.2622494717507537E-2</v>
      </c>
      <c r="F1338">
        <v>1328</v>
      </c>
      <c r="G1338" s="80">
        <f t="shared" ca="1" si="42"/>
        <v>2.673224745017209E-3</v>
      </c>
    </row>
    <row r="1339" spans="2:7">
      <c r="B1339" s="444">
        <v>37894</v>
      </c>
      <c r="C1339" s="445">
        <v>12.698456999999999</v>
      </c>
      <c r="D1339" s="446">
        <f t="shared" si="41"/>
        <v>-4.3443140224662335E-2</v>
      </c>
      <c r="E1339" s="80">
        <v>1.2617470922186236E-2</v>
      </c>
      <c r="F1339">
        <v>1329</v>
      </c>
      <c r="G1339" s="80">
        <f t="shared" ca="1" si="42"/>
        <v>-9.5455605675386617E-3</v>
      </c>
    </row>
    <row r="1340" spans="2:7">
      <c r="B1340" s="444">
        <v>39615</v>
      </c>
      <c r="C1340" s="445">
        <v>50.074787000000001</v>
      </c>
      <c r="D1340" s="446">
        <f t="shared" si="41"/>
        <v>-4.1819852941176516E-2</v>
      </c>
      <c r="E1340" s="80">
        <v>1.2611828108719303E-2</v>
      </c>
      <c r="F1340">
        <v>1330</v>
      </c>
      <c r="G1340" s="80">
        <f t="shared" ca="1" si="42"/>
        <v>3.2939455104657886E-2</v>
      </c>
    </row>
    <row r="1341" spans="2:7">
      <c r="B1341" s="444">
        <v>41344</v>
      </c>
      <c r="C1341" s="445">
        <v>148.89613299999999</v>
      </c>
      <c r="D1341" s="446">
        <f t="shared" si="41"/>
        <v>6.9259814824393473E-2</v>
      </c>
      <c r="E1341" s="80">
        <v>1.2610338884053274E-2</v>
      </c>
      <c r="F1341">
        <v>1331</v>
      </c>
      <c r="G1341" s="80">
        <f t="shared" ca="1" si="42"/>
        <v>-7.6183532523704548E-3</v>
      </c>
    </row>
    <row r="1342" spans="2:7">
      <c r="B1342" s="444">
        <v>38666</v>
      </c>
      <c r="C1342" s="445">
        <v>36.684780000000003</v>
      </c>
      <c r="D1342" s="446">
        <f t="shared" si="41"/>
        <v>-0.12387555797249228</v>
      </c>
      <c r="E1342" s="80">
        <v>1.2598026066530155E-2</v>
      </c>
      <c r="F1342">
        <v>1332</v>
      </c>
      <c r="G1342" s="80">
        <f t="shared" ca="1" si="42"/>
        <v>-4.2676883449970296E-4</v>
      </c>
    </row>
    <row r="1343" spans="2:7">
      <c r="B1343" s="444">
        <v>44133</v>
      </c>
      <c r="C1343" s="445">
        <v>724.60211200000003</v>
      </c>
      <c r="D1343" s="446">
        <f t="shared" si="41"/>
        <v>8.8172202085953E-2</v>
      </c>
      <c r="E1343" s="80">
        <v>1.2596599299400157E-2</v>
      </c>
      <c r="F1343">
        <v>1333</v>
      </c>
      <c r="G1343" s="80">
        <f t="shared" ca="1" si="42"/>
        <v>1.3299704075133228E-2</v>
      </c>
    </row>
    <row r="1344" spans="2:7">
      <c r="B1344" s="444">
        <v>40557</v>
      </c>
      <c r="C1344" s="445">
        <v>86.768508999999995</v>
      </c>
      <c r="D1344" s="446">
        <f t="shared" si="41"/>
        <v>-7.4590425774654356E-2</v>
      </c>
      <c r="E1344" s="80">
        <v>1.2587860894667902E-2</v>
      </c>
      <c r="F1344">
        <v>1334</v>
      </c>
      <c r="G1344" s="80">
        <f t="shared" ca="1" si="42"/>
        <v>5.0811582582480294E-2</v>
      </c>
    </row>
    <row r="1345" spans="2:7">
      <c r="B1345" s="444">
        <v>43826</v>
      </c>
      <c r="C1345" s="445">
        <v>482.84054600000002</v>
      </c>
      <c r="D1345" s="446">
        <f t="shared" si="41"/>
        <v>0.16009317592249461</v>
      </c>
      <c r="E1345" s="80">
        <v>1.2577964000608288E-2</v>
      </c>
      <c r="F1345">
        <v>1335</v>
      </c>
      <c r="G1345" s="80">
        <f t="shared" ca="1" si="42"/>
        <v>1.9734890100696734E-2</v>
      </c>
    </row>
    <row r="1346" spans="2:7">
      <c r="B1346" s="444">
        <v>37778</v>
      </c>
      <c r="C1346" s="445">
        <v>10.663608</v>
      </c>
      <c r="D1346" s="446">
        <f t="shared" si="41"/>
        <v>-0.14948894592282413</v>
      </c>
      <c r="E1346" s="80">
        <v>1.2577733675809277E-2</v>
      </c>
      <c r="F1346">
        <v>1336</v>
      </c>
      <c r="G1346" s="80">
        <f t="shared" ca="1" si="42"/>
        <v>8.0383935106260341E-3</v>
      </c>
    </row>
    <row r="1347" spans="2:7">
      <c r="B1347" s="444">
        <v>44418</v>
      </c>
      <c r="C1347" s="445">
        <v>936.90429700000004</v>
      </c>
      <c r="D1347" s="446">
        <f t="shared" si="41"/>
        <v>9.2962598425196941E-2</v>
      </c>
      <c r="E1347" s="80">
        <v>1.2517222142983897E-2</v>
      </c>
      <c r="F1347">
        <v>1337</v>
      </c>
      <c r="G1347" s="80">
        <f t="shared" ca="1" si="42"/>
        <v>-2.4561537040710003E-3</v>
      </c>
    </row>
    <row r="1348" spans="2:7">
      <c r="B1348" s="444">
        <v>40640</v>
      </c>
      <c r="C1348" s="445">
        <v>92.161758000000006</v>
      </c>
      <c r="D1348" s="446">
        <f t="shared" si="41"/>
        <v>-5.6529309344167111E-2</v>
      </c>
      <c r="E1348" s="80">
        <v>1.2507158193480583E-2</v>
      </c>
      <c r="F1348">
        <v>1338</v>
      </c>
      <c r="G1348" s="80">
        <f t="shared" ca="1" si="42"/>
        <v>-4.7689599175036637E-2</v>
      </c>
    </row>
    <row r="1349" spans="2:7">
      <c r="B1349" s="444">
        <v>43075</v>
      </c>
      <c r="C1349" s="445">
        <v>359.557434</v>
      </c>
      <c r="D1349" s="446">
        <f t="shared" si="41"/>
        <v>4.9815992785942287E-2</v>
      </c>
      <c r="E1349" s="80">
        <v>1.2499955331807922E-2</v>
      </c>
      <c r="F1349">
        <v>1339</v>
      </c>
      <c r="G1349" s="80">
        <f t="shared" ca="1" si="42"/>
        <v>2.3735448390340717E-2</v>
      </c>
    </row>
    <row r="1350" spans="2:7">
      <c r="B1350" s="444">
        <v>41031</v>
      </c>
      <c r="C1350" s="445">
        <v>97.667770000000004</v>
      </c>
      <c r="D1350" s="446">
        <f t="shared" si="41"/>
        <v>-8.431341917918278E-2</v>
      </c>
      <c r="E1350" s="80">
        <v>1.249884604944107E-2</v>
      </c>
      <c r="F1350">
        <v>1340</v>
      </c>
      <c r="G1350" s="80">
        <f t="shared" ca="1" si="42"/>
        <v>-2.0633690442828458E-2</v>
      </c>
    </row>
    <row r="1351" spans="2:7">
      <c r="B1351" s="444">
        <v>44809</v>
      </c>
      <c r="C1351" s="445">
        <v>861.72930899999994</v>
      </c>
      <c r="D1351" s="446">
        <f t="shared" si="41"/>
        <v>9.0959998052248414E-2</v>
      </c>
      <c r="E1351" s="80">
        <v>1.2493874000615524E-2</v>
      </c>
      <c r="F1351">
        <v>1341</v>
      </c>
      <c r="G1351" s="80">
        <f t="shared" ca="1" si="42"/>
        <v>1.8692537371202932E-2</v>
      </c>
    </row>
    <row r="1352" spans="2:7">
      <c r="B1352" s="444">
        <v>41073</v>
      </c>
      <c r="C1352" s="445">
        <v>92.458939000000001</v>
      </c>
      <c r="D1352" s="446">
        <f t="shared" si="41"/>
        <v>-7.030489599130807E-2</v>
      </c>
      <c r="E1352" s="80">
        <v>1.2480248962179363E-2</v>
      </c>
      <c r="F1352">
        <v>1342</v>
      </c>
      <c r="G1352" s="80">
        <f t="shared" ca="1" si="42"/>
        <v>5.4518442899881827E-3</v>
      </c>
    </row>
    <row r="1353" spans="2:7">
      <c r="B1353" s="444">
        <v>44179</v>
      </c>
      <c r="C1353" s="445">
        <v>753.02380400000004</v>
      </c>
      <c r="D1353" s="446">
        <f t="shared" si="41"/>
        <v>8.2616336125247436E-3</v>
      </c>
      <c r="E1353" s="80">
        <v>1.2467318020040086E-2</v>
      </c>
      <c r="F1353">
        <v>1343</v>
      </c>
      <c r="G1353" s="80">
        <f t="shared" ca="1" si="42"/>
        <v>-3.6191282163549783E-3</v>
      </c>
    </row>
    <row r="1354" spans="2:7">
      <c r="B1354" s="444">
        <v>43817</v>
      </c>
      <c r="C1354" s="445">
        <v>480.41589399999998</v>
      </c>
      <c r="D1354" s="446">
        <f t="shared" si="41"/>
        <v>0.14596192070300251</v>
      </c>
      <c r="E1354" s="80">
        <v>1.2460734856739153E-2</v>
      </c>
      <c r="F1354">
        <v>1344</v>
      </c>
      <c r="G1354" s="80">
        <f t="shared" ca="1" si="42"/>
        <v>2.1537081674070772E-4</v>
      </c>
    </row>
    <row r="1355" spans="2:7">
      <c r="B1355" s="444">
        <v>38236</v>
      </c>
      <c r="C1355" s="445">
        <v>24.664614</v>
      </c>
      <c r="D1355" s="446">
        <f t="shared" ref="D1355:D1418" si="43">B1355/B1356-1</f>
        <v>-7.7205261252564217E-2</v>
      </c>
      <c r="E1355" s="80">
        <v>1.2446077628511798E-2</v>
      </c>
      <c r="F1355">
        <v>1345</v>
      </c>
      <c r="G1355" s="80">
        <f t="shared" ref="G1355:G1418" ca="1" si="44">_xlfn.NORM.INV(RAND(),M$13,M$14)</f>
        <v>7.4447610521940805E-4</v>
      </c>
    </row>
    <row r="1356" spans="2:7">
      <c r="B1356" s="444">
        <v>41435</v>
      </c>
      <c r="C1356" s="445">
        <v>143.68553199999999</v>
      </c>
      <c r="D1356" s="446">
        <f t="shared" si="43"/>
        <v>-2.0518639339999534E-2</v>
      </c>
      <c r="E1356" s="80">
        <v>1.2429567670394492E-2</v>
      </c>
      <c r="F1356">
        <v>1346</v>
      </c>
      <c r="G1356" s="80">
        <f t="shared" ca="1" si="44"/>
        <v>3.9535983612688737E-2</v>
      </c>
    </row>
    <row r="1357" spans="2:7">
      <c r="B1357" s="444">
        <v>42303</v>
      </c>
      <c r="C1357" s="445">
        <v>344.22177099999999</v>
      </c>
      <c r="D1357" s="446">
        <f t="shared" si="43"/>
        <v>-6.512707182320443E-2</v>
      </c>
      <c r="E1357" s="80">
        <v>1.2427606997013507E-2</v>
      </c>
      <c r="F1357">
        <v>1347</v>
      </c>
      <c r="G1357" s="80">
        <f t="shared" ca="1" si="44"/>
        <v>2.1062980765731324E-2</v>
      </c>
    </row>
    <row r="1358" spans="2:7">
      <c r="B1358" s="444">
        <v>45250</v>
      </c>
      <c r="C1358" s="445">
        <v>1287.955688</v>
      </c>
      <c r="D1358" s="446">
        <f t="shared" si="43"/>
        <v>1.105094485578384E-4</v>
      </c>
      <c r="E1358" s="80">
        <v>1.2412615929998427E-2</v>
      </c>
      <c r="F1358">
        <v>1348</v>
      </c>
      <c r="G1358" s="80">
        <f t="shared" ca="1" si="44"/>
        <v>-4.7873890794846432E-3</v>
      </c>
    </row>
    <row r="1359" spans="2:7">
      <c r="B1359" s="444">
        <v>45245</v>
      </c>
      <c r="C1359" s="445">
        <v>1240.5828859999999</v>
      </c>
      <c r="D1359" s="446">
        <f t="shared" si="43"/>
        <v>7.0507512125872474E-2</v>
      </c>
      <c r="E1359" s="80">
        <v>1.2410902388354517E-2</v>
      </c>
      <c r="F1359">
        <v>1349</v>
      </c>
      <c r="G1359" s="80">
        <f t="shared" ca="1" si="44"/>
        <v>2.0575408700853552E-4</v>
      </c>
    </row>
    <row r="1360" spans="2:7">
      <c r="B1360" s="444">
        <v>42265</v>
      </c>
      <c r="C1360" s="445">
        <v>376.70581099999998</v>
      </c>
      <c r="D1360" s="446">
        <f t="shared" si="43"/>
        <v>7.1763661721820693E-2</v>
      </c>
      <c r="E1360" s="80">
        <v>1.2407925277890364E-2</v>
      </c>
      <c r="F1360">
        <v>1350</v>
      </c>
      <c r="G1360" s="80">
        <f t="shared" ca="1" si="44"/>
        <v>-1.1215565308152679E-2</v>
      </c>
    </row>
    <row r="1361" spans="2:7">
      <c r="B1361" s="444">
        <v>39435</v>
      </c>
      <c r="C1361" s="445">
        <v>50.893307</v>
      </c>
      <c r="D1361" s="446">
        <f t="shared" si="43"/>
        <v>-2.7736686390532506E-2</v>
      </c>
      <c r="E1361" s="80">
        <v>1.2374433893390657E-2</v>
      </c>
      <c r="F1361">
        <v>1351</v>
      </c>
      <c r="G1361" s="80">
        <f t="shared" ca="1" si="44"/>
        <v>-1.0039088699806055E-2</v>
      </c>
    </row>
    <row r="1362" spans="2:7">
      <c r="B1362" s="444">
        <v>40560</v>
      </c>
      <c r="C1362" s="445">
        <v>87.837874999999997</v>
      </c>
      <c r="D1362" s="446">
        <f t="shared" si="43"/>
        <v>-4.1982764970169839E-3</v>
      </c>
      <c r="E1362" s="80">
        <v>1.2324356063327047E-2</v>
      </c>
      <c r="F1362">
        <v>1352</v>
      </c>
      <c r="G1362" s="80">
        <f t="shared" ca="1" si="44"/>
        <v>4.8690615995662483E-2</v>
      </c>
    </row>
    <row r="1363" spans="2:7">
      <c r="B1363" s="444">
        <v>40731</v>
      </c>
      <c r="C1363" s="445">
        <v>94.701858999999999</v>
      </c>
      <c r="D1363" s="446">
        <f t="shared" si="43"/>
        <v>-8.3893749578282106E-2</v>
      </c>
      <c r="E1363" s="80">
        <v>1.2316193524674945E-2</v>
      </c>
      <c r="F1363">
        <v>1353</v>
      </c>
      <c r="G1363" s="80">
        <f t="shared" ca="1" si="44"/>
        <v>-6.4632332820441611E-3</v>
      </c>
    </row>
    <row r="1364" spans="2:7">
      <c r="B1364" s="444">
        <v>44461</v>
      </c>
      <c r="C1364" s="445">
        <v>1158.6889650000001</v>
      </c>
      <c r="D1364" s="446">
        <f t="shared" si="43"/>
        <v>2.7192496072451666E-2</v>
      </c>
      <c r="E1364" s="80">
        <v>1.2312333911912665E-2</v>
      </c>
      <c r="F1364">
        <v>1354</v>
      </c>
      <c r="G1364" s="80">
        <f t="shared" ca="1" si="44"/>
        <v>1.0293032969013573E-2</v>
      </c>
    </row>
    <row r="1365" spans="2:7">
      <c r="B1365" s="444">
        <v>43284</v>
      </c>
      <c r="C1365" s="445">
        <v>394.234802</v>
      </c>
      <c r="D1365" s="446">
        <f t="shared" si="43"/>
        <v>-1.3110194030871658E-2</v>
      </c>
      <c r="E1365" s="80">
        <v>1.2309578704086332E-2</v>
      </c>
      <c r="F1365">
        <v>1355</v>
      </c>
      <c r="G1365" s="80">
        <f t="shared" ca="1" si="44"/>
        <v>-3.3931254098564468E-3</v>
      </c>
    </row>
    <row r="1366" spans="2:7">
      <c r="B1366" s="444">
        <v>43859</v>
      </c>
      <c r="C1366" s="445">
        <v>519.71179199999995</v>
      </c>
      <c r="D1366" s="446">
        <f t="shared" si="43"/>
        <v>9.3113675447997313E-2</v>
      </c>
      <c r="E1366" s="80">
        <v>1.2303560615855469E-2</v>
      </c>
      <c r="F1366">
        <v>1356</v>
      </c>
      <c r="G1366" s="80">
        <f t="shared" ca="1" si="44"/>
        <v>1.7117647472399737E-2</v>
      </c>
    </row>
    <row r="1367" spans="2:7">
      <c r="B1367" s="444">
        <v>40123</v>
      </c>
      <c r="C1367" s="445">
        <v>55.481045000000002</v>
      </c>
      <c r="D1367" s="446">
        <f t="shared" si="43"/>
        <v>-9.2958064880750535E-2</v>
      </c>
      <c r="E1367" s="80">
        <v>1.2269929135871216E-2</v>
      </c>
      <c r="F1367">
        <v>1357</v>
      </c>
      <c r="G1367" s="80">
        <f t="shared" ca="1" si="44"/>
        <v>5.8305690066468678E-3</v>
      </c>
    </row>
    <row r="1368" spans="2:7">
      <c r="B1368" s="444">
        <v>44235</v>
      </c>
      <c r="C1368" s="445">
        <v>829.44689900000003</v>
      </c>
      <c r="D1368" s="446">
        <f t="shared" si="43"/>
        <v>6.0918575368749339E-2</v>
      </c>
      <c r="E1368" s="80">
        <v>1.2260126282012784E-2</v>
      </c>
      <c r="F1368">
        <v>1358</v>
      </c>
      <c r="G1368" s="80">
        <f t="shared" ca="1" si="44"/>
        <v>-1.3761742609081796E-2</v>
      </c>
    </row>
    <row r="1369" spans="2:7">
      <c r="B1369" s="444">
        <v>41695</v>
      </c>
      <c r="C1369" s="445">
        <v>298.28951999999998</v>
      </c>
      <c r="D1369" s="446">
        <f t="shared" si="43"/>
        <v>1.6579300256003959E-2</v>
      </c>
      <c r="E1369" s="80">
        <v>1.225316630544393E-2</v>
      </c>
      <c r="F1369">
        <v>1359</v>
      </c>
      <c r="G1369" s="80">
        <f t="shared" ca="1" si="44"/>
        <v>-1.1973396790944391E-2</v>
      </c>
    </row>
    <row r="1370" spans="2:7">
      <c r="B1370" s="444">
        <v>41015</v>
      </c>
      <c r="C1370" s="445">
        <v>90.967201000000003</v>
      </c>
      <c r="D1370" s="446">
        <f t="shared" si="43"/>
        <v>9.0783840968360341E-3</v>
      </c>
      <c r="E1370" s="80">
        <v>1.221405074667703E-2</v>
      </c>
      <c r="F1370">
        <v>1360</v>
      </c>
      <c r="G1370" s="80">
        <f t="shared" ca="1" si="44"/>
        <v>-3.7429225387055148E-2</v>
      </c>
    </row>
    <row r="1371" spans="2:7">
      <c r="B1371" s="444">
        <v>40646</v>
      </c>
      <c r="C1371" s="445">
        <v>92.059967</v>
      </c>
      <c r="D1371" s="446">
        <f t="shared" si="43"/>
        <v>7.3757066624398959E-2</v>
      </c>
      <c r="E1371" s="80">
        <v>1.2212759237775206E-2</v>
      </c>
      <c r="F1371">
        <v>1361</v>
      </c>
      <c r="G1371" s="80">
        <f t="shared" ca="1" si="44"/>
        <v>-4.8015407852548229E-3</v>
      </c>
    </row>
    <row r="1372" spans="2:7">
      <c r="B1372" s="444">
        <v>37854</v>
      </c>
      <c r="C1372" s="445">
        <v>12.808844000000001</v>
      </c>
      <c r="D1372" s="446">
        <f t="shared" si="43"/>
        <v>-2.2592889049549481E-2</v>
      </c>
      <c r="E1372" s="80">
        <v>1.2212605641939156E-2</v>
      </c>
      <c r="F1372">
        <v>1362</v>
      </c>
      <c r="G1372" s="80">
        <f t="shared" ca="1" si="44"/>
        <v>1.2667295627508983E-2</v>
      </c>
    </row>
    <row r="1373" spans="2:7">
      <c r="B1373" s="444">
        <v>38729</v>
      </c>
      <c r="C1373" s="445">
        <v>47.059296000000003</v>
      </c>
      <c r="D1373" s="446">
        <f t="shared" si="43"/>
        <v>-4.8988311560750453E-2</v>
      </c>
      <c r="E1373" s="80">
        <v>1.2193609508447167E-2</v>
      </c>
      <c r="F1373">
        <v>1363</v>
      </c>
      <c r="G1373" s="80">
        <f t="shared" ca="1" si="44"/>
        <v>8.1442960277931641E-3</v>
      </c>
    </row>
    <row r="1374" spans="2:7">
      <c r="B1374" s="444">
        <v>40724</v>
      </c>
      <c r="C1374" s="445">
        <v>91.9422</v>
      </c>
      <c r="D1374" s="446">
        <f t="shared" si="43"/>
        <v>4.9317186292192838E-2</v>
      </c>
      <c r="E1374" s="80">
        <v>1.2172653675843081E-2</v>
      </c>
      <c r="F1374">
        <v>1364</v>
      </c>
      <c r="G1374" s="80">
        <f t="shared" ca="1" si="44"/>
        <v>-4.546532846893968E-4</v>
      </c>
    </row>
    <row r="1375" spans="2:7">
      <c r="B1375" s="444">
        <v>38810</v>
      </c>
      <c r="C1375" s="445">
        <v>53.234932000000001</v>
      </c>
      <c r="D1375" s="446">
        <f t="shared" si="43"/>
        <v>-6.2899915489556979E-2</v>
      </c>
      <c r="E1375" s="80">
        <v>1.2167587559405391E-2</v>
      </c>
      <c r="F1375">
        <v>1365</v>
      </c>
      <c r="G1375" s="80">
        <f t="shared" ca="1" si="44"/>
        <v>-3.3209025900240587E-2</v>
      </c>
    </row>
    <row r="1376" spans="2:7">
      <c r="B1376" s="444">
        <v>41415</v>
      </c>
      <c r="C1376" s="445">
        <v>140.48170500000001</v>
      </c>
      <c r="D1376" s="446">
        <f t="shared" si="43"/>
        <v>-4.755881608904633E-2</v>
      </c>
      <c r="E1376" s="80">
        <v>1.2159849196929473E-2</v>
      </c>
      <c r="F1376">
        <v>1366</v>
      </c>
      <c r="G1376" s="80">
        <f t="shared" ca="1" si="44"/>
        <v>2.7473624404334377E-2</v>
      </c>
    </row>
    <row r="1377" spans="2:7">
      <c r="B1377" s="444">
        <v>43483</v>
      </c>
      <c r="C1377" s="445">
        <v>408.00576799999999</v>
      </c>
      <c r="D1377" s="446">
        <f t="shared" si="43"/>
        <v>-2.2348629628796912E-2</v>
      </c>
      <c r="E1377" s="80">
        <v>1.2150468855083085E-2</v>
      </c>
      <c r="F1377">
        <v>1367</v>
      </c>
      <c r="G1377" s="80">
        <f t="shared" ca="1" si="44"/>
        <v>-2.2535693165460429E-2</v>
      </c>
    </row>
    <row r="1378" spans="2:7">
      <c r="B1378" s="444">
        <v>44477</v>
      </c>
      <c r="C1378" s="445">
        <v>1164.546509</v>
      </c>
      <c r="D1378" s="446">
        <f t="shared" si="43"/>
        <v>2.7989645449082445E-2</v>
      </c>
      <c r="E1378" s="80">
        <v>1.2133553028376376E-2</v>
      </c>
      <c r="F1378">
        <v>1368</v>
      </c>
      <c r="G1378" s="80">
        <f t="shared" ca="1" si="44"/>
        <v>-2.7466827508056214E-2</v>
      </c>
    </row>
    <row r="1379" spans="2:7">
      <c r="B1379" s="444">
        <v>43266</v>
      </c>
      <c r="C1379" s="445">
        <v>398.77639799999997</v>
      </c>
      <c r="D1379" s="446">
        <f t="shared" si="43"/>
        <v>-3.4887352219495904E-2</v>
      </c>
      <c r="E1379" s="80">
        <v>1.2113900649085352E-2</v>
      </c>
      <c r="F1379">
        <v>1369</v>
      </c>
      <c r="G1379" s="80">
        <f t="shared" ca="1" si="44"/>
        <v>-2.115690870938397E-2</v>
      </c>
    </row>
    <row r="1380" spans="2:7">
      <c r="B1380" s="444">
        <v>44830</v>
      </c>
      <c r="C1380" s="445">
        <v>834.75421100000005</v>
      </c>
      <c r="D1380" s="446">
        <f t="shared" si="43"/>
        <v>0.13943676291175278</v>
      </c>
      <c r="E1380" s="80">
        <v>1.2111491248448569E-2</v>
      </c>
      <c r="F1380">
        <v>1370</v>
      </c>
      <c r="G1380" s="80">
        <f t="shared" ca="1" si="44"/>
        <v>6.3786491730090959E-3</v>
      </c>
    </row>
    <row r="1381" spans="2:7">
      <c r="B1381" s="444">
        <v>39344</v>
      </c>
      <c r="C1381" s="445">
        <v>47.157981999999997</v>
      </c>
      <c r="D1381" s="446">
        <f t="shared" si="43"/>
        <v>-9.5914334298451198E-2</v>
      </c>
      <c r="E1381" s="80">
        <v>1.2110693076531787E-2</v>
      </c>
      <c r="F1381">
        <v>1371</v>
      </c>
      <c r="G1381" s="80">
        <f t="shared" ca="1" si="44"/>
        <v>-3.0557263614869337E-2</v>
      </c>
    </row>
    <row r="1382" spans="2:7">
      <c r="B1382" s="444">
        <v>43518</v>
      </c>
      <c r="C1382" s="445">
        <v>451.029358</v>
      </c>
      <c r="D1382" s="446">
        <f t="shared" si="43"/>
        <v>1.651444722150841E-2</v>
      </c>
      <c r="E1382" s="80">
        <v>1.2103748521398172E-2</v>
      </c>
      <c r="F1382">
        <v>1372</v>
      </c>
      <c r="G1382" s="80">
        <f t="shared" ca="1" si="44"/>
        <v>-2.7645435140929452E-2</v>
      </c>
    </row>
    <row r="1383" spans="2:7">
      <c r="B1383" s="444">
        <v>42811</v>
      </c>
      <c r="C1383" s="445">
        <v>358.38073700000001</v>
      </c>
      <c r="D1383" s="446">
        <f t="shared" si="43"/>
        <v>2.3178497846039203E-3</v>
      </c>
      <c r="E1383" s="80">
        <v>1.2099600709482683E-2</v>
      </c>
      <c r="F1383">
        <v>1373</v>
      </c>
      <c r="G1383" s="80">
        <f t="shared" ca="1" si="44"/>
        <v>1.0516221504520444E-2</v>
      </c>
    </row>
    <row r="1384" spans="2:7">
      <c r="B1384" s="444">
        <v>42712</v>
      </c>
      <c r="C1384" s="445">
        <v>326.597534</v>
      </c>
      <c r="D1384" s="446">
        <f t="shared" si="43"/>
        <v>-4.9767514293977633E-2</v>
      </c>
      <c r="E1384" s="80">
        <v>1.2096607389679326E-2</v>
      </c>
      <c r="F1384">
        <v>1374</v>
      </c>
      <c r="G1384" s="80">
        <f t="shared" ca="1" si="44"/>
        <v>1.9260243353632082E-2</v>
      </c>
    </row>
    <row r="1385" spans="2:7">
      <c r="B1385" s="444">
        <v>44949</v>
      </c>
      <c r="C1385" s="445">
        <v>1051.998047</v>
      </c>
      <c r="D1385" s="446">
        <f t="shared" si="43"/>
        <v>0.17030306186211197</v>
      </c>
      <c r="E1385" s="80">
        <v>1.2095870751530846E-2</v>
      </c>
      <c r="F1385">
        <v>1375</v>
      </c>
      <c r="G1385" s="80">
        <f t="shared" ca="1" si="44"/>
        <v>3.620303396368442E-2</v>
      </c>
    </row>
    <row r="1386" spans="2:7">
      <c r="B1386" s="444">
        <v>38408</v>
      </c>
      <c r="C1386" s="445">
        <v>25.608194000000001</v>
      </c>
      <c r="D1386" s="446">
        <f t="shared" si="43"/>
        <v>-0.13217949297302178</v>
      </c>
      <c r="E1386" s="80">
        <v>1.2079373011934846E-2</v>
      </c>
      <c r="F1386">
        <v>1376</v>
      </c>
      <c r="G1386" s="80">
        <f t="shared" ca="1" si="44"/>
        <v>-5.1462737926528859E-3</v>
      </c>
    </row>
    <row r="1387" spans="2:7">
      <c r="B1387" s="444">
        <v>44258</v>
      </c>
      <c r="C1387" s="445">
        <v>835.942139</v>
      </c>
      <c r="D1387" s="446">
        <f t="shared" si="43"/>
        <v>0.14155274696930609</v>
      </c>
      <c r="E1387" s="80">
        <v>1.2057502177021506E-2</v>
      </c>
      <c r="F1387">
        <v>1377</v>
      </c>
      <c r="G1387" s="80">
        <f t="shared" ca="1" si="44"/>
        <v>2.9612291916016949E-2</v>
      </c>
    </row>
    <row r="1388" spans="2:7">
      <c r="B1388" s="444">
        <v>38770</v>
      </c>
      <c r="C1388" s="445">
        <v>49.531914</v>
      </c>
      <c r="D1388" s="446">
        <f t="shared" si="43"/>
        <v>-0.14399894021019166</v>
      </c>
      <c r="E1388" s="80">
        <v>1.2057402135348338E-2</v>
      </c>
      <c r="F1388">
        <v>1378</v>
      </c>
      <c r="G1388" s="80">
        <f t="shared" ca="1" si="44"/>
        <v>-7.707441592677001E-3</v>
      </c>
    </row>
    <row r="1389" spans="2:7">
      <c r="B1389" s="444">
        <v>45292</v>
      </c>
      <c r="C1389" s="445">
        <v>1441.831909</v>
      </c>
      <c r="D1389" s="446">
        <f t="shared" si="43"/>
        <v>8.6608128208819135E-2</v>
      </c>
      <c r="E1389" s="80">
        <v>1.2038745876266743E-2</v>
      </c>
      <c r="F1389">
        <v>1379</v>
      </c>
      <c r="G1389" s="80">
        <f t="shared" ca="1" si="44"/>
        <v>1.6285268935359726E-2</v>
      </c>
    </row>
    <row r="1390" spans="2:7">
      <c r="B1390" s="444">
        <v>41682</v>
      </c>
      <c r="C1390" s="445">
        <v>287.09140000000002</v>
      </c>
      <c r="D1390" s="446">
        <f t="shared" si="43"/>
        <v>-6.2946809945595983E-2</v>
      </c>
      <c r="E1390" s="80">
        <v>1.2015968066968252E-2</v>
      </c>
      <c r="F1390">
        <v>1380</v>
      </c>
      <c r="G1390" s="80">
        <f t="shared" ca="1" si="44"/>
        <v>-2.556277976560095E-3</v>
      </c>
    </row>
    <row r="1391" spans="2:7">
      <c r="B1391" s="444">
        <v>44482</v>
      </c>
      <c r="C1391" s="445">
        <v>1114.5170900000001</v>
      </c>
      <c r="D1391" s="446">
        <f t="shared" si="43"/>
        <v>6.6049944878493028E-2</v>
      </c>
      <c r="E1391" s="80">
        <v>1.1996708770211528E-2</v>
      </c>
      <c r="F1391">
        <v>1381</v>
      </c>
      <c r="G1391" s="80">
        <f t="shared" ca="1" si="44"/>
        <v>-1.8176841015720327E-2</v>
      </c>
    </row>
    <row r="1392" spans="2:7">
      <c r="B1392" s="444">
        <v>41726</v>
      </c>
      <c r="C1392" s="445">
        <v>270.722443</v>
      </c>
      <c r="D1392" s="446">
        <f t="shared" si="43"/>
        <v>-5.0732550732550785E-2</v>
      </c>
      <c r="E1392" s="80">
        <v>1.1985789174251194E-2</v>
      </c>
      <c r="F1392">
        <v>1382</v>
      </c>
      <c r="G1392" s="80">
        <f t="shared" ca="1" si="44"/>
        <v>3.6086711187543363E-2</v>
      </c>
    </row>
    <row r="1393" spans="2:7">
      <c r="B1393" s="444">
        <v>43956</v>
      </c>
      <c r="C1393" s="445">
        <v>444.21121199999999</v>
      </c>
      <c r="D1393" s="446">
        <f t="shared" si="43"/>
        <v>3.440485715630448E-2</v>
      </c>
      <c r="E1393" s="80">
        <v>1.1959279859291794E-2</v>
      </c>
      <c r="F1393">
        <v>1383</v>
      </c>
      <c r="G1393" s="80">
        <f t="shared" ca="1" si="44"/>
        <v>2.391307808622466E-2</v>
      </c>
    </row>
    <row r="1394" spans="2:7">
      <c r="B1394" s="444">
        <v>42494</v>
      </c>
      <c r="C1394" s="445">
        <v>295.934235</v>
      </c>
      <c r="D1394" s="446">
        <f t="shared" si="43"/>
        <v>3.8516056503250296E-2</v>
      </c>
      <c r="E1394" s="80">
        <v>1.1943688302469724E-2</v>
      </c>
      <c r="F1394">
        <v>1384</v>
      </c>
      <c r="G1394" s="80">
        <f t="shared" ca="1" si="44"/>
        <v>1.4606890225351476E-2</v>
      </c>
    </row>
    <row r="1395" spans="2:7">
      <c r="B1395" s="444">
        <v>40918</v>
      </c>
      <c r="C1395" s="445">
        <v>78.413330000000002</v>
      </c>
      <c r="D1395" s="446">
        <f t="shared" si="43"/>
        <v>-9.3491071824183591E-2</v>
      </c>
      <c r="E1395" s="80">
        <v>1.192925003689238E-2</v>
      </c>
      <c r="F1395">
        <v>1385</v>
      </c>
      <c r="G1395" s="80">
        <f t="shared" ca="1" si="44"/>
        <v>9.0613887439805509E-3</v>
      </c>
    </row>
    <row r="1396" spans="2:7">
      <c r="B1396" s="444">
        <v>45138</v>
      </c>
      <c r="C1396" s="445">
        <v>1074.876831</v>
      </c>
      <c r="D1396" s="446">
        <f t="shared" si="43"/>
        <v>9.4174969093156813E-2</v>
      </c>
      <c r="E1396" s="80">
        <v>1.191617751513574E-2</v>
      </c>
      <c r="F1396">
        <v>1386</v>
      </c>
      <c r="G1396" s="80">
        <f t="shared" ca="1" si="44"/>
        <v>-1.1668599890445506E-2</v>
      </c>
    </row>
    <row r="1397" spans="2:7">
      <c r="B1397" s="444">
        <v>41253</v>
      </c>
      <c r="C1397" s="445">
        <v>117.83678399999999</v>
      </c>
      <c r="D1397" s="446">
        <f t="shared" si="43"/>
        <v>-8.3653568493302854E-2</v>
      </c>
      <c r="E1397" s="80">
        <v>1.1888311891861791E-2</v>
      </c>
      <c r="F1397">
        <v>1387</v>
      </c>
      <c r="G1397" s="80">
        <f t="shared" ca="1" si="44"/>
        <v>-1.5986675680939508E-2</v>
      </c>
    </row>
    <row r="1398" spans="2:7">
      <c r="B1398" s="444">
        <v>45019</v>
      </c>
      <c r="C1398" s="445">
        <v>1030.3709719999999</v>
      </c>
      <c r="D1398" s="446">
        <f t="shared" si="43"/>
        <v>0.10802362786118636</v>
      </c>
      <c r="E1398" s="80">
        <v>1.1886745745656846E-2</v>
      </c>
      <c r="F1398">
        <v>1388</v>
      </c>
      <c r="G1398" s="80">
        <f t="shared" ca="1" si="44"/>
        <v>2.2462486153905208E-2</v>
      </c>
    </row>
    <row r="1399" spans="2:7">
      <c r="B1399" s="444">
        <v>40630</v>
      </c>
      <c r="C1399" s="445">
        <v>88.274276999999998</v>
      </c>
      <c r="D1399" s="446">
        <f t="shared" si="43"/>
        <v>-9.7532262721840901E-2</v>
      </c>
      <c r="E1399" s="80">
        <v>1.1883617265444846E-2</v>
      </c>
      <c r="F1399">
        <v>1389</v>
      </c>
      <c r="G1399" s="80">
        <f t="shared" ca="1" si="44"/>
        <v>2.6269011904124246E-2</v>
      </c>
    </row>
    <row r="1400" spans="2:7">
      <c r="B1400" s="444">
        <v>45021</v>
      </c>
      <c r="C1400" s="445">
        <v>1042.6152340000001</v>
      </c>
      <c r="D1400" s="446">
        <f t="shared" si="43"/>
        <v>0.19851453519327023</v>
      </c>
      <c r="E1400" s="80">
        <v>1.1883353018217857E-2</v>
      </c>
      <c r="F1400">
        <v>1390</v>
      </c>
      <c r="G1400" s="80">
        <f t="shared" ca="1" si="44"/>
        <v>-2.6394080393265476E-2</v>
      </c>
    </row>
    <row r="1401" spans="2:7">
      <c r="B1401" s="444">
        <v>37564</v>
      </c>
      <c r="C1401" s="445">
        <v>11.914687000000001</v>
      </c>
      <c r="D1401" s="446">
        <f t="shared" si="43"/>
        <v>-0.13144812596823052</v>
      </c>
      <c r="E1401" s="80">
        <v>1.1874444102001336E-2</v>
      </c>
      <c r="F1401">
        <v>1391</v>
      </c>
      <c r="G1401" s="80">
        <f t="shared" ca="1" si="44"/>
        <v>2.6231021302980176E-2</v>
      </c>
    </row>
    <row r="1402" spans="2:7">
      <c r="B1402" s="444">
        <v>43249</v>
      </c>
      <c r="C1402" s="445">
        <v>380.61013800000001</v>
      </c>
      <c r="D1402" s="446">
        <f t="shared" si="43"/>
        <v>1.7551702232783573E-2</v>
      </c>
      <c r="E1402" s="80">
        <v>1.1850296360292667E-2</v>
      </c>
      <c r="F1402">
        <v>1392</v>
      </c>
      <c r="G1402" s="80">
        <f t="shared" ca="1" si="44"/>
        <v>3.6932437206016439E-2</v>
      </c>
    </row>
    <row r="1403" spans="2:7">
      <c r="B1403" s="444">
        <v>42503</v>
      </c>
      <c r="C1403" s="445">
        <v>292.71618699999999</v>
      </c>
      <c r="D1403" s="446">
        <f t="shared" si="43"/>
        <v>3.22024431114456E-2</v>
      </c>
      <c r="E1403" s="80">
        <v>1.1822696613197126E-2</v>
      </c>
      <c r="F1403">
        <v>1393</v>
      </c>
      <c r="G1403" s="80">
        <f t="shared" ca="1" si="44"/>
        <v>-2.1908782572633453E-2</v>
      </c>
    </row>
    <row r="1404" spans="2:7">
      <c r="B1404" s="444">
        <v>41177</v>
      </c>
      <c r="C1404" s="445">
        <v>106.493576</v>
      </c>
      <c r="D1404" s="446">
        <f t="shared" si="43"/>
        <v>-3.4469013060707709E-2</v>
      </c>
      <c r="E1404" s="80">
        <v>1.1813026347908373E-2</v>
      </c>
      <c r="F1404">
        <v>1394</v>
      </c>
      <c r="G1404" s="80">
        <f t="shared" ca="1" si="44"/>
        <v>2.4429451602640054E-2</v>
      </c>
    </row>
    <row r="1405" spans="2:7">
      <c r="B1405" s="444">
        <v>42647</v>
      </c>
      <c r="C1405" s="445">
        <v>333.62085000000002</v>
      </c>
      <c r="D1405" s="446">
        <f t="shared" si="43"/>
        <v>-4.7839074022215655E-3</v>
      </c>
      <c r="E1405" s="80">
        <v>1.1810281597317562E-2</v>
      </c>
      <c r="F1405">
        <v>1395</v>
      </c>
      <c r="G1405" s="80">
        <f t="shared" ca="1" si="44"/>
        <v>4.3905276008848948E-3</v>
      </c>
    </row>
    <row r="1406" spans="2:7">
      <c r="B1406" s="444">
        <v>42852</v>
      </c>
      <c r="C1406" s="445">
        <v>335.17865</v>
      </c>
      <c r="D1406" s="446">
        <f t="shared" si="43"/>
        <v>5.0448595381673789E-2</v>
      </c>
      <c r="E1406" s="80">
        <v>1.1809178033709955E-2</v>
      </c>
      <c r="F1406">
        <v>1396</v>
      </c>
      <c r="G1406" s="80">
        <f t="shared" ca="1" si="44"/>
        <v>2.0549730497299158E-3</v>
      </c>
    </row>
    <row r="1407" spans="2:7">
      <c r="B1407" s="444">
        <v>40794</v>
      </c>
      <c r="C1407" s="445">
        <v>76.443527000000003</v>
      </c>
      <c r="D1407" s="446">
        <f t="shared" si="43"/>
        <v>-2.2921606668103722E-2</v>
      </c>
      <c r="E1407" s="80">
        <v>1.1807194872010207E-2</v>
      </c>
      <c r="F1407">
        <v>1397</v>
      </c>
      <c r="G1407" s="80">
        <f t="shared" ca="1" si="44"/>
        <v>-3.6407943366659444E-2</v>
      </c>
    </row>
    <row r="1408" spans="2:7">
      <c r="B1408" s="444">
        <v>41751</v>
      </c>
      <c r="C1408" s="445">
        <v>280.52392600000002</v>
      </c>
      <c r="D1408" s="446">
        <f t="shared" si="43"/>
        <v>-7.1952520672179276E-2</v>
      </c>
      <c r="E1408" s="80">
        <v>1.1806121111245238E-2</v>
      </c>
      <c r="F1408">
        <v>1398</v>
      </c>
      <c r="G1408" s="80">
        <f t="shared" ca="1" si="44"/>
        <v>-1.9826309389069156E-2</v>
      </c>
    </row>
    <row r="1409" spans="2:7">
      <c r="B1409" s="444">
        <v>44988</v>
      </c>
      <c r="C1409" s="445">
        <v>1049.9339600000001</v>
      </c>
      <c r="D1409" s="446">
        <f t="shared" si="43"/>
        <v>2.8344152875560136E-2</v>
      </c>
      <c r="E1409" s="80">
        <v>1.1799779755494955E-2</v>
      </c>
      <c r="F1409">
        <v>1399</v>
      </c>
      <c r="G1409" s="80">
        <f t="shared" ca="1" si="44"/>
        <v>-4.219217715136004E-2</v>
      </c>
    </row>
    <row r="1410" spans="2:7">
      <c r="B1410" s="444">
        <v>43748</v>
      </c>
      <c r="C1410" s="445">
        <v>451.59484900000001</v>
      </c>
      <c r="D1410" s="446">
        <f t="shared" si="43"/>
        <v>-3.2444985071325871E-2</v>
      </c>
      <c r="E1410" s="80">
        <v>1.1797072291897193E-2</v>
      </c>
      <c r="F1410">
        <v>1400</v>
      </c>
      <c r="G1410" s="80">
        <f t="shared" ca="1" si="44"/>
        <v>1.6009064824494747E-2</v>
      </c>
    </row>
    <row r="1411" spans="2:7">
      <c r="B1411" s="444">
        <v>45215</v>
      </c>
      <c r="C1411" s="445">
        <v>1223.0610349999999</v>
      </c>
      <c r="D1411" s="446">
        <f t="shared" si="43"/>
        <v>2.4911596699610072E-2</v>
      </c>
      <c r="E1411" s="80">
        <v>1.174461230670576E-2</v>
      </c>
      <c r="F1411">
        <v>1401</v>
      </c>
      <c r="G1411" s="80">
        <f t="shared" ca="1" si="44"/>
        <v>2.7834792653560762E-2</v>
      </c>
    </row>
    <row r="1412" spans="2:7">
      <c r="B1412" s="444">
        <v>44116</v>
      </c>
      <c r="C1412" s="445">
        <v>743.38385000000005</v>
      </c>
      <c r="D1412" s="446">
        <f t="shared" si="43"/>
        <v>0.13950665116879768</v>
      </c>
      <c r="E1412" s="80">
        <v>1.1744091691037628E-2</v>
      </c>
      <c r="F1412">
        <v>1402</v>
      </c>
      <c r="G1412" s="80">
        <f t="shared" ca="1" si="44"/>
        <v>-1.1936903663093109E-2</v>
      </c>
    </row>
    <row r="1413" spans="2:7">
      <c r="B1413" s="444">
        <v>38715</v>
      </c>
      <c r="C1413" s="445">
        <v>42.311520000000002</v>
      </c>
      <c r="D1413" s="446">
        <f t="shared" si="43"/>
        <v>3.0805687203791399E-2</v>
      </c>
      <c r="E1413" s="80">
        <v>1.1722963523975061E-2</v>
      </c>
      <c r="F1413">
        <v>1403</v>
      </c>
      <c r="G1413" s="80">
        <f t="shared" ca="1" si="44"/>
        <v>-8.4999111034716468E-3</v>
      </c>
    </row>
    <row r="1414" spans="2:7">
      <c r="B1414" s="444">
        <v>37558</v>
      </c>
      <c r="C1414" s="445">
        <v>12.087638</v>
      </c>
      <c r="D1414" s="446">
        <f t="shared" si="43"/>
        <v>-0.11953489462456335</v>
      </c>
      <c r="E1414" s="80">
        <v>1.1703232642634953E-2</v>
      </c>
      <c r="F1414">
        <v>1404</v>
      </c>
      <c r="G1414" s="80">
        <f t="shared" ca="1" si="44"/>
        <v>-2.3378917262062208E-2</v>
      </c>
    </row>
    <row r="1415" spans="2:7">
      <c r="B1415" s="444">
        <v>42657</v>
      </c>
      <c r="C1415" s="445">
        <v>331.39862099999999</v>
      </c>
      <c r="D1415" s="446">
        <f t="shared" si="43"/>
        <v>-1.4349091917371437E-2</v>
      </c>
      <c r="E1415" s="80">
        <v>1.1702157833831439E-2</v>
      </c>
      <c r="F1415">
        <v>1405</v>
      </c>
      <c r="G1415" s="80">
        <f t="shared" ca="1" si="44"/>
        <v>4.8986501683442448E-3</v>
      </c>
    </row>
    <row r="1416" spans="2:7">
      <c r="B1416" s="444">
        <v>43278</v>
      </c>
      <c r="C1416" s="445">
        <v>387.31738300000001</v>
      </c>
      <c r="D1416" s="446">
        <f t="shared" si="43"/>
        <v>0.12360775761352127</v>
      </c>
      <c r="E1416" s="80">
        <v>1.1698336035454115E-2</v>
      </c>
      <c r="F1416">
        <v>1406</v>
      </c>
      <c r="G1416" s="80">
        <f t="shared" ca="1" si="44"/>
        <v>-2.7353406989298269E-2</v>
      </c>
    </row>
    <row r="1417" spans="2:7">
      <c r="B1417" s="444">
        <v>38517</v>
      </c>
      <c r="C1417" s="445">
        <v>29.600624</v>
      </c>
      <c r="D1417" s="446">
        <f t="shared" si="43"/>
        <v>-0.12983462859208383</v>
      </c>
      <c r="E1417" s="80">
        <v>1.169550029201849E-2</v>
      </c>
      <c r="F1417">
        <v>1407</v>
      </c>
      <c r="G1417" s="80">
        <f t="shared" ca="1" si="44"/>
        <v>6.1780486037415717E-3</v>
      </c>
    </row>
    <row r="1418" spans="2:7">
      <c r="B1418" s="444">
        <v>44264</v>
      </c>
      <c r="C1418" s="445">
        <v>842.78387499999997</v>
      </c>
      <c r="D1418" s="446">
        <f t="shared" si="43"/>
        <v>8.7727920577972185E-2</v>
      </c>
      <c r="E1418" s="80">
        <v>1.1695459286457321E-2</v>
      </c>
      <c r="F1418">
        <v>1408</v>
      </c>
      <c r="G1418" s="80">
        <f t="shared" ca="1" si="44"/>
        <v>5.7810833193037446E-2</v>
      </c>
    </row>
    <row r="1419" spans="2:7">
      <c r="B1419" s="444">
        <v>40694</v>
      </c>
      <c r="C1419" s="445">
        <v>95.668205</v>
      </c>
      <c r="D1419" s="446">
        <f t="shared" ref="D1419:D1482" si="45">B1419/B1420-1</f>
        <v>6.4257133143290623E-2</v>
      </c>
      <c r="E1419" s="80">
        <v>1.1692848645076026E-2</v>
      </c>
      <c r="F1419">
        <v>1409</v>
      </c>
      <c r="G1419" s="80">
        <f t="shared" ref="G1419:G1482" ca="1" si="46">_xlfn.NORM.INV(RAND(),M$13,M$14)</f>
        <v>1.6157472046755737E-2</v>
      </c>
    </row>
    <row r="1420" spans="2:7">
      <c r="B1420" s="444">
        <v>38237</v>
      </c>
      <c r="C1420" s="445">
        <v>24.952649999999998</v>
      </c>
      <c r="D1420" s="446">
        <f t="shared" si="45"/>
        <v>-0.15264265927977838</v>
      </c>
      <c r="E1420" s="80">
        <v>1.1678106943007416E-2</v>
      </c>
      <c r="F1420">
        <v>1410</v>
      </c>
      <c r="G1420" s="80">
        <f t="shared" ca="1" si="46"/>
        <v>-1.3767615518325961E-2</v>
      </c>
    </row>
    <row r="1421" spans="2:7">
      <c r="B1421" s="444">
        <v>45125</v>
      </c>
      <c r="C1421" s="445">
        <v>1113.8752440000001</v>
      </c>
      <c r="D1421" s="446">
        <f t="shared" si="45"/>
        <v>-9.9623644011515022E-4</v>
      </c>
      <c r="E1421" s="80">
        <v>1.1657794661728671E-2</v>
      </c>
      <c r="F1421">
        <v>1411</v>
      </c>
      <c r="G1421" s="80">
        <f t="shared" ca="1" si="46"/>
        <v>6.8241492040724602E-3</v>
      </c>
    </row>
    <row r="1422" spans="2:7">
      <c r="B1422" s="444">
        <v>45170</v>
      </c>
      <c r="C1422" s="445">
        <v>1141.3889160000001</v>
      </c>
      <c r="D1422" s="446">
        <f t="shared" si="45"/>
        <v>9.8572366660991895E-2</v>
      </c>
      <c r="E1422" s="80">
        <v>1.164528480325755E-2</v>
      </c>
      <c r="F1422">
        <v>1412</v>
      </c>
      <c r="G1422" s="80">
        <f t="shared" ca="1" si="46"/>
        <v>1.8703969600401386E-2</v>
      </c>
    </row>
    <row r="1423" spans="2:7">
      <c r="B1423" s="444">
        <v>41117</v>
      </c>
      <c r="C1423" s="445">
        <v>97.526505</v>
      </c>
      <c r="D1423" s="446">
        <f t="shared" si="45"/>
        <v>-4.370173969671598E-2</v>
      </c>
      <c r="E1423" s="80">
        <v>1.1626875361577804E-2</v>
      </c>
      <c r="F1423">
        <v>1413</v>
      </c>
      <c r="G1423" s="80">
        <f t="shared" ca="1" si="46"/>
        <v>-2.2687079083104803E-2</v>
      </c>
    </row>
    <row r="1424" spans="2:7">
      <c r="B1424" s="444">
        <v>42996</v>
      </c>
      <c r="C1424" s="445">
        <v>374.90673800000002</v>
      </c>
      <c r="D1424" s="446">
        <f t="shared" si="45"/>
        <v>0.14308502153453495</v>
      </c>
      <c r="E1424" s="80">
        <v>1.1611641235133252E-2</v>
      </c>
      <c r="F1424">
        <v>1414</v>
      </c>
      <c r="G1424" s="80">
        <f t="shared" ca="1" si="46"/>
        <v>-1.6210143928355222E-2</v>
      </c>
    </row>
    <row r="1425" spans="2:7">
      <c r="B1425" s="444">
        <v>37614</v>
      </c>
      <c r="C1425" s="445">
        <v>13.839138999999999</v>
      </c>
      <c r="D1425" s="446">
        <f t="shared" si="45"/>
        <v>-8.6107196656786011E-2</v>
      </c>
      <c r="E1425" s="80">
        <v>1.1565012555077692E-2</v>
      </c>
      <c r="F1425">
        <v>1415</v>
      </c>
      <c r="G1425" s="80">
        <f t="shared" ca="1" si="46"/>
        <v>1.4493125106961472E-2</v>
      </c>
    </row>
    <row r="1426" spans="2:7">
      <c r="B1426" s="444">
        <v>41158</v>
      </c>
      <c r="C1426" s="445">
        <v>107.105789</v>
      </c>
      <c r="D1426" s="446">
        <f t="shared" si="45"/>
        <v>-2.1119726014365181E-2</v>
      </c>
      <c r="E1426" s="80">
        <v>1.1564351187848709E-2</v>
      </c>
      <c r="F1426">
        <v>1416</v>
      </c>
      <c r="G1426" s="80">
        <f t="shared" ca="1" si="46"/>
        <v>-1.2095033127825729E-2</v>
      </c>
    </row>
    <row r="1427" spans="2:7">
      <c r="B1427" s="444">
        <v>42046</v>
      </c>
      <c r="C1427" s="445">
        <v>383.75387599999999</v>
      </c>
      <c r="D1427" s="446">
        <f t="shared" si="45"/>
        <v>-2.6239607216471006E-2</v>
      </c>
      <c r="E1427" s="80">
        <v>1.1560161467041974E-2</v>
      </c>
      <c r="F1427">
        <v>1417</v>
      </c>
      <c r="G1427" s="80">
        <f t="shared" ca="1" si="46"/>
        <v>-3.1577249493658479E-3</v>
      </c>
    </row>
    <row r="1428" spans="2:7">
      <c r="B1428" s="444">
        <v>43179</v>
      </c>
      <c r="C1428" s="445">
        <v>393.25192299999998</v>
      </c>
      <c r="D1428" s="446">
        <f t="shared" si="45"/>
        <v>9.2005766166763703E-2</v>
      </c>
      <c r="E1428" s="80">
        <v>1.1548587323294335E-2</v>
      </c>
      <c r="F1428">
        <v>1418</v>
      </c>
      <c r="G1428" s="80">
        <f t="shared" ca="1" si="46"/>
        <v>1.3743332060144964E-2</v>
      </c>
    </row>
    <row r="1429" spans="2:7">
      <c r="B1429" s="444">
        <v>39541</v>
      </c>
      <c r="C1429" s="445">
        <v>42.37632</v>
      </c>
      <c r="D1429" s="446">
        <f t="shared" si="45"/>
        <v>-0.11217639266228085</v>
      </c>
      <c r="E1429" s="80">
        <v>1.1538821889376383E-2</v>
      </c>
      <c r="F1429">
        <v>1419</v>
      </c>
      <c r="G1429" s="80">
        <f t="shared" ca="1" si="46"/>
        <v>-2.5734198765566946E-2</v>
      </c>
    </row>
    <row r="1430" spans="2:7">
      <c r="B1430" s="444">
        <v>44537</v>
      </c>
      <c r="C1430" s="445">
        <v>1020.889282</v>
      </c>
      <c r="D1430" s="446">
        <f t="shared" si="45"/>
        <v>0.11125804680872298</v>
      </c>
      <c r="E1430" s="80">
        <v>1.1526120808519558E-2</v>
      </c>
      <c r="F1430">
        <v>1420</v>
      </c>
      <c r="G1430" s="80">
        <f t="shared" ca="1" si="46"/>
        <v>2.3055325507565522E-2</v>
      </c>
    </row>
    <row r="1431" spans="2:7">
      <c r="B1431" s="444">
        <v>40078</v>
      </c>
      <c r="C1431" s="445">
        <v>62.132446000000002</v>
      </c>
      <c r="D1431" s="446">
        <f t="shared" si="45"/>
        <v>-3.843570057581569E-2</v>
      </c>
      <c r="E1431" s="80">
        <v>1.1502922327399245E-2</v>
      </c>
      <c r="F1431">
        <v>1421</v>
      </c>
      <c r="G1431" s="80">
        <f t="shared" ca="1" si="46"/>
        <v>-8.7908786412499735E-3</v>
      </c>
    </row>
    <row r="1432" spans="2:7">
      <c r="B1432" s="444">
        <v>41680</v>
      </c>
      <c r="C1432" s="445">
        <v>272.71554600000002</v>
      </c>
      <c r="D1432" s="446">
        <f t="shared" si="45"/>
        <v>-7.4641445761733483E-2</v>
      </c>
      <c r="E1432" s="80">
        <v>1.149959407686274E-2</v>
      </c>
      <c r="F1432">
        <v>1422</v>
      </c>
      <c r="G1432" s="80">
        <f t="shared" ca="1" si="46"/>
        <v>2.2590712499559754E-2</v>
      </c>
    </row>
    <row r="1433" spans="2:7">
      <c r="B1433" s="444">
        <v>45042</v>
      </c>
      <c r="C1433" s="445">
        <v>999.78301999999996</v>
      </c>
      <c r="D1433" s="446">
        <f t="shared" si="45"/>
        <v>6.7877379738732646E-2</v>
      </c>
      <c r="E1433" s="80">
        <v>1.1486231279609127E-2</v>
      </c>
      <c r="F1433">
        <v>1423</v>
      </c>
      <c r="G1433" s="80">
        <f t="shared" ca="1" si="46"/>
        <v>-7.2527914249558359E-2</v>
      </c>
    </row>
    <row r="1434" spans="2:7">
      <c r="B1434" s="444">
        <v>42179</v>
      </c>
      <c r="C1434" s="445">
        <v>369.806915</v>
      </c>
      <c r="D1434" s="446">
        <f t="shared" si="45"/>
        <v>-6.7496462681287617E-2</v>
      </c>
      <c r="E1434" s="80">
        <v>1.1482967047909742E-2</v>
      </c>
      <c r="F1434">
        <v>1424</v>
      </c>
      <c r="G1434" s="80">
        <f t="shared" ca="1" si="46"/>
        <v>-1.4102512309596891E-2</v>
      </c>
    </row>
    <row r="1435" spans="2:7">
      <c r="B1435" s="444">
        <v>45232</v>
      </c>
      <c r="C1435" s="445">
        <v>1237.424683</v>
      </c>
      <c r="D1435" s="446">
        <f t="shared" si="45"/>
        <v>5.1393505497315362E-2</v>
      </c>
      <c r="E1435" s="80">
        <v>1.1477903605304318E-2</v>
      </c>
      <c r="F1435">
        <v>1425</v>
      </c>
      <c r="G1435" s="80">
        <f t="shared" ca="1" si="46"/>
        <v>-1.6575677013496957E-2</v>
      </c>
    </row>
    <row r="1436" spans="2:7">
      <c r="B1436" s="444">
        <v>43021</v>
      </c>
      <c r="C1436" s="445">
        <v>387.08532700000001</v>
      </c>
      <c r="D1436" s="446">
        <f t="shared" si="45"/>
        <v>1.0713027134970021E-2</v>
      </c>
      <c r="E1436" s="80">
        <v>1.1462594606563181E-2</v>
      </c>
      <c r="F1436">
        <v>1426</v>
      </c>
      <c r="G1436" s="80">
        <f t="shared" ca="1" si="46"/>
        <v>-5.2874314563737339E-4</v>
      </c>
    </row>
    <row r="1437" spans="2:7">
      <c r="B1437" s="444">
        <v>42565</v>
      </c>
      <c r="C1437" s="445">
        <v>294.78064000000001</v>
      </c>
      <c r="D1437" s="446">
        <f t="shared" si="45"/>
        <v>2.620666377356673E-2</v>
      </c>
      <c r="E1437" s="80">
        <v>1.1458498096435621E-2</v>
      </c>
      <c r="F1437">
        <v>1427</v>
      </c>
      <c r="G1437" s="80">
        <f t="shared" ca="1" si="46"/>
        <v>3.7603272429150528E-2</v>
      </c>
    </row>
    <row r="1438" spans="2:7">
      <c r="B1438" s="444">
        <v>41478</v>
      </c>
      <c r="C1438" s="445">
        <v>171.71893299999999</v>
      </c>
      <c r="D1438" s="446">
        <f t="shared" si="45"/>
        <v>6.7782211352812372E-2</v>
      </c>
      <c r="E1438" s="80">
        <v>1.1457275136018019E-2</v>
      </c>
      <c r="F1438">
        <v>1428</v>
      </c>
      <c r="G1438" s="80">
        <f t="shared" ca="1" si="46"/>
        <v>-1.1279197212182172E-2</v>
      </c>
    </row>
    <row r="1439" spans="2:7">
      <c r="B1439" s="444">
        <v>38845</v>
      </c>
      <c r="C1439" s="445">
        <v>47.905284999999999</v>
      </c>
      <c r="D1439" s="446">
        <f t="shared" si="45"/>
        <v>-0.1449106278066391</v>
      </c>
      <c r="E1439" s="80">
        <v>1.144655949753326E-2</v>
      </c>
      <c r="F1439">
        <v>1429</v>
      </c>
      <c r="G1439" s="80">
        <f t="shared" ca="1" si="46"/>
        <v>-1.8481421380038696E-2</v>
      </c>
    </row>
    <row r="1440" spans="2:7">
      <c r="B1440" s="444">
        <v>45428</v>
      </c>
      <c r="C1440" s="445">
        <v>1337.8920900000001</v>
      </c>
      <c r="D1440" s="446">
        <f t="shared" si="45"/>
        <v>0.18410009122898474</v>
      </c>
      <c r="E1440" s="80">
        <v>1.1441177412670589E-2</v>
      </c>
      <c r="F1440">
        <v>1430</v>
      </c>
      <c r="G1440" s="80">
        <f t="shared" ca="1" si="46"/>
        <v>4.592492783070258E-3</v>
      </c>
    </row>
    <row r="1441" spans="2:7">
      <c r="B1441" s="444">
        <v>38365</v>
      </c>
      <c r="C1441" s="445">
        <v>24.138100000000001</v>
      </c>
      <c r="D1441" s="446">
        <f t="shared" si="45"/>
        <v>-2.5006988741772318E-2</v>
      </c>
      <c r="E1441" s="80">
        <v>1.1432220724788111E-2</v>
      </c>
      <c r="F1441">
        <v>1431</v>
      </c>
      <c r="G1441" s="80">
        <f t="shared" ca="1" si="46"/>
        <v>5.0863844160650304E-2</v>
      </c>
    </row>
    <row r="1442" spans="2:7">
      <c r="B1442" s="444">
        <v>39349</v>
      </c>
      <c r="C1442" s="445">
        <v>46.286686000000003</v>
      </c>
      <c r="D1442" s="446">
        <f t="shared" si="45"/>
        <v>-0.13194352525921027</v>
      </c>
      <c r="E1442" s="80">
        <v>1.1423368825931535E-2</v>
      </c>
      <c r="F1442">
        <v>1432</v>
      </c>
      <c r="G1442" s="80">
        <f t="shared" ca="1" si="46"/>
        <v>-3.4806603288457569E-2</v>
      </c>
    </row>
    <row r="1443" spans="2:7">
      <c r="B1443" s="444">
        <v>45330</v>
      </c>
      <c r="C1443" s="445">
        <v>1599.8905030000001</v>
      </c>
      <c r="D1443" s="446">
        <f t="shared" si="45"/>
        <v>2.8334202944579223E-2</v>
      </c>
      <c r="E1443" s="80">
        <v>1.1421717121634423E-2</v>
      </c>
      <c r="F1443">
        <v>1433</v>
      </c>
      <c r="G1443" s="80">
        <f t="shared" ca="1" si="46"/>
        <v>-2.7740235869970094E-2</v>
      </c>
    </row>
    <row r="1444" spans="2:7">
      <c r="B1444" s="444">
        <v>44081</v>
      </c>
      <c r="C1444" s="445">
        <v>606.89550799999995</v>
      </c>
      <c r="D1444" s="446">
        <f t="shared" si="45"/>
        <v>-3.5489850354898378E-3</v>
      </c>
      <c r="E1444" s="80">
        <v>1.141545190436033E-2</v>
      </c>
      <c r="F1444">
        <v>1434</v>
      </c>
      <c r="G1444" s="80">
        <f t="shared" ca="1" si="46"/>
        <v>-7.27845702686196E-3</v>
      </c>
    </row>
    <row r="1445" spans="2:7">
      <c r="B1445" s="444">
        <v>44238</v>
      </c>
      <c r="C1445" s="445">
        <v>840.40240500000004</v>
      </c>
      <c r="D1445" s="446">
        <f t="shared" si="45"/>
        <v>0.17657384504907037</v>
      </c>
      <c r="E1445" s="80">
        <v>1.1412847879020749E-2</v>
      </c>
      <c r="F1445">
        <v>1435</v>
      </c>
      <c r="G1445" s="80">
        <f t="shared" ca="1" si="46"/>
        <v>2.3039478552098879E-3</v>
      </c>
    </row>
    <row r="1446" spans="2:7">
      <c r="B1446" s="444">
        <v>37599</v>
      </c>
      <c r="C1446" s="445">
        <v>14.023135</v>
      </c>
      <c r="D1446" s="446">
        <f t="shared" si="45"/>
        <v>-3.6935529315335169E-2</v>
      </c>
      <c r="E1446" s="80">
        <v>1.1412413054746828E-2</v>
      </c>
      <c r="F1446">
        <v>1436</v>
      </c>
      <c r="G1446" s="80">
        <f t="shared" ca="1" si="46"/>
        <v>-3.0511090365224744E-2</v>
      </c>
    </row>
    <row r="1447" spans="2:7">
      <c r="B1447" s="444">
        <v>39041</v>
      </c>
      <c r="C1447" s="445">
        <v>51.261532000000003</v>
      </c>
      <c r="D1447" s="446">
        <f t="shared" si="45"/>
        <v>-7.7154000709136028E-2</v>
      </c>
      <c r="E1447" s="80">
        <v>1.1411621869238386E-2</v>
      </c>
      <c r="F1447">
        <v>1437</v>
      </c>
      <c r="G1447" s="80">
        <f t="shared" ca="1" si="46"/>
        <v>1.388474604836825E-2</v>
      </c>
    </row>
    <row r="1448" spans="2:7">
      <c r="B1448" s="444">
        <v>42305</v>
      </c>
      <c r="C1448" s="445">
        <v>349.802277</v>
      </c>
      <c r="D1448" s="446">
        <f t="shared" si="45"/>
        <v>8.5745816651267903E-2</v>
      </c>
      <c r="E1448" s="80">
        <v>1.1410120959641556E-2</v>
      </c>
      <c r="F1448">
        <v>1438</v>
      </c>
      <c r="G1448" s="80">
        <f t="shared" ca="1" si="46"/>
        <v>-8.4106656688450031E-3</v>
      </c>
    </row>
    <row r="1449" spans="2:7">
      <c r="B1449" s="444">
        <v>38964</v>
      </c>
      <c r="C1449" s="445">
        <v>47.416556999999997</v>
      </c>
      <c r="D1449" s="446">
        <f t="shared" si="45"/>
        <v>-0.10030479357162647</v>
      </c>
      <c r="E1449" s="80">
        <v>1.1392062137341785E-2</v>
      </c>
      <c r="F1449">
        <v>1439</v>
      </c>
      <c r="G1449" s="80">
        <f t="shared" ca="1" si="46"/>
        <v>-4.0326077944274452E-2</v>
      </c>
    </row>
    <row r="1450" spans="2:7">
      <c r="B1450" s="444">
        <v>43308</v>
      </c>
      <c r="C1450" s="445">
        <v>405.14727800000003</v>
      </c>
      <c r="D1450" s="446">
        <f t="shared" si="45"/>
        <v>0.13303508358841531</v>
      </c>
      <c r="E1450" s="80">
        <v>1.1389907056250426E-2</v>
      </c>
      <c r="F1450">
        <v>1440</v>
      </c>
      <c r="G1450" s="80">
        <f t="shared" ca="1" si="46"/>
        <v>-3.8509831380026498E-2</v>
      </c>
    </row>
    <row r="1451" spans="2:7">
      <c r="B1451" s="444">
        <v>38223</v>
      </c>
      <c r="C1451" s="445">
        <v>24.278053</v>
      </c>
      <c r="D1451" s="446">
        <f t="shared" si="45"/>
        <v>-0.10827267637178051</v>
      </c>
      <c r="E1451" s="80">
        <v>1.1367549819365941E-2</v>
      </c>
      <c r="F1451">
        <v>1441</v>
      </c>
      <c r="G1451" s="80">
        <f t="shared" ca="1" si="46"/>
        <v>-2.3809953701852977E-3</v>
      </c>
    </row>
    <row r="1452" spans="2:7">
      <c r="B1452" s="444">
        <v>42864</v>
      </c>
      <c r="C1452" s="445">
        <v>351.75747699999999</v>
      </c>
      <c r="D1452" s="446">
        <f t="shared" si="45"/>
        <v>4.2057665191812088E-2</v>
      </c>
      <c r="E1452" s="80">
        <v>1.136629936904443E-2</v>
      </c>
      <c r="F1452">
        <v>1442</v>
      </c>
      <c r="G1452" s="80">
        <f t="shared" ca="1" si="46"/>
        <v>2.2101997666847409E-2</v>
      </c>
    </row>
    <row r="1453" spans="2:7">
      <c r="B1453" s="444">
        <v>41134</v>
      </c>
      <c r="C1453" s="445">
        <v>102.27376599999999</v>
      </c>
      <c r="D1453" s="446">
        <f t="shared" si="45"/>
        <v>-7.4267452851420113E-2</v>
      </c>
      <c r="E1453" s="80">
        <v>1.1363521968346557E-2</v>
      </c>
      <c r="F1453">
        <v>1443</v>
      </c>
      <c r="G1453" s="80">
        <f t="shared" ca="1" si="46"/>
        <v>1.6235200188653879E-2</v>
      </c>
    </row>
    <row r="1454" spans="2:7">
      <c r="B1454" s="444">
        <v>44434</v>
      </c>
      <c r="C1454" s="445">
        <v>1028.2873540000001</v>
      </c>
      <c r="D1454" s="446">
        <f t="shared" si="45"/>
        <v>7.0569810866160765E-2</v>
      </c>
      <c r="E1454" s="80">
        <v>1.1348501457113747E-2</v>
      </c>
      <c r="F1454">
        <v>1444</v>
      </c>
      <c r="G1454" s="80">
        <f t="shared" ca="1" si="46"/>
        <v>3.3994007137215843E-2</v>
      </c>
    </row>
    <row r="1455" spans="2:7">
      <c r="B1455" s="444">
        <v>41505</v>
      </c>
      <c r="C1455" s="445">
        <v>177.63076799999999</v>
      </c>
      <c r="D1455" s="446">
        <f t="shared" si="45"/>
        <v>2.2315820586713997E-2</v>
      </c>
      <c r="E1455" s="80">
        <v>1.1346319488494849E-2</v>
      </c>
      <c r="F1455">
        <v>1445</v>
      </c>
      <c r="G1455" s="80">
        <f t="shared" ca="1" si="46"/>
        <v>1.5874345835088274E-2</v>
      </c>
    </row>
    <row r="1456" spans="2:7">
      <c r="B1456" s="444">
        <v>40599</v>
      </c>
      <c r="C1456" s="445">
        <v>82.544815</v>
      </c>
      <c r="D1456" s="446">
        <f t="shared" si="45"/>
        <v>-8.5472172702629745E-3</v>
      </c>
      <c r="E1456" s="80">
        <v>1.1340442043201504E-2</v>
      </c>
      <c r="F1456">
        <v>1446</v>
      </c>
      <c r="G1456" s="80">
        <f t="shared" ca="1" si="46"/>
        <v>-5.2682595841544123E-3</v>
      </c>
    </row>
    <row r="1457" spans="2:7">
      <c r="B1457" s="444">
        <v>40949</v>
      </c>
      <c r="C1457" s="445">
        <v>87.946228000000005</v>
      </c>
      <c r="D1457" s="446">
        <f t="shared" si="45"/>
        <v>9.8646082517448441E-3</v>
      </c>
      <c r="E1457" s="80">
        <v>1.1327875485721117E-2</v>
      </c>
      <c r="F1457">
        <v>1447</v>
      </c>
      <c r="G1457" s="80">
        <f t="shared" ca="1" si="46"/>
        <v>4.0088023739804225E-2</v>
      </c>
    </row>
    <row r="1458" spans="2:7">
      <c r="B1458" s="444">
        <v>40549</v>
      </c>
      <c r="C1458" s="445">
        <v>88.077567999999999</v>
      </c>
      <c r="D1458" s="446">
        <f t="shared" si="45"/>
        <v>5.2974629307434684E-2</v>
      </c>
      <c r="E1458" s="80">
        <v>1.1326201709849881E-2</v>
      </c>
      <c r="F1458">
        <v>1448</v>
      </c>
      <c r="G1458" s="80">
        <f t="shared" ca="1" si="46"/>
        <v>1.4637394408345812E-2</v>
      </c>
    </row>
    <row r="1459" spans="2:7">
      <c r="B1459" s="444">
        <v>38509</v>
      </c>
      <c r="C1459" s="445">
        <v>29.062237</v>
      </c>
      <c r="D1459" s="446">
        <f t="shared" si="45"/>
        <v>-0.13979047065919092</v>
      </c>
      <c r="E1459" s="80">
        <v>1.1306729035756691E-2</v>
      </c>
      <c r="F1459">
        <v>1449</v>
      </c>
      <c r="G1459" s="80">
        <f t="shared" ca="1" si="46"/>
        <v>-1.8712707352099435E-3</v>
      </c>
    </row>
    <row r="1460" spans="2:7">
      <c r="B1460" s="444">
        <v>44767</v>
      </c>
      <c r="C1460" s="445">
        <v>856.80377199999998</v>
      </c>
      <c r="D1460" s="446">
        <f t="shared" si="45"/>
        <v>0.16160253249954581</v>
      </c>
      <c r="E1460" s="80">
        <v>1.1301347857753719E-2</v>
      </c>
      <c r="F1460">
        <v>1450</v>
      </c>
      <c r="G1460" s="80">
        <f t="shared" ca="1" si="46"/>
        <v>3.0597569963267375E-3</v>
      </c>
    </row>
    <row r="1461" spans="2:7">
      <c r="B1461" s="444">
        <v>38539</v>
      </c>
      <c r="C1461" s="445">
        <v>30.200239</v>
      </c>
      <c r="D1461" s="446">
        <f t="shared" si="45"/>
        <v>-0.12115752987320993</v>
      </c>
      <c r="E1461" s="80">
        <v>1.1301235354958639E-2</v>
      </c>
      <c r="F1461">
        <v>1451</v>
      </c>
      <c r="G1461" s="80">
        <f t="shared" ca="1" si="46"/>
        <v>2.9926391986044146E-2</v>
      </c>
    </row>
    <row r="1462" spans="2:7">
      <c r="B1462" s="444">
        <v>43852</v>
      </c>
      <c r="C1462" s="445">
        <v>502.49279799999999</v>
      </c>
      <c r="D1462" s="446">
        <f t="shared" si="45"/>
        <v>6.5817616177328508E-2</v>
      </c>
      <c r="E1462" s="80">
        <v>1.1300669095973825E-2</v>
      </c>
      <c r="F1462">
        <v>1452</v>
      </c>
      <c r="G1462" s="80">
        <f t="shared" ca="1" si="46"/>
        <v>-1.7858578667913898E-2</v>
      </c>
    </row>
    <row r="1463" spans="2:7">
      <c r="B1463" s="444">
        <v>41144</v>
      </c>
      <c r="C1463" s="445">
        <v>105.372688</v>
      </c>
      <c r="D1463" s="446">
        <f t="shared" si="45"/>
        <v>2.6034912718204462E-2</v>
      </c>
      <c r="E1463" s="80">
        <v>1.1299624589664825E-2</v>
      </c>
      <c r="F1463">
        <v>1453</v>
      </c>
      <c r="G1463" s="80">
        <f t="shared" ca="1" si="46"/>
        <v>-2.6220084507221294E-2</v>
      </c>
    </row>
    <row r="1464" spans="2:7">
      <c r="B1464" s="444">
        <v>40100</v>
      </c>
      <c r="C1464" s="445">
        <v>55.148304000000003</v>
      </c>
      <c r="D1464" s="446">
        <f t="shared" si="45"/>
        <v>-7.158733098721981E-2</v>
      </c>
      <c r="E1464" s="80">
        <v>1.1295518935527715E-2</v>
      </c>
      <c r="F1464">
        <v>1454</v>
      </c>
      <c r="G1464" s="80">
        <f t="shared" ca="1" si="46"/>
        <v>1.5138542494332247E-2</v>
      </c>
    </row>
    <row r="1465" spans="2:7">
      <c r="B1465" s="444">
        <v>43192</v>
      </c>
      <c r="C1465" s="445">
        <v>411.00125100000002</v>
      </c>
      <c r="D1465" s="446">
        <f t="shared" si="45"/>
        <v>0.13124328854665923</v>
      </c>
      <c r="E1465" s="80">
        <v>1.1253420169834882E-2</v>
      </c>
      <c r="F1465">
        <v>1455</v>
      </c>
      <c r="G1465" s="80">
        <f t="shared" ca="1" si="46"/>
        <v>-4.2639276248927209E-2</v>
      </c>
    </row>
    <row r="1466" spans="2:7">
      <c r="B1466" s="444">
        <v>38181</v>
      </c>
      <c r="C1466" s="445">
        <v>22.569565000000001</v>
      </c>
      <c r="D1466" s="446">
        <f t="shared" si="45"/>
        <v>-0.12187212511499546</v>
      </c>
      <c r="E1466" s="80">
        <v>1.120718735297288E-2</v>
      </c>
      <c r="F1466">
        <v>1456</v>
      </c>
      <c r="G1466" s="80">
        <f t="shared" ca="1" si="46"/>
        <v>3.4829324284565533E-2</v>
      </c>
    </row>
    <row r="1467" spans="2:7">
      <c r="B1467" s="444">
        <v>43480</v>
      </c>
      <c r="C1467" s="445">
        <v>400.15216099999998</v>
      </c>
      <c r="D1467" s="446">
        <f t="shared" si="45"/>
        <v>1.9628074947822594E-2</v>
      </c>
      <c r="E1467" s="80">
        <v>1.120343931137957E-2</v>
      </c>
      <c r="F1467">
        <v>1457</v>
      </c>
      <c r="G1467" s="80">
        <f t="shared" ca="1" si="46"/>
        <v>2.3313240294243406E-2</v>
      </c>
    </row>
    <row r="1468" spans="2:7">
      <c r="B1468" s="444">
        <v>42643</v>
      </c>
      <c r="C1468" s="445">
        <v>326.17895499999997</v>
      </c>
      <c r="D1468" s="446">
        <f t="shared" si="45"/>
        <v>-5.590240878498054E-2</v>
      </c>
      <c r="E1468" s="80">
        <v>1.1187436920905292E-2</v>
      </c>
      <c r="F1468">
        <v>1458</v>
      </c>
      <c r="G1468" s="80">
        <f t="shared" ca="1" si="46"/>
        <v>8.420830494140618E-3</v>
      </c>
    </row>
    <row r="1469" spans="2:7">
      <c r="B1469" s="444">
        <v>45168</v>
      </c>
      <c r="C1469" s="445">
        <v>1126.661865</v>
      </c>
      <c r="D1469" s="446">
        <f t="shared" si="45"/>
        <v>4.3806008316471523E-3</v>
      </c>
      <c r="E1469" s="80">
        <v>1.1187399651881424E-2</v>
      </c>
      <c r="F1469">
        <v>1459</v>
      </c>
      <c r="G1469" s="80">
        <f t="shared" ca="1" si="46"/>
        <v>-1.7221507002787774E-2</v>
      </c>
    </row>
    <row r="1470" spans="2:7">
      <c r="B1470" s="444">
        <v>44971</v>
      </c>
      <c r="C1470" s="445">
        <v>1055.9857179999999</v>
      </c>
      <c r="D1470" s="446">
        <f t="shared" si="45"/>
        <v>6.2265265147041449E-2</v>
      </c>
      <c r="E1470" s="80">
        <v>1.1185816974130791E-2</v>
      </c>
      <c r="F1470">
        <v>1460</v>
      </c>
      <c r="G1470" s="80">
        <f t="shared" ca="1" si="46"/>
        <v>-8.4897661012811737E-3</v>
      </c>
    </row>
    <row r="1471" spans="2:7">
      <c r="B1471" s="444">
        <v>42335</v>
      </c>
      <c r="C1471" s="445">
        <v>347.80917399999998</v>
      </c>
      <c r="D1471" s="446">
        <f t="shared" si="45"/>
        <v>0.12899354632247051</v>
      </c>
      <c r="E1471" s="80">
        <v>1.1183069964789238E-2</v>
      </c>
      <c r="F1471">
        <v>1461</v>
      </c>
      <c r="G1471" s="80">
        <f t="shared" ca="1" si="46"/>
        <v>4.6553181711261757E-2</v>
      </c>
    </row>
    <row r="1472" spans="2:7">
      <c r="B1472" s="444">
        <v>37498</v>
      </c>
      <c r="C1472" s="445">
        <v>14.866179000000001</v>
      </c>
      <c r="D1472" s="446">
        <f t="shared" si="45"/>
        <v>-5.5680072527638624E-2</v>
      </c>
      <c r="E1472" s="80">
        <v>1.1180325576283012E-2</v>
      </c>
      <c r="F1472">
        <v>1462</v>
      </c>
      <c r="G1472" s="80">
        <f t="shared" ca="1" si="46"/>
        <v>-2.4132171362003199E-2</v>
      </c>
    </row>
    <row r="1473" spans="2:7">
      <c r="B1473" s="444">
        <v>39709</v>
      </c>
      <c r="C1473" s="445">
        <v>36.353580000000001</v>
      </c>
      <c r="D1473" s="446">
        <f t="shared" si="45"/>
        <v>-0.10162666003031606</v>
      </c>
      <c r="E1473" s="80">
        <v>1.1169246303608604E-2</v>
      </c>
      <c r="F1473">
        <v>1463</v>
      </c>
      <c r="G1473" s="80">
        <f t="shared" ca="1" si="46"/>
        <v>-8.6830346123703758E-3</v>
      </c>
    </row>
    <row r="1474" spans="2:7">
      <c r="B1474" s="444">
        <v>44201</v>
      </c>
      <c r="C1474" s="445">
        <v>855.10906999999997</v>
      </c>
      <c r="D1474" s="446">
        <f t="shared" si="45"/>
        <v>0.10317717822647077</v>
      </c>
      <c r="E1474" s="80">
        <v>1.1168965867584424E-2</v>
      </c>
      <c r="F1474">
        <v>1464</v>
      </c>
      <c r="G1474" s="80">
        <f t="shared" ca="1" si="46"/>
        <v>5.4732765756763781E-3</v>
      </c>
    </row>
    <row r="1475" spans="2:7">
      <c r="B1475" s="444">
        <v>40067</v>
      </c>
      <c r="C1475" s="445">
        <v>56.688248000000002</v>
      </c>
      <c r="D1475" s="446">
        <f t="shared" si="45"/>
        <v>-3.2588686004278999E-3</v>
      </c>
      <c r="E1475" s="80">
        <v>1.1148538101402483E-2</v>
      </c>
      <c r="F1475">
        <v>1465</v>
      </c>
      <c r="G1475" s="80">
        <f t="shared" ca="1" si="46"/>
        <v>9.7632732048300083E-3</v>
      </c>
    </row>
    <row r="1476" spans="2:7">
      <c r="B1476" s="444">
        <v>40198</v>
      </c>
      <c r="C1476" s="445">
        <v>69.452965000000006</v>
      </c>
      <c r="D1476" s="446">
        <f t="shared" si="45"/>
        <v>-6.3527376096897958E-3</v>
      </c>
      <c r="E1476" s="80">
        <v>1.1146184196938913E-2</v>
      </c>
      <c r="F1476">
        <v>1466</v>
      </c>
      <c r="G1476" s="80">
        <f t="shared" ca="1" si="46"/>
        <v>2.6032162047826208E-3</v>
      </c>
    </row>
    <row r="1477" spans="2:7">
      <c r="B1477" s="444">
        <v>40455</v>
      </c>
      <c r="C1477" s="445">
        <v>79.859566000000001</v>
      </c>
      <c r="D1477" s="446">
        <f t="shared" si="45"/>
        <v>6.4605263157894832E-2</v>
      </c>
      <c r="E1477" s="80">
        <v>1.1139357158519436E-2</v>
      </c>
      <c r="F1477">
        <v>1467</v>
      </c>
      <c r="G1477" s="80">
        <f t="shared" ca="1" si="46"/>
        <v>1.6603912209861159E-3</v>
      </c>
    </row>
    <row r="1478" spans="2:7">
      <c r="B1478" s="444">
        <v>38000</v>
      </c>
      <c r="C1478" s="445">
        <v>24.711554</v>
      </c>
      <c r="D1478" s="446">
        <f t="shared" si="45"/>
        <v>-0.12051287985743053</v>
      </c>
      <c r="E1478" s="80">
        <v>1.1133595245884198E-2</v>
      </c>
      <c r="F1478">
        <v>1468</v>
      </c>
      <c r="G1478" s="80">
        <f t="shared" ca="1" si="46"/>
        <v>1.6205409900077797E-2</v>
      </c>
    </row>
    <row r="1479" spans="2:7">
      <c r="B1479" s="444">
        <v>43207</v>
      </c>
      <c r="C1479" s="445">
        <v>424.21868899999998</v>
      </c>
      <c r="D1479" s="446">
        <f t="shared" si="45"/>
        <v>1.9417704794262081E-2</v>
      </c>
      <c r="E1479" s="80">
        <v>1.1101033199388821E-2</v>
      </c>
      <c r="F1479">
        <v>1469</v>
      </c>
      <c r="G1479" s="80">
        <f t="shared" ca="1" si="46"/>
        <v>2.6295849364773104E-2</v>
      </c>
    </row>
    <row r="1480" spans="2:7">
      <c r="B1480" s="444">
        <v>42384</v>
      </c>
      <c r="C1480" s="445">
        <v>334.05712899999997</v>
      </c>
      <c r="D1480" s="446">
        <f t="shared" si="45"/>
        <v>6.3028266158360768E-2</v>
      </c>
      <c r="E1480" s="80">
        <v>1.1099722109235266E-2</v>
      </c>
      <c r="F1480">
        <v>1470</v>
      </c>
      <c r="G1480" s="80">
        <f t="shared" ca="1" si="46"/>
        <v>1.3299681236765235E-2</v>
      </c>
    </row>
    <row r="1481" spans="2:7">
      <c r="B1481" s="444">
        <v>39871</v>
      </c>
      <c r="C1481" s="445">
        <v>18.011628999999999</v>
      </c>
      <c r="D1481" s="446">
        <f t="shared" si="45"/>
        <v>-3.7729248913097591E-3</v>
      </c>
      <c r="E1481" s="80">
        <v>1.1099703040883702E-2</v>
      </c>
      <c r="F1481">
        <v>1471</v>
      </c>
      <c r="G1481" s="80">
        <f t="shared" ca="1" si="46"/>
        <v>4.5688084073692691E-3</v>
      </c>
    </row>
    <row r="1482" spans="2:7">
      <c r="B1482" s="444">
        <v>40022</v>
      </c>
      <c r="C1482" s="445">
        <v>43.761741999999998</v>
      </c>
      <c r="D1482" s="446">
        <f t="shared" si="45"/>
        <v>-1.9985011241563377E-4</v>
      </c>
      <c r="E1482" s="80">
        <v>1.109218238286358E-2</v>
      </c>
      <c r="F1482">
        <v>1472</v>
      </c>
      <c r="G1482" s="80">
        <f t="shared" ca="1" si="46"/>
        <v>-3.4122921993903953E-2</v>
      </c>
    </row>
    <row r="1483" spans="2:7">
      <c r="B1483" s="444">
        <v>40030</v>
      </c>
      <c r="C1483" s="445">
        <v>46.243777999999999</v>
      </c>
      <c r="D1483" s="446">
        <f t="shared" ref="D1483:D1546" si="47">B1483/B1484-1</f>
        <v>-1.7403470875573812E-2</v>
      </c>
      <c r="E1483" s="80">
        <v>1.10914934184283E-2</v>
      </c>
      <c r="F1483">
        <v>1473</v>
      </c>
      <c r="G1483" s="80">
        <f t="shared" ref="G1483:G1546" ca="1" si="48">_xlfn.NORM.INV(RAND(),M$13,M$14)</f>
        <v>-3.4854477248322496E-2</v>
      </c>
    </row>
    <row r="1484" spans="2:7">
      <c r="B1484" s="444">
        <v>40739</v>
      </c>
      <c r="C1484" s="445">
        <v>92.481133</v>
      </c>
      <c r="D1484" s="446">
        <f t="shared" si="47"/>
        <v>-4.3191319460754385E-2</v>
      </c>
      <c r="E1484" s="80">
        <v>1.1072717737385274E-2</v>
      </c>
      <c r="F1484">
        <v>1474</v>
      </c>
      <c r="G1484" s="80">
        <f t="shared" ca="1" si="48"/>
        <v>-2.1134335713088766E-3</v>
      </c>
    </row>
    <row r="1485" spans="2:7">
      <c r="B1485" s="444">
        <v>42578</v>
      </c>
      <c r="C1485" s="445">
        <v>305.00125100000002</v>
      </c>
      <c r="D1485" s="446">
        <f t="shared" si="47"/>
        <v>9.2682579941687493E-3</v>
      </c>
      <c r="E1485" s="80">
        <v>1.1069655694105451E-2</v>
      </c>
      <c r="F1485">
        <v>1475</v>
      </c>
      <c r="G1485" s="80">
        <f t="shared" ca="1" si="48"/>
        <v>1.6853262584291116E-2</v>
      </c>
    </row>
    <row r="1486" spans="2:7">
      <c r="B1486" s="444">
        <v>42187</v>
      </c>
      <c r="C1486" s="445">
        <v>376.27194200000002</v>
      </c>
      <c r="D1486" s="446">
        <f t="shared" si="47"/>
        <v>4.0960347422705823E-2</v>
      </c>
      <c r="E1486" s="80">
        <v>1.106957334631975E-2</v>
      </c>
      <c r="F1486">
        <v>1476</v>
      </c>
      <c r="G1486" s="80">
        <f t="shared" ca="1" si="48"/>
        <v>-1.4085588582440292E-2</v>
      </c>
    </row>
    <row r="1487" spans="2:7">
      <c r="B1487" s="444">
        <v>40527</v>
      </c>
      <c r="C1487" s="445">
        <v>82.675301000000005</v>
      </c>
      <c r="D1487" s="446">
        <f t="shared" si="47"/>
        <v>6.3337968672106726E-2</v>
      </c>
      <c r="E1487" s="80">
        <v>1.1048707386118517E-2</v>
      </c>
      <c r="F1487">
        <v>1477</v>
      </c>
      <c r="G1487" s="80">
        <f t="shared" ca="1" si="48"/>
        <v>-3.241329043492309E-5</v>
      </c>
    </row>
    <row r="1488" spans="2:7">
      <c r="B1488" s="444">
        <v>38113</v>
      </c>
      <c r="C1488" s="445">
        <v>22.205727</v>
      </c>
      <c r="D1488" s="446">
        <f t="shared" si="47"/>
        <v>-0.15374025801008062</v>
      </c>
      <c r="E1488" s="80">
        <v>1.1043484282806437E-2</v>
      </c>
      <c r="F1488">
        <v>1478</v>
      </c>
      <c r="G1488" s="80">
        <f t="shared" ca="1" si="48"/>
        <v>5.472755634940314E-3</v>
      </c>
    </row>
    <row r="1489" spans="2:7">
      <c r="B1489" s="444">
        <v>45037</v>
      </c>
      <c r="C1489" s="445">
        <v>984.20739700000001</v>
      </c>
      <c r="D1489" s="446">
        <f t="shared" si="47"/>
        <v>2.8502081988019956E-3</v>
      </c>
      <c r="E1489" s="80">
        <v>1.1036013071473505E-2</v>
      </c>
      <c r="F1489">
        <v>1479</v>
      </c>
      <c r="G1489" s="80">
        <f t="shared" ca="1" si="48"/>
        <v>6.6944840459147881E-3</v>
      </c>
    </row>
    <row r="1490" spans="2:7">
      <c r="B1490" s="444">
        <v>44909</v>
      </c>
      <c r="C1490" s="445">
        <v>982.12329099999999</v>
      </c>
      <c r="D1490" s="446">
        <f t="shared" si="47"/>
        <v>6.0199721428739972E-2</v>
      </c>
      <c r="E1490" s="80">
        <v>1.1007981111882836E-2</v>
      </c>
      <c r="F1490">
        <v>1480</v>
      </c>
      <c r="G1490" s="80">
        <f t="shared" ca="1" si="48"/>
        <v>2.2047300123998428E-2</v>
      </c>
    </row>
    <row r="1491" spans="2:7">
      <c r="B1491" s="444">
        <v>42359</v>
      </c>
      <c r="C1491" s="445">
        <v>340.99301100000002</v>
      </c>
      <c r="D1491" s="446">
        <f t="shared" si="47"/>
        <v>0.1047964320179442</v>
      </c>
      <c r="E1491" s="80">
        <v>1.0991220775514066E-2</v>
      </c>
      <c r="F1491">
        <v>1481</v>
      </c>
      <c r="G1491" s="80">
        <f t="shared" ca="1" si="48"/>
        <v>-2.3198368943166903E-2</v>
      </c>
    </row>
    <row r="1492" spans="2:7">
      <c r="B1492" s="444">
        <v>38341</v>
      </c>
      <c r="C1492" s="445">
        <v>27.494879000000001</v>
      </c>
      <c r="D1492" s="446">
        <f t="shared" si="47"/>
        <v>-0.11000464252553388</v>
      </c>
      <c r="E1492" s="80">
        <v>1.0990186420865911E-2</v>
      </c>
      <c r="F1492">
        <v>1482</v>
      </c>
      <c r="G1492" s="80">
        <f t="shared" ca="1" si="48"/>
        <v>-2.6743934975928953E-2</v>
      </c>
    </row>
    <row r="1493" spans="2:7">
      <c r="B1493" s="444">
        <v>43080</v>
      </c>
      <c r="C1493" s="445">
        <v>368.519226</v>
      </c>
      <c r="D1493" s="446">
        <f t="shared" si="47"/>
        <v>2.6618687891714066E-2</v>
      </c>
      <c r="E1493" s="80">
        <v>1.0971411143261278E-2</v>
      </c>
      <c r="F1493">
        <v>1483</v>
      </c>
      <c r="G1493" s="80">
        <f t="shared" ca="1" si="48"/>
        <v>3.3008749709707678E-2</v>
      </c>
    </row>
    <row r="1494" spans="2:7">
      <c r="B1494" s="444">
        <v>41963</v>
      </c>
      <c r="C1494" s="445">
        <v>322.209991</v>
      </c>
      <c r="D1494" s="446">
        <f t="shared" si="47"/>
        <v>-1.8799541702714695E-2</v>
      </c>
      <c r="E1494" s="80">
        <v>1.0942951832832337E-2</v>
      </c>
      <c r="F1494">
        <v>1484</v>
      </c>
      <c r="G1494" s="80">
        <f t="shared" ca="1" si="48"/>
        <v>-3.4063699727556351E-2</v>
      </c>
    </row>
    <row r="1495" spans="2:7">
      <c r="B1495" s="444">
        <v>42767</v>
      </c>
      <c r="C1495" s="445">
        <v>336.937927</v>
      </c>
      <c r="D1495" s="446">
        <f t="shared" si="47"/>
        <v>3.2670111556478476E-2</v>
      </c>
      <c r="E1495" s="80">
        <v>1.0929719474878086E-2</v>
      </c>
      <c r="F1495">
        <v>1485</v>
      </c>
      <c r="G1495" s="80">
        <f t="shared" ca="1" si="48"/>
        <v>-3.0461487957383515E-2</v>
      </c>
    </row>
    <row r="1496" spans="2:7">
      <c r="B1496" s="444">
        <v>41414</v>
      </c>
      <c r="C1496" s="445">
        <v>138.79399100000001</v>
      </c>
      <c r="D1496" s="446">
        <f t="shared" si="47"/>
        <v>-3.6704503163379254E-2</v>
      </c>
      <c r="E1496" s="80">
        <v>1.0903665296980947E-2</v>
      </c>
      <c r="F1496">
        <v>1486</v>
      </c>
      <c r="G1496" s="80">
        <f t="shared" ca="1" si="48"/>
        <v>2.809229582244107E-4</v>
      </c>
    </row>
    <row r="1497" spans="2:7">
      <c r="B1497" s="444">
        <v>42992</v>
      </c>
      <c r="C1497" s="445">
        <v>367.99221799999998</v>
      </c>
      <c r="D1497" s="446">
        <f t="shared" si="47"/>
        <v>1.9057551910495851E-2</v>
      </c>
      <c r="E1497" s="80">
        <v>1.0903134026415628E-2</v>
      </c>
      <c r="F1497">
        <v>1487</v>
      </c>
      <c r="G1497" s="80">
        <f t="shared" ca="1" si="48"/>
        <v>1.3043700804271611E-2</v>
      </c>
    </row>
    <row r="1498" spans="2:7">
      <c r="B1498" s="444">
        <v>42188</v>
      </c>
      <c r="C1498" s="445">
        <v>380.37179600000002</v>
      </c>
      <c r="D1498" s="446">
        <f t="shared" si="47"/>
        <v>-3.0027130178875261E-2</v>
      </c>
      <c r="E1498" s="80">
        <v>1.0895986499041221E-2</v>
      </c>
      <c r="F1498">
        <v>1488</v>
      </c>
      <c r="G1498" s="80">
        <f t="shared" ca="1" si="48"/>
        <v>2.0854274514038255E-2</v>
      </c>
    </row>
    <row r="1499" spans="2:7">
      <c r="B1499" s="444">
        <v>43494</v>
      </c>
      <c r="C1499" s="445">
        <v>417.35821499999997</v>
      </c>
      <c r="D1499" s="446">
        <f t="shared" si="47"/>
        <v>1.9884631618440229E-2</v>
      </c>
      <c r="E1499" s="80">
        <v>1.0891704711108341E-2</v>
      </c>
      <c r="F1499">
        <v>1489</v>
      </c>
      <c r="G1499" s="80">
        <f t="shared" ca="1" si="48"/>
        <v>-3.333934396600597E-2</v>
      </c>
    </row>
    <row r="1500" spans="2:7">
      <c r="B1500" s="444">
        <v>42646</v>
      </c>
      <c r="C1500" s="445">
        <v>329.72668499999997</v>
      </c>
      <c r="D1500" s="446">
        <f t="shared" si="47"/>
        <v>9.0623003572865013E-3</v>
      </c>
      <c r="E1500" s="80">
        <v>1.0876636722316979E-2</v>
      </c>
      <c r="F1500">
        <v>1490</v>
      </c>
      <c r="G1500" s="80">
        <f t="shared" ca="1" si="48"/>
        <v>-3.8404065457907253E-3</v>
      </c>
    </row>
    <row r="1501" spans="2:7">
      <c r="B1501" s="444">
        <v>42263</v>
      </c>
      <c r="C1501" s="445">
        <v>372.08895899999999</v>
      </c>
      <c r="D1501" s="446">
        <f t="shared" si="47"/>
        <v>-2.7341142896596171E-2</v>
      </c>
      <c r="E1501" s="80">
        <v>1.0874482307422051E-2</v>
      </c>
      <c r="F1501">
        <v>1491</v>
      </c>
      <c r="G1501" s="80">
        <f t="shared" ca="1" si="48"/>
        <v>-3.7403214097112263E-4</v>
      </c>
    </row>
    <row r="1502" spans="2:7">
      <c r="B1502" s="444">
        <v>43451</v>
      </c>
      <c r="C1502" s="445">
        <v>410.26470899999998</v>
      </c>
      <c r="D1502" s="446">
        <f t="shared" si="47"/>
        <v>0.11604551408830566</v>
      </c>
      <c r="E1502" s="80">
        <v>1.0871743402784739E-2</v>
      </c>
      <c r="F1502">
        <v>1492</v>
      </c>
      <c r="G1502" s="80">
        <f t="shared" ca="1" si="48"/>
        <v>3.0411520811689591E-2</v>
      </c>
    </row>
    <row r="1503" spans="2:7">
      <c r="B1503" s="444">
        <v>38933</v>
      </c>
      <c r="C1503" s="445">
        <v>44.409511999999999</v>
      </c>
      <c r="D1503" s="446">
        <f t="shared" si="47"/>
        <v>9.769893302480348E-4</v>
      </c>
      <c r="E1503" s="80">
        <v>1.0867525754927332E-2</v>
      </c>
      <c r="F1503">
        <v>1493</v>
      </c>
      <c r="G1503" s="80">
        <f t="shared" ca="1" si="48"/>
        <v>6.4896646713621959E-3</v>
      </c>
    </row>
    <row r="1504" spans="2:7">
      <c r="B1504" s="444">
        <v>38895</v>
      </c>
      <c r="C1504" s="445">
        <v>38.393833000000001</v>
      </c>
      <c r="D1504" s="446">
        <f t="shared" si="47"/>
        <v>-3.4719809400903356E-2</v>
      </c>
      <c r="E1504" s="80">
        <v>1.0865921245688082E-2</v>
      </c>
      <c r="F1504">
        <v>1494</v>
      </c>
      <c r="G1504" s="80">
        <f t="shared" ca="1" si="48"/>
        <v>-1.0417274205378288E-2</v>
      </c>
    </row>
    <row r="1505" spans="2:7">
      <c r="B1505" s="444">
        <v>40294</v>
      </c>
      <c r="C1505" s="445">
        <v>71.666481000000005</v>
      </c>
      <c r="D1505" s="446">
        <f t="shared" si="47"/>
        <v>-5.0722076943011229E-2</v>
      </c>
      <c r="E1505" s="80">
        <v>1.0858139680034462E-2</v>
      </c>
      <c r="F1505">
        <v>1495</v>
      </c>
      <c r="G1505" s="80">
        <f t="shared" ca="1" si="48"/>
        <v>1.1023253607711002E-2</v>
      </c>
    </row>
    <row r="1506" spans="2:7">
      <c r="B1506" s="444">
        <v>42447</v>
      </c>
      <c r="C1506" s="445">
        <v>330.88354500000003</v>
      </c>
      <c r="D1506" s="446">
        <f t="shared" si="47"/>
        <v>-3.89431023162089E-2</v>
      </c>
      <c r="E1506" s="80">
        <v>1.0855252589943687E-2</v>
      </c>
      <c r="F1506">
        <v>1496</v>
      </c>
      <c r="G1506" s="80">
        <f t="shared" ca="1" si="48"/>
        <v>-8.6878036971754259E-3</v>
      </c>
    </row>
    <row r="1507" spans="2:7">
      <c r="B1507" s="444">
        <v>44167</v>
      </c>
      <c r="C1507" s="445">
        <v>727.27606200000002</v>
      </c>
      <c r="D1507" s="446">
        <f t="shared" si="47"/>
        <v>3.201158959740158E-2</v>
      </c>
      <c r="E1507" s="80">
        <v>1.0849951545363501E-2</v>
      </c>
      <c r="F1507">
        <v>1497</v>
      </c>
      <c r="G1507" s="80">
        <f t="shared" ca="1" si="48"/>
        <v>-1.1520909928008208E-2</v>
      </c>
    </row>
    <row r="1508" spans="2:7">
      <c r="B1508" s="444">
        <v>42797</v>
      </c>
      <c r="C1508" s="445">
        <v>353.06137100000001</v>
      </c>
      <c r="D1508" s="446">
        <f t="shared" si="47"/>
        <v>3.6698803352550824E-2</v>
      </c>
      <c r="E1508" s="80">
        <v>1.0844386135765216E-2</v>
      </c>
      <c r="F1508">
        <v>1498</v>
      </c>
      <c r="G1508" s="80">
        <f t="shared" ca="1" si="48"/>
        <v>-1.1630557011107067E-3</v>
      </c>
    </row>
    <row r="1509" spans="2:7">
      <c r="B1509" s="444">
        <v>41282</v>
      </c>
      <c r="C1509" s="445">
        <v>120.36855300000001</v>
      </c>
      <c r="D1509" s="446">
        <f t="shared" si="47"/>
        <v>-7.9861807645157712E-2</v>
      </c>
      <c r="E1509" s="80">
        <v>1.0829755588134704E-2</v>
      </c>
      <c r="F1509">
        <v>1499</v>
      </c>
      <c r="G1509" s="80">
        <f t="shared" ca="1" si="48"/>
        <v>-1.0193290884710075E-2</v>
      </c>
    </row>
    <row r="1510" spans="2:7">
      <c r="B1510" s="444">
        <v>44865</v>
      </c>
      <c r="C1510" s="445">
        <v>968.128784</v>
      </c>
      <c r="D1510" s="446">
        <f t="shared" si="47"/>
        <v>8.4769941246161551E-2</v>
      </c>
      <c r="E1510" s="80">
        <v>1.0825165643853163E-2</v>
      </c>
      <c r="F1510">
        <v>1500</v>
      </c>
      <c r="G1510" s="80">
        <f t="shared" ca="1" si="48"/>
        <v>-2.6959037863983581E-2</v>
      </c>
    </row>
    <row r="1511" spans="2:7">
      <c r="B1511" s="444">
        <v>41359</v>
      </c>
      <c r="C1511" s="445">
        <v>147.46978799999999</v>
      </c>
      <c r="D1511" s="446">
        <f t="shared" si="47"/>
        <v>-7.6478206502322288E-2</v>
      </c>
      <c r="E1511" s="80">
        <v>1.0819852642858008E-2</v>
      </c>
      <c r="F1511">
        <v>1501</v>
      </c>
      <c r="G1511" s="80">
        <f t="shared" ca="1" si="48"/>
        <v>-3.3969540520923151E-2</v>
      </c>
    </row>
    <row r="1512" spans="2:7">
      <c r="B1512" s="444">
        <v>44784</v>
      </c>
      <c r="C1512" s="445">
        <v>885.98834199999999</v>
      </c>
      <c r="D1512" s="446">
        <f t="shared" si="47"/>
        <v>7.4575295133890052E-2</v>
      </c>
      <c r="E1512" s="80">
        <v>1.0818645674192551E-2</v>
      </c>
      <c r="F1512">
        <v>1502</v>
      </c>
      <c r="G1512" s="80">
        <f t="shared" ca="1" si="48"/>
        <v>8.9203478068297197E-3</v>
      </c>
    </row>
    <row r="1513" spans="2:7">
      <c r="B1513" s="444">
        <v>41676</v>
      </c>
      <c r="C1513" s="445">
        <v>271.28088400000001</v>
      </c>
      <c r="D1513" s="446">
        <f t="shared" si="47"/>
        <v>1.9232618521012323E-3</v>
      </c>
      <c r="E1513" s="80">
        <v>1.0798849672329913E-2</v>
      </c>
      <c r="F1513">
        <v>1503</v>
      </c>
      <c r="G1513" s="80">
        <f t="shared" ca="1" si="48"/>
        <v>8.5622379927688518E-3</v>
      </c>
    </row>
    <row r="1514" spans="2:7">
      <c r="B1514" s="444">
        <v>41596</v>
      </c>
      <c r="C1514" s="445">
        <v>209.45469700000001</v>
      </c>
      <c r="D1514" s="446">
        <f t="shared" si="47"/>
        <v>3.2850793335485351E-2</v>
      </c>
      <c r="E1514" s="80">
        <v>1.078781511297211E-2</v>
      </c>
      <c r="F1514">
        <v>1504</v>
      </c>
      <c r="G1514" s="80">
        <f t="shared" ca="1" si="48"/>
        <v>-7.022662989718635E-3</v>
      </c>
    </row>
    <row r="1515" spans="2:7">
      <c r="B1515" s="444">
        <v>40273</v>
      </c>
      <c r="C1515" s="445">
        <v>65.960594</v>
      </c>
      <c r="D1515" s="446">
        <f t="shared" si="47"/>
        <v>3.914232634946857E-2</v>
      </c>
      <c r="E1515" s="80">
        <v>1.078561056356464E-2</v>
      </c>
      <c r="F1515">
        <v>1505</v>
      </c>
      <c r="G1515" s="80">
        <f t="shared" ca="1" si="48"/>
        <v>2.4494168358436801E-2</v>
      </c>
    </row>
    <row r="1516" spans="2:7">
      <c r="B1516" s="444">
        <v>38756</v>
      </c>
      <c r="C1516" s="445">
        <v>49.480457000000001</v>
      </c>
      <c r="D1516" s="446">
        <f t="shared" si="47"/>
        <v>-7.52880921895005E-3</v>
      </c>
      <c r="E1516" s="80">
        <v>1.0773669213235859E-2</v>
      </c>
      <c r="F1516">
        <v>1506</v>
      </c>
      <c r="G1516" s="80">
        <f t="shared" ca="1" si="48"/>
        <v>1.1111988854709881E-2</v>
      </c>
    </row>
    <row r="1517" spans="2:7">
      <c r="B1517" s="444">
        <v>39050</v>
      </c>
      <c r="C1517" s="445">
        <v>51.033439999999999</v>
      </c>
      <c r="D1517" s="446">
        <f t="shared" si="47"/>
        <v>-0.10489157841654062</v>
      </c>
      <c r="E1517" s="80">
        <v>1.0745342655620771E-2</v>
      </c>
      <c r="F1517">
        <v>1507</v>
      </c>
      <c r="G1517" s="80">
        <f t="shared" ca="1" si="48"/>
        <v>1.8062958676646201E-2</v>
      </c>
    </row>
    <row r="1518" spans="2:7">
      <c r="B1518" s="444">
        <v>43626</v>
      </c>
      <c r="C1518" s="445">
        <v>462.49310300000002</v>
      </c>
      <c r="D1518" s="446">
        <f t="shared" si="47"/>
        <v>7.9050210239920871E-2</v>
      </c>
      <c r="E1518" s="80">
        <v>1.0744993611963682E-2</v>
      </c>
      <c r="F1518">
        <v>1508</v>
      </c>
      <c r="G1518" s="80">
        <f t="shared" ca="1" si="48"/>
        <v>-3.3729900149638864E-2</v>
      </c>
    </row>
    <row r="1519" spans="2:7">
      <c r="B1519" s="444">
        <v>40430</v>
      </c>
      <c r="C1519" s="445">
        <v>75.167320000000004</v>
      </c>
      <c r="D1519" s="446">
        <f t="shared" si="47"/>
        <v>-5.5263465358102559E-2</v>
      </c>
      <c r="E1519" s="80">
        <v>1.0720745018510058E-2</v>
      </c>
      <c r="F1519">
        <v>1509</v>
      </c>
      <c r="G1519" s="80">
        <f t="shared" ca="1" si="48"/>
        <v>-5.3758033912285706E-3</v>
      </c>
    </row>
    <row r="1520" spans="2:7">
      <c r="B1520" s="444">
        <v>42795</v>
      </c>
      <c r="C1520" s="445">
        <v>351.48834199999999</v>
      </c>
      <c r="D1520" s="446">
        <f t="shared" si="47"/>
        <v>2.341209106562081E-2</v>
      </c>
      <c r="E1520" s="80">
        <v>1.0713010337426665E-2</v>
      </c>
      <c r="F1520">
        <v>1510</v>
      </c>
      <c r="G1520" s="80">
        <f t="shared" ca="1" si="48"/>
        <v>3.7442718537588196E-2</v>
      </c>
    </row>
    <row r="1521" spans="2:7">
      <c r="B1521" s="444">
        <v>41816</v>
      </c>
      <c r="C1521" s="445">
        <v>276.94174199999998</v>
      </c>
      <c r="D1521" s="446">
        <f t="shared" si="47"/>
        <v>1.6036543881815524E-2</v>
      </c>
      <c r="E1521" s="80">
        <v>1.0712868593832692E-2</v>
      </c>
      <c r="F1521">
        <v>1511</v>
      </c>
      <c r="G1521" s="80">
        <f t="shared" ca="1" si="48"/>
        <v>4.4891771435408713E-4</v>
      </c>
    </row>
    <row r="1522" spans="2:7">
      <c r="B1522" s="444">
        <v>41156</v>
      </c>
      <c r="C1522" s="445">
        <v>105.777756</v>
      </c>
      <c r="D1522" s="446">
        <f t="shared" si="47"/>
        <v>-9.1920038833237738E-2</v>
      </c>
      <c r="E1522" s="80">
        <v>1.0710712777621811E-2</v>
      </c>
      <c r="F1522">
        <v>1512</v>
      </c>
      <c r="G1522" s="80">
        <f t="shared" ca="1" si="48"/>
        <v>-1.0105870718729325E-2</v>
      </c>
    </row>
    <row r="1523" spans="2:7">
      <c r="B1523" s="444">
        <v>45322</v>
      </c>
      <c r="C1523" s="445">
        <v>1543.290039</v>
      </c>
      <c r="D1523" s="446">
        <f t="shared" si="47"/>
        <v>0.12592850222343666</v>
      </c>
      <c r="E1523" s="80">
        <v>1.0709854751496772E-2</v>
      </c>
      <c r="F1523">
        <v>1513</v>
      </c>
      <c r="G1523" s="80">
        <f t="shared" ca="1" si="48"/>
        <v>-4.1675008090719503E-3</v>
      </c>
    </row>
    <row r="1524" spans="2:7">
      <c r="B1524" s="444">
        <v>40253</v>
      </c>
      <c r="C1524" s="445">
        <v>68.209250999999995</v>
      </c>
      <c r="D1524" s="446">
        <f t="shared" si="47"/>
        <v>4.8719485188755352E-2</v>
      </c>
      <c r="E1524" s="80">
        <v>1.070014402301811E-2</v>
      </c>
      <c r="F1524">
        <v>1514</v>
      </c>
      <c r="G1524" s="80">
        <f t="shared" ca="1" si="48"/>
        <v>3.1716418234819223E-2</v>
      </c>
    </row>
    <row r="1525" spans="2:7">
      <c r="B1525" s="444">
        <v>38383</v>
      </c>
      <c r="C1525" s="445">
        <v>25.341329999999999</v>
      </c>
      <c r="D1525" s="446">
        <f t="shared" si="47"/>
        <v>-0.12120795842205279</v>
      </c>
      <c r="E1525" s="80">
        <v>1.0698322384676162E-2</v>
      </c>
      <c r="F1525">
        <v>1515</v>
      </c>
      <c r="G1525" s="80">
        <f t="shared" ca="1" si="48"/>
        <v>-3.5818322655627274E-2</v>
      </c>
    </row>
    <row r="1526" spans="2:7">
      <c r="B1526" s="444">
        <v>43677</v>
      </c>
      <c r="C1526" s="445">
        <v>438.482574</v>
      </c>
      <c r="D1526" s="446">
        <f t="shared" si="47"/>
        <v>1.8895653999580153E-2</v>
      </c>
      <c r="E1526" s="80">
        <v>1.0697502274522819E-2</v>
      </c>
      <c r="F1526">
        <v>1516</v>
      </c>
      <c r="G1526" s="80">
        <f t="shared" ca="1" si="48"/>
        <v>-6.8450745680323664E-3</v>
      </c>
    </row>
    <row r="1527" spans="2:7">
      <c r="B1527" s="444">
        <v>42867</v>
      </c>
      <c r="C1527" s="445">
        <v>350.88815299999999</v>
      </c>
      <c r="D1527" s="446">
        <f t="shared" si="47"/>
        <v>-8.1675150393336615E-3</v>
      </c>
      <c r="E1527" s="80">
        <v>1.0671295100295408E-2</v>
      </c>
      <c r="F1527">
        <v>1517</v>
      </c>
      <c r="G1527" s="80">
        <f t="shared" ca="1" si="48"/>
        <v>-9.5235940369215789E-4</v>
      </c>
    </row>
    <row r="1528" spans="2:7">
      <c r="B1528" s="444">
        <v>43220</v>
      </c>
      <c r="C1528" s="445">
        <v>441.737213</v>
      </c>
      <c r="D1528" s="446">
        <f t="shared" si="47"/>
        <v>1.3697344966694835E-2</v>
      </c>
      <c r="E1528" s="80">
        <v>1.065630708207066E-2</v>
      </c>
      <c r="F1528">
        <v>1518</v>
      </c>
      <c r="G1528" s="80">
        <f t="shared" ca="1" si="48"/>
        <v>2.0403309315265962E-3</v>
      </c>
    </row>
    <row r="1529" spans="2:7">
      <c r="B1529" s="444">
        <v>42636</v>
      </c>
      <c r="C1529" s="445">
        <v>325.09845000000001</v>
      </c>
      <c r="D1529" s="446">
        <f t="shared" si="47"/>
        <v>-1.8027298480556286E-3</v>
      </c>
      <c r="E1529" s="80">
        <v>1.0648461817727384E-2</v>
      </c>
      <c r="F1529">
        <v>1519</v>
      </c>
      <c r="G1529" s="80">
        <f t="shared" ca="1" si="48"/>
        <v>-6.6620228755837384E-3</v>
      </c>
    </row>
    <row r="1530" spans="2:7">
      <c r="B1530" s="444">
        <v>42713</v>
      </c>
      <c r="C1530" s="445">
        <v>330.06954999999999</v>
      </c>
      <c r="D1530" s="446">
        <f t="shared" si="47"/>
        <v>5.6833927157561304E-2</v>
      </c>
      <c r="E1530" s="80">
        <v>1.0630870225737832E-2</v>
      </c>
      <c r="F1530">
        <v>1520</v>
      </c>
      <c r="G1530" s="80">
        <f t="shared" ca="1" si="48"/>
        <v>2.2673493847788113E-2</v>
      </c>
    </row>
    <row r="1531" spans="2:7">
      <c r="B1531" s="444">
        <v>40416</v>
      </c>
      <c r="C1531" s="445">
        <v>75.863831000000005</v>
      </c>
      <c r="D1531" s="446">
        <f t="shared" si="47"/>
        <v>-2.4435394298407687E-3</v>
      </c>
      <c r="E1531" s="80">
        <v>1.0621594811160984E-2</v>
      </c>
      <c r="F1531">
        <v>1521</v>
      </c>
      <c r="G1531" s="80">
        <f t="shared" ca="1" si="48"/>
        <v>-2.7593022034762367E-3</v>
      </c>
    </row>
    <row r="1532" spans="2:7">
      <c r="B1532" s="444">
        <v>40515</v>
      </c>
      <c r="C1532" s="445">
        <v>78.121116999999998</v>
      </c>
      <c r="D1532" s="446">
        <f t="shared" si="47"/>
        <v>-5.2856742098372878E-2</v>
      </c>
      <c r="E1532" s="80">
        <v>1.0614155878355236E-2</v>
      </c>
      <c r="F1532">
        <v>1522</v>
      </c>
      <c r="G1532" s="80">
        <f t="shared" ca="1" si="48"/>
        <v>2.923332712197204E-2</v>
      </c>
    </row>
    <row r="1533" spans="2:7">
      <c r="B1533" s="444">
        <v>42776</v>
      </c>
      <c r="C1533" s="445">
        <v>342.91952500000002</v>
      </c>
      <c r="D1533" s="446">
        <f t="shared" si="47"/>
        <v>9.8143917028213457E-2</v>
      </c>
      <c r="E1533" s="80">
        <v>1.0613668533435261E-2</v>
      </c>
      <c r="F1533">
        <v>1523</v>
      </c>
      <c r="G1533" s="80">
        <f t="shared" ca="1" si="48"/>
        <v>7.002558820901241E-3</v>
      </c>
    </row>
    <row r="1534" spans="2:7">
      <c r="B1534" s="444">
        <v>38953</v>
      </c>
      <c r="C1534" s="445">
        <v>46.299830999999998</v>
      </c>
      <c r="D1534" s="446">
        <f t="shared" si="47"/>
        <v>-0.11153433843486993</v>
      </c>
      <c r="E1534" s="80">
        <v>1.0597716381329336E-2</v>
      </c>
      <c r="F1534">
        <v>1524</v>
      </c>
      <c r="G1534" s="80">
        <f t="shared" ca="1" si="48"/>
        <v>-1.7850460325189235E-2</v>
      </c>
    </row>
    <row r="1535" spans="2:7">
      <c r="B1535" s="444">
        <v>43843</v>
      </c>
      <c r="C1535" s="445">
        <v>498.96218900000002</v>
      </c>
      <c r="D1535" s="446">
        <f t="shared" si="47"/>
        <v>2.9903688043222854E-2</v>
      </c>
      <c r="E1535" s="80">
        <v>1.0597056910666147E-2</v>
      </c>
      <c r="F1535">
        <v>1525</v>
      </c>
      <c r="G1535" s="80">
        <f t="shared" ca="1" si="48"/>
        <v>-6.0901315010555412E-4</v>
      </c>
    </row>
    <row r="1536" spans="2:7">
      <c r="B1536" s="444">
        <v>42570</v>
      </c>
      <c r="C1536" s="445">
        <v>295.54968300000002</v>
      </c>
      <c r="D1536" s="446">
        <f t="shared" si="47"/>
        <v>1.0084233005101417E-2</v>
      </c>
      <c r="E1536" s="80">
        <v>1.0588009118149833E-2</v>
      </c>
      <c r="F1536">
        <v>1526</v>
      </c>
      <c r="G1536" s="80">
        <f t="shared" ca="1" si="48"/>
        <v>2.9546230507873413E-3</v>
      </c>
    </row>
    <row r="1537" spans="2:7">
      <c r="B1537" s="444">
        <v>42145</v>
      </c>
      <c r="C1537" s="445">
        <v>382.48062099999999</v>
      </c>
      <c r="D1537" s="446">
        <f t="shared" si="47"/>
        <v>2.3682292931746396E-2</v>
      </c>
      <c r="E1537" s="80">
        <v>1.0571750199022123E-2</v>
      </c>
      <c r="F1537">
        <v>1527</v>
      </c>
      <c r="G1537" s="80">
        <f t="shared" ca="1" si="48"/>
        <v>-3.0374499249705429E-2</v>
      </c>
    </row>
    <row r="1538" spans="2:7">
      <c r="B1538" s="444">
        <v>41170</v>
      </c>
      <c r="C1538" s="445">
        <v>108.066574</v>
      </c>
      <c r="D1538" s="446">
        <f t="shared" si="47"/>
        <v>-9.1149915009161364E-2</v>
      </c>
      <c r="E1538" s="80">
        <v>1.0569723633662376E-2</v>
      </c>
      <c r="F1538">
        <v>1528</v>
      </c>
      <c r="G1538" s="80">
        <f t="shared" ca="1" si="48"/>
        <v>1.6275572086291212E-2</v>
      </c>
    </row>
    <row r="1539" spans="2:7">
      <c r="B1539" s="444">
        <v>45299</v>
      </c>
      <c r="C1539" s="445">
        <v>1406.994751</v>
      </c>
      <c r="D1539" s="446">
        <f t="shared" si="47"/>
        <v>8.047704233750741E-2</v>
      </c>
      <c r="E1539" s="80">
        <v>1.0538847689773423E-2</v>
      </c>
      <c r="F1539">
        <v>1529</v>
      </c>
      <c r="G1539" s="80">
        <f t="shared" ca="1" si="48"/>
        <v>-3.0763904823660161E-3</v>
      </c>
    </row>
    <row r="1540" spans="2:7">
      <c r="B1540" s="444">
        <v>41925</v>
      </c>
      <c r="C1540" s="445">
        <v>341.70275900000001</v>
      </c>
      <c r="D1540" s="446">
        <f t="shared" si="47"/>
        <v>1.1776914351907752E-2</v>
      </c>
      <c r="E1540" s="80">
        <v>1.0532469834740432E-2</v>
      </c>
      <c r="F1540">
        <v>1530</v>
      </c>
      <c r="G1540" s="80">
        <f t="shared" ca="1" si="48"/>
        <v>-2.4144213432711475E-2</v>
      </c>
    </row>
    <row r="1541" spans="2:7">
      <c r="B1541" s="444">
        <v>41437</v>
      </c>
      <c r="C1541" s="445">
        <v>145.630707</v>
      </c>
      <c r="D1541" s="446">
        <f t="shared" si="47"/>
        <v>2.7092008724965311E-2</v>
      </c>
      <c r="E1541" s="80">
        <v>1.052019061997278E-2</v>
      </c>
      <c r="F1541">
        <v>1531</v>
      </c>
      <c r="G1541" s="80">
        <f t="shared" ca="1" si="48"/>
        <v>-2.9408982957173542E-2</v>
      </c>
    </row>
    <row r="1542" spans="2:7">
      <c r="B1542" s="444">
        <v>40344</v>
      </c>
      <c r="C1542" s="445">
        <v>70.484252999999995</v>
      </c>
      <c r="D1542" s="446">
        <f t="shared" si="47"/>
        <v>-6.9707381188461315E-2</v>
      </c>
      <c r="E1542" s="80">
        <v>1.0510669634819614E-2</v>
      </c>
      <c r="F1542">
        <v>1532</v>
      </c>
      <c r="G1542" s="80">
        <f t="shared" ca="1" si="48"/>
        <v>1.7542215989812947E-2</v>
      </c>
    </row>
    <row r="1543" spans="2:7">
      <c r="B1543" s="444">
        <v>43367</v>
      </c>
      <c r="C1543" s="445">
        <v>461.95700099999999</v>
      </c>
      <c r="D1543" s="446">
        <f t="shared" si="47"/>
        <v>1.4812561426498894E-2</v>
      </c>
      <c r="E1543" s="80">
        <v>1.0507811689959956E-2</v>
      </c>
      <c r="F1543">
        <v>1533</v>
      </c>
      <c r="G1543" s="80">
        <f t="shared" ca="1" si="48"/>
        <v>2.3299520975854544E-2</v>
      </c>
    </row>
    <row r="1544" spans="2:7">
      <c r="B1544" s="444">
        <v>42734</v>
      </c>
      <c r="C1544" s="445">
        <v>340.19808999999998</v>
      </c>
      <c r="D1544" s="446">
        <f t="shared" si="47"/>
        <v>2.3568862275449076E-2</v>
      </c>
      <c r="E1544" s="80">
        <v>1.049609253492001E-2</v>
      </c>
      <c r="F1544">
        <v>1534</v>
      </c>
      <c r="G1544" s="80">
        <f t="shared" ca="1" si="48"/>
        <v>-2.1447385428279495E-2</v>
      </c>
    </row>
    <row r="1545" spans="2:7">
      <c r="B1545" s="444">
        <v>41750</v>
      </c>
      <c r="C1545" s="445">
        <v>277.25067100000001</v>
      </c>
      <c r="D1545" s="446">
        <f t="shared" si="47"/>
        <v>7.9034425721079327E-2</v>
      </c>
      <c r="E1545" s="80">
        <v>1.0493168931455576E-2</v>
      </c>
      <c r="F1545">
        <v>1535</v>
      </c>
      <c r="G1545" s="80">
        <f t="shared" ca="1" si="48"/>
        <v>-3.1529833522583586E-3</v>
      </c>
    </row>
    <row r="1546" spans="2:7">
      <c r="B1546" s="444">
        <v>38692</v>
      </c>
      <c r="C1546" s="445">
        <v>42.028861999999997</v>
      </c>
      <c r="D1546" s="446">
        <f t="shared" si="47"/>
        <v>-5.2618692000685585E-2</v>
      </c>
      <c r="E1546" s="80">
        <v>1.0481936238714518E-2</v>
      </c>
      <c r="F1546">
        <v>1536</v>
      </c>
      <c r="G1546" s="80">
        <f t="shared" ca="1" si="48"/>
        <v>1.6575159209955576E-2</v>
      </c>
    </row>
    <row r="1547" spans="2:7">
      <c r="B1547" s="444">
        <v>40841</v>
      </c>
      <c r="C1547" s="445">
        <v>80.178061999999997</v>
      </c>
      <c r="D1547" s="446">
        <f t="shared" ref="D1547:D1610" si="49">B1547/B1548-1</f>
        <v>5.6524213576158999E-2</v>
      </c>
      <c r="E1547" s="80">
        <v>1.0473372343320575E-2</v>
      </c>
      <c r="F1547">
        <v>1537</v>
      </c>
      <c r="G1547" s="80">
        <f t="shared" ref="G1547:G1610" ca="1" si="50">_xlfn.NORM.INV(RAND(),M$13,M$14)</f>
        <v>1.7046644591531292E-2</v>
      </c>
    </row>
    <row r="1548" spans="2:7">
      <c r="B1548" s="444">
        <v>38656</v>
      </c>
      <c r="C1548" s="445">
        <v>33.217269999999999</v>
      </c>
      <c r="D1548" s="446">
        <f t="shared" si="49"/>
        <v>-0.12257127292536774</v>
      </c>
      <c r="E1548" s="80">
        <v>1.0461570360172701E-2</v>
      </c>
      <c r="F1548">
        <v>1538</v>
      </c>
      <c r="G1548" s="80">
        <f t="shared" ca="1" si="50"/>
        <v>2.9312402351525893E-2</v>
      </c>
    </row>
    <row r="1549" spans="2:7">
      <c r="B1549" s="444">
        <v>44056</v>
      </c>
      <c r="C1549" s="445">
        <v>620.42401099999995</v>
      </c>
      <c r="D1549" s="446">
        <f t="shared" si="49"/>
        <v>0.14508499246244222</v>
      </c>
      <c r="E1549" s="80">
        <v>1.0458943032088053E-2</v>
      </c>
      <c r="F1549">
        <v>1539</v>
      </c>
      <c r="G1549" s="80">
        <f t="shared" ca="1" si="50"/>
        <v>-3.4905904166998972E-2</v>
      </c>
    </row>
    <row r="1550" spans="2:7">
      <c r="B1550" s="444">
        <v>38474</v>
      </c>
      <c r="C1550" s="445">
        <v>26.555477</v>
      </c>
      <c r="D1550" s="446">
        <f t="shared" si="49"/>
        <v>1.3407085473462477E-2</v>
      </c>
      <c r="E1550" s="80">
        <v>1.0451853166993263E-2</v>
      </c>
      <c r="F1550">
        <v>1540</v>
      </c>
      <c r="G1550" s="80">
        <f t="shared" ca="1" si="50"/>
        <v>-2.732899978399117E-2</v>
      </c>
    </row>
    <row r="1551" spans="2:7">
      <c r="B1551" s="444">
        <v>37965</v>
      </c>
      <c r="C1551" s="445">
        <v>20.380161000000001</v>
      </c>
      <c r="D1551" s="446">
        <f t="shared" si="49"/>
        <v>1.1536821911968476E-2</v>
      </c>
      <c r="E1551" s="80">
        <v>1.0450143554182167E-2</v>
      </c>
      <c r="F1551">
        <v>1541</v>
      </c>
      <c r="G1551" s="80">
        <f t="shared" ca="1" si="50"/>
        <v>3.4303791652182773E-2</v>
      </c>
    </row>
    <row r="1552" spans="2:7">
      <c r="B1552" s="444">
        <v>37532</v>
      </c>
      <c r="C1552" s="445">
        <v>15.205859999999999</v>
      </c>
      <c r="D1552" s="446">
        <f t="shared" si="49"/>
        <v>-4.0077751349139379E-2</v>
      </c>
      <c r="E1552" s="80">
        <v>1.0436443985847532E-2</v>
      </c>
      <c r="F1552">
        <v>1542</v>
      </c>
      <c r="G1552" s="80">
        <f t="shared" ca="1" si="50"/>
        <v>-3.5356298443979528E-2</v>
      </c>
    </row>
    <row r="1553" spans="2:7">
      <c r="B1553" s="444">
        <v>39099</v>
      </c>
      <c r="C1553" s="445">
        <v>52.965096000000003</v>
      </c>
      <c r="D1553" s="446">
        <f t="shared" si="49"/>
        <v>2.1273323764610108E-3</v>
      </c>
      <c r="E1553" s="80">
        <v>1.0415646642807808E-2</v>
      </c>
      <c r="F1553">
        <v>1543</v>
      </c>
      <c r="G1553" s="80">
        <f t="shared" ca="1" si="50"/>
        <v>-3.5118123268025325E-2</v>
      </c>
    </row>
    <row r="1554" spans="2:7">
      <c r="B1554" s="444">
        <v>39016</v>
      </c>
      <c r="C1554" s="445">
        <v>50.324711000000001</v>
      </c>
      <c r="D1554" s="446">
        <f t="shared" si="49"/>
        <v>-9.3051907296775815E-2</v>
      </c>
      <c r="E1554" s="80">
        <v>1.0402010399340078E-2</v>
      </c>
      <c r="F1554">
        <v>1544</v>
      </c>
      <c r="G1554" s="80">
        <f t="shared" ca="1" si="50"/>
        <v>-3.0075756139726857E-2</v>
      </c>
    </row>
    <row r="1555" spans="2:7">
      <c r="B1555" s="444">
        <v>43019</v>
      </c>
      <c r="C1555" s="445">
        <v>379.75311299999998</v>
      </c>
      <c r="D1555" s="446">
        <f t="shared" si="49"/>
        <v>0.12647621042708623</v>
      </c>
      <c r="E1555" s="80">
        <v>1.0393687660085194E-2</v>
      </c>
      <c r="F1555">
        <v>1545</v>
      </c>
      <c r="G1555" s="80">
        <f t="shared" ca="1" si="50"/>
        <v>-1.1842045654479584E-2</v>
      </c>
    </row>
    <row r="1556" spans="2:7">
      <c r="B1556" s="444">
        <v>38189</v>
      </c>
      <c r="C1556" s="445">
        <v>22.842431999999999</v>
      </c>
      <c r="D1556" s="446">
        <f t="shared" si="49"/>
        <v>-0.1250687316715543</v>
      </c>
      <c r="E1556" s="80">
        <v>1.0393560355741016E-2</v>
      </c>
      <c r="F1556">
        <v>1546</v>
      </c>
      <c r="G1556" s="80">
        <f t="shared" ca="1" si="50"/>
        <v>-1.4064489786823949E-4</v>
      </c>
    </row>
    <row r="1557" spans="2:7">
      <c r="B1557" s="444">
        <v>43648</v>
      </c>
      <c r="C1557" s="445">
        <v>449.26925699999998</v>
      </c>
      <c r="D1557" s="446">
        <f t="shared" si="49"/>
        <v>8.7177443459200976E-2</v>
      </c>
      <c r="E1557" s="80">
        <v>1.0389784698820348E-2</v>
      </c>
      <c r="F1557">
        <v>1547</v>
      </c>
      <c r="G1557" s="80">
        <f t="shared" ca="1" si="50"/>
        <v>-1.544731716261326E-2</v>
      </c>
    </row>
    <row r="1558" spans="2:7">
      <c r="B1558" s="444">
        <v>40148</v>
      </c>
      <c r="C1558" s="445">
        <v>61.906128000000002</v>
      </c>
      <c r="D1558" s="446">
        <f t="shared" si="49"/>
        <v>-6.1721470471382878E-2</v>
      </c>
      <c r="E1558" s="80">
        <v>1.0382999747902577E-2</v>
      </c>
      <c r="F1558">
        <v>1548</v>
      </c>
      <c r="G1558" s="80">
        <f t="shared" ca="1" si="50"/>
        <v>7.448221777953336E-3</v>
      </c>
    </row>
    <row r="1559" spans="2:7">
      <c r="B1559" s="444">
        <v>42789</v>
      </c>
      <c r="C1559" s="445">
        <v>348.90103099999999</v>
      </c>
      <c r="D1559" s="446">
        <f t="shared" si="49"/>
        <v>-4.350061473119482E-2</v>
      </c>
      <c r="E1559" s="80">
        <v>1.0368730039122864E-2</v>
      </c>
      <c r="F1559">
        <v>1549</v>
      </c>
      <c r="G1559" s="80">
        <f t="shared" ca="1" si="50"/>
        <v>2.5835940339772229E-2</v>
      </c>
    </row>
    <row r="1560" spans="2:7">
      <c r="B1560" s="444">
        <v>44735</v>
      </c>
      <c r="C1560" s="445">
        <v>884.25024399999995</v>
      </c>
      <c r="D1560" s="446">
        <f t="shared" si="49"/>
        <v>-4.0297444117909365E-3</v>
      </c>
      <c r="E1560" s="80">
        <v>1.0350623082571619E-2</v>
      </c>
      <c r="F1560">
        <v>1550</v>
      </c>
      <c r="G1560" s="80">
        <f t="shared" ca="1" si="50"/>
        <v>7.9197404450015451E-4</v>
      </c>
    </row>
    <row r="1561" spans="2:7">
      <c r="B1561" s="444">
        <v>44916</v>
      </c>
      <c r="C1561" s="445">
        <v>967.38488800000005</v>
      </c>
      <c r="D1561" s="446">
        <f t="shared" si="49"/>
        <v>6.6635003562099282E-2</v>
      </c>
      <c r="E1561" s="80">
        <v>1.03428345853529E-2</v>
      </c>
      <c r="F1561">
        <v>1551</v>
      </c>
      <c r="G1561" s="80">
        <f t="shared" ca="1" si="50"/>
        <v>-4.6050627508142424E-3</v>
      </c>
    </row>
    <row r="1562" spans="2:7">
      <c r="B1562" s="444">
        <v>42110</v>
      </c>
      <c r="C1562" s="445">
        <v>374.49221799999998</v>
      </c>
      <c r="D1562" s="446">
        <f t="shared" si="49"/>
        <v>2.042794484697219E-2</v>
      </c>
      <c r="E1562" s="80">
        <v>1.032308882921984E-2</v>
      </c>
      <c r="F1562">
        <v>1552</v>
      </c>
      <c r="G1562" s="80">
        <f t="shared" ca="1" si="50"/>
        <v>1.9723856141007273E-2</v>
      </c>
    </row>
    <row r="1563" spans="2:7">
      <c r="B1563" s="444">
        <v>41267</v>
      </c>
      <c r="C1563" s="445">
        <v>120.700447</v>
      </c>
      <c r="D1563" s="446">
        <f t="shared" si="49"/>
        <v>-1.4401719608311492E-2</v>
      </c>
      <c r="E1563" s="80">
        <v>1.0317910880563774E-2</v>
      </c>
      <c r="F1563">
        <v>1553</v>
      </c>
      <c r="G1563" s="80">
        <f t="shared" ca="1" si="50"/>
        <v>1.8177704493462375E-2</v>
      </c>
    </row>
    <row r="1564" spans="2:7">
      <c r="B1564" s="444">
        <v>41870</v>
      </c>
      <c r="C1564" s="445">
        <v>299.461792</v>
      </c>
      <c r="D1564" s="446">
        <f t="shared" si="49"/>
        <v>2.5320795376628569E-2</v>
      </c>
      <c r="E1564" s="80">
        <v>1.0307797102448113E-2</v>
      </c>
      <c r="F1564">
        <v>1554</v>
      </c>
      <c r="G1564" s="80">
        <f t="shared" ca="1" si="50"/>
        <v>1.7825843035576558E-3</v>
      </c>
    </row>
    <row r="1565" spans="2:7">
      <c r="B1565" s="444">
        <v>40836</v>
      </c>
      <c r="C1565" s="445">
        <v>76.508567999999997</v>
      </c>
      <c r="D1565" s="446">
        <f t="shared" si="49"/>
        <v>-9.3057344645316009E-2</v>
      </c>
      <c r="E1565" s="80">
        <v>1.0306747863519705E-2</v>
      </c>
      <c r="F1565">
        <v>1555</v>
      </c>
      <c r="G1565" s="80">
        <f t="shared" ca="1" si="50"/>
        <v>6.6625506180030174E-3</v>
      </c>
    </row>
    <row r="1566" spans="2:7">
      <c r="B1566" s="444">
        <v>45026</v>
      </c>
      <c r="C1566" s="445">
        <v>1035.0151370000001</v>
      </c>
      <c r="D1566" s="446">
        <f t="shared" si="49"/>
        <v>-3.9960927093507514E-4</v>
      </c>
      <c r="E1566" s="80">
        <v>1.0303401710035409E-2</v>
      </c>
      <c r="F1566">
        <v>1556</v>
      </c>
      <c r="G1566" s="80">
        <f t="shared" ca="1" si="50"/>
        <v>3.4339498752339525E-3</v>
      </c>
    </row>
    <row r="1567" spans="2:7">
      <c r="B1567" s="444">
        <v>45044</v>
      </c>
      <c r="C1567" s="445">
        <v>1015.485229</v>
      </c>
      <c r="D1567" s="446">
        <f t="shared" si="49"/>
        <v>0.16709418318435021</v>
      </c>
      <c r="E1567" s="80">
        <v>1.0301145494409303E-2</v>
      </c>
      <c r="F1567">
        <v>1557</v>
      </c>
      <c r="G1567" s="80">
        <f t="shared" ca="1" si="50"/>
        <v>-3.2082592138200167E-2</v>
      </c>
    </row>
    <row r="1568" spans="2:7">
      <c r="B1568" s="444">
        <v>38595</v>
      </c>
      <c r="C1568" s="445">
        <v>35.827464999999997</v>
      </c>
      <c r="D1568" s="446">
        <f t="shared" si="49"/>
        <v>-0.12944918121532012</v>
      </c>
      <c r="E1568" s="80">
        <v>1.0268813400580612E-2</v>
      </c>
      <c r="F1568">
        <v>1558</v>
      </c>
      <c r="G1568" s="80">
        <f t="shared" ca="1" si="50"/>
        <v>-7.6233743605959902E-3</v>
      </c>
    </row>
    <row r="1569" spans="2:7">
      <c r="B1569" s="444">
        <v>44334</v>
      </c>
      <c r="C1569" s="445">
        <v>815.62914999999998</v>
      </c>
      <c r="D1569" s="446">
        <f t="shared" si="49"/>
        <v>2.5561544333664976E-2</v>
      </c>
      <c r="E1569" s="80">
        <v>1.0247726147226244E-2</v>
      </c>
      <c r="F1569">
        <v>1559</v>
      </c>
      <c r="G1569" s="80">
        <f t="shared" ca="1" si="50"/>
        <v>-3.7672362688790945E-3</v>
      </c>
    </row>
    <row r="1570" spans="2:7">
      <c r="B1570" s="444">
        <v>43229</v>
      </c>
      <c r="C1570" s="445">
        <v>390.02969400000001</v>
      </c>
      <c r="D1570" s="446">
        <f t="shared" si="49"/>
        <v>-1.0098465765972064E-2</v>
      </c>
      <c r="E1570" s="80">
        <v>1.0238668017078512E-2</v>
      </c>
      <c r="F1570">
        <v>1560</v>
      </c>
      <c r="G1570" s="80">
        <f t="shared" ca="1" si="50"/>
        <v>1.986541620988357E-4</v>
      </c>
    </row>
    <row r="1571" spans="2:7">
      <c r="B1571" s="444">
        <v>43670</v>
      </c>
      <c r="C1571" s="445">
        <v>432.86676</v>
      </c>
      <c r="D1571" s="446">
        <f t="shared" si="49"/>
        <v>-7.3195126386615961E-3</v>
      </c>
      <c r="E1571" s="80">
        <v>1.023793149594554E-2</v>
      </c>
      <c r="F1571">
        <v>1561</v>
      </c>
      <c r="G1571" s="80">
        <f t="shared" ca="1" si="50"/>
        <v>-3.4080544231758325E-2</v>
      </c>
    </row>
    <row r="1572" spans="2:7">
      <c r="B1572" s="444">
        <v>43992</v>
      </c>
      <c r="C1572" s="445">
        <v>493.97576900000001</v>
      </c>
      <c r="D1572" s="446">
        <f t="shared" si="49"/>
        <v>8.8751289989679183E-3</v>
      </c>
      <c r="E1572" s="80">
        <v>1.0211900704060195E-2</v>
      </c>
      <c r="F1572">
        <v>1562</v>
      </c>
      <c r="G1572" s="80">
        <f t="shared" ca="1" si="50"/>
        <v>-1.8363707450561925E-2</v>
      </c>
    </row>
    <row r="1573" spans="2:7">
      <c r="B1573" s="444">
        <v>43605</v>
      </c>
      <c r="C1573" s="445">
        <v>455.01229899999998</v>
      </c>
      <c r="D1573" s="446">
        <f t="shared" si="49"/>
        <v>2.2525110901694401E-3</v>
      </c>
      <c r="E1573" s="80">
        <v>1.0209731721834592E-2</v>
      </c>
      <c r="F1573">
        <v>1563</v>
      </c>
      <c r="G1573" s="80">
        <f t="shared" ca="1" si="50"/>
        <v>1.5387556280284352E-3</v>
      </c>
    </row>
    <row r="1574" spans="2:7">
      <c r="B1574" s="444">
        <v>43507</v>
      </c>
      <c r="C1574" s="445">
        <v>456.61340300000001</v>
      </c>
      <c r="D1574" s="446">
        <f t="shared" si="49"/>
        <v>0.11736908339111896</v>
      </c>
      <c r="E1574" s="80">
        <v>1.0201733599095819E-2</v>
      </c>
      <c r="F1574">
        <v>1564</v>
      </c>
      <c r="G1574" s="80">
        <f t="shared" ca="1" si="50"/>
        <v>3.0093854402425645E-3</v>
      </c>
    </row>
    <row r="1575" spans="2:7">
      <c r="B1575" s="444">
        <v>38937</v>
      </c>
      <c r="C1575" s="445">
        <v>44.568119000000003</v>
      </c>
      <c r="D1575" s="446">
        <f t="shared" si="49"/>
        <v>-0.12323800945732943</v>
      </c>
      <c r="E1575" s="80">
        <v>1.019815067230212E-2</v>
      </c>
      <c r="F1575">
        <v>1565</v>
      </c>
      <c r="G1575" s="80">
        <f t="shared" ca="1" si="50"/>
        <v>-1.2766665368841043E-2</v>
      </c>
    </row>
    <row r="1576" spans="2:7">
      <c r="B1576" s="444">
        <v>44410</v>
      </c>
      <c r="C1576" s="445">
        <v>911.97778300000004</v>
      </c>
      <c r="D1576" s="446">
        <f t="shared" si="49"/>
        <v>0.15844115191986652</v>
      </c>
      <c r="E1576" s="80">
        <v>1.0195562907191702E-2</v>
      </c>
      <c r="F1576">
        <v>1566</v>
      </c>
      <c r="G1576" s="80">
        <f t="shared" ca="1" si="50"/>
        <v>-1.0414203673596646E-2</v>
      </c>
    </row>
    <row r="1577" spans="2:7">
      <c r="B1577" s="444">
        <v>38336</v>
      </c>
      <c r="C1577" s="445">
        <v>27.042704000000001</v>
      </c>
      <c r="D1577" s="446">
        <f t="shared" si="49"/>
        <v>-5.9723823305781076E-2</v>
      </c>
      <c r="E1577" s="80">
        <v>1.019164265802508E-2</v>
      </c>
      <c r="F1577">
        <v>1567</v>
      </c>
      <c r="G1577" s="80">
        <f t="shared" ca="1" si="50"/>
        <v>-1.0777769657950112E-2</v>
      </c>
    </row>
    <row r="1578" spans="2:7">
      <c r="B1578" s="444">
        <v>40771</v>
      </c>
      <c r="C1578" s="445">
        <v>76.545738</v>
      </c>
      <c r="D1578" s="446">
        <f t="shared" si="49"/>
        <v>-8.2952832947209787E-2</v>
      </c>
      <c r="E1578" s="80">
        <v>1.0177987831421875E-2</v>
      </c>
      <c r="F1578">
        <v>1568</v>
      </c>
      <c r="G1578" s="80">
        <f t="shared" ca="1" si="50"/>
        <v>1.1000357532058606E-3</v>
      </c>
    </row>
    <row r="1579" spans="2:7">
      <c r="B1579" s="444">
        <v>44459</v>
      </c>
      <c r="C1579" s="445">
        <v>1124.0299070000001</v>
      </c>
      <c r="D1579" s="446">
        <f t="shared" si="49"/>
        <v>4.8635516663914968E-2</v>
      </c>
      <c r="E1579" s="80">
        <v>1.0171760847983435E-2</v>
      </c>
      <c r="F1579">
        <v>1569</v>
      </c>
      <c r="G1579" s="80">
        <f t="shared" ca="1" si="50"/>
        <v>3.3822416823601015E-2</v>
      </c>
    </row>
    <row r="1580" spans="2:7">
      <c r="B1580" s="444">
        <v>42397</v>
      </c>
      <c r="C1580" s="445">
        <v>339.05365</v>
      </c>
      <c r="D1580" s="446">
        <f t="shared" si="49"/>
        <v>1.9501755398451337E-2</v>
      </c>
      <c r="E1580" s="80">
        <v>1.0167126590415965E-2</v>
      </c>
      <c r="F1580">
        <v>1570</v>
      </c>
      <c r="G1580" s="80">
        <f t="shared" ca="1" si="50"/>
        <v>2.0150367915539695E-2</v>
      </c>
    </row>
    <row r="1581" spans="2:7">
      <c r="B1581" s="444">
        <v>41586</v>
      </c>
      <c r="C1581" s="445">
        <v>212.893585</v>
      </c>
      <c r="D1581" s="446">
        <f t="shared" si="49"/>
        <v>3.1116578623633373E-3</v>
      </c>
      <c r="E1581" s="80">
        <v>1.015322839753563E-2</v>
      </c>
      <c r="F1581">
        <v>1571</v>
      </c>
      <c r="G1581" s="80">
        <f t="shared" ca="1" si="50"/>
        <v>-1.430018953187895E-2</v>
      </c>
    </row>
    <row r="1582" spans="2:7">
      <c r="B1582" s="444">
        <v>41457</v>
      </c>
      <c r="C1582" s="445">
        <v>146.09790000000001</v>
      </c>
      <c r="D1582" s="446">
        <f t="shared" si="49"/>
        <v>-3.7763438863615217E-2</v>
      </c>
      <c r="E1582" s="80">
        <v>1.0152936587218386E-2</v>
      </c>
      <c r="F1582">
        <v>1572</v>
      </c>
      <c r="G1582" s="80">
        <f t="shared" ca="1" si="50"/>
        <v>-3.5876968742225006E-2</v>
      </c>
    </row>
    <row r="1583" spans="2:7">
      <c r="B1583" s="444">
        <v>43084</v>
      </c>
      <c r="C1583" s="445">
        <v>373.46069299999999</v>
      </c>
      <c r="D1583" s="446">
        <f t="shared" si="49"/>
        <v>0.12832600041902364</v>
      </c>
      <c r="E1583" s="80">
        <v>1.0137560648848298E-2</v>
      </c>
      <c r="F1583">
        <v>1573</v>
      </c>
      <c r="G1583" s="80">
        <f t="shared" ca="1" si="50"/>
        <v>2.5792853020407788E-2</v>
      </c>
    </row>
    <row r="1584" spans="2:7">
      <c r="B1584" s="444">
        <v>38184</v>
      </c>
      <c r="C1584" s="445">
        <v>23.229008</v>
      </c>
      <c r="D1584" s="446">
        <f t="shared" si="49"/>
        <v>-0.11580409864536301</v>
      </c>
      <c r="E1584" s="80">
        <v>1.0086116671363499E-2</v>
      </c>
      <c r="F1584">
        <v>1574</v>
      </c>
      <c r="G1584" s="80">
        <f t="shared" ca="1" si="50"/>
        <v>3.6746470472293194E-2</v>
      </c>
    </row>
    <row r="1585" spans="2:7">
      <c r="B1585" s="444">
        <v>43185</v>
      </c>
      <c r="C1585" s="445">
        <v>405.77713</v>
      </c>
      <c r="D1585" s="446">
        <f t="shared" si="49"/>
        <v>3.6879636966073548E-2</v>
      </c>
      <c r="E1585" s="80">
        <v>1.0079443417148948E-2</v>
      </c>
      <c r="F1585">
        <v>1575</v>
      </c>
      <c r="G1585" s="80">
        <f t="shared" ca="1" si="50"/>
        <v>2.7245377965900135E-2</v>
      </c>
    </row>
    <row r="1586" spans="2:7">
      <c r="B1586" s="444">
        <v>41649</v>
      </c>
      <c r="C1586" s="445">
        <v>249.306915</v>
      </c>
      <c r="D1586" s="446">
        <f t="shared" si="49"/>
        <v>-7.1039835838872301E-2</v>
      </c>
      <c r="E1586" s="80">
        <v>1.007585722634663E-2</v>
      </c>
      <c r="F1586">
        <v>1576</v>
      </c>
      <c r="G1586" s="80">
        <f t="shared" ca="1" si="50"/>
        <v>2.9107449415699215E-2</v>
      </c>
    </row>
    <row r="1587" spans="2:7">
      <c r="B1587" s="444">
        <v>44834</v>
      </c>
      <c r="C1587" s="445">
        <v>858.36889599999995</v>
      </c>
      <c r="D1587" s="446">
        <f t="shared" si="49"/>
        <v>0.13956739445390531</v>
      </c>
      <c r="E1587" s="80">
        <v>1.0075243153625513E-2</v>
      </c>
      <c r="F1587">
        <v>1577</v>
      </c>
      <c r="G1587" s="80">
        <f t="shared" ca="1" si="50"/>
        <v>7.5563427639145989E-3</v>
      </c>
    </row>
    <row r="1588" spans="2:7">
      <c r="B1588" s="444">
        <v>39343</v>
      </c>
      <c r="C1588" s="445">
        <v>46.593699999999998</v>
      </c>
      <c r="D1588" s="446">
        <f t="shared" si="49"/>
        <v>1.8079038500713462E-3</v>
      </c>
      <c r="E1588" s="80">
        <v>1.0073222433975904E-2</v>
      </c>
      <c r="F1588">
        <v>1578</v>
      </c>
      <c r="G1588" s="80">
        <f t="shared" ca="1" si="50"/>
        <v>-1.0635362301959817E-2</v>
      </c>
    </row>
    <row r="1589" spans="2:7">
      <c r="B1589" s="444">
        <v>39272</v>
      </c>
      <c r="C1589" s="445">
        <v>56.609504999999999</v>
      </c>
      <c r="D1589" s="446">
        <f t="shared" si="49"/>
        <v>-3.3637638721425223E-2</v>
      </c>
      <c r="E1589" s="80">
        <v>1.0068405656511015E-2</v>
      </c>
      <c r="F1589">
        <v>1579</v>
      </c>
      <c r="G1589" s="80">
        <f t="shared" ca="1" si="50"/>
        <v>2.1608300613475431E-2</v>
      </c>
    </row>
    <row r="1590" spans="2:7">
      <c r="B1590" s="444">
        <v>40639</v>
      </c>
      <c r="C1590" s="445">
        <v>91.023314999999997</v>
      </c>
      <c r="D1590" s="446">
        <f t="shared" si="49"/>
        <v>-6.4953292531406692E-2</v>
      </c>
      <c r="E1590" s="80">
        <v>1.0065846193569206E-2</v>
      </c>
      <c r="F1590">
        <v>1580</v>
      </c>
      <c r="G1590" s="80">
        <f t="shared" ca="1" si="50"/>
        <v>-2.8300077825668755E-2</v>
      </c>
    </row>
    <row r="1591" spans="2:7">
      <c r="B1591" s="444">
        <v>43462</v>
      </c>
      <c r="C1591" s="445">
        <v>404.64892600000002</v>
      </c>
      <c r="D1591" s="446">
        <f t="shared" si="49"/>
        <v>-8.0792404601058854E-3</v>
      </c>
      <c r="E1591" s="80">
        <v>1.0065357330433233E-2</v>
      </c>
      <c r="F1591">
        <v>1581</v>
      </c>
      <c r="G1591" s="80">
        <f t="shared" ca="1" si="50"/>
        <v>2.4346141408343742E-2</v>
      </c>
    </row>
    <row r="1592" spans="2:7">
      <c r="B1592" s="444">
        <v>43816</v>
      </c>
      <c r="C1592" s="445">
        <v>474.50323500000002</v>
      </c>
      <c r="D1592" s="446">
        <f t="shared" si="49"/>
        <v>9.1851482681285734E-2</v>
      </c>
      <c r="E1592" s="80">
        <v>1.0050732384389471E-2</v>
      </c>
      <c r="F1592">
        <v>1582</v>
      </c>
      <c r="G1592" s="80">
        <f t="shared" ca="1" si="50"/>
        <v>6.5425301523407586E-2</v>
      </c>
    </row>
    <row r="1593" spans="2:7">
      <c r="B1593" s="444">
        <v>40130</v>
      </c>
      <c r="C1593" s="445">
        <v>61.197257999999998</v>
      </c>
      <c r="D1593" s="446">
        <f t="shared" si="49"/>
        <v>2.894797569293095E-2</v>
      </c>
      <c r="E1593" s="80">
        <v>1.004930202218457E-2</v>
      </c>
      <c r="F1593">
        <v>1583</v>
      </c>
      <c r="G1593" s="80">
        <f t="shared" ca="1" si="50"/>
        <v>1.1057976911095904E-2</v>
      </c>
    </row>
    <row r="1594" spans="2:7">
      <c r="B1594" s="444">
        <v>39001</v>
      </c>
      <c r="C1594" s="445">
        <v>45.064987000000002</v>
      </c>
      <c r="D1594" s="446">
        <f t="shared" si="49"/>
        <v>-0.12449772150762117</v>
      </c>
      <c r="E1594" s="80">
        <v>1.0048059160660205E-2</v>
      </c>
      <c r="F1594">
        <v>1584</v>
      </c>
      <c r="G1594" s="80">
        <f t="shared" ca="1" si="50"/>
        <v>2.2422732749301715E-2</v>
      </c>
    </row>
    <row r="1595" spans="2:7">
      <c r="B1595" s="444">
        <v>44547</v>
      </c>
      <c r="C1595" s="445">
        <v>1040.203125</v>
      </c>
      <c r="D1595" s="446">
        <f t="shared" si="49"/>
        <v>7.8630481667874008E-4</v>
      </c>
      <c r="E1595" s="80">
        <v>1.0045164166860632E-2</v>
      </c>
      <c r="F1595">
        <v>1585</v>
      </c>
      <c r="G1595" s="80">
        <f t="shared" ca="1" si="50"/>
        <v>-3.9168642606699132E-2</v>
      </c>
    </row>
    <row r="1596" spans="2:7">
      <c r="B1596" s="444">
        <v>44512</v>
      </c>
      <c r="C1596" s="445">
        <v>1041.046875</v>
      </c>
      <c r="D1596" s="446">
        <f t="shared" si="49"/>
        <v>7.999514739779201E-2</v>
      </c>
      <c r="E1596" s="80">
        <v>1.0037060578713008E-2</v>
      </c>
      <c r="F1596">
        <v>1586</v>
      </c>
      <c r="G1596" s="80">
        <f t="shared" ca="1" si="50"/>
        <v>-1.623463419116072E-2</v>
      </c>
    </row>
    <row r="1597" spans="2:7">
      <c r="B1597" s="444">
        <v>41215</v>
      </c>
      <c r="C1597" s="445">
        <v>116.480797</v>
      </c>
      <c r="D1597" s="446">
        <f t="shared" si="49"/>
        <v>4.1019423606375227E-2</v>
      </c>
      <c r="E1597" s="80">
        <v>1.0031202622865054E-2</v>
      </c>
      <c r="F1597">
        <v>1587</v>
      </c>
      <c r="G1597" s="80">
        <f t="shared" ca="1" si="50"/>
        <v>-1.1653154540336146E-2</v>
      </c>
    </row>
    <row r="1598" spans="2:7">
      <c r="B1598" s="444">
        <v>39591</v>
      </c>
      <c r="C1598" s="445">
        <v>49.946643999999999</v>
      </c>
      <c r="D1598" s="446">
        <f t="shared" si="49"/>
        <v>-4.8704887308376188E-2</v>
      </c>
      <c r="E1598" s="80">
        <v>1.0020521679610983E-2</v>
      </c>
      <c r="F1598">
        <v>1588</v>
      </c>
      <c r="G1598" s="80">
        <f t="shared" ca="1" si="50"/>
        <v>-7.8567695357508099E-2</v>
      </c>
    </row>
    <row r="1599" spans="2:7">
      <c r="B1599" s="444">
        <v>41618</v>
      </c>
      <c r="C1599" s="445">
        <v>220.64097599999999</v>
      </c>
      <c r="D1599" s="446">
        <f t="shared" si="49"/>
        <v>7.9249001607800462E-2</v>
      </c>
      <c r="E1599" s="80">
        <v>1.0014137846562798E-2</v>
      </c>
      <c r="F1599">
        <v>1589</v>
      </c>
      <c r="G1599" s="80">
        <f t="shared" ca="1" si="50"/>
        <v>3.1641375091857916E-2</v>
      </c>
    </row>
    <row r="1600" spans="2:7">
      <c r="B1600" s="444">
        <v>38562</v>
      </c>
      <c r="C1600" s="445">
        <v>31.675713999999999</v>
      </c>
      <c r="D1600" s="446">
        <f t="shared" si="49"/>
        <v>-0.10822811155820733</v>
      </c>
      <c r="E1600" s="80">
        <v>1.0010211156409099E-2</v>
      </c>
      <c r="F1600">
        <v>1590</v>
      </c>
      <c r="G1600" s="80">
        <f t="shared" ca="1" si="50"/>
        <v>1.8040859599309533E-3</v>
      </c>
    </row>
    <row r="1601" spans="2:7">
      <c r="B1601" s="444">
        <v>43242</v>
      </c>
      <c r="C1601" s="445">
        <v>380.52596999999997</v>
      </c>
      <c r="D1601" s="446">
        <f t="shared" si="49"/>
        <v>7.2337259764414075E-2</v>
      </c>
      <c r="E1601" s="80">
        <v>9.9892667099812371E-3</v>
      </c>
      <c r="F1601">
        <v>1591</v>
      </c>
      <c r="G1601" s="80">
        <f t="shared" ca="1" si="50"/>
        <v>-2.3687671726986631E-2</v>
      </c>
    </row>
    <row r="1602" spans="2:7">
      <c r="B1602" s="444">
        <v>40325</v>
      </c>
      <c r="C1602" s="445">
        <v>67.844887</v>
      </c>
      <c r="D1602" s="446">
        <f t="shared" si="49"/>
        <v>4.0135159534679721E-2</v>
      </c>
      <c r="E1602" s="80">
        <v>9.958915615674524E-3</v>
      </c>
      <c r="F1602">
        <v>1592</v>
      </c>
      <c r="G1602" s="80">
        <f t="shared" ca="1" si="50"/>
        <v>2.4308108410773261E-3</v>
      </c>
    </row>
    <row r="1603" spans="2:7">
      <c r="B1603" s="444">
        <v>38769</v>
      </c>
      <c r="C1603" s="445">
        <v>48.941803</v>
      </c>
      <c r="D1603" s="446">
        <f t="shared" si="49"/>
        <v>-3.5333051332454124E-2</v>
      </c>
      <c r="E1603" s="80">
        <v>9.9539949266436167E-3</v>
      </c>
      <c r="F1603">
        <v>1593</v>
      </c>
      <c r="G1603" s="80">
        <f t="shared" ca="1" si="50"/>
        <v>-9.2157900932047839E-3</v>
      </c>
    </row>
    <row r="1604" spans="2:7">
      <c r="B1604" s="444">
        <v>40189</v>
      </c>
      <c r="C1604" s="445">
        <v>64.758972</v>
      </c>
      <c r="D1604" s="446">
        <f t="shared" si="49"/>
        <v>-5.1981484690215574E-3</v>
      </c>
      <c r="E1604" s="80">
        <v>9.9498324877416167E-3</v>
      </c>
      <c r="F1604">
        <v>1594</v>
      </c>
      <c r="G1604" s="80">
        <f t="shared" ca="1" si="50"/>
        <v>-3.4395394784651645E-2</v>
      </c>
    </row>
    <row r="1605" spans="2:7">
      <c r="B1605" s="444">
        <v>40399</v>
      </c>
      <c r="C1605" s="445">
        <v>76.276222000000004</v>
      </c>
      <c r="D1605" s="446">
        <f t="shared" si="49"/>
        <v>4.9570029357512091E-2</v>
      </c>
      <c r="E1605" s="80">
        <v>9.9498091784859799E-3</v>
      </c>
      <c r="F1605">
        <v>1595</v>
      </c>
      <c r="G1605" s="80">
        <f t="shared" ca="1" si="50"/>
        <v>-2.732377618670837E-3</v>
      </c>
    </row>
    <row r="1606" spans="2:7">
      <c r="B1606" s="444">
        <v>38491</v>
      </c>
      <c r="C1606" s="445">
        <v>26.798784000000001</v>
      </c>
      <c r="D1606" s="446">
        <f t="shared" si="49"/>
        <v>-0.12863061145948884</v>
      </c>
      <c r="E1606" s="80">
        <v>9.9381671217497747E-3</v>
      </c>
      <c r="F1606">
        <v>1596</v>
      </c>
      <c r="G1606" s="80">
        <f t="shared" ca="1" si="50"/>
        <v>-2.4761288557405919E-2</v>
      </c>
    </row>
    <row r="1607" spans="2:7">
      <c r="B1607" s="444">
        <v>44173</v>
      </c>
      <c r="C1607" s="445">
        <v>745.088257</v>
      </c>
      <c r="D1607" s="446">
        <f t="shared" si="49"/>
        <v>9.1149371341056717E-2</v>
      </c>
      <c r="E1607" s="80">
        <v>9.9381171302370674E-3</v>
      </c>
      <c r="F1607">
        <v>1597</v>
      </c>
      <c r="G1607" s="80">
        <f t="shared" ca="1" si="50"/>
        <v>2.4308442229702201E-2</v>
      </c>
    </row>
    <row r="1608" spans="2:7">
      <c r="B1608" s="444">
        <v>40483</v>
      </c>
      <c r="C1608" s="445">
        <v>75.189521999999997</v>
      </c>
      <c r="D1608" s="446">
        <f t="shared" si="49"/>
        <v>3.122134945610533E-3</v>
      </c>
      <c r="E1608" s="80">
        <v>9.9057488286515838E-3</v>
      </c>
      <c r="F1608">
        <v>1598</v>
      </c>
      <c r="G1608" s="80">
        <f t="shared" ca="1" si="50"/>
        <v>-2.0388435680374323E-2</v>
      </c>
    </row>
    <row r="1609" spans="2:7">
      <c r="B1609" s="444">
        <v>40357</v>
      </c>
      <c r="C1609" s="445">
        <v>66.360236999999998</v>
      </c>
      <c r="D1609" s="446">
        <f t="shared" si="49"/>
        <v>7.2696826325022501E-2</v>
      </c>
      <c r="E1609" s="80">
        <v>9.9023647351632604E-3</v>
      </c>
      <c r="F1609">
        <v>1599</v>
      </c>
      <c r="G1609" s="80">
        <f t="shared" ca="1" si="50"/>
        <v>-5.4860985364535309E-3</v>
      </c>
    </row>
    <row r="1610" spans="2:7">
      <c r="B1610" s="444">
        <v>37622</v>
      </c>
      <c r="C1610" s="445">
        <v>13.886979999999999</v>
      </c>
      <c r="D1610" s="446">
        <f t="shared" si="49"/>
        <v>-0.10280685856008398</v>
      </c>
      <c r="E1610" s="80">
        <v>9.9009267365164355E-3</v>
      </c>
      <c r="F1610">
        <v>1600</v>
      </c>
      <c r="G1610" s="80">
        <f t="shared" ca="1" si="50"/>
        <v>-7.5462959552128174E-3</v>
      </c>
    </row>
    <row r="1611" spans="2:7">
      <c r="B1611" s="444">
        <v>41933</v>
      </c>
      <c r="C1611" s="445">
        <v>294.09234600000002</v>
      </c>
      <c r="D1611" s="446">
        <f t="shared" ref="D1611:D1674" si="51">B1611/B1612-1</f>
        <v>0.10840029604567558</v>
      </c>
      <c r="E1611" s="80">
        <v>9.8971153844009674E-3</v>
      </c>
      <c r="F1611">
        <v>1601</v>
      </c>
      <c r="G1611" s="80">
        <f t="shared" ref="G1611:G1674" ca="1" si="52">_xlfn.NORM.INV(RAND(),M$13,M$14)</f>
        <v>-3.3398286466839056E-3</v>
      </c>
    </row>
    <row r="1612" spans="2:7">
      <c r="B1612" s="444">
        <v>37832</v>
      </c>
      <c r="C1612" s="445">
        <v>12.426166</v>
      </c>
      <c r="D1612" s="446">
        <f t="shared" si="51"/>
        <v>-8.8055923827889626E-2</v>
      </c>
      <c r="E1612" s="80">
        <v>9.8683937845731595E-3</v>
      </c>
      <c r="F1612">
        <v>1602</v>
      </c>
      <c r="G1612" s="80">
        <f t="shared" ca="1" si="52"/>
        <v>-3.1058114977866938E-2</v>
      </c>
    </row>
    <row r="1613" spans="2:7">
      <c r="B1613" s="444">
        <v>41485</v>
      </c>
      <c r="C1613" s="445">
        <v>172.71060199999999</v>
      </c>
      <c r="D1613" s="446">
        <f t="shared" si="51"/>
        <v>-4.570758189179247E-2</v>
      </c>
      <c r="E1613" s="80">
        <v>9.8681686049342243E-3</v>
      </c>
      <c r="F1613">
        <v>1603</v>
      </c>
      <c r="G1613" s="80">
        <f t="shared" ca="1" si="52"/>
        <v>-1.9690859666613776E-2</v>
      </c>
    </row>
    <row r="1614" spans="2:7">
      <c r="B1614" s="444">
        <v>43472</v>
      </c>
      <c r="C1614" s="445">
        <v>397.55535900000001</v>
      </c>
      <c r="D1614" s="446">
        <f t="shared" si="51"/>
        <v>0.13391413219260273</v>
      </c>
      <c r="E1614" s="80">
        <v>9.8673570125591414E-3</v>
      </c>
      <c r="F1614">
        <v>1604</v>
      </c>
      <c r="G1614" s="80">
        <f t="shared" ca="1" si="52"/>
        <v>3.4572683056332369E-3</v>
      </c>
    </row>
    <row r="1615" spans="2:7">
      <c r="B1615" s="444">
        <v>38338</v>
      </c>
      <c r="C1615" s="445">
        <v>27.195989999999998</v>
      </c>
      <c r="D1615" s="446">
        <f t="shared" si="51"/>
        <v>-5.0075571743601222E-2</v>
      </c>
      <c r="E1615" s="80">
        <v>9.8469020885190162E-3</v>
      </c>
      <c r="F1615">
        <v>1605</v>
      </c>
      <c r="G1615" s="80">
        <f t="shared" ca="1" si="52"/>
        <v>-2.2189748805027488E-2</v>
      </c>
    </row>
    <row r="1616" spans="2:7">
      <c r="B1616" s="444">
        <v>40359</v>
      </c>
      <c r="C1616" s="445">
        <v>66.745154999999997</v>
      </c>
      <c r="D1616" s="446">
        <f t="shared" si="51"/>
        <v>-3.911718489595728E-2</v>
      </c>
      <c r="E1616" s="80">
        <v>9.844818023874824E-3</v>
      </c>
      <c r="F1616">
        <v>1606</v>
      </c>
      <c r="G1616" s="80">
        <f t="shared" ca="1" si="52"/>
        <v>2.3300911129206976E-2</v>
      </c>
    </row>
    <row r="1617" spans="2:7">
      <c r="B1617" s="444">
        <v>42002</v>
      </c>
      <c r="C1617" s="445">
        <v>308.73733499999997</v>
      </c>
      <c r="D1617" s="446">
        <f t="shared" si="51"/>
        <v>4.0400287334968255E-2</v>
      </c>
      <c r="E1617" s="80">
        <v>9.8425830422304017E-3</v>
      </c>
      <c r="F1617">
        <v>1607</v>
      </c>
      <c r="G1617" s="80">
        <f t="shared" ca="1" si="52"/>
        <v>-2.6879341008168304E-2</v>
      </c>
    </row>
    <row r="1618" spans="2:7">
      <c r="B1618" s="444">
        <v>40371</v>
      </c>
      <c r="C1618" s="445">
        <v>66.873444000000006</v>
      </c>
      <c r="D1618" s="446">
        <f t="shared" si="51"/>
        <v>-6.3578586008535942E-2</v>
      </c>
      <c r="E1618" s="80">
        <v>9.825868295287421E-3</v>
      </c>
      <c r="F1618">
        <v>1608</v>
      </c>
      <c r="G1618" s="80">
        <f t="shared" ca="1" si="52"/>
        <v>2.521045428500383E-2</v>
      </c>
    </row>
    <row r="1619" spans="2:7">
      <c r="B1619" s="444">
        <v>43112</v>
      </c>
      <c r="C1619" s="445">
        <v>387.740814</v>
      </c>
      <c r="D1619" s="446">
        <f t="shared" si="51"/>
        <v>-4.3188064389477754E-3</v>
      </c>
      <c r="E1619" s="80">
        <v>9.8155353671118828E-3</v>
      </c>
      <c r="F1619">
        <v>1609</v>
      </c>
      <c r="G1619" s="80">
        <f t="shared" ca="1" si="52"/>
        <v>-3.4027742484284543E-2</v>
      </c>
    </row>
    <row r="1620" spans="2:7">
      <c r="B1620" s="444">
        <v>43299</v>
      </c>
      <c r="C1620" s="445">
        <v>416.26992799999999</v>
      </c>
      <c r="D1620" s="446">
        <f t="shared" si="51"/>
        <v>-5.3090808365263698E-4</v>
      </c>
      <c r="E1620" s="80">
        <v>9.7929017909632599E-3</v>
      </c>
      <c r="F1620">
        <v>1610</v>
      </c>
      <c r="G1620" s="80">
        <f t="shared" ca="1" si="52"/>
        <v>5.5421727157966075E-3</v>
      </c>
    </row>
    <row r="1621" spans="2:7">
      <c r="B1621" s="444">
        <v>43322</v>
      </c>
      <c r="C1621" s="445">
        <v>407.05148300000002</v>
      </c>
      <c r="D1621" s="446">
        <f t="shared" si="51"/>
        <v>1.0850036166787147E-2</v>
      </c>
      <c r="E1621" s="80">
        <v>9.7736705435393922E-3</v>
      </c>
      <c r="F1621">
        <v>1611</v>
      </c>
      <c r="G1621" s="80">
        <f t="shared" ca="1" si="52"/>
        <v>6.1668191915440908E-2</v>
      </c>
    </row>
    <row r="1622" spans="2:7">
      <c r="B1622" s="444">
        <v>42857</v>
      </c>
      <c r="C1622" s="445">
        <v>340.29089399999998</v>
      </c>
      <c r="D1622" s="446">
        <f t="shared" si="51"/>
        <v>-5.2025039262093786E-2</v>
      </c>
      <c r="E1622" s="80">
        <v>9.7656296480912452E-3</v>
      </c>
      <c r="F1622">
        <v>1612</v>
      </c>
      <c r="G1622" s="80">
        <f t="shared" ca="1" si="52"/>
        <v>5.5779810922213853E-2</v>
      </c>
    </row>
    <row r="1623" spans="2:7">
      <c r="B1623" s="444">
        <v>45209</v>
      </c>
      <c r="C1623" s="445">
        <v>1214.5426030000001</v>
      </c>
      <c r="D1623" s="446">
        <f t="shared" si="51"/>
        <v>5.3479051125506771E-2</v>
      </c>
      <c r="E1623" s="80">
        <v>9.7632970386558604E-3</v>
      </c>
      <c r="F1623">
        <v>1613</v>
      </c>
      <c r="G1623" s="80">
        <f t="shared" ca="1" si="52"/>
        <v>-5.2946974519876124E-3</v>
      </c>
    </row>
    <row r="1624" spans="2:7">
      <c r="B1624" s="444">
        <v>42914</v>
      </c>
      <c r="C1624" s="445">
        <v>353.65194700000001</v>
      </c>
      <c r="D1624" s="446">
        <f t="shared" si="51"/>
        <v>-1.0605431825517542E-2</v>
      </c>
      <c r="E1624" s="80">
        <v>9.7595399023509E-3</v>
      </c>
      <c r="F1624">
        <v>1614</v>
      </c>
      <c r="G1624" s="80">
        <f t="shared" ca="1" si="52"/>
        <v>4.3288971071344592E-2</v>
      </c>
    </row>
    <row r="1625" spans="2:7">
      <c r="B1625" s="444">
        <v>43374</v>
      </c>
      <c r="C1625" s="445">
        <v>462.84191900000002</v>
      </c>
      <c r="D1625" s="446">
        <f t="shared" si="51"/>
        <v>1.8001736803811674E-2</v>
      </c>
      <c r="E1625" s="80">
        <v>9.7445133793485628E-3</v>
      </c>
      <c r="F1625">
        <v>1615</v>
      </c>
      <c r="G1625" s="80">
        <f t="shared" ca="1" si="52"/>
        <v>-4.8649728580928272E-3</v>
      </c>
    </row>
    <row r="1626" spans="2:7">
      <c r="B1626" s="444">
        <v>42607</v>
      </c>
      <c r="C1626" s="445">
        <v>325.424622</v>
      </c>
      <c r="D1626" s="446">
        <f t="shared" si="51"/>
        <v>-3.8629030438412371E-2</v>
      </c>
      <c r="E1626" s="80">
        <v>9.7426055827793956E-3</v>
      </c>
      <c r="F1626">
        <v>1616</v>
      </c>
      <c r="G1626" s="80">
        <f t="shared" ca="1" si="52"/>
        <v>-7.9668822438543844E-3</v>
      </c>
    </row>
    <row r="1627" spans="2:7">
      <c r="B1627" s="444">
        <v>44319</v>
      </c>
      <c r="C1627" s="445">
        <v>794.70434599999999</v>
      </c>
      <c r="D1627" s="446">
        <f t="shared" si="51"/>
        <v>-3.216229589312225E-3</v>
      </c>
      <c r="E1627" s="80">
        <v>9.7336777761252158E-3</v>
      </c>
      <c r="F1627">
        <v>1617</v>
      </c>
      <c r="G1627" s="80">
        <f t="shared" ca="1" si="52"/>
        <v>1.2619353588106978E-2</v>
      </c>
    </row>
    <row r="1628" spans="2:7">
      <c r="B1628" s="444">
        <v>44462</v>
      </c>
      <c r="C1628" s="445">
        <v>1169.963379</v>
      </c>
      <c r="D1628" s="446">
        <f t="shared" si="51"/>
        <v>2.7690458579881616E-2</v>
      </c>
      <c r="E1628" s="80">
        <v>9.7303196462219521E-3</v>
      </c>
      <c r="F1628">
        <v>1618</v>
      </c>
      <c r="G1628" s="80">
        <f t="shared" ca="1" si="52"/>
        <v>2.3616354655684032E-3</v>
      </c>
    </row>
    <row r="1629" spans="2:7">
      <c r="B1629" s="444">
        <v>43264</v>
      </c>
      <c r="C1629" s="445">
        <v>388.43170199999997</v>
      </c>
      <c r="D1629" s="446">
        <f t="shared" si="51"/>
        <v>0.12254482239692788</v>
      </c>
      <c r="E1629" s="80">
        <v>9.7290160497833789E-3</v>
      </c>
      <c r="F1629">
        <v>1619</v>
      </c>
      <c r="G1629" s="80">
        <f t="shared" ca="1" si="52"/>
        <v>7.157228530932311E-3</v>
      </c>
    </row>
    <row r="1630" spans="2:7">
      <c r="B1630" s="444">
        <v>38541</v>
      </c>
      <c r="C1630" s="445">
        <v>30.192388999999999</v>
      </c>
      <c r="D1630" s="446">
        <f t="shared" si="51"/>
        <v>-4.6699151599099653E-2</v>
      </c>
      <c r="E1630" s="80">
        <v>9.7113570998594856E-3</v>
      </c>
      <c r="F1630">
        <v>1620</v>
      </c>
      <c r="G1630" s="80">
        <f t="shared" ca="1" si="52"/>
        <v>-9.9431109671851304E-3</v>
      </c>
    </row>
    <row r="1631" spans="2:7">
      <c r="B1631" s="444">
        <v>40429</v>
      </c>
      <c r="C1631" s="445">
        <v>74.370018000000002</v>
      </c>
      <c r="D1631" s="446">
        <f t="shared" si="51"/>
        <v>-9.9235790833946069E-2</v>
      </c>
      <c r="E1631" s="80">
        <v>9.7048538524875383E-3</v>
      </c>
      <c r="F1631">
        <v>1621</v>
      </c>
      <c r="G1631" s="80">
        <f t="shared" ca="1" si="52"/>
        <v>-1.1229345461636366E-2</v>
      </c>
    </row>
    <row r="1632" spans="2:7">
      <c r="B1632" s="444">
        <v>44883</v>
      </c>
      <c r="C1632" s="445">
        <v>1025.7802730000001</v>
      </c>
      <c r="D1632" s="446">
        <f t="shared" si="51"/>
        <v>0.11729854870428924</v>
      </c>
      <c r="E1632" s="80">
        <v>9.7019527727821853E-3</v>
      </c>
      <c r="F1632">
        <v>1622</v>
      </c>
      <c r="G1632" s="80">
        <f t="shared" ca="1" si="52"/>
        <v>-1.0673823919070511E-2</v>
      </c>
    </row>
    <row r="1633" spans="2:7">
      <c r="B1633" s="444">
        <v>40171</v>
      </c>
      <c r="C1633" s="445">
        <v>68.340987999999996</v>
      </c>
      <c r="D1633" s="446">
        <f t="shared" si="51"/>
        <v>-6.5464696987321158E-2</v>
      </c>
      <c r="E1633" s="80">
        <v>9.6954627285112949E-3</v>
      </c>
      <c r="F1633">
        <v>1623</v>
      </c>
      <c r="G1633" s="80">
        <f t="shared" ca="1" si="52"/>
        <v>2.3733242602954892E-2</v>
      </c>
    </row>
    <row r="1634" spans="2:7">
      <c r="B1634" s="444">
        <v>42985</v>
      </c>
      <c r="C1634" s="445">
        <v>359.00967400000002</v>
      </c>
      <c r="D1634" s="446">
        <f t="shared" si="51"/>
        <v>-4.8309606571169228E-2</v>
      </c>
      <c r="E1634" s="80">
        <v>9.6940333775490384E-3</v>
      </c>
      <c r="F1634">
        <v>1624</v>
      </c>
      <c r="G1634" s="80">
        <f t="shared" ca="1" si="52"/>
        <v>1.7441965986149447E-2</v>
      </c>
    </row>
    <row r="1635" spans="2:7">
      <c r="B1635" s="444">
        <v>45167</v>
      </c>
      <c r="C1635" s="445">
        <v>1114.196899</v>
      </c>
      <c r="D1635" s="446">
        <f t="shared" si="51"/>
        <v>9.5440321859634469E-3</v>
      </c>
      <c r="E1635" s="80">
        <v>9.6821062681267112E-3</v>
      </c>
      <c r="F1635">
        <v>1625</v>
      </c>
      <c r="G1635" s="80">
        <f t="shared" ca="1" si="52"/>
        <v>2.3897934143882943E-2</v>
      </c>
    </row>
    <row r="1636" spans="2:7">
      <c r="B1636" s="444">
        <v>44740</v>
      </c>
      <c r="C1636" s="445">
        <v>912.20025599999997</v>
      </c>
      <c r="D1636" s="446">
        <f t="shared" si="51"/>
        <v>0.10956797777888005</v>
      </c>
      <c r="E1636" s="80">
        <v>9.6740426880412844E-3</v>
      </c>
      <c r="F1636">
        <v>1626</v>
      </c>
      <c r="G1636" s="80">
        <f t="shared" ca="1" si="52"/>
        <v>1.2108435442853808E-2</v>
      </c>
    </row>
    <row r="1637" spans="2:7">
      <c r="B1637" s="444">
        <v>40322</v>
      </c>
      <c r="C1637" s="445">
        <v>68.000693999999996</v>
      </c>
      <c r="D1637" s="446">
        <f t="shared" si="51"/>
        <v>-1.7471185945076684E-2</v>
      </c>
      <c r="E1637" s="80">
        <v>9.6612908987714352E-3</v>
      </c>
      <c r="F1637">
        <v>1627</v>
      </c>
      <c r="G1637" s="80">
        <f t="shared" ca="1" si="52"/>
        <v>8.3069888335152563E-3</v>
      </c>
    </row>
    <row r="1638" spans="2:7">
      <c r="B1638" s="444">
        <v>41039</v>
      </c>
      <c r="C1638" s="445">
        <v>92.553122999999999</v>
      </c>
      <c r="D1638" s="446">
        <f t="shared" si="51"/>
        <v>-8.074993280172027E-2</v>
      </c>
      <c r="E1638" s="80">
        <v>9.6585334425203229E-3</v>
      </c>
      <c r="F1638">
        <v>1628</v>
      </c>
      <c r="G1638" s="80">
        <f t="shared" ca="1" si="52"/>
        <v>6.5818297486801999E-2</v>
      </c>
    </row>
    <row r="1639" spans="2:7">
      <c r="B1639" s="444">
        <v>44644</v>
      </c>
      <c r="C1639" s="445">
        <v>1067.486328</v>
      </c>
      <c r="D1639" s="446">
        <f t="shared" si="51"/>
        <v>6.3180205282084234E-2</v>
      </c>
      <c r="E1639" s="80">
        <v>9.6551030933109683E-3</v>
      </c>
      <c r="F1639">
        <v>1629</v>
      </c>
      <c r="G1639" s="80">
        <f t="shared" ca="1" si="52"/>
        <v>2.8371676763925848E-2</v>
      </c>
    </row>
    <row r="1640" spans="2:7">
      <c r="B1640" s="444">
        <v>41991</v>
      </c>
      <c r="C1640" s="445">
        <v>303.696167</v>
      </c>
      <c r="D1640" s="446">
        <f t="shared" si="51"/>
        <v>-6.3850183925983739E-2</v>
      </c>
      <c r="E1640" s="80">
        <v>9.6468972560841415E-3</v>
      </c>
      <c r="F1640">
        <v>1630</v>
      </c>
      <c r="G1640" s="80">
        <f t="shared" ca="1" si="52"/>
        <v>-7.1164083497186397E-3</v>
      </c>
    </row>
    <row r="1641" spans="2:7">
      <c r="B1641" s="444">
        <v>44855</v>
      </c>
      <c r="C1641" s="445">
        <v>955.15716599999996</v>
      </c>
      <c r="D1641" s="446">
        <f t="shared" si="51"/>
        <v>1.5094595817869205E-2</v>
      </c>
      <c r="E1641" s="80">
        <v>9.6323264503832551E-3</v>
      </c>
      <c r="F1641">
        <v>1631</v>
      </c>
      <c r="G1641" s="80">
        <f t="shared" ca="1" si="52"/>
        <v>-3.4727572137774408E-2</v>
      </c>
    </row>
    <row r="1642" spans="2:7">
      <c r="B1642" s="444">
        <v>44188</v>
      </c>
      <c r="C1642" s="445">
        <v>795.80743399999994</v>
      </c>
      <c r="D1642" s="446">
        <f t="shared" si="51"/>
        <v>0.10367909683542731</v>
      </c>
      <c r="E1642" s="80">
        <v>9.6301385975157139E-3</v>
      </c>
      <c r="F1642">
        <v>1632</v>
      </c>
      <c r="G1642" s="80">
        <f t="shared" ca="1" si="52"/>
        <v>1.7122713939058835E-2</v>
      </c>
    </row>
    <row r="1643" spans="2:7">
      <c r="B1643" s="444">
        <v>40037</v>
      </c>
      <c r="C1643" s="445">
        <v>47.530093999999998</v>
      </c>
      <c r="D1643" s="446">
        <f t="shared" si="51"/>
        <v>-0.1143824101928862</v>
      </c>
      <c r="E1643" s="80">
        <v>9.6211844232900745E-3</v>
      </c>
      <c r="F1643">
        <v>1633</v>
      </c>
      <c r="G1643" s="80">
        <f t="shared" ca="1" si="52"/>
        <v>3.6536573543639178E-3</v>
      </c>
    </row>
    <row r="1644" spans="2:7">
      <c r="B1644" s="444">
        <v>45208</v>
      </c>
      <c r="C1644" s="445">
        <v>1202.7993160000001</v>
      </c>
      <c r="D1644" s="446">
        <f t="shared" si="51"/>
        <v>1.6641180174507442E-2</v>
      </c>
      <c r="E1644" s="80">
        <v>9.6146332748485719E-3</v>
      </c>
      <c r="F1644">
        <v>1634</v>
      </c>
      <c r="G1644" s="80">
        <f t="shared" ca="1" si="52"/>
        <v>-2.7006987588727764E-2</v>
      </c>
    </row>
    <row r="1645" spans="2:7">
      <c r="B1645" s="444">
        <v>44468</v>
      </c>
      <c r="C1645" s="445">
        <v>1128.477783</v>
      </c>
      <c r="D1645" s="446">
        <f t="shared" si="51"/>
        <v>0.16414471961882815</v>
      </c>
      <c r="E1645" s="80">
        <v>9.6139769054859325E-3</v>
      </c>
      <c r="F1645">
        <v>1635</v>
      </c>
      <c r="G1645" s="80">
        <f t="shared" ca="1" si="52"/>
        <v>1.1421688126658763E-2</v>
      </c>
    </row>
    <row r="1646" spans="2:7">
      <c r="B1646" s="444">
        <v>38198</v>
      </c>
      <c r="C1646" s="445">
        <v>23.952117999999999</v>
      </c>
      <c r="D1646" s="446">
        <f t="shared" si="51"/>
        <v>-8.7460283332138844E-2</v>
      </c>
      <c r="E1646" s="80">
        <v>9.5851953861441075E-3</v>
      </c>
      <c r="F1646">
        <v>1636</v>
      </c>
      <c r="G1646" s="80">
        <f t="shared" ca="1" si="52"/>
        <v>-9.7974021849091993E-3</v>
      </c>
    </row>
    <row r="1647" spans="2:7">
      <c r="B1647" s="444">
        <v>41859</v>
      </c>
      <c r="C1647" s="445">
        <v>298.303833</v>
      </c>
      <c r="D1647" s="446">
        <f t="shared" si="51"/>
        <v>1.5896514901465819E-2</v>
      </c>
      <c r="E1647" s="80">
        <v>9.5832109586191372E-3</v>
      </c>
      <c r="F1647">
        <v>1637</v>
      </c>
      <c r="G1647" s="80">
        <f t="shared" ca="1" si="52"/>
        <v>2.0129282616353744E-2</v>
      </c>
    </row>
    <row r="1648" spans="2:7">
      <c r="B1648" s="444">
        <v>41204</v>
      </c>
      <c r="C1648" s="445">
        <v>115.90239</v>
      </c>
      <c r="D1648" s="446">
        <f t="shared" si="51"/>
        <v>2.0734758589937341E-2</v>
      </c>
      <c r="E1648" s="80">
        <v>9.5813390847330204E-3</v>
      </c>
      <c r="F1648">
        <v>1638</v>
      </c>
      <c r="G1648" s="80">
        <f t="shared" ca="1" si="52"/>
        <v>2.2740693290904421E-2</v>
      </c>
    </row>
    <row r="1649" spans="2:7">
      <c r="B1649" s="444">
        <v>40367</v>
      </c>
      <c r="C1649" s="445">
        <v>65.902007999999995</v>
      </c>
      <c r="D1649" s="446">
        <f t="shared" si="51"/>
        <v>4.9291742388408721E-3</v>
      </c>
      <c r="E1649" s="80">
        <v>9.5466192278976791E-3</v>
      </c>
      <c r="F1649">
        <v>1639</v>
      </c>
      <c r="G1649" s="80">
        <f t="shared" ca="1" si="52"/>
        <v>5.6213199441083869E-2</v>
      </c>
    </row>
    <row r="1650" spans="2:7">
      <c r="B1650" s="444">
        <v>40169</v>
      </c>
      <c r="C1650" s="445">
        <v>65.551963999999998</v>
      </c>
      <c r="D1650" s="446">
        <f t="shared" si="51"/>
        <v>6.608455638419275E-2</v>
      </c>
      <c r="E1650" s="80">
        <v>9.5458906021701484E-3</v>
      </c>
      <c r="F1650">
        <v>1640</v>
      </c>
      <c r="G1650" s="80">
        <f t="shared" ca="1" si="52"/>
        <v>5.1058081897110939E-2</v>
      </c>
    </row>
    <row r="1651" spans="2:7">
      <c r="B1651" s="444">
        <v>37679</v>
      </c>
      <c r="C1651" s="445">
        <v>12.069238</v>
      </c>
      <c r="D1651" s="446">
        <f t="shared" si="51"/>
        <v>-0.16799523041932563</v>
      </c>
      <c r="E1651" s="80">
        <v>9.541226971993888E-3</v>
      </c>
      <c r="F1651">
        <v>1641</v>
      </c>
      <c r="G1651" s="80">
        <f t="shared" ca="1" si="52"/>
        <v>-5.6776903825410093E-3</v>
      </c>
    </row>
    <row r="1652" spans="2:7">
      <c r="B1652" s="444">
        <v>45287</v>
      </c>
      <c r="C1652" s="445">
        <v>1430.4626459999999</v>
      </c>
      <c r="D1652" s="446">
        <f t="shared" si="51"/>
        <v>0.10013360864812348</v>
      </c>
      <c r="E1652" s="80">
        <v>9.5327262287472347E-3</v>
      </c>
      <c r="F1652">
        <v>1642</v>
      </c>
      <c r="G1652" s="80">
        <f t="shared" ca="1" si="52"/>
        <v>-1.6770440327058114E-2</v>
      </c>
    </row>
    <row r="1653" spans="2:7">
      <c r="B1653" s="444">
        <v>41165</v>
      </c>
      <c r="C1653" s="445">
        <v>110.73223900000001</v>
      </c>
      <c r="D1653" s="446">
        <f t="shared" si="51"/>
        <v>5.3567772317772322E-2</v>
      </c>
      <c r="E1653" s="80">
        <v>9.532196269147919E-3</v>
      </c>
      <c r="F1653">
        <v>1643</v>
      </c>
      <c r="G1653" s="80">
        <f t="shared" ca="1" si="52"/>
        <v>-3.4229839926886219E-2</v>
      </c>
    </row>
    <row r="1654" spans="2:7">
      <c r="B1654" s="444">
        <v>39072</v>
      </c>
      <c r="C1654" s="445">
        <v>49.582531000000003</v>
      </c>
      <c r="D1654" s="446">
        <f t="shared" si="51"/>
        <v>-0.10940919037199126</v>
      </c>
      <c r="E1654" s="80">
        <v>9.5138258158764533E-3</v>
      </c>
      <c r="F1654">
        <v>1644</v>
      </c>
      <c r="G1654" s="80">
        <f t="shared" ca="1" si="52"/>
        <v>-4.9510400298737826E-3</v>
      </c>
    </row>
    <row r="1655" spans="2:7">
      <c r="B1655" s="444">
        <v>43872</v>
      </c>
      <c r="C1655" s="445">
        <v>521.24816899999996</v>
      </c>
      <c r="D1655" s="446">
        <f t="shared" si="51"/>
        <v>5.9300753332045542E-2</v>
      </c>
      <c r="E1655" s="80">
        <v>9.5056391977141885E-3</v>
      </c>
      <c r="F1655">
        <v>1645</v>
      </c>
      <c r="G1655" s="80">
        <f t="shared" ca="1" si="52"/>
        <v>5.764863859136357E-3</v>
      </c>
    </row>
    <row r="1656" spans="2:7">
      <c r="B1656" s="444">
        <v>41416</v>
      </c>
      <c r="C1656" s="445">
        <v>141.81663499999999</v>
      </c>
      <c r="D1656" s="446">
        <f t="shared" si="51"/>
        <v>-7.4420059893621771E-2</v>
      </c>
      <c r="E1656" s="80">
        <v>9.5025184952017838E-3</v>
      </c>
      <c r="F1656">
        <v>1646</v>
      </c>
      <c r="G1656" s="80">
        <f t="shared" ca="1" si="52"/>
        <v>3.5049156789465309E-3</v>
      </c>
    </row>
    <row r="1657" spans="2:7">
      <c r="B1657" s="444">
        <v>44746</v>
      </c>
      <c r="C1657" s="445">
        <v>896.404358</v>
      </c>
      <c r="D1657" s="446">
        <f t="shared" si="51"/>
        <v>6.9864192807957082E-2</v>
      </c>
      <c r="E1657" s="80">
        <v>9.4837951329491688E-3</v>
      </c>
      <c r="F1657">
        <v>1647</v>
      </c>
      <c r="G1657" s="80">
        <f t="shared" ca="1" si="52"/>
        <v>-1.4379133509994791E-3</v>
      </c>
    </row>
    <row r="1658" spans="2:7">
      <c r="B1658" s="444">
        <v>41824</v>
      </c>
      <c r="C1658" s="445">
        <v>285.873108</v>
      </c>
      <c r="D1658" s="446">
        <f t="shared" si="51"/>
        <v>7.7160811785309535E-2</v>
      </c>
      <c r="E1658" s="80">
        <v>9.4782753981956791E-3</v>
      </c>
      <c r="F1658">
        <v>1648</v>
      </c>
      <c r="G1658" s="80">
        <f t="shared" ca="1" si="52"/>
        <v>3.9377804028366457E-2</v>
      </c>
    </row>
    <row r="1659" spans="2:7">
      <c r="B1659" s="444">
        <v>38828</v>
      </c>
      <c r="C1659" s="445">
        <v>49.794002999999996</v>
      </c>
      <c r="D1659" s="446">
        <f t="shared" si="51"/>
        <v>-0.12836169353028326</v>
      </c>
      <c r="E1659" s="80">
        <v>9.4532900727124503E-3</v>
      </c>
      <c r="F1659">
        <v>1649</v>
      </c>
      <c r="G1659" s="80">
        <f t="shared" ca="1" si="52"/>
        <v>-6.1173064670117438E-3</v>
      </c>
    </row>
    <row r="1660" spans="2:7">
      <c r="B1660" s="444">
        <v>44546</v>
      </c>
      <c r="C1660" s="445">
        <v>1029.8580320000001</v>
      </c>
      <c r="D1660" s="446">
        <f t="shared" si="51"/>
        <v>4.4969387036993602E-2</v>
      </c>
      <c r="E1660" s="80">
        <v>9.4438412529112004E-3</v>
      </c>
      <c r="F1660">
        <v>1650</v>
      </c>
      <c r="G1660" s="80">
        <f t="shared" ca="1" si="52"/>
        <v>-2.1275099904010591E-2</v>
      </c>
    </row>
    <row r="1661" spans="2:7">
      <c r="B1661" s="444">
        <v>42629</v>
      </c>
      <c r="C1661" s="445">
        <v>320.65362499999998</v>
      </c>
      <c r="D1661" s="446">
        <f t="shared" si="51"/>
        <v>4.2171914727165971E-2</v>
      </c>
      <c r="E1661" s="80">
        <v>9.4351321525318887E-3</v>
      </c>
      <c r="F1661">
        <v>1651</v>
      </c>
      <c r="G1661" s="80">
        <f t="shared" ca="1" si="52"/>
        <v>-7.3909654721489191E-3</v>
      </c>
    </row>
    <row r="1662" spans="2:7">
      <c r="B1662" s="444">
        <v>40904</v>
      </c>
      <c r="C1662" s="445">
        <v>73.175201000000001</v>
      </c>
      <c r="D1662" s="446">
        <f t="shared" si="51"/>
        <v>-7.7096635906229505E-2</v>
      </c>
      <c r="E1662" s="80">
        <v>9.4025572693503534E-3</v>
      </c>
      <c r="F1662">
        <v>1652</v>
      </c>
      <c r="G1662" s="80">
        <f t="shared" ca="1" si="52"/>
        <v>2.1221646277096495E-2</v>
      </c>
    </row>
    <row r="1663" spans="2:7">
      <c r="B1663" s="444">
        <v>44321</v>
      </c>
      <c r="C1663" s="445">
        <v>796.19281000000001</v>
      </c>
      <c r="D1663" s="446">
        <f t="shared" si="51"/>
        <v>6.26243736363854E-2</v>
      </c>
      <c r="E1663" s="80">
        <v>9.3791119266728451E-3</v>
      </c>
      <c r="F1663">
        <v>1653</v>
      </c>
      <c r="G1663" s="80">
        <f t="shared" ca="1" si="52"/>
        <v>-2.2124001852082555E-2</v>
      </c>
    </row>
    <row r="1664" spans="2:7">
      <c r="B1664" s="444">
        <v>41709</v>
      </c>
      <c r="C1664" s="445">
        <v>280.11041299999999</v>
      </c>
      <c r="D1664" s="446">
        <f t="shared" si="51"/>
        <v>8.6822836594835362E-2</v>
      </c>
      <c r="E1664" s="80">
        <v>9.367930272904168E-3</v>
      </c>
      <c r="F1664">
        <v>1654</v>
      </c>
      <c r="G1664" s="80">
        <f t="shared" ca="1" si="52"/>
        <v>-3.0590767578740657E-2</v>
      </c>
    </row>
    <row r="1665" spans="2:7">
      <c r="B1665" s="444">
        <v>38377</v>
      </c>
      <c r="C1665" s="445">
        <v>24.800262</v>
      </c>
      <c r="D1665" s="446">
        <f t="shared" si="51"/>
        <v>-0.12475197847059094</v>
      </c>
      <c r="E1665" s="80">
        <v>9.3574177035431472E-3</v>
      </c>
      <c r="F1665">
        <v>1655</v>
      </c>
      <c r="G1665" s="80">
        <f t="shared" ca="1" si="52"/>
        <v>-5.9549333350525221E-3</v>
      </c>
    </row>
    <row r="1666" spans="2:7">
      <c r="B1666" s="444">
        <v>43847</v>
      </c>
      <c r="C1666" s="445">
        <v>509.426331</v>
      </c>
      <c r="D1666" s="446">
        <f t="shared" si="51"/>
        <v>4.8093701446157544E-2</v>
      </c>
      <c r="E1666" s="80">
        <v>9.3552728511350214E-3</v>
      </c>
      <c r="F1666">
        <v>1656</v>
      </c>
      <c r="G1666" s="80">
        <f t="shared" ca="1" si="52"/>
        <v>2.3745484548821996E-2</v>
      </c>
    </row>
    <row r="1667" spans="2:7">
      <c r="B1667" s="444">
        <v>41835</v>
      </c>
      <c r="C1667" s="445">
        <v>282.42617799999999</v>
      </c>
      <c r="D1667" s="446">
        <f t="shared" si="51"/>
        <v>3.6880065432374209E-2</v>
      </c>
      <c r="E1667" s="80">
        <v>9.351828605873358E-3</v>
      </c>
      <c r="F1667">
        <v>1657</v>
      </c>
      <c r="G1667" s="80">
        <f t="shared" ca="1" si="52"/>
        <v>2.3272851839219347E-2</v>
      </c>
    </row>
    <row r="1668" spans="2:7">
      <c r="B1668" s="444">
        <v>40347</v>
      </c>
      <c r="C1668" s="445">
        <v>71.345733999999993</v>
      </c>
      <c r="D1668" s="446">
        <f t="shared" si="51"/>
        <v>-1.9788755039948924E-3</v>
      </c>
      <c r="E1668" s="80">
        <v>9.33487574394265E-3</v>
      </c>
      <c r="F1668">
        <v>1658</v>
      </c>
      <c r="G1668" s="80">
        <f t="shared" ca="1" si="52"/>
        <v>1.6540306241324809E-2</v>
      </c>
    </row>
    <row r="1669" spans="2:7">
      <c r="B1669" s="444">
        <v>40427</v>
      </c>
      <c r="C1669" s="445">
        <v>74.388335999999995</v>
      </c>
      <c r="D1669" s="446">
        <f t="shared" si="51"/>
        <v>-2.2699801769569206E-2</v>
      </c>
      <c r="E1669" s="80">
        <v>9.3260612108958529E-3</v>
      </c>
      <c r="F1669">
        <v>1659</v>
      </c>
      <c r="G1669" s="80">
        <f t="shared" ca="1" si="52"/>
        <v>-1.5646530331142158E-2</v>
      </c>
    </row>
    <row r="1670" spans="2:7">
      <c r="B1670" s="444">
        <v>41366</v>
      </c>
      <c r="C1670" s="445">
        <v>151.35905500000001</v>
      </c>
      <c r="D1670" s="446">
        <f t="shared" si="51"/>
        <v>2.3353619316214047E-2</v>
      </c>
      <c r="E1670" s="80">
        <v>9.3214646719579353E-3</v>
      </c>
      <c r="F1670">
        <v>1660</v>
      </c>
      <c r="G1670" s="80">
        <f t="shared" ca="1" si="52"/>
        <v>-3.030715251064988E-3</v>
      </c>
    </row>
    <row r="1671" spans="2:7">
      <c r="B1671" s="444">
        <v>40422</v>
      </c>
      <c r="C1671" s="445">
        <v>70.768364000000005</v>
      </c>
      <c r="D1671" s="446">
        <f t="shared" si="51"/>
        <v>2.0886475565096596E-2</v>
      </c>
      <c r="E1671" s="80">
        <v>9.2797265671513696E-3</v>
      </c>
      <c r="F1671">
        <v>1661</v>
      </c>
      <c r="G1671" s="80">
        <f t="shared" ca="1" si="52"/>
        <v>-3.1068072839270742E-3</v>
      </c>
    </row>
    <row r="1672" spans="2:7">
      <c r="B1672" s="444">
        <v>39595</v>
      </c>
      <c r="C1672" s="445">
        <v>51.211123999999998</v>
      </c>
      <c r="D1672" s="446">
        <f t="shared" si="51"/>
        <v>-5.3724637334799152E-2</v>
      </c>
      <c r="E1672" s="80">
        <v>9.2609732944686218E-3</v>
      </c>
      <c r="F1672">
        <v>1662</v>
      </c>
      <c r="G1672" s="80">
        <f t="shared" ca="1" si="52"/>
        <v>-7.2195520612648853E-3</v>
      </c>
    </row>
    <row r="1673" spans="2:7">
      <c r="B1673" s="444">
        <v>41843</v>
      </c>
      <c r="C1673" s="445">
        <v>297.97155800000002</v>
      </c>
      <c r="D1673" s="446">
        <f t="shared" si="51"/>
        <v>-7.9989446142345155E-2</v>
      </c>
      <c r="E1673" s="80">
        <v>9.2220847987405374E-3</v>
      </c>
      <c r="F1673">
        <v>1663</v>
      </c>
      <c r="G1673" s="80">
        <f t="shared" ca="1" si="52"/>
        <v>-1.3335615488483938E-2</v>
      </c>
    </row>
    <row r="1674" spans="2:7">
      <c r="B1674" s="444">
        <v>45481</v>
      </c>
      <c r="C1674" s="445">
        <v>1521.732544</v>
      </c>
      <c r="D1674" s="446">
        <f t="shared" si="51"/>
        <v>0.10487319016616459</v>
      </c>
      <c r="E1674" s="80">
        <v>9.214134915750849E-3</v>
      </c>
      <c r="F1674">
        <v>1664</v>
      </c>
      <c r="G1674" s="80">
        <f t="shared" ca="1" si="52"/>
        <v>-3.0623535416384427E-5</v>
      </c>
    </row>
    <row r="1675" spans="2:7">
      <c r="B1675" s="444">
        <v>41164</v>
      </c>
      <c r="C1675" s="445">
        <v>109.686684</v>
      </c>
      <c r="D1675" s="446">
        <f t="shared" ref="D1675:D1738" si="53">B1675/B1676-1</f>
        <v>7.0703363914372819E-3</v>
      </c>
      <c r="E1675" s="80">
        <v>9.1859583974640557E-3</v>
      </c>
      <c r="F1675">
        <v>1665</v>
      </c>
      <c r="G1675" s="80">
        <f t="shared" ref="G1675:G1738" ca="1" si="54">_xlfn.NORM.INV(RAND(),M$13,M$14)</f>
        <v>1.5830439612207942E-2</v>
      </c>
    </row>
    <row r="1676" spans="2:7">
      <c r="B1676" s="444">
        <v>40875</v>
      </c>
      <c r="C1676" s="445">
        <v>72.876389000000003</v>
      </c>
      <c r="D1676" s="446">
        <f t="shared" si="53"/>
        <v>-3.1902799488418343E-2</v>
      </c>
      <c r="E1676" s="80">
        <v>9.1799909352092701E-3</v>
      </c>
      <c r="F1676">
        <v>1666</v>
      </c>
      <c r="G1676" s="80">
        <f t="shared" ca="1" si="54"/>
        <v>-1.4316834223341915E-2</v>
      </c>
    </row>
    <row r="1677" spans="2:7">
      <c r="B1677" s="444">
        <v>42222</v>
      </c>
      <c r="C1677" s="445">
        <v>372.92117300000001</v>
      </c>
      <c r="D1677" s="446">
        <f t="shared" si="53"/>
        <v>9.1374363481272702E-2</v>
      </c>
      <c r="E1677" s="80">
        <v>9.1741604080044503E-3</v>
      </c>
      <c r="F1677">
        <v>1667</v>
      </c>
      <c r="G1677" s="80">
        <f t="shared" ca="1" si="54"/>
        <v>6.4848152647361519E-3</v>
      </c>
    </row>
    <row r="1678" spans="2:7">
      <c r="B1678" s="444">
        <v>38687</v>
      </c>
      <c r="C1678" s="445">
        <v>40.670535999999998</v>
      </c>
      <c r="D1678" s="446">
        <f t="shared" si="53"/>
        <v>-7.9297460672552944E-2</v>
      </c>
      <c r="E1678" s="80">
        <v>9.161988239782648E-3</v>
      </c>
      <c r="F1678">
        <v>1668</v>
      </c>
      <c r="G1678" s="80">
        <f t="shared" ca="1" si="54"/>
        <v>4.5316246184924662E-3</v>
      </c>
    </row>
    <row r="1679" spans="2:7">
      <c r="B1679" s="444">
        <v>42019</v>
      </c>
      <c r="C1679" s="445">
        <v>311.31658900000002</v>
      </c>
      <c r="D1679" s="446">
        <f t="shared" si="53"/>
        <v>2.3430840051635426E-2</v>
      </c>
      <c r="E1679" s="80">
        <v>9.1524079106408696E-3</v>
      </c>
      <c r="F1679">
        <v>1669</v>
      </c>
      <c r="G1679" s="80">
        <f t="shared" ca="1" si="54"/>
        <v>-5.6489544676693502E-2</v>
      </c>
    </row>
    <row r="1680" spans="2:7">
      <c r="B1680" s="444">
        <v>41057</v>
      </c>
      <c r="C1680" s="445">
        <v>92.600227000000004</v>
      </c>
      <c r="D1680" s="446">
        <f t="shared" si="53"/>
        <v>2.8378919947900982E-2</v>
      </c>
      <c r="E1680" s="80">
        <v>9.1357071365456566E-3</v>
      </c>
      <c r="F1680">
        <v>1670</v>
      </c>
      <c r="G1680" s="80">
        <f t="shared" ca="1" si="54"/>
        <v>-3.0768944765360941E-2</v>
      </c>
    </row>
    <row r="1681" spans="2:7">
      <c r="B1681" s="444">
        <v>39924</v>
      </c>
      <c r="C1681" s="445">
        <v>24.833394999999999</v>
      </c>
      <c r="D1681" s="446">
        <f t="shared" si="53"/>
        <v>-7.9009896422062798E-2</v>
      </c>
      <c r="E1681" s="80">
        <v>9.130877962814532E-3</v>
      </c>
      <c r="F1681">
        <v>1671</v>
      </c>
      <c r="G1681" s="80">
        <f t="shared" ca="1" si="54"/>
        <v>3.1809819876790026E-2</v>
      </c>
    </row>
    <row r="1682" spans="2:7">
      <c r="B1682" s="444">
        <v>43349</v>
      </c>
      <c r="C1682" s="445">
        <v>458.79663099999999</v>
      </c>
      <c r="D1682" s="446">
        <f t="shared" si="53"/>
        <v>0.13785862403863813</v>
      </c>
      <c r="E1682" s="80">
        <v>9.129173459422768E-3</v>
      </c>
      <c r="F1682">
        <v>1672</v>
      </c>
      <c r="G1682" s="80">
        <f t="shared" ca="1" si="54"/>
        <v>-5.2256898749519446E-3</v>
      </c>
    </row>
    <row r="1683" spans="2:7">
      <c r="B1683" s="444">
        <v>38097</v>
      </c>
      <c r="C1683" s="445">
        <v>21.626352000000001</v>
      </c>
      <c r="D1683" s="446">
        <f t="shared" si="53"/>
        <v>-0.1361616253231146</v>
      </c>
      <c r="E1683" s="80">
        <v>9.1287193050983984E-3</v>
      </c>
      <c r="F1683">
        <v>1673</v>
      </c>
      <c r="G1683" s="80">
        <f t="shared" ca="1" si="54"/>
        <v>3.7323541232274791E-2</v>
      </c>
    </row>
    <row r="1684" spans="2:7">
      <c r="B1684" s="444">
        <v>44102</v>
      </c>
      <c r="C1684" s="445">
        <v>717.15338099999997</v>
      </c>
      <c r="D1684" s="446">
        <f t="shared" si="53"/>
        <v>-2.5714664428047596E-2</v>
      </c>
      <c r="E1684" s="80">
        <v>9.1216384661920724E-3</v>
      </c>
      <c r="F1684">
        <v>1674</v>
      </c>
      <c r="G1684" s="80">
        <f t="shared" ca="1" si="54"/>
        <v>-1.6835050519932691E-2</v>
      </c>
    </row>
    <row r="1685" spans="2:7">
      <c r="B1685" s="444">
        <v>45266</v>
      </c>
      <c r="C1685" s="445">
        <v>1291.9882809999999</v>
      </c>
      <c r="D1685" s="446">
        <f t="shared" si="53"/>
        <v>7.5023155294844157E-2</v>
      </c>
      <c r="E1685" s="80">
        <v>9.1077392108878108E-3</v>
      </c>
      <c r="F1685">
        <v>1675</v>
      </c>
      <c r="G1685" s="80">
        <f t="shared" ca="1" si="54"/>
        <v>1.2854535887186228E-2</v>
      </c>
    </row>
    <row r="1686" spans="2:7">
      <c r="B1686" s="444">
        <v>42107</v>
      </c>
      <c r="C1686" s="445">
        <v>383.04748499999999</v>
      </c>
      <c r="D1686" s="446">
        <f t="shared" si="53"/>
        <v>-1.6697024893746248E-2</v>
      </c>
      <c r="E1686" s="80">
        <v>9.0976101245159313E-3</v>
      </c>
      <c r="F1686">
        <v>1676</v>
      </c>
      <c r="G1686" s="80">
        <f t="shared" ca="1" si="54"/>
        <v>-1.8624038057160931E-2</v>
      </c>
    </row>
    <row r="1687" spans="2:7">
      <c r="B1687" s="444">
        <v>42822</v>
      </c>
      <c r="C1687" s="445">
        <v>355.959045</v>
      </c>
      <c r="D1687" s="446">
        <f t="shared" si="53"/>
        <v>-4.9603835142153274E-2</v>
      </c>
      <c r="E1687" s="80">
        <v>9.0945156529786964E-3</v>
      </c>
      <c r="F1687">
        <v>1677</v>
      </c>
      <c r="G1687" s="80">
        <f t="shared" ca="1" si="54"/>
        <v>1.6497369625222958E-2</v>
      </c>
    </row>
    <row r="1688" spans="2:7">
      <c r="B1688" s="444">
        <v>45057</v>
      </c>
      <c r="C1688" s="445">
        <v>1038.388794</v>
      </c>
      <c r="D1688" s="446">
        <f t="shared" si="53"/>
        <v>0.19631999575179893</v>
      </c>
      <c r="E1688" s="80">
        <v>9.0881604214982925E-3</v>
      </c>
      <c r="F1688">
        <v>1678</v>
      </c>
      <c r="G1688" s="80">
        <f t="shared" ca="1" si="54"/>
        <v>-1.7226315402913792E-2</v>
      </c>
    </row>
    <row r="1689" spans="2:7">
      <c r="B1689" s="444">
        <v>37663</v>
      </c>
      <c r="C1689" s="445">
        <v>12.267937</v>
      </c>
      <c r="D1689" s="446">
        <f t="shared" si="53"/>
        <v>-0.10880007571993089</v>
      </c>
      <c r="E1689" s="80">
        <v>9.0797076713646785E-3</v>
      </c>
      <c r="F1689">
        <v>1679</v>
      </c>
      <c r="G1689" s="80">
        <f t="shared" ca="1" si="54"/>
        <v>-1.2445152707325277E-2</v>
      </c>
    </row>
    <row r="1690" spans="2:7">
      <c r="B1690" s="444">
        <v>42261</v>
      </c>
      <c r="C1690" s="445">
        <v>367.98718300000002</v>
      </c>
      <c r="D1690" s="446">
        <f t="shared" si="53"/>
        <v>-5.8649262707711536E-2</v>
      </c>
      <c r="E1690" s="80">
        <v>9.0741493510275717E-3</v>
      </c>
      <c r="F1690">
        <v>1680</v>
      </c>
      <c r="G1690" s="80">
        <f t="shared" ca="1" si="54"/>
        <v>2.9101735555865645E-2</v>
      </c>
    </row>
    <row r="1691" spans="2:7">
      <c r="B1691" s="444">
        <v>44894</v>
      </c>
      <c r="C1691" s="445">
        <v>1049.7707519999999</v>
      </c>
      <c r="D1691" s="446">
        <f t="shared" si="53"/>
        <v>6.0972727702415241E-2</v>
      </c>
      <c r="E1691" s="80">
        <v>9.0719673741044282E-3</v>
      </c>
      <c r="F1691">
        <v>1681</v>
      </c>
      <c r="G1691" s="80">
        <f t="shared" ca="1" si="54"/>
        <v>-6.0653517275237954E-2</v>
      </c>
    </row>
    <row r="1692" spans="2:7">
      <c r="B1692" s="444">
        <v>42314</v>
      </c>
      <c r="C1692" s="445">
        <v>352.95126299999998</v>
      </c>
      <c r="D1692" s="446">
        <f t="shared" si="53"/>
        <v>-6.5833627693394514E-2</v>
      </c>
      <c r="E1692" s="80">
        <v>9.0595873041392494E-3</v>
      </c>
      <c r="F1692">
        <v>1682</v>
      </c>
      <c r="G1692" s="80">
        <f t="shared" ca="1" si="54"/>
        <v>-1.3557625273124306E-2</v>
      </c>
    </row>
    <row r="1693" spans="2:7">
      <c r="B1693" s="444">
        <v>45296</v>
      </c>
      <c r="C1693" s="445">
        <v>1392.321289</v>
      </c>
      <c r="D1693" s="446">
        <f t="shared" si="53"/>
        <v>0.1514566068432559</v>
      </c>
      <c r="E1693" s="80">
        <v>9.0496812860263454E-3</v>
      </c>
      <c r="F1693">
        <v>1683</v>
      </c>
      <c r="G1693" s="80">
        <f t="shared" ca="1" si="54"/>
        <v>2.0461002214037034E-2</v>
      </c>
    </row>
    <row r="1694" spans="2:7">
      <c r="B1694" s="444">
        <v>39338</v>
      </c>
      <c r="C1694" s="445">
        <v>47.199447999999997</v>
      </c>
      <c r="D1694" s="446">
        <f t="shared" si="53"/>
        <v>-4.713690533863002E-2</v>
      </c>
      <c r="E1694" s="80">
        <v>9.0466580293826482E-3</v>
      </c>
      <c r="F1694">
        <v>1684</v>
      </c>
      <c r="G1694" s="80">
        <f t="shared" ca="1" si="54"/>
        <v>9.3820434973550717E-3</v>
      </c>
    </row>
    <row r="1695" spans="2:7">
      <c r="B1695" s="444">
        <v>41284</v>
      </c>
      <c r="C1695" s="445">
        <v>121.677116</v>
      </c>
      <c r="D1695" s="446">
        <f t="shared" si="53"/>
        <v>-1.7632361689470577E-2</v>
      </c>
      <c r="E1695" s="80">
        <v>9.0428403073075092E-3</v>
      </c>
      <c r="F1695">
        <v>1685</v>
      </c>
      <c r="G1695" s="80">
        <f t="shared" ca="1" si="54"/>
        <v>-8.5329955771107635E-3</v>
      </c>
    </row>
    <row r="1696" spans="2:7">
      <c r="B1696" s="444">
        <v>42025</v>
      </c>
      <c r="C1696" s="445">
        <v>329.683899</v>
      </c>
      <c r="D1696" s="446">
        <f t="shared" si="53"/>
        <v>-9.28829062448433E-3</v>
      </c>
      <c r="E1696" s="80">
        <v>9.0303938592521948E-3</v>
      </c>
      <c r="F1696">
        <v>1686</v>
      </c>
      <c r="G1696" s="80">
        <f t="shared" ca="1" si="54"/>
        <v>1.0276746206510362E-2</v>
      </c>
    </row>
    <row r="1697" spans="2:7">
      <c r="B1697" s="444">
        <v>42419</v>
      </c>
      <c r="C1697" s="445">
        <v>341.884186</v>
      </c>
      <c r="D1697" s="446">
        <f t="shared" si="53"/>
        <v>-4.0617956423741886E-3</v>
      </c>
      <c r="E1697" s="80">
        <v>9.0051425843189481E-3</v>
      </c>
      <c r="F1697">
        <v>1687</v>
      </c>
      <c r="G1697" s="80">
        <f t="shared" ca="1" si="54"/>
        <v>-3.9536450698581041E-2</v>
      </c>
    </row>
    <row r="1698" spans="2:7">
      <c r="B1698" s="444">
        <v>42592</v>
      </c>
      <c r="C1698" s="445">
        <v>333.62085000000002</v>
      </c>
      <c r="D1698" s="446">
        <f t="shared" si="53"/>
        <v>0.10614205947279576</v>
      </c>
      <c r="E1698" s="80">
        <v>9.002684199795441E-3</v>
      </c>
      <c r="F1698">
        <v>1688</v>
      </c>
      <c r="G1698" s="80">
        <f t="shared" ca="1" si="54"/>
        <v>-2.1834512346872271E-2</v>
      </c>
    </row>
    <row r="1699" spans="2:7">
      <c r="B1699" s="444">
        <v>38505</v>
      </c>
      <c r="C1699" s="445">
        <v>28.520700000000001</v>
      </c>
      <c r="D1699" s="446">
        <f t="shared" si="53"/>
        <v>-0.13805068051575931</v>
      </c>
      <c r="E1699" s="80">
        <v>8.9965828332077002E-3</v>
      </c>
      <c r="F1699">
        <v>1689</v>
      </c>
      <c r="G1699" s="80">
        <f t="shared" ca="1" si="54"/>
        <v>1.6878641393364634E-3</v>
      </c>
    </row>
    <row r="1700" spans="2:7">
      <c r="B1700" s="444">
        <v>44672</v>
      </c>
      <c r="C1700" s="445">
        <v>984.29742399999998</v>
      </c>
      <c r="D1700" s="446">
        <f t="shared" si="53"/>
        <v>8.9268732779010485E-2</v>
      </c>
      <c r="E1700" s="80">
        <v>8.9954574030197687E-3</v>
      </c>
      <c r="F1700">
        <v>1690</v>
      </c>
      <c r="G1700" s="80">
        <f t="shared" ca="1" si="54"/>
        <v>-9.8480195012410447E-3</v>
      </c>
    </row>
    <row r="1701" spans="2:7">
      <c r="B1701" s="444">
        <v>41011</v>
      </c>
      <c r="C1701" s="445">
        <v>92.768555000000006</v>
      </c>
      <c r="D1701" s="446">
        <f t="shared" si="53"/>
        <v>-3.5262291225593989E-2</v>
      </c>
      <c r="E1701" s="80">
        <v>8.9798978207316082E-3</v>
      </c>
      <c r="F1701">
        <v>1691</v>
      </c>
      <c r="G1701" s="80">
        <f t="shared" ca="1" si="54"/>
        <v>-1.0110310950328426E-2</v>
      </c>
    </row>
    <row r="1702" spans="2:7">
      <c r="B1702" s="444">
        <v>42510</v>
      </c>
      <c r="C1702" s="445">
        <v>298.18078600000001</v>
      </c>
      <c r="D1702" s="446">
        <f t="shared" si="53"/>
        <v>-2.9319084806137874E-2</v>
      </c>
      <c r="E1702" s="80">
        <v>8.9712732917941462E-3</v>
      </c>
      <c r="F1702">
        <v>1692</v>
      </c>
      <c r="G1702" s="80">
        <f t="shared" ca="1" si="54"/>
        <v>7.6452831172460966E-3</v>
      </c>
    </row>
    <row r="1703" spans="2:7">
      <c r="B1703" s="444">
        <v>43794</v>
      </c>
      <c r="C1703" s="445">
        <v>478.438019</v>
      </c>
      <c r="D1703" s="446">
        <f t="shared" si="53"/>
        <v>-3.5947784357320489E-2</v>
      </c>
      <c r="E1703" s="80">
        <v>8.9708070494898262E-3</v>
      </c>
      <c r="F1703">
        <v>1693</v>
      </c>
      <c r="G1703" s="80">
        <f t="shared" ca="1" si="54"/>
        <v>2.2393445651303124E-2</v>
      </c>
    </row>
    <row r="1704" spans="2:7">
      <c r="B1704" s="444">
        <v>45427</v>
      </c>
      <c r="C1704" s="445">
        <v>1322.7581789999999</v>
      </c>
      <c r="D1704" s="446">
        <f t="shared" si="53"/>
        <v>0.13129124642012213</v>
      </c>
      <c r="E1704" s="80">
        <v>8.9701779786681701E-3</v>
      </c>
      <c r="F1704">
        <v>1694</v>
      </c>
      <c r="G1704" s="80">
        <f t="shared" ca="1" si="54"/>
        <v>-8.8129296068292853E-3</v>
      </c>
    </row>
    <row r="1705" spans="2:7">
      <c r="B1705" s="444">
        <v>40155</v>
      </c>
      <c r="C1705" s="445">
        <v>63.628768999999998</v>
      </c>
      <c r="D1705" s="446">
        <f t="shared" si="53"/>
        <v>-3.6264580233283716E-2</v>
      </c>
      <c r="E1705" s="80">
        <v>8.9607533313433851E-3</v>
      </c>
      <c r="F1705">
        <v>1695</v>
      </c>
      <c r="G1705" s="80">
        <f t="shared" ca="1" si="54"/>
        <v>7.8751311846484914E-4</v>
      </c>
    </row>
    <row r="1706" spans="2:7">
      <c r="B1706" s="444">
        <v>41666</v>
      </c>
      <c r="C1706" s="445">
        <v>274.323578</v>
      </c>
      <c r="D1706" s="446">
        <f t="shared" si="53"/>
        <v>-1.2537030453845244E-2</v>
      </c>
      <c r="E1706" s="80">
        <v>8.9597153776184157E-3</v>
      </c>
      <c r="F1706">
        <v>1696</v>
      </c>
      <c r="G1706" s="80">
        <f t="shared" ca="1" si="54"/>
        <v>-1.7741735764266397E-3</v>
      </c>
    </row>
    <row r="1707" spans="2:7">
      <c r="B1707" s="444">
        <v>42195</v>
      </c>
      <c r="C1707" s="445">
        <v>364.89901700000001</v>
      </c>
      <c r="D1707" s="446">
        <f t="shared" si="53"/>
        <v>8.5988572605137259E-2</v>
      </c>
      <c r="E1707" s="80">
        <v>8.9378279830969465E-3</v>
      </c>
      <c r="F1707">
        <v>1697</v>
      </c>
      <c r="G1707" s="80">
        <f t="shared" ca="1" si="54"/>
        <v>1.0130467127861113E-2</v>
      </c>
    </row>
    <row r="1708" spans="2:7">
      <c r="B1708" s="444">
        <v>38854</v>
      </c>
      <c r="C1708" s="445">
        <v>44.328583000000002</v>
      </c>
      <c r="D1708" s="446">
        <f t="shared" si="53"/>
        <v>-0.10754318265343621</v>
      </c>
      <c r="E1708" s="80">
        <v>8.9141197048752119E-3</v>
      </c>
      <c r="F1708">
        <v>1698</v>
      </c>
      <c r="G1708" s="80">
        <f t="shared" ca="1" si="54"/>
        <v>-3.4102527018242236E-3</v>
      </c>
    </row>
    <row r="1709" spans="2:7">
      <c r="B1709" s="444">
        <v>43536</v>
      </c>
      <c r="C1709" s="445">
        <v>428.692566</v>
      </c>
      <c r="D1709" s="446">
        <f t="shared" si="53"/>
        <v>-3.7453017908467778E-2</v>
      </c>
      <c r="E1709" s="80">
        <v>8.9107996327217887E-3</v>
      </c>
      <c r="F1709">
        <v>1699</v>
      </c>
      <c r="G1709" s="80">
        <f t="shared" ca="1" si="54"/>
        <v>2.003536375678687E-2</v>
      </c>
    </row>
    <row r="1710" spans="2:7">
      <c r="B1710" s="444">
        <v>45230</v>
      </c>
      <c r="C1710" s="445">
        <v>1239.951172</v>
      </c>
      <c r="D1710" s="446">
        <f t="shared" si="53"/>
        <v>1.6495864796835624E-2</v>
      </c>
      <c r="E1710" s="80">
        <v>8.8950037530053372E-3</v>
      </c>
      <c r="F1710">
        <v>1700</v>
      </c>
      <c r="G1710" s="80">
        <f t="shared" ca="1" si="54"/>
        <v>-7.6614908427240199E-3</v>
      </c>
    </row>
    <row r="1711" spans="2:7">
      <c r="B1711" s="444">
        <v>44496</v>
      </c>
      <c r="C1711" s="445">
        <v>1045.309448</v>
      </c>
      <c r="D1711" s="446">
        <f t="shared" si="53"/>
        <v>5.4382597568777946E-2</v>
      </c>
      <c r="E1711" s="80">
        <v>8.8708839583666599E-3</v>
      </c>
      <c r="F1711">
        <v>1701</v>
      </c>
      <c r="G1711" s="80">
        <f t="shared" ca="1" si="54"/>
        <v>-2.2729269261229229E-2</v>
      </c>
    </row>
    <row r="1712" spans="2:7">
      <c r="B1712" s="444">
        <v>42201</v>
      </c>
      <c r="C1712" s="445">
        <v>377.08007800000001</v>
      </c>
      <c r="D1712" s="446">
        <f t="shared" si="53"/>
        <v>-1.883239171374762E-2</v>
      </c>
      <c r="E1712" s="80">
        <v>8.8594930601955113E-3</v>
      </c>
      <c r="F1712">
        <v>1702</v>
      </c>
      <c r="G1712" s="80">
        <f t="shared" ca="1" si="54"/>
        <v>-1.8052443437168427E-3</v>
      </c>
    </row>
    <row r="1713" spans="2:7">
      <c r="B1713" s="444">
        <v>43011</v>
      </c>
      <c r="C1713" s="445">
        <v>368.72341899999998</v>
      </c>
      <c r="D1713" s="446">
        <f t="shared" si="53"/>
        <v>-4.3307086614173262E-2</v>
      </c>
      <c r="E1713" s="80">
        <v>8.8593843120585714E-3</v>
      </c>
      <c r="F1713">
        <v>1703</v>
      </c>
      <c r="G1713" s="80">
        <f t="shared" ca="1" si="54"/>
        <v>1.5296046117151673E-2</v>
      </c>
    </row>
    <row r="1714" spans="2:7">
      <c r="B1714" s="444">
        <v>44958</v>
      </c>
      <c r="C1714" s="445">
        <v>1062.2254640000001</v>
      </c>
      <c r="D1714" s="446">
        <f t="shared" si="53"/>
        <v>4.1297046902142531E-2</v>
      </c>
      <c r="E1714" s="80">
        <v>8.8221720395296188E-3</v>
      </c>
      <c r="F1714">
        <v>1704</v>
      </c>
      <c r="G1714" s="80">
        <f t="shared" ca="1" si="54"/>
        <v>1.1483687656967606E-2</v>
      </c>
    </row>
    <row r="1715" spans="2:7">
      <c r="B1715" s="444">
        <v>43175</v>
      </c>
      <c r="C1715" s="445">
        <v>406.00796500000001</v>
      </c>
      <c r="D1715" s="446">
        <f t="shared" si="53"/>
        <v>-2.9513576694839005E-2</v>
      </c>
      <c r="E1715" s="80">
        <v>8.8099031961281771E-3</v>
      </c>
      <c r="F1715">
        <v>1705</v>
      </c>
      <c r="G1715" s="80">
        <f t="shared" ca="1" si="54"/>
        <v>1.5665685759398952E-2</v>
      </c>
    </row>
    <row r="1716" spans="2:7">
      <c r="B1716" s="444">
        <v>44488</v>
      </c>
      <c r="C1716" s="445">
        <v>1085.2307129999999</v>
      </c>
      <c r="D1716" s="446">
        <f t="shared" si="53"/>
        <v>0.1589642056999947</v>
      </c>
      <c r="E1716" s="80">
        <v>8.7605783358548628E-3</v>
      </c>
      <c r="F1716">
        <v>1706</v>
      </c>
      <c r="G1716" s="80">
        <f t="shared" ca="1" si="54"/>
        <v>-6.6225594577089375E-2</v>
      </c>
    </row>
    <row r="1717" spans="2:7">
      <c r="B1717" s="444">
        <v>38386</v>
      </c>
      <c r="C1717" s="445">
        <v>26.458437</v>
      </c>
      <c r="D1717" s="446">
        <f t="shared" si="53"/>
        <v>-9.9765478424015064E-2</v>
      </c>
      <c r="E1717" s="80">
        <v>8.7548777952424217E-3</v>
      </c>
      <c r="F1717">
        <v>1707</v>
      </c>
      <c r="G1717" s="80">
        <f t="shared" ca="1" si="54"/>
        <v>-8.8696430158903949E-3</v>
      </c>
    </row>
    <row r="1718" spans="2:7">
      <c r="B1718" s="444">
        <v>42640</v>
      </c>
      <c r="C1718" s="445">
        <v>324.52752700000002</v>
      </c>
      <c r="D1718" s="446">
        <f t="shared" si="53"/>
        <v>-1.3100032402907025E-2</v>
      </c>
      <c r="E1718" s="80">
        <v>8.7454636608916836E-3</v>
      </c>
      <c r="F1718">
        <v>1708</v>
      </c>
      <c r="G1718" s="80">
        <f t="shared" ca="1" si="54"/>
        <v>2.6115550386539683E-3</v>
      </c>
    </row>
    <row r="1719" spans="2:7">
      <c r="B1719" s="444">
        <v>43206</v>
      </c>
      <c r="C1719" s="445">
        <v>419.561127</v>
      </c>
      <c r="D1719" s="446">
        <f t="shared" si="53"/>
        <v>-4.5761738592694057E-2</v>
      </c>
      <c r="E1719" s="80">
        <v>8.7266036992084128E-3</v>
      </c>
      <c r="F1719">
        <v>1709</v>
      </c>
      <c r="G1719" s="80">
        <f t="shared" ca="1" si="54"/>
        <v>-3.0819530234869061E-4</v>
      </c>
    </row>
    <row r="1720" spans="2:7">
      <c r="B1720" s="444">
        <v>45278</v>
      </c>
      <c r="C1720" s="445">
        <v>1461.8013920000001</v>
      </c>
      <c r="D1720" s="446">
        <f t="shared" si="53"/>
        <v>6.0647942092810769E-2</v>
      </c>
      <c r="E1720" s="80">
        <v>8.7171983436316047E-3</v>
      </c>
      <c r="F1720">
        <v>1710</v>
      </c>
      <c r="G1720" s="80">
        <f t="shared" ca="1" si="54"/>
        <v>-3.3551865990539463E-2</v>
      </c>
    </row>
    <row r="1721" spans="2:7">
      <c r="B1721" s="444">
        <v>42689</v>
      </c>
      <c r="C1721" s="445">
        <v>316.69500699999998</v>
      </c>
      <c r="D1721" s="446">
        <f t="shared" si="53"/>
        <v>-4.9750690054313984E-2</v>
      </c>
      <c r="E1721" s="80">
        <v>8.703017908965105E-3</v>
      </c>
      <c r="F1721">
        <v>1711</v>
      </c>
      <c r="G1721" s="80">
        <f t="shared" ca="1" si="54"/>
        <v>-2.8179436880515326E-2</v>
      </c>
    </row>
    <row r="1722" spans="2:7">
      <c r="B1722" s="444">
        <v>44924</v>
      </c>
      <c r="C1722" s="445">
        <v>971.19738800000005</v>
      </c>
      <c r="D1722" s="446">
        <f t="shared" si="53"/>
        <v>4.7716777834787116E-2</v>
      </c>
      <c r="E1722" s="80">
        <v>8.6919275322863143E-3</v>
      </c>
      <c r="F1722">
        <v>1712</v>
      </c>
      <c r="G1722" s="80">
        <f t="shared" ca="1" si="54"/>
        <v>-8.8500647809696791E-3</v>
      </c>
    </row>
    <row r="1723" spans="2:7">
      <c r="B1723" s="444">
        <v>42878</v>
      </c>
      <c r="C1723" s="445">
        <v>358.028839</v>
      </c>
      <c r="D1723" s="446">
        <f t="shared" si="53"/>
        <v>2.7116370430700032E-2</v>
      </c>
      <c r="E1723" s="80">
        <v>8.6888018985848969E-3</v>
      </c>
      <c r="F1723">
        <v>1713</v>
      </c>
      <c r="G1723" s="80">
        <f t="shared" ca="1" si="54"/>
        <v>1.6686736448333524E-2</v>
      </c>
    </row>
    <row r="1724" spans="2:7">
      <c r="B1724" s="444">
        <v>41746</v>
      </c>
      <c r="C1724" s="445">
        <v>274.37164300000001</v>
      </c>
      <c r="D1724" s="446">
        <f t="shared" si="53"/>
        <v>-2.3531062874251552E-2</v>
      </c>
      <c r="E1724" s="80">
        <v>8.672424384523314E-3</v>
      </c>
      <c r="F1724">
        <v>1714</v>
      </c>
      <c r="G1724" s="80">
        <f t="shared" ca="1" si="54"/>
        <v>7.3780564811535025E-3</v>
      </c>
    </row>
    <row r="1725" spans="2:7">
      <c r="B1725" s="444">
        <v>42752</v>
      </c>
      <c r="C1725" s="445">
        <v>344.224762</v>
      </c>
      <c r="D1725" s="446">
        <f t="shared" si="53"/>
        <v>-4.530939460932093E-2</v>
      </c>
      <c r="E1725" s="80">
        <v>8.6686312371715424E-3</v>
      </c>
      <c r="F1725">
        <v>1715</v>
      </c>
      <c r="G1725" s="80">
        <f t="shared" ca="1" si="54"/>
        <v>2.4434833763432647E-2</v>
      </c>
    </row>
    <row r="1726" spans="2:7">
      <c r="B1726" s="444">
        <v>44781</v>
      </c>
      <c r="C1726" s="445">
        <v>889.39483600000005</v>
      </c>
      <c r="D1726" s="446">
        <f t="shared" si="53"/>
        <v>2.9613960867266087E-2</v>
      </c>
      <c r="E1726" s="80">
        <v>8.6661620403267747E-3</v>
      </c>
      <c r="F1726">
        <v>1716</v>
      </c>
      <c r="G1726" s="80">
        <f t="shared" ca="1" si="54"/>
        <v>-8.0034820824618456E-3</v>
      </c>
    </row>
    <row r="1727" spans="2:7">
      <c r="B1727" s="444">
        <v>43493</v>
      </c>
      <c r="C1727" s="445">
        <v>412.86144999999999</v>
      </c>
      <c r="D1727" s="446">
        <f t="shared" si="53"/>
        <v>1.773539708863181E-3</v>
      </c>
      <c r="E1727" s="80">
        <v>8.6652508560676189E-3</v>
      </c>
      <c r="F1727">
        <v>1717</v>
      </c>
      <c r="G1727" s="80">
        <f t="shared" ca="1" si="54"/>
        <v>-8.6594893585038423E-3</v>
      </c>
    </row>
    <row r="1728" spans="2:7">
      <c r="B1728" s="444">
        <v>43416</v>
      </c>
      <c r="C1728" s="445">
        <v>437.773346</v>
      </c>
      <c r="D1728" s="446">
        <f t="shared" si="53"/>
        <v>4.4206070518062468E-2</v>
      </c>
      <c r="E1728" s="80">
        <v>8.6584569034757752E-3</v>
      </c>
      <c r="F1728">
        <v>1718</v>
      </c>
      <c r="G1728" s="80">
        <f t="shared" ca="1" si="54"/>
        <v>1.2923983715281773E-2</v>
      </c>
    </row>
    <row r="1729" spans="2:7">
      <c r="B1729" s="444">
        <v>41578</v>
      </c>
      <c r="C1729" s="445">
        <v>209.27307099999999</v>
      </c>
      <c r="D1729" s="446">
        <f t="shared" si="53"/>
        <v>-2.8256246056045042E-2</v>
      </c>
      <c r="E1729" s="80">
        <v>8.6556587207773372E-3</v>
      </c>
      <c r="F1729">
        <v>1719</v>
      </c>
      <c r="G1729" s="80">
        <f t="shared" ca="1" si="54"/>
        <v>-2.5134735236337497E-2</v>
      </c>
    </row>
    <row r="1730" spans="2:7">
      <c r="B1730" s="444">
        <v>42787</v>
      </c>
      <c r="C1730" s="445">
        <v>352.39901700000001</v>
      </c>
      <c r="D1730" s="446">
        <f t="shared" si="53"/>
        <v>-3.4175300783278018E-2</v>
      </c>
      <c r="E1730" s="80">
        <v>8.6490725720682615E-3</v>
      </c>
      <c r="F1730">
        <v>1720</v>
      </c>
      <c r="G1730" s="80">
        <f t="shared" ca="1" si="54"/>
        <v>-1.2939217834269268E-3</v>
      </c>
    </row>
    <row r="1731" spans="2:7">
      <c r="B1731" s="444">
        <v>44301</v>
      </c>
      <c r="C1731" s="445">
        <v>859.02203399999996</v>
      </c>
      <c r="D1731" s="446">
        <f t="shared" si="53"/>
        <v>-2.2052980132450384E-2</v>
      </c>
      <c r="E1731" s="80">
        <v>8.6432817275938767E-3</v>
      </c>
      <c r="F1731">
        <v>1721</v>
      </c>
      <c r="G1731" s="80">
        <f t="shared" ca="1" si="54"/>
        <v>-4.0706966514859513E-2</v>
      </c>
    </row>
    <row r="1732" spans="2:7">
      <c r="B1732" s="444">
        <v>45300</v>
      </c>
      <c r="C1732" s="445">
        <v>1419.1417240000001</v>
      </c>
      <c r="D1732" s="446">
        <f t="shared" si="53"/>
        <v>0.20184654568608718</v>
      </c>
      <c r="E1732" s="80">
        <v>8.6332752779403332E-3</v>
      </c>
      <c r="F1732">
        <v>1722</v>
      </c>
      <c r="G1732" s="80">
        <f t="shared" ca="1" si="54"/>
        <v>4.2611333036683248E-2</v>
      </c>
    </row>
    <row r="1733" spans="2:7">
      <c r="B1733" s="444">
        <v>37692</v>
      </c>
      <c r="C1733" s="445">
        <v>11.189799000000001</v>
      </c>
      <c r="D1733" s="446">
        <f t="shared" si="53"/>
        <v>-8.5700424499696837E-2</v>
      </c>
      <c r="E1733" s="80">
        <v>8.6232982105582945E-3</v>
      </c>
      <c r="F1733">
        <v>1723</v>
      </c>
      <c r="G1733" s="80">
        <f t="shared" ca="1" si="54"/>
        <v>-1.2567922260846428E-2</v>
      </c>
    </row>
    <row r="1734" spans="2:7">
      <c r="B1734" s="444">
        <v>41225</v>
      </c>
      <c r="C1734" s="445">
        <v>117.580772</v>
      </c>
      <c r="D1734" s="446">
        <f t="shared" si="53"/>
        <v>7.3204383932522932E-2</v>
      </c>
      <c r="E1734" s="80">
        <v>8.6222309070942416E-3</v>
      </c>
      <c r="F1734">
        <v>1724</v>
      </c>
      <c r="G1734" s="80">
        <f t="shared" ca="1" si="54"/>
        <v>-1.1128536152223791E-2</v>
      </c>
    </row>
    <row r="1735" spans="2:7">
      <c r="B1735" s="444">
        <v>38413</v>
      </c>
      <c r="C1735" s="445">
        <v>25.794376</v>
      </c>
      <c r="D1735" s="446">
        <f t="shared" si="53"/>
        <v>-9.3305952886748811E-2</v>
      </c>
      <c r="E1735" s="80">
        <v>8.614941305558288E-3</v>
      </c>
      <c r="F1735">
        <v>1725</v>
      </c>
      <c r="G1735" s="80">
        <f t="shared" ca="1" si="54"/>
        <v>2.8401632512906609E-2</v>
      </c>
    </row>
    <row r="1736" spans="2:7">
      <c r="B1736" s="444">
        <v>42366</v>
      </c>
      <c r="C1736" s="445">
        <v>345.87591600000002</v>
      </c>
      <c r="D1736" s="446">
        <f t="shared" si="53"/>
        <v>9.4870138260757297E-2</v>
      </c>
      <c r="E1736" s="80">
        <v>8.6014911212437539E-3</v>
      </c>
      <c r="F1736">
        <v>1726</v>
      </c>
      <c r="G1736" s="80">
        <f t="shared" ca="1" si="54"/>
        <v>-4.2763902387317233E-2</v>
      </c>
    </row>
    <row r="1737" spans="2:7">
      <c r="B1737" s="444">
        <v>38695</v>
      </c>
      <c r="C1737" s="445">
        <v>41.893130999999997</v>
      </c>
      <c r="D1737" s="446">
        <f t="shared" si="53"/>
        <v>-0.14156091933623216</v>
      </c>
      <c r="E1737" s="80">
        <v>8.5736800577296268E-3</v>
      </c>
      <c r="F1737">
        <v>1727</v>
      </c>
      <c r="G1737" s="80">
        <f t="shared" ca="1" si="54"/>
        <v>-3.492906280461628E-2</v>
      </c>
    </row>
    <row r="1738" spans="2:7">
      <c r="B1738" s="444">
        <v>45076</v>
      </c>
      <c r="C1738" s="445">
        <v>1083.9575199999999</v>
      </c>
      <c r="D1738" s="446">
        <f t="shared" si="53"/>
        <v>5.2980751261446413E-2</v>
      </c>
      <c r="E1738" s="80">
        <v>8.5687310015920559E-3</v>
      </c>
      <c r="F1738">
        <v>1728</v>
      </c>
      <c r="G1738" s="80">
        <f t="shared" ca="1" si="54"/>
        <v>6.0478917967829615E-2</v>
      </c>
    </row>
    <row r="1739" spans="2:7">
      <c r="B1739" s="444">
        <v>42808</v>
      </c>
      <c r="C1739" s="445">
        <v>353.351135</v>
      </c>
      <c r="D1739" s="446">
        <f t="shared" ref="D1739:D1802" si="55">B1739/B1740-1</f>
        <v>0.11201163757273491</v>
      </c>
      <c r="E1739" s="80">
        <v>8.5660880508162673E-3</v>
      </c>
      <c r="F1739">
        <v>1729</v>
      </c>
      <c r="G1739" s="80">
        <f t="shared" ref="G1739:G1802" ca="1" si="56">_xlfn.NORM.INV(RAND(),M$13,M$14)</f>
        <v>2.7847821940188838E-3</v>
      </c>
    </row>
    <row r="1740" spans="2:7">
      <c r="B1740" s="444">
        <v>38496</v>
      </c>
      <c r="C1740" s="445">
        <v>27.735865</v>
      </c>
      <c r="D1740" s="446">
        <f t="shared" si="55"/>
        <v>-0.13087846838100825</v>
      </c>
      <c r="E1740" s="80">
        <v>8.5618723502669525E-3</v>
      </c>
      <c r="F1740">
        <v>1730</v>
      </c>
      <c r="G1740" s="80">
        <f t="shared" ca="1" si="56"/>
        <v>6.542963341964133E-3</v>
      </c>
    </row>
    <row r="1741" spans="2:7">
      <c r="B1741" s="444">
        <v>44293</v>
      </c>
      <c r="C1741" s="445">
        <v>898.25354000000004</v>
      </c>
      <c r="D1741" s="446">
        <f t="shared" si="55"/>
        <v>3.4435105684058609E-3</v>
      </c>
      <c r="E1741" s="80">
        <v>8.5568081314539857E-3</v>
      </c>
      <c r="F1741">
        <v>1731</v>
      </c>
      <c r="G1741" s="80">
        <f t="shared" ca="1" si="56"/>
        <v>-3.2833739295201184E-2</v>
      </c>
    </row>
    <row r="1742" spans="2:7">
      <c r="B1742" s="444">
        <v>44141</v>
      </c>
      <c r="C1742" s="445">
        <v>733.27099599999997</v>
      </c>
      <c r="D1742" s="446">
        <f t="shared" si="55"/>
        <v>9.9621344227990738E-2</v>
      </c>
      <c r="E1742" s="80">
        <v>8.5420286766397791E-3</v>
      </c>
      <c r="F1742">
        <v>1732</v>
      </c>
      <c r="G1742" s="80">
        <f t="shared" ca="1" si="56"/>
        <v>8.4957448583103685E-3</v>
      </c>
    </row>
    <row r="1743" spans="2:7">
      <c r="B1743" s="444">
        <v>40142</v>
      </c>
      <c r="C1743" s="445">
        <v>62.269646000000002</v>
      </c>
      <c r="D1743" s="446">
        <f t="shared" si="55"/>
        <v>4.8860785953177333E-2</v>
      </c>
      <c r="E1743" s="80">
        <v>8.5373732759592702E-3</v>
      </c>
      <c r="F1743">
        <v>1733</v>
      </c>
      <c r="G1743" s="80">
        <f t="shared" ca="1" si="56"/>
        <v>1.5052471436761711E-2</v>
      </c>
    </row>
    <row r="1744" spans="2:7">
      <c r="B1744" s="444">
        <v>38272</v>
      </c>
      <c r="C1744" s="445">
        <v>29.576312999999999</v>
      </c>
      <c r="D1744" s="446">
        <f t="shared" si="55"/>
        <v>-0.10205996903007841</v>
      </c>
      <c r="E1744" s="80">
        <v>8.5294789201291188E-3</v>
      </c>
      <c r="F1744">
        <v>1734</v>
      </c>
      <c r="G1744" s="80">
        <f t="shared" ca="1" si="56"/>
        <v>-2.786747825236003E-2</v>
      </c>
    </row>
    <row r="1745" spans="2:7">
      <c r="B1745" s="444">
        <v>42622</v>
      </c>
      <c r="C1745" s="445">
        <v>318.288544</v>
      </c>
      <c r="D1745" s="446">
        <f t="shared" si="55"/>
        <v>-6.0837758632086958E-2</v>
      </c>
      <c r="E1745" s="80">
        <v>8.5275898783152559E-3</v>
      </c>
      <c r="F1745">
        <v>1735</v>
      </c>
      <c r="G1745" s="80">
        <f t="shared" ca="1" si="56"/>
        <v>2.3316789249822247E-3</v>
      </c>
    </row>
    <row r="1746" spans="2:7">
      <c r="B1746" s="444">
        <v>45383</v>
      </c>
      <c r="C1746" s="445">
        <v>1524.390625</v>
      </c>
      <c r="D1746" s="446">
        <f t="shared" si="55"/>
        <v>0.12192529232899063</v>
      </c>
      <c r="E1746" s="80">
        <v>8.5193248846495706E-3</v>
      </c>
      <c r="F1746">
        <v>1736</v>
      </c>
      <c r="G1746" s="80">
        <f t="shared" ca="1" si="56"/>
        <v>2.8117711014637708E-3</v>
      </c>
    </row>
    <row r="1747" spans="2:7">
      <c r="B1747" s="444">
        <v>40451</v>
      </c>
      <c r="C1747" s="445">
        <v>77.119370000000004</v>
      </c>
      <c r="D1747" s="446">
        <f t="shared" si="55"/>
        <v>-3.5733015494636478E-2</v>
      </c>
      <c r="E1747" s="80">
        <v>8.5091167183473093E-3</v>
      </c>
      <c r="F1747">
        <v>1737</v>
      </c>
      <c r="G1747" s="80">
        <f t="shared" ca="1" si="56"/>
        <v>3.7824230210486455E-3</v>
      </c>
    </row>
    <row r="1748" spans="2:7">
      <c r="B1748" s="444">
        <v>41950</v>
      </c>
      <c r="C1748" s="445">
        <v>316.27969400000001</v>
      </c>
      <c r="D1748" s="446">
        <f t="shared" si="55"/>
        <v>-4.2630882285818572E-2</v>
      </c>
      <c r="E1748" s="80">
        <v>8.5047825008806033E-3</v>
      </c>
      <c r="F1748">
        <v>1738</v>
      </c>
      <c r="G1748" s="80">
        <f t="shared" ca="1" si="56"/>
        <v>-9.8582660656932764E-3</v>
      </c>
    </row>
    <row r="1749" spans="2:7">
      <c r="B1749" s="444">
        <v>43818</v>
      </c>
      <c r="C1749" s="445">
        <v>484.49963400000001</v>
      </c>
      <c r="D1749" s="446">
        <f t="shared" si="55"/>
        <v>0.13765707757814938</v>
      </c>
      <c r="E1749" s="80">
        <v>8.5004265075376839E-3</v>
      </c>
      <c r="F1749">
        <v>1739</v>
      </c>
      <c r="G1749" s="80">
        <f t="shared" ca="1" si="56"/>
        <v>4.3838247564581254E-2</v>
      </c>
    </row>
    <row r="1750" spans="2:7">
      <c r="B1750" s="444">
        <v>38516</v>
      </c>
      <c r="C1750" s="445">
        <v>29.258431999999999</v>
      </c>
      <c r="D1750" s="446">
        <f t="shared" si="55"/>
        <v>-8.7449949060582344E-2</v>
      </c>
      <c r="E1750" s="80">
        <v>8.4946965364380844E-3</v>
      </c>
      <c r="F1750">
        <v>1740</v>
      </c>
      <c r="G1750" s="80">
        <f t="shared" ca="1" si="56"/>
        <v>-8.5469383536583687E-3</v>
      </c>
    </row>
    <row r="1751" spans="2:7">
      <c r="B1751" s="444">
        <v>42207</v>
      </c>
      <c r="C1751" s="445">
        <v>387.52658100000002</v>
      </c>
      <c r="D1751" s="446">
        <f t="shared" si="55"/>
        <v>0.10683659822201252</v>
      </c>
      <c r="E1751" s="80">
        <v>8.4634571391000168E-3</v>
      </c>
      <c r="F1751">
        <v>1741</v>
      </c>
      <c r="G1751" s="80">
        <f t="shared" ca="1" si="56"/>
        <v>2.2159810594762082E-2</v>
      </c>
    </row>
    <row r="1752" spans="2:7">
      <c r="B1752" s="444">
        <v>38133</v>
      </c>
      <c r="C1752" s="445">
        <v>25.301313</v>
      </c>
      <c r="D1752" s="446">
        <f t="shared" si="55"/>
        <v>-0.13771114578386812</v>
      </c>
      <c r="E1752" s="80">
        <v>8.4594596221232443E-3</v>
      </c>
      <c r="F1752">
        <v>1742</v>
      </c>
      <c r="G1752" s="80">
        <f t="shared" ca="1" si="56"/>
        <v>-3.3673733197591586E-2</v>
      </c>
    </row>
    <row r="1753" spans="2:7">
      <c r="B1753" s="444">
        <v>44223</v>
      </c>
      <c r="C1753" s="445">
        <v>827.49835199999995</v>
      </c>
      <c r="D1753" s="446">
        <f t="shared" si="55"/>
        <v>4.7193937958797116E-2</v>
      </c>
      <c r="E1753" s="80">
        <v>8.443257035790408E-3</v>
      </c>
      <c r="F1753">
        <v>1743</v>
      </c>
      <c r="G1753" s="80">
        <f t="shared" ca="1" si="56"/>
        <v>1.4095200590409309E-2</v>
      </c>
    </row>
    <row r="1754" spans="2:7">
      <c r="B1754" s="444">
        <v>42230</v>
      </c>
      <c r="C1754" s="445">
        <v>385.88028000000003</v>
      </c>
      <c r="D1754" s="446">
        <f t="shared" si="55"/>
        <v>-2.4666266340246712E-2</v>
      </c>
      <c r="E1754" s="80">
        <v>8.4406747283811701E-3</v>
      </c>
      <c r="F1754">
        <v>1744</v>
      </c>
      <c r="G1754" s="80">
        <f t="shared" ca="1" si="56"/>
        <v>2.5912457239556746E-2</v>
      </c>
    </row>
    <row r="1755" spans="2:7">
      <c r="B1755" s="444">
        <v>43298</v>
      </c>
      <c r="C1755" s="445">
        <v>412.23297100000002</v>
      </c>
      <c r="D1755" s="446">
        <f t="shared" si="55"/>
        <v>0.10798914990531761</v>
      </c>
      <c r="E1755" s="80">
        <v>8.4353493547455471E-3</v>
      </c>
      <c r="F1755">
        <v>1745</v>
      </c>
      <c r="G1755" s="80">
        <f t="shared" ca="1" si="56"/>
        <v>2.0286858911361672E-3</v>
      </c>
    </row>
    <row r="1756" spans="2:7">
      <c r="B1756" s="444">
        <v>39078</v>
      </c>
      <c r="C1756" s="445">
        <v>50.992607</v>
      </c>
      <c r="D1756" s="446">
        <f t="shared" si="55"/>
        <v>-4.307368317946958E-2</v>
      </c>
      <c r="E1756" s="80">
        <v>8.4304350380632886E-3</v>
      </c>
      <c r="F1756">
        <v>1746</v>
      </c>
      <c r="G1756" s="80">
        <f t="shared" ca="1" si="56"/>
        <v>-8.1463310972137281E-3</v>
      </c>
    </row>
    <row r="1757" spans="2:7">
      <c r="B1757" s="444">
        <v>40837</v>
      </c>
      <c r="C1757" s="445">
        <v>77.152794</v>
      </c>
      <c r="D1757" s="446">
        <f t="shared" si="55"/>
        <v>-5.4107891506265493E-2</v>
      </c>
      <c r="E1757" s="80">
        <v>8.4203118270362864E-3</v>
      </c>
      <c r="F1757">
        <v>1747</v>
      </c>
      <c r="G1757" s="80">
        <f t="shared" ca="1" si="56"/>
        <v>-2.0419283827042469E-2</v>
      </c>
    </row>
    <row r="1758" spans="2:7">
      <c r="B1758" s="444">
        <v>43173</v>
      </c>
      <c r="C1758" s="445">
        <v>404.937927</v>
      </c>
      <c r="D1758" s="446">
        <f t="shared" si="55"/>
        <v>1.1826909698064991E-3</v>
      </c>
      <c r="E1758" s="80">
        <v>8.4115561248838677E-3</v>
      </c>
      <c r="F1758">
        <v>1748</v>
      </c>
      <c r="G1758" s="80">
        <f t="shared" ca="1" si="56"/>
        <v>-1.9144380387504371E-2</v>
      </c>
    </row>
    <row r="1759" spans="2:7">
      <c r="B1759" s="444">
        <v>43122</v>
      </c>
      <c r="C1759" s="445">
        <v>404.68008400000002</v>
      </c>
      <c r="D1759" s="446">
        <f t="shared" si="55"/>
        <v>7.8913130504403517E-2</v>
      </c>
      <c r="E1759" s="80">
        <v>8.4001675108122953E-3</v>
      </c>
      <c r="F1759">
        <v>1749</v>
      </c>
      <c r="G1759" s="80">
        <f t="shared" ca="1" si="56"/>
        <v>3.1539719309723206E-2</v>
      </c>
    </row>
    <row r="1760" spans="2:7">
      <c r="B1760" s="444">
        <v>39968</v>
      </c>
      <c r="C1760" s="445">
        <v>31.541784</v>
      </c>
      <c r="D1760" s="446">
        <f t="shared" si="55"/>
        <v>-5.9620723730647973E-2</v>
      </c>
      <c r="E1760" s="80">
        <v>8.398164435501343E-3</v>
      </c>
      <c r="F1760">
        <v>1750</v>
      </c>
      <c r="G1760" s="80">
        <f t="shared" ca="1" si="56"/>
        <v>-1.7556004954207134E-2</v>
      </c>
    </row>
    <row r="1761" spans="2:7">
      <c r="B1761" s="444">
        <v>42502</v>
      </c>
      <c r="C1761" s="445">
        <v>289.295929</v>
      </c>
      <c r="D1761" s="446">
        <f t="shared" si="55"/>
        <v>-1.1374473727059131E-2</v>
      </c>
      <c r="E1761" s="80">
        <v>8.3952016430304255E-3</v>
      </c>
      <c r="F1761">
        <v>1751</v>
      </c>
      <c r="G1761" s="80">
        <f t="shared" ca="1" si="56"/>
        <v>3.9138234662356164E-2</v>
      </c>
    </row>
    <row r="1762" spans="2:7">
      <c r="B1762" s="444">
        <v>42991</v>
      </c>
      <c r="C1762" s="445">
        <v>364.02322400000003</v>
      </c>
      <c r="D1762" s="446">
        <f t="shared" si="55"/>
        <v>9.8418457293236949E-2</v>
      </c>
      <c r="E1762" s="80">
        <v>8.3908640175800464E-3</v>
      </c>
      <c r="F1762">
        <v>1752</v>
      </c>
      <c r="G1762" s="80">
        <f t="shared" ca="1" si="56"/>
        <v>9.4079833293952888E-3</v>
      </c>
    </row>
    <row r="1763" spans="2:7">
      <c r="B1763" s="444">
        <v>39139</v>
      </c>
      <c r="C1763" s="445">
        <v>54.968513000000002</v>
      </c>
      <c r="D1763" s="446">
        <f t="shared" si="55"/>
        <v>-2.9747886660551837E-2</v>
      </c>
      <c r="E1763" s="80">
        <v>8.3834761010228576E-3</v>
      </c>
      <c r="F1763">
        <v>1753</v>
      </c>
      <c r="G1763" s="80">
        <f t="shared" ca="1" si="56"/>
        <v>-7.6575036169662672E-2</v>
      </c>
    </row>
    <row r="1764" spans="2:7">
      <c r="B1764" s="444">
        <v>40339</v>
      </c>
      <c r="C1764" s="445">
        <v>67.249184</v>
      </c>
      <c r="D1764" s="446">
        <f t="shared" si="55"/>
        <v>3.5847263949875474E-2</v>
      </c>
      <c r="E1764" s="80">
        <v>8.3823606788906435E-3</v>
      </c>
      <c r="F1764">
        <v>1754</v>
      </c>
      <c r="G1764" s="80">
        <f t="shared" ca="1" si="56"/>
        <v>-5.7340385338549476E-3</v>
      </c>
    </row>
    <row r="1765" spans="2:7">
      <c r="B1765" s="444">
        <v>38943</v>
      </c>
      <c r="C1765" s="445">
        <v>47.743457999999997</v>
      </c>
      <c r="D1765" s="446">
        <f t="shared" si="55"/>
        <v>-3.4774203142814653E-2</v>
      </c>
      <c r="E1765" s="80">
        <v>8.3749250822613419E-3</v>
      </c>
      <c r="F1765">
        <v>1755</v>
      </c>
      <c r="G1765" s="80">
        <f t="shared" ca="1" si="56"/>
        <v>1.4856643860030379E-2</v>
      </c>
    </row>
    <row r="1766" spans="2:7">
      <c r="B1766" s="444">
        <v>40346</v>
      </c>
      <c r="C1766" s="445">
        <v>70.685890000000001</v>
      </c>
      <c r="D1766" s="446">
        <f t="shared" si="55"/>
        <v>-5.8414432075427625E-2</v>
      </c>
      <c r="E1766" s="80">
        <v>8.3670515417648694E-3</v>
      </c>
      <c r="F1766">
        <v>1756</v>
      </c>
      <c r="G1766" s="80">
        <f t="shared" ca="1" si="56"/>
        <v>-9.9442471257157918E-3</v>
      </c>
    </row>
    <row r="1767" spans="2:7">
      <c r="B1767" s="444">
        <v>42849</v>
      </c>
      <c r="C1767" s="445">
        <v>339.25607300000001</v>
      </c>
      <c r="D1767" s="446">
        <f t="shared" si="55"/>
        <v>2.8318414168806649E-2</v>
      </c>
      <c r="E1767" s="80">
        <v>8.3667259477602229E-3</v>
      </c>
      <c r="F1767">
        <v>1757</v>
      </c>
      <c r="G1767" s="80">
        <f t="shared" ca="1" si="56"/>
        <v>-7.3869652548163934E-3</v>
      </c>
    </row>
    <row r="1768" spans="2:7">
      <c r="B1768" s="444">
        <v>41669</v>
      </c>
      <c r="C1768" s="445">
        <v>276.19149800000002</v>
      </c>
      <c r="D1768" s="446">
        <f t="shared" si="55"/>
        <v>-6.0260255745247071E-2</v>
      </c>
      <c r="E1768" s="80">
        <v>8.3665455272781131E-3</v>
      </c>
      <c r="F1768">
        <v>1758</v>
      </c>
      <c r="G1768" s="80">
        <f t="shared" ca="1" si="56"/>
        <v>-2.7238657544217421E-2</v>
      </c>
    </row>
    <row r="1769" spans="2:7">
      <c r="B1769" s="444">
        <v>44341</v>
      </c>
      <c r="C1769" s="445">
        <v>823.50878899999998</v>
      </c>
      <c r="D1769" s="446">
        <f t="shared" si="55"/>
        <v>9.3948141020896658E-2</v>
      </c>
      <c r="E1769" s="80">
        <v>8.3619558442118436E-3</v>
      </c>
      <c r="F1769">
        <v>1759</v>
      </c>
      <c r="G1769" s="80">
        <f t="shared" ca="1" si="56"/>
        <v>-1.6171661103520727E-2</v>
      </c>
    </row>
    <row r="1770" spans="2:7">
      <c r="B1770" s="444">
        <v>40533</v>
      </c>
      <c r="C1770" s="445">
        <v>83.504990000000006</v>
      </c>
      <c r="D1770" s="446">
        <f t="shared" si="55"/>
        <v>7.9325770889918434E-2</v>
      </c>
      <c r="E1770" s="80">
        <v>8.3489564749301692E-3</v>
      </c>
      <c r="F1770">
        <v>1760</v>
      </c>
      <c r="G1770" s="80">
        <f t="shared" ca="1" si="56"/>
        <v>-9.7083743184272191E-3</v>
      </c>
    </row>
    <row r="1771" spans="2:7">
      <c r="B1771" s="444">
        <v>37554</v>
      </c>
      <c r="C1771" s="445">
        <v>12.028756</v>
      </c>
      <c r="D1771" s="446">
        <f t="shared" si="55"/>
        <v>-2.7881781247510729E-3</v>
      </c>
      <c r="E1771" s="80">
        <v>8.3277372202197331E-3</v>
      </c>
      <c r="F1771">
        <v>1761</v>
      </c>
      <c r="G1771" s="80">
        <f t="shared" ca="1" si="56"/>
        <v>-3.6486781452766667E-2</v>
      </c>
    </row>
    <row r="1772" spans="2:7">
      <c r="B1772" s="444">
        <v>37659</v>
      </c>
      <c r="C1772" s="445">
        <v>12.481358999999999</v>
      </c>
      <c r="D1772" s="446">
        <f t="shared" si="55"/>
        <v>-8.5813467980773939E-2</v>
      </c>
      <c r="E1772" s="80">
        <v>8.3236618586390865E-3</v>
      </c>
      <c r="F1772">
        <v>1762</v>
      </c>
      <c r="G1772" s="80">
        <f t="shared" ca="1" si="56"/>
        <v>-9.0334400129291857E-3</v>
      </c>
    </row>
    <row r="1773" spans="2:7">
      <c r="B1773" s="444">
        <v>41194</v>
      </c>
      <c r="C1773" s="445">
        <v>109.573662</v>
      </c>
      <c r="D1773" s="446">
        <f t="shared" si="55"/>
        <v>4.6826984049559428E-3</v>
      </c>
      <c r="E1773" s="80">
        <v>8.321266535071814E-3</v>
      </c>
      <c r="F1773">
        <v>1763</v>
      </c>
      <c r="G1773" s="80">
        <f t="shared" ca="1" si="56"/>
        <v>-2.1860874237258143E-2</v>
      </c>
    </row>
    <row r="1774" spans="2:7">
      <c r="B1774" s="444">
        <v>41002</v>
      </c>
      <c r="C1774" s="445">
        <v>94.832558000000006</v>
      </c>
      <c r="D1774" s="446">
        <f t="shared" si="55"/>
        <v>-5.8529080847741777E-2</v>
      </c>
      <c r="E1774" s="80">
        <v>8.279073742402554E-3</v>
      </c>
      <c r="F1774">
        <v>1764</v>
      </c>
      <c r="G1774" s="80">
        <f t="shared" ca="1" si="56"/>
        <v>-2.2626288401573085E-2</v>
      </c>
    </row>
    <row r="1775" spans="2:7">
      <c r="B1775" s="444">
        <v>43551</v>
      </c>
      <c r="C1775" s="445">
        <v>441.299286</v>
      </c>
      <c r="D1775" s="446">
        <f t="shared" si="55"/>
        <v>-1.5507380699414486E-2</v>
      </c>
      <c r="E1775" s="80">
        <v>8.2640659787687198E-3</v>
      </c>
      <c r="F1775">
        <v>1765</v>
      </c>
      <c r="G1775" s="80">
        <f t="shared" ca="1" si="56"/>
        <v>-1.8169741782315944E-2</v>
      </c>
    </row>
    <row r="1776" spans="2:7">
      <c r="B1776" s="444">
        <v>44237</v>
      </c>
      <c r="C1776" s="445">
        <v>830.91925000000003</v>
      </c>
      <c r="D1776" s="446">
        <f t="shared" si="55"/>
        <v>0.13083156522405992</v>
      </c>
      <c r="E1776" s="80">
        <v>8.2492755765128933E-3</v>
      </c>
      <c r="F1776">
        <v>1766</v>
      </c>
      <c r="G1776" s="80">
        <f t="shared" ca="1" si="56"/>
        <v>4.445796145666929E-2</v>
      </c>
    </row>
    <row r="1777" spans="2:7">
      <c r="B1777" s="444">
        <v>39119</v>
      </c>
      <c r="C1777" s="445">
        <v>54.156844999999997</v>
      </c>
      <c r="D1777" s="446">
        <f t="shared" si="55"/>
        <v>-7.2416000758779298E-2</v>
      </c>
      <c r="E1777" s="80">
        <v>8.2308901330128137E-3</v>
      </c>
      <c r="F1777">
        <v>1767</v>
      </c>
      <c r="G1777" s="80">
        <f t="shared" ca="1" si="56"/>
        <v>-4.5661581239459369E-2</v>
      </c>
    </row>
    <row r="1778" spans="2:7">
      <c r="B1778" s="444">
        <v>42173</v>
      </c>
      <c r="C1778" s="445">
        <v>360.20797700000003</v>
      </c>
      <c r="D1778" s="446">
        <f t="shared" si="55"/>
        <v>-5.1268784306667814E-2</v>
      </c>
      <c r="E1778" s="80">
        <v>8.2203377173357683E-3</v>
      </c>
      <c r="F1778">
        <v>1768</v>
      </c>
      <c r="G1778" s="80">
        <f t="shared" ca="1" si="56"/>
        <v>2.3715541646306435E-2</v>
      </c>
    </row>
    <row r="1779" spans="2:7">
      <c r="B1779" s="444">
        <v>44452</v>
      </c>
      <c r="C1779" s="445">
        <v>1064.3558350000001</v>
      </c>
      <c r="D1779" s="446">
        <f t="shared" si="55"/>
        <v>0.11983877062602333</v>
      </c>
      <c r="E1779" s="80">
        <v>8.2183081604700892E-3</v>
      </c>
      <c r="F1779">
        <v>1769</v>
      </c>
      <c r="G1779" s="80">
        <f t="shared" ca="1" si="56"/>
        <v>-2.9466225878809872E-3</v>
      </c>
    </row>
    <row r="1780" spans="2:7">
      <c r="B1780" s="444">
        <v>39695</v>
      </c>
      <c r="C1780" s="445">
        <v>43.000584000000003</v>
      </c>
      <c r="D1780" s="446">
        <f t="shared" si="55"/>
        <v>-0.12316935786706718</v>
      </c>
      <c r="E1780" s="80">
        <v>8.2126716496861984E-3</v>
      </c>
      <c r="F1780">
        <v>1770</v>
      </c>
      <c r="G1780" s="80">
        <f t="shared" ca="1" si="56"/>
        <v>-3.503194749566553E-2</v>
      </c>
    </row>
    <row r="1781" spans="2:7">
      <c r="B1781" s="444">
        <v>45271</v>
      </c>
      <c r="C1781" s="445">
        <v>1336.4458010000001</v>
      </c>
      <c r="D1781" s="446">
        <f t="shared" si="55"/>
        <v>1.8516018718502503E-2</v>
      </c>
      <c r="E1781" s="80">
        <v>8.2105121436109041E-3</v>
      </c>
      <c r="F1781">
        <v>1771</v>
      </c>
      <c r="G1781" s="80">
        <f t="shared" ca="1" si="56"/>
        <v>-8.4922616463401607E-4</v>
      </c>
    </row>
    <row r="1782" spans="2:7">
      <c r="B1782" s="444">
        <v>44448</v>
      </c>
      <c r="C1782" s="445">
        <v>1055.679932</v>
      </c>
      <c r="D1782" s="446">
        <f t="shared" si="55"/>
        <v>1.5559668243196878E-2</v>
      </c>
      <c r="E1782" s="80">
        <v>8.2015407081219571E-3</v>
      </c>
      <c r="F1782">
        <v>1772</v>
      </c>
      <c r="G1782" s="80">
        <f t="shared" ca="1" si="56"/>
        <v>4.3586521092754342E-2</v>
      </c>
    </row>
    <row r="1783" spans="2:7">
      <c r="B1783" s="444">
        <v>43767</v>
      </c>
      <c r="C1783" s="445">
        <v>483.97299199999998</v>
      </c>
      <c r="D1783" s="446">
        <f t="shared" si="55"/>
        <v>1.5560996819148354E-3</v>
      </c>
      <c r="E1783" s="80">
        <v>8.1822009223189163E-3</v>
      </c>
      <c r="F1783">
        <v>1773</v>
      </c>
      <c r="G1783" s="80">
        <f t="shared" ca="1" si="56"/>
        <v>3.77096525272519E-3</v>
      </c>
    </row>
    <row r="1784" spans="2:7">
      <c r="B1784" s="444">
        <v>43699</v>
      </c>
      <c r="C1784" s="445">
        <v>458.13421599999998</v>
      </c>
      <c r="D1784" s="446">
        <f t="shared" si="55"/>
        <v>8.8800298990905802E-2</v>
      </c>
      <c r="E1784" s="80">
        <v>8.1763442797511132E-3</v>
      </c>
      <c r="F1784">
        <v>1774</v>
      </c>
      <c r="G1784" s="80">
        <f t="shared" ca="1" si="56"/>
        <v>-3.6922076550650199E-3</v>
      </c>
    </row>
    <row r="1785" spans="2:7">
      <c r="B1785" s="444">
        <v>40135</v>
      </c>
      <c r="C1785" s="445">
        <v>61.751609999999999</v>
      </c>
      <c r="D1785" s="446">
        <f t="shared" si="55"/>
        <v>-0.10963462519688538</v>
      </c>
      <c r="E1785" s="80">
        <v>8.1599728412864447E-3</v>
      </c>
      <c r="F1785">
        <v>1775</v>
      </c>
      <c r="G1785" s="80">
        <f t="shared" ca="1" si="56"/>
        <v>4.0648478403380811E-3</v>
      </c>
    </row>
    <row r="1786" spans="2:7">
      <c r="B1786" s="444">
        <v>45077</v>
      </c>
      <c r="C1786" s="445">
        <v>1092.7849120000001</v>
      </c>
      <c r="D1786" s="446">
        <f t="shared" si="55"/>
        <v>-8.7520615722924688E-3</v>
      </c>
      <c r="E1786" s="80">
        <v>8.1436696891961091E-3</v>
      </c>
      <c r="F1786">
        <v>1776</v>
      </c>
      <c r="G1786" s="80">
        <f t="shared" ca="1" si="56"/>
        <v>-1.9685256165628426E-2</v>
      </c>
    </row>
    <row r="1787" spans="2:7">
      <c r="B1787" s="444">
        <v>45475</v>
      </c>
      <c r="C1787" s="445">
        <v>1469.532837</v>
      </c>
      <c r="D1787" s="446">
        <f t="shared" si="55"/>
        <v>9.7396172687564952E-2</v>
      </c>
      <c r="E1787" s="80">
        <v>8.1356554290483718E-3</v>
      </c>
      <c r="F1787">
        <v>1777</v>
      </c>
      <c r="G1787" s="80">
        <f t="shared" ca="1" si="56"/>
        <v>7.5540353814477742E-3</v>
      </c>
    </row>
    <row r="1788" spans="2:7">
      <c r="B1788" s="444">
        <v>41439</v>
      </c>
      <c r="C1788" s="445">
        <v>145.64022800000001</v>
      </c>
      <c r="D1788" s="446">
        <f t="shared" si="55"/>
        <v>5.996309963099522E-3</v>
      </c>
      <c r="E1788" s="80">
        <v>8.1181347584371455E-3</v>
      </c>
      <c r="F1788">
        <v>1778</v>
      </c>
      <c r="G1788" s="80">
        <f t="shared" ca="1" si="56"/>
        <v>2.0140508948764641E-2</v>
      </c>
    </row>
    <row r="1789" spans="2:7">
      <c r="B1789" s="444">
        <v>41192</v>
      </c>
      <c r="C1789" s="445">
        <v>106.493576</v>
      </c>
      <c r="D1789" s="446">
        <f t="shared" si="55"/>
        <v>-1.8677339432056406E-2</v>
      </c>
      <c r="E1789" s="80">
        <v>8.1137605633858634E-3</v>
      </c>
      <c r="F1789">
        <v>1779</v>
      </c>
      <c r="G1789" s="80">
        <f t="shared" ca="1" si="56"/>
        <v>4.3149668286558855E-2</v>
      </c>
    </row>
    <row r="1790" spans="2:7">
      <c r="B1790" s="444">
        <v>41976</v>
      </c>
      <c r="C1790" s="445">
        <v>323.30426</v>
      </c>
      <c r="D1790" s="446">
        <f t="shared" si="55"/>
        <v>-4.1271726469177539E-2</v>
      </c>
      <c r="E1790" s="80">
        <v>8.1031466821950282E-3</v>
      </c>
      <c r="F1790">
        <v>1780</v>
      </c>
      <c r="G1790" s="80">
        <f t="shared" ca="1" si="56"/>
        <v>-1.1448360418470605E-2</v>
      </c>
    </row>
    <row r="1791" spans="2:7">
      <c r="B1791" s="444">
        <v>43783</v>
      </c>
      <c r="C1791" s="445">
        <v>488.24273699999998</v>
      </c>
      <c r="D1791" s="446">
        <f t="shared" si="55"/>
        <v>0.16633367963984114</v>
      </c>
      <c r="E1791" s="80">
        <v>8.0802118965128678E-3</v>
      </c>
      <c r="F1791">
        <v>1781</v>
      </c>
      <c r="G1791" s="80">
        <f t="shared" ca="1" si="56"/>
        <v>2.3050554107980622E-2</v>
      </c>
    </row>
    <row r="1792" spans="2:7">
      <c r="B1792" s="444">
        <v>37539</v>
      </c>
      <c r="C1792" s="445">
        <v>14.606835</v>
      </c>
      <c r="D1792" s="446">
        <f t="shared" si="55"/>
        <v>-0.12856048471342019</v>
      </c>
      <c r="E1792" s="80">
        <v>8.0664167785775565E-3</v>
      </c>
      <c r="F1792">
        <v>1782</v>
      </c>
      <c r="G1792" s="80">
        <f t="shared" ca="1" si="56"/>
        <v>-3.005053974658747E-2</v>
      </c>
    </row>
    <row r="1793" spans="2:7">
      <c r="B1793" s="444">
        <v>43077</v>
      </c>
      <c r="C1793" s="445">
        <v>364.51992799999999</v>
      </c>
      <c r="D1793" s="446">
        <f t="shared" si="55"/>
        <v>0.11223857474825727</v>
      </c>
      <c r="E1793" s="80">
        <v>8.0486305409697145E-3</v>
      </c>
      <c r="F1793">
        <v>1783</v>
      </c>
      <c r="G1793" s="80">
        <f t="shared" ca="1" si="56"/>
        <v>-4.0373018320697646E-2</v>
      </c>
    </row>
    <row r="1794" spans="2:7">
      <c r="B1794" s="444">
        <v>38730</v>
      </c>
      <c r="C1794" s="445">
        <v>47.437781999999999</v>
      </c>
      <c r="D1794" s="446">
        <f t="shared" si="55"/>
        <v>-5.6378520612026084E-2</v>
      </c>
      <c r="E1794" s="80">
        <v>8.0427467508226158E-3</v>
      </c>
      <c r="F1794">
        <v>1784</v>
      </c>
      <c r="G1794" s="80">
        <f t="shared" ca="1" si="56"/>
        <v>-1.6829811416853607E-2</v>
      </c>
    </row>
    <row r="1795" spans="2:7">
      <c r="B1795" s="444">
        <v>41044</v>
      </c>
      <c r="C1795" s="445">
        <v>92.110473999999996</v>
      </c>
      <c r="D1795" s="446">
        <f t="shared" si="55"/>
        <v>-3.9636857129486613E-2</v>
      </c>
      <c r="E1795" s="80">
        <v>8.0407994507076808E-3</v>
      </c>
      <c r="F1795">
        <v>1785</v>
      </c>
      <c r="G1795" s="80">
        <f t="shared" ca="1" si="56"/>
        <v>1.8771331689198499E-2</v>
      </c>
    </row>
    <row r="1796" spans="2:7">
      <c r="B1796" s="444">
        <v>42738</v>
      </c>
      <c r="C1796" s="445">
        <v>343.15655500000003</v>
      </c>
      <c r="D1796" s="446">
        <f t="shared" si="55"/>
        <v>-2.1476325670849006E-2</v>
      </c>
      <c r="E1796" s="80">
        <v>8.0267032350167522E-3</v>
      </c>
      <c r="F1796">
        <v>1786</v>
      </c>
      <c r="G1796" s="80">
        <f t="shared" ca="1" si="56"/>
        <v>-4.905041186448536E-2</v>
      </c>
    </row>
    <row r="1797" spans="2:7">
      <c r="B1797" s="444">
        <v>43676</v>
      </c>
      <c r="C1797" s="445">
        <v>433.84155299999998</v>
      </c>
      <c r="D1797" s="446">
        <f t="shared" si="55"/>
        <v>-2.076140083404332E-2</v>
      </c>
      <c r="E1797" s="80">
        <v>8.0259199284595795E-3</v>
      </c>
      <c r="F1797">
        <v>1787</v>
      </c>
      <c r="G1797" s="80">
        <f t="shared" ca="1" si="56"/>
        <v>7.4406227236897731E-3</v>
      </c>
    </row>
    <row r="1798" spans="2:7">
      <c r="B1798" s="444">
        <v>44602</v>
      </c>
      <c r="C1798" s="445">
        <v>1065.919312</v>
      </c>
      <c r="D1798" s="446">
        <f t="shared" si="55"/>
        <v>4.5694323963144434E-2</v>
      </c>
      <c r="E1798" s="80">
        <v>8.0023658414838383E-3</v>
      </c>
      <c r="F1798">
        <v>1788</v>
      </c>
      <c r="G1798" s="80">
        <f t="shared" ca="1" si="56"/>
        <v>2.4895748445246866E-2</v>
      </c>
    </row>
    <row r="1799" spans="2:7">
      <c r="B1799" s="444">
        <v>42653</v>
      </c>
      <c r="C1799" s="445">
        <v>331.52084400000001</v>
      </c>
      <c r="D1799" s="446">
        <f t="shared" si="55"/>
        <v>-4.4297557696616585E-2</v>
      </c>
      <c r="E1799" s="80">
        <v>7.9969633195819956E-3</v>
      </c>
      <c r="F1799">
        <v>1789</v>
      </c>
      <c r="G1799" s="80">
        <f t="shared" ca="1" si="56"/>
        <v>-1.7300099778849692E-2</v>
      </c>
    </row>
    <row r="1800" spans="2:7">
      <c r="B1800" s="444">
        <v>44630</v>
      </c>
      <c r="C1800" s="445">
        <v>1067.5313719999999</v>
      </c>
      <c r="D1800" s="446">
        <f t="shared" si="55"/>
        <v>0.17779009315704752</v>
      </c>
      <c r="E1800" s="80">
        <v>7.990300221130342E-3</v>
      </c>
      <c r="F1800">
        <v>1790</v>
      </c>
      <c r="G1800" s="80">
        <f t="shared" ca="1" si="56"/>
        <v>-3.6468980908148783E-2</v>
      </c>
    </row>
    <row r="1801" spans="2:7">
      <c r="B1801" s="444">
        <v>37893</v>
      </c>
      <c r="C1801" s="445">
        <v>12.540231</v>
      </c>
      <c r="D1801" s="446">
        <f t="shared" si="55"/>
        <v>-0.12709053213545263</v>
      </c>
      <c r="E1801" s="80">
        <v>7.9859308976479859E-3</v>
      </c>
      <c r="F1801">
        <v>1791</v>
      </c>
      <c r="G1801" s="80">
        <f t="shared" ca="1" si="56"/>
        <v>2.9764647679542934E-2</v>
      </c>
    </row>
    <row r="1802" spans="2:7">
      <c r="B1802" s="444">
        <v>43410</v>
      </c>
      <c r="C1802" s="445">
        <v>434.43762199999998</v>
      </c>
      <c r="D1802" s="446">
        <f t="shared" si="55"/>
        <v>1.038078391211239E-2</v>
      </c>
      <c r="E1802" s="80">
        <v>7.9843428111796566E-3</v>
      </c>
      <c r="F1802">
        <v>1792</v>
      </c>
      <c r="G1802" s="80">
        <f t="shared" ca="1" si="56"/>
        <v>1.2673260837424628E-2</v>
      </c>
    </row>
    <row r="1803" spans="2:7">
      <c r="B1803" s="444">
        <v>42964</v>
      </c>
      <c r="C1803" s="445">
        <v>364.06497200000001</v>
      </c>
      <c r="D1803" s="446">
        <f t="shared" ref="D1803:D1866" si="57">B1803/B1804-1</f>
        <v>-6.8193901847014571E-3</v>
      </c>
      <c r="E1803" s="80">
        <v>7.9812636212905907E-3</v>
      </c>
      <c r="F1803">
        <v>1793</v>
      </c>
      <c r="G1803" s="80">
        <f t="shared" ref="G1803:G1866" ca="1" si="58">_xlfn.NORM.INV(RAND(),M$13,M$14)</f>
        <v>-1.6428472958996881E-2</v>
      </c>
    </row>
    <row r="1804" spans="2:7">
      <c r="B1804" s="444">
        <v>43259</v>
      </c>
      <c r="C1804" s="445">
        <v>390.53420999999997</v>
      </c>
      <c r="D1804" s="446">
        <f t="shared" si="57"/>
        <v>-4.7536219120172585E-2</v>
      </c>
      <c r="E1804" s="80">
        <v>7.9772383626708354E-3</v>
      </c>
      <c r="F1804">
        <v>1794</v>
      </c>
      <c r="G1804" s="80">
        <f t="shared" ca="1" si="58"/>
        <v>2.8342059866551413E-2</v>
      </c>
    </row>
    <row r="1805" spans="2:7">
      <c r="B1805" s="444">
        <v>45418</v>
      </c>
      <c r="C1805" s="445">
        <v>1330.5980219999999</v>
      </c>
      <c r="D1805" s="446">
        <f t="shared" si="57"/>
        <v>0.16250735877549971</v>
      </c>
      <c r="E1805" s="80">
        <v>7.974460213325596E-3</v>
      </c>
      <c r="F1805">
        <v>1795</v>
      </c>
      <c r="G1805" s="80">
        <f t="shared" ca="1" si="58"/>
        <v>-3.1003596879324538E-2</v>
      </c>
    </row>
    <row r="1806" spans="2:7">
      <c r="B1806" s="444">
        <v>39069</v>
      </c>
      <c r="C1806" s="445">
        <v>51.415638000000001</v>
      </c>
      <c r="D1806" s="446">
        <f t="shared" si="57"/>
        <v>-0.13774001324210994</v>
      </c>
      <c r="E1806" s="80">
        <v>7.9717489893500471E-3</v>
      </c>
      <c r="F1806">
        <v>1796</v>
      </c>
      <c r="G1806" s="80">
        <f t="shared" ca="1" si="58"/>
        <v>2.3585568758868095E-2</v>
      </c>
    </row>
    <row r="1807" spans="2:7">
      <c r="B1807" s="444">
        <v>45310</v>
      </c>
      <c r="C1807" s="445">
        <v>1535.406982</v>
      </c>
      <c r="D1807" s="446">
        <f t="shared" si="57"/>
        <v>0.16009934198735176</v>
      </c>
      <c r="E1807" s="80">
        <v>7.9713377373038519E-3</v>
      </c>
      <c r="F1807">
        <v>1797</v>
      </c>
      <c r="G1807" s="80">
        <f t="shared" ca="1" si="58"/>
        <v>2.0316084927335724E-2</v>
      </c>
    </row>
    <row r="1808" spans="2:7">
      <c r="B1808" s="444">
        <v>39057</v>
      </c>
      <c r="C1808" s="445">
        <v>52.473216999999998</v>
      </c>
      <c r="D1808" s="446">
        <f t="shared" si="57"/>
        <v>-9.6237504627915582E-2</v>
      </c>
      <c r="E1808" s="80">
        <v>7.9687656795133233E-3</v>
      </c>
      <c r="F1808">
        <v>1798</v>
      </c>
      <c r="G1808" s="80">
        <f t="shared" ca="1" si="58"/>
        <v>-2.2868206907384891E-2</v>
      </c>
    </row>
    <row r="1809" spans="2:7">
      <c r="B1809" s="444">
        <v>43216</v>
      </c>
      <c r="C1809" s="445">
        <v>452.03842200000003</v>
      </c>
      <c r="D1809" s="446">
        <f t="shared" si="57"/>
        <v>5.8670782195438642E-2</v>
      </c>
      <c r="E1809" s="80">
        <v>7.9528996709137267E-3</v>
      </c>
      <c r="F1809">
        <v>1799</v>
      </c>
      <c r="G1809" s="80">
        <f t="shared" ca="1" si="58"/>
        <v>2.7034691245509491E-2</v>
      </c>
    </row>
    <row r="1810" spans="2:7">
      <c r="B1810" s="444">
        <v>40821</v>
      </c>
      <c r="C1810" s="445">
        <v>73.470153999999994</v>
      </c>
      <c r="D1810" s="446">
        <f t="shared" si="57"/>
        <v>6.6407168421327656E-2</v>
      </c>
      <c r="E1810" s="80">
        <v>7.9029882168881738E-3</v>
      </c>
      <c r="F1810">
        <v>1800</v>
      </c>
      <c r="G1810" s="80">
        <f t="shared" ca="1" si="58"/>
        <v>3.102932030309672E-3</v>
      </c>
    </row>
    <row r="1811" spans="2:7">
      <c r="B1811" s="444">
        <v>38279</v>
      </c>
      <c r="C1811" s="445">
        <v>29.970473999999999</v>
      </c>
      <c r="D1811" s="446">
        <f t="shared" si="57"/>
        <v>-0.14238024824125106</v>
      </c>
      <c r="E1811" s="80">
        <v>7.9027811926095648E-3</v>
      </c>
      <c r="F1811">
        <v>1801</v>
      </c>
      <c r="G1811" s="80">
        <f t="shared" ca="1" si="58"/>
        <v>-9.8911093437731648E-3</v>
      </c>
    </row>
    <row r="1812" spans="2:7">
      <c r="B1812" s="444">
        <v>44634</v>
      </c>
      <c r="C1812" s="445">
        <v>1077.1126710000001</v>
      </c>
      <c r="D1812" s="446">
        <f t="shared" si="57"/>
        <v>0.12072515442173448</v>
      </c>
      <c r="E1812" s="80">
        <v>7.8762935493477126E-3</v>
      </c>
      <c r="F1812">
        <v>1802</v>
      </c>
      <c r="G1812" s="80">
        <f t="shared" ca="1" si="58"/>
        <v>-1.6788904385883954E-2</v>
      </c>
    </row>
    <row r="1813" spans="2:7">
      <c r="B1813" s="444">
        <v>39826</v>
      </c>
      <c r="C1813" s="445">
        <v>19.218834000000001</v>
      </c>
      <c r="D1813" s="446">
        <f t="shared" si="57"/>
        <v>-3.4661624975761085E-2</v>
      </c>
      <c r="E1813" s="80">
        <v>7.8701499206030867E-3</v>
      </c>
      <c r="F1813">
        <v>1803</v>
      </c>
      <c r="G1813" s="80">
        <f t="shared" ca="1" si="58"/>
        <v>-2.7142629671079031E-2</v>
      </c>
    </row>
    <row r="1814" spans="2:7">
      <c r="B1814" s="444">
        <v>41256</v>
      </c>
      <c r="C1814" s="445">
        <v>117.798874</v>
      </c>
      <c r="D1814" s="446">
        <f t="shared" si="57"/>
        <v>1.4433598072241649E-2</v>
      </c>
      <c r="E1814" s="80">
        <v>7.8698015527314258E-3</v>
      </c>
      <c r="F1814">
        <v>1804</v>
      </c>
      <c r="G1814" s="80">
        <f t="shared" ca="1" si="58"/>
        <v>3.4797983025582069E-2</v>
      </c>
    </row>
    <row r="1815" spans="2:7">
      <c r="B1815" s="444">
        <v>40669</v>
      </c>
      <c r="C1815" s="445">
        <v>92.982917999999998</v>
      </c>
      <c r="D1815" s="446">
        <f t="shared" si="57"/>
        <v>3.3178365470111437E-2</v>
      </c>
      <c r="E1815" s="80">
        <v>7.8562192218141202E-3</v>
      </c>
      <c r="F1815">
        <v>1805</v>
      </c>
      <c r="G1815" s="80">
        <f t="shared" ca="1" si="58"/>
        <v>-2.8306467706928479E-2</v>
      </c>
    </row>
    <row r="1816" spans="2:7">
      <c r="B1816" s="444">
        <v>39363</v>
      </c>
      <c r="C1816" s="445">
        <v>51.190865000000002</v>
      </c>
      <c r="D1816" s="446">
        <f t="shared" si="57"/>
        <v>-7.6888171826157148E-3</v>
      </c>
      <c r="E1816" s="80">
        <v>7.8422346211564076E-3</v>
      </c>
      <c r="F1816">
        <v>1806</v>
      </c>
      <c r="G1816" s="80">
        <f t="shared" ca="1" si="58"/>
        <v>-3.2293929895166863E-2</v>
      </c>
    </row>
    <row r="1817" spans="2:7">
      <c r="B1817" s="444">
        <v>39668</v>
      </c>
      <c r="C1817" s="445">
        <v>38.489510000000003</v>
      </c>
      <c r="D1817" s="446">
        <f t="shared" si="57"/>
        <v>-6.8673256168854002E-2</v>
      </c>
      <c r="E1817" s="80">
        <v>7.8302784872916753E-3</v>
      </c>
      <c r="F1817">
        <v>1807</v>
      </c>
      <c r="G1817" s="80">
        <f t="shared" ca="1" si="58"/>
        <v>-1.8373266738548246E-2</v>
      </c>
    </row>
    <row r="1818" spans="2:7">
      <c r="B1818" s="444">
        <v>42593</v>
      </c>
      <c r="C1818" s="445">
        <v>336.230591</v>
      </c>
      <c r="D1818" s="446">
        <f t="shared" si="57"/>
        <v>-6.2550896885660845E-2</v>
      </c>
      <c r="E1818" s="80">
        <v>7.822475723564537E-3</v>
      </c>
      <c r="F1818">
        <v>1808</v>
      </c>
      <c r="G1818" s="80">
        <f t="shared" ca="1" si="58"/>
        <v>-2.0601154710807142E-2</v>
      </c>
    </row>
    <row r="1819" spans="2:7">
      <c r="B1819" s="444">
        <v>45435</v>
      </c>
      <c r="C1819" s="445">
        <v>1343.2509769999999</v>
      </c>
      <c r="D1819" s="446">
        <f t="shared" si="57"/>
        <v>2.8546203649205459E-2</v>
      </c>
      <c r="E1819" s="80">
        <v>7.8179788163725839E-3</v>
      </c>
      <c r="F1819">
        <v>1809</v>
      </c>
      <c r="G1819" s="80">
        <f t="shared" ca="1" si="58"/>
        <v>4.1324356136711003E-2</v>
      </c>
    </row>
    <row r="1820" spans="2:7">
      <c r="B1820" s="444">
        <v>44174</v>
      </c>
      <c r="C1820" s="445">
        <v>750.91058299999997</v>
      </c>
      <c r="D1820" s="446">
        <f t="shared" si="57"/>
        <v>3.7605994409602328E-2</v>
      </c>
      <c r="E1820" s="80">
        <v>7.8142769602125295E-3</v>
      </c>
      <c r="F1820">
        <v>1810</v>
      </c>
      <c r="G1820" s="80">
        <f t="shared" ca="1" si="58"/>
        <v>-4.9214679866178323E-3</v>
      </c>
    </row>
    <row r="1821" spans="2:7">
      <c r="B1821" s="444">
        <v>42573</v>
      </c>
      <c r="C1821" s="445">
        <v>295.16522200000003</v>
      </c>
      <c r="D1821" s="446">
        <f t="shared" si="57"/>
        <v>9.4393460322356848E-2</v>
      </c>
      <c r="E1821" s="80">
        <v>7.8089780841037459E-3</v>
      </c>
      <c r="F1821">
        <v>1811</v>
      </c>
      <c r="G1821" s="80">
        <f t="shared" ca="1" si="58"/>
        <v>2.3917159915484029E-2</v>
      </c>
    </row>
    <row r="1822" spans="2:7">
      <c r="B1822" s="444">
        <v>38901</v>
      </c>
      <c r="C1822" s="445">
        <v>41.156494000000002</v>
      </c>
      <c r="D1822" s="446">
        <f t="shared" si="57"/>
        <v>-3.8508119330680435E-2</v>
      </c>
      <c r="E1822" s="80">
        <v>7.8075991150323709E-3</v>
      </c>
      <c r="F1822">
        <v>1812</v>
      </c>
      <c r="G1822" s="80">
        <f t="shared" ca="1" si="58"/>
        <v>1.0498720013727076E-2</v>
      </c>
    </row>
    <row r="1823" spans="2:7">
      <c r="B1823" s="444">
        <v>40459</v>
      </c>
      <c r="C1823" s="445">
        <v>79.392166000000003</v>
      </c>
      <c r="D1823" s="446">
        <f t="shared" si="57"/>
        <v>2.412291803776645E-2</v>
      </c>
      <c r="E1823" s="80">
        <v>7.7939226187964117E-3</v>
      </c>
      <c r="F1823">
        <v>1813</v>
      </c>
      <c r="G1823" s="80">
        <f t="shared" ca="1" si="58"/>
        <v>1.4486106363776024E-2</v>
      </c>
    </row>
    <row r="1824" spans="2:7">
      <c r="B1824" s="444">
        <v>39506</v>
      </c>
      <c r="C1824" s="445">
        <v>49.355643999999998</v>
      </c>
      <c r="D1824" s="446">
        <f t="shared" si="57"/>
        <v>-7.7932080756214273E-2</v>
      </c>
      <c r="E1824" s="80">
        <v>7.7924176039629867E-3</v>
      </c>
      <c r="F1824">
        <v>1814</v>
      </c>
      <c r="G1824" s="80">
        <f t="shared" ca="1" si="58"/>
        <v>4.6386489082968961E-2</v>
      </c>
    </row>
    <row r="1825" spans="2:7">
      <c r="B1825" s="444">
        <v>42845</v>
      </c>
      <c r="C1825" s="445">
        <v>337.33108499999997</v>
      </c>
      <c r="D1825" s="446">
        <f t="shared" si="57"/>
        <v>-6.0317828558171804E-3</v>
      </c>
      <c r="E1825" s="80">
        <v>7.79078355721885E-3</v>
      </c>
      <c r="F1825">
        <v>1815</v>
      </c>
      <c r="G1825" s="80">
        <f t="shared" ca="1" si="58"/>
        <v>-8.3659122819889613E-3</v>
      </c>
    </row>
    <row r="1826" spans="2:7">
      <c r="B1826" s="444">
        <v>43105</v>
      </c>
      <c r="C1826" s="445">
        <v>376.91555799999998</v>
      </c>
      <c r="D1826" s="446">
        <f t="shared" si="57"/>
        <v>0.12728176159840987</v>
      </c>
      <c r="E1826" s="80">
        <v>7.7817135553561734E-3</v>
      </c>
      <c r="F1826">
        <v>1816</v>
      </c>
      <c r="G1826" s="80">
        <f t="shared" ca="1" si="58"/>
        <v>2.0526748150569707E-2</v>
      </c>
    </row>
    <row r="1827" spans="2:7">
      <c r="B1827" s="444">
        <v>38238</v>
      </c>
      <c r="C1827" s="445">
        <v>25.146692000000002</v>
      </c>
      <c r="D1827" s="446">
        <f t="shared" si="57"/>
        <v>-0.10057863292092017</v>
      </c>
      <c r="E1827" s="80">
        <v>7.776408517732758E-3</v>
      </c>
      <c r="F1827">
        <v>1817</v>
      </c>
      <c r="G1827" s="80">
        <f t="shared" ca="1" si="58"/>
        <v>-2.3527841270161869E-2</v>
      </c>
    </row>
    <row r="1828" spans="2:7">
      <c r="B1828" s="444">
        <v>42514</v>
      </c>
      <c r="C1828" s="445">
        <v>299.23321499999997</v>
      </c>
      <c r="D1828" s="446">
        <f t="shared" si="57"/>
        <v>2.4458420684835724E-2</v>
      </c>
      <c r="E1828" s="80">
        <v>7.7702518666054043E-3</v>
      </c>
      <c r="F1828">
        <v>1818</v>
      </c>
      <c r="G1828" s="80">
        <f t="shared" ca="1" si="58"/>
        <v>1.9349755643604197E-2</v>
      </c>
    </row>
    <row r="1829" spans="2:7">
      <c r="B1829" s="444">
        <v>41499</v>
      </c>
      <c r="C1829" s="445">
        <v>179.37570199999999</v>
      </c>
      <c r="D1829" s="446">
        <f t="shared" si="57"/>
        <v>-8.7332307015614674E-2</v>
      </c>
      <c r="E1829" s="80">
        <v>7.7678809444454711E-3</v>
      </c>
      <c r="F1829">
        <v>1819</v>
      </c>
      <c r="G1829" s="80">
        <f t="shared" ca="1" si="58"/>
        <v>-5.7725605845564878E-3</v>
      </c>
    </row>
    <row r="1830" spans="2:7">
      <c r="B1830" s="444">
        <v>45470</v>
      </c>
      <c r="C1830" s="445">
        <v>1443.8298339999999</v>
      </c>
      <c r="D1830" s="446">
        <f t="shared" si="57"/>
        <v>5.6950255695025653E-2</v>
      </c>
      <c r="E1830" s="80">
        <v>7.7579059783479121E-3</v>
      </c>
      <c r="F1830">
        <v>1820</v>
      </c>
      <c r="G1830" s="80">
        <f t="shared" ca="1" si="58"/>
        <v>-2.5798885931028913E-3</v>
      </c>
    </row>
    <row r="1831" spans="2:7">
      <c r="B1831" s="444">
        <v>43020</v>
      </c>
      <c r="C1831" s="445">
        <v>382.69860799999998</v>
      </c>
      <c r="D1831" s="446">
        <f t="shared" si="57"/>
        <v>1.6084461135123629E-2</v>
      </c>
      <c r="E1831" s="80">
        <v>7.7563419473536399E-3</v>
      </c>
      <c r="F1831">
        <v>1821</v>
      </c>
      <c r="G1831" s="80">
        <f t="shared" ca="1" si="58"/>
        <v>2.1688018758311469E-2</v>
      </c>
    </row>
    <row r="1832" spans="2:7">
      <c r="B1832" s="444">
        <v>42339</v>
      </c>
      <c r="C1832" s="445">
        <v>349.86209100000002</v>
      </c>
      <c r="D1832" s="446">
        <f t="shared" si="57"/>
        <v>3.7339213524439474E-2</v>
      </c>
      <c r="E1832" s="80">
        <v>7.7501851477141948E-3</v>
      </c>
      <c r="F1832">
        <v>1822</v>
      </c>
      <c r="G1832" s="80">
        <f t="shared" ca="1" si="58"/>
        <v>-1.2319970738568635E-2</v>
      </c>
    </row>
    <row r="1833" spans="2:7">
      <c r="B1833" s="444">
        <v>40815</v>
      </c>
      <c r="C1833" s="445">
        <v>76.220505000000003</v>
      </c>
      <c r="D1833" s="446">
        <f t="shared" si="57"/>
        <v>-3.8764984338569564E-2</v>
      </c>
      <c r="E1833" s="80">
        <v>7.7392326612388818E-3</v>
      </c>
      <c r="F1833">
        <v>1823</v>
      </c>
      <c r="G1833" s="80">
        <f t="shared" ca="1" si="58"/>
        <v>-1.7648573643410416E-2</v>
      </c>
    </row>
    <row r="1834" spans="2:7">
      <c r="B1834" s="444">
        <v>42461</v>
      </c>
      <c r="C1834" s="445">
        <v>329.37795999999997</v>
      </c>
      <c r="D1834" s="446">
        <f t="shared" si="57"/>
        <v>0.11774770980309568</v>
      </c>
      <c r="E1834" s="80">
        <v>7.7389988168217183E-3</v>
      </c>
      <c r="F1834">
        <v>1824</v>
      </c>
      <c r="G1834" s="80">
        <f t="shared" ca="1" si="58"/>
        <v>1.7806935962495232E-2</v>
      </c>
    </row>
    <row r="1835" spans="2:7">
      <c r="B1835" s="444">
        <v>37988</v>
      </c>
      <c r="C1835" s="445">
        <v>23.437850999999998</v>
      </c>
      <c r="D1835" s="446">
        <f t="shared" si="57"/>
        <v>-0.15135267966847621</v>
      </c>
      <c r="E1835" s="80">
        <v>7.7133253628969278E-3</v>
      </c>
      <c r="F1835">
        <v>1825</v>
      </c>
      <c r="G1835" s="80">
        <f t="shared" ca="1" si="58"/>
        <v>1.0195181764670208E-2</v>
      </c>
    </row>
    <row r="1836" spans="2:7">
      <c r="B1836" s="444">
        <v>44763</v>
      </c>
      <c r="C1836" s="445">
        <v>851.09582499999999</v>
      </c>
      <c r="D1836" s="446">
        <f t="shared" si="57"/>
        <v>4.3426573426573523E-2</v>
      </c>
      <c r="E1836" s="80">
        <v>7.6847736763645536E-3</v>
      </c>
      <c r="F1836">
        <v>1826</v>
      </c>
      <c r="G1836" s="80">
        <f t="shared" ca="1" si="58"/>
        <v>-1.894658471800055E-2</v>
      </c>
    </row>
    <row r="1837" spans="2:7">
      <c r="B1837" s="444">
        <v>42900</v>
      </c>
      <c r="C1837" s="445">
        <v>355.84036300000002</v>
      </c>
      <c r="D1837" s="446">
        <f t="shared" si="57"/>
        <v>0.10053615864138932</v>
      </c>
      <c r="E1837" s="80">
        <v>7.6727159156197988E-3</v>
      </c>
      <c r="F1837">
        <v>1827</v>
      </c>
      <c r="G1837" s="80">
        <f t="shared" ca="1" si="58"/>
        <v>7.7813692573516936E-3</v>
      </c>
    </row>
    <row r="1838" spans="2:7">
      <c r="B1838" s="444">
        <v>38981</v>
      </c>
      <c r="C1838" s="445">
        <v>45.28022</v>
      </c>
      <c r="D1838" s="446">
        <f t="shared" si="57"/>
        <v>-0.13142004055348822</v>
      </c>
      <c r="E1838" s="80">
        <v>7.6718438226610619E-3</v>
      </c>
      <c r="F1838">
        <v>1828</v>
      </c>
      <c r="G1838" s="80">
        <f t="shared" ca="1" si="58"/>
        <v>-2.9554620623954784E-2</v>
      </c>
    </row>
    <row r="1839" spans="2:7">
      <c r="B1839" s="444">
        <v>44879</v>
      </c>
      <c r="C1839" s="445">
        <v>1021.9214480000001</v>
      </c>
      <c r="D1839" s="446">
        <f t="shared" si="57"/>
        <v>6.1044518523772462E-2</v>
      </c>
      <c r="E1839" s="80">
        <v>7.6559578090773517E-3</v>
      </c>
      <c r="F1839">
        <v>1829</v>
      </c>
      <c r="G1839" s="80">
        <f t="shared" ca="1" si="58"/>
        <v>-3.6579108066332841E-2</v>
      </c>
    </row>
    <row r="1840" spans="2:7">
      <c r="B1840" s="444">
        <v>42297</v>
      </c>
      <c r="C1840" s="445">
        <v>342.52474999999998</v>
      </c>
      <c r="D1840" s="446">
        <f t="shared" si="57"/>
        <v>7.3964046313223619E-2</v>
      </c>
      <c r="E1840" s="80">
        <v>7.6362868235217984E-3</v>
      </c>
      <c r="F1840">
        <v>1830</v>
      </c>
      <c r="G1840" s="80">
        <f t="shared" ca="1" si="58"/>
        <v>-1.0481732392309567E-2</v>
      </c>
    </row>
    <row r="1841" spans="2:7">
      <c r="B1841" s="444">
        <v>39384</v>
      </c>
      <c r="C1841" s="445">
        <v>51.813763000000002</v>
      </c>
      <c r="D1841" s="446">
        <f t="shared" si="57"/>
        <v>-4.0794953603351281E-2</v>
      </c>
      <c r="E1841" s="80">
        <v>7.6350867088601504E-3</v>
      </c>
      <c r="F1841">
        <v>1831</v>
      </c>
      <c r="G1841" s="80">
        <f t="shared" ca="1" si="58"/>
        <v>-1.2970968483092619E-2</v>
      </c>
    </row>
    <row r="1842" spans="2:7">
      <c r="B1842" s="444">
        <v>41059</v>
      </c>
      <c r="C1842" s="445">
        <v>95.925240000000002</v>
      </c>
      <c r="D1842" s="446">
        <f t="shared" si="57"/>
        <v>-8.982288133714611E-2</v>
      </c>
      <c r="E1842" s="80">
        <v>7.6184270906147766E-3</v>
      </c>
      <c r="F1842">
        <v>1832</v>
      </c>
      <c r="G1842" s="80">
        <f t="shared" ca="1" si="58"/>
        <v>4.9728672030354528E-3</v>
      </c>
    </row>
    <row r="1843" spans="2:7">
      <c r="B1843" s="444">
        <v>45111</v>
      </c>
      <c r="C1843" s="445">
        <v>1136.2060550000001</v>
      </c>
      <c r="D1843" s="446">
        <f t="shared" si="57"/>
        <v>1.8421943785980277E-2</v>
      </c>
      <c r="E1843" s="80">
        <v>7.6167197185008639E-3</v>
      </c>
      <c r="F1843">
        <v>1833</v>
      </c>
      <c r="G1843" s="80">
        <f t="shared" ca="1" si="58"/>
        <v>3.4222654891669799E-2</v>
      </c>
    </row>
    <row r="1844" spans="2:7">
      <c r="B1844" s="444">
        <v>44295</v>
      </c>
      <c r="C1844" s="445">
        <v>905.35516399999995</v>
      </c>
      <c r="D1844" s="446">
        <f t="shared" si="57"/>
        <v>6.0856444891507433E-2</v>
      </c>
      <c r="E1844" s="80">
        <v>7.6146429377417224E-3</v>
      </c>
      <c r="F1844">
        <v>1834</v>
      </c>
      <c r="G1844" s="80">
        <f t="shared" ca="1" si="58"/>
        <v>-2.300987835002458E-2</v>
      </c>
    </row>
    <row r="1845" spans="2:7">
      <c r="B1845" s="444">
        <v>41754</v>
      </c>
      <c r="C1845" s="445">
        <v>279.89633199999997</v>
      </c>
      <c r="D1845" s="446">
        <f t="shared" si="57"/>
        <v>3.2237330037082845E-2</v>
      </c>
      <c r="E1845" s="80">
        <v>7.6122086026233493E-3</v>
      </c>
      <c r="F1845">
        <v>1835</v>
      </c>
      <c r="G1845" s="80">
        <f t="shared" ca="1" si="58"/>
        <v>-3.8443701670560484E-3</v>
      </c>
    </row>
    <row r="1846" spans="2:7">
      <c r="B1846" s="444">
        <v>40450</v>
      </c>
      <c r="C1846" s="445">
        <v>76.468688999999998</v>
      </c>
      <c r="D1846" s="446">
        <f t="shared" si="57"/>
        <v>-7.2401521659098966E-3</v>
      </c>
      <c r="E1846" s="80">
        <v>7.6078530141241441E-3</v>
      </c>
      <c r="F1846">
        <v>1836</v>
      </c>
      <c r="G1846" s="80">
        <f t="shared" ca="1" si="58"/>
        <v>6.0325239782048935E-2</v>
      </c>
    </row>
    <row r="1847" spans="2:7">
      <c r="B1847" s="444">
        <v>40745</v>
      </c>
      <c r="C1847" s="445">
        <v>93.549683000000002</v>
      </c>
      <c r="D1847" s="446">
        <f t="shared" si="57"/>
        <v>6.9450641749127184E-2</v>
      </c>
      <c r="E1847" s="80">
        <v>7.6057745150939216E-3</v>
      </c>
      <c r="F1847">
        <v>1837</v>
      </c>
      <c r="G1847" s="80">
        <f t="shared" ca="1" si="58"/>
        <v>-3.6915087587297765E-2</v>
      </c>
    </row>
    <row r="1848" spans="2:7">
      <c r="B1848" s="444">
        <v>38099</v>
      </c>
      <c r="C1848" s="445">
        <v>21.954449</v>
      </c>
      <c r="D1848" s="446">
        <f t="shared" si="57"/>
        <v>-1.0569781332779304E-2</v>
      </c>
      <c r="E1848" s="80">
        <v>7.5981831660745236E-3</v>
      </c>
      <c r="F1848">
        <v>1838</v>
      </c>
      <c r="G1848" s="80">
        <f t="shared" ca="1" si="58"/>
        <v>2.5426060519158199E-2</v>
      </c>
    </row>
    <row r="1849" spans="2:7">
      <c r="B1849" s="444">
        <v>38506</v>
      </c>
      <c r="C1849" s="445">
        <v>28.737311999999999</v>
      </c>
      <c r="D1849" s="446">
        <f t="shared" si="57"/>
        <v>-8.2819236357573267E-2</v>
      </c>
      <c r="E1849" s="80">
        <v>7.5949047533896419E-3</v>
      </c>
      <c r="F1849">
        <v>1839</v>
      </c>
      <c r="G1849" s="80">
        <f t="shared" ca="1" si="58"/>
        <v>1.7229360203221637E-2</v>
      </c>
    </row>
    <row r="1850" spans="2:7">
      <c r="B1850" s="444">
        <v>41983</v>
      </c>
      <c r="C1850" s="445">
        <v>307.27185100000003</v>
      </c>
      <c r="D1850" s="446">
        <f t="shared" si="57"/>
        <v>-8.5488251269335569E-3</v>
      </c>
      <c r="E1850" s="80">
        <v>7.5925595028649706E-3</v>
      </c>
      <c r="F1850">
        <v>1840</v>
      </c>
      <c r="G1850" s="80">
        <f t="shared" ca="1" si="58"/>
        <v>3.5504344837742584E-2</v>
      </c>
    </row>
    <row r="1851" spans="2:7">
      <c r="B1851" s="444">
        <v>42345</v>
      </c>
      <c r="C1851" s="445">
        <v>335.75122099999999</v>
      </c>
      <c r="D1851" s="446">
        <f t="shared" si="57"/>
        <v>-9.5431899515823204E-3</v>
      </c>
      <c r="E1851" s="80">
        <v>7.5359876817162608E-3</v>
      </c>
      <c r="F1851">
        <v>1841</v>
      </c>
      <c r="G1851" s="80">
        <f t="shared" ca="1" si="58"/>
        <v>-1.1439789601656146E-2</v>
      </c>
    </row>
    <row r="1852" spans="2:7">
      <c r="B1852" s="444">
        <v>42753</v>
      </c>
      <c r="C1852" s="445">
        <v>346.813446</v>
      </c>
      <c r="D1852" s="446">
        <f t="shared" si="57"/>
        <v>0.12218489159535939</v>
      </c>
      <c r="E1852" s="80">
        <v>7.5203305682001176E-3</v>
      </c>
      <c r="F1852">
        <v>1842</v>
      </c>
      <c r="G1852" s="80">
        <f t="shared" ca="1" si="58"/>
        <v>1.2052551012342247E-2</v>
      </c>
    </row>
    <row r="1853" spans="2:7">
      <c r="B1853" s="444">
        <v>38098</v>
      </c>
      <c r="C1853" s="445">
        <v>21.788893000000002</v>
      </c>
      <c r="D1853" s="446">
        <f t="shared" si="57"/>
        <v>-0.1281922196796339</v>
      </c>
      <c r="E1853" s="80">
        <v>7.5158769264460634E-3</v>
      </c>
      <c r="F1853">
        <v>1843</v>
      </c>
      <c r="G1853" s="80">
        <f t="shared" ca="1" si="58"/>
        <v>2.9340940376120415E-2</v>
      </c>
    </row>
    <row r="1854" spans="2:7">
      <c r="B1854" s="444">
        <v>43700</v>
      </c>
      <c r="C1854" s="445">
        <v>461.57363900000001</v>
      </c>
      <c r="D1854" s="446">
        <f t="shared" si="57"/>
        <v>0.16044399596367298</v>
      </c>
      <c r="E1854" s="80">
        <v>7.5074571596722706E-3</v>
      </c>
      <c r="F1854">
        <v>1844</v>
      </c>
      <c r="G1854" s="80">
        <f t="shared" ca="1" si="58"/>
        <v>2.4840891612204426E-2</v>
      </c>
    </row>
    <row r="1855" spans="2:7">
      <c r="B1855" s="444">
        <v>37658</v>
      </c>
      <c r="C1855" s="445">
        <v>12.378325999999999</v>
      </c>
      <c r="D1855" s="446">
        <f t="shared" si="57"/>
        <v>-3.3369269469685325E-2</v>
      </c>
      <c r="E1855" s="80">
        <v>7.4871792534405568E-3</v>
      </c>
      <c r="F1855">
        <v>1845</v>
      </c>
      <c r="G1855" s="80">
        <f t="shared" ca="1" si="58"/>
        <v>5.9835636298145043E-3</v>
      </c>
    </row>
    <row r="1856" spans="2:7">
      <c r="B1856" s="444">
        <v>38958</v>
      </c>
      <c r="C1856" s="445">
        <v>46.982815000000002</v>
      </c>
      <c r="D1856" s="446">
        <f t="shared" si="57"/>
        <v>1.9442627240612298E-2</v>
      </c>
      <c r="E1856" s="80">
        <v>7.4617392259408444E-3</v>
      </c>
      <c r="F1856">
        <v>1846</v>
      </c>
      <c r="G1856" s="80">
        <f t="shared" ca="1" si="58"/>
        <v>-4.491625858799443E-4</v>
      </c>
    </row>
    <row r="1857" spans="2:7">
      <c r="B1857" s="444">
        <v>38215</v>
      </c>
      <c r="C1857" s="445">
        <v>24.191631000000001</v>
      </c>
      <c r="D1857" s="446">
        <f t="shared" si="57"/>
        <v>-0.10020955475500926</v>
      </c>
      <c r="E1857" s="80">
        <v>7.4494594517271473E-3</v>
      </c>
      <c r="F1857">
        <v>1847</v>
      </c>
      <c r="G1857" s="80">
        <f t="shared" ca="1" si="58"/>
        <v>4.9399160784633286E-3</v>
      </c>
    </row>
    <row r="1858" spans="2:7">
      <c r="B1858" s="444">
        <v>42471</v>
      </c>
      <c r="C1858" s="445">
        <v>336.965912</v>
      </c>
      <c r="D1858" s="446">
        <f t="shared" si="57"/>
        <v>6.0184722915626487E-2</v>
      </c>
      <c r="E1858" s="80">
        <v>7.4416961793979386E-3</v>
      </c>
      <c r="F1858">
        <v>1848</v>
      </c>
      <c r="G1858" s="80">
        <f t="shared" ca="1" si="58"/>
        <v>1.6353665835934048E-2</v>
      </c>
    </row>
    <row r="1859" spans="2:7">
      <c r="B1859" s="444">
        <v>40060</v>
      </c>
      <c r="C1859" s="445">
        <v>55.238899000000004</v>
      </c>
      <c r="D1859" s="446">
        <f t="shared" si="57"/>
        <v>-0.10612281328097106</v>
      </c>
      <c r="E1859" s="80">
        <v>7.4347026043271036E-3</v>
      </c>
      <c r="F1859">
        <v>1849</v>
      </c>
      <c r="G1859" s="80">
        <f t="shared" ca="1" si="58"/>
        <v>1.5230517074722128E-2</v>
      </c>
    </row>
    <row r="1860" spans="2:7">
      <c r="B1860" s="444">
        <v>44816</v>
      </c>
      <c r="C1860" s="445">
        <v>879.72796600000004</v>
      </c>
      <c r="D1860" s="446">
        <f t="shared" si="57"/>
        <v>0.15621371997626476</v>
      </c>
      <c r="E1860" s="80">
        <v>7.4328718698064566E-3</v>
      </c>
      <c r="F1860">
        <v>1850</v>
      </c>
      <c r="G1860" s="80">
        <f t="shared" ca="1" si="58"/>
        <v>3.0341324830228229E-2</v>
      </c>
    </row>
    <row r="1861" spans="2:7">
      <c r="B1861" s="444">
        <v>38761</v>
      </c>
      <c r="C1861" s="445">
        <v>50.191150999999998</v>
      </c>
      <c r="D1861" s="446">
        <f t="shared" si="57"/>
        <v>1.203655352480415E-2</v>
      </c>
      <c r="E1861" s="80">
        <v>7.4230866972360143E-3</v>
      </c>
      <c r="F1861">
        <v>1851</v>
      </c>
      <c r="G1861" s="80">
        <f t="shared" ca="1" si="58"/>
        <v>2.1765442979237132E-2</v>
      </c>
    </row>
    <row r="1862" spans="2:7">
      <c r="B1862" s="444">
        <v>38300</v>
      </c>
      <c r="C1862" s="445">
        <v>27.390294999999998</v>
      </c>
      <c r="D1862" s="446">
        <f t="shared" si="57"/>
        <v>-0.14983351831298553</v>
      </c>
      <c r="E1862" s="80">
        <v>7.415365239674454E-3</v>
      </c>
      <c r="F1862">
        <v>1852</v>
      </c>
      <c r="G1862" s="80">
        <f t="shared" ca="1" si="58"/>
        <v>4.0750485738744778E-3</v>
      </c>
    </row>
    <row r="1863" spans="2:7">
      <c r="B1863" s="444">
        <v>45050</v>
      </c>
      <c r="C1863" s="445">
        <v>1018.0620730000001</v>
      </c>
      <c r="D1863" s="446">
        <f t="shared" si="57"/>
        <v>0.19925462531611871</v>
      </c>
      <c r="E1863" s="80">
        <v>7.4130940149697011E-3</v>
      </c>
      <c r="F1863">
        <v>1853</v>
      </c>
      <c r="G1863" s="80">
        <f t="shared" ca="1" si="58"/>
        <v>4.5267641214650933E-2</v>
      </c>
    </row>
    <row r="1864" spans="2:7">
      <c r="B1864" s="444">
        <v>37565</v>
      </c>
      <c r="C1864" s="445">
        <v>12.003002</v>
      </c>
      <c r="D1864" s="446">
        <f t="shared" si="57"/>
        <v>-7.6414328915988539E-2</v>
      </c>
      <c r="E1864" s="80">
        <v>7.412280322596887E-3</v>
      </c>
      <c r="F1864">
        <v>1854</v>
      </c>
      <c r="G1864" s="80">
        <f t="shared" ca="1" si="58"/>
        <v>-1.7160826856215863E-2</v>
      </c>
    </row>
    <row r="1865" spans="2:7">
      <c r="B1865" s="444">
        <v>40673</v>
      </c>
      <c r="C1865" s="445">
        <v>93.493942000000004</v>
      </c>
      <c r="D1865" s="446">
        <f t="shared" si="57"/>
        <v>6.3847039129524941E-2</v>
      </c>
      <c r="E1865" s="80">
        <v>7.4091283947794739E-3</v>
      </c>
      <c r="F1865">
        <v>1855</v>
      </c>
      <c r="G1865" s="80">
        <f t="shared" ca="1" si="58"/>
        <v>4.979082969563739E-2</v>
      </c>
    </row>
    <row r="1866" spans="2:7">
      <c r="B1866" s="444">
        <v>38232</v>
      </c>
      <c r="C1866" s="445">
        <v>24.343229000000001</v>
      </c>
      <c r="D1866" s="446">
        <f t="shared" si="57"/>
        <v>-6.4340079782677861E-2</v>
      </c>
      <c r="E1866" s="80">
        <v>7.4026409732783627E-3</v>
      </c>
      <c r="F1866">
        <v>1856</v>
      </c>
      <c r="G1866" s="80">
        <f t="shared" ca="1" si="58"/>
        <v>-3.2897816716205138E-3</v>
      </c>
    </row>
    <row r="1867" spans="2:7">
      <c r="B1867" s="444">
        <v>40861</v>
      </c>
      <c r="C1867" s="445">
        <v>80.168700999999999</v>
      </c>
      <c r="D1867" s="446">
        <f t="shared" ref="D1867:D1930" si="59">B1867/B1868-1</f>
        <v>-5.0031385860088817E-2</v>
      </c>
      <c r="E1867" s="80">
        <v>7.3914983324678829E-3</v>
      </c>
      <c r="F1867">
        <v>1857</v>
      </c>
      <c r="G1867" s="80">
        <f t="shared" ref="G1867:G1930" ca="1" si="60">_xlfn.NORM.INV(RAND(),M$13,M$14)</f>
        <v>9.8089508738161343E-3</v>
      </c>
    </row>
    <row r="1868" spans="2:7">
      <c r="B1868" s="444">
        <v>43013</v>
      </c>
      <c r="C1868" s="445">
        <v>373.152039</v>
      </c>
      <c r="D1868" s="446">
        <f t="shared" si="59"/>
        <v>2.2804013886907226E-2</v>
      </c>
      <c r="E1868" s="80">
        <v>7.3881793622458947E-3</v>
      </c>
      <c r="F1868">
        <v>1858</v>
      </c>
      <c r="G1868" s="80">
        <f t="shared" ca="1" si="60"/>
        <v>-5.0507341998602961E-2</v>
      </c>
    </row>
    <row r="1869" spans="2:7">
      <c r="B1869" s="444">
        <v>42054</v>
      </c>
      <c r="C1869" s="445">
        <v>401.89471400000002</v>
      </c>
      <c r="D1869" s="446">
        <f t="shared" si="59"/>
        <v>-5.6510533658051809E-3</v>
      </c>
      <c r="E1869" s="80">
        <v>7.3775067671331129E-3</v>
      </c>
      <c r="F1869">
        <v>1859</v>
      </c>
      <c r="G1869" s="80">
        <f t="shared" ca="1" si="60"/>
        <v>8.1812016331060222E-4</v>
      </c>
    </row>
    <row r="1870" spans="2:7">
      <c r="B1870" s="444">
        <v>42293</v>
      </c>
      <c r="C1870" s="445">
        <v>333.35037199999999</v>
      </c>
      <c r="D1870" s="446">
        <f t="shared" si="59"/>
        <v>4.8413485374318332E-2</v>
      </c>
      <c r="E1870" s="80">
        <v>7.3654301731915783E-3</v>
      </c>
      <c r="F1870">
        <v>1860</v>
      </c>
      <c r="G1870" s="80">
        <f t="shared" ca="1" si="60"/>
        <v>1.194266528383078E-2</v>
      </c>
    </row>
    <row r="1871" spans="2:7">
      <c r="B1871" s="444">
        <v>40340</v>
      </c>
      <c r="C1871" s="445">
        <v>67.744086999999993</v>
      </c>
      <c r="D1871" s="446">
        <f t="shared" si="59"/>
        <v>4.6324635576075135E-2</v>
      </c>
      <c r="E1871" s="80">
        <v>7.3592417121373099E-3</v>
      </c>
      <c r="F1871">
        <v>1861</v>
      </c>
      <c r="G1871" s="80">
        <f t="shared" ca="1" si="60"/>
        <v>2.3367658940680613E-2</v>
      </c>
    </row>
    <row r="1872" spans="2:7">
      <c r="B1872" s="444">
        <v>38554</v>
      </c>
      <c r="C1872" s="445">
        <v>30.809252000000001</v>
      </c>
      <c r="D1872" s="446">
        <f t="shared" si="59"/>
        <v>-5.3727020592494457E-2</v>
      </c>
      <c r="E1872" s="80">
        <v>7.338579228383546E-3</v>
      </c>
      <c r="F1872">
        <v>1862</v>
      </c>
      <c r="G1872" s="80">
        <f t="shared" ca="1" si="60"/>
        <v>-2.225432412412142E-3</v>
      </c>
    </row>
    <row r="1873" spans="2:7">
      <c r="B1873" s="444">
        <v>40743</v>
      </c>
      <c r="C1873" s="445">
        <v>94.395225999999994</v>
      </c>
      <c r="D1873" s="446">
        <f t="shared" si="59"/>
        <v>-3.0228738723728332E-2</v>
      </c>
      <c r="E1873" s="80">
        <v>7.3375445729386701E-3</v>
      </c>
      <c r="F1873">
        <v>1863</v>
      </c>
      <c r="G1873" s="80">
        <f t="shared" ca="1" si="60"/>
        <v>1.4313696656444544E-2</v>
      </c>
    </row>
    <row r="1874" spans="2:7">
      <c r="B1874" s="444">
        <v>42013</v>
      </c>
      <c r="C1874" s="445">
        <v>301.99612400000001</v>
      </c>
      <c r="D1874" s="446">
        <f t="shared" si="59"/>
        <v>-5.7506626277925577E-3</v>
      </c>
      <c r="E1874" s="80">
        <v>7.3325141769196023E-3</v>
      </c>
      <c r="F1874">
        <v>1864</v>
      </c>
      <c r="G1874" s="80">
        <f t="shared" ca="1" si="60"/>
        <v>3.4174671929719817E-3</v>
      </c>
    </row>
    <row r="1875" spans="2:7">
      <c r="B1875" s="444">
        <v>42256</v>
      </c>
      <c r="C1875" s="445">
        <v>373.79312099999999</v>
      </c>
      <c r="D1875" s="446">
        <f t="shared" si="59"/>
        <v>1.7505839293024072E-2</v>
      </c>
      <c r="E1875" s="80">
        <v>7.3158454568931219E-3</v>
      </c>
      <c r="F1875">
        <v>1865</v>
      </c>
      <c r="G1875" s="80">
        <f t="shared" ca="1" si="60"/>
        <v>1.6051018029831179E-2</v>
      </c>
    </row>
    <row r="1876" spans="2:7">
      <c r="B1876" s="444">
        <v>41529</v>
      </c>
      <c r="C1876" s="445">
        <v>204.882248</v>
      </c>
      <c r="D1876" s="446">
        <f t="shared" si="59"/>
        <v>-5.8576836760138695E-2</v>
      </c>
      <c r="E1876" s="80">
        <v>7.3132311289707541E-3</v>
      </c>
      <c r="F1876">
        <v>1866</v>
      </c>
      <c r="G1876" s="80">
        <f t="shared" ca="1" si="60"/>
        <v>-4.8751461436684143E-3</v>
      </c>
    </row>
    <row r="1877" spans="2:7">
      <c r="B1877" s="444">
        <v>44113</v>
      </c>
      <c r="C1877" s="445">
        <v>734.75482199999999</v>
      </c>
      <c r="D1877" s="446">
        <f t="shared" si="59"/>
        <v>1.4022021469783708E-2</v>
      </c>
      <c r="E1877" s="80">
        <v>7.2979632858114485E-3</v>
      </c>
      <c r="F1877">
        <v>1867</v>
      </c>
      <c r="G1877" s="80">
        <f t="shared" ca="1" si="60"/>
        <v>3.0495128624864185E-2</v>
      </c>
    </row>
    <row r="1878" spans="2:7">
      <c r="B1878" s="444">
        <v>43503</v>
      </c>
      <c r="C1878" s="445">
        <v>449.65441900000002</v>
      </c>
      <c r="D1878" s="446">
        <f t="shared" si="59"/>
        <v>3.3963968246423004E-2</v>
      </c>
      <c r="E1878" s="80">
        <v>7.2972654906762191E-3</v>
      </c>
      <c r="F1878">
        <v>1868</v>
      </c>
      <c r="G1878" s="80">
        <f t="shared" ca="1" si="60"/>
        <v>-2.2593169364110693E-3</v>
      </c>
    </row>
    <row r="1879" spans="2:7">
      <c r="B1879" s="444">
        <v>42074</v>
      </c>
      <c r="C1879" s="445">
        <v>404.03369099999998</v>
      </c>
      <c r="D1879" s="446">
        <f t="shared" si="59"/>
        <v>5.915819152149826E-2</v>
      </c>
      <c r="E1879" s="80">
        <v>7.2889603434884709E-3</v>
      </c>
      <c r="F1879">
        <v>1869</v>
      </c>
      <c r="G1879" s="80">
        <f t="shared" ca="1" si="60"/>
        <v>1.8819584241824432E-2</v>
      </c>
    </row>
    <row r="1880" spans="2:7">
      <c r="B1880" s="444">
        <v>39724</v>
      </c>
      <c r="C1880" s="445">
        <v>35.422294999999998</v>
      </c>
      <c r="D1880" s="446">
        <f t="shared" si="59"/>
        <v>-9.121273821234932E-2</v>
      </c>
      <c r="E1880" s="80">
        <v>7.2883481493042357E-3</v>
      </c>
      <c r="F1880">
        <v>1870</v>
      </c>
      <c r="G1880" s="80">
        <f t="shared" ca="1" si="60"/>
        <v>1.0326988372612193E-2</v>
      </c>
    </row>
    <row r="1881" spans="2:7">
      <c r="B1881" s="444">
        <v>43711</v>
      </c>
      <c r="C1881" s="445">
        <v>470.63955700000002</v>
      </c>
      <c r="D1881" s="446">
        <f t="shared" si="59"/>
        <v>-1.3785478994630229E-2</v>
      </c>
      <c r="E1881" s="80">
        <v>7.2705185771408942E-3</v>
      </c>
      <c r="F1881">
        <v>1871</v>
      </c>
      <c r="G1881" s="80">
        <f t="shared" ca="1" si="60"/>
        <v>1.4069649877428635E-2</v>
      </c>
    </row>
    <row r="1882" spans="2:7">
      <c r="B1882" s="444">
        <v>44322</v>
      </c>
      <c r="C1882" s="445">
        <v>801.97119099999998</v>
      </c>
      <c r="D1882" s="446">
        <f t="shared" si="59"/>
        <v>6.5175428636312649E-3</v>
      </c>
      <c r="E1882" s="80">
        <v>7.2575146716031824E-3</v>
      </c>
      <c r="F1882">
        <v>1872</v>
      </c>
      <c r="G1882" s="80">
        <f t="shared" ca="1" si="60"/>
        <v>-2.3207404062099226E-2</v>
      </c>
    </row>
    <row r="1883" spans="2:7">
      <c r="B1883" s="444">
        <v>44035</v>
      </c>
      <c r="C1883" s="445">
        <v>558.98944100000006</v>
      </c>
      <c r="D1883" s="446">
        <f t="shared" si="59"/>
        <v>0.11230392280684032</v>
      </c>
      <c r="E1883" s="80">
        <v>7.2512104996207416E-3</v>
      </c>
      <c r="F1883">
        <v>1873</v>
      </c>
      <c r="G1883" s="80">
        <f t="shared" ca="1" si="60"/>
        <v>-3.1648320535216891E-3</v>
      </c>
    </row>
    <row r="1884" spans="2:7">
      <c r="B1884" s="444">
        <v>39589</v>
      </c>
      <c r="C1884" s="445">
        <v>51.057335000000002</v>
      </c>
      <c r="D1884" s="446">
        <f t="shared" si="59"/>
        <v>-0.11889341434644229</v>
      </c>
      <c r="E1884" s="80">
        <v>7.2477884913861867E-3</v>
      </c>
      <c r="F1884">
        <v>1874</v>
      </c>
      <c r="G1884" s="80">
        <f t="shared" ca="1" si="60"/>
        <v>-4.1258709412980515E-2</v>
      </c>
    </row>
    <row r="1885" spans="2:7">
      <c r="B1885" s="444">
        <v>44931</v>
      </c>
      <c r="C1885" s="445">
        <v>970.87188700000002</v>
      </c>
      <c r="D1885" s="446">
        <f t="shared" si="59"/>
        <v>-9.2610967784613196E-3</v>
      </c>
      <c r="E1885" s="80">
        <v>7.2351414454561169E-3</v>
      </c>
      <c r="F1885">
        <v>1875</v>
      </c>
      <c r="G1885" s="80">
        <f t="shared" ca="1" si="60"/>
        <v>-4.6777102586926647E-2</v>
      </c>
    </row>
    <row r="1886" spans="2:7">
      <c r="B1886" s="444">
        <v>45351</v>
      </c>
      <c r="C1886" s="445">
        <v>1629.31665</v>
      </c>
      <c r="D1886" s="446">
        <f t="shared" si="59"/>
        <v>8.1304689921556372E-2</v>
      </c>
      <c r="E1886" s="80">
        <v>7.2340487924804631E-3</v>
      </c>
      <c r="F1886">
        <v>1876</v>
      </c>
      <c r="G1886" s="80">
        <f t="shared" ca="1" si="60"/>
        <v>-4.0440504919827737E-2</v>
      </c>
    </row>
    <row r="1887" spans="2:7">
      <c r="B1887" s="444">
        <v>41941</v>
      </c>
      <c r="C1887" s="445">
        <v>295.44052099999999</v>
      </c>
      <c r="D1887" s="446">
        <f t="shared" si="59"/>
        <v>2.2876374899397645E-2</v>
      </c>
      <c r="E1887" s="80">
        <v>7.2274647971570793E-3</v>
      </c>
      <c r="F1887">
        <v>1877</v>
      </c>
      <c r="G1887" s="80">
        <f t="shared" ca="1" si="60"/>
        <v>-1.4781932547121285E-2</v>
      </c>
    </row>
    <row r="1888" spans="2:7">
      <c r="B1888" s="444">
        <v>41003</v>
      </c>
      <c r="C1888" s="445">
        <v>95.517464000000004</v>
      </c>
      <c r="D1888" s="446">
        <f t="shared" si="59"/>
        <v>-8.6528393521509539E-2</v>
      </c>
      <c r="E1888" s="80">
        <v>7.2222664287933114E-3</v>
      </c>
      <c r="F1888">
        <v>1878</v>
      </c>
      <c r="G1888" s="80">
        <f t="shared" ca="1" si="60"/>
        <v>1.24996530931018E-2</v>
      </c>
    </row>
    <row r="1889" spans="2:7">
      <c r="B1889" s="444">
        <v>44887</v>
      </c>
      <c r="C1889" s="445">
        <v>1026.012939</v>
      </c>
      <c r="D1889" s="446">
        <f t="shared" si="59"/>
        <v>3.5216789667896764E-2</v>
      </c>
      <c r="E1889" s="80">
        <v>7.2113934166770921E-3</v>
      </c>
      <c r="F1889">
        <v>1879</v>
      </c>
      <c r="G1889" s="80">
        <f t="shared" ca="1" si="60"/>
        <v>2.8077801820371114E-2</v>
      </c>
    </row>
    <row r="1890" spans="2:7">
      <c r="B1890" s="444">
        <v>43360</v>
      </c>
      <c r="C1890" s="445">
        <v>454.41427599999997</v>
      </c>
      <c r="D1890" s="446">
        <f t="shared" si="59"/>
        <v>0.12424808131093124</v>
      </c>
      <c r="E1890" s="80">
        <v>7.1915941632483271E-3</v>
      </c>
      <c r="F1890">
        <v>1880</v>
      </c>
      <c r="G1890" s="80">
        <f t="shared" ca="1" si="60"/>
        <v>2.5480157984953303E-2</v>
      </c>
    </row>
    <row r="1891" spans="2:7">
      <c r="B1891" s="444">
        <v>38568</v>
      </c>
      <c r="C1891" s="445">
        <v>35.259234999999997</v>
      </c>
      <c r="D1891" s="446">
        <f t="shared" si="59"/>
        <v>-9.1470165602694831E-2</v>
      </c>
      <c r="E1891" s="80">
        <v>7.1742009273287888E-3</v>
      </c>
      <c r="F1891">
        <v>1881</v>
      </c>
      <c r="G1891" s="80">
        <f t="shared" ca="1" si="60"/>
        <v>-3.1318239717979353E-3</v>
      </c>
    </row>
    <row r="1892" spans="2:7">
      <c r="B1892" s="444">
        <v>42451</v>
      </c>
      <c r="C1892" s="445">
        <v>332.609802</v>
      </c>
      <c r="D1892" s="446">
        <f t="shared" si="59"/>
        <v>-4.9079342323372632E-2</v>
      </c>
      <c r="E1892" s="80">
        <v>7.1725865245750864E-3</v>
      </c>
      <c r="F1892">
        <v>1882</v>
      </c>
      <c r="G1892" s="80">
        <f t="shared" ca="1" si="60"/>
        <v>-5.4759295963252306E-3</v>
      </c>
    </row>
    <row r="1893" spans="2:7">
      <c r="B1893" s="444">
        <v>44642</v>
      </c>
      <c r="C1893" s="445">
        <v>1053.42749</v>
      </c>
      <c r="D1893" s="446">
        <f t="shared" si="59"/>
        <v>6.2663420791633229E-3</v>
      </c>
      <c r="E1893" s="80">
        <v>7.1484525862324233E-3</v>
      </c>
      <c r="F1893">
        <v>1883</v>
      </c>
      <c r="G1893" s="80">
        <f t="shared" ca="1" si="60"/>
        <v>2.3073222011945727E-2</v>
      </c>
    </row>
    <row r="1894" spans="2:7">
      <c r="B1894" s="444">
        <v>44364</v>
      </c>
      <c r="C1894" s="445">
        <v>863.60742200000004</v>
      </c>
      <c r="D1894" s="446">
        <f t="shared" si="59"/>
        <v>0.16848842415782128</v>
      </c>
      <c r="E1894" s="80">
        <v>7.1473047332391015E-3</v>
      </c>
      <c r="F1894">
        <v>1884</v>
      </c>
      <c r="G1894" s="80">
        <f t="shared" ca="1" si="60"/>
        <v>2.8943385748732759E-3</v>
      </c>
    </row>
    <row r="1895" spans="2:7">
      <c r="B1895" s="444">
        <v>37967</v>
      </c>
      <c r="C1895" s="445">
        <v>20.936789000000001</v>
      </c>
      <c r="D1895" s="446">
        <f t="shared" si="59"/>
        <v>-0.15100626118067983</v>
      </c>
      <c r="E1895" s="80">
        <v>7.1401506141153259E-3</v>
      </c>
      <c r="F1895">
        <v>1885</v>
      </c>
      <c r="G1895" s="80">
        <f t="shared" ca="1" si="60"/>
        <v>-1.2908669501491381E-2</v>
      </c>
    </row>
    <row r="1896" spans="2:7">
      <c r="B1896" s="444">
        <v>44720</v>
      </c>
      <c r="C1896" s="445">
        <v>937.91961700000002</v>
      </c>
      <c r="D1896" s="446">
        <f t="shared" si="59"/>
        <v>2.7998712702864248E-2</v>
      </c>
      <c r="E1896" s="80">
        <v>7.1363930157750666E-3</v>
      </c>
      <c r="F1896">
        <v>1886</v>
      </c>
      <c r="G1896" s="80">
        <f t="shared" ca="1" si="60"/>
        <v>-1.6580601821389741E-2</v>
      </c>
    </row>
    <row r="1897" spans="2:7">
      <c r="B1897" s="444">
        <v>43502</v>
      </c>
      <c r="C1897" s="445">
        <v>446.39694200000002</v>
      </c>
      <c r="D1897" s="446">
        <f t="shared" si="59"/>
        <v>0.14199459218229071</v>
      </c>
      <c r="E1897" s="80">
        <v>7.110378835376352E-3</v>
      </c>
      <c r="F1897">
        <v>1887</v>
      </c>
      <c r="G1897" s="80">
        <f t="shared" ca="1" si="60"/>
        <v>3.6864865980211284E-2</v>
      </c>
    </row>
    <row r="1898" spans="2:7">
      <c r="B1898" s="444">
        <v>38093</v>
      </c>
      <c r="C1898" s="445">
        <v>22.398406999999999</v>
      </c>
      <c r="D1898" s="446">
        <f t="shared" si="59"/>
        <v>-0.11397204196031907</v>
      </c>
      <c r="E1898" s="80">
        <v>7.1056808666976057E-3</v>
      </c>
      <c r="F1898">
        <v>1888</v>
      </c>
      <c r="G1898" s="80">
        <f t="shared" ca="1" si="60"/>
        <v>3.4506984268404282E-2</v>
      </c>
    </row>
    <row r="1899" spans="2:7">
      <c r="B1899" s="444">
        <v>42993</v>
      </c>
      <c r="C1899" s="445">
        <v>370.60342400000002</v>
      </c>
      <c r="D1899" s="446">
        <f t="shared" si="59"/>
        <v>-5.4142649711796498E-2</v>
      </c>
      <c r="E1899" s="80">
        <v>7.0958185316842837E-3</v>
      </c>
      <c r="F1899">
        <v>1889</v>
      </c>
      <c r="G1899" s="80">
        <f t="shared" ca="1" si="60"/>
        <v>-5.8394818043709336E-2</v>
      </c>
    </row>
    <row r="1900" spans="2:7">
      <c r="B1900" s="444">
        <v>45454</v>
      </c>
      <c r="C1900" s="445">
        <v>1417.928467</v>
      </c>
      <c r="D1900" s="446">
        <f t="shared" si="59"/>
        <v>9.1227733230902164E-2</v>
      </c>
      <c r="E1900" s="80">
        <v>7.0837733989412843E-3</v>
      </c>
      <c r="F1900">
        <v>1890</v>
      </c>
      <c r="G1900" s="80">
        <f t="shared" ca="1" si="60"/>
        <v>-1.1682852849312888E-2</v>
      </c>
    </row>
    <row r="1901" spans="2:7">
      <c r="B1901" s="444">
        <v>41654</v>
      </c>
      <c r="C1901" s="445">
        <v>255.48112499999999</v>
      </c>
      <c r="D1901" s="446">
        <f t="shared" si="59"/>
        <v>-6.7225008957362942E-2</v>
      </c>
      <c r="E1901" s="80">
        <v>7.0786937475826317E-3</v>
      </c>
      <c r="F1901">
        <v>1891</v>
      </c>
      <c r="G1901" s="80">
        <f t="shared" ca="1" si="60"/>
        <v>2.1885332693332205E-2</v>
      </c>
    </row>
    <row r="1902" spans="2:7">
      <c r="B1902" s="444">
        <v>44656</v>
      </c>
      <c r="C1902" s="445">
        <v>1070.486328</v>
      </c>
      <c r="D1902" s="446">
        <f t="shared" si="59"/>
        <v>0.18215751158173399</v>
      </c>
      <c r="E1902" s="80">
        <v>7.0764113251944316E-3</v>
      </c>
      <c r="F1902">
        <v>1892</v>
      </c>
      <c r="G1902" s="80">
        <f t="shared" ca="1" si="60"/>
        <v>1.8968042696107763E-2</v>
      </c>
    </row>
    <row r="1903" spans="2:7">
      <c r="B1903" s="444">
        <v>37775</v>
      </c>
      <c r="C1903" s="445">
        <v>9.4272539999999996</v>
      </c>
      <c r="D1903" s="446">
        <f t="shared" si="59"/>
        <v>-9.148849178671925E-2</v>
      </c>
      <c r="E1903" s="80">
        <v>7.0757261656797521E-3</v>
      </c>
      <c r="F1903">
        <v>1893</v>
      </c>
      <c r="G1903" s="80">
        <f t="shared" ca="1" si="60"/>
        <v>-3.0750576884570759E-2</v>
      </c>
    </row>
    <row r="1904" spans="2:7">
      <c r="B1904" s="444">
        <v>41579</v>
      </c>
      <c r="C1904" s="445">
        <v>210.75375399999999</v>
      </c>
      <c r="D1904" s="446">
        <f t="shared" si="59"/>
        <v>2.2099311701081703E-2</v>
      </c>
      <c r="E1904" s="80">
        <v>7.0753632702222902E-3</v>
      </c>
      <c r="F1904">
        <v>1894</v>
      </c>
      <c r="G1904" s="80">
        <f t="shared" ca="1" si="60"/>
        <v>-1.6565892516309993E-2</v>
      </c>
    </row>
    <row r="1905" spans="2:7">
      <c r="B1905" s="444">
        <v>40680</v>
      </c>
      <c r="C1905" s="445">
        <v>93.493942000000004</v>
      </c>
      <c r="D1905" s="446">
        <f t="shared" si="59"/>
        <v>-6.3686790802587101E-2</v>
      </c>
      <c r="E1905" s="80">
        <v>7.0053988465066386E-3</v>
      </c>
      <c r="F1905">
        <v>1895</v>
      </c>
      <c r="G1905" s="80">
        <f t="shared" ca="1" si="60"/>
        <v>-8.4832383435354802E-3</v>
      </c>
    </row>
    <row r="1906" spans="2:7">
      <c r="B1906" s="444">
        <v>43447</v>
      </c>
      <c r="C1906" s="445">
        <v>412.966949</v>
      </c>
      <c r="D1906" s="446">
        <f t="shared" si="59"/>
        <v>4.2694633771719337E-2</v>
      </c>
      <c r="E1906" s="80">
        <v>7.0011051685299197E-3</v>
      </c>
      <c r="F1906">
        <v>1896</v>
      </c>
      <c r="G1906" s="80">
        <f t="shared" ca="1" si="60"/>
        <v>-3.5754947735515213E-2</v>
      </c>
    </row>
    <row r="1907" spans="2:7">
      <c r="B1907" s="444">
        <v>41668</v>
      </c>
      <c r="C1907" s="445">
        <v>273.899902</v>
      </c>
      <c r="D1907" s="446">
        <f t="shared" si="59"/>
        <v>-2.1165636965867152E-2</v>
      </c>
      <c r="E1907" s="80">
        <v>6.9737497511104252E-3</v>
      </c>
      <c r="F1907">
        <v>1897</v>
      </c>
      <c r="G1907" s="80">
        <f t="shared" ca="1" si="60"/>
        <v>-5.0968930631174313E-5</v>
      </c>
    </row>
    <row r="1908" spans="2:7">
      <c r="B1908" s="444">
        <v>42569</v>
      </c>
      <c r="C1908" s="445">
        <v>292.45318600000002</v>
      </c>
      <c r="D1908" s="446">
        <f t="shared" si="59"/>
        <v>-6.3491365086349116E-2</v>
      </c>
      <c r="E1908" s="80">
        <v>6.9684210155178672E-3</v>
      </c>
      <c r="F1908">
        <v>1898</v>
      </c>
      <c r="G1908" s="80">
        <f t="shared" ca="1" si="60"/>
        <v>-5.1625626053127503E-3</v>
      </c>
    </row>
    <row r="1909" spans="2:7">
      <c r="B1909" s="444">
        <v>45455</v>
      </c>
      <c r="C1909" s="445">
        <v>1427.8027340000001</v>
      </c>
      <c r="D1909" s="446">
        <f t="shared" si="59"/>
        <v>2.2816768299543266E-2</v>
      </c>
      <c r="E1909" s="80">
        <v>6.9638682273527319E-3</v>
      </c>
      <c r="F1909">
        <v>1899</v>
      </c>
      <c r="G1909" s="80">
        <f t="shared" ca="1" si="60"/>
        <v>4.1242133112252841E-3</v>
      </c>
    </row>
    <row r="1910" spans="2:7">
      <c r="B1910" s="444">
        <v>44441</v>
      </c>
      <c r="C1910" s="445">
        <v>1032.9554439999999</v>
      </c>
      <c r="D1910" s="446">
        <f t="shared" si="59"/>
        <v>6.7215791748715281E-2</v>
      </c>
      <c r="E1910" s="80">
        <v>6.9551775920086989E-3</v>
      </c>
      <c r="F1910">
        <v>1900</v>
      </c>
      <c r="G1910" s="80">
        <f t="shared" ca="1" si="60"/>
        <v>-5.2204351747927166E-3</v>
      </c>
    </row>
    <row r="1911" spans="2:7">
      <c r="B1911" s="444">
        <v>41642</v>
      </c>
      <c r="C1911" s="445">
        <v>241.922867</v>
      </c>
      <c r="D1911" s="446">
        <f t="shared" si="59"/>
        <v>-1.5299486864196354E-2</v>
      </c>
      <c r="E1911" s="80">
        <v>6.9537507236197005E-3</v>
      </c>
      <c r="F1911">
        <v>1901</v>
      </c>
      <c r="G1911" s="80">
        <f t="shared" ca="1" si="60"/>
        <v>8.1613265587628693E-3</v>
      </c>
    </row>
    <row r="1912" spans="2:7">
      <c r="B1912" s="444">
        <v>42289</v>
      </c>
      <c r="C1912" s="445">
        <v>338.878693</v>
      </c>
      <c r="D1912" s="446">
        <f t="shared" si="59"/>
        <v>-4.6858095924991017E-2</v>
      </c>
      <c r="E1912" s="80">
        <v>6.9474681015295747E-3</v>
      </c>
      <c r="F1912">
        <v>1902</v>
      </c>
      <c r="G1912" s="80">
        <f t="shared" ca="1" si="60"/>
        <v>3.1004748567018466E-2</v>
      </c>
    </row>
    <row r="1913" spans="2:7">
      <c r="B1913" s="444">
        <v>44368</v>
      </c>
      <c r="C1913" s="445">
        <v>859.75500499999998</v>
      </c>
      <c r="D1913" s="446">
        <f t="shared" si="59"/>
        <v>-1.4657546415563605E-2</v>
      </c>
      <c r="E1913" s="80">
        <v>6.9212394141118239E-3</v>
      </c>
      <c r="F1913">
        <v>1903</v>
      </c>
      <c r="G1913" s="80">
        <f t="shared" ca="1" si="60"/>
        <v>-3.9125644679052614E-2</v>
      </c>
    </row>
    <row r="1914" spans="2:7">
      <c r="B1914" s="444">
        <v>45028</v>
      </c>
      <c r="C1914" s="445">
        <v>1026.9461670000001</v>
      </c>
      <c r="D1914" s="446">
        <f t="shared" si="59"/>
        <v>0.16177305330512404</v>
      </c>
      <c r="E1914" s="80">
        <v>6.8996814215169788E-3</v>
      </c>
      <c r="F1914">
        <v>1904</v>
      </c>
      <c r="G1914" s="80">
        <f t="shared" ca="1" si="60"/>
        <v>1.7895123099503354E-4</v>
      </c>
    </row>
    <row r="1915" spans="2:7">
      <c r="B1915" s="444">
        <v>38758</v>
      </c>
      <c r="C1915" s="445">
        <v>49.821323</v>
      </c>
      <c r="D1915" s="446">
        <f t="shared" si="59"/>
        <v>-8.1890323344782634E-2</v>
      </c>
      <c r="E1915" s="80">
        <v>6.888901612206233E-3</v>
      </c>
      <c r="F1915">
        <v>1905</v>
      </c>
      <c r="G1915" s="80">
        <f t="shared" ca="1" si="60"/>
        <v>3.205206871226194E-2</v>
      </c>
    </row>
    <row r="1916" spans="2:7">
      <c r="B1916" s="444">
        <v>42215</v>
      </c>
      <c r="C1916" s="445">
        <v>377.61230499999999</v>
      </c>
      <c r="D1916" s="446">
        <f t="shared" si="59"/>
        <v>-3.7659288303280358E-2</v>
      </c>
      <c r="E1916" s="80">
        <v>6.8852709566760151E-3</v>
      </c>
      <c r="F1916">
        <v>1906</v>
      </c>
      <c r="G1916" s="80">
        <f t="shared" ca="1" si="60"/>
        <v>1.4486445758632723E-2</v>
      </c>
    </row>
    <row r="1917" spans="2:7">
      <c r="B1917" s="444">
        <v>43867</v>
      </c>
      <c r="C1917" s="445">
        <v>511.90142800000001</v>
      </c>
      <c r="D1917" s="446">
        <f t="shared" si="59"/>
        <v>-2.4982774332644286E-2</v>
      </c>
      <c r="E1917" s="80">
        <v>6.8838404606976766E-3</v>
      </c>
      <c r="F1917">
        <v>1907</v>
      </c>
      <c r="G1917" s="80">
        <f t="shared" ca="1" si="60"/>
        <v>9.4640810056089396E-3</v>
      </c>
    </row>
    <row r="1918" spans="2:7">
      <c r="B1918" s="444">
        <v>44991</v>
      </c>
      <c r="C1918" s="445">
        <v>1057.1586910000001</v>
      </c>
      <c r="D1918" s="446">
        <f t="shared" si="59"/>
        <v>0.13287505665508381</v>
      </c>
      <c r="E1918" s="80">
        <v>6.8811289807217957E-3</v>
      </c>
      <c r="F1918">
        <v>1908</v>
      </c>
      <c r="G1918" s="80">
        <f t="shared" ca="1" si="60"/>
        <v>6.4887778238712224E-3</v>
      </c>
    </row>
    <row r="1919" spans="2:7">
      <c r="B1919" s="444">
        <v>39714</v>
      </c>
      <c r="C1919" s="445">
        <v>40.104281999999998</v>
      </c>
      <c r="D1919" s="446">
        <f t="shared" si="59"/>
        <v>-9.8985865644213522E-2</v>
      </c>
      <c r="E1919" s="80">
        <v>6.8638943441052813E-3</v>
      </c>
      <c r="F1919">
        <v>1909</v>
      </c>
      <c r="G1919" s="80">
        <f t="shared" ca="1" si="60"/>
        <v>-4.6198192345064679E-3</v>
      </c>
    </row>
    <row r="1920" spans="2:7">
      <c r="B1920" s="444">
        <v>44077</v>
      </c>
      <c r="C1920" s="445">
        <v>605.14025900000001</v>
      </c>
      <c r="D1920" s="446">
        <f t="shared" si="59"/>
        <v>7.2198302074971465E-2</v>
      </c>
      <c r="E1920" s="80">
        <v>6.8381323994870513E-3</v>
      </c>
      <c r="F1920">
        <v>1910</v>
      </c>
      <c r="G1920" s="80">
        <f t="shared" ca="1" si="60"/>
        <v>2.3741649058859039E-2</v>
      </c>
    </row>
    <row r="1921" spans="2:7">
      <c r="B1921" s="444">
        <v>41109</v>
      </c>
      <c r="C1921" s="445">
        <v>90.330214999999995</v>
      </c>
      <c r="D1921" s="446">
        <f t="shared" si="59"/>
        <v>-8.833052426150978E-2</v>
      </c>
      <c r="E1921" s="80">
        <v>6.8242525852433289E-3</v>
      </c>
      <c r="F1921">
        <v>1911</v>
      </c>
      <c r="G1921" s="80">
        <f t="shared" ca="1" si="60"/>
        <v>4.2964066312215984E-3</v>
      </c>
    </row>
    <row r="1922" spans="2:7">
      <c r="B1922" s="444">
        <v>45092</v>
      </c>
      <c r="C1922" s="445">
        <v>1091.353394</v>
      </c>
      <c r="D1922" s="446">
        <f t="shared" si="59"/>
        <v>0.12127315678229511</v>
      </c>
      <c r="E1922" s="80">
        <v>6.8230293748043902E-3</v>
      </c>
      <c r="F1922">
        <v>1912</v>
      </c>
      <c r="G1922" s="80">
        <f t="shared" ca="1" si="60"/>
        <v>2.5543882847464745E-2</v>
      </c>
    </row>
    <row r="1923" spans="2:7">
      <c r="B1923" s="444">
        <v>40215</v>
      </c>
      <c r="C1923" s="445">
        <v>62.057429999999997</v>
      </c>
      <c r="D1923" s="446">
        <f t="shared" si="59"/>
        <v>-0.10748368769141992</v>
      </c>
      <c r="E1923" s="80">
        <v>6.8219146736467895E-3</v>
      </c>
      <c r="F1923">
        <v>1913</v>
      </c>
      <c r="G1923" s="80">
        <f t="shared" ca="1" si="60"/>
        <v>-2.7482401861681844E-2</v>
      </c>
    </row>
    <row r="1924" spans="2:7">
      <c r="B1924" s="444">
        <v>45058</v>
      </c>
      <c r="C1924" s="445">
        <v>1045.4510499999999</v>
      </c>
      <c r="D1924" s="446">
        <f t="shared" si="59"/>
        <v>0.11416631636210783</v>
      </c>
      <c r="E1924" s="80">
        <v>6.8011673862495847E-3</v>
      </c>
      <c r="F1924">
        <v>1914</v>
      </c>
      <c r="G1924" s="80">
        <f t="shared" ca="1" si="60"/>
        <v>3.9496908591918636E-2</v>
      </c>
    </row>
    <row r="1925" spans="2:7">
      <c r="B1925" s="444">
        <v>40441</v>
      </c>
      <c r="C1925" s="445">
        <v>77.366828999999996</v>
      </c>
      <c r="D1925" s="446">
        <f t="shared" si="59"/>
        <v>7.2506431166626806E-2</v>
      </c>
      <c r="E1925" s="80">
        <v>6.7982553996990269E-3</v>
      </c>
      <c r="F1925">
        <v>1915</v>
      </c>
      <c r="G1925" s="80">
        <f t="shared" ca="1" si="60"/>
        <v>1.7470333945084928E-2</v>
      </c>
    </row>
    <row r="1926" spans="2:7">
      <c r="B1926" s="444">
        <v>37707</v>
      </c>
      <c r="C1926" s="445">
        <v>12.003002</v>
      </c>
      <c r="D1926" s="446">
        <f t="shared" si="59"/>
        <v>-0.13971846410075062</v>
      </c>
      <c r="E1926" s="80">
        <v>6.7897696152023901E-3</v>
      </c>
      <c r="F1926">
        <v>1916</v>
      </c>
      <c r="G1926" s="80">
        <f t="shared" ca="1" si="60"/>
        <v>9.1662095060811202E-4</v>
      </c>
    </row>
    <row r="1927" spans="2:7">
      <c r="B1927" s="444">
        <v>43831</v>
      </c>
      <c r="C1927" s="445">
        <v>486.58389299999999</v>
      </c>
      <c r="D1927" s="446">
        <f t="shared" si="59"/>
        <v>0.12954850015462327</v>
      </c>
      <c r="E1927" s="80">
        <v>6.7772087665984859E-3</v>
      </c>
      <c r="F1927">
        <v>1917</v>
      </c>
      <c r="G1927" s="80">
        <f t="shared" ca="1" si="60"/>
        <v>-3.7376028725756676E-3</v>
      </c>
    </row>
    <row r="1928" spans="2:7">
      <c r="B1928" s="444">
        <v>38804</v>
      </c>
      <c r="C1928" s="445">
        <v>49.033462999999998</v>
      </c>
      <c r="D1928" s="446">
        <f t="shared" si="59"/>
        <v>-0.11309197293837991</v>
      </c>
      <c r="E1928" s="80">
        <v>6.767947117432449E-3</v>
      </c>
      <c r="F1928">
        <v>1918</v>
      </c>
      <c r="G1928" s="80">
        <f t="shared" ca="1" si="60"/>
        <v>2.2114940116763564E-2</v>
      </c>
    </row>
    <row r="1929" spans="2:7">
      <c r="B1929" s="444">
        <v>43752</v>
      </c>
      <c r="C1929" s="445">
        <v>461.488831</v>
      </c>
      <c r="D1929" s="446">
        <f t="shared" si="59"/>
        <v>-1.3194397455849494E-2</v>
      </c>
      <c r="E1929" s="80">
        <v>6.7626307962473931E-3</v>
      </c>
      <c r="F1929">
        <v>1919</v>
      </c>
      <c r="G1929" s="80">
        <f t="shared" ca="1" si="60"/>
        <v>2.6266784202736915E-2</v>
      </c>
    </row>
    <row r="1930" spans="2:7">
      <c r="B1930" s="444">
        <v>44337</v>
      </c>
      <c r="C1930" s="445">
        <v>814.79742399999998</v>
      </c>
      <c r="D1930" s="446">
        <f t="shared" si="59"/>
        <v>3.3303812808800126E-2</v>
      </c>
      <c r="E1930" s="80">
        <v>6.7610917980465146E-3</v>
      </c>
      <c r="F1930">
        <v>1920</v>
      </c>
      <c r="G1930" s="80">
        <f t="shared" ca="1" si="60"/>
        <v>2.4080102082837961E-2</v>
      </c>
    </row>
    <row r="1931" spans="2:7">
      <c r="B1931" s="444">
        <v>42908</v>
      </c>
      <c r="C1931" s="445">
        <v>353.96456899999998</v>
      </c>
      <c r="D1931" s="446">
        <f t="shared" ref="D1931:D1994" si="61">B1931/B1932-1</f>
        <v>4.8736373857359405E-2</v>
      </c>
      <c r="E1931" s="80">
        <v>6.7578301665776053E-3</v>
      </c>
      <c r="F1931">
        <v>1921</v>
      </c>
      <c r="G1931" s="80">
        <f t="shared" ref="G1931:G1994" ca="1" si="62">_xlfn.NORM.INV(RAND(),M$13,M$14)</f>
        <v>4.9153506625850739E-2</v>
      </c>
    </row>
    <row r="1932" spans="2:7">
      <c r="B1932" s="444">
        <v>40914</v>
      </c>
      <c r="C1932" s="445">
        <v>77.974457000000001</v>
      </c>
      <c r="D1932" s="446">
        <f t="shared" si="61"/>
        <v>-3.989299291312709E-2</v>
      </c>
      <c r="E1932" s="80">
        <v>6.7504719268500768E-3</v>
      </c>
      <c r="F1932">
        <v>1922</v>
      </c>
      <c r="G1932" s="80">
        <f t="shared" ca="1" si="62"/>
        <v>4.2339118568940917E-2</v>
      </c>
    </row>
    <row r="1933" spans="2:7">
      <c r="B1933" s="444">
        <v>42614</v>
      </c>
      <c r="C1933" s="445">
        <v>319.61380000000003</v>
      </c>
      <c r="D1933" s="446">
        <f t="shared" si="61"/>
        <v>0.10533551215210224</v>
      </c>
      <c r="E1933" s="80">
        <v>6.7429874046993632E-3</v>
      </c>
      <c r="F1933">
        <v>1923</v>
      </c>
      <c r="G1933" s="80">
        <f t="shared" ca="1" si="62"/>
        <v>1.8872841835048473E-2</v>
      </c>
    </row>
    <row r="1934" spans="2:7">
      <c r="B1934" s="444">
        <v>38553</v>
      </c>
      <c r="C1934" s="445">
        <v>30.584803000000001</v>
      </c>
      <c r="D1934" s="446">
        <f t="shared" si="61"/>
        <v>-5.3612195301568577E-2</v>
      </c>
      <c r="E1934" s="80">
        <v>6.7168210281638441E-3</v>
      </c>
      <c r="F1934">
        <v>1924</v>
      </c>
      <c r="G1934" s="80">
        <f t="shared" ca="1" si="62"/>
        <v>3.5943948746795093E-3</v>
      </c>
    </row>
    <row r="1935" spans="2:7">
      <c r="B1935" s="444">
        <v>40737</v>
      </c>
      <c r="C1935" s="445">
        <v>91.960800000000006</v>
      </c>
      <c r="D1935" s="446">
        <f t="shared" si="61"/>
        <v>-5.4928958546945905E-3</v>
      </c>
      <c r="E1935" s="80">
        <v>6.7135474067643308E-3</v>
      </c>
      <c r="F1935">
        <v>1925</v>
      </c>
      <c r="G1935" s="80">
        <f t="shared" ca="1" si="62"/>
        <v>1.9905160791465374E-2</v>
      </c>
    </row>
    <row r="1936" spans="2:7">
      <c r="B1936" s="444">
        <v>40962</v>
      </c>
      <c r="C1936" s="445">
        <v>92.956153999999998</v>
      </c>
      <c r="D1936" s="446">
        <f t="shared" si="61"/>
        <v>6.5636462967298748E-2</v>
      </c>
      <c r="E1936" s="80">
        <v>6.7055580535915205E-3</v>
      </c>
      <c r="F1936">
        <v>1926</v>
      </c>
      <c r="G1936" s="80">
        <f t="shared" ca="1" si="62"/>
        <v>-1.3267061390439356E-2</v>
      </c>
    </row>
    <row r="1937" spans="2:7">
      <c r="B1937" s="444">
        <v>38439</v>
      </c>
      <c r="C1937" s="445">
        <v>27.299368000000001</v>
      </c>
      <c r="D1937" s="446">
        <f t="shared" si="61"/>
        <v>-8.7349826677430076E-2</v>
      </c>
      <c r="E1937" s="80">
        <v>6.6939692325076461E-3</v>
      </c>
      <c r="F1937">
        <v>1927</v>
      </c>
      <c r="G1937" s="80">
        <f t="shared" ca="1" si="62"/>
        <v>4.1613492560774413E-3</v>
      </c>
    </row>
    <row r="1938" spans="2:7">
      <c r="B1938" s="444">
        <v>42118</v>
      </c>
      <c r="C1938" s="445">
        <v>353.58529700000003</v>
      </c>
      <c r="D1938" s="446">
        <f t="shared" si="61"/>
        <v>1.0993759001440173E-2</v>
      </c>
      <c r="E1938" s="80">
        <v>6.6780950449834009E-3</v>
      </c>
      <c r="F1938">
        <v>1928</v>
      </c>
      <c r="G1938" s="80">
        <f t="shared" ca="1" si="62"/>
        <v>4.1238854263467614E-2</v>
      </c>
    </row>
    <row r="1939" spans="2:7">
      <c r="B1939" s="444">
        <v>41660</v>
      </c>
      <c r="C1939" s="445">
        <v>276.56710800000002</v>
      </c>
      <c r="D1939" s="446">
        <f t="shared" si="61"/>
        <v>-4.4780226079380037E-2</v>
      </c>
      <c r="E1939" s="80">
        <v>6.6756246216033155E-3</v>
      </c>
      <c r="F1939">
        <v>1929</v>
      </c>
      <c r="G1939" s="80">
        <f t="shared" ca="1" si="62"/>
        <v>-2.4856632359684484E-2</v>
      </c>
    </row>
    <row r="1940" spans="2:7">
      <c r="B1940" s="444">
        <v>43613</v>
      </c>
      <c r="C1940" s="445">
        <v>454.058716</v>
      </c>
      <c r="D1940" s="446">
        <f t="shared" si="61"/>
        <v>5.482997146035884E-2</v>
      </c>
      <c r="E1940" s="80">
        <v>6.6716562302393534E-3</v>
      </c>
      <c r="F1940">
        <v>1930</v>
      </c>
      <c r="G1940" s="80">
        <f t="shared" ca="1" si="62"/>
        <v>7.2765705333825139E-4</v>
      </c>
    </row>
    <row r="1941" spans="2:7">
      <c r="B1941" s="444">
        <v>41346</v>
      </c>
      <c r="C1941" s="445">
        <v>148.07835399999999</v>
      </c>
      <c r="D1941" s="446">
        <f t="shared" si="61"/>
        <v>1.115187087307401E-2</v>
      </c>
      <c r="E1941" s="80">
        <v>6.6582125834244721E-3</v>
      </c>
      <c r="F1941">
        <v>1931</v>
      </c>
      <c r="G1941" s="80">
        <f t="shared" ca="1" si="62"/>
        <v>2.3012884432866892E-2</v>
      </c>
    </row>
    <row r="1942" spans="2:7">
      <c r="B1942" s="444">
        <v>40890</v>
      </c>
      <c r="C1942" s="445">
        <v>77.741050999999999</v>
      </c>
      <c r="D1942" s="446">
        <f t="shared" si="61"/>
        <v>-7.5953085805970488E-2</v>
      </c>
      <c r="E1942" s="80">
        <v>6.6499374775768061E-3</v>
      </c>
      <c r="F1942">
        <v>1932</v>
      </c>
      <c r="G1942" s="80">
        <f t="shared" ca="1" si="62"/>
        <v>-5.4635043091115255E-2</v>
      </c>
    </row>
    <row r="1943" spans="2:7">
      <c r="B1943" s="444">
        <v>44251</v>
      </c>
      <c r="C1943" s="445">
        <v>793.28991699999995</v>
      </c>
      <c r="D1943" s="446">
        <f t="shared" si="61"/>
        <v>9.7267462902639323E-4</v>
      </c>
      <c r="E1943" s="80">
        <v>6.6487667614194557E-3</v>
      </c>
      <c r="F1943">
        <v>1933</v>
      </c>
      <c r="G1943" s="80">
        <f t="shared" ca="1" si="62"/>
        <v>-4.1850690960621169E-2</v>
      </c>
    </row>
    <row r="1944" spans="2:7">
      <c r="B1944" s="444">
        <v>44208</v>
      </c>
      <c r="C1944" s="445">
        <v>916.135986</v>
      </c>
      <c r="D1944" s="446">
        <f t="shared" si="61"/>
        <v>3.8746211142179021E-2</v>
      </c>
      <c r="E1944" s="80">
        <v>6.6344781097691374E-3</v>
      </c>
      <c r="F1944">
        <v>1934</v>
      </c>
      <c r="G1944" s="80">
        <f t="shared" ca="1" si="62"/>
        <v>2.3899821181494465E-3</v>
      </c>
    </row>
    <row r="1945" spans="2:7">
      <c r="B1945" s="444">
        <v>42559</v>
      </c>
      <c r="C1945" s="445">
        <v>292.19006300000001</v>
      </c>
      <c r="D1945" s="446">
        <f t="shared" si="61"/>
        <v>-5.3655607933825511E-2</v>
      </c>
      <c r="E1945" s="80">
        <v>6.6237821853880607E-3</v>
      </c>
      <c r="F1945">
        <v>1935</v>
      </c>
      <c r="G1945" s="80">
        <f t="shared" ca="1" si="62"/>
        <v>-7.9183610677410893E-3</v>
      </c>
    </row>
    <row r="1946" spans="2:7">
      <c r="B1946" s="444">
        <v>44972</v>
      </c>
      <c r="C1946" s="445">
        <v>1062.9760739999999</v>
      </c>
      <c r="D1946" s="446">
        <f t="shared" si="61"/>
        <v>0.1892320710810238</v>
      </c>
      <c r="E1946" s="80">
        <v>6.6197448325717723E-3</v>
      </c>
      <c r="F1946">
        <v>1936</v>
      </c>
      <c r="G1946" s="80">
        <f t="shared" ca="1" si="62"/>
        <v>3.6902706051968034E-2</v>
      </c>
    </row>
    <row r="1947" spans="2:7">
      <c r="B1947" s="444">
        <v>37816</v>
      </c>
      <c r="C1947" s="445">
        <v>12.319452999999999</v>
      </c>
      <c r="D1947" s="446">
        <f t="shared" si="61"/>
        <v>-6.0075062759426312E-2</v>
      </c>
      <c r="E1947" s="80">
        <v>6.6147000543121948E-3</v>
      </c>
      <c r="F1947">
        <v>1937</v>
      </c>
      <c r="G1947" s="80">
        <f t="shared" ca="1" si="62"/>
        <v>1.8169269493625205E-2</v>
      </c>
    </row>
    <row r="1948" spans="2:7">
      <c r="B1948" s="444">
        <v>40233</v>
      </c>
      <c r="C1948" s="445">
        <v>66.810706999999994</v>
      </c>
      <c r="D1948" s="446">
        <f t="shared" si="61"/>
        <v>-5.8304465873981859E-2</v>
      </c>
      <c r="E1948" s="80">
        <v>6.6110640346419558E-3</v>
      </c>
      <c r="F1948">
        <v>1938</v>
      </c>
      <c r="G1948" s="80">
        <f t="shared" ca="1" si="62"/>
        <v>3.5828682294262752E-3</v>
      </c>
    </row>
    <row r="1949" spans="2:7">
      <c r="B1949" s="444">
        <v>42724</v>
      </c>
      <c r="C1949" s="445">
        <v>341.10205100000002</v>
      </c>
      <c r="D1949" s="446">
        <f t="shared" si="61"/>
        <v>5.1512392015948372E-2</v>
      </c>
      <c r="E1949" s="80">
        <v>6.6085178204831063E-3</v>
      </c>
      <c r="F1949">
        <v>1939</v>
      </c>
      <c r="G1949" s="80">
        <f t="shared" ca="1" si="62"/>
        <v>3.0657808723071969E-2</v>
      </c>
    </row>
    <row r="1950" spans="2:7">
      <c r="B1950" s="444">
        <v>40631</v>
      </c>
      <c r="C1950" s="445">
        <v>88.857414000000006</v>
      </c>
      <c r="D1950" s="446">
        <f t="shared" si="61"/>
        <v>5.8319441550322981E-2</v>
      </c>
      <c r="E1950" s="80">
        <v>6.6059674439475913E-3</v>
      </c>
      <c r="F1950">
        <v>1940</v>
      </c>
      <c r="G1950" s="80">
        <f t="shared" ca="1" si="62"/>
        <v>-5.3903124155207496E-2</v>
      </c>
    </row>
    <row r="1951" spans="2:7">
      <c r="B1951" s="444">
        <v>38392</v>
      </c>
      <c r="C1951" s="445">
        <v>26.722194999999999</v>
      </c>
      <c r="D1951" s="446">
        <f t="shared" si="61"/>
        <v>-4.6114092625720526E-2</v>
      </c>
      <c r="E1951" s="80">
        <v>6.604470501170745E-3</v>
      </c>
      <c r="F1951">
        <v>1941</v>
      </c>
      <c r="G1951" s="80">
        <f t="shared" ca="1" si="62"/>
        <v>-4.1098376366163959E-2</v>
      </c>
    </row>
    <row r="1952" spans="2:7">
      <c r="B1952" s="444">
        <v>40248</v>
      </c>
      <c r="C1952" s="445">
        <v>65.887466000000003</v>
      </c>
      <c r="D1952" s="446">
        <f t="shared" si="61"/>
        <v>-5.4700894849331827E-2</v>
      </c>
      <c r="E1952" s="80">
        <v>6.5635232159844126E-3</v>
      </c>
      <c r="F1952">
        <v>1942</v>
      </c>
      <c r="G1952" s="80">
        <f t="shared" ca="1" si="62"/>
        <v>1.867259845172287E-2</v>
      </c>
    </row>
    <row r="1953" spans="2:7">
      <c r="B1953" s="444">
        <v>42577</v>
      </c>
      <c r="C1953" s="445">
        <v>301.66195699999997</v>
      </c>
      <c r="D1953" s="446">
        <f t="shared" si="61"/>
        <v>-5.7676559768054303E-2</v>
      </c>
      <c r="E1953" s="80">
        <v>6.5508732706449635E-3</v>
      </c>
      <c r="F1953">
        <v>1943</v>
      </c>
      <c r="G1953" s="80">
        <f t="shared" ca="1" si="62"/>
        <v>-3.6970622384430891E-2</v>
      </c>
    </row>
    <row r="1954" spans="2:7">
      <c r="B1954" s="444">
        <v>45183</v>
      </c>
      <c r="C1954" s="445">
        <v>1235.526001</v>
      </c>
      <c r="D1954" s="446">
        <f t="shared" si="61"/>
        <v>-5.5026082363039963E-3</v>
      </c>
      <c r="E1954" s="80">
        <v>6.5477022653330774E-3</v>
      </c>
      <c r="F1954">
        <v>1944</v>
      </c>
      <c r="G1954" s="80">
        <f t="shared" ca="1" si="62"/>
        <v>5.6463455778831648E-2</v>
      </c>
    </row>
    <row r="1955" spans="2:7">
      <c r="B1955" s="444">
        <v>45433</v>
      </c>
      <c r="C1955" s="445">
        <v>1331.689697</v>
      </c>
      <c r="D1955" s="446">
        <f t="shared" si="61"/>
        <v>0.12558220196214442</v>
      </c>
      <c r="E1955" s="80">
        <v>6.5257346601408361E-3</v>
      </c>
      <c r="F1955">
        <v>1945</v>
      </c>
      <c r="G1955" s="80">
        <f t="shared" ca="1" si="62"/>
        <v>3.4636893019911644E-2</v>
      </c>
    </row>
    <row r="1956" spans="2:7">
      <c r="B1956" s="444">
        <v>40364</v>
      </c>
      <c r="C1956" s="445">
        <v>65.113876000000005</v>
      </c>
      <c r="D1956" s="446">
        <f t="shared" si="61"/>
        <v>1.7109739196169871E-2</v>
      </c>
      <c r="E1956" s="80">
        <v>6.5170067598177006E-3</v>
      </c>
      <c r="F1956">
        <v>1946</v>
      </c>
      <c r="G1956" s="80">
        <f t="shared" ca="1" si="62"/>
        <v>8.4653673878387087E-3</v>
      </c>
    </row>
    <row r="1957" spans="2:7">
      <c r="B1957" s="444">
        <v>39685</v>
      </c>
      <c r="C1957" s="445">
        <v>38.293011</v>
      </c>
      <c r="D1957" s="446">
        <f t="shared" si="61"/>
        <v>-5.2502148791901404E-2</v>
      </c>
      <c r="E1957" s="80">
        <v>6.5129858747312586E-3</v>
      </c>
      <c r="F1957">
        <v>1947</v>
      </c>
      <c r="G1957" s="80">
        <f t="shared" ca="1" si="62"/>
        <v>1.2584759574867514E-2</v>
      </c>
    </row>
    <row r="1958" spans="2:7">
      <c r="B1958" s="444">
        <v>41884</v>
      </c>
      <c r="C1958" s="445">
        <v>320.72345000000001</v>
      </c>
      <c r="D1958" s="446">
        <f t="shared" si="61"/>
        <v>-6.4588172235125918E-2</v>
      </c>
      <c r="E1958" s="80">
        <v>6.4738430140880432E-3</v>
      </c>
      <c r="F1958">
        <v>1948</v>
      </c>
      <c r="G1958" s="80">
        <f t="shared" ca="1" si="62"/>
        <v>9.2032199930390871E-3</v>
      </c>
    </row>
    <row r="1959" spans="2:7">
      <c r="B1959" s="444">
        <v>44776</v>
      </c>
      <c r="C1959" s="445">
        <v>881.24713099999997</v>
      </c>
      <c r="D1959" s="446">
        <f t="shared" si="61"/>
        <v>0.13910654319731353</v>
      </c>
      <c r="E1959" s="80">
        <v>6.4666581288321812E-3</v>
      </c>
      <c r="F1959">
        <v>1949</v>
      </c>
      <c r="G1959" s="80">
        <f t="shared" ca="1" si="62"/>
        <v>1.3912384085837245E-3</v>
      </c>
    </row>
    <row r="1960" spans="2:7">
      <c r="B1960" s="444">
        <v>39308</v>
      </c>
      <c r="C1960" s="445">
        <v>53.024715</v>
      </c>
      <c r="D1960" s="446">
        <f t="shared" si="61"/>
        <v>-1.0673443456162834E-3</v>
      </c>
      <c r="E1960" s="80">
        <v>6.4575536843833881E-3</v>
      </c>
      <c r="F1960">
        <v>1950</v>
      </c>
      <c r="G1960" s="80">
        <f t="shared" ca="1" si="62"/>
        <v>-5.6406513697028315E-2</v>
      </c>
    </row>
    <row r="1961" spans="2:7">
      <c r="B1961" s="444">
        <v>39350</v>
      </c>
      <c r="C1961" s="445">
        <v>46.585419000000002</v>
      </c>
      <c r="D1961" s="446">
        <f t="shared" si="61"/>
        <v>-8.9436538239037411E-2</v>
      </c>
      <c r="E1961" s="80">
        <v>6.4539725311074658E-3</v>
      </c>
      <c r="F1961">
        <v>1951</v>
      </c>
      <c r="G1961" s="80">
        <f t="shared" ca="1" si="62"/>
        <v>-1.9463413358771348E-3</v>
      </c>
    </row>
    <row r="1962" spans="2:7">
      <c r="B1962" s="444">
        <v>43215</v>
      </c>
      <c r="C1962" s="445">
        <v>448.47177099999999</v>
      </c>
      <c r="D1962" s="446">
        <f t="shared" si="61"/>
        <v>0.10662979181070908</v>
      </c>
      <c r="E1962" s="80">
        <v>6.4502982639935702E-3</v>
      </c>
      <c r="F1962">
        <v>1952</v>
      </c>
      <c r="G1962" s="80">
        <f t="shared" ca="1" si="62"/>
        <v>-4.7626897966458401E-3</v>
      </c>
    </row>
    <row r="1963" spans="2:7">
      <c r="B1963" s="444">
        <v>39051</v>
      </c>
      <c r="C1963" s="445">
        <v>51.362552999999998</v>
      </c>
      <c r="D1963" s="446">
        <f t="shared" si="61"/>
        <v>-0.13559997343781127</v>
      </c>
      <c r="E1963" s="80">
        <v>6.4489675789050072E-3</v>
      </c>
      <c r="F1963">
        <v>1953</v>
      </c>
      <c r="G1963" s="80">
        <f t="shared" ca="1" si="62"/>
        <v>5.5059176481721062E-3</v>
      </c>
    </row>
    <row r="1964" spans="2:7">
      <c r="B1964" s="444">
        <v>45177</v>
      </c>
      <c r="C1964" s="445">
        <v>1214.783081</v>
      </c>
      <c r="D1964" s="446">
        <f t="shared" si="61"/>
        <v>1.0512895072360084E-2</v>
      </c>
      <c r="E1964" s="80">
        <v>6.4195824459767348E-3</v>
      </c>
      <c r="F1964">
        <v>1954</v>
      </c>
      <c r="G1964" s="80">
        <f t="shared" ca="1" si="62"/>
        <v>-2.2300319946622422E-2</v>
      </c>
    </row>
    <row r="1965" spans="2:7">
      <c r="B1965" s="444">
        <v>44707</v>
      </c>
      <c r="C1965" s="445">
        <v>892.85369900000001</v>
      </c>
      <c r="D1965" s="446">
        <f t="shared" si="61"/>
        <v>7.4584174598596231E-2</v>
      </c>
      <c r="E1965" s="80">
        <v>6.413770555417253E-3</v>
      </c>
      <c r="F1965">
        <v>1955</v>
      </c>
      <c r="G1965" s="80">
        <f t="shared" ca="1" si="62"/>
        <v>-1.6372475590903983E-2</v>
      </c>
    </row>
    <row r="1966" spans="2:7">
      <c r="B1966" s="444">
        <v>41604</v>
      </c>
      <c r="C1966" s="445">
        <v>202.47152700000001</v>
      </c>
      <c r="D1966" s="446">
        <f t="shared" si="61"/>
        <v>1.0222664691741823E-2</v>
      </c>
      <c r="E1966" s="80">
        <v>6.4103286436549833E-3</v>
      </c>
      <c r="F1966">
        <v>1956</v>
      </c>
      <c r="G1966" s="80">
        <f t="shared" ca="1" si="62"/>
        <v>9.1500743063112756E-4</v>
      </c>
    </row>
    <row r="1967" spans="2:7">
      <c r="B1967" s="444">
        <v>41183</v>
      </c>
      <c r="C1967" s="445">
        <v>109.479446</v>
      </c>
      <c r="D1967" s="446">
        <f t="shared" si="61"/>
        <v>-5.0601687491355074E-2</v>
      </c>
      <c r="E1967" s="80">
        <v>6.4072652602926716E-3</v>
      </c>
      <c r="F1967">
        <v>1957</v>
      </c>
      <c r="G1967" s="80">
        <f t="shared" ca="1" si="62"/>
        <v>8.1465138958819686E-3</v>
      </c>
    </row>
    <row r="1968" spans="2:7">
      <c r="B1968" s="444">
        <v>43378</v>
      </c>
      <c r="C1968" s="445">
        <v>456.77401700000001</v>
      </c>
      <c r="D1968" s="446">
        <f t="shared" si="61"/>
        <v>-5.1145615926240229E-3</v>
      </c>
      <c r="E1968" s="80">
        <v>6.406137244511223E-3</v>
      </c>
      <c r="F1968">
        <v>1958</v>
      </c>
      <c r="G1968" s="80">
        <f t="shared" ca="1" si="62"/>
        <v>2.9499737178570695E-2</v>
      </c>
    </row>
    <row r="1969" spans="2:7">
      <c r="B1969" s="444">
        <v>43601</v>
      </c>
      <c r="C1969" s="445">
        <v>454.46124300000002</v>
      </c>
      <c r="D1969" s="446">
        <f t="shared" si="61"/>
        <v>3.2212788477026244E-3</v>
      </c>
      <c r="E1969" s="80">
        <v>6.3819535034694841E-3</v>
      </c>
      <c r="F1969">
        <v>1959</v>
      </c>
      <c r="G1969" s="80">
        <f t="shared" ca="1" si="62"/>
        <v>3.4405877204727653E-2</v>
      </c>
    </row>
    <row r="1970" spans="2:7">
      <c r="B1970" s="444">
        <v>43461</v>
      </c>
      <c r="C1970" s="445">
        <v>400.61657700000001</v>
      </c>
      <c r="D1970" s="446">
        <f t="shared" si="61"/>
        <v>5.687952920577799E-2</v>
      </c>
      <c r="E1970" s="80">
        <v>6.3638854047556315E-3</v>
      </c>
      <c r="F1970">
        <v>1960</v>
      </c>
      <c r="G1970" s="80">
        <f t="shared" ca="1" si="62"/>
        <v>-1.2415496651859025E-2</v>
      </c>
    </row>
    <row r="1971" spans="2:7">
      <c r="B1971" s="444">
        <v>41122</v>
      </c>
      <c r="C1971" s="445">
        <v>98.308280999999994</v>
      </c>
      <c r="D1971" s="446">
        <f t="shared" si="61"/>
        <v>-1.8568019093078814E-2</v>
      </c>
      <c r="E1971" s="80">
        <v>6.363726540673964E-3</v>
      </c>
      <c r="F1971">
        <v>1961</v>
      </c>
      <c r="G1971" s="80">
        <f t="shared" ca="1" si="62"/>
        <v>1.7330483503646344E-2</v>
      </c>
    </row>
    <row r="1972" spans="2:7">
      <c r="B1972" s="444">
        <v>41900</v>
      </c>
      <c r="C1972" s="445">
        <v>318.56310999999999</v>
      </c>
      <c r="D1972" s="446">
        <f t="shared" si="61"/>
        <v>-1.2723845428840752E-2</v>
      </c>
      <c r="E1972" s="80">
        <v>6.3631598811102474E-3</v>
      </c>
      <c r="F1972">
        <v>1962</v>
      </c>
      <c r="G1972" s="80">
        <f t="shared" ca="1" si="62"/>
        <v>1.1677353467346881E-2</v>
      </c>
    </row>
    <row r="1973" spans="2:7">
      <c r="B1973" s="444">
        <v>42440</v>
      </c>
      <c r="C1973" s="445">
        <v>330.44192500000003</v>
      </c>
      <c r="D1973" s="446">
        <f t="shared" si="61"/>
        <v>-2.8898338932875633E-3</v>
      </c>
      <c r="E1973" s="80">
        <v>6.3581890612529612E-3</v>
      </c>
      <c r="F1973">
        <v>1963</v>
      </c>
      <c r="G1973" s="80">
        <f t="shared" ca="1" si="62"/>
        <v>-3.4704638192369443E-2</v>
      </c>
    </row>
    <row r="1974" spans="2:7">
      <c r="B1974" s="444">
        <v>42563</v>
      </c>
      <c r="C1974" s="445">
        <v>291.98773199999999</v>
      </c>
      <c r="D1974" s="446">
        <f t="shared" si="61"/>
        <v>8.7622016660704238E-2</v>
      </c>
      <c r="E1974" s="80">
        <v>6.3477222357797292E-3</v>
      </c>
      <c r="F1974">
        <v>1964</v>
      </c>
      <c r="G1974" s="80">
        <f t="shared" ca="1" si="62"/>
        <v>2.7856477230786443E-3</v>
      </c>
    </row>
    <row r="1975" spans="2:7">
      <c r="B1975" s="444">
        <v>39134</v>
      </c>
      <c r="C1975" s="445">
        <v>57.575038999999997</v>
      </c>
      <c r="D1975" s="446">
        <f t="shared" si="61"/>
        <v>-0.11866315339053668</v>
      </c>
      <c r="E1975" s="80">
        <v>6.3437278767302097E-3</v>
      </c>
      <c r="F1975">
        <v>1965</v>
      </c>
      <c r="G1975" s="80">
        <f t="shared" ca="1" si="62"/>
        <v>2.9453705204493651E-2</v>
      </c>
    </row>
    <row r="1976" spans="2:7">
      <c r="B1976" s="444">
        <v>44403</v>
      </c>
      <c r="C1976" s="445">
        <v>875.77703899999995</v>
      </c>
      <c r="D1976" s="446">
        <f t="shared" si="61"/>
        <v>-2.3551919778334818E-2</v>
      </c>
      <c r="E1976" s="80">
        <v>6.3379650044048663E-3</v>
      </c>
      <c r="F1976">
        <v>1966</v>
      </c>
      <c r="G1976" s="80">
        <f t="shared" ca="1" si="62"/>
        <v>-3.0996387512696793E-3</v>
      </c>
    </row>
    <row r="1977" spans="2:7">
      <c r="B1977" s="444">
        <v>45474</v>
      </c>
      <c r="C1977" s="445">
        <v>1457.673706</v>
      </c>
      <c r="D1977" s="446">
        <f t="shared" si="61"/>
        <v>0.13071586642464639</v>
      </c>
      <c r="E1977" s="80">
        <v>6.3374006931264937E-3</v>
      </c>
      <c r="F1977">
        <v>1967</v>
      </c>
      <c r="G1977" s="80">
        <f t="shared" ca="1" si="62"/>
        <v>1.8351747660408164E-2</v>
      </c>
    </row>
    <row r="1978" spans="2:7">
      <c r="B1978" s="444">
        <v>40217</v>
      </c>
      <c r="C1978" s="445">
        <v>62.450481000000003</v>
      </c>
      <c r="D1978" s="446">
        <f t="shared" si="61"/>
        <v>-9.7727323716151004E-2</v>
      </c>
      <c r="E1978" s="80">
        <v>6.3336654450563135E-3</v>
      </c>
      <c r="F1978">
        <v>1968</v>
      </c>
      <c r="G1978" s="80">
        <f t="shared" ca="1" si="62"/>
        <v>-7.1866095590880372E-3</v>
      </c>
    </row>
    <row r="1979" spans="2:7">
      <c r="B1979" s="444">
        <v>44573</v>
      </c>
      <c r="C1979" s="445">
        <v>1200.7092290000001</v>
      </c>
      <c r="D1979" s="446">
        <f t="shared" si="61"/>
        <v>0.17195593300554779</v>
      </c>
      <c r="E1979" s="80">
        <v>6.3259271926634497E-3</v>
      </c>
      <c r="F1979">
        <v>1969</v>
      </c>
      <c r="G1979" s="80">
        <f t="shared" ca="1" si="62"/>
        <v>-1.9366989702677119E-2</v>
      </c>
    </row>
    <row r="1980" spans="2:7">
      <c r="B1980" s="444">
        <v>38033</v>
      </c>
      <c r="C1980" s="445">
        <v>22.822797999999999</v>
      </c>
      <c r="D1980" s="446">
        <f t="shared" si="61"/>
        <v>-0.1477962759640592</v>
      </c>
      <c r="E1980" s="80">
        <v>6.3037065840569895E-3</v>
      </c>
      <c r="F1980">
        <v>1970</v>
      </c>
      <c r="G1980" s="80">
        <f t="shared" ca="1" si="62"/>
        <v>7.2198484927901794E-3</v>
      </c>
    </row>
    <row r="1981" spans="2:7">
      <c r="B1981" s="444">
        <v>44629</v>
      </c>
      <c r="C1981" s="445">
        <v>1059.069092</v>
      </c>
      <c r="D1981" s="446">
        <f t="shared" si="61"/>
        <v>0.14424531446299005</v>
      </c>
      <c r="E1981" s="80">
        <v>6.2963886088960308E-3</v>
      </c>
      <c r="F1981">
        <v>1971</v>
      </c>
      <c r="G1981" s="80">
        <f t="shared" ca="1" si="62"/>
        <v>2.7795946978039963E-2</v>
      </c>
    </row>
    <row r="1982" spans="2:7">
      <c r="B1982" s="444">
        <v>39003</v>
      </c>
      <c r="C1982" s="445">
        <v>47.392273000000003</v>
      </c>
      <c r="D1982" s="446">
        <f t="shared" si="61"/>
        <v>-5.28194667055224E-2</v>
      </c>
      <c r="E1982" s="80">
        <v>6.288951218198946E-3</v>
      </c>
      <c r="F1982">
        <v>1972</v>
      </c>
      <c r="G1982" s="80">
        <f t="shared" ca="1" si="62"/>
        <v>-1.212398864839761E-2</v>
      </c>
    </row>
    <row r="1983" spans="2:7">
      <c r="B1983" s="444">
        <v>41178</v>
      </c>
      <c r="C1983" s="445">
        <v>107.16233099999999</v>
      </c>
      <c r="D1983" s="446">
        <f t="shared" si="61"/>
        <v>1.5566473707253614E-3</v>
      </c>
      <c r="E1983" s="80">
        <v>6.279768462277957E-3</v>
      </c>
      <c r="F1983">
        <v>1973</v>
      </c>
      <c r="G1983" s="80">
        <f t="shared" ca="1" si="62"/>
        <v>1.2401852602371951E-2</v>
      </c>
    </row>
    <row r="1984" spans="2:7">
      <c r="B1984" s="444">
        <v>41114</v>
      </c>
      <c r="C1984" s="445">
        <v>90.575111000000007</v>
      </c>
      <c r="D1984" s="446">
        <f t="shared" si="61"/>
        <v>-2.8313480809226688E-2</v>
      </c>
      <c r="E1984" s="80">
        <v>6.2789731192025577E-3</v>
      </c>
      <c r="F1984">
        <v>1974</v>
      </c>
      <c r="G1984" s="80">
        <f t="shared" ca="1" si="62"/>
        <v>2.6239925675503661E-2</v>
      </c>
    </row>
    <row r="1985" spans="2:7">
      <c r="B1985" s="444">
        <v>42312</v>
      </c>
      <c r="C1985" s="445">
        <v>351.416718</v>
      </c>
      <c r="D1985" s="446">
        <f t="shared" si="61"/>
        <v>2.6143473832274333E-2</v>
      </c>
      <c r="E1985" s="80">
        <v>6.2780401112667583E-3</v>
      </c>
      <c r="F1985">
        <v>1975</v>
      </c>
      <c r="G1985" s="80">
        <f t="shared" ca="1" si="62"/>
        <v>-8.4339595930226011E-3</v>
      </c>
    </row>
    <row r="1986" spans="2:7">
      <c r="B1986" s="444">
        <v>41234</v>
      </c>
      <c r="C1986" s="445">
        <v>117.106606</v>
      </c>
      <c r="D1986" s="446">
        <f t="shared" si="61"/>
        <v>-5.1328655239848198E-2</v>
      </c>
      <c r="E1986" s="80">
        <v>6.2735597907725982E-3</v>
      </c>
      <c r="F1986">
        <v>1976</v>
      </c>
      <c r="G1986" s="80">
        <f t="shared" ca="1" si="62"/>
        <v>-2.0359414931596462E-3</v>
      </c>
    </row>
    <row r="1987" spans="2:7">
      <c r="B1987" s="444">
        <v>43465</v>
      </c>
      <c r="C1987" s="445">
        <v>407.18237299999998</v>
      </c>
      <c r="D1987" s="446">
        <f t="shared" si="61"/>
        <v>1.9109026963657572E-2</v>
      </c>
      <c r="E1987" s="80">
        <v>6.2608519069686785E-3</v>
      </c>
      <c r="F1987">
        <v>1977</v>
      </c>
      <c r="G1987" s="80">
        <f t="shared" ca="1" si="62"/>
        <v>-2.7340356629564112E-2</v>
      </c>
    </row>
    <row r="1988" spans="2:7">
      <c r="B1988" s="444">
        <v>42650</v>
      </c>
      <c r="C1988" s="445">
        <v>328.890717</v>
      </c>
      <c r="D1988" s="446">
        <f t="shared" si="61"/>
        <v>-4.2842074552840059E-2</v>
      </c>
      <c r="E1988" s="80">
        <v>6.2380257851839538E-3</v>
      </c>
      <c r="F1988">
        <v>1978</v>
      </c>
      <c r="G1988" s="80">
        <f t="shared" ca="1" si="62"/>
        <v>-9.8470233208526482E-3</v>
      </c>
    </row>
    <row r="1989" spans="2:7">
      <c r="B1989" s="444">
        <v>44559</v>
      </c>
      <c r="C1989" s="445">
        <v>1147.207275</v>
      </c>
      <c r="D1989" s="446">
        <f t="shared" si="61"/>
        <v>3.9058856449958101E-2</v>
      </c>
      <c r="E1989" s="80">
        <v>6.2312333462473113E-3</v>
      </c>
      <c r="F1989">
        <v>1979</v>
      </c>
      <c r="G1989" s="80">
        <f t="shared" ca="1" si="62"/>
        <v>-3.0980971451691798E-2</v>
      </c>
    </row>
    <row r="1990" spans="2:7">
      <c r="B1990" s="444">
        <v>42884</v>
      </c>
      <c r="C1990" s="445">
        <v>360.342285</v>
      </c>
      <c r="D1990" s="446">
        <f t="shared" si="61"/>
        <v>0.10597034171502262</v>
      </c>
      <c r="E1990" s="80">
        <v>6.227383780461837E-3</v>
      </c>
      <c r="F1990">
        <v>1980</v>
      </c>
      <c r="G1990" s="80">
        <f t="shared" ca="1" si="62"/>
        <v>-3.4232219705406068E-2</v>
      </c>
    </row>
    <row r="1991" spans="2:7">
      <c r="B1991" s="444">
        <v>38775</v>
      </c>
      <c r="C1991" s="445">
        <v>49.363067999999998</v>
      </c>
      <c r="D1991" s="446">
        <f t="shared" si="61"/>
        <v>-5.2674012362268208E-2</v>
      </c>
      <c r="E1991" s="80">
        <v>6.2272340204341248E-3</v>
      </c>
      <c r="F1991">
        <v>1981</v>
      </c>
      <c r="G1991" s="80">
        <f t="shared" ca="1" si="62"/>
        <v>1.0094605854238051E-2</v>
      </c>
    </row>
    <row r="1992" spans="2:7">
      <c r="B1992" s="444">
        <v>40931</v>
      </c>
      <c r="C1992" s="445">
        <v>78.855125000000001</v>
      </c>
      <c r="D1992" s="446">
        <f t="shared" si="61"/>
        <v>-9.895214194514157E-2</v>
      </c>
      <c r="E1992" s="80">
        <v>6.2250209070016105E-3</v>
      </c>
      <c r="F1992">
        <v>1982</v>
      </c>
      <c r="G1992" s="80">
        <f t="shared" ca="1" si="62"/>
        <v>-2.1378246729924565E-2</v>
      </c>
    </row>
    <row r="1993" spans="2:7">
      <c r="B1993" s="444">
        <v>45426</v>
      </c>
      <c r="C1993" s="445">
        <v>1310.9982910000001</v>
      </c>
      <c r="D1993" s="446">
        <f t="shared" si="61"/>
        <v>8.1442685394595982E-2</v>
      </c>
      <c r="E1993" s="80">
        <v>6.2076515448288294E-3</v>
      </c>
      <c r="F1993">
        <v>1983</v>
      </c>
      <c r="G1993" s="80">
        <f t="shared" ca="1" si="62"/>
        <v>1.6770646807158607E-2</v>
      </c>
    </row>
    <row r="1994" spans="2:7">
      <c r="B1994" s="444">
        <v>42005</v>
      </c>
      <c r="C1994" s="445">
        <v>313.96423299999998</v>
      </c>
      <c r="D1994" s="446">
        <f t="shared" si="61"/>
        <v>-2.6287118384756281E-2</v>
      </c>
      <c r="E1994" s="80">
        <v>6.1992653350948501E-3</v>
      </c>
      <c r="F1994">
        <v>1984</v>
      </c>
      <c r="G1994" s="80">
        <f t="shared" ca="1" si="62"/>
        <v>1.6316649966701475E-2</v>
      </c>
    </row>
    <row r="1995" spans="2:7">
      <c r="B1995" s="444">
        <v>43139</v>
      </c>
      <c r="C1995" s="445">
        <v>396.25213600000001</v>
      </c>
      <c r="D1995" s="446">
        <f t="shared" ref="D1995:D2058" si="63">B1995/B1996-1</f>
        <v>4.1904163848903497E-2</v>
      </c>
      <c r="E1995" s="80">
        <v>6.1796363487574002E-3</v>
      </c>
      <c r="F1995">
        <v>1985</v>
      </c>
      <c r="G1995" s="80">
        <f t="shared" ref="G1995:G2058" ca="1" si="64">_xlfn.NORM.INV(RAND(),M$13,M$14)</f>
        <v>2.3567316117465612E-2</v>
      </c>
    </row>
    <row r="1996" spans="2:7">
      <c r="B1996" s="444">
        <v>41404</v>
      </c>
      <c r="C1996" s="445">
        <v>147.776093</v>
      </c>
      <c r="D1996" s="446">
        <f t="shared" si="63"/>
        <v>5.0116668357512495E-2</v>
      </c>
      <c r="E1996" s="80">
        <v>6.1676069126455069E-3</v>
      </c>
      <c r="F1996">
        <v>1986</v>
      </c>
      <c r="G1996" s="80">
        <f t="shared" ca="1" si="64"/>
        <v>-1.7661664402417242E-2</v>
      </c>
    </row>
    <row r="1997" spans="2:7">
      <c r="B1997" s="444">
        <v>39428</v>
      </c>
      <c r="C1997" s="445">
        <v>53.566623999999997</v>
      </c>
      <c r="D1997" s="446">
        <f t="shared" si="63"/>
        <v>-9.8438250291541851E-2</v>
      </c>
      <c r="E1997" s="80">
        <v>6.1589750979773594E-3</v>
      </c>
      <c r="F1997">
        <v>1987</v>
      </c>
      <c r="G1997" s="80">
        <f t="shared" ca="1" si="64"/>
        <v>1.4061473797458937E-2</v>
      </c>
    </row>
    <row r="1998" spans="2:7">
      <c r="B1998" s="444">
        <v>43733</v>
      </c>
      <c r="C1998" s="445">
        <v>447.49722300000002</v>
      </c>
      <c r="D1998" s="446">
        <f t="shared" si="63"/>
        <v>-1.7765699398077484E-2</v>
      </c>
      <c r="E1998" s="80">
        <v>6.1581578333604892E-3</v>
      </c>
      <c r="F1998">
        <v>1988</v>
      </c>
      <c r="G1998" s="80">
        <f t="shared" ca="1" si="64"/>
        <v>-1.2457023421927733E-2</v>
      </c>
    </row>
    <row r="1999" spans="2:7">
      <c r="B1999" s="444">
        <v>44524</v>
      </c>
      <c r="C1999" s="445">
        <v>994.071594</v>
      </c>
      <c r="D1999" s="446">
        <f t="shared" si="63"/>
        <v>0.10662623651637926</v>
      </c>
      <c r="E1999" s="80">
        <v>6.1567744337822639E-3</v>
      </c>
      <c r="F1999">
        <v>1989</v>
      </c>
      <c r="G1999" s="80">
        <f t="shared" ca="1" si="64"/>
        <v>-1.2610871808375791E-2</v>
      </c>
    </row>
    <row r="2000" spans="2:7">
      <c r="B2000" s="444">
        <v>40234</v>
      </c>
      <c r="C2000" s="445">
        <v>67.222031000000001</v>
      </c>
      <c r="D2000" s="446">
        <f t="shared" si="63"/>
        <v>-8.0743922500456922E-2</v>
      </c>
      <c r="E2000" s="80">
        <v>6.1565581097653421E-3</v>
      </c>
      <c r="F2000">
        <v>1990</v>
      </c>
      <c r="G2000" s="80">
        <f t="shared" ca="1" si="64"/>
        <v>2.8103706019264501E-3</v>
      </c>
    </row>
    <row r="2001" spans="2:7">
      <c r="B2001" s="444">
        <v>43768</v>
      </c>
      <c r="C2001" s="445">
        <v>486.945404</v>
      </c>
      <c r="D2001" s="446">
        <f t="shared" si="63"/>
        <v>0.157546745656026</v>
      </c>
      <c r="E2001" s="80">
        <v>6.1416898238817463E-3</v>
      </c>
      <c r="F2001">
        <v>1991</v>
      </c>
      <c r="G2001" s="80">
        <f t="shared" ca="1" si="64"/>
        <v>-1.0197420585255822E-2</v>
      </c>
    </row>
    <row r="2002" spans="2:7">
      <c r="B2002" s="444">
        <v>37811</v>
      </c>
      <c r="C2002" s="445">
        <v>11.465773</v>
      </c>
      <c r="D2002" s="446">
        <f t="shared" si="63"/>
        <v>-2.1555739571472943E-2</v>
      </c>
      <c r="E2002" s="80">
        <v>6.1345940948400735E-3</v>
      </c>
      <c r="F2002">
        <v>1992</v>
      </c>
      <c r="G2002" s="80">
        <f t="shared" ca="1" si="64"/>
        <v>-1.5593302513844319E-2</v>
      </c>
    </row>
    <row r="2003" spans="2:7">
      <c r="B2003" s="444">
        <v>38644</v>
      </c>
      <c r="C2003" s="445">
        <v>36.083331999999999</v>
      </c>
      <c r="D2003" s="446">
        <f t="shared" si="63"/>
        <v>-7.4084723020893195E-2</v>
      </c>
      <c r="E2003" s="80">
        <v>6.1280029088019994E-3</v>
      </c>
      <c r="F2003">
        <v>1993</v>
      </c>
      <c r="G2003" s="80">
        <f t="shared" ca="1" si="64"/>
        <v>4.5759078518336188E-2</v>
      </c>
    </row>
    <row r="2004" spans="2:7">
      <c r="B2004" s="444">
        <v>41736</v>
      </c>
      <c r="C2004" s="445">
        <v>270.847534</v>
      </c>
      <c r="D2004" s="446">
        <f t="shared" si="63"/>
        <v>-2.2209727298285076E-2</v>
      </c>
      <c r="E2004" s="80">
        <v>6.1163029995812135E-3</v>
      </c>
      <c r="F2004">
        <v>1994</v>
      </c>
      <c r="G2004" s="80">
        <f t="shared" ca="1" si="64"/>
        <v>-1.2106045877926155E-2</v>
      </c>
    </row>
    <row r="2005" spans="2:7">
      <c r="B2005" s="444">
        <v>42684</v>
      </c>
      <c r="C2005" s="445">
        <v>324.46087599999998</v>
      </c>
      <c r="D2005" s="446">
        <f t="shared" si="63"/>
        <v>6.1052003579596281E-2</v>
      </c>
      <c r="E2005" s="80">
        <v>6.1157476451332293E-3</v>
      </c>
      <c r="F2005">
        <v>1995</v>
      </c>
      <c r="G2005" s="80">
        <f t="shared" ca="1" si="64"/>
        <v>-1.6694527021639444E-2</v>
      </c>
    </row>
    <row r="2006" spans="2:7">
      <c r="B2006" s="444">
        <v>40228</v>
      </c>
      <c r="C2006" s="445">
        <v>66.344504999999998</v>
      </c>
      <c r="D2006" s="446">
        <f t="shared" si="63"/>
        <v>-9.7946004125930575E-2</v>
      </c>
      <c r="E2006" s="80">
        <v>6.0991338581173338E-3</v>
      </c>
      <c r="F2006">
        <v>1996</v>
      </c>
      <c r="G2006" s="80">
        <f t="shared" ca="1" si="64"/>
        <v>-2.4156315698554282E-2</v>
      </c>
    </row>
    <row r="2007" spans="2:7">
      <c r="B2007" s="444">
        <v>44596</v>
      </c>
      <c r="C2007" s="445">
        <v>1042.1446530000001</v>
      </c>
      <c r="D2007" s="446">
        <f t="shared" si="63"/>
        <v>3.3918345582268694E-2</v>
      </c>
      <c r="E2007" s="80">
        <v>6.0946080461830032E-3</v>
      </c>
      <c r="F2007">
        <v>1997</v>
      </c>
      <c r="G2007" s="80">
        <f t="shared" ca="1" si="64"/>
        <v>5.0514770557288169E-3</v>
      </c>
    </row>
    <row r="2008" spans="2:7">
      <c r="B2008" s="444">
        <v>43133</v>
      </c>
      <c r="C2008" s="445">
        <v>415.78469799999999</v>
      </c>
      <c r="D2008" s="446">
        <f t="shared" si="63"/>
        <v>2.9795869643070239E-2</v>
      </c>
      <c r="E2008" s="80">
        <v>6.0920389011696052E-3</v>
      </c>
      <c r="F2008">
        <v>1998</v>
      </c>
      <c r="G2008" s="80">
        <f t="shared" ca="1" si="64"/>
        <v>4.3424487523307858E-3</v>
      </c>
    </row>
    <row r="2009" spans="2:7">
      <c r="B2009" s="444">
        <v>41885</v>
      </c>
      <c r="C2009" s="445">
        <v>322.669556</v>
      </c>
      <c r="D2009" s="446">
        <f t="shared" si="63"/>
        <v>7.103587593014038E-2</v>
      </c>
      <c r="E2009" s="80">
        <v>6.0678631387882653E-3</v>
      </c>
      <c r="F2009">
        <v>1999</v>
      </c>
      <c r="G2009" s="80">
        <f t="shared" ca="1" si="64"/>
        <v>-9.6754636644604715E-3</v>
      </c>
    </row>
    <row r="2010" spans="2:7">
      <c r="B2010" s="444">
        <v>39107</v>
      </c>
      <c r="C2010" s="445">
        <v>54.841464999999999</v>
      </c>
      <c r="D2010" s="446">
        <f t="shared" si="63"/>
        <v>3.9886191400537063E-2</v>
      </c>
      <c r="E2010" s="80">
        <v>6.0528126560852602E-3</v>
      </c>
      <c r="F2010">
        <v>2000</v>
      </c>
      <c r="G2010" s="80">
        <f t="shared" ca="1" si="64"/>
        <v>-2.9400438088645005E-2</v>
      </c>
    </row>
    <row r="2011" spans="2:7">
      <c r="B2011" s="444">
        <v>37607</v>
      </c>
      <c r="C2011" s="445">
        <v>13.482226000000001</v>
      </c>
      <c r="D2011" s="446">
        <f t="shared" si="63"/>
        <v>-0.1732544846992613</v>
      </c>
      <c r="E2011" s="80">
        <v>6.0411452141055921E-3</v>
      </c>
      <c r="F2011">
        <v>2001</v>
      </c>
      <c r="G2011" s="80">
        <f t="shared" ca="1" si="64"/>
        <v>-2.2064478758637238E-3</v>
      </c>
    </row>
    <row r="2012" spans="2:7">
      <c r="B2012" s="444">
        <v>45488</v>
      </c>
      <c r="C2012" s="445">
        <v>1557.6571039999999</v>
      </c>
      <c r="D2012" s="446">
        <f t="shared" si="63"/>
        <v>1.0783688021303028E-3</v>
      </c>
      <c r="E2012" s="80">
        <v>6.0248780017861936E-3</v>
      </c>
      <c r="F2012">
        <v>2002</v>
      </c>
      <c r="G2012" s="80">
        <f t="shared" ca="1" si="64"/>
        <v>-4.2976696822130608E-3</v>
      </c>
    </row>
    <row r="2013" spans="2:7">
      <c r="B2013" s="444">
        <v>45439</v>
      </c>
      <c r="C2013" s="445">
        <v>1343.0029300000001</v>
      </c>
      <c r="D2013" s="446">
        <f t="shared" si="63"/>
        <v>-5.0591702960711693E-4</v>
      </c>
      <c r="E2013" s="80">
        <v>6.0214725803362512E-3</v>
      </c>
      <c r="F2013">
        <v>2003</v>
      </c>
      <c r="G2013" s="80">
        <f t="shared" ca="1" si="64"/>
        <v>3.5466407644711428E-2</v>
      </c>
    </row>
    <row r="2014" spans="2:7">
      <c r="B2014" s="444">
        <v>45462</v>
      </c>
      <c r="C2014" s="445">
        <v>1434.8486330000001</v>
      </c>
      <c r="D2014" s="446">
        <f t="shared" si="63"/>
        <v>1.3103356063644878E-2</v>
      </c>
      <c r="E2014" s="80">
        <v>6.0186799698045412E-3</v>
      </c>
      <c r="F2014">
        <v>2004</v>
      </c>
      <c r="G2014" s="80">
        <f t="shared" ca="1" si="64"/>
        <v>2.9156363525823143E-2</v>
      </c>
    </row>
    <row r="2015" spans="2:7">
      <c r="B2015" s="444">
        <v>44874</v>
      </c>
      <c r="C2015" s="445">
        <v>979.56604000000004</v>
      </c>
      <c r="D2015" s="446">
        <f t="shared" si="63"/>
        <v>1.1313440908681249E-2</v>
      </c>
      <c r="E2015" s="80">
        <v>6.0162101491108011E-3</v>
      </c>
      <c r="F2015">
        <v>2005</v>
      </c>
      <c r="G2015" s="80">
        <f t="shared" ca="1" si="64"/>
        <v>1.4027248445225854E-2</v>
      </c>
    </row>
    <row r="2016" spans="2:7">
      <c r="B2016" s="444">
        <v>44372</v>
      </c>
      <c r="C2016" s="445">
        <v>871.70593299999996</v>
      </c>
      <c r="D2016" s="446">
        <f t="shared" si="63"/>
        <v>4.1278483092014095E-2</v>
      </c>
      <c r="E2016" s="80">
        <v>6.0120402953123264E-3</v>
      </c>
      <c r="F2016">
        <v>2006</v>
      </c>
      <c r="G2016" s="80">
        <f t="shared" ca="1" si="64"/>
        <v>-3.1764202550756203E-2</v>
      </c>
    </row>
    <row r="2017" spans="2:7">
      <c r="B2017" s="444">
        <v>42613</v>
      </c>
      <c r="C2017" s="445">
        <v>317.47308299999997</v>
      </c>
      <c r="D2017" s="446">
        <f t="shared" si="63"/>
        <v>-3.3937882566311472E-2</v>
      </c>
      <c r="E2017" s="80">
        <v>6.0086114540243152E-3</v>
      </c>
      <c r="F2017">
        <v>2007</v>
      </c>
      <c r="G2017" s="80">
        <f t="shared" ca="1" si="64"/>
        <v>5.1572349012067673E-3</v>
      </c>
    </row>
    <row r="2018" spans="2:7">
      <c r="B2018" s="444">
        <v>44110</v>
      </c>
      <c r="C2018" s="445">
        <v>711.91583300000002</v>
      </c>
      <c r="D2018" s="446">
        <f t="shared" si="63"/>
        <v>3.8346554930439591E-2</v>
      </c>
      <c r="E2018" s="80">
        <v>6.0057475918247061E-3</v>
      </c>
      <c r="F2018">
        <v>2008</v>
      </c>
      <c r="G2018" s="80">
        <f t="shared" ca="1" si="64"/>
        <v>1.2852013871785488E-2</v>
      </c>
    </row>
    <row r="2019" spans="2:7">
      <c r="B2019" s="444">
        <v>42481</v>
      </c>
      <c r="C2019" s="445">
        <v>339.75625600000001</v>
      </c>
      <c r="D2019" s="446">
        <f t="shared" si="63"/>
        <v>1.9682676844050784E-2</v>
      </c>
      <c r="E2019" s="80">
        <v>6.0031447538202443E-3</v>
      </c>
      <c r="F2019">
        <v>2009</v>
      </c>
      <c r="G2019" s="80">
        <f t="shared" ca="1" si="64"/>
        <v>-1.10081596963997E-2</v>
      </c>
    </row>
    <row r="2020" spans="2:7">
      <c r="B2020" s="444">
        <v>41661</v>
      </c>
      <c r="C2020" s="445">
        <v>278.223206</v>
      </c>
      <c r="D2020" s="446">
        <f t="shared" si="63"/>
        <v>8.9375833485866751E-2</v>
      </c>
      <c r="E2020" s="80">
        <v>5.9880511893699584E-3</v>
      </c>
      <c r="F2020">
        <v>2010</v>
      </c>
      <c r="G2020" s="80">
        <f t="shared" ca="1" si="64"/>
        <v>-1.7357435848176451E-3</v>
      </c>
    </row>
    <row r="2021" spans="2:7">
      <c r="B2021" s="444">
        <v>38243</v>
      </c>
      <c r="C2021" s="445">
        <v>25.710625</v>
      </c>
      <c r="D2021" s="446">
        <f t="shared" si="63"/>
        <v>-0.11558474595869661</v>
      </c>
      <c r="E2021" s="80">
        <v>5.9315260940548953E-3</v>
      </c>
      <c r="F2021">
        <v>2011</v>
      </c>
      <c r="G2021" s="80">
        <f t="shared" ca="1" si="64"/>
        <v>3.1378556739162736E-3</v>
      </c>
    </row>
    <row r="2022" spans="2:7">
      <c r="B2022" s="444">
        <v>43241</v>
      </c>
      <c r="C2022" s="445">
        <v>376.76238999999998</v>
      </c>
      <c r="D2022" s="446">
        <f t="shared" si="63"/>
        <v>1.8801686968404674E-2</v>
      </c>
      <c r="E2022" s="80">
        <v>5.8942046935479553E-3</v>
      </c>
      <c r="F2022">
        <v>2012</v>
      </c>
      <c r="G2022" s="80">
        <f t="shared" ca="1" si="64"/>
        <v>2.4455968629949858E-2</v>
      </c>
    </row>
    <row r="2023" spans="2:7">
      <c r="B2023" s="444">
        <v>42443</v>
      </c>
      <c r="C2023" s="445">
        <v>332.38913000000002</v>
      </c>
      <c r="D2023" s="446">
        <f t="shared" si="63"/>
        <v>9.5190173917531151E-2</v>
      </c>
      <c r="E2023" s="80">
        <v>5.8927298647106774E-3</v>
      </c>
      <c r="F2023">
        <v>2013</v>
      </c>
      <c r="G2023" s="80">
        <f t="shared" ca="1" si="64"/>
        <v>9.5210523008912567E-3</v>
      </c>
    </row>
    <row r="2024" spans="2:7">
      <c r="B2024" s="444">
        <v>38754</v>
      </c>
      <c r="C2024" s="445">
        <v>48.237537000000003</v>
      </c>
      <c r="D2024" s="446">
        <f t="shared" si="63"/>
        <v>-5.7607664810446657E-2</v>
      </c>
      <c r="E2024" s="80">
        <v>5.8677572520324794E-3</v>
      </c>
      <c r="F2024">
        <v>2014</v>
      </c>
      <c r="G2024" s="80">
        <f t="shared" ca="1" si="64"/>
        <v>-5.110702335955372E-3</v>
      </c>
    </row>
    <row r="2025" spans="2:7">
      <c r="B2025" s="444">
        <v>41123</v>
      </c>
      <c r="C2025" s="445">
        <v>98.882889000000006</v>
      </c>
      <c r="D2025" s="446">
        <f t="shared" si="63"/>
        <v>-1.1395052527826577E-2</v>
      </c>
      <c r="E2025" s="80">
        <v>5.8449603040053866E-3</v>
      </c>
      <c r="F2025">
        <v>2015</v>
      </c>
      <c r="G2025" s="80">
        <f t="shared" ca="1" si="64"/>
        <v>2.4389328573847142E-2</v>
      </c>
    </row>
    <row r="2026" spans="2:7">
      <c r="B2026" s="444">
        <v>41597</v>
      </c>
      <c r="C2026" s="445">
        <v>210.67738299999999</v>
      </c>
      <c r="D2026" s="446">
        <f t="shared" si="63"/>
        <v>0.10951961804166332</v>
      </c>
      <c r="E2026" s="80">
        <v>5.8374723389467142E-3</v>
      </c>
      <c r="F2026">
        <v>2016</v>
      </c>
      <c r="G2026" s="80">
        <f t="shared" ca="1" si="64"/>
        <v>1.0117859184325536E-2</v>
      </c>
    </row>
    <row r="2027" spans="2:7">
      <c r="B2027" s="444">
        <v>37491</v>
      </c>
      <c r="C2027" s="445">
        <v>14.478999</v>
      </c>
      <c r="D2027" s="446">
        <f t="shared" si="63"/>
        <v>-0.13387700411218406</v>
      </c>
      <c r="E2027" s="80">
        <v>5.8362682672981059E-3</v>
      </c>
      <c r="F2027">
        <v>2017</v>
      </c>
      <c r="G2027" s="80">
        <f t="shared" ca="1" si="64"/>
        <v>2.3609263784387761E-2</v>
      </c>
    </row>
    <row r="2028" spans="2:7">
      <c r="B2028" s="444">
        <v>43286</v>
      </c>
      <c r="C2028" s="445">
        <v>391.522491</v>
      </c>
      <c r="D2028" s="446">
        <f t="shared" si="63"/>
        <v>-2.3946964913863056E-2</v>
      </c>
      <c r="E2028" s="80">
        <v>5.8335534350941742E-3</v>
      </c>
      <c r="F2028">
        <v>2018</v>
      </c>
      <c r="G2028" s="80">
        <f t="shared" ca="1" si="64"/>
        <v>1.4669309475733356E-2</v>
      </c>
    </row>
    <row r="2029" spans="2:7">
      <c r="B2029" s="444">
        <v>44348</v>
      </c>
      <c r="C2029" s="445">
        <v>832.35156300000006</v>
      </c>
      <c r="D2029" s="446">
        <f t="shared" si="63"/>
        <v>2.3517736389023547E-2</v>
      </c>
      <c r="E2029" s="80">
        <v>5.8189225255809163E-3</v>
      </c>
      <c r="F2029">
        <v>2019</v>
      </c>
      <c r="G2029" s="80">
        <f t="shared" ca="1" si="64"/>
        <v>-1.2322546622685513E-2</v>
      </c>
    </row>
    <row r="2030" spans="2:7">
      <c r="B2030" s="444">
        <v>43329</v>
      </c>
      <c r="C2030" s="445">
        <v>422.66345200000001</v>
      </c>
      <c r="D2030" s="446">
        <f t="shared" si="63"/>
        <v>-3.3783783783783772E-2</v>
      </c>
      <c r="E2030" s="80">
        <v>5.8158627203015456E-3</v>
      </c>
      <c r="F2030">
        <v>2020</v>
      </c>
      <c r="G2030" s="80">
        <f t="shared" ca="1" si="64"/>
        <v>-1.0310429550762812E-2</v>
      </c>
    </row>
    <row r="2031" spans="2:7">
      <c r="B2031" s="444">
        <v>44844</v>
      </c>
      <c r="C2031" s="445">
        <v>886.816956</v>
      </c>
      <c r="D2031" s="446">
        <f t="shared" si="63"/>
        <v>1.4661960358403503E-2</v>
      </c>
      <c r="E2031" s="80">
        <v>5.7950037210641181E-3</v>
      </c>
      <c r="F2031">
        <v>2021</v>
      </c>
      <c r="G2031" s="80">
        <f t="shared" ca="1" si="64"/>
        <v>-1.2558047659947825E-2</v>
      </c>
    </row>
    <row r="2032" spans="2:7">
      <c r="B2032" s="444">
        <v>44196</v>
      </c>
      <c r="C2032" s="445">
        <v>816.12085000000002</v>
      </c>
      <c r="D2032" s="446">
        <f t="shared" si="63"/>
        <v>9.0774470605656798E-2</v>
      </c>
      <c r="E2032" s="80">
        <v>5.7935345509123604E-3</v>
      </c>
      <c r="F2032">
        <v>2022</v>
      </c>
      <c r="G2032" s="80">
        <f t="shared" ca="1" si="64"/>
        <v>-1.195286674031061E-3</v>
      </c>
    </row>
    <row r="2033" spans="2:7">
      <c r="B2033" s="444">
        <v>40518</v>
      </c>
      <c r="C2033" s="445">
        <v>78.572845000000001</v>
      </c>
      <c r="D2033" s="446">
        <f t="shared" si="63"/>
        <v>-7.9826493766039119E-2</v>
      </c>
      <c r="E2033" s="80">
        <v>5.7824057994459999E-3</v>
      </c>
      <c r="F2033">
        <v>2023</v>
      </c>
      <c r="G2033" s="80">
        <f t="shared" ca="1" si="64"/>
        <v>1.1373922539140989E-2</v>
      </c>
    </row>
    <row r="2034" spans="2:7">
      <c r="B2034" s="444">
        <v>44033</v>
      </c>
      <c r="C2034" s="445">
        <v>556.84313999999995</v>
      </c>
      <c r="D2034" s="446">
        <f t="shared" si="63"/>
        <v>0.15940388109218251</v>
      </c>
      <c r="E2034" s="80">
        <v>5.7816930922225396E-3</v>
      </c>
      <c r="F2034">
        <v>2024</v>
      </c>
      <c r="G2034" s="80">
        <f t="shared" ca="1" si="64"/>
        <v>1.8347867955396668E-2</v>
      </c>
    </row>
    <row r="2035" spans="2:7">
      <c r="B2035" s="444">
        <v>37979</v>
      </c>
      <c r="C2035" s="445">
        <v>21.591581000000001</v>
      </c>
      <c r="D2035" s="446">
        <f t="shared" si="63"/>
        <v>-8.7788826439928913E-2</v>
      </c>
      <c r="E2035" s="80">
        <v>5.7799932819375677E-3</v>
      </c>
      <c r="F2035">
        <v>2025</v>
      </c>
      <c r="G2035" s="80">
        <f t="shared" ca="1" si="64"/>
        <v>-2.2077267021334369E-2</v>
      </c>
    </row>
    <row r="2036" spans="2:7">
      <c r="B2036" s="444">
        <v>41634</v>
      </c>
      <c r="C2036" s="445">
        <v>239.07115200000001</v>
      </c>
      <c r="D2036" s="446">
        <f t="shared" si="63"/>
        <v>-5.6859369336716203E-2</v>
      </c>
      <c r="E2036" s="80">
        <v>5.7766903626688126E-3</v>
      </c>
      <c r="F2036">
        <v>2026</v>
      </c>
      <c r="G2036" s="80">
        <f t="shared" ca="1" si="64"/>
        <v>-3.2967828820481757E-2</v>
      </c>
    </row>
    <row r="2037" spans="2:7">
      <c r="B2037" s="444">
        <v>44144</v>
      </c>
      <c r="C2037" s="445">
        <v>737.49761999999998</v>
      </c>
      <c r="D2037" s="446">
        <f t="shared" si="63"/>
        <v>0.1308825413090815</v>
      </c>
      <c r="E2037" s="80">
        <v>5.7640681590520604E-3</v>
      </c>
      <c r="F2037">
        <v>2027</v>
      </c>
      <c r="G2037" s="80">
        <f t="shared" ca="1" si="64"/>
        <v>4.8132262463927288E-2</v>
      </c>
    </row>
    <row r="2038" spans="2:7">
      <c r="B2038" s="444">
        <v>39035</v>
      </c>
      <c r="C2038" s="445">
        <v>51.313675000000003</v>
      </c>
      <c r="D2038" s="446">
        <f t="shared" si="63"/>
        <v>-0.13137809030018466</v>
      </c>
      <c r="E2038" s="80">
        <v>5.7480135057326187E-3</v>
      </c>
      <c r="F2038">
        <v>2028</v>
      </c>
      <c r="G2038" s="80">
        <f t="shared" ca="1" si="64"/>
        <v>6.5233844671186447E-4</v>
      </c>
    </row>
    <row r="2039" spans="2:7">
      <c r="B2039" s="444">
        <v>44939</v>
      </c>
      <c r="C2039" s="445">
        <v>1002.208313</v>
      </c>
      <c r="D2039" s="446">
        <f t="shared" si="63"/>
        <v>9.7744023009167513E-3</v>
      </c>
      <c r="E2039" s="80">
        <v>5.7387729005944355E-3</v>
      </c>
      <c r="F2039">
        <v>2029</v>
      </c>
      <c r="G2039" s="80">
        <f t="shared" ca="1" si="64"/>
        <v>1.0012172893260295E-3</v>
      </c>
    </row>
    <row r="2040" spans="2:7">
      <c r="B2040" s="444">
        <v>44504</v>
      </c>
      <c r="C2040" s="445">
        <v>1050.5931399999999</v>
      </c>
      <c r="D2040" s="446">
        <f t="shared" si="63"/>
        <v>0.15669915529564649</v>
      </c>
      <c r="E2040" s="80">
        <v>5.7384569637937144E-3</v>
      </c>
      <c r="F2040">
        <v>2030</v>
      </c>
      <c r="G2040" s="80">
        <f t="shared" ca="1" si="64"/>
        <v>-5.4194214713267448E-3</v>
      </c>
    </row>
    <row r="2041" spans="2:7">
      <c r="B2041" s="444">
        <v>38475</v>
      </c>
      <c r="C2041" s="445">
        <v>26.707739</v>
      </c>
      <c r="D2041" s="446">
        <f t="shared" si="63"/>
        <v>-0.14987405541561716</v>
      </c>
      <c r="E2041" s="80">
        <v>5.7337324424637792E-3</v>
      </c>
      <c r="F2041">
        <v>2031</v>
      </c>
      <c r="G2041" s="80">
        <f t="shared" ca="1" si="64"/>
        <v>7.4863126502391179E-3</v>
      </c>
    </row>
    <row r="2042" spans="2:7">
      <c r="B2042" s="444">
        <v>45258</v>
      </c>
      <c r="C2042" s="445">
        <v>1279.452759</v>
      </c>
      <c r="D2042" s="446">
        <f t="shared" si="63"/>
        <v>7.7494464681094222E-2</v>
      </c>
      <c r="E2042" s="80">
        <v>5.728789248566013E-3</v>
      </c>
      <c r="F2042">
        <v>2032</v>
      </c>
      <c r="G2042" s="80">
        <f t="shared" ca="1" si="64"/>
        <v>-6.5843246953970944E-4</v>
      </c>
    </row>
    <row r="2043" spans="2:7">
      <c r="B2043" s="444">
        <v>42003</v>
      </c>
      <c r="C2043" s="445">
        <v>310.50567599999999</v>
      </c>
      <c r="D2043" s="446">
        <f t="shared" si="63"/>
        <v>8.8470807743139313E-2</v>
      </c>
      <c r="E2043" s="80">
        <v>5.7276551927223363E-3</v>
      </c>
      <c r="F2043">
        <v>2033</v>
      </c>
      <c r="G2043" s="80">
        <f t="shared" ca="1" si="64"/>
        <v>2.645957484932009E-2</v>
      </c>
    </row>
    <row r="2044" spans="2:7">
      <c r="B2044" s="444">
        <v>38589</v>
      </c>
      <c r="C2044" s="445">
        <v>33.637791</v>
      </c>
      <c r="D2044" s="446">
        <f t="shared" si="63"/>
        <v>-0.1041647321014022</v>
      </c>
      <c r="E2044" s="80">
        <v>5.7255373562625778E-3</v>
      </c>
      <c r="F2044">
        <v>2034</v>
      </c>
      <c r="G2044" s="80">
        <f t="shared" ca="1" si="64"/>
        <v>-1.3787230782190091E-2</v>
      </c>
    </row>
    <row r="2045" spans="2:7">
      <c r="B2045" s="444">
        <v>43076</v>
      </c>
      <c r="C2045" s="445">
        <v>361.609467</v>
      </c>
      <c r="D2045" s="446">
        <f t="shared" si="63"/>
        <v>8.5458078715086039E-3</v>
      </c>
      <c r="E2045" s="80">
        <v>5.7071076995169889E-3</v>
      </c>
      <c r="F2045">
        <v>2035</v>
      </c>
      <c r="G2045" s="80">
        <f t="shared" ca="1" si="64"/>
        <v>2.1599066779449609E-2</v>
      </c>
    </row>
    <row r="2046" spans="2:7">
      <c r="B2046" s="444">
        <v>42711</v>
      </c>
      <c r="C2046" s="445">
        <v>322.694031</v>
      </c>
      <c r="D2046" s="446">
        <f t="shared" si="63"/>
        <v>3.0446390931659906E-4</v>
      </c>
      <c r="E2046" s="80">
        <v>5.698335450579961E-3</v>
      </c>
      <c r="F2046">
        <v>2036</v>
      </c>
      <c r="G2046" s="80">
        <f t="shared" ca="1" si="64"/>
        <v>2.2046466968360112E-2</v>
      </c>
    </row>
    <row r="2047" spans="2:7">
      <c r="B2047" s="444">
        <v>42698</v>
      </c>
      <c r="C2047" s="445">
        <v>315.48291</v>
      </c>
      <c r="D2047" s="446">
        <f t="shared" si="63"/>
        <v>-2.9855493956193802E-2</v>
      </c>
      <c r="E2047" s="80">
        <v>5.6976351407838077E-3</v>
      </c>
      <c r="F2047">
        <v>2037</v>
      </c>
      <c r="G2047" s="80">
        <f t="shared" ca="1" si="64"/>
        <v>2.2456861304079652E-2</v>
      </c>
    </row>
    <row r="2048" spans="2:7">
      <c r="B2048" s="444">
        <v>44012</v>
      </c>
      <c r="C2048" s="445">
        <v>475.32482900000002</v>
      </c>
      <c r="D2048" s="446">
        <f t="shared" si="63"/>
        <v>2.8798503973819445E-2</v>
      </c>
      <c r="E2048" s="80">
        <v>5.6890995402811839E-3</v>
      </c>
      <c r="F2048">
        <v>2038</v>
      </c>
      <c r="G2048" s="80">
        <f t="shared" ca="1" si="64"/>
        <v>3.36949608938186E-3</v>
      </c>
    </row>
    <row r="2049" spans="2:7">
      <c r="B2049" s="444">
        <v>42780</v>
      </c>
      <c r="C2049" s="445">
        <v>344.40978999999999</v>
      </c>
      <c r="D2049" s="446">
        <f t="shared" si="63"/>
        <v>3.9282851104146976E-2</v>
      </c>
      <c r="E2049" s="80">
        <v>5.6814099273601038E-3</v>
      </c>
      <c r="F2049">
        <v>2039</v>
      </c>
      <c r="G2049" s="80">
        <f t="shared" ca="1" si="64"/>
        <v>4.1560583713704516E-3</v>
      </c>
    </row>
    <row r="2050" spans="2:7">
      <c r="B2050" s="444">
        <v>41163</v>
      </c>
      <c r="C2050" s="445">
        <v>108.688278</v>
      </c>
      <c r="D2050" s="446">
        <f t="shared" si="63"/>
        <v>-3.7932968728088601E-2</v>
      </c>
      <c r="E2050" s="80">
        <v>5.6652168597943753E-3</v>
      </c>
      <c r="F2050">
        <v>2040</v>
      </c>
      <c r="G2050" s="80">
        <f t="shared" ca="1" si="64"/>
        <v>2.265524620558975E-2</v>
      </c>
    </row>
    <row r="2051" spans="2:7">
      <c r="B2051" s="444">
        <v>42786</v>
      </c>
      <c r="C2051" s="445">
        <v>349.377228</v>
      </c>
      <c r="D2051" s="446">
        <f t="shared" si="63"/>
        <v>-4.8036489042162622E-2</v>
      </c>
      <c r="E2051" s="80">
        <v>5.6599809109609822E-3</v>
      </c>
      <c r="F2051">
        <v>2041</v>
      </c>
      <c r="G2051" s="80">
        <f t="shared" ca="1" si="64"/>
        <v>1.1318542890046905E-3</v>
      </c>
    </row>
    <row r="2052" spans="2:7">
      <c r="B2052" s="444">
        <v>44945</v>
      </c>
      <c r="C2052" s="445">
        <v>1042.803101</v>
      </c>
      <c r="D2052" s="446">
        <f t="shared" si="63"/>
        <v>3.7894882689820886E-2</v>
      </c>
      <c r="E2052" s="80">
        <v>5.6554740229437517E-3</v>
      </c>
      <c r="F2052">
        <v>2042</v>
      </c>
      <c r="G2052" s="80">
        <f t="shared" ca="1" si="64"/>
        <v>2.1058234327282689E-2</v>
      </c>
    </row>
    <row r="2053" spans="2:7">
      <c r="B2053" s="444">
        <v>43304</v>
      </c>
      <c r="C2053" s="445">
        <v>422.55664100000001</v>
      </c>
      <c r="D2053" s="446">
        <f t="shared" si="63"/>
        <v>-1.2969252159642619E-2</v>
      </c>
      <c r="E2053" s="80">
        <v>5.6545815366411123E-3</v>
      </c>
      <c r="F2053">
        <v>2043</v>
      </c>
      <c r="G2053" s="80">
        <f t="shared" ca="1" si="64"/>
        <v>-2.7959038884681316E-2</v>
      </c>
    </row>
    <row r="2054" spans="2:7">
      <c r="B2054" s="444">
        <v>43873</v>
      </c>
      <c r="C2054" s="445">
        <v>524.19311500000003</v>
      </c>
      <c r="D2054" s="446">
        <f t="shared" si="63"/>
        <v>0.11082134899736684</v>
      </c>
      <c r="E2054" s="80">
        <v>5.6497963448962629E-3</v>
      </c>
      <c r="F2054">
        <v>2044</v>
      </c>
      <c r="G2054" s="80">
        <f t="shared" ca="1" si="64"/>
        <v>1.4946406632517406E-4</v>
      </c>
    </row>
    <row r="2055" spans="2:7">
      <c r="B2055" s="444">
        <v>39496</v>
      </c>
      <c r="C2055" s="445">
        <v>46.811539000000003</v>
      </c>
      <c r="D2055" s="446">
        <f t="shared" si="63"/>
        <v>-4.8013883532587731E-2</v>
      </c>
      <c r="E2055" s="80">
        <v>5.6478989921875389E-3</v>
      </c>
      <c r="F2055">
        <v>2045</v>
      </c>
      <c r="G2055" s="80">
        <f t="shared" ca="1" si="64"/>
        <v>1.4685000933406413E-2</v>
      </c>
    </row>
    <row r="2056" spans="2:7">
      <c r="B2056" s="444">
        <v>41488</v>
      </c>
      <c r="C2056" s="445">
        <v>178.488922</v>
      </c>
      <c r="D2056" s="446">
        <f t="shared" si="63"/>
        <v>-8.1005648466053848E-2</v>
      </c>
      <c r="E2056" s="80">
        <v>5.6409819052436472E-3</v>
      </c>
      <c r="F2056">
        <v>2046</v>
      </c>
      <c r="G2056" s="80">
        <f t="shared" ca="1" si="64"/>
        <v>4.3625490161320847E-3</v>
      </c>
    </row>
    <row r="2057" spans="2:7">
      <c r="B2057" s="444">
        <v>45145</v>
      </c>
      <c r="C2057" s="445">
        <v>1107.699707</v>
      </c>
      <c r="D2057" s="446">
        <f t="shared" si="63"/>
        <v>0.15777190777831929</v>
      </c>
      <c r="E2057" s="80">
        <v>5.6363348616561559E-3</v>
      </c>
      <c r="F2057">
        <v>2047</v>
      </c>
      <c r="G2057" s="80">
        <f t="shared" ca="1" si="64"/>
        <v>9.7786487461915955E-3</v>
      </c>
    </row>
    <row r="2058" spans="2:7">
      <c r="B2058" s="444">
        <v>38993</v>
      </c>
      <c r="C2058" s="445">
        <v>44.773659000000002</v>
      </c>
      <c r="D2058" s="446">
        <f t="shared" si="63"/>
        <v>-5.8617609425170802E-2</v>
      </c>
      <c r="E2058" s="80">
        <v>5.6339423244080589E-3</v>
      </c>
      <c r="F2058">
        <v>2048</v>
      </c>
      <c r="G2058" s="80">
        <f t="shared" ca="1" si="64"/>
        <v>1.2201747328271886E-3</v>
      </c>
    </row>
    <row r="2059" spans="2:7">
      <c r="B2059" s="444">
        <v>41421</v>
      </c>
      <c r="C2059" s="445">
        <v>141.44477800000001</v>
      </c>
      <c r="D2059" s="446">
        <f t="shared" ref="D2059:D2122" si="65">B2059/B2060-1</f>
        <v>-2.4653857021757597E-2</v>
      </c>
      <c r="E2059" s="80">
        <v>5.6267909322689214E-3</v>
      </c>
      <c r="F2059">
        <v>2049</v>
      </c>
      <c r="G2059" s="80">
        <f t="shared" ref="G2059:G2122" ca="1" si="66">_xlfn.NORM.INV(RAND(),M$13,M$14)</f>
        <v>8.2575918469577538E-3</v>
      </c>
    </row>
    <row r="2060" spans="2:7">
      <c r="B2060" s="444">
        <v>42468</v>
      </c>
      <c r="C2060" s="445">
        <v>334.47683699999999</v>
      </c>
      <c r="D2060" s="446">
        <f t="shared" si="65"/>
        <v>0.10619676486676566</v>
      </c>
      <c r="E2060" s="80">
        <v>5.6132891717965983E-3</v>
      </c>
      <c r="F2060">
        <v>2050</v>
      </c>
      <c r="G2060" s="80">
        <f t="shared" ca="1" si="66"/>
        <v>-1.5269736527196693E-2</v>
      </c>
    </row>
    <row r="2061" spans="2:7">
      <c r="B2061" s="444">
        <v>38391</v>
      </c>
      <c r="C2061" s="445">
        <v>26.546866999999999</v>
      </c>
      <c r="D2061" s="446">
        <f t="shared" si="65"/>
        <v>-0.13625216550048369</v>
      </c>
      <c r="E2061" s="80">
        <v>5.5829127852928817E-3</v>
      </c>
      <c r="F2061">
        <v>2051</v>
      </c>
      <c r="G2061" s="80">
        <f t="shared" ca="1" si="66"/>
        <v>4.7853924101211344E-3</v>
      </c>
    </row>
    <row r="2062" spans="2:7">
      <c r="B2062" s="444">
        <v>44447</v>
      </c>
      <c r="C2062" s="445">
        <v>1047.092163</v>
      </c>
      <c r="D2062" s="446">
        <f t="shared" si="65"/>
        <v>3.610890950627077E-2</v>
      </c>
      <c r="E2062" s="80">
        <v>5.5827807774975202E-3</v>
      </c>
      <c r="F2062">
        <v>2052</v>
      </c>
      <c r="G2062" s="80">
        <f t="shared" ca="1" si="66"/>
        <v>-5.7880886670976352E-3</v>
      </c>
    </row>
    <row r="2063" spans="2:7">
      <c r="B2063" s="444">
        <v>42898</v>
      </c>
      <c r="C2063" s="445">
        <v>360.80087300000002</v>
      </c>
      <c r="D2063" s="446">
        <f t="shared" si="65"/>
        <v>3.9321623258631089E-2</v>
      </c>
      <c r="E2063" s="80">
        <v>5.5766027506112259E-3</v>
      </c>
      <c r="F2063">
        <v>2053</v>
      </c>
      <c r="G2063" s="80">
        <f t="shared" ca="1" si="66"/>
        <v>2.6368165513277128E-2</v>
      </c>
    </row>
    <row r="2064" spans="2:7">
      <c r="B2064" s="444">
        <v>41275</v>
      </c>
      <c r="C2064" s="445">
        <v>117.988525</v>
      </c>
      <c r="D2064" s="446">
        <f t="shared" si="65"/>
        <v>-3.9334341906202774E-2</v>
      </c>
      <c r="E2064" s="80">
        <v>5.5764809195080201E-3</v>
      </c>
      <c r="F2064">
        <v>2054</v>
      </c>
      <c r="G2064" s="80">
        <f t="shared" ca="1" si="66"/>
        <v>-3.1129086847180645E-2</v>
      </c>
    </row>
    <row r="2065" spans="2:7">
      <c r="B2065" s="444">
        <v>42965</v>
      </c>
      <c r="C2065" s="445">
        <v>366.09121699999997</v>
      </c>
      <c r="D2065" s="446">
        <f t="shared" si="65"/>
        <v>0.11620596487581825</v>
      </c>
      <c r="E2065" s="80">
        <v>5.5656137113897497E-3</v>
      </c>
      <c r="F2065">
        <v>2055</v>
      </c>
      <c r="G2065" s="80">
        <f t="shared" ca="1" si="66"/>
        <v>-2.8477344641040696E-3</v>
      </c>
    </row>
    <row r="2066" spans="2:7">
      <c r="B2066" s="444">
        <v>38492</v>
      </c>
      <c r="C2066" s="445">
        <v>26.947883999999998</v>
      </c>
      <c r="D2066" s="446">
        <f t="shared" si="65"/>
        <v>-9.4007437744198064E-2</v>
      </c>
      <c r="E2066" s="80">
        <v>5.5636852776601575E-3</v>
      </c>
      <c r="F2066">
        <v>2056</v>
      </c>
      <c r="G2066" s="80">
        <f t="shared" ca="1" si="66"/>
        <v>1.1806375246875112E-2</v>
      </c>
    </row>
    <row r="2067" spans="2:7">
      <c r="B2067" s="444">
        <v>42486</v>
      </c>
      <c r="C2067" s="445">
        <v>341.18164100000001</v>
      </c>
      <c r="D2067" s="446">
        <f t="shared" si="65"/>
        <v>-9.1884328358209366E-3</v>
      </c>
      <c r="E2067" s="80">
        <v>5.5617008872639317E-3</v>
      </c>
      <c r="F2067">
        <v>2057</v>
      </c>
      <c r="G2067" s="80">
        <f t="shared" ca="1" si="66"/>
        <v>-1.4697799277825089E-2</v>
      </c>
    </row>
    <row r="2068" spans="2:7">
      <c r="B2068" s="444">
        <v>42880</v>
      </c>
      <c r="C2068" s="445">
        <v>358.32070900000002</v>
      </c>
      <c r="D2068" s="446">
        <f t="shared" si="65"/>
        <v>2.1925643469971501E-2</v>
      </c>
      <c r="E2068" s="80">
        <v>5.5567677696637396E-3</v>
      </c>
      <c r="F2068">
        <v>2058</v>
      </c>
      <c r="G2068" s="80">
        <f t="shared" ca="1" si="66"/>
        <v>6.5961512037346366E-3</v>
      </c>
    </row>
    <row r="2069" spans="2:7">
      <c r="B2069" s="444">
        <v>41960</v>
      </c>
      <c r="C2069" s="445">
        <v>316.475098</v>
      </c>
      <c r="D2069" s="446">
        <f t="shared" si="65"/>
        <v>-6.7078729128221104E-2</v>
      </c>
      <c r="E2069" s="80">
        <v>5.5564111665782345E-3</v>
      </c>
      <c r="F2069">
        <v>2059</v>
      </c>
      <c r="G2069" s="80">
        <f t="shared" ca="1" si="66"/>
        <v>5.7282022554059855E-2</v>
      </c>
    </row>
    <row r="2070" spans="2:7">
      <c r="B2070" s="444">
        <v>44977</v>
      </c>
      <c r="C2070" s="445">
        <v>1046.837524</v>
      </c>
      <c r="D2070" s="446">
        <f t="shared" si="65"/>
        <v>1.4320508772721174E-2</v>
      </c>
      <c r="E2070" s="80">
        <v>5.5426418793127485E-3</v>
      </c>
      <c r="F2070">
        <v>2060</v>
      </c>
      <c r="G2070" s="80">
        <f t="shared" ca="1" si="66"/>
        <v>-3.2101496036152789E-2</v>
      </c>
    </row>
    <row r="2071" spans="2:7">
      <c r="B2071" s="444">
        <v>44342</v>
      </c>
      <c r="C2071" s="445">
        <v>828.06152299999997</v>
      </c>
      <c r="D2071" s="446">
        <f t="shared" si="65"/>
        <v>5.3179108377075179E-2</v>
      </c>
      <c r="E2071" s="80">
        <v>5.5284583004007182E-3</v>
      </c>
      <c r="F2071">
        <v>2061</v>
      </c>
      <c r="G2071" s="80">
        <f t="shared" ca="1" si="66"/>
        <v>-2.7285448894974265E-2</v>
      </c>
    </row>
    <row r="2072" spans="2:7">
      <c r="B2072" s="444">
        <v>42103</v>
      </c>
      <c r="C2072" s="445">
        <v>378.37734999999998</v>
      </c>
      <c r="D2072" s="446">
        <f t="shared" si="65"/>
        <v>6.3287622799707011E-2</v>
      </c>
      <c r="E2072" s="80">
        <v>5.5272629999583156E-3</v>
      </c>
      <c r="F2072">
        <v>2062</v>
      </c>
      <c r="G2072" s="80">
        <f t="shared" ca="1" si="66"/>
        <v>2.9031890968055987E-2</v>
      </c>
    </row>
    <row r="2073" spans="2:7">
      <c r="B2073" s="444">
        <v>39597</v>
      </c>
      <c r="C2073" s="445">
        <v>52.851531999999999</v>
      </c>
      <c r="D2073" s="446">
        <f t="shared" si="65"/>
        <v>-9.9759975997599781E-3</v>
      </c>
      <c r="E2073" s="80">
        <v>5.5269273542217778E-3</v>
      </c>
      <c r="F2073">
        <v>2063</v>
      </c>
      <c r="G2073" s="80">
        <f t="shared" ca="1" si="66"/>
        <v>-3.9681957245701008E-3</v>
      </c>
    </row>
    <row r="2074" spans="2:7">
      <c r="B2074" s="444">
        <v>39996</v>
      </c>
      <c r="C2074" s="445">
        <v>34.612636999999999</v>
      </c>
      <c r="D2074" s="446">
        <f t="shared" si="65"/>
        <v>1.6528925619834212E-3</v>
      </c>
      <c r="E2074" s="80">
        <v>5.5267219357260089E-3</v>
      </c>
      <c r="F2074">
        <v>2064</v>
      </c>
      <c r="G2074" s="80">
        <f t="shared" ca="1" si="66"/>
        <v>1.0689217326874671E-2</v>
      </c>
    </row>
    <row r="2075" spans="2:7">
      <c r="B2075" s="444">
        <v>39930</v>
      </c>
      <c r="C2075" s="445">
        <v>23.117353000000001</v>
      </c>
      <c r="D2075" s="446">
        <f t="shared" si="65"/>
        <v>-1.5605354633533075E-2</v>
      </c>
      <c r="E2075" s="80">
        <v>5.5159648721574417E-3</v>
      </c>
      <c r="F2075">
        <v>2065</v>
      </c>
      <c r="G2075" s="80">
        <f t="shared" ca="1" si="66"/>
        <v>1.2039786923813085E-2</v>
      </c>
    </row>
    <row r="2076" spans="2:7">
      <c r="B2076" s="444">
        <v>40563</v>
      </c>
      <c r="C2076" s="445">
        <v>94.189719999999994</v>
      </c>
      <c r="D2076" s="446">
        <f t="shared" si="65"/>
        <v>-5.8054478322457803E-2</v>
      </c>
      <c r="E2076" s="80">
        <v>5.5115841758801576E-3</v>
      </c>
      <c r="F2076">
        <v>2066</v>
      </c>
      <c r="G2076" s="80">
        <f t="shared" ca="1" si="66"/>
        <v>1.3123678119760769E-2</v>
      </c>
    </row>
    <row r="2077" spans="2:7">
      <c r="B2077" s="444">
        <v>43063</v>
      </c>
      <c r="C2077" s="445">
        <v>359.47375499999998</v>
      </c>
      <c r="D2077" s="446">
        <f t="shared" si="65"/>
        <v>-3.3703579041848952E-2</v>
      </c>
      <c r="E2077" s="80">
        <v>5.5056277559595301E-3</v>
      </c>
      <c r="F2077">
        <v>2067</v>
      </c>
      <c r="G2077" s="80">
        <f t="shared" ca="1" si="66"/>
        <v>-3.281602097059267E-2</v>
      </c>
    </row>
    <row r="2078" spans="2:7">
      <c r="B2078" s="444">
        <v>44565</v>
      </c>
      <c r="C2078" s="445">
        <v>1184.1035159999999</v>
      </c>
      <c r="D2078" s="446">
        <f t="shared" si="65"/>
        <v>7.5740447659959909E-3</v>
      </c>
      <c r="E2078" s="80">
        <v>5.504467175339256E-3</v>
      </c>
      <c r="F2078">
        <v>2068</v>
      </c>
      <c r="G2078" s="80">
        <f t="shared" ca="1" si="66"/>
        <v>6.278151251156534E-5</v>
      </c>
    </row>
    <row r="2079" spans="2:7">
      <c r="B2079" s="444">
        <v>44230</v>
      </c>
      <c r="C2079" s="445">
        <v>831.308899</v>
      </c>
      <c r="D2079" s="446">
        <f t="shared" si="65"/>
        <v>7.2528431824244066E-2</v>
      </c>
      <c r="E2079" s="80">
        <v>5.4993950636643696E-3</v>
      </c>
      <c r="F2079">
        <v>2069</v>
      </c>
      <c r="G2079" s="80">
        <f t="shared" ca="1" si="66"/>
        <v>2.1532170271979258E-2</v>
      </c>
    </row>
    <row r="2080" spans="2:7">
      <c r="B2080" s="444">
        <v>41239</v>
      </c>
      <c r="C2080" s="445">
        <v>121.364197</v>
      </c>
      <c r="D2080" s="446">
        <f t="shared" si="65"/>
        <v>6.6149189611404147E-3</v>
      </c>
      <c r="E2080" s="80">
        <v>5.4991511340467536E-3</v>
      </c>
      <c r="F2080">
        <v>2070</v>
      </c>
      <c r="G2080" s="80">
        <f t="shared" ca="1" si="66"/>
        <v>-4.81470088087688E-2</v>
      </c>
    </row>
    <row r="2081" spans="2:7">
      <c r="B2081" s="444">
        <v>40968</v>
      </c>
      <c r="C2081" s="445">
        <v>90.995345999999998</v>
      </c>
      <c r="D2081" s="446">
        <f t="shared" si="65"/>
        <v>-9.7064268711980928E-2</v>
      </c>
      <c r="E2081" s="80">
        <v>5.4942907489914372E-3</v>
      </c>
      <c r="F2081">
        <v>2071</v>
      </c>
      <c r="G2081" s="80">
        <f t="shared" ca="1" si="66"/>
        <v>1.8590392916503121E-2</v>
      </c>
    </row>
    <row r="2082" spans="2:7">
      <c r="B2082" s="444">
        <v>45372</v>
      </c>
      <c r="C2082" s="445">
        <v>1562.6791989999999</v>
      </c>
      <c r="D2082" s="446">
        <f t="shared" si="65"/>
        <v>8.8475194319163286E-2</v>
      </c>
      <c r="E2082" s="80">
        <v>5.4817604493389016E-3</v>
      </c>
      <c r="F2082">
        <v>2072</v>
      </c>
      <c r="G2082" s="80">
        <f t="shared" ca="1" si="66"/>
        <v>-6.8308788033155836E-3</v>
      </c>
    </row>
    <row r="2083" spans="2:7">
      <c r="B2083" s="444">
        <v>41684</v>
      </c>
      <c r="C2083" s="445">
        <v>288.35263099999997</v>
      </c>
      <c r="D2083" s="446">
        <f t="shared" si="65"/>
        <v>9.1775798847564261E-2</v>
      </c>
      <c r="E2083" s="80">
        <v>5.4725241352435727E-3</v>
      </c>
      <c r="F2083">
        <v>2073</v>
      </c>
      <c r="G2083" s="80">
        <f t="shared" ca="1" si="66"/>
        <v>1.713826578148853E-2</v>
      </c>
    </row>
    <row r="2084" spans="2:7">
      <c r="B2084" s="444">
        <v>38180</v>
      </c>
      <c r="C2084" s="445">
        <v>22.319427000000001</v>
      </c>
      <c r="D2084" s="446">
        <f t="shared" si="65"/>
        <v>-6.1501401111056508E-2</v>
      </c>
      <c r="E2084" s="80">
        <v>5.463700274387806E-3</v>
      </c>
      <c r="F2084">
        <v>2074</v>
      </c>
      <c r="G2084" s="80">
        <f t="shared" ca="1" si="66"/>
        <v>3.0802012554821834E-2</v>
      </c>
    </row>
    <row r="2085" spans="2:7">
      <c r="B2085" s="444">
        <v>40682</v>
      </c>
      <c r="C2085" s="445">
        <v>94.190819000000005</v>
      </c>
      <c r="D2085" s="446">
        <f t="shared" si="65"/>
        <v>-0.10291296390218085</v>
      </c>
      <c r="E2085" s="80">
        <v>5.4553403870658546E-3</v>
      </c>
      <c r="F2085">
        <v>2075</v>
      </c>
      <c r="G2085" s="80">
        <f t="shared" ca="1" si="66"/>
        <v>-2.6624634364691181E-3</v>
      </c>
    </row>
    <row r="2086" spans="2:7">
      <c r="B2086" s="444">
        <v>45349</v>
      </c>
      <c r="C2086" s="445">
        <v>1624.371582</v>
      </c>
      <c r="D2086" s="446">
        <f t="shared" si="65"/>
        <v>0.11346002749950901</v>
      </c>
      <c r="E2086" s="80">
        <v>5.4551476487816331E-3</v>
      </c>
      <c r="F2086">
        <v>2076</v>
      </c>
      <c r="G2086" s="80">
        <f t="shared" ca="1" si="66"/>
        <v>1.110584817759247E-2</v>
      </c>
    </row>
    <row r="2087" spans="2:7">
      <c r="B2087" s="444">
        <v>40728</v>
      </c>
      <c r="C2087" s="445">
        <v>92.713448</v>
      </c>
      <c r="D2087" s="446">
        <f t="shared" si="65"/>
        <v>-4.9588126852262437E-2</v>
      </c>
      <c r="E2087" s="80">
        <v>5.4414253464731832E-3</v>
      </c>
      <c r="F2087">
        <v>2077</v>
      </c>
      <c r="G2087" s="80">
        <f t="shared" ca="1" si="66"/>
        <v>-2.0627826602482219E-2</v>
      </c>
    </row>
    <row r="2088" spans="2:7">
      <c r="B2088" s="444">
        <v>42853</v>
      </c>
      <c r="C2088" s="445">
        <v>336.99987800000002</v>
      </c>
      <c r="D2088" s="446">
        <f t="shared" si="65"/>
        <v>6.4776623763852292E-2</v>
      </c>
      <c r="E2088" s="80">
        <v>5.4336038408175913E-3</v>
      </c>
      <c r="F2088">
        <v>2078</v>
      </c>
      <c r="G2088" s="80">
        <f t="shared" ca="1" si="66"/>
        <v>1.3308471505258433E-2</v>
      </c>
    </row>
    <row r="2089" spans="2:7">
      <c r="B2089" s="444">
        <v>40246</v>
      </c>
      <c r="C2089" s="445">
        <v>66.061126999999999</v>
      </c>
      <c r="D2089" s="446">
        <f t="shared" si="65"/>
        <v>3.8231348674027554E-2</v>
      </c>
      <c r="E2089" s="80">
        <v>5.425904601533249E-3</v>
      </c>
      <c r="F2089">
        <v>2079</v>
      </c>
      <c r="G2089" s="80">
        <f t="shared" ca="1" si="66"/>
        <v>4.3919056809126701E-2</v>
      </c>
    </row>
    <row r="2090" spans="2:7">
      <c r="B2090" s="444">
        <v>38764</v>
      </c>
      <c r="C2090" s="445">
        <v>49.178158000000003</v>
      </c>
      <c r="D2090" s="446">
        <f t="shared" si="65"/>
        <v>-7.5594982591691728E-2</v>
      </c>
      <c r="E2090" s="80">
        <v>5.4238700124289441E-3</v>
      </c>
      <c r="F2090">
        <v>2080</v>
      </c>
      <c r="G2090" s="80">
        <f t="shared" ca="1" si="66"/>
        <v>3.173815253715849E-2</v>
      </c>
    </row>
    <row r="2091" spans="2:7">
      <c r="B2091" s="444">
        <v>41934</v>
      </c>
      <c r="C2091" s="445">
        <v>295.68487499999998</v>
      </c>
      <c r="D2091" s="446">
        <f t="shared" si="65"/>
        <v>-6.5245982033392047E-2</v>
      </c>
      <c r="E2091" s="80">
        <v>5.4150644233357248E-3</v>
      </c>
      <c r="F2091">
        <v>2081</v>
      </c>
      <c r="G2091" s="80">
        <f t="shared" ca="1" si="66"/>
        <v>-2.1454480119254819E-2</v>
      </c>
    </row>
    <row r="2092" spans="2:7">
      <c r="B2092" s="444">
        <v>44861</v>
      </c>
      <c r="C2092" s="445">
        <v>959.66705300000001</v>
      </c>
      <c r="D2092" s="446">
        <f t="shared" si="65"/>
        <v>0.1337697128993125</v>
      </c>
      <c r="E2092" s="80">
        <v>5.4068028677269897E-3</v>
      </c>
      <c r="F2092">
        <v>2082</v>
      </c>
      <c r="G2092" s="80">
        <f t="shared" ca="1" si="66"/>
        <v>2.6239055983545298E-2</v>
      </c>
    </row>
    <row r="2093" spans="2:7">
      <c r="B2093" s="444">
        <v>39568</v>
      </c>
      <c r="C2093" s="445">
        <v>49.288787999999997</v>
      </c>
      <c r="D2093" s="446">
        <f t="shared" si="65"/>
        <v>-5.3419774646539575E-2</v>
      </c>
      <c r="E2093" s="80">
        <v>5.4027909068556923E-3</v>
      </c>
      <c r="F2093">
        <v>2083</v>
      </c>
      <c r="G2093" s="80">
        <f t="shared" ca="1" si="66"/>
        <v>-1.4466106599367373E-2</v>
      </c>
    </row>
    <row r="2094" spans="2:7">
      <c r="B2094" s="444">
        <v>41801</v>
      </c>
      <c r="C2094" s="445">
        <v>271.47668499999997</v>
      </c>
      <c r="D2094" s="446">
        <f t="shared" si="65"/>
        <v>3.5139418552820656E-2</v>
      </c>
      <c r="E2094" s="80">
        <v>5.3995444100840562E-3</v>
      </c>
      <c r="F2094">
        <v>2084</v>
      </c>
      <c r="G2094" s="80">
        <f t="shared" ca="1" si="66"/>
        <v>4.0875921582079019E-2</v>
      </c>
    </row>
    <row r="2095" spans="2:7">
      <c r="B2095" s="444">
        <v>40382</v>
      </c>
      <c r="C2095" s="445">
        <v>68.330635000000001</v>
      </c>
      <c r="D2095" s="446">
        <f t="shared" si="65"/>
        <v>-5.9330522490624094E-2</v>
      </c>
      <c r="E2095" s="80">
        <v>5.394029356850405E-3</v>
      </c>
      <c r="F2095">
        <v>2085</v>
      </c>
      <c r="G2095" s="80">
        <f t="shared" ca="1" si="66"/>
        <v>3.1621325361078964E-2</v>
      </c>
    </row>
    <row r="2096" spans="2:7">
      <c r="B2096" s="444">
        <v>42929</v>
      </c>
      <c r="C2096" s="445">
        <v>357.90368699999999</v>
      </c>
      <c r="D2096" s="446">
        <f t="shared" si="65"/>
        <v>-2.4340909090909135E-2</v>
      </c>
      <c r="E2096" s="80">
        <v>5.3860467360420383E-3</v>
      </c>
      <c r="F2096">
        <v>2086</v>
      </c>
      <c r="G2096" s="80">
        <f t="shared" ca="1" si="66"/>
        <v>-3.7895426240733485E-3</v>
      </c>
    </row>
    <row r="2097" spans="2:7">
      <c r="B2097" s="444">
        <v>44000</v>
      </c>
      <c r="C2097" s="445">
        <v>494.18923999999998</v>
      </c>
      <c r="D2097" s="446">
        <f t="shared" si="65"/>
        <v>6.7958721369243413E-3</v>
      </c>
      <c r="E2097" s="80">
        <v>5.3832896585281897E-3</v>
      </c>
      <c r="F2097">
        <v>2087</v>
      </c>
      <c r="G2097" s="80">
        <f t="shared" ca="1" si="66"/>
        <v>-1.7520905977618524E-2</v>
      </c>
    </row>
    <row r="2098" spans="2:7">
      <c r="B2098" s="444">
        <v>43703</v>
      </c>
      <c r="C2098" s="445">
        <v>464.05770899999999</v>
      </c>
      <c r="D2098" s="446">
        <f t="shared" si="65"/>
        <v>0.11935558230668741</v>
      </c>
      <c r="E2098" s="80">
        <v>5.3817414819912202E-3</v>
      </c>
      <c r="F2098">
        <v>2088</v>
      </c>
      <c r="G2098" s="80">
        <f t="shared" ca="1" si="66"/>
        <v>3.3181328595798375E-3</v>
      </c>
    </row>
    <row r="2099" spans="2:7">
      <c r="B2099" s="444">
        <v>39043</v>
      </c>
      <c r="C2099" s="445">
        <v>52.592644</v>
      </c>
      <c r="D2099" s="446">
        <f t="shared" si="65"/>
        <v>-0.133206047554559</v>
      </c>
      <c r="E2099" s="80">
        <v>5.3571813962185466E-3</v>
      </c>
      <c r="F2099">
        <v>2089</v>
      </c>
      <c r="G2099" s="80">
        <f t="shared" ca="1" si="66"/>
        <v>1.4268832262178363E-2</v>
      </c>
    </row>
    <row r="2100" spans="2:7">
      <c r="B2100" s="444">
        <v>45043</v>
      </c>
      <c r="C2100" s="445">
        <v>1005.131226</v>
      </c>
      <c r="D2100" s="446">
        <f t="shared" si="65"/>
        <v>1.0748586302845364E-2</v>
      </c>
      <c r="E2100" s="80">
        <v>5.3493667055877214E-3</v>
      </c>
      <c r="F2100">
        <v>2090</v>
      </c>
      <c r="G2100" s="80">
        <f t="shared" ca="1" si="66"/>
        <v>-4.2752915651554577E-3</v>
      </c>
    </row>
    <row r="2101" spans="2:7">
      <c r="B2101" s="444">
        <v>44564</v>
      </c>
      <c r="C2101" s="445">
        <v>1177.6213379999999</v>
      </c>
      <c r="D2101" s="446">
        <f t="shared" si="65"/>
        <v>2.2555700878823304E-2</v>
      </c>
      <c r="E2101" s="80">
        <v>5.3445318762466165E-3</v>
      </c>
      <c r="F2101">
        <v>2091</v>
      </c>
      <c r="G2101" s="80">
        <f t="shared" ca="1" si="66"/>
        <v>-1.834539597271603E-2</v>
      </c>
    </row>
    <row r="2102" spans="2:7">
      <c r="B2102" s="444">
        <v>43581</v>
      </c>
      <c r="C2102" s="445">
        <v>482.16546599999998</v>
      </c>
      <c r="D2102" s="446">
        <f t="shared" si="65"/>
        <v>1.2075892338775152E-2</v>
      </c>
      <c r="E2102" s="80">
        <v>5.3365635624695873E-3</v>
      </c>
      <c r="F2102">
        <v>2092</v>
      </c>
      <c r="G2102" s="80">
        <f t="shared" ca="1" si="66"/>
        <v>-8.3202074365542299E-3</v>
      </c>
    </row>
    <row r="2103" spans="2:7">
      <c r="B2103" s="444">
        <v>43061</v>
      </c>
      <c r="C2103" s="445">
        <v>352.668701</v>
      </c>
      <c r="D2103" s="446">
        <f t="shared" si="65"/>
        <v>5.9963076923077008E-2</v>
      </c>
      <c r="E2103" s="80">
        <v>5.3119617481651726E-3</v>
      </c>
      <c r="F2103">
        <v>2093</v>
      </c>
      <c r="G2103" s="80">
        <f t="shared" ca="1" si="66"/>
        <v>2.3292190941008702E-2</v>
      </c>
    </row>
    <row r="2104" spans="2:7">
      <c r="B2104" s="444">
        <v>40625</v>
      </c>
      <c r="C2104" s="445">
        <v>84.127562999999995</v>
      </c>
      <c r="D2104" s="446">
        <f t="shared" si="65"/>
        <v>-3.2138943155286648E-2</v>
      </c>
      <c r="E2104" s="80">
        <v>5.3086326559299568E-3</v>
      </c>
      <c r="F2104">
        <v>2094</v>
      </c>
      <c r="G2104" s="80">
        <f t="shared" ca="1" si="66"/>
        <v>4.7927612274601746E-2</v>
      </c>
    </row>
    <row r="2105" spans="2:7">
      <c r="B2105" s="444">
        <v>41974</v>
      </c>
      <c r="C2105" s="445">
        <v>326.53805499999999</v>
      </c>
      <c r="D2105" s="446">
        <f t="shared" si="65"/>
        <v>5.2085422097453371E-2</v>
      </c>
      <c r="E2105" s="80">
        <v>5.2938577589445313E-3</v>
      </c>
      <c r="F2105">
        <v>2095</v>
      </c>
      <c r="G2105" s="80">
        <f t="shared" ca="1" si="66"/>
        <v>-4.0867069866004713E-3</v>
      </c>
    </row>
    <row r="2106" spans="2:7">
      <c r="B2106" s="444">
        <v>39896</v>
      </c>
      <c r="C2106" s="445">
        <v>18.784579999999998</v>
      </c>
      <c r="D2106" s="446">
        <f t="shared" si="65"/>
        <v>5.015548199418518E-4</v>
      </c>
      <c r="E2106" s="80">
        <v>5.290832564787129E-3</v>
      </c>
      <c r="F2106">
        <v>2096</v>
      </c>
      <c r="G2106" s="80">
        <f t="shared" ca="1" si="66"/>
        <v>7.6629974005304113E-3</v>
      </c>
    </row>
    <row r="2107" spans="2:7">
      <c r="B2107" s="444">
        <v>39876</v>
      </c>
      <c r="C2107" s="445">
        <v>17.085885999999999</v>
      </c>
      <c r="D2107" s="446">
        <f t="shared" si="65"/>
        <v>-8.2466635987114567E-2</v>
      </c>
      <c r="E2107" s="80">
        <v>5.2884195602682649E-3</v>
      </c>
      <c r="F2107">
        <v>2097</v>
      </c>
      <c r="G2107" s="80">
        <f t="shared" ca="1" si="66"/>
        <v>2.6802685347910193E-2</v>
      </c>
    </row>
    <row r="2108" spans="2:7">
      <c r="B2108" s="444">
        <v>43460</v>
      </c>
      <c r="C2108" s="445">
        <v>398.08322099999998</v>
      </c>
      <c r="D2108" s="446">
        <f t="shared" si="65"/>
        <v>-5.2871300725549908E-3</v>
      </c>
      <c r="E2108" s="80">
        <v>5.2781676856628046E-3</v>
      </c>
      <c r="F2108">
        <v>2098</v>
      </c>
      <c r="G2108" s="80">
        <f t="shared" ca="1" si="66"/>
        <v>1.4624890586031988E-2</v>
      </c>
    </row>
    <row r="2109" spans="2:7">
      <c r="B2109" s="444">
        <v>43691</v>
      </c>
      <c r="C2109" s="445">
        <v>456.96655299999998</v>
      </c>
      <c r="D2109" s="446">
        <f t="shared" si="65"/>
        <v>3.2640037816119127E-2</v>
      </c>
      <c r="E2109" s="80">
        <v>5.2781228379230605E-3</v>
      </c>
      <c r="F2109">
        <v>2099</v>
      </c>
      <c r="G2109" s="80">
        <f t="shared" ca="1" si="66"/>
        <v>-1.7026209511713679E-2</v>
      </c>
    </row>
    <row r="2110" spans="2:7">
      <c r="B2110" s="444">
        <v>42310</v>
      </c>
      <c r="C2110" s="445">
        <v>349.30404700000003</v>
      </c>
      <c r="D2110" s="446">
        <f t="shared" si="65"/>
        <v>1.8119691026782458E-2</v>
      </c>
      <c r="E2110" s="80">
        <v>5.2771373059528059E-3</v>
      </c>
      <c r="F2110">
        <v>2100</v>
      </c>
      <c r="G2110" s="80">
        <f t="shared" ca="1" si="66"/>
        <v>3.0840618782926356E-2</v>
      </c>
    </row>
    <row r="2111" spans="2:7">
      <c r="B2111" s="444">
        <v>41557</v>
      </c>
      <c r="C2111" s="445">
        <v>213.139679</v>
      </c>
      <c r="D2111" s="446">
        <f t="shared" si="65"/>
        <v>-7.9660716658546349E-2</v>
      </c>
      <c r="E2111" s="80">
        <v>5.2610928375156352E-3</v>
      </c>
      <c r="F2111">
        <v>2101</v>
      </c>
      <c r="G2111" s="80">
        <f t="shared" ca="1" si="66"/>
        <v>-3.9400584355878197E-2</v>
      </c>
    </row>
    <row r="2112" spans="2:7">
      <c r="B2112" s="444">
        <v>45154</v>
      </c>
      <c r="C2112" s="445">
        <v>1133.062866</v>
      </c>
      <c r="D2112" s="446">
        <f t="shared" si="65"/>
        <v>7.0228247730558691E-2</v>
      </c>
      <c r="E2112" s="80">
        <v>5.2520395844761758E-3</v>
      </c>
      <c r="F2112">
        <v>2102</v>
      </c>
      <c r="G2112" s="80">
        <f t="shared" ca="1" si="66"/>
        <v>-1.913721355453274E-3</v>
      </c>
    </row>
    <row r="2113" spans="2:7">
      <c r="B2113" s="444">
        <v>42191</v>
      </c>
      <c r="C2113" s="445">
        <v>382.362549</v>
      </c>
      <c r="D2113" s="446">
        <f t="shared" si="65"/>
        <v>-3.0181132769400487E-2</v>
      </c>
      <c r="E2113" s="80">
        <v>5.2337029741289509E-3</v>
      </c>
      <c r="F2113">
        <v>2103</v>
      </c>
      <c r="G2113" s="80">
        <f t="shared" ca="1" si="66"/>
        <v>-5.4961578456496083E-3</v>
      </c>
    </row>
    <row r="2114" spans="2:7">
      <c r="B2114" s="444">
        <v>43504</v>
      </c>
      <c r="C2114" s="445">
        <v>452.00219700000002</v>
      </c>
      <c r="D2114" s="446">
        <f t="shared" si="65"/>
        <v>7.1368763236959953E-2</v>
      </c>
      <c r="E2114" s="80">
        <v>5.2212941779183897E-3</v>
      </c>
      <c r="F2114">
        <v>2104</v>
      </c>
      <c r="G2114" s="80">
        <f t="shared" ca="1" si="66"/>
        <v>2.0393866840577719E-2</v>
      </c>
    </row>
    <row r="2115" spans="2:7">
      <c r="B2115" s="444">
        <v>40606</v>
      </c>
      <c r="C2115" s="445">
        <v>85.682593999999995</v>
      </c>
      <c r="D2115" s="446">
        <f t="shared" si="65"/>
        <v>-0.10282810428634559</v>
      </c>
      <c r="E2115" s="80">
        <v>5.2125992545530853E-3</v>
      </c>
      <c r="F2115">
        <v>2105</v>
      </c>
      <c r="G2115" s="80">
        <f t="shared" ca="1" si="66"/>
        <v>1.1984888648624284E-2</v>
      </c>
    </row>
    <row r="2116" spans="2:7">
      <c r="B2116" s="444">
        <v>45260</v>
      </c>
      <c r="C2116" s="445">
        <v>1303.0177000000001</v>
      </c>
      <c r="D2116" s="446">
        <f t="shared" si="65"/>
        <v>6.6647812971342368E-2</v>
      </c>
      <c r="E2116" s="80">
        <v>5.2101920886920006E-3</v>
      </c>
      <c r="F2116">
        <v>2106</v>
      </c>
      <c r="G2116" s="80">
        <f t="shared" ca="1" si="66"/>
        <v>9.8629454710548233E-3</v>
      </c>
    </row>
    <row r="2117" spans="2:7">
      <c r="B2117" s="444">
        <v>42432</v>
      </c>
      <c r="C2117" s="445">
        <v>344.99566700000003</v>
      </c>
      <c r="D2117" s="446">
        <f t="shared" si="65"/>
        <v>1.4124901412490232E-2</v>
      </c>
      <c r="E2117" s="80">
        <v>5.2056378642353351E-3</v>
      </c>
      <c r="F2117">
        <v>2107</v>
      </c>
      <c r="G2117" s="80">
        <f t="shared" ca="1" si="66"/>
        <v>1.5048666303524957E-2</v>
      </c>
    </row>
    <row r="2118" spans="2:7">
      <c r="B2118" s="444">
        <v>41841</v>
      </c>
      <c r="C2118" s="445">
        <v>291.22238199999998</v>
      </c>
      <c r="D2118" s="446">
        <f t="shared" si="65"/>
        <v>-5.4333823030850992E-2</v>
      </c>
      <c r="E2118" s="80">
        <v>5.1988638108093621E-3</v>
      </c>
      <c r="F2118">
        <v>2108</v>
      </c>
      <c r="G2118" s="80">
        <f t="shared" ca="1" si="66"/>
        <v>3.6543430632037348E-2</v>
      </c>
    </row>
    <row r="2119" spans="2:7">
      <c r="B2119" s="444">
        <v>44245</v>
      </c>
      <c r="C2119" s="445">
        <v>821.08972200000005</v>
      </c>
      <c r="D2119" s="446">
        <f t="shared" si="65"/>
        <v>6.1311137230444457E-2</v>
      </c>
      <c r="E2119" s="80">
        <v>5.195093474948731E-3</v>
      </c>
      <c r="F2119">
        <v>2109</v>
      </c>
      <c r="G2119" s="80">
        <f t="shared" ca="1" si="66"/>
        <v>2.2985115787508299E-2</v>
      </c>
    </row>
    <row r="2120" spans="2:7">
      <c r="B2120" s="444">
        <v>41689</v>
      </c>
      <c r="C2120" s="445">
        <v>287.77493299999998</v>
      </c>
      <c r="D2120" s="446">
        <f t="shared" si="65"/>
        <v>5.6621467494614164E-2</v>
      </c>
      <c r="E2120" s="80">
        <v>5.1790686890020865E-3</v>
      </c>
      <c r="F2120">
        <v>2110</v>
      </c>
      <c r="G2120" s="80">
        <f t="shared" ca="1" si="66"/>
        <v>2.2307319558636268E-2</v>
      </c>
    </row>
    <row r="2121" spans="2:7">
      <c r="B2121" s="444">
        <v>39455</v>
      </c>
      <c r="C2121" s="445">
        <v>50.582259999999998</v>
      </c>
      <c r="D2121" s="446">
        <f t="shared" si="65"/>
        <v>-6.8424904965409761E-2</v>
      </c>
      <c r="E2121" s="80">
        <v>5.1787044620290601E-3</v>
      </c>
      <c r="F2121">
        <v>2111</v>
      </c>
      <c r="G2121" s="80">
        <f t="shared" ca="1" si="66"/>
        <v>-2.259000728321418E-2</v>
      </c>
    </row>
    <row r="2122" spans="2:7">
      <c r="B2122" s="444">
        <v>42353</v>
      </c>
      <c r="C2122" s="445">
        <v>336.90722699999998</v>
      </c>
      <c r="D2122" s="446">
        <f t="shared" si="65"/>
        <v>-1.9288658361506061E-2</v>
      </c>
      <c r="E2122" s="80">
        <v>5.1733812598313555E-3</v>
      </c>
      <c r="F2122">
        <v>2112</v>
      </c>
      <c r="G2122" s="80">
        <f t="shared" ca="1" si="66"/>
        <v>1.2839466542112109E-2</v>
      </c>
    </row>
    <row r="2123" spans="2:7">
      <c r="B2123" s="444">
        <v>43186</v>
      </c>
      <c r="C2123" s="445">
        <v>407.87518299999999</v>
      </c>
      <c r="D2123" s="446">
        <f t="shared" ref="D2123:D2186" si="67">B2123/B2124-1</f>
        <v>2.5016614449824282E-2</v>
      </c>
      <c r="E2123" s="80">
        <v>5.1704565015775472E-3</v>
      </c>
      <c r="F2123">
        <v>2113</v>
      </c>
      <c r="G2123" s="80">
        <f t="shared" ref="G2123:G2186" ca="1" si="68">_xlfn.NORM.INV(RAND(),M$13,M$14)</f>
        <v>2.4301036516727558E-2</v>
      </c>
    </row>
    <row r="2124" spans="2:7">
      <c r="B2124" s="444">
        <v>42132</v>
      </c>
      <c r="C2124" s="445">
        <v>364.83993500000003</v>
      </c>
      <c r="D2124" s="446">
        <f t="shared" si="67"/>
        <v>-5.7997585297142606E-2</v>
      </c>
      <c r="E2124" s="80">
        <v>5.1588567016307429E-3</v>
      </c>
      <c r="F2124">
        <v>2114</v>
      </c>
      <c r="G2124" s="80">
        <f t="shared" ca="1" si="68"/>
        <v>-4.3712944158539324E-2</v>
      </c>
    </row>
    <row r="2125" spans="2:7">
      <c r="B2125" s="444">
        <v>44726</v>
      </c>
      <c r="C2125" s="445">
        <v>907.60260000000005</v>
      </c>
      <c r="D2125" s="446">
        <f t="shared" si="67"/>
        <v>5.518201335315065E-2</v>
      </c>
      <c r="E2125" s="80">
        <v>5.1421211458955174E-3</v>
      </c>
      <c r="F2125">
        <v>2115</v>
      </c>
      <c r="G2125" s="80">
        <f t="shared" ca="1" si="68"/>
        <v>-9.0968538185679983E-3</v>
      </c>
    </row>
    <row r="2126" spans="2:7">
      <c r="B2126" s="444">
        <v>42387</v>
      </c>
      <c r="C2126" s="445">
        <v>335.771118</v>
      </c>
      <c r="D2126" s="446">
        <f t="shared" si="67"/>
        <v>1.1333269707959559E-2</v>
      </c>
      <c r="E2126" s="80">
        <v>5.1308259911435616E-3</v>
      </c>
      <c r="F2126">
        <v>2116</v>
      </c>
      <c r="G2126" s="80">
        <f t="shared" ca="1" si="68"/>
        <v>-2.0119017146934592E-2</v>
      </c>
    </row>
    <row r="2127" spans="2:7">
      <c r="B2127" s="444">
        <v>41912</v>
      </c>
      <c r="C2127" s="445">
        <v>333.71392800000001</v>
      </c>
      <c r="D2127" s="446">
        <f t="shared" si="67"/>
        <v>-5.1657427310781712E-2</v>
      </c>
      <c r="E2127" s="80">
        <v>5.1291736472840466E-3</v>
      </c>
      <c r="F2127">
        <v>2117</v>
      </c>
      <c r="G2127" s="80">
        <f t="shared" ca="1" si="68"/>
        <v>2.9267545005331574E-2</v>
      </c>
    </row>
    <row r="2128" spans="2:7">
      <c r="B2128" s="444">
        <v>44195</v>
      </c>
      <c r="C2128" s="445">
        <v>811.41986099999997</v>
      </c>
      <c r="D2128" s="446">
        <f t="shared" si="67"/>
        <v>2.8675837348416167E-2</v>
      </c>
      <c r="E2128" s="80">
        <v>5.1286555361274022E-3</v>
      </c>
      <c r="F2128">
        <v>2118</v>
      </c>
      <c r="G2128" s="80">
        <f t="shared" ca="1" si="68"/>
        <v>8.302787262055758E-3</v>
      </c>
    </row>
    <row r="2129" spans="2:7">
      <c r="B2129" s="444">
        <v>42963</v>
      </c>
      <c r="C2129" s="445">
        <v>361.18228099999999</v>
      </c>
      <c r="D2129" s="446">
        <f t="shared" si="67"/>
        <v>-4.9827494692144425E-2</v>
      </c>
      <c r="E2129" s="80">
        <v>5.1158453814774685E-3</v>
      </c>
      <c r="F2129">
        <v>2119</v>
      </c>
      <c r="G2129" s="80">
        <f t="shared" ca="1" si="68"/>
        <v>1.3759070859770005E-2</v>
      </c>
    </row>
    <row r="2130" spans="2:7">
      <c r="B2130" s="444">
        <v>45216</v>
      </c>
      <c r="C2130" s="445">
        <v>1229.317505</v>
      </c>
      <c r="D2130" s="446">
        <f t="shared" si="67"/>
        <v>5.8873120696922854E-2</v>
      </c>
      <c r="E2130" s="80">
        <v>5.1154192807720822E-3</v>
      </c>
      <c r="F2130">
        <v>2120</v>
      </c>
      <c r="G2130" s="80">
        <f t="shared" ca="1" si="68"/>
        <v>-7.3504899969220163E-3</v>
      </c>
    </row>
    <row r="2131" spans="2:7">
      <c r="B2131" s="444">
        <v>42702</v>
      </c>
      <c r="C2131" s="445">
        <v>331.19946299999998</v>
      </c>
      <c r="D2131" s="446">
        <f t="shared" si="67"/>
        <v>2.3268074093599544E-2</v>
      </c>
      <c r="E2131" s="80">
        <v>5.1122727251056155E-3</v>
      </c>
      <c r="F2131">
        <v>2121</v>
      </c>
      <c r="G2131" s="80">
        <f t="shared" ca="1" si="68"/>
        <v>-1.5445754798823515E-2</v>
      </c>
    </row>
    <row r="2132" spans="2:7">
      <c r="B2132" s="444">
        <v>41731</v>
      </c>
      <c r="C2132" s="445">
        <v>274.55471799999998</v>
      </c>
      <c r="D2132" s="446">
        <f t="shared" si="67"/>
        <v>-6.8067686888639845E-3</v>
      </c>
      <c r="E2132" s="80">
        <v>5.1113546131977827E-3</v>
      </c>
      <c r="F2132">
        <v>2122</v>
      </c>
      <c r="G2132" s="80">
        <f t="shared" ca="1" si="68"/>
        <v>2.9194357652523543E-2</v>
      </c>
    </row>
    <row r="2133" spans="2:7">
      <c r="B2133" s="444">
        <v>42017</v>
      </c>
      <c r="C2133" s="445">
        <v>309.43103000000002</v>
      </c>
      <c r="D2133" s="446">
        <f t="shared" si="67"/>
        <v>-3.0995595120038799E-2</v>
      </c>
      <c r="E2133" s="80">
        <v>5.1093902971772742E-3</v>
      </c>
      <c r="F2133">
        <v>2123</v>
      </c>
      <c r="G2133" s="80">
        <f t="shared" ca="1" si="68"/>
        <v>-7.8235929376296713E-4</v>
      </c>
    </row>
    <row r="2134" spans="2:7">
      <c r="B2134" s="444">
        <v>43361</v>
      </c>
      <c r="C2134" s="445">
        <v>456.731964</v>
      </c>
      <c r="D2134" s="446">
        <f t="shared" si="67"/>
        <v>-5.6640983305815684E-3</v>
      </c>
      <c r="E2134" s="80">
        <v>5.1003855345426174E-3</v>
      </c>
      <c r="F2134">
        <v>2124</v>
      </c>
      <c r="G2134" s="80">
        <f t="shared" ca="1" si="68"/>
        <v>1.7019162207841713E-2</v>
      </c>
    </row>
    <row r="2135" spans="2:7">
      <c r="B2135" s="444">
        <v>43608</v>
      </c>
      <c r="C2135" s="445">
        <v>451.98181199999999</v>
      </c>
      <c r="D2135" s="446">
        <f t="shared" si="67"/>
        <v>0.12412033098754938</v>
      </c>
      <c r="E2135" s="80">
        <v>5.0893278398336239E-3</v>
      </c>
      <c r="F2135">
        <v>2125</v>
      </c>
      <c r="G2135" s="80">
        <f t="shared" ca="1" si="68"/>
        <v>1.3554766302256657E-2</v>
      </c>
    </row>
    <row r="2136" spans="2:7">
      <c r="B2136" s="444">
        <v>38793</v>
      </c>
      <c r="C2136" s="445">
        <v>48.644348000000001</v>
      </c>
      <c r="D2136" s="446">
        <f t="shared" si="67"/>
        <v>-2.4429129808681838E-3</v>
      </c>
      <c r="E2136" s="80">
        <v>5.0830880855714522E-3</v>
      </c>
      <c r="F2136">
        <v>2126</v>
      </c>
      <c r="G2136" s="80">
        <f t="shared" ca="1" si="68"/>
        <v>2.4198135172681469E-2</v>
      </c>
    </row>
    <row r="2137" spans="2:7">
      <c r="B2137" s="444">
        <v>38888</v>
      </c>
      <c r="C2137" s="445">
        <v>35.265408000000001</v>
      </c>
      <c r="D2137" s="446">
        <f t="shared" si="67"/>
        <v>-0.129087162949028</v>
      </c>
      <c r="E2137" s="80">
        <v>5.0735319705019766E-3</v>
      </c>
      <c r="F2137">
        <v>2127</v>
      </c>
      <c r="G2137" s="80">
        <f t="shared" ca="1" si="68"/>
        <v>-2.7483338889196896E-2</v>
      </c>
    </row>
    <row r="2138" spans="2:7">
      <c r="B2138" s="444">
        <v>44652</v>
      </c>
      <c r="C2138" s="445">
        <v>1047.383423</v>
      </c>
      <c r="D2138" s="446">
        <f t="shared" si="67"/>
        <v>8.1555044204917104E-2</v>
      </c>
      <c r="E2138" s="80">
        <v>5.0700001167642839E-3</v>
      </c>
      <c r="F2138">
        <v>2128</v>
      </c>
      <c r="G2138" s="80">
        <f t="shared" ca="1" si="68"/>
        <v>-3.1412829071134463E-2</v>
      </c>
    </row>
    <row r="2139" spans="2:7">
      <c r="B2139" s="444">
        <v>41285</v>
      </c>
      <c r="C2139" s="445">
        <v>122.293465</v>
      </c>
      <c r="D2139" s="446">
        <f t="shared" si="67"/>
        <v>-4.2178038651601968E-2</v>
      </c>
      <c r="E2139" s="80">
        <v>5.0654471461997197E-3</v>
      </c>
      <c r="F2139">
        <v>2129</v>
      </c>
      <c r="G2139" s="80">
        <f t="shared" ca="1" si="68"/>
        <v>1.8381983773298998E-3</v>
      </c>
    </row>
    <row r="2140" spans="2:7">
      <c r="B2140" s="444">
        <v>43103</v>
      </c>
      <c r="C2140" s="445">
        <v>375.76397700000001</v>
      </c>
      <c r="D2140" s="446">
        <f t="shared" si="67"/>
        <v>0.10424245529538356</v>
      </c>
      <c r="E2140" s="80">
        <v>5.0405341240695734E-3</v>
      </c>
      <c r="F2140">
        <v>2130</v>
      </c>
      <c r="G2140" s="80">
        <f t="shared" ca="1" si="68"/>
        <v>3.963923948970066E-3</v>
      </c>
    </row>
    <row r="2141" spans="2:7">
      <c r="B2141" s="444">
        <v>39034</v>
      </c>
      <c r="C2141" s="445">
        <v>51.020409000000001</v>
      </c>
      <c r="D2141" s="446">
        <f t="shared" si="67"/>
        <v>2.0096694106886082E-2</v>
      </c>
      <c r="E2141" s="80">
        <v>5.0388445778390967E-3</v>
      </c>
      <c r="F2141">
        <v>2131</v>
      </c>
      <c r="G2141" s="80">
        <f t="shared" ca="1" si="68"/>
        <v>7.3235677301145011E-2</v>
      </c>
    </row>
    <row r="2142" spans="2:7">
      <c r="B2142" s="444">
        <v>38265</v>
      </c>
      <c r="C2142" s="445">
        <v>28.208921</v>
      </c>
      <c r="D2142" s="446">
        <f t="shared" si="67"/>
        <v>-2.5343861436576631E-2</v>
      </c>
      <c r="E2142" s="80">
        <v>5.0233494273854706E-3</v>
      </c>
      <c r="F2142">
        <v>2132</v>
      </c>
      <c r="G2142" s="80">
        <f t="shared" ca="1" si="68"/>
        <v>-1.4847609214568449E-2</v>
      </c>
    </row>
    <row r="2143" spans="2:7">
      <c r="B2143" s="444">
        <v>39260</v>
      </c>
      <c r="C2143" s="445">
        <v>54.800499000000002</v>
      </c>
      <c r="D2143" s="446">
        <f t="shared" si="67"/>
        <v>-5.0153630271211891E-2</v>
      </c>
      <c r="E2143" s="80">
        <v>5.0217434841073327E-3</v>
      </c>
      <c r="F2143">
        <v>2133</v>
      </c>
      <c r="G2143" s="80">
        <f t="shared" ca="1" si="68"/>
        <v>-2.2463477890289983E-2</v>
      </c>
    </row>
    <row r="2144" spans="2:7">
      <c r="B2144" s="444">
        <v>41333</v>
      </c>
      <c r="C2144" s="445">
        <v>137.58017000000001</v>
      </c>
      <c r="D2144" s="446">
        <f t="shared" si="67"/>
        <v>-3.2535168410458115E-2</v>
      </c>
      <c r="E2144" s="80">
        <v>5.0015750337757403E-3</v>
      </c>
      <c r="F2144">
        <v>2134</v>
      </c>
      <c r="G2144" s="80">
        <f t="shared" ca="1" si="68"/>
        <v>-1.7781199939826939E-2</v>
      </c>
    </row>
    <row r="2145" spans="2:7">
      <c r="B2145" s="444">
        <v>42723</v>
      </c>
      <c r="C2145" s="445">
        <v>338.86267099999998</v>
      </c>
      <c r="D2145" s="446">
        <f t="shared" si="67"/>
        <v>3.9413181519597051E-2</v>
      </c>
      <c r="E2145" s="80">
        <v>4.9963578733867031E-3</v>
      </c>
      <c r="F2145">
        <v>2135</v>
      </c>
      <c r="G2145" s="80">
        <f t="shared" ca="1" si="68"/>
        <v>-2.7291234634305259E-2</v>
      </c>
    </row>
    <row r="2146" spans="2:7">
      <c r="B2146" s="444">
        <v>41103</v>
      </c>
      <c r="C2146" s="445">
        <v>91.102615</v>
      </c>
      <c r="D2146" s="446">
        <f t="shared" si="67"/>
        <v>-4.1912976063571694E-3</v>
      </c>
      <c r="E2146" s="80">
        <v>4.9879839540127868E-3</v>
      </c>
      <c r="F2146">
        <v>2136</v>
      </c>
      <c r="G2146" s="80">
        <f t="shared" ca="1" si="68"/>
        <v>3.5931626509569867E-2</v>
      </c>
    </row>
    <row r="2147" spans="2:7">
      <c r="B2147" s="444">
        <v>41276</v>
      </c>
      <c r="C2147" s="445">
        <v>118.57643899999999</v>
      </c>
      <c r="D2147" s="446">
        <f t="shared" si="67"/>
        <v>-8.40582282975324E-2</v>
      </c>
      <c r="E2147" s="80">
        <v>4.9828065907255858E-3</v>
      </c>
      <c r="F2147">
        <v>2137</v>
      </c>
      <c r="G2147" s="80">
        <f t="shared" ca="1" si="68"/>
        <v>2.6194481536300114E-3</v>
      </c>
    </row>
    <row r="2148" spans="2:7">
      <c r="B2148" s="444">
        <v>45064</v>
      </c>
      <c r="C2148" s="445">
        <v>1030.5634769999999</v>
      </c>
      <c r="D2148" s="446">
        <f t="shared" si="67"/>
        <v>0.15208999105202614</v>
      </c>
      <c r="E2148" s="80">
        <v>4.9787206888727287E-3</v>
      </c>
      <c r="F2148">
        <v>2138</v>
      </c>
      <c r="G2148" s="80">
        <f t="shared" ca="1" si="68"/>
        <v>-1.2356291370902998E-2</v>
      </c>
    </row>
    <row r="2149" spans="2:7">
      <c r="B2149" s="444">
        <v>39115</v>
      </c>
      <c r="C2149" s="445">
        <v>53.970424999999999</v>
      </c>
      <c r="D2149" s="446">
        <f t="shared" si="67"/>
        <v>2.4346488980009351E-3</v>
      </c>
      <c r="E2149" s="80">
        <v>4.9760727453194153E-3</v>
      </c>
      <c r="F2149">
        <v>2139</v>
      </c>
      <c r="G2149" s="80">
        <f t="shared" ca="1" si="68"/>
        <v>2.391286506155392E-2</v>
      </c>
    </row>
    <row r="2150" spans="2:7">
      <c r="B2150" s="444">
        <v>39020</v>
      </c>
      <c r="C2150" s="445">
        <v>51.994712999999997</v>
      </c>
      <c r="D2150" s="446">
        <f t="shared" si="67"/>
        <v>8.3208434544421728E-3</v>
      </c>
      <c r="E2150" s="80">
        <v>4.9760262752185369E-3</v>
      </c>
      <c r="F2150">
        <v>2140</v>
      </c>
      <c r="G2150" s="80">
        <f t="shared" ca="1" si="68"/>
        <v>-4.2961865949227166E-3</v>
      </c>
    </row>
    <row r="2151" spans="2:7">
      <c r="B2151" s="444">
        <v>38698</v>
      </c>
      <c r="C2151" s="445">
        <v>42.100731000000003</v>
      </c>
      <c r="D2151" s="446">
        <f t="shared" si="67"/>
        <v>-6.9245015272867194E-2</v>
      </c>
      <c r="E2151" s="80">
        <v>4.9554663269262278E-3</v>
      </c>
      <c r="F2151">
        <v>2141</v>
      </c>
      <c r="G2151" s="80">
        <f t="shared" ca="1" si="68"/>
        <v>3.264201936764153E-2</v>
      </c>
    </row>
    <row r="2152" spans="2:7">
      <c r="B2152" s="444">
        <v>41577</v>
      </c>
      <c r="C2152" s="445">
        <v>207.47721899999999</v>
      </c>
      <c r="D2152" s="446">
        <f t="shared" si="67"/>
        <v>-2.6208544125913447E-2</v>
      </c>
      <c r="E2152" s="80">
        <v>4.9509853870717269E-3</v>
      </c>
      <c r="F2152">
        <v>2142</v>
      </c>
      <c r="G2152" s="80">
        <f t="shared" ca="1" si="68"/>
        <v>7.9176704716385465E-2</v>
      </c>
    </row>
    <row r="2153" spans="2:7">
      <c r="B2153" s="444">
        <v>42696</v>
      </c>
      <c r="C2153" s="445">
        <v>313.14080799999999</v>
      </c>
      <c r="D2153" s="446">
        <f t="shared" si="67"/>
        <v>-5.9248650435165806E-2</v>
      </c>
      <c r="E2153" s="80">
        <v>4.9448073502282863E-3</v>
      </c>
      <c r="F2153">
        <v>2143</v>
      </c>
      <c r="G2153" s="80">
        <f t="shared" ca="1" si="68"/>
        <v>1.6917771798023971E-2</v>
      </c>
    </row>
    <row r="2154" spans="2:7">
      <c r="B2154" s="444">
        <v>45385</v>
      </c>
      <c r="C2154" s="445">
        <v>1503.9732670000001</v>
      </c>
      <c r="D2154" s="446">
        <f t="shared" si="67"/>
        <v>-1.8254596639394327E-3</v>
      </c>
      <c r="E2154" s="80">
        <v>4.9400557368639575E-3</v>
      </c>
      <c r="F2154">
        <v>2144</v>
      </c>
      <c r="G2154" s="80">
        <f t="shared" ca="1" si="68"/>
        <v>-1.2767898791662257E-3</v>
      </c>
    </row>
    <row r="2155" spans="2:7">
      <c r="B2155" s="444">
        <v>45468</v>
      </c>
      <c r="C2155" s="445">
        <v>1436.9326169999999</v>
      </c>
      <c r="D2155" s="446">
        <f t="shared" si="67"/>
        <v>8.2468336348919147E-2</v>
      </c>
      <c r="E2155" s="80">
        <v>4.9275917500146704E-3</v>
      </c>
      <c r="F2155">
        <v>2145</v>
      </c>
      <c r="G2155" s="80">
        <f t="shared" ca="1" si="68"/>
        <v>1.6054145670005703E-2</v>
      </c>
    </row>
    <row r="2156" spans="2:7">
      <c r="B2156" s="444">
        <v>42004</v>
      </c>
      <c r="C2156" s="445">
        <v>312.029877</v>
      </c>
      <c r="D2156" s="446">
        <f t="shared" si="67"/>
        <v>4.7167929796569696E-2</v>
      </c>
      <c r="E2156" s="80">
        <v>4.9087701701144848E-3</v>
      </c>
      <c r="F2156">
        <v>2146</v>
      </c>
      <c r="G2156" s="80">
        <f t="shared" ca="1" si="68"/>
        <v>5.7015159635956811E-2</v>
      </c>
    </row>
    <row r="2157" spans="2:7">
      <c r="B2157" s="444">
        <v>40112</v>
      </c>
      <c r="C2157" s="445">
        <v>59.387687999999997</v>
      </c>
      <c r="D2157" s="446">
        <f t="shared" si="67"/>
        <v>-1.6838648006078594E-2</v>
      </c>
      <c r="E2157" s="80">
        <v>4.9047487836608727E-3</v>
      </c>
      <c r="F2157">
        <v>2147</v>
      </c>
      <c r="G2157" s="80">
        <f t="shared" ca="1" si="68"/>
        <v>-2.7344744136876879E-2</v>
      </c>
    </row>
    <row r="2158" spans="2:7">
      <c r="B2158" s="444">
        <v>40799</v>
      </c>
      <c r="C2158" s="445">
        <v>70.524651000000006</v>
      </c>
      <c r="D2158" s="446">
        <f t="shared" si="67"/>
        <v>-2.9473333650506639E-2</v>
      </c>
      <c r="E2158" s="80">
        <v>4.8991587787570179E-3</v>
      </c>
      <c r="F2158">
        <v>2148</v>
      </c>
      <c r="G2158" s="80">
        <f t="shared" ca="1" si="68"/>
        <v>8.5393369595086668E-4</v>
      </c>
    </row>
    <row r="2159" spans="2:7">
      <c r="B2159" s="444">
        <v>42038</v>
      </c>
      <c r="C2159" s="445">
        <v>371.30358899999999</v>
      </c>
      <c r="D2159" s="446">
        <f t="shared" si="67"/>
        <v>4.8283774739459329E-3</v>
      </c>
      <c r="E2159" s="80">
        <v>4.8919496789292527E-3</v>
      </c>
      <c r="F2159">
        <v>2149</v>
      </c>
      <c r="G2159" s="80">
        <f t="shared" ca="1" si="68"/>
        <v>9.3366958424575246E-3</v>
      </c>
    </row>
    <row r="2160" spans="2:7">
      <c r="B2160" s="444">
        <v>41836</v>
      </c>
      <c r="C2160" s="445">
        <v>283.80682400000001</v>
      </c>
      <c r="D2160" s="446">
        <f t="shared" si="67"/>
        <v>4.6711201180915207E-2</v>
      </c>
      <c r="E2160" s="80">
        <v>4.8885199303303484E-3</v>
      </c>
      <c r="F2160">
        <v>2150</v>
      </c>
      <c r="G2160" s="80">
        <f t="shared" ca="1" si="68"/>
        <v>-2.1560816952148776E-2</v>
      </c>
    </row>
    <row r="2161" spans="2:7">
      <c r="B2161" s="444">
        <v>39969</v>
      </c>
      <c r="C2161" s="445">
        <v>31.695782000000001</v>
      </c>
      <c r="D2161" s="446">
        <f t="shared" si="67"/>
        <v>-0.12003258404702666</v>
      </c>
      <c r="E2161" s="80">
        <v>4.8823490770211198E-3</v>
      </c>
      <c r="F2161">
        <v>2151</v>
      </c>
      <c r="G2161" s="80">
        <f t="shared" ca="1" si="68"/>
        <v>-1.5031053686865707E-2</v>
      </c>
    </row>
    <row r="2162" spans="2:7">
      <c r="B2162" s="444">
        <v>45421</v>
      </c>
      <c r="C2162" s="445">
        <v>1310.005981</v>
      </c>
      <c r="D2162" s="446">
        <f t="shared" si="67"/>
        <v>7.6990562906055882E-2</v>
      </c>
      <c r="E2162" s="80">
        <v>4.8719328670863149E-3</v>
      </c>
      <c r="F2162">
        <v>2152</v>
      </c>
      <c r="G2162" s="80">
        <f t="shared" ca="1" si="68"/>
        <v>1.1020729992613935E-2</v>
      </c>
    </row>
    <row r="2163" spans="2:7">
      <c r="B2163" s="444">
        <v>42174</v>
      </c>
      <c r="C2163" s="445">
        <v>361.962219</v>
      </c>
      <c r="D2163" s="446">
        <f t="shared" si="67"/>
        <v>-5.2333550547154162E-2</v>
      </c>
      <c r="E2163" s="80">
        <v>4.8700809310504578E-3</v>
      </c>
      <c r="F2163">
        <v>2153</v>
      </c>
      <c r="G2163" s="80">
        <f t="shared" ca="1" si="68"/>
        <v>2.9229404206054261E-2</v>
      </c>
    </row>
    <row r="2164" spans="2:7">
      <c r="B2164" s="444">
        <v>44503</v>
      </c>
      <c r="C2164" s="445">
        <v>1044.598755</v>
      </c>
      <c r="D2164" s="446">
        <f t="shared" si="67"/>
        <v>4.2420125550454379E-2</v>
      </c>
      <c r="E2164" s="80">
        <v>4.8690165672382602E-3</v>
      </c>
      <c r="F2164">
        <v>2154</v>
      </c>
      <c r="G2164" s="80">
        <f t="shared" ca="1" si="68"/>
        <v>-1.3952749646477738E-2</v>
      </c>
    </row>
    <row r="2165" spans="2:7">
      <c r="B2165" s="444">
        <v>42692</v>
      </c>
      <c r="C2165" s="445">
        <v>313.859894</v>
      </c>
      <c r="D2165" s="446">
        <f t="shared" si="67"/>
        <v>5.7570352754657161E-2</v>
      </c>
      <c r="E2165" s="80">
        <v>4.8673426423666566E-3</v>
      </c>
      <c r="F2165">
        <v>2155</v>
      </c>
      <c r="G2165" s="80">
        <f t="shared" ca="1" si="68"/>
        <v>-1.0236224316367733E-2</v>
      </c>
    </row>
    <row r="2166" spans="2:7">
      <c r="B2166" s="444">
        <v>40368</v>
      </c>
      <c r="C2166" s="445">
        <v>66.222747999999996</v>
      </c>
      <c r="D2166" s="446">
        <f t="shared" si="67"/>
        <v>-0.10373001776198931</v>
      </c>
      <c r="E2166" s="80">
        <v>4.86692302304359E-3</v>
      </c>
      <c r="F2166">
        <v>2156</v>
      </c>
      <c r="G2166" s="80">
        <f t="shared" ca="1" si="68"/>
        <v>-3.7728179074042877E-2</v>
      </c>
    </row>
    <row r="2167" spans="2:7">
      <c r="B2167" s="444">
        <v>45040</v>
      </c>
      <c r="C2167" s="445">
        <v>988.99279799999999</v>
      </c>
      <c r="D2167" s="446">
        <f t="shared" si="67"/>
        <v>1.1452953065349103E-2</v>
      </c>
      <c r="E2167" s="80">
        <v>4.8621875984538043E-3</v>
      </c>
      <c r="F2167">
        <v>2157</v>
      </c>
      <c r="G2167" s="80">
        <f t="shared" ca="1" si="68"/>
        <v>-7.4182321572745348E-3</v>
      </c>
    </row>
    <row r="2168" spans="2:7">
      <c r="B2168" s="444">
        <v>44530</v>
      </c>
      <c r="C2168" s="445">
        <v>1011.121155</v>
      </c>
      <c r="D2168" s="446">
        <f t="shared" si="67"/>
        <v>7.3943661971830998E-2</v>
      </c>
      <c r="E2168" s="80">
        <v>4.8535767613981928E-3</v>
      </c>
      <c r="F2168">
        <v>2158</v>
      </c>
      <c r="G2168" s="80">
        <f t="shared" ca="1" si="68"/>
        <v>-2.0281398833938598E-3</v>
      </c>
    </row>
    <row r="2169" spans="2:7">
      <c r="B2169" s="444">
        <v>41464</v>
      </c>
      <c r="C2169" s="445">
        <v>156.90130600000001</v>
      </c>
      <c r="D2169" s="446">
        <f t="shared" si="67"/>
        <v>-1.7929466379289938E-2</v>
      </c>
      <c r="E2169" s="80">
        <v>4.8240438700091204E-3</v>
      </c>
      <c r="F2169">
        <v>2159</v>
      </c>
      <c r="G2169" s="80">
        <f t="shared" ca="1" si="68"/>
        <v>6.9337738744318887E-3</v>
      </c>
    </row>
    <row r="2170" spans="2:7">
      <c r="B2170" s="444">
        <v>42221</v>
      </c>
      <c r="C2170" s="445">
        <v>369.53103599999997</v>
      </c>
      <c r="D2170" s="446">
        <f t="shared" si="67"/>
        <v>9.0390227525115607E-2</v>
      </c>
      <c r="E2170" s="80">
        <v>4.8238834565927924E-3</v>
      </c>
      <c r="F2170">
        <v>2160</v>
      </c>
      <c r="G2170" s="80">
        <f t="shared" ca="1" si="68"/>
        <v>8.8638323801919581E-3</v>
      </c>
    </row>
    <row r="2171" spans="2:7">
      <c r="B2171" s="444">
        <v>38721</v>
      </c>
      <c r="C2171" s="445">
        <v>44.100132000000002</v>
      </c>
      <c r="D2171" s="446">
        <f t="shared" si="67"/>
        <v>1.1361855508541074E-2</v>
      </c>
      <c r="E2171" s="80">
        <v>4.8030810587942341E-3</v>
      </c>
      <c r="F2171">
        <v>2161</v>
      </c>
      <c r="G2171" s="80">
        <f t="shared" ca="1" si="68"/>
        <v>2.7240415653639449E-2</v>
      </c>
    </row>
    <row r="2172" spans="2:7">
      <c r="B2172" s="444">
        <v>38286</v>
      </c>
      <c r="C2172" s="445">
        <v>27.951198999999999</v>
      </c>
      <c r="D2172" s="446">
        <f t="shared" si="67"/>
        <v>-9.6836592672973065E-2</v>
      </c>
      <c r="E2172" s="80">
        <v>4.7949490207965795E-3</v>
      </c>
      <c r="F2172">
        <v>2162</v>
      </c>
      <c r="G2172" s="80">
        <f t="shared" ca="1" si="68"/>
        <v>-1.5043054480794129E-2</v>
      </c>
    </row>
    <row r="2173" spans="2:7">
      <c r="B2173" s="444">
        <v>42391</v>
      </c>
      <c r="C2173" s="445">
        <v>334.535461</v>
      </c>
      <c r="D2173" s="446">
        <f t="shared" si="67"/>
        <v>-4.792813026389664E-2</v>
      </c>
      <c r="E2173" s="80">
        <v>4.7889894969681546E-3</v>
      </c>
      <c r="F2173">
        <v>2163</v>
      </c>
      <c r="G2173" s="80">
        <f t="shared" ca="1" si="68"/>
        <v>1.1437255820781252E-2</v>
      </c>
    </row>
    <row r="2174" spans="2:7">
      <c r="B2174" s="444">
        <v>44525</v>
      </c>
      <c r="C2174" s="445">
        <v>998.82244900000001</v>
      </c>
      <c r="D2174" s="446">
        <f t="shared" si="67"/>
        <v>0.15469398340248963</v>
      </c>
      <c r="E2174" s="80">
        <v>4.7791879666163606E-3</v>
      </c>
      <c r="F2174">
        <v>2164</v>
      </c>
      <c r="G2174" s="80">
        <f t="shared" ca="1" si="68"/>
        <v>-4.1029263329865055E-2</v>
      </c>
    </row>
    <row r="2175" spans="2:7">
      <c r="B2175" s="444">
        <v>38560</v>
      </c>
      <c r="C2175" s="445">
        <v>31.361775999999999</v>
      </c>
      <c r="D2175" s="446">
        <f t="shared" si="67"/>
        <v>9.1863173597843684E-3</v>
      </c>
      <c r="E2175" s="80">
        <v>4.7774204441402013E-3</v>
      </c>
      <c r="F2175">
        <v>2165</v>
      </c>
      <c r="G2175" s="80">
        <f t="shared" ca="1" si="68"/>
        <v>1.9620840539649374E-2</v>
      </c>
    </row>
    <row r="2176" spans="2:7">
      <c r="B2176" s="444">
        <v>38209</v>
      </c>
      <c r="C2176" s="445">
        <v>24.626719000000001</v>
      </c>
      <c r="D2176" s="446">
        <f t="shared" si="67"/>
        <v>-2.9242886178861838E-2</v>
      </c>
      <c r="E2176" s="80">
        <v>4.7628759891735761E-3</v>
      </c>
      <c r="F2176">
        <v>2166</v>
      </c>
      <c r="G2176" s="80">
        <f t="shared" ca="1" si="68"/>
        <v>-6.4444775217675741E-3</v>
      </c>
    </row>
    <row r="2177" spans="2:7">
      <c r="B2177" s="444">
        <v>39360</v>
      </c>
      <c r="C2177" s="445">
        <v>50.792538</v>
      </c>
      <c r="D2177" s="446">
        <f t="shared" si="67"/>
        <v>-6.9591527987897139E-2</v>
      </c>
      <c r="E2177" s="80">
        <v>4.7600775970726428E-3</v>
      </c>
      <c r="F2177">
        <v>2167</v>
      </c>
      <c r="G2177" s="80">
        <f t="shared" ca="1" si="68"/>
        <v>4.4343176680120465E-2</v>
      </c>
    </row>
    <row r="2178" spans="2:7">
      <c r="B2178" s="444">
        <v>42304</v>
      </c>
      <c r="C2178" s="445">
        <v>345.85601800000001</v>
      </c>
      <c r="D2178" s="446">
        <f t="shared" si="67"/>
        <v>0.11013724512556755</v>
      </c>
      <c r="E2178" s="80">
        <v>4.7476572886495649E-3</v>
      </c>
      <c r="F2178">
        <v>2168</v>
      </c>
      <c r="G2178" s="80">
        <f t="shared" ca="1" si="68"/>
        <v>-2.8103440677636801E-2</v>
      </c>
    </row>
    <row r="2179" spans="2:7">
      <c r="B2179" s="444">
        <v>38107</v>
      </c>
      <c r="C2179" s="445">
        <v>20.856528999999998</v>
      </c>
      <c r="D2179" s="446">
        <f t="shared" si="67"/>
        <v>-0.12399714949081631</v>
      </c>
      <c r="E2179" s="80">
        <v>4.7473299911975353E-3</v>
      </c>
      <c r="F2179">
        <v>2169</v>
      </c>
      <c r="G2179" s="80">
        <f t="shared" ca="1" si="68"/>
        <v>-2.7793231373350009E-2</v>
      </c>
    </row>
    <row r="2180" spans="2:7">
      <c r="B2180" s="444">
        <v>43501</v>
      </c>
      <c r="C2180" s="445">
        <v>443.24529999999999</v>
      </c>
      <c r="D2180" s="446">
        <f t="shared" si="67"/>
        <v>1.235745869211069E-2</v>
      </c>
      <c r="E2180" s="80">
        <v>4.7470033366385778E-3</v>
      </c>
      <c r="F2180">
        <v>2170</v>
      </c>
      <c r="G2180" s="80">
        <f t="shared" ca="1" si="68"/>
        <v>3.4514033227324513E-2</v>
      </c>
    </row>
    <row r="2181" spans="2:7">
      <c r="B2181" s="444">
        <v>42970</v>
      </c>
      <c r="C2181" s="445">
        <v>367.658051</v>
      </c>
      <c r="D2181" s="446">
        <f t="shared" si="67"/>
        <v>0.10292607802874754</v>
      </c>
      <c r="E2181" s="80">
        <v>4.7386305867298528E-3</v>
      </c>
      <c r="F2181">
        <v>2171</v>
      </c>
      <c r="G2181" s="80">
        <f t="shared" ca="1" si="68"/>
        <v>-4.3686495256544788E-3</v>
      </c>
    </row>
    <row r="2182" spans="2:7">
      <c r="B2182" s="444">
        <v>38960</v>
      </c>
      <c r="C2182" s="445">
        <v>47.063704999999999</v>
      </c>
      <c r="D2182" s="446">
        <f t="shared" si="67"/>
        <v>-0.13727053300560244</v>
      </c>
      <c r="E2182" s="80">
        <v>4.733553511918398E-3</v>
      </c>
      <c r="F2182">
        <v>2172</v>
      </c>
      <c r="G2182" s="80">
        <f t="shared" ca="1" si="68"/>
        <v>1.6761986221673675E-2</v>
      </c>
    </row>
    <row r="2183" spans="2:7">
      <c r="B2183" s="444">
        <v>45159</v>
      </c>
      <c r="C2183" s="445">
        <v>1135.084106</v>
      </c>
      <c r="D2183" s="446">
        <f t="shared" si="67"/>
        <v>5.1260562888469918E-2</v>
      </c>
      <c r="E2183" s="80">
        <v>4.7286577550746944E-3</v>
      </c>
      <c r="F2183">
        <v>2173</v>
      </c>
      <c r="G2183" s="80">
        <f t="shared" ca="1" si="68"/>
        <v>-1.826435461805585E-2</v>
      </c>
    </row>
    <row r="2184" spans="2:7">
      <c r="B2184" s="444">
        <v>42957</v>
      </c>
      <c r="C2184" s="445">
        <v>368.86956800000002</v>
      </c>
      <c r="D2184" s="446">
        <f t="shared" si="67"/>
        <v>6.0745240388176969E-2</v>
      </c>
      <c r="E2184" s="80">
        <v>4.7226568904308319E-3</v>
      </c>
      <c r="F2184">
        <v>2174</v>
      </c>
      <c r="G2184" s="80">
        <f t="shared" ca="1" si="68"/>
        <v>3.547483739060777E-2</v>
      </c>
    </row>
    <row r="2185" spans="2:7">
      <c r="B2185" s="444">
        <v>40497</v>
      </c>
      <c r="C2185" s="445">
        <v>74.553413000000006</v>
      </c>
      <c r="D2185" s="446">
        <f t="shared" si="67"/>
        <v>-6.3544918487686397E-2</v>
      </c>
      <c r="E2185" s="80">
        <v>4.720975141982775E-3</v>
      </c>
      <c r="F2185">
        <v>2175</v>
      </c>
      <c r="G2185" s="80">
        <f t="shared" ca="1" si="68"/>
        <v>-9.6814495933354536E-3</v>
      </c>
    </row>
    <row r="2186" spans="2:7">
      <c r="B2186" s="444">
        <v>43245</v>
      </c>
      <c r="C2186" s="445">
        <v>385.19372600000003</v>
      </c>
      <c r="D2186" s="446">
        <f t="shared" si="67"/>
        <v>5.9744651652902769E-2</v>
      </c>
      <c r="E2186" s="80">
        <v>4.7164746956600556E-3</v>
      </c>
      <c r="F2186">
        <v>2176</v>
      </c>
      <c r="G2186" s="80">
        <f t="shared" ca="1" si="68"/>
        <v>-1.7519599088529826E-2</v>
      </c>
    </row>
    <row r="2187" spans="2:7">
      <c r="B2187" s="444">
        <v>40807</v>
      </c>
      <c r="C2187" s="445">
        <v>75.282027999999997</v>
      </c>
      <c r="D2187" s="446">
        <f t="shared" ref="D2187:D2250" si="69">B2187/B2188-1</f>
        <v>6.5364313551379283E-3</v>
      </c>
      <c r="E2187" s="80">
        <v>4.7121036186879017E-3</v>
      </c>
      <c r="F2187">
        <v>2177</v>
      </c>
      <c r="G2187" s="80">
        <f t="shared" ref="G2187:G2250" ca="1" si="70">_xlfn.NORM.INV(RAND(),M$13,M$14)</f>
        <v>1.3794524881192337E-2</v>
      </c>
    </row>
    <row r="2188" spans="2:7">
      <c r="B2188" s="444">
        <v>40542</v>
      </c>
      <c r="C2188" s="445">
        <v>84.712669000000005</v>
      </c>
      <c r="D2188" s="446">
        <f t="shared" si="69"/>
        <v>-4.0607695584268022E-2</v>
      </c>
      <c r="E2188" s="80">
        <v>4.7017993486924148E-3</v>
      </c>
      <c r="F2188">
        <v>2178</v>
      </c>
      <c r="G2188" s="80">
        <f t="shared" ca="1" si="70"/>
        <v>-2.8662081037077819E-2</v>
      </c>
    </row>
    <row r="2189" spans="2:7">
      <c r="B2189" s="444">
        <v>42258</v>
      </c>
      <c r="C2189" s="445">
        <v>364.67804000000001</v>
      </c>
      <c r="D2189" s="446">
        <f t="shared" si="69"/>
        <v>4.8169461256077017E-2</v>
      </c>
      <c r="E2189" s="80">
        <v>4.6949187452198782E-3</v>
      </c>
      <c r="F2189">
        <v>2179</v>
      </c>
      <c r="G2189" s="80">
        <f t="shared" ca="1" si="70"/>
        <v>-1.8950224140278852E-3</v>
      </c>
    </row>
    <row r="2190" spans="2:7">
      <c r="B2190" s="444">
        <v>40316</v>
      </c>
      <c r="C2190" s="445">
        <v>72.619620999999995</v>
      </c>
      <c r="D2190" s="446">
        <f t="shared" si="69"/>
        <v>-9.0548161515903502E-2</v>
      </c>
      <c r="E2190" s="80">
        <v>4.6917078688799574E-3</v>
      </c>
      <c r="F2190">
        <v>2180</v>
      </c>
      <c r="G2190" s="80">
        <f t="shared" ca="1" si="70"/>
        <v>-4.8220544357455965E-2</v>
      </c>
    </row>
    <row r="2191" spans="2:7">
      <c r="B2191" s="444">
        <v>44330</v>
      </c>
      <c r="C2191" s="445">
        <v>797.02447500000005</v>
      </c>
      <c r="D2191" s="446">
        <f t="shared" si="69"/>
        <v>-2.229769965373507E-2</v>
      </c>
      <c r="E2191" s="80">
        <v>4.6904455465879291E-3</v>
      </c>
      <c r="F2191">
        <v>2181</v>
      </c>
      <c r="G2191" s="80">
        <f t="shared" ca="1" si="70"/>
        <v>1.5579571996401994E-2</v>
      </c>
    </row>
    <row r="2192" spans="2:7">
      <c r="B2192" s="444">
        <v>45341</v>
      </c>
      <c r="C2192" s="445">
        <v>1640.4801030000001</v>
      </c>
      <c r="D2192" s="446">
        <f t="shared" si="69"/>
        <v>9.5166783411028799E-2</v>
      </c>
      <c r="E2192" s="80">
        <v>4.6778465882832965E-3</v>
      </c>
      <c r="F2192">
        <v>2182</v>
      </c>
      <c r="G2192" s="80">
        <f t="shared" ca="1" si="70"/>
        <v>2.5696834783844665E-2</v>
      </c>
    </row>
    <row r="2193" spans="2:7">
      <c r="B2193" s="444">
        <v>41401</v>
      </c>
      <c r="C2193" s="445">
        <v>143.69508400000001</v>
      </c>
      <c r="D2193" s="446">
        <f t="shared" si="69"/>
        <v>6.0775320915216868E-2</v>
      </c>
      <c r="E2193" s="80">
        <v>4.6667984780532912E-3</v>
      </c>
      <c r="F2193">
        <v>2183</v>
      </c>
      <c r="G2193" s="80">
        <f t="shared" ca="1" si="70"/>
        <v>-1.8721262854614118E-2</v>
      </c>
    </row>
    <row r="2194" spans="2:7">
      <c r="B2194" s="444">
        <v>39029</v>
      </c>
      <c r="C2194" s="445">
        <v>49.138621999999998</v>
      </c>
      <c r="D2194" s="446">
        <f t="shared" si="69"/>
        <v>-4.9741916634203354E-2</v>
      </c>
      <c r="E2194" s="80">
        <v>4.6634538615712984E-3</v>
      </c>
      <c r="F2194">
        <v>2184</v>
      </c>
      <c r="G2194" s="80">
        <f t="shared" ca="1" si="70"/>
        <v>2.6337997693662962E-2</v>
      </c>
    </row>
    <row r="2195" spans="2:7">
      <c r="B2195" s="444">
        <v>41072</v>
      </c>
      <c r="C2195" s="445">
        <v>91.319252000000006</v>
      </c>
      <c r="D2195" s="446">
        <f t="shared" si="69"/>
        <v>-1.1646934257387609E-2</v>
      </c>
      <c r="E2195" s="80">
        <v>4.6634058478447482E-3</v>
      </c>
      <c r="F2195">
        <v>2185</v>
      </c>
      <c r="G2195" s="80">
        <f t="shared" ca="1" si="70"/>
        <v>-2.0575918011887878E-2</v>
      </c>
    </row>
    <row r="2196" spans="2:7">
      <c r="B2196" s="444">
        <v>41556</v>
      </c>
      <c r="C2196" s="445">
        <v>212.02420000000001</v>
      </c>
      <c r="D2196" s="446">
        <f t="shared" si="69"/>
        <v>-3.0696025377868974E-2</v>
      </c>
      <c r="E2196" s="80">
        <v>4.6541593950288895E-3</v>
      </c>
      <c r="F2196">
        <v>2186</v>
      </c>
      <c r="G2196" s="80">
        <f t="shared" ca="1" si="70"/>
        <v>1.1991883967113166E-2</v>
      </c>
    </row>
    <row r="2197" spans="2:7">
      <c r="B2197" s="444">
        <v>42872</v>
      </c>
      <c r="C2197" s="445">
        <v>353.330444</v>
      </c>
      <c r="D2197" s="446">
        <f t="shared" si="69"/>
        <v>-2.5304080936683016E-2</v>
      </c>
      <c r="E2197" s="80">
        <v>4.6492828865194458E-3</v>
      </c>
      <c r="F2197">
        <v>2187</v>
      </c>
      <c r="G2197" s="80">
        <f t="shared" ca="1" si="70"/>
        <v>2.9714669076707379E-2</v>
      </c>
    </row>
    <row r="2198" spans="2:7">
      <c r="B2198" s="444">
        <v>43985</v>
      </c>
      <c r="C2198" s="445">
        <v>480.40365600000001</v>
      </c>
      <c r="D2198" s="446">
        <f t="shared" si="69"/>
        <v>8.6683330657921775E-3</v>
      </c>
      <c r="E2198" s="80">
        <v>4.641288228085072E-3</v>
      </c>
      <c r="F2198">
        <v>2188</v>
      </c>
      <c r="G2198" s="80">
        <f t="shared" ca="1" si="70"/>
        <v>-1.5080776252342306E-2</v>
      </c>
    </row>
    <row r="2199" spans="2:7">
      <c r="B2199" s="444">
        <v>43607</v>
      </c>
      <c r="C2199" s="445">
        <v>449.69317599999999</v>
      </c>
      <c r="D2199" s="446">
        <f t="shared" si="69"/>
        <v>0.15622431393344827</v>
      </c>
      <c r="E2199" s="80">
        <v>4.6397141995462299E-3</v>
      </c>
      <c r="F2199">
        <v>2189</v>
      </c>
      <c r="G2199" s="80">
        <f t="shared" ca="1" si="70"/>
        <v>-4.7328767505097465E-2</v>
      </c>
    </row>
    <row r="2200" spans="2:7">
      <c r="B2200" s="444">
        <v>37715</v>
      </c>
      <c r="C2200" s="445">
        <v>12.017721</v>
      </c>
      <c r="D2200" s="446">
        <f t="shared" si="69"/>
        <v>-8.547526673132877E-2</v>
      </c>
      <c r="E2200" s="80">
        <v>4.6139920615428931E-3</v>
      </c>
      <c r="F2200">
        <v>2190</v>
      </c>
      <c r="G2200" s="80">
        <f t="shared" ca="1" si="70"/>
        <v>-1.5738422979470548E-2</v>
      </c>
    </row>
    <row r="2201" spans="2:7">
      <c r="B2201" s="444">
        <v>41240</v>
      </c>
      <c r="C2201" s="445">
        <v>121.92366800000001</v>
      </c>
      <c r="D2201" s="446">
        <f t="shared" si="69"/>
        <v>-6.6904993551598513E-2</v>
      </c>
      <c r="E2201" s="80">
        <v>4.6098521131401338E-3</v>
      </c>
      <c r="F2201">
        <v>2191</v>
      </c>
      <c r="G2201" s="80">
        <f t="shared" ca="1" si="70"/>
        <v>2.7640616518763528E-2</v>
      </c>
    </row>
    <row r="2202" spans="2:7">
      <c r="B2202" s="444">
        <v>44197</v>
      </c>
      <c r="C2202" s="445">
        <v>819.873108</v>
      </c>
      <c r="D2202" s="446">
        <f t="shared" si="69"/>
        <v>2.7550451036919998E-2</v>
      </c>
      <c r="E2202" s="80">
        <v>4.5976744743134734E-3</v>
      </c>
      <c r="F2202">
        <v>2192</v>
      </c>
      <c r="G2202" s="80">
        <f t="shared" ca="1" si="70"/>
        <v>-1.9449572650459282E-2</v>
      </c>
    </row>
    <row r="2203" spans="2:7">
      <c r="B2203" s="444">
        <v>43012</v>
      </c>
      <c r="C2203" s="445">
        <v>370.415344</v>
      </c>
      <c r="D2203" s="446">
        <f t="shared" si="69"/>
        <v>3.2800268933391052E-2</v>
      </c>
      <c r="E2203" s="80">
        <v>4.5886019515348764E-3</v>
      </c>
      <c r="F2203">
        <v>2193</v>
      </c>
      <c r="G2203" s="80">
        <f t="shared" ca="1" si="70"/>
        <v>2.282943472102044E-2</v>
      </c>
    </row>
    <row r="2204" spans="2:7">
      <c r="B2204" s="444">
        <v>41646</v>
      </c>
      <c r="C2204" s="445">
        <v>241.27006499999999</v>
      </c>
      <c r="D2204" s="446">
        <f t="shared" si="69"/>
        <v>8.2783006603920795E-2</v>
      </c>
      <c r="E2204" s="80">
        <v>4.5579655937553198E-3</v>
      </c>
      <c r="F2204">
        <v>2194</v>
      </c>
      <c r="G2204" s="80">
        <f t="shared" ca="1" si="70"/>
        <v>3.6926303306669434E-2</v>
      </c>
    </row>
    <row r="2205" spans="2:7">
      <c r="B2205" s="444">
        <v>38462</v>
      </c>
      <c r="C2205" s="445">
        <v>26.722194999999999</v>
      </c>
      <c r="D2205" s="446">
        <f t="shared" si="69"/>
        <v>-0.11123948608928735</v>
      </c>
      <c r="E2205" s="80">
        <v>4.5491209921002529E-3</v>
      </c>
      <c r="F2205">
        <v>2195</v>
      </c>
      <c r="G2205" s="80">
        <f t="shared" ca="1" si="70"/>
        <v>-6.4460312753662112E-3</v>
      </c>
    </row>
    <row r="2206" spans="2:7">
      <c r="B2206" s="444">
        <v>43276</v>
      </c>
      <c r="C2206" s="445">
        <v>382.20806900000002</v>
      </c>
      <c r="D2206" s="446">
        <f t="shared" si="69"/>
        <v>-3.2895324930723113E-2</v>
      </c>
      <c r="E2206" s="80">
        <v>4.5317116843752725E-3</v>
      </c>
      <c r="F2206">
        <v>2196</v>
      </c>
      <c r="G2206" s="80">
        <f t="shared" ca="1" si="70"/>
        <v>-1.5520162283164931E-2</v>
      </c>
    </row>
    <row r="2207" spans="2:7">
      <c r="B2207" s="444">
        <v>44748</v>
      </c>
      <c r="C2207" s="445">
        <v>898.22522000000004</v>
      </c>
      <c r="D2207" s="446">
        <f t="shared" si="69"/>
        <v>0.16126018580993406</v>
      </c>
      <c r="E2207" s="80">
        <v>4.5308088838635907E-3</v>
      </c>
      <c r="F2207">
        <v>2197</v>
      </c>
      <c r="G2207" s="80">
        <f t="shared" ca="1" si="70"/>
        <v>-2.8982276427409401E-2</v>
      </c>
    </row>
    <row r="2208" spans="2:7">
      <c r="B2208" s="444">
        <v>38534</v>
      </c>
      <c r="C2208" s="445">
        <v>30.707239000000001</v>
      </c>
      <c r="D2208" s="446">
        <f t="shared" si="69"/>
        <v>-5.3241935087590009E-2</v>
      </c>
      <c r="E2208" s="80">
        <v>4.5191067815095742E-3</v>
      </c>
      <c r="F2208">
        <v>2198</v>
      </c>
      <c r="G2208" s="80">
        <f t="shared" ca="1" si="70"/>
        <v>-2.6448692561089136E-2</v>
      </c>
    </row>
    <row r="2209" spans="2:7">
      <c r="B2209" s="444">
        <v>40701</v>
      </c>
      <c r="C2209" s="445">
        <v>95.110695000000007</v>
      </c>
      <c r="D2209" s="446">
        <f t="shared" si="69"/>
        <v>-1.7904109258499612E-2</v>
      </c>
      <c r="E2209" s="80">
        <v>4.5140594978698712E-3</v>
      </c>
      <c r="F2209">
        <v>2199</v>
      </c>
      <c r="G2209" s="80">
        <f t="shared" ca="1" si="70"/>
        <v>1.0745728865940832E-2</v>
      </c>
    </row>
    <row r="2210" spans="2:7">
      <c r="B2210" s="444">
        <v>41443</v>
      </c>
      <c r="C2210" s="445">
        <v>148.71057099999999</v>
      </c>
      <c r="D2210" s="446">
        <f t="shared" si="69"/>
        <v>-7.7445349717287781E-2</v>
      </c>
      <c r="E2210" s="80">
        <v>4.5086872713295811E-3</v>
      </c>
      <c r="F2210">
        <v>2200</v>
      </c>
      <c r="G2210" s="80">
        <f t="shared" ca="1" si="70"/>
        <v>2.6269311352053491E-2</v>
      </c>
    </row>
    <row r="2211" spans="2:7">
      <c r="B2211" s="444">
        <v>44922</v>
      </c>
      <c r="C2211" s="445">
        <v>963.66546600000004</v>
      </c>
      <c r="D2211" s="446">
        <f t="shared" si="69"/>
        <v>3.3259729505934255E-2</v>
      </c>
      <c r="E2211" s="80">
        <v>4.5072312998633013E-3</v>
      </c>
      <c r="F2211">
        <v>2201</v>
      </c>
      <c r="G2211" s="80">
        <f t="shared" ca="1" si="70"/>
        <v>-1.2509244613094947E-2</v>
      </c>
    </row>
    <row r="2212" spans="2:7">
      <c r="B2212" s="444">
        <v>43476</v>
      </c>
      <c r="C2212" s="445">
        <v>396.92205799999999</v>
      </c>
      <c r="D2212" s="446">
        <f t="shared" si="69"/>
        <v>5.8300943920044368E-3</v>
      </c>
      <c r="E2212" s="80">
        <v>4.4879490174445369E-3</v>
      </c>
      <c r="F2212">
        <v>2202</v>
      </c>
      <c r="G2212" s="80">
        <f t="shared" ca="1" si="70"/>
        <v>-3.5451660502959184E-2</v>
      </c>
    </row>
    <row r="2213" spans="2:7">
      <c r="B2213" s="444">
        <v>43224</v>
      </c>
      <c r="C2213" s="445">
        <v>390.16790800000001</v>
      </c>
      <c r="D2213" s="446">
        <f t="shared" si="69"/>
        <v>6.2693612627231055E-2</v>
      </c>
      <c r="E2213" s="80">
        <v>4.4829653210805009E-3</v>
      </c>
      <c r="F2213">
        <v>2203</v>
      </c>
      <c r="G2213" s="80">
        <f t="shared" ca="1" si="70"/>
        <v>-5.5255700628446883E-3</v>
      </c>
    </row>
    <row r="2214" spans="2:7">
      <c r="B2214" s="444">
        <v>40674</v>
      </c>
      <c r="C2214" s="445">
        <v>93.912070999999997</v>
      </c>
      <c r="D2214" s="446">
        <f t="shared" si="69"/>
        <v>-5.0050213700165824E-2</v>
      </c>
      <c r="E2214" s="80">
        <v>4.4722576784705925E-3</v>
      </c>
      <c r="F2214">
        <v>2204</v>
      </c>
      <c r="G2214" s="80">
        <f t="shared" ca="1" si="70"/>
        <v>5.3409380234360716E-3</v>
      </c>
    </row>
    <row r="2215" spans="2:7">
      <c r="B2215" s="444">
        <v>42817</v>
      </c>
      <c r="C2215" s="445">
        <v>362.89282200000002</v>
      </c>
      <c r="D2215" s="446">
        <f t="shared" si="69"/>
        <v>-7.2341116186325216E-3</v>
      </c>
      <c r="E2215" s="80">
        <v>4.4686897553385396E-3</v>
      </c>
      <c r="F2215">
        <v>2205</v>
      </c>
      <c r="G2215" s="80">
        <f t="shared" ca="1" si="70"/>
        <v>4.0342867526189846E-2</v>
      </c>
    </row>
    <row r="2216" spans="2:7">
      <c r="B2216" s="444">
        <v>43129</v>
      </c>
      <c r="C2216" s="445">
        <v>424.65930200000003</v>
      </c>
      <c r="D2216" s="446">
        <f t="shared" si="69"/>
        <v>9.5284049064174425E-2</v>
      </c>
      <c r="E2216" s="80">
        <v>4.4663535233444573E-3</v>
      </c>
      <c r="F2216">
        <v>2206</v>
      </c>
      <c r="G2216" s="80">
        <f t="shared" ca="1" si="70"/>
        <v>2.8821553156098199E-3</v>
      </c>
    </row>
    <row r="2217" spans="2:7">
      <c r="B2217" s="444">
        <v>39377</v>
      </c>
      <c r="C2217" s="445">
        <v>50.468902999999997</v>
      </c>
      <c r="D2217" s="446">
        <f t="shared" si="69"/>
        <v>-0.12261586452762918</v>
      </c>
      <c r="E2217" s="80">
        <v>4.4590632537959696E-3</v>
      </c>
      <c r="F2217">
        <v>2207</v>
      </c>
      <c r="G2217" s="80">
        <f t="shared" ca="1" si="70"/>
        <v>-3.4537947832211759E-3</v>
      </c>
    </row>
    <row r="2218" spans="2:7">
      <c r="B2218" s="444">
        <v>44880</v>
      </c>
      <c r="C2218" s="445">
        <v>1026.477905</v>
      </c>
      <c r="D2218" s="446">
        <f t="shared" si="69"/>
        <v>0.17557691803965736</v>
      </c>
      <c r="E2218" s="80">
        <v>4.4587155000195278E-3</v>
      </c>
      <c r="F2218">
        <v>2208</v>
      </c>
      <c r="G2218" s="80">
        <f t="shared" ca="1" si="70"/>
        <v>-8.4218511584043341E-3</v>
      </c>
    </row>
    <row r="2219" spans="2:7">
      <c r="B2219" s="444">
        <v>38177</v>
      </c>
      <c r="C2219" s="445">
        <v>22.198143000000002</v>
      </c>
      <c r="D2219" s="446">
        <f t="shared" si="69"/>
        <v>-0.15617885639767481</v>
      </c>
      <c r="E2219" s="80">
        <v>4.4580855029143773E-3</v>
      </c>
      <c r="F2219">
        <v>2209</v>
      </c>
      <c r="G2219" s="80">
        <f t="shared" ca="1" si="70"/>
        <v>2.2607332680569577E-2</v>
      </c>
    </row>
    <row r="2220" spans="2:7">
      <c r="B2220" s="444">
        <v>45243</v>
      </c>
      <c r="C2220" s="445">
        <v>1225.3748780000001</v>
      </c>
      <c r="D2220" s="446">
        <f t="shared" si="69"/>
        <v>5.6905328205925088E-3</v>
      </c>
      <c r="E2220" s="80">
        <v>4.420813515455313E-3</v>
      </c>
      <c r="F2220">
        <v>2210</v>
      </c>
      <c r="G2220" s="80">
        <f t="shared" ca="1" si="70"/>
        <v>7.8070752355701416E-3</v>
      </c>
    </row>
    <row r="2221" spans="2:7">
      <c r="B2221" s="444">
        <v>44987</v>
      </c>
      <c r="C2221" s="445">
        <v>1037.689453</v>
      </c>
      <c r="D2221" s="446">
        <f t="shared" si="69"/>
        <v>6.3748788158237035E-2</v>
      </c>
      <c r="E2221" s="80">
        <v>4.4046927929026758E-3</v>
      </c>
      <c r="F2221">
        <v>2211</v>
      </c>
      <c r="G2221" s="80">
        <f t="shared" ca="1" si="70"/>
        <v>-4.0121992120684895E-2</v>
      </c>
    </row>
    <row r="2222" spans="2:7">
      <c r="B2222" s="444">
        <v>42291</v>
      </c>
      <c r="C2222" s="445">
        <v>330.33846999999997</v>
      </c>
      <c r="D2222" s="446">
        <f t="shared" si="69"/>
        <v>-5.1090468497576702E-2</v>
      </c>
      <c r="E2222" s="80">
        <v>4.3983877546429628E-3</v>
      </c>
      <c r="F2222">
        <v>2212</v>
      </c>
      <c r="G2222" s="80">
        <f t="shared" ca="1" si="70"/>
        <v>1.1443730895647817E-2</v>
      </c>
    </row>
    <row r="2223" spans="2:7">
      <c r="B2223" s="444">
        <v>44568</v>
      </c>
      <c r="C2223" s="445">
        <v>1146.008423</v>
      </c>
      <c r="D2223" s="446">
        <f t="shared" si="69"/>
        <v>8.9895334050670073E-2</v>
      </c>
      <c r="E2223" s="80">
        <v>4.3972398311489247E-3</v>
      </c>
      <c r="F2223">
        <v>2213</v>
      </c>
      <c r="G2223" s="80">
        <f t="shared" ca="1" si="70"/>
        <v>2.6888062399483947E-3</v>
      </c>
    </row>
    <row r="2224" spans="2:7">
      <c r="B2224" s="444">
        <v>40892</v>
      </c>
      <c r="C2224" s="445">
        <v>77.208855</v>
      </c>
      <c r="D2224" s="446">
        <f t="shared" si="69"/>
        <v>4.975098834522762E-2</v>
      </c>
      <c r="E2224" s="80">
        <v>4.3729310599434079E-3</v>
      </c>
      <c r="F2224">
        <v>2214</v>
      </c>
      <c r="G2224" s="80">
        <f t="shared" ca="1" si="70"/>
        <v>-4.8156663246753079E-2</v>
      </c>
    </row>
    <row r="2225" spans="2:7">
      <c r="B2225" s="444">
        <v>38954</v>
      </c>
      <c r="C2225" s="445">
        <v>46.502136</v>
      </c>
      <c r="D2225" s="446">
        <f t="shared" si="69"/>
        <v>-5.1729594196548101E-2</v>
      </c>
      <c r="E2225" s="80">
        <v>4.3694543939047925E-3</v>
      </c>
      <c r="F2225">
        <v>2215</v>
      </c>
      <c r="G2225" s="80">
        <f t="shared" ca="1" si="70"/>
        <v>-8.5203021801015834E-3</v>
      </c>
    </row>
    <row r="2226" spans="2:7">
      <c r="B2226" s="444">
        <v>41079</v>
      </c>
      <c r="C2226" s="445">
        <v>88.907921000000002</v>
      </c>
      <c r="D2226" s="446">
        <f t="shared" si="69"/>
        <v>-3.090424402557268E-2</v>
      </c>
      <c r="E2226" s="80">
        <v>4.3626008418993223E-3</v>
      </c>
      <c r="F2226">
        <v>2216</v>
      </c>
      <c r="G2226" s="80">
        <f t="shared" ca="1" si="70"/>
        <v>1.7412333968069755E-2</v>
      </c>
    </row>
    <row r="2227" spans="2:7">
      <c r="B2227" s="444">
        <v>42389</v>
      </c>
      <c r="C2227" s="445">
        <v>335.59167500000001</v>
      </c>
      <c r="D2227" s="446">
        <f t="shared" si="69"/>
        <v>-8.8849400266548528E-3</v>
      </c>
      <c r="E2227" s="80">
        <v>4.3541899218637603E-3</v>
      </c>
      <c r="F2227">
        <v>2217</v>
      </c>
      <c r="G2227" s="80">
        <f t="shared" ca="1" si="70"/>
        <v>2.4664186494388975E-2</v>
      </c>
    </row>
    <row r="2228" spans="2:7">
      <c r="B2228" s="444">
        <v>42769</v>
      </c>
      <c r="C2228" s="445">
        <v>343.89230300000003</v>
      </c>
      <c r="D2228" s="446">
        <f t="shared" si="69"/>
        <v>8.9905965699141221E-2</v>
      </c>
      <c r="E2228" s="80">
        <v>4.3522016950245934E-3</v>
      </c>
      <c r="F2228">
        <v>2218</v>
      </c>
      <c r="G2228" s="80">
        <f t="shared" ca="1" si="70"/>
        <v>-1.6712862109423722E-2</v>
      </c>
    </row>
    <row r="2229" spans="2:7">
      <c r="B2229" s="444">
        <v>39241</v>
      </c>
      <c r="C2229" s="445">
        <v>57.962059000000004</v>
      </c>
      <c r="D2229" s="446">
        <f t="shared" si="69"/>
        <v>-6.6757039573820398E-2</v>
      </c>
      <c r="E2229" s="80">
        <v>4.3127949652517206E-3</v>
      </c>
      <c r="F2229">
        <v>2219</v>
      </c>
      <c r="G2229" s="80">
        <f t="shared" ca="1" si="70"/>
        <v>1.1071631961822972E-2</v>
      </c>
    </row>
    <row r="2230" spans="2:7">
      <c r="B2230" s="444">
        <v>42048</v>
      </c>
      <c r="C2230" s="445">
        <v>391.06323200000003</v>
      </c>
      <c r="D2230" s="446">
        <f t="shared" si="69"/>
        <v>7.5286415711947718E-2</v>
      </c>
      <c r="E2230" s="80">
        <v>4.3085910365199265E-3</v>
      </c>
      <c r="F2230">
        <v>2220</v>
      </c>
      <c r="G2230" s="80">
        <f t="shared" ca="1" si="70"/>
        <v>-3.9961989453721142E-3</v>
      </c>
    </row>
    <row r="2231" spans="2:7">
      <c r="B2231" s="444">
        <v>39104</v>
      </c>
      <c r="C2231" s="445">
        <v>54.729304999999997</v>
      </c>
      <c r="D2231" s="446">
        <f t="shared" si="69"/>
        <v>-0.13983414355161572</v>
      </c>
      <c r="E2231" s="80">
        <v>4.2989606043544182E-3</v>
      </c>
      <c r="F2231">
        <v>2221</v>
      </c>
      <c r="G2231" s="80">
        <f t="shared" ca="1" si="70"/>
        <v>4.5150090556736336E-3</v>
      </c>
    </row>
    <row r="2232" spans="2:7">
      <c r="B2232" s="444">
        <v>45461</v>
      </c>
      <c r="C2232" s="445">
        <v>1426.264404</v>
      </c>
      <c r="D2232" s="446">
        <f t="shared" si="69"/>
        <v>1.3442418297739511E-2</v>
      </c>
      <c r="E2232" s="80">
        <v>4.2974179546357849E-3</v>
      </c>
      <c r="F2232">
        <v>2222</v>
      </c>
      <c r="G2232" s="80">
        <f t="shared" ca="1" si="70"/>
        <v>2.077539123701504E-2</v>
      </c>
    </row>
    <row r="2233" spans="2:7">
      <c r="B2233" s="444">
        <v>44858</v>
      </c>
      <c r="C2233" s="445">
        <v>959.24859600000002</v>
      </c>
      <c r="D2233" s="446">
        <f t="shared" si="69"/>
        <v>6.7056780608482525E-2</v>
      </c>
      <c r="E2233" s="80">
        <v>4.2835149498319236E-3</v>
      </c>
      <c r="F2233">
        <v>2223</v>
      </c>
      <c r="G2233" s="80">
        <f t="shared" ca="1" si="70"/>
        <v>-2.4614349733187602E-2</v>
      </c>
    </row>
    <row r="2234" spans="2:7">
      <c r="B2234" s="444">
        <v>42039</v>
      </c>
      <c r="C2234" s="445">
        <v>372.89297499999998</v>
      </c>
      <c r="D2234" s="446">
        <f t="shared" si="69"/>
        <v>-1.9727177334732393E-2</v>
      </c>
      <c r="E2234" s="80">
        <v>4.2805565232497678E-3</v>
      </c>
      <c r="F2234">
        <v>2224</v>
      </c>
      <c r="G2234" s="80">
        <f t="shared" ca="1" si="70"/>
        <v>1.5481011098296445E-2</v>
      </c>
    </row>
    <row r="2235" spans="2:7">
      <c r="B2235" s="444">
        <v>42885</v>
      </c>
      <c r="C2235" s="445">
        <v>361.88467400000002</v>
      </c>
      <c r="D2235" s="446">
        <f t="shared" si="69"/>
        <v>0.12126441289512901</v>
      </c>
      <c r="E2235" s="80">
        <v>4.2803441733185732E-3</v>
      </c>
      <c r="F2235">
        <v>2225</v>
      </c>
      <c r="G2235" s="80">
        <f t="shared" ca="1" si="70"/>
        <v>2.4455370526256275E-2</v>
      </c>
    </row>
    <row r="2236" spans="2:7">
      <c r="B2236" s="444">
        <v>38247</v>
      </c>
      <c r="C2236" s="445">
        <v>26.692958999999998</v>
      </c>
      <c r="D2236" s="446">
        <f t="shared" si="69"/>
        <v>-7.6650089324513559E-2</v>
      </c>
      <c r="E2236" s="80">
        <v>4.2775827050740567E-3</v>
      </c>
      <c r="F2236">
        <v>2226</v>
      </c>
      <c r="G2236" s="80">
        <f t="shared" ca="1" si="70"/>
        <v>-2.2189641663376135E-2</v>
      </c>
    </row>
    <row r="2237" spans="2:7">
      <c r="B2237" s="444">
        <v>41422</v>
      </c>
      <c r="C2237" s="445">
        <v>142.04544100000001</v>
      </c>
      <c r="D2237" s="446">
        <f t="shared" si="69"/>
        <v>-3.9356200282937959E-2</v>
      </c>
      <c r="E2237" s="80">
        <v>4.2466254922468583E-3</v>
      </c>
      <c r="F2237">
        <v>2227</v>
      </c>
      <c r="G2237" s="80">
        <f t="shared" ca="1" si="70"/>
        <v>2.8295294744875632E-2</v>
      </c>
    </row>
    <row r="2238" spans="2:7">
      <c r="B2238" s="444">
        <v>43119</v>
      </c>
      <c r="C2238" s="445">
        <v>401.30902099999997</v>
      </c>
      <c r="D2238" s="446">
        <f t="shared" si="69"/>
        <v>-2.7887997114257379E-2</v>
      </c>
      <c r="E2238" s="80">
        <v>4.2440657410283134E-3</v>
      </c>
      <c r="F2238">
        <v>2228</v>
      </c>
      <c r="G2238" s="80">
        <f t="shared" ca="1" si="70"/>
        <v>1.2628396619591462E-2</v>
      </c>
    </row>
    <row r="2239" spans="2:7">
      <c r="B2239" s="444">
        <v>44356</v>
      </c>
      <c r="C2239" s="445">
        <v>850.387024</v>
      </c>
      <c r="D2239" s="446">
        <f t="shared" si="69"/>
        <v>5.0417979018163805E-2</v>
      </c>
      <c r="E2239" s="80">
        <v>4.2388856899213678E-3</v>
      </c>
      <c r="F2239">
        <v>2229</v>
      </c>
      <c r="G2239" s="80">
        <f t="shared" ca="1" si="70"/>
        <v>-1.2752531578647482E-2</v>
      </c>
    </row>
    <row r="2240" spans="2:7">
      <c r="B2240" s="444">
        <v>42227</v>
      </c>
      <c r="C2240" s="445">
        <v>372.68331899999998</v>
      </c>
      <c r="D2240" s="446">
        <f t="shared" si="69"/>
        <v>4.4240565804441356E-2</v>
      </c>
      <c r="E2240" s="80">
        <v>4.2176496211758785E-3</v>
      </c>
      <c r="F2240">
        <v>2230</v>
      </c>
      <c r="G2240" s="80">
        <f t="shared" ca="1" si="70"/>
        <v>-1.8241335199284253E-2</v>
      </c>
    </row>
    <row r="2241" spans="2:7">
      <c r="B2241" s="444">
        <v>40438</v>
      </c>
      <c r="C2241" s="445">
        <v>76.844420999999997</v>
      </c>
      <c r="D2241" s="446">
        <f t="shared" si="69"/>
        <v>-6.0782719777029426E-2</v>
      </c>
      <c r="E2241" s="80">
        <v>4.1913691502717398E-3</v>
      </c>
      <c r="F2241">
        <v>2231</v>
      </c>
      <c r="G2241" s="80">
        <f t="shared" ca="1" si="70"/>
        <v>-1.2713841896179462E-2</v>
      </c>
    </row>
    <row r="2242" spans="2:7">
      <c r="B2242" s="444">
        <v>43055</v>
      </c>
      <c r="C2242" s="445">
        <v>356.75173999999998</v>
      </c>
      <c r="D2242" s="446">
        <f t="shared" si="69"/>
        <v>3.496096026104123E-3</v>
      </c>
      <c r="E2242" s="80">
        <v>4.1847488823449908E-3</v>
      </c>
      <c r="F2242">
        <v>2232</v>
      </c>
      <c r="G2242" s="80">
        <f t="shared" ca="1" si="70"/>
        <v>-1.2221644476479825E-2</v>
      </c>
    </row>
    <row r="2243" spans="2:7">
      <c r="B2243" s="444">
        <v>42905</v>
      </c>
      <c r="C2243" s="445">
        <v>351.19259599999998</v>
      </c>
      <c r="D2243" s="446">
        <f t="shared" si="69"/>
        <v>-4.8036387841136063E-2</v>
      </c>
      <c r="E2243" s="80">
        <v>4.1717008315460546E-3</v>
      </c>
      <c r="F2243">
        <v>2233</v>
      </c>
      <c r="G2243" s="80">
        <f t="shared" ca="1" si="70"/>
        <v>1.5410762635265267E-2</v>
      </c>
    </row>
    <row r="2244" spans="2:7">
      <c r="B2244" s="444">
        <v>45070</v>
      </c>
      <c r="C2244" s="445">
        <v>1061.1492920000001</v>
      </c>
      <c r="D2244" s="446">
        <f t="shared" si="69"/>
        <v>0.12475356242669267</v>
      </c>
      <c r="E2244" s="80">
        <v>4.154108309000204E-3</v>
      </c>
      <c r="F2244">
        <v>2234</v>
      </c>
      <c r="G2244" s="80">
        <f t="shared" ca="1" si="70"/>
        <v>-1.5837121124595139E-2</v>
      </c>
    </row>
    <row r="2245" spans="2:7">
      <c r="B2245" s="444">
        <v>40071</v>
      </c>
      <c r="C2245" s="445">
        <v>56.932822999999999</v>
      </c>
      <c r="D2245" s="446">
        <f t="shared" si="69"/>
        <v>1.8814675446848561E-2</v>
      </c>
      <c r="E2245" s="80">
        <v>4.153971765570974E-3</v>
      </c>
      <c r="F2245">
        <v>2235</v>
      </c>
      <c r="G2245" s="80">
        <f t="shared" ca="1" si="70"/>
        <v>-3.2676302757524443E-2</v>
      </c>
    </row>
    <row r="2246" spans="2:7">
      <c r="B2246" s="444">
        <v>39331</v>
      </c>
      <c r="C2246" s="445">
        <v>52.277915999999998</v>
      </c>
      <c r="D2246" s="446">
        <f t="shared" si="69"/>
        <v>3.4672348933259656E-2</v>
      </c>
      <c r="E2246" s="80">
        <v>4.1441227836782613E-3</v>
      </c>
      <c r="F2246">
        <v>2236</v>
      </c>
      <c r="G2246" s="80">
        <f t="shared" ca="1" si="70"/>
        <v>-1.6442077331077696E-2</v>
      </c>
    </row>
    <row r="2247" spans="2:7">
      <c r="B2247" s="444">
        <v>38013</v>
      </c>
      <c r="C2247" s="445">
        <v>24.285492000000001</v>
      </c>
      <c r="D2247" s="446">
        <f t="shared" si="69"/>
        <v>-0.13896439249796144</v>
      </c>
      <c r="E2247" s="80">
        <v>4.142266524596927E-3</v>
      </c>
      <c r="F2247">
        <v>2237</v>
      </c>
      <c r="G2247" s="80">
        <f t="shared" ca="1" si="70"/>
        <v>-2.4621018511008893E-2</v>
      </c>
    </row>
    <row r="2248" spans="2:7">
      <c r="B2248" s="444">
        <v>44148</v>
      </c>
      <c r="C2248" s="445">
        <v>714.29443400000002</v>
      </c>
      <c r="D2248" s="446">
        <f t="shared" si="69"/>
        <v>0.14299029126213592</v>
      </c>
      <c r="E2248" s="80">
        <v>4.1225406453360147E-3</v>
      </c>
      <c r="F2248">
        <v>2238</v>
      </c>
      <c r="G2248" s="80">
        <f t="shared" ca="1" si="70"/>
        <v>-1.9170479936892106E-2</v>
      </c>
    </row>
    <row r="2249" spans="2:7">
      <c r="B2249" s="444">
        <v>38625</v>
      </c>
      <c r="C2249" s="445">
        <v>35.730145</v>
      </c>
      <c r="D2249" s="446">
        <f t="shared" si="69"/>
        <v>-0.13546119927479461</v>
      </c>
      <c r="E2249" s="80">
        <v>4.1025276415125322E-3</v>
      </c>
      <c r="F2249">
        <v>2239</v>
      </c>
      <c r="G2249" s="80">
        <f t="shared" ca="1" si="70"/>
        <v>-3.3777647216313962E-3</v>
      </c>
    </row>
    <row r="2250" spans="2:7">
      <c r="B2250" s="444">
        <v>44677</v>
      </c>
      <c r="C2250" s="445">
        <v>979.90972899999997</v>
      </c>
      <c r="D2250" s="446">
        <f t="shared" si="69"/>
        <v>6.6709643530788121E-2</v>
      </c>
      <c r="E2250" s="80">
        <v>4.0831030028602999E-3</v>
      </c>
      <c r="F2250">
        <v>2240</v>
      </c>
      <c r="G2250" s="80">
        <f t="shared" ca="1" si="70"/>
        <v>1.3880818767930422E-2</v>
      </c>
    </row>
    <row r="2251" spans="2:7">
      <c r="B2251" s="444">
        <v>41883</v>
      </c>
      <c r="C2251" s="445">
        <v>318.66049199999998</v>
      </c>
      <c r="D2251" s="446">
        <f t="shared" ref="D2251:D2314" si="71">B2251/B2252-1</f>
        <v>3.9796425024826165E-2</v>
      </c>
      <c r="E2251" s="80">
        <v>4.0779061666098571E-3</v>
      </c>
      <c r="F2251">
        <v>2241</v>
      </c>
      <c r="G2251" s="80">
        <f t="shared" ref="G2251:G2314" ca="1" si="72">_xlfn.NORM.INV(RAND(),M$13,M$14)</f>
        <v>-1.3942187289003054E-2</v>
      </c>
    </row>
    <row r="2252" spans="2:7">
      <c r="B2252" s="444">
        <v>40280</v>
      </c>
      <c r="C2252" s="445">
        <v>63.07206</v>
      </c>
      <c r="D2252" s="446">
        <f t="shared" si="71"/>
        <v>-6.6685203206821475E-2</v>
      </c>
      <c r="E2252" s="80">
        <v>4.0743679122894338E-3</v>
      </c>
      <c r="F2252">
        <v>2242</v>
      </c>
      <c r="G2252" s="80">
        <f t="shared" ca="1" si="72"/>
        <v>2.4739126068808345E-2</v>
      </c>
    </row>
    <row r="2253" spans="2:7">
      <c r="B2253" s="444">
        <v>43158</v>
      </c>
      <c r="C2253" s="445">
        <v>398.58102400000001</v>
      </c>
      <c r="D2253" s="446">
        <f t="shared" si="71"/>
        <v>0.14977621483375958</v>
      </c>
      <c r="E2253" s="80">
        <v>4.0696456970577E-3</v>
      </c>
      <c r="F2253">
        <v>2243</v>
      </c>
      <c r="G2253" s="80">
        <f t="shared" ca="1" si="72"/>
        <v>-6.2276786108485388E-3</v>
      </c>
    </row>
    <row r="2254" spans="2:7">
      <c r="B2254" s="444">
        <v>37536</v>
      </c>
      <c r="C2254" s="445">
        <v>14.424200000000001</v>
      </c>
      <c r="D2254" s="446">
        <f t="shared" si="71"/>
        <v>-7.1121009651076483E-2</v>
      </c>
      <c r="E2254" s="80">
        <v>4.067866361700867E-3</v>
      </c>
      <c r="F2254">
        <v>2244</v>
      </c>
      <c r="G2254" s="80">
        <f t="shared" ca="1" si="72"/>
        <v>1.1747992252783674E-3</v>
      </c>
    </row>
    <row r="2255" spans="2:7">
      <c r="B2255" s="444">
        <v>40410</v>
      </c>
      <c r="C2255" s="445">
        <v>74.736603000000002</v>
      </c>
      <c r="D2255" s="446">
        <f t="shared" si="71"/>
        <v>-5.8480894687791274E-2</v>
      </c>
      <c r="E2255" s="80">
        <v>4.0631475604897549E-3</v>
      </c>
      <c r="F2255">
        <v>2245</v>
      </c>
      <c r="G2255" s="80">
        <f t="shared" ca="1" si="72"/>
        <v>-2.0370215525285545E-2</v>
      </c>
    </row>
    <row r="2256" spans="2:7">
      <c r="B2256" s="444">
        <v>42920</v>
      </c>
      <c r="C2256" s="445">
        <v>350.79666099999997</v>
      </c>
      <c r="D2256" s="446">
        <f t="shared" si="71"/>
        <v>1.0714706228658999E-2</v>
      </c>
      <c r="E2256" s="80">
        <v>4.0567024609896585E-3</v>
      </c>
      <c r="F2256">
        <v>2246</v>
      </c>
      <c r="G2256" s="80">
        <f t="shared" ca="1" si="72"/>
        <v>-1.0535836621678644E-2</v>
      </c>
    </row>
    <row r="2257" spans="2:7">
      <c r="B2257" s="444">
        <v>42465</v>
      </c>
      <c r="C2257" s="445">
        <v>338.551941</v>
      </c>
      <c r="D2257" s="446">
        <f t="shared" si="71"/>
        <v>-6.3079163357161794E-2</v>
      </c>
      <c r="E2257" s="80">
        <v>4.0488069375042013E-3</v>
      </c>
      <c r="F2257">
        <v>2247</v>
      </c>
      <c r="G2257" s="80">
        <f t="shared" ca="1" si="72"/>
        <v>2.7489818377693199E-2</v>
      </c>
    </row>
    <row r="2258" spans="2:7">
      <c r="B2258" s="444">
        <v>45324</v>
      </c>
      <c r="C2258" s="445">
        <v>1550.8792719999999</v>
      </c>
      <c r="D2258" s="446">
        <f t="shared" si="71"/>
        <v>5.1227463242631277E-3</v>
      </c>
      <c r="E2258" s="80">
        <v>4.0256476700828436E-3</v>
      </c>
      <c r="F2258">
        <v>2248</v>
      </c>
      <c r="G2258" s="80">
        <f t="shared" ca="1" si="72"/>
        <v>3.5868168704625385E-2</v>
      </c>
    </row>
    <row r="2259" spans="2:7">
      <c r="B2259" s="444">
        <v>45093</v>
      </c>
      <c r="C2259" s="445">
        <v>1095.743164</v>
      </c>
      <c r="D2259" s="446">
        <f t="shared" si="71"/>
        <v>5.6289529163738639E-2</v>
      </c>
      <c r="E2259" s="80">
        <v>4.0223176325229204E-3</v>
      </c>
      <c r="F2259">
        <v>2249</v>
      </c>
      <c r="G2259" s="80">
        <f t="shared" ca="1" si="72"/>
        <v>-2.866333199993373E-2</v>
      </c>
    </row>
    <row r="2260" spans="2:7">
      <c r="B2260" s="444">
        <v>42690</v>
      </c>
      <c r="C2260" s="445">
        <v>317.968842</v>
      </c>
      <c r="D2260" s="446">
        <f t="shared" si="71"/>
        <v>-5.3247876516377968E-2</v>
      </c>
      <c r="E2260" s="80">
        <v>4.022276865261798E-3</v>
      </c>
      <c r="F2260">
        <v>2250</v>
      </c>
      <c r="G2260" s="80">
        <f t="shared" ca="1" si="72"/>
        <v>-4.9502450614264219E-3</v>
      </c>
    </row>
    <row r="2261" spans="2:7">
      <c r="B2261" s="444">
        <v>45091</v>
      </c>
      <c r="C2261" s="445">
        <v>1083.9575199999999</v>
      </c>
      <c r="D2261" s="446">
        <f t="shared" si="71"/>
        <v>6.4044174906199069E-2</v>
      </c>
      <c r="E2261" s="80">
        <v>4.0219546488182711E-3</v>
      </c>
      <c r="F2261">
        <v>2251</v>
      </c>
      <c r="G2261" s="80">
        <f t="shared" ca="1" si="72"/>
        <v>2.6709386348560137E-2</v>
      </c>
    </row>
    <row r="2262" spans="2:7">
      <c r="B2262" s="444">
        <v>42377</v>
      </c>
      <c r="C2262" s="445">
        <v>330.19061299999998</v>
      </c>
      <c r="D2262" s="446">
        <f t="shared" si="71"/>
        <v>8.1073496772876785E-2</v>
      </c>
      <c r="E2262" s="80">
        <v>3.9997849275237307E-3</v>
      </c>
      <c r="F2262">
        <v>2252</v>
      </c>
      <c r="G2262" s="80">
        <f t="shared" ca="1" si="72"/>
        <v>9.4757418732811551E-3</v>
      </c>
    </row>
    <row r="2263" spans="2:7">
      <c r="B2263" s="444">
        <v>39199</v>
      </c>
      <c r="C2263" s="445">
        <v>54.244540999999998</v>
      </c>
      <c r="D2263" s="446">
        <f t="shared" si="71"/>
        <v>-0.10891111616276428</v>
      </c>
      <c r="E2263" s="80">
        <v>3.9934828805492373E-3</v>
      </c>
      <c r="F2263">
        <v>2253</v>
      </c>
      <c r="G2263" s="80">
        <f t="shared" ca="1" si="72"/>
        <v>-2.695662960582702E-2</v>
      </c>
    </row>
    <row r="2264" spans="2:7">
      <c r="B2264" s="444">
        <v>43990</v>
      </c>
      <c r="C2264" s="445">
        <v>493.59167500000001</v>
      </c>
      <c r="D2264" s="446">
        <f t="shared" si="71"/>
        <v>-1.3677130044843056E-2</v>
      </c>
      <c r="E2264" s="80">
        <v>3.9933144796373554E-3</v>
      </c>
      <c r="F2264">
        <v>2254</v>
      </c>
      <c r="G2264" s="80">
        <f t="shared" ca="1" si="72"/>
        <v>6.0534258147810103E-3</v>
      </c>
    </row>
    <row r="2265" spans="2:7">
      <c r="B2265" s="444">
        <v>44600</v>
      </c>
      <c r="C2265" s="445">
        <v>1040.488159</v>
      </c>
      <c r="D2265" s="446">
        <f t="shared" si="71"/>
        <v>5.1986036418530057E-2</v>
      </c>
      <c r="E2265" s="80">
        <v>3.9744699422694652E-3</v>
      </c>
      <c r="F2265">
        <v>2255</v>
      </c>
      <c r="G2265" s="80">
        <f t="shared" ca="1" si="72"/>
        <v>-2.6916470910610902E-3</v>
      </c>
    </row>
    <row r="2266" spans="2:7">
      <c r="B2266" s="444">
        <v>42396</v>
      </c>
      <c r="C2266" s="445">
        <v>335.641144</v>
      </c>
      <c r="D2266" s="446">
        <f t="shared" si="71"/>
        <v>4.6530571943422805E-2</v>
      </c>
      <c r="E2266" s="80">
        <v>3.9632603822485901E-3</v>
      </c>
      <c r="F2266">
        <v>2256</v>
      </c>
      <c r="G2266" s="80">
        <f t="shared" ca="1" si="72"/>
        <v>2.0120482446777568E-2</v>
      </c>
    </row>
    <row r="2267" spans="2:7">
      <c r="B2267" s="444">
        <v>40511</v>
      </c>
      <c r="C2267" s="445">
        <v>72.562134</v>
      </c>
      <c r="D2267" s="446">
        <f t="shared" si="71"/>
        <v>-9.5211506677982727E-2</v>
      </c>
      <c r="E2267" s="80">
        <v>3.9542264019274409E-3</v>
      </c>
      <c r="F2267">
        <v>2257</v>
      </c>
      <c r="G2267" s="80">
        <f t="shared" ca="1" si="72"/>
        <v>2.927837652079707E-3</v>
      </c>
    </row>
    <row r="2268" spans="2:7">
      <c r="B2268" s="444">
        <v>44774</v>
      </c>
      <c r="C2268" s="445">
        <v>876.59783900000002</v>
      </c>
      <c r="D2268" s="446">
        <f t="shared" si="71"/>
        <v>0.144705220637112</v>
      </c>
      <c r="E2268" s="80">
        <v>3.954041394888641E-3</v>
      </c>
      <c r="F2268">
        <v>2258</v>
      </c>
      <c r="G2268" s="80">
        <f t="shared" ca="1" si="72"/>
        <v>-1.0556994951869523E-2</v>
      </c>
    </row>
    <row r="2269" spans="2:7">
      <c r="B2269" s="444">
        <v>39114</v>
      </c>
      <c r="C2269" s="445">
        <v>53.703194000000003</v>
      </c>
      <c r="D2269" s="446">
        <f t="shared" si="71"/>
        <v>-8.8846440551621275E-2</v>
      </c>
      <c r="E2269" s="80">
        <v>3.9480667054463403E-3</v>
      </c>
      <c r="F2269">
        <v>2259</v>
      </c>
      <c r="G2269" s="80">
        <f t="shared" ca="1" si="72"/>
        <v>-1.5090835389766036E-3</v>
      </c>
    </row>
    <row r="2270" spans="2:7">
      <c r="B2270" s="444">
        <v>42928</v>
      </c>
      <c r="C2270" s="445">
        <v>355.98632800000001</v>
      </c>
      <c r="D2270" s="446">
        <f t="shared" si="71"/>
        <v>-1.287711552612214E-2</v>
      </c>
      <c r="E2270" s="80">
        <v>3.9380503002715006E-3</v>
      </c>
      <c r="F2270">
        <v>2260</v>
      </c>
      <c r="G2270" s="80">
        <f t="shared" ca="1" si="72"/>
        <v>-8.0909739298412275E-2</v>
      </c>
    </row>
    <row r="2271" spans="2:7">
      <c r="B2271" s="444">
        <v>43488</v>
      </c>
      <c r="C2271" s="445">
        <v>398.77990699999998</v>
      </c>
      <c r="D2271" s="446">
        <f t="shared" si="71"/>
        <v>4.2627667226084798E-2</v>
      </c>
      <c r="E2271" s="80">
        <v>3.9330732510478583E-3</v>
      </c>
      <c r="F2271">
        <v>2261</v>
      </c>
      <c r="G2271" s="80">
        <f t="shared" ca="1" si="72"/>
        <v>7.6523691449240008E-4</v>
      </c>
    </row>
    <row r="2272" spans="2:7">
      <c r="B2272" s="444">
        <v>41710</v>
      </c>
      <c r="C2272" s="445">
        <v>281.208191</v>
      </c>
      <c r="D2272" s="446">
        <f t="shared" si="71"/>
        <v>5.9140194510042932E-2</v>
      </c>
      <c r="E2272" s="80">
        <v>3.9190902910131165E-3</v>
      </c>
      <c r="F2272">
        <v>2262</v>
      </c>
      <c r="G2272" s="80">
        <f t="shared" ca="1" si="72"/>
        <v>1.3016177593755911E-2</v>
      </c>
    </row>
    <row r="2273" spans="2:7">
      <c r="B2273" s="444">
        <v>39381</v>
      </c>
      <c r="C2273" s="445">
        <v>51.421157999999998</v>
      </c>
      <c r="D2273" s="446">
        <f t="shared" si="71"/>
        <v>-0.11326022832181215</v>
      </c>
      <c r="E2273" s="80">
        <v>3.9140050463992715E-3</v>
      </c>
      <c r="F2273">
        <v>2263</v>
      </c>
      <c r="G2273" s="80">
        <f t="shared" ca="1" si="72"/>
        <v>6.5097832845765584E-3</v>
      </c>
    </row>
    <row r="2274" spans="2:7">
      <c r="B2274" s="444">
        <v>44411</v>
      </c>
      <c r="C2274" s="445">
        <v>915.54480000000001</v>
      </c>
      <c r="D2274" s="446">
        <f t="shared" si="71"/>
        <v>0.13947402180885193</v>
      </c>
      <c r="E2274" s="80">
        <v>3.9112981330160501E-3</v>
      </c>
      <c r="F2274">
        <v>2264</v>
      </c>
      <c r="G2274" s="80">
        <f t="shared" ca="1" si="72"/>
        <v>2.1731259800252768E-3</v>
      </c>
    </row>
    <row r="2275" spans="2:7">
      <c r="B2275" s="444">
        <v>38975</v>
      </c>
      <c r="C2275" s="445">
        <v>45.725285</v>
      </c>
      <c r="D2275" s="446">
        <f t="shared" si="71"/>
        <v>2.13306779172453E-2</v>
      </c>
      <c r="E2275" s="80">
        <v>3.9084012678871627E-3</v>
      </c>
      <c r="F2275">
        <v>2265</v>
      </c>
      <c r="G2275" s="80">
        <f t="shared" ca="1" si="72"/>
        <v>-9.1055665313423944E-3</v>
      </c>
    </row>
    <row r="2276" spans="2:7">
      <c r="B2276" s="444">
        <v>38161</v>
      </c>
      <c r="C2276" s="445">
        <v>22.239087999999999</v>
      </c>
      <c r="D2276" s="446">
        <f t="shared" si="71"/>
        <v>-0.12868461310135393</v>
      </c>
      <c r="E2276" s="80">
        <v>3.9006117499378323E-3</v>
      </c>
      <c r="F2276">
        <v>2266</v>
      </c>
      <c r="G2276" s="80">
        <f t="shared" ca="1" si="72"/>
        <v>-6.3855033456371489E-3</v>
      </c>
    </row>
    <row r="2277" spans="2:7">
      <c r="B2277" s="444">
        <v>43797</v>
      </c>
      <c r="C2277" s="445">
        <v>481.79846199999997</v>
      </c>
      <c r="D2277" s="446">
        <f t="shared" si="71"/>
        <v>2.0528474228725946E-2</v>
      </c>
      <c r="E2277" s="80">
        <v>3.9001060197323412E-3</v>
      </c>
      <c r="F2277">
        <v>2267</v>
      </c>
      <c r="G2277" s="80">
        <f t="shared" ca="1" si="72"/>
        <v>-3.7437098420752832E-3</v>
      </c>
    </row>
    <row r="2278" spans="2:7">
      <c r="B2278" s="444">
        <v>42916</v>
      </c>
      <c r="C2278" s="445">
        <v>354.69415300000003</v>
      </c>
      <c r="D2278" s="446">
        <f t="shared" si="71"/>
        <v>6.7057858226211575E-2</v>
      </c>
      <c r="E2278" s="80">
        <v>3.8935749868120872E-3</v>
      </c>
      <c r="F2278">
        <v>2268</v>
      </c>
      <c r="G2278" s="80">
        <f t="shared" ca="1" si="72"/>
        <v>2.1556497755945373E-2</v>
      </c>
    </row>
    <row r="2279" spans="2:7">
      <c r="B2279" s="444">
        <v>40219</v>
      </c>
      <c r="C2279" s="445">
        <v>63.638786000000003</v>
      </c>
      <c r="D2279" s="446">
        <f t="shared" si="71"/>
        <v>-6.4456850430332668E-2</v>
      </c>
      <c r="E2279" s="80">
        <v>3.8931099091157328E-3</v>
      </c>
      <c r="F2279">
        <v>2269</v>
      </c>
      <c r="G2279" s="80">
        <f t="shared" ca="1" si="72"/>
        <v>2.4859952150321482E-2</v>
      </c>
    </row>
    <row r="2280" spans="2:7">
      <c r="B2280" s="444">
        <v>42990</v>
      </c>
      <c r="C2280" s="445">
        <v>360.99417099999999</v>
      </c>
      <c r="D2280" s="446">
        <f t="shared" si="71"/>
        <v>-4.5959920995983228E-2</v>
      </c>
      <c r="E2280" s="80">
        <v>3.892152721970632E-3</v>
      </c>
      <c r="F2280">
        <v>2270</v>
      </c>
      <c r="G2280" s="80">
        <f t="shared" ca="1" si="72"/>
        <v>-3.1436837034341733E-2</v>
      </c>
    </row>
    <row r="2281" spans="2:7">
      <c r="B2281" s="444">
        <v>45061</v>
      </c>
      <c r="C2281" s="445">
        <v>1049.506836</v>
      </c>
      <c r="D2281" s="446">
        <f t="shared" si="71"/>
        <v>6.9240443252734707E-2</v>
      </c>
      <c r="E2281" s="80">
        <v>3.8794604491527718E-3</v>
      </c>
      <c r="F2281">
        <v>2271</v>
      </c>
      <c r="G2281" s="80">
        <f t="shared" ca="1" si="72"/>
        <v>5.2144480217246958E-3</v>
      </c>
    </row>
    <row r="2282" spans="2:7">
      <c r="B2282" s="444">
        <v>42143</v>
      </c>
      <c r="C2282" s="445">
        <v>368.24975599999999</v>
      </c>
      <c r="D2282" s="446">
        <f t="shared" si="71"/>
        <v>-3.8643155325410072E-2</v>
      </c>
      <c r="E2282" s="80">
        <v>3.8682853059619493E-3</v>
      </c>
      <c r="F2282">
        <v>2272</v>
      </c>
      <c r="G2282" s="80">
        <f t="shared" ca="1" si="72"/>
        <v>1.2074037800251123E-2</v>
      </c>
    </row>
    <row r="2283" spans="2:7">
      <c r="B2283" s="444">
        <v>43837</v>
      </c>
      <c r="C2283" s="445">
        <v>497.04797400000001</v>
      </c>
      <c r="D2283" s="446">
        <f t="shared" si="71"/>
        <v>0.12790099315597181</v>
      </c>
      <c r="E2283" s="80">
        <v>3.8659326482686218E-3</v>
      </c>
      <c r="F2283">
        <v>2273</v>
      </c>
      <c r="G2283" s="80">
        <f t="shared" ca="1" si="72"/>
        <v>-3.4435371076190331E-2</v>
      </c>
    </row>
    <row r="2284" spans="2:7">
      <c r="B2284" s="444">
        <v>38866</v>
      </c>
      <c r="C2284" s="445">
        <v>41.298915999999998</v>
      </c>
      <c r="D2284" s="446">
        <f t="shared" si="71"/>
        <v>-6.6259850086488603E-2</v>
      </c>
      <c r="E2284" s="80">
        <v>3.8554652286086899E-3</v>
      </c>
      <c r="F2284">
        <v>2274</v>
      </c>
      <c r="G2284" s="80">
        <f t="shared" ca="1" si="72"/>
        <v>-7.9422445402242917E-3</v>
      </c>
    </row>
    <row r="2285" spans="2:7">
      <c r="B2285" s="444">
        <v>41624</v>
      </c>
      <c r="C2285" s="445">
        <v>226.53501900000001</v>
      </c>
      <c r="D2285" s="446">
        <f t="shared" si="71"/>
        <v>-6.4061340588671745E-2</v>
      </c>
      <c r="E2285" s="80">
        <v>3.8521268400324438E-3</v>
      </c>
      <c r="F2285">
        <v>2275</v>
      </c>
      <c r="G2285" s="80">
        <f t="shared" ca="1" si="72"/>
        <v>-1.5923049059050627E-2</v>
      </c>
    </row>
    <row r="2286" spans="2:7">
      <c r="B2286" s="444">
        <v>44473</v>
      </c>
      <c r="C2286" s="445">
        <v>1126.231689</v>
      </c>
      <c r="D2286" s="446">
        <f t="shared" si="71"/>
        <v>7.3578756789378419E-2</v>
      </c>
      <c r="E2286" s="80">
        <v>3.8468079675855193E-3</v>
      </c>
      <c r="F2286">
        <v>2276</v>
      </c>
      <c r="G2286" s="80">
        <f t="shared" ca="1" si="72"/>
        <v>1.4291881946583276E-2</v>
      </c>
    </row>
    <row r="2287" spans="2:7">
      <c r="B2287" s="444">
        <v>41425</v>
      </c>
      <c r="C2287" s="445">
        <v>142.04544100000001</v>
      </c>
      <c r="D2287" s="446">
        <f t="shared" si="71"/>
        <v>-4.7109700273733068E-2</v>
      </c>
      <c r="E2287" s="80">
        <v>3.840745169000126E-3</v>
      </c>
      <c r="F2287">
        <v>2277</v>
      </c>
      <c r="G2287" s="80">
        <f t="shared" ca="1" si="72"/>
        <v>-9.1328085046660807E-3</v>
      </c>
    </row>
    <row r="2288" spans="2:7">
      <c r="B2288" s="444">
        <v>43473</v>
      </c>
      <c r="C2288" s="445">
        <v>399.07549999999998</v>
      </c>
      <c r="D2288" s="446">
        <f t="shared" si="71"/>
        <v>5.4632347589820718E-2</v>
      </c>
      <c r="E2288" s="80">
        <v>3.8237215662837443E-3</v>
      </c>
      <c r="F2288">
        <v>2278</v>
      </c>
      <c r="G2288" s="80">
        <f t="shared" ca="1" si="72"/>
        <v>8.5241156102045853E-3</v>
      </c>
    </row>
    <row r="2289" spans="2:7">
      <c r="B2289" s="444">
        <v>41221</v>
      </c>
      <c r="C2289" s="445">
        <v>117.29628</v>
      </c>
      <c r="D2289" s="446">
        <f t="shared" si="71"/>
        <v>-7.4787331941732371E-2</v>
      </c>
      <c r="E2289" s="80">
        <v>3.81389490911066E-3</v>
      </c>
      <c r="F2289">
        <v>2279</v>
      </c>
      <c r="G2289" s="80">
        <f t="shared" ca="1" si="72"/>
        <v>1.6112904385112103E-2</v>
      </c>
    </row>
    <row r="2290" spans="2:7">
      <c r="B2290" s="444">
        <v>44553</v>
      </c>
      <c r="C2290" s="445">
        <v>1089.975586</v>
      </c>
      <c r="D2290" s="446">
        <f t="shared" si="71"/>
        <v>4.5035535852508524E-2</v>
      </c>
      <c r="E2290" s="80">
        <v>3.8025888368657945E-3</v>
      </c>
      <c r="F2290">
        <v>2280</v>
      </c>
      <c r="G2290" s="80">
        <f t="shared" ca="1" si="72"/>
        <v>2.544225747168323E-2</v>
      </c>
    </row>
    <row r="2291" spans="2:7">
      <c r="B2291" s="444">
        <v>42633</v>
      </c>
      <c r="C2291" s="445">
        <v>322.97799700000002</v>
      </c>
      <c r="D2291" s="446">
        <f t="shared" si="71"/>
        <v>9.3756658853612063E-3</v>
      </c>
      <c r="E2291" s="80">
        <v>3.8020520535166913E-3</v>
      </c>
      <c r="F2291">
        <v>2281</v>
      </c>
      <c r="G2291" s="80">
        <f t="shared" ca="1" si="72"/>
        <v>4.2180030551182281E-2</v>
      </c>
    </row>
    <row r="2292" spans="2:7">
      <c r="B2292" s="444">
        <v>42237</v>
      </c>
      <c r="C2292" s="445">
        <v>382.392853</v>
      </c>
      <c r="D2292" s="446">
        <f t="shared" si="71"/>
        <v>-3.7464962056470874E-2</v>
      </c>
      <c r="E2292" s="80">
        <v>3.7970488030441008E-3</v>
      </c>
      <c r="F2292">
        <v>2282</v>
      </c>
      <c r="G2292" s="80">
        <f t="shared" ca="1" si="72"/>
        <v>-2.4044834635883111E-2</v>
      </c>
    </row>
    <row r="2293" spans="2:7">
      <c r="B2293" s="444">
        <v>43881</v>
      </c>
      <c r="C2293" s="445">
        <v>519.02886999999998</v>
      </c>
      <c r="D2293" s="446">
        <f t="shared" si="71"/>
        <v>1.7719229074379061E-2</v>
      </c>
      <c r="E2293" s="80">
        <v>3.7968020286722748E-3</v>
      </c>
      <c r="F2293">
        <v>2283</v>
      </c>
      <c r="G2293" s="80">
        <f t="shared" ca="1" si="72"/>
        <v>1.9638894277972288E-2</v>
      </c>
    </row>
    <row r="2294" spans="2:7">
      <c r="B2294" s="444">
        <v>43117</v>
      </c>
      <c r="C2294" s="445">
        <v>399.026703</v>
      </c>
      <c r="D2294" s="446">
        <f t="shared" si="71"/>
        <v>5.114702942538818E-2</v>
      </c>
      <c r="E2294" s="80">
        <v>3.7922873037807836E-3</v>
      </c>
      <c r="F2294">
        <v>2284</v>
      </c>
      <c r="G2294" s="80">
        <f t="shared" ca="1" si="72"/>
        <v>3.8369018313468041E-2</v>
      </c>
    </row>
    <row r="2295" spans="2:7">
      <c r="B2295" s="444">
        <v>41019</v>
      </c>
      <c r="C2295" s="445">
        <v>94.823204000000004</v>
      </c>
      <c r="D2295" s="446">
        <f t="shared" si="71"/>
        <v>-9.72931338028169E-2</v>
      </c>
      <c r="E2295" s="80">
        <v>3.7741245788529554E-3</v>
      </c>
      <c r="F2295">
        <v>2285</v>
      </c>
      <c r="G2295" s="80">
        <f t="shared" ca="1" si="72"/>
        <v>2.1681599072063695E-2</v>
      </c>
    </row>
    <row r="2296" spans="2:7">
      <c r="B2296" s="444">
        <v>45440</v>
      </c>
      <c r="C2296" s="445">
        <v>1348.064087</v>
      </c>
      <c r="D2296" s="446">
        <f t="shared" si="71"/>
        <v>5.8664554307814143E-2</v>
      </c>
      <c r="E2296" s="80">
        <v>3.7685375712470659E-3</v>
      </c>
      <c r="F2296">
        <v>2286</v>
      </c>
      <c r="G2296" s="80">
        <f t="shared" ca="1" si="72"/>
        <v>6.5330794595900698E-3</v>
      </c>
    </row>
    <row r="2297" spans="2:7">
      <c r="B2297" s="444">
        <v>42922</v>
      </c>
      <c r="C2297" s="445">
        <v>350.421356</v>
      </c>
      <c r="D2297" s="446">
        <f t="shared" si="71"/>
        <v>1.1238072800094256E-2</v>
      </c>
      <c r="E2297" s="80">
        <v>3.7609754458822753E-3</v>
      </c>
      <c r="F2297">
        <v>2287</v>
      </c>
      <c r="G2297" s="80">
        <f t="shared" ca="1" si="72"/>
        <v>-3.7109280906288712E-2</v>
      </c>
    </row>
    <row r="2298" spans="2:7">
      <c r="B2298" s="444">
        <v>42445</v>
      </c>
      <c r="C2298" s="445">
        <v>327.16973899999999</v>
      </c>
      <c r="D2298" s="446">
        <f t="shared" si="71"/>
        <v>-6.6239880323829659E-2</v>
      </c>
      <c r="E2298" s="80">
        <v>3.7568214568177716E-3</v>
      </c>
      <c r="F2298">
        <v>2288</v>
      </c>
      <c r="G2298" s="80">
        <f t="shared" ca="1" si="72"/>
        <v>5.3500229166597336E-2</v>
      </c>
    </row>
    <row r="2299" spans="2:7">
      <c r="B2299" s="444">
        <v>45456</v>
      </c>
      <c r="C2299" s="445">
        <v>1433.161621</v>
      </c>
      <c r="D2299" s="446">
        <f t="shared" si="71"/>
        <v>2.3230686115613075E-2</v>
      </c>
      <c r="E2299" s="80">
        <v>3.7532404669005093E-3</v>
      </c>
      <c r="F2299">
        <v>2289</v>
      </c>
      <c r="G2299" s="80">
        <f t="shared" ca="1" si="72"/>
        <v>4.9454206429970539E-3</v>
      </c>
    </row>
    <row r="2300" spans="2:7">
      <c r="B2300" s="444">
        <v>44424</v>
      </c>
      <c r="C2300" s="445">
        <v>989.70800799999995</v>
      </c>
      <c r="D2300" s="446">
        <f t="shared" si="71"/>
        <v>0.17102488401518356</v>
      </c>
      <c r="E2300" s="80">
        <v>3.7518962588041216E-3</v>
      </c>
      <c r="F2300">
        <v>2290</v>
      </c>
      <c r="G2300" s="80">
        <f t="shared" ca="1" si="72"/>
        <v>-2.0492796107706494E-2</v>
      </c>
    </row>
    <row r="2301" spans="2:7">
      <c r="B2301" s="444">
        <v>37936</v>
      </c>
      <c r="C2301" s="445">
        <v>17.746926999999999</v>
      </c>
      <c r="D2301" s="446">
        <f t="shared" si="71"/>
        <v>-0.10795494626942881</v>
      </c>
      <c r="E2301" s="80">
        <v>3.7454956544717977E-3</v>
      </c>
      <c r="F2301">
        <v>2291</v>
      </c>
      <c r="G2301" s="80">
        <f t="shared" ca="1" si="72"/>
        <v>2.0530580005280755E-2</v>
      </c>
    </row>
    <row r="2302" spans="2:7">
      <c r="B2302" s="444">
        <v>42527</v>
      </c>
      <c r="C2302" s="445">
        <v>293.303223</v>
      </c>
      <c r="D2302" s="446">
        <f t="shared" si="71"/>
        <v>0.10310749118074281</v>
      </c>
      <c r="E2302" s="80">
        <v>3.7401005338184579E-3</v>
      </c>
      <c r="F2302">
        <v>2292</v>
      </c>
      <c r="G2302" s="80">
        <f t="shared" ca="1" si="72"/>
        <v>-8.011580263251921E-3</v>
      </c>
    </row>
    <row r="2303" spans="2:7">
      <c r="B2303" s="444">
        <v>38552</v>
      </c>
      <c r="C2303" s="445">
        <v>30.380741</v>
      </c>
      <c r="D2303" s="446">
        <f t="shared" si="71"/>
        <v>-4.1588097021671988E-3</v>
      </c>
      <c r="E2303" s="80">
        <v>3.7334471442826977E-3</v>
      </c>
      <c r="F2303">
        <v>2293</v>
      </c>
      <c r="G2303" s="80">
        <f t="shared" ca="1" si="72"/>
        <v>-1.5184875795453441E-2</v>
      </c>
    </row>
    <row r="2304" spans="2:7">
      <c r="B2304" s="444">
        <v>38713</v>
      </c>
      <c r="C2304" s="445">
        <v>41.688713</v>
      </c>
      <c r="D2304" s="446">
        <f t="shared" si="71"/>
        <v>-8.9876810231333426E-2</v>
      </c>
      <c r="E2304" s="80">
        <v>3.7296606046650638E-3</v>
      </c>
      <c r="F2304">
        <v>2294</v>
      </c>
      <c r="G2304" s="80">
        <f t="shared" ca="1" si="72"/>
        <v>3.1097856654242119E-2</v>
      </c>
    </row>
    <row r="2305" spans="2:7">
      <c r="B2305" s="444">
        <v>42536</v>
      </c>
      <c r="C2305" s="445">
        <v>305.68948399999999</v>
      </c>
      <c r="D2305" s="446">
        <f t="shared" si="71"/>
        <v>8.3636919471123283E-2</v>
      </c>
      <c r="E2305" s="80">
        <v>3.7213568144920384E-3</v>
      </c>
      <c r="F2305">
        <v>2295</v>
      </c>
      <c r="G2305" s="80">
        <f t="shared" ca="1" si="72"/>
        <v>-1.0105425225745753E-2</v>
      </c>
    </row>
    <row r="2306" spans="2:7">
      <c r="B2306" s="444">
        <v>39253</v>
      </c>
      <c r="C2306" s="445">
        <v>55.970554</v>
      </c>
      <c r="D2306" s="446">
        <f t="shared" si="71"/>
        <v>4.4712958773587497E-2</v>
      </c>
      <c r="E2306" s="80">
        <v>3.7203458000252265E-3</v>
      </c>
      <c r="F2306">
        <v>2296</v>
      </c>
      <c r="G2306" s="80">
        <f t="shared" ca="1" si="72"/>
        <v>1.6667547603100921E-2</v>
      </c>
    </row>
    <row r="2307" spans="2:7">
      <c r="B2307" s="444">
        <v>37573</v>
      </c>
      <c r="C2307" s="445">
        <v>11.940448</v>
      </c>
      <c r="D2307" s="446">
        <f t="shared" si="71"/>
        <v>-9.7236905333974E-2</v>
      </c>
      <c r="E2307" s="80">
        <v>3.7118291743198917E-3</v>
      </c>
      <c r="F2307">
        <v>2297</v>
      </c>
      <c r="G2307" s="80">
        <f t="shared" ca="1" si="72"/>
        <v>-1.1223405809561146E-2</v>
      </c>
    </row>
    <row r="2308" spans="2:7">
      <c r="B2308" s="444">
        <v>41620</v>
      </c>
      <c r="C2308" s="445">
        <v>225.589294</v>
      </c>
      <c r="D2308" s="446">
        <f t="shared" si="71"/>
        <v>9.6301759561689959E-2</v>
      </c>
      <c r="E2308" s="80">
        <v>3.6976847417395931E-3</v>
      </c>
      <c r="F2308">
        <v>2298</v>
      </c>
      <c r="G2308" s="80">
        <f t="shared" ca="1" si="72"/>
        <v>4.5591545852069143E-3</v>
      </c>
    </row>
    <row r="2309" spans="2:7">
      <c r="B2309" s="444">
        <v>37964</v>
      </c>
      <c r="C2309" s="445">
        <v>20.169388000000001</v>
      </c>
      <c r="D2309" s="446">
        <f t="shared" si="71"/>
        <v>-0.15530437878248482</v>
      </c>
      <c r="E2309" s="80">
        <v>3.6931754705471498E-3</v>
      </c>
      <c r="F2309">
        <v>2299</v>
      </c>
      <c r="G2309" s="80">
        <f t="shared" ca="1" si="72"/>
        <v>-2.5217468940316515E-2</v>
      </c>
    </row>
    <row r="2310" spans="2:7">
      <c r="B2310" s="444">
        <v>44944</v>
      </c>
      <c r="C2310" s="445">
        <v>1036.938721</v>
      </c>
      <c r="D2310" s="446">
        <f t="shared" si="71"/>
        <v>0.18648363252375932</v>
      </c>
      <c r="E2310" s="80">
        <v>3.6901372478119754E-3</v>
      </c>
      <c r="F2310">
        <v>2300</v>
      </c>
      <c r="G2310" s="80">
        <f t="shared" ca="1" si="72"/>
        <v>-1.1923664737817309E-2</v>
      </c>
    </row>
    <row r="2311" spans="2:7">
      <c r="B2311" s="444">
        <v>37880</v>
      </c>
      <c r="C2311" s="445">
        <v>12.0214</v>
      </c>
      <c r="D2311" s="446">
        <f t="shared" si="71"/>
        <v>-5.3827900586986388E-2</v>
      </c>
      <c r="E2311" s="80">
        <v>3.6864901998339139E-3</v>
      </c>
      <c r="F2311">
        <v>2301</v>
      </c>
      <c r="G2311" s="80">
        <f t="shared" ca="1" si="72"/>
        <v>1.7702131945994383E-2</v>
      </c>
    </row>
    <row r="2312" spans="2:7">
      <c r="B2312" s="444">
        <v>40035</v>
      </c>
      <c r="C2312" s="445">
        <v>44.432063999999997</v>
      </c>
      <c r="D2312" s="446">
        <f t="shared" si="71"/>
        <v>4.3147781150441045E-3</v>
      </c>
      <c r="E2312" s="80">
        <v>3.6832084709728097E-3</v>
      </c>
      <c r="F2312">
        <v>2302</v>
      </c>
      <c r="G2312" s="80">
        <f t="shared" ca="1" si="72"/>
        <v>3.2733588562083284E-2</v>
      </c>
    </row>
    <row r="2313" spans="2:7">
      <c r="B2313" s="444">
        <v>39863</v>
      </c>
      <c r="C2313" s="445">
        <v>19.602484</v>
      </c>
      <c r="D2313" s="446">
        <f t="shared" si="71"/>
        <v>4.7620299072297811E-2</v>
      </c>
      <c r="E2313" s="80">
        <v>3.6822791678294831E-3</v>
      </c>
      <c r="F2313">
        <v>2303</v>
      </c>
      <c r="G2313" s="80">
        <f t="shared" ca="1" si="72"/>
        <v>2.8854754178343014E-2</v>
      </c>
    </row>
    <row r="2314" spans="2:7">
      <c r="B2314" s="444">
        <v>38051</v>
      </c>
      <c r="C2314" s="445">
        <v>21.751270000000002</v>
      </c>
      <c r="D2314" s="446">
        <f t="shared" si="71"/>
        <v>-8.372664226545945E-2</v>
      </c>
      <c r="E2314" s="80">
        <v>3.6803617431200308E-3</v>
      </c>
      <c r="F2314">
        <v>2304</v>
      </c>
      <c r="G2314" s="80">
        <f t="shared" ca="1" si="72"/>
        <v>-2.2147206339202644E-2</v>
      </c>
    </row>
    <row r="2315" spans="2:7">
      <c r="B2315" s="444">
        <v>41528</v>
      </c>
      <c r="C2315" s="445">
        <v>203.39477500000001</v>
      </c>
      <c r="D2315" s="446">
        <f t="shared" ref="D2315:D2378" si="73">B2315/B2316-1</f>
        <v>-6.9775776717514559E-2</v>
      </c>
      <c r="E2315" s="80">
        <v>3.6696912607061538E-3</v>
      </c>
      <c r="F2315">
        <v>2305</v>
      </c>
      <c r="G2315" s="80">
        <f t="shared" ref="G2315:G2378" ca="1" si="74">_xlfn.NORM.INV(RAND(),M$13,M$14)</f>
        <v>-3.4674230077779686E-2</v>
      </c>
    </row>
    <row r="2316" spans="2:7">
      <c r="B2316" s="444">
        <v>44643</v>
      </c>
      <c r="C2316" s="445">
        <v>1057.278198</v>
      </c>
      <c r="D2316" s="446">
        <f t="shared" si="73"/>
        <v>-9.4961283308557798E-3</v>
      </c>
      <c r="E2316" s="80">
        <v>3.6554086888314075E-3</v>
      </c>
      <c r="F2316">
        <v>2306</v>
      </c>
      <c r="G2316" s="80">
        <f t="shared" ca="1" si="74"/>
        <v>1.5184142688176742E-2</v>
      </c>
    </row>
    <row r="2317" spans="2:7">
      <c r="B2317" s="444">
        <v>45071</v>
      </c>
      <c r="C2317" s="445">
        <v>1065.014404</v>
      </c>
      <c r="D2317" s="446">
        <f t="shared" si="73"/>
        <v>-6.9623460462246989E-3</v>
      </c>
      <c r="E2317" s="80">
        <v>3.6423828665193003E-3</v>
      </c>
      <c r="F2317">
        <v>2307</v>
      </c>
      <c r="G2317" s="80">
        <f t="shared" ca="1" si="74"/>
        <v>-2.4940109489505393E-3</v>
      </c>
    </row>
    <row r="2318" spans="2:7">
      <c r="B2318" s="444">
        <v>45387</v>
      </c>
      <c r="C2318" s="445">
        <v>1513.1782229999999</v>
      </c>
      <c r="D2318" s="446">
        <f t="shared" si="73"/>
        <v>0.10735111132798214</v>
      </c>
      <c r="E2318" s="80">
        <v>3.6371858839849835E-3</v>
      </c>
      <c r="F2318">
        <v>2308</v>
      </c>
      <c r="G2318" s="80">
        <f t="shared" ca="1" si="74"/>
        <v>8.4159466220142046E-3</v>
      </c>
    </row>
    <row r="2319" spans="2:7">
      <c r="B2319" s="444">
        <v>40987</v>
      </c>
      <c r="C2319" s="445">
        <v>93.622298999999998</v>
      </c>
      <c r="D2319" s="446">
        <f t="shared" si="73"/>
        <v>-2.5511174512601098E-2</v>
      </c>
      <c r="E2319" s="80">
        <v>3.6207608167604377E-3</v>
      </c>
      <c r="F2319">
        <v>2309</v>
      </c>
      <c r="G2319" s="80">
        <f t="shared" ca="1" si="74"/>
        <v>3.4750052149802833E-2</v>
      </c>
    </row>
    <row r="2320" spans="2:7">
      <c r="B2320" s="444">
        <v>42060</v>
      </c>
      <c r="C2320" s="445">
        <v>389.15005500000001</v>
      </c>
      <c r="D2320" s="446">
        <f t="shared" si="73"/>
        <v>9.4315077403408276E-2</v>
      </c>
      <c r="E2320" s="80">
        <v>3.6181415356493218E-3</v>
      </c>
      <c r="F2320">
        <v>2310</v>
      </c>
      <c r="G2320" s="80">
        <f t="shared" ca="1" si="74"/>
        <v>-1.6159381050267228E-2</v>
      </c>
    </row>
    <row r="2321" spans="2:7">
      <c r="B2321" s="444">
        <v>38435</v>
      </c>
      <c r="C2321" s="445">
        <v>27.117842</v>
      </c>
      <c r="D2321" s="446">
        <f t="shared" si="73"/>
        <v>-6.0888899748332448E-2</v>
      </c>
      <c r="E2321" s="80">
        <v>3.6178268553381798E-3</v>
      </c>
      <c r="F2321">
        <v>2311</v>
      </c>
      <c r="G2321" s="80">
        <f t="shared" ca="1" si="74"/>
        <v>-1.5471305622631036E-2</v>
      </c>
    </row>
    <row r="2322" spans="2:7">
      <c r="B2322" s="444">
        <v>40927</v>
      </c>
      <c r="C2322" s="445">
        <v>78.235909000000007</v>
      </c>
      <c r="D2322" s="446">
        <f t="shared" si="73"/>
        <v>3.4162981680353699E-2</v>
      </c>
      <c r="E2322" s="80">
        <v>3.5927523216896518E-3</v>
      </c>
      <c r="F2322">
        <v>2312</v>
      </c>
      <c r="G2322" s="80">
        <f t="shared" ca="1" si="74"/>
        <v>-1.3834023338884817E-2</v>
      </c>
    </row>
    <row r="2323" spans="2:7">
      <c r="B2323" s="444">
        <v>39575</v>
      </c>
      <c r="C2323" s="445">
        <v>50.185862999999998</v>
      </c>
      <c r="D2323" s="446">
        <f t="shared" si="73"/>
        <v>-3.92318710397902E-2</v>
      </c>
      <c r="E2323" s="80">
        <v>3.5872553069475899E-3</v>
      </c>
      <c r="F2323">
        <v>2313</v>
      </c>
      <c r="G2323" s="80">
        <f t="shared" ca="1" si="74"/>
        <v>-2.4237889974318531E-2</v>
      </c>
    </row>
    <row r="2324" spans="2:7">
      <c r="B2324" s="444">
        <v>41191</v>
      </c>
      <c r="C2324" s="445">
        <v>105.636467</v>
      </c>
      <c r="D2324" s="446">
        <f t="shared" si="73"/>
        <v>-5.6007532047412933E-3</v>
      </c>
      <c r="E2324" s="80">
        <v>3.5796519757413936E-3</v>
      </c>
      <c r="F2324">
        <v>2314</v>
      </c>
      <c r="G2324" s="80">
        <f t="shared" ca="1" si="74"/>
        <v>6.0341250206571308E-2</v>
      </c>
    </row>
    <row r="2325" spans="2:7">
      <c r="B2325" s="444">
        <v>41423</v>
      </c>
      <c r="C2325" s="445">
        <v>142.550827</v>
      </c>
      <c r="D2325" s="446">
        <f t="shared" si="73"/>
        <v>9.7123635978387579E-2</v>
      </c>
      <c r="E2325" s="80">
        <v>3.5579177792830485E-3</v>
      </c>
      <c r="F2325">
        <v>2315</v>
      </c>
      <c r="G2325" s="80">
        <f t="shared" ca="1" si="74"/>
        <v>1.400120190285173E-2</v>
      </c>
    </row>
    <row r="2326" spans="2:7">
      <c r="B2326" s="444">
        <v>37756</v>
      </c>
      <c r="C2326" s="445">
        <v>10.409712000000001</v>
      </c>
      <c r="D2326" s="446">
        <f t="shared" si="73"/>
        <v>-0.16719604729133586</v>
      </c>
      <c r="E2326" s="80">
        <v>3.5469279624251726E-3</v>
      </c>
      <c r="F2326">
        <v>2316</v>
      </c>
      <c r="G2326" s="80">
        <f t="shared" ca="1" si="74"/>
        <v>-2.4760044210182287E-2</v>
      </c>
    </row>
    <row r="2327" spans="2:7">
      <c r="B2327" s="444">
        <v>45336</v>
      </c>
      <c r="C2327" s="445">
        <v>1636.8079829999999</v>
      </c>
      <c r="D2327" s="446">
        <f t="shared" si="73"/>
        <v>3.9959627471670478E-2</v>
      </c>
      <c r="E2327" s="80">
        <v>3.5422926600074955E-3</v>
      </c>
      <c r="F2327">
        <v>2317</v>
      </c>
      <c r="G2327" s="80">
        <f t="shared" ca="1" si="74"/>
        <v>5.7408762479729397E-3</v>
      </c>
    </row>
    <row r="2328" spans="2:7">
      <c r="B2328" s="444">
        <v>43594</v>
      </c>
      <c r="C2328" s="445">
        <v>480.83282500000001</v>
      </c>
      <c r="D2328" s="446">
        <f t="shared" si="73"/>
        <v>0.10923386173379823</v>
      </c>
      <c r="E2328" s="80">
        <v>3.5317397684657692E-3</v>
      </c>
      <c r="F2328">
        <v>2318</v>
      </c>
      <c r="G2328" s="80">
        <f t="shared" ca="1" si="74"/>
        <v>-2.7842710175150328E-2</v>
      </c>
    </row>
    <row r="2329" spans="2:7">
      <c r="B2329" s="444">
        <v>39301</v>
      </c>
      <c r="C2329" s="445">
        <v>49.564422999999998</v>
      </c>
      <c r="D2329" s="446">
        <f t="shared" si="73"/>
        <v>-0.12881273275403438</v>
      </c>
      <c r="E2329" s="80">
        <v>3.5282938949781073E-3</v>
      </c>
      <c r="F2329">
        <v>2319</v>
      </c>
      <c r="G2329" s="80">
        <f t="shared" ca="1" si="74"/>
        <v>3.6151539395195637E-2</v>
      </c>
    </row>
    <row r="2330" spans="2:7">
      <c r="B2330" s="444">
        <v>45112</v>
      </c>
      <c r="C2330" s="445">
        <v>1140.2143550000001</v>
      </c>
      <c r="D2330" s="446">
        <f t="shared" si="73"/>
        <v>5.3255819383157155E-2</v>
      </c>
      <c r="E2330" s="80">
        <v>3.5277932047281801E-3</v>
      </c>
      <c r="F2330">
        <v>2320</v>
      </c>
      <c r="G2330" s="80">
        <f t="shared" ca="1" si="74"/>
        <v>-3.0533927058476957E-3</v>
      </c>
    </row>
    <row r="2331" spans="2:7">
      <c r="B2331" s="444">
        <v>42831</v>
      </c>
      <c r="C2331" s="445">
        <v>353.30978399999998</v>
      </c>
      <c r="D2331" s="446">
        <f t="shared" si="73"/>
        <v>3.9663082263271532E-2</v>
      </c>
      <c r="E2331" s="80">
        <v>3.527481779216135E-3</v>
      </c>
      <c r="F2331">
        <v>2321</v>
      </c>
      <c r="G2331" s="80">
        <f t="shared" ca="1" si="74"/>
        <v>-1.5880971628438177E-2</v>
      </c>
    </row>
    <row r="2332" spans="2:7">
      <c r="B2332" s="444">
        <v>41197</v>
      </c>
      <c r="C2332" s="445">
        <v>109.95985400000001</v>
      </c>
      <c r="D2332" s="446">
        <f t="shared" si="73"/>
        <v>7.1331981068289307E-2</v>
      </c>
      <c r="E2332" s="80">
        <v>3.5244966075880235E-3</v>
      </c>
      <c r="F2332">
        <v>2322</v>
      </c>
      <c r="G2332" s="80">
        <f t="shared" ca="1" si="74"/>
        <v>1.7212473910581488E-2</v>
      </c>
    </row>
    <row r="2333" spans="2:7">
      <c r="B2333" s="444">
        <v>38454</v>
      </c>
      <c r="C2333" s="445">
        <v>28.715927000000001</v>
      </c>
      <c r="D2333" s="446">
        <f t="shared" si="73"/>
        <v>-0.11925975126543142</v>
      </c>
      <c r="E2333" s="80">
        <v>3.5242606346024274E-3</v>
      </c>
      <c r="F2333">
        <v>2323</v>
      </c>
      <c r="G2333" s="80">
        <f t="shared" ca="1" si="74"/>
        <v>-9.2172785095724734E-3</v>
      </c>
    </row>
    <row r="2334" spans="2:7">
      <c r="B2334" s="444">
        <v>43661</v>
      </c>
      <c r="C2334" s="445">
        <v>435.494598</v>
      </c>
      <c r="D2334" s="446">
        <f t="shared" si="73"/>
        <v>9.199546956984106E-3</v>
      </c>
      <c r="E2334" s="80">
        <v>3.5159602874752505E-3</v>
      </c>
      <c r="F2334">
        <v>2324</v>
      </c>
      <c r="G2334" s="80">
        <f t="shared" ca="1" si="74"/>
        <v>2.4709432351948262E-2</v>
      </c>
    </row>
    <row r="2335" spans="2:7">
      <c r="B2335" s="444">
        <v>43263</v>
      </c>
      <c r="C2335" s="445">
        <v>384.68905599999999</v>
      </c>
      <c r="D2335" s="446">
        <f t="shared" si="73"/>
        <v>1.171600954118146E-2</v>
      </c>
      <c r="E2335" s="80">
        <v>3.5100372875496166E-3</v>
      </c>
      <c r="F2335">
        <v>2325</v>
      </c>
      <c r="G2335" s="80">
        <f t="shared" ca="1" si="74"/>
        <v>1.8209651711609601E-2</v>
      </c>
    </row>
    <row r="2336" spans="2:7">
      <c r="B2336" s="444">
        <v>42762</v>
      </c>
      <c r="C2336" s="445">
        <v>346.87503099999998</v>
      </c>
      <c r="D2336" s="446">
        <f t="shared" si="73"/>
        <v>8.9977569331158191E-2</v>
      </c>
      <c r="E2336" s="80">
        <v>3.5065894670285314E-3</v>
      </c>
      <c r="F2336">
        <v>2326</v>
      </c>
      <c r="G2336" s="80">
        <f t="shared" ca="1" si="74"/>
        <v>-6.0558554263857194E-4</v>
      </c>
    </row>
    <row r="2337" spans="2:7">
      <c r="B2337" s="444">
        <v>39232</v>
      </c>
      <c r="C2337" s="445">
        <v>57.090755000000001</v>
      </c>
      <c r="D2337" s="446">
        <f t="shared" si="73"/>
        <v>-0.12650843834884451</v>
      </c>
      <c r="E2337" s="80">
        <v>3.5001107720102898E-3</v>
      </c>
      <c r="F2337">
        <v>2327</v>
      </c>
      <c r="G2337" s="80">
        <f t="shared" ca="1" si="74"/>
        <v>9.5678580196485574E-3</v>
      </c>
    </row>
    <row r="2338" spans="2:7">
      <c r="B2338" s="444">
        <v>44914</v>
      </c>
      <c r="C2338" s="445">
        <v>960.78289800000005</v>
      </c>
      <c r="D2338" s="446">
        <f t="shared" si="73"/>
        <v>0.10535771417320894</v>
      </c>
      <c r="E2338" s="80">
        <v>3.4962911467371072E-3</v>
      </c>
      <c r="F2338">
        <v>2328</v>
      </c>
      <c r="G2338" s="80">
        <f t="shared" ca="1" si="74"/>
        <v>7.0394879300485477E-2</v>
      </c>
    </row>
    <row r="2339" spans="2:7">
      <c r="B2339" s="444">
        <v>40633</v>
      </c>
      <c r="C2339" s="445">
        <v>88.477913000000001</v>
      </c>
      <c r="D2339" s="446">
        <f t="shared" si="73"/>
        <v>-4.4693656839234541E-2</v>
      </c>
      <c r="E2339" s="80">
        <v>3.4642448795407788E-3</v>
      </c>
      <c r="F2339">
        <v>2329</v>
      </c>
      <c r="G2339" s="80">
        <f t="shared" ca="1" si="74"/>
        <v>-2.434054793929227E-2</v>
      </c>
    </row>
    <row r="2340" spans="2:7">
      <c r="B2340" s="444">
        <v>42534</v>
      </c>
      <c r="C2340" s="445">
        <v>305.06204200000002</v>
      </c>
      <c r="D2340" s="446">
        <f t="shared" si="73"/>
        <v>1.2160007614877566E-2</v>
      </c>
      <c r="E2340" s="80">
        <v>3.4619270537930014E-3</v>
      </c>
      <c r="F2340">
        <v>2330</v>
      </c>
      <c r="G2340" s="80">
        <f t="shared" ca="1" si="74"/>
        <v>-5.9204283039150978E-2</v>
      </c>
    </row>
    <row r="2341" spans="2:7">
      <c r="B2341" s="444">
        <v>42023</v>
      </c>
      <c r="C2341" s="445">
        <v>321.36007699999999</v>
      </c>
      <c r="D2341" s="446">
        <f t="shared" si="73"/>
        <v>4.454276552906955E-2</v>
      </c>
      <c r="E2341" s="80">
        <v>3.4476361689841362E-3</v>
      </c>
      <c r="F2341">
        <v>2331</v>
      </c>
      <c r="G2341" s="80">
        <f t="shared" ca="1" si="74"/>
        <v>3.6496947302804353E-5</v>
      </c>
    </row>
    <row r="2342" spans="2:7">
      <c r="B2342" s="444">
        <v>40231</v>
      </c>
      <c r="C2342" s="445">
        <v>66.573029000000005</v>
      </c>
      <c r="D2342" s="446">
        <f t="shared" si="73"/>
        <v>-7.6656491703197105E-2</v>
      </c>
      <c r="E2342" s="80">
        <v>3.4445053135900849E-3</v>
      </c>
      <c r="F2342">
        <v>2332</v>
      </c>
      <c r="G2342" s="80">
        <f t="shared" ca="1" si="74"/>
        <v>3.8821245261305488E-2</v>
      </c>
    </row>
    <row r="2343" spans="2:7">
      <c r="B2343" s="444">
        <v>43571</v>
      </c>
      <c r="C2343" s="445">
        <v>468.33184799999998</v>
      </c>
      <c r="D2343" s="446">
        <f t="shared" si="73"/>
        <v>2.2025708388065279E-2</v>
      </c>
      <c r="E2343" s="80">
        <v>3.4443762400067079E-3</v>
      </c>
      <c r="F2343">
        <v>2333</v>
      </c>
      <c r="G2343" s="80">
        <f t="shared" ca="1" si="74"/>
        <v>1.2378849147260059E-2</v>
      </c>
    </row>
    <row r="2344" spans="2:7">
      <c r="B2344" s="444">
        <v>42632</v>
      </c>
      <c r="C2344" s="445">
        <v>321.75466899999998</v>
      </c>
      <c r="D2344" s="446">
        <f t="shared" si="73"/>
        <v>9.2092117734457135E-2</v>
      </c>
      <c r="E2344" s="80">
        <v>3.4337487998148397E-3</v>
      </c>
      <c r="F2344">
        <v>2334</v>
      </c>
      <c r="G2344" s="80">
        <f t="shared" ca="1" si="74"/>
        <v>1.944393639552628E-2</v>
      </c>
    </row>
    <row r="2345" spans="2:7">
      <c r="B2345" s="444">
        <v>39037</v>
      </c>
      <c r="C2345" s="445">
        <v>51.473339000000003</v>
      </c>
      <c r="D2345" s="446">
        <f t="shared" si="73"/>
        <v>1.2501621060822199E-2</v>
      </c>
      <c r="E2345" s="80">
        <v>3.4301947473769356E-3</v>
      </c>
      <c r="F2345">
        <v>2335</v>
      </c>
      <c r="G2345" s="80">
        <f t="shared" ca="1" si="74"/>
        <v>-7.7564104683212377E-4</v>
      </c>
    </row>
    <row r="2346" spans="2:7">
      <c r="B2346" s="444">
        <v>38555</v>
      </c>
      <c r="C2346" s="445">
        <v>30.914421000000001</v>
      </c>
      <c r="D2346" s="446">
        <f t="shared" si="73"/>
        <v>-9.5547527446748659E-2</v>
      </c>
      <c r="E2346" s="80">
        <v>3.4135525263645494E-3</v>
      </c>
      <c r="F2346">
        <v>2336</v>
      </c>
      <c r="G2346" s="80">
        <f t="shared" ca="1" si="74"/>
        <v>-2.522986464250125E-3</v>
      </c>
    </row>
    <row r="2347" spans="2:7">
      <c r="B2347" s="444">
        <v>42628</v>
      </c>
      <c r="C2347" s="445">
        <v>317.65649400000001</v>
      </c>
      <c r="D2347" s="446">
        <f t="shared" si="73"/>
        <v>6.397104704854617E-2</v>
      </c>
      <c r="E2347" s="80">
        <v>3.4133899966490855E-3</v>
      </c>
      <c r="F2347">
        <v>2337</v>
      </c>
      <c r="G2347" s="80">
        <f t="shared" ca="1" si="74"/>
        <v>1.5187484494807042E-2</v>
      </c>
    </row>
    <row r="2348" spans="2:7">
      <c r="B2348" s="444">
        <v>40065</v>
      </c>
      <c r="C2348" s="445">
        <v>55.927349</v>
      </c>
      <c r="D2348" s="446">
        <f t="shared" si="73"/>
        <v>-5.1558838150699504E-2</v>
      </c>
      <c r="E2348" s="80">
        <v>3.4132199113459105E-3</v>
      </c>
      <c r="F2348">
        <v>2338</v>
      </c>
      <c r="G2348" s="80">
        <f t="shared" ca="1" si="74"/>
        <v>-4.3745868207329508E-2</v>
      </c>
    </row>
    <row r="2349" spans="2:7">
      <c r="B2349" s="444">
        <v>42243</v>
      </c>
      <c r="C2349" s="445">
        <v>361.86437999999998</v>
      </c>
      <c r="D2349" s="446">
        <f t="shared" si="73"/>
        <v>1.531029178483867E-2</v>
      </c>
      <c r="E2349" s="80">
        <v>3.4068669765960902E-3</v>
      </c>
      <c r="F2349">
        <v>2339</v>
      </c>
      <c r="G2349" s="80">
        <f t="shared" ca="1" si="74"/>
        <v>2.3207329685164656E-2</v>
      </c>
    </row>
    <row r="2350" spans="2:7">
      <c r="B2350" s="444">
        <v>41606</v>
      </c>
      <c r="C2350" s="445">
        <v>202.93008399999999</v>
      </c>
      <c r="D2350" s="446">
        <f t="shared" si="73"/>
        <v>-6.259012256669072E-2</v>
      </c>
      <c r="E2350" s="80">
        <v>3.4008217885423964E-3</v>
      </c>
      <c r="F2350">
        <v>2340</v>
      </c>
      <c r="G2350" s="80">
        <f t="shared" ca="1" si="74"/>
        <v>1.9190190982062042E-2</v>
      </c>
    </row>
    <row r="2351" spans="2:7">
      <c r="B2351" s="444">
        <v>44384</v>
      </c>
      <c r="C2351" s="445">
        <v>853.93280000000004</v>
      </c>
      <c r="D2351" s="446">
        <f t="shared" si="73"/>
        <v>7.9351183093796296E-2</v>
      </c>
      <c r="E2351" s="80">
        <v>3.3946277758249987E-3</v>
      </c>
      <c r="F2351">
        <v>2341</v>
      </c>
      <c r="G2351" s="80">
        <f t="shared" ca="1" si="74"/>
        <v>2.6466841485059639E-3</v>
      </c>
    </row>
    <row r="2352" spans="2:7">
      <c r="B2352" s="444">
        <v>41121</v>
      </c>
      <c r="C2352" s="445">
        <v>97.686629999999994</v>
      </c>
      <c r="D2352" s="446">
        <f t="shared" si="73"/>
        <v>-6.0585292303474758E-2</v>
      </c>
      <c r="E2352" s="80">
        <v>3.3863119519079721E-3</v>
      </c>
      <c r="F2352">
        <v>2342</v>
      </c>
      <c r="G2352" s="80">
        <f t="shared" ca="1" si="74"/>
        <v>1.566172080031563E-2</v>
      </c>
    </row>
    <row r="2353" spans="2:7">
      <c r="B2353" s="444">
        <v>43773</v>
      </c>
      <c r="C2353" s="445">
        <v>491.68832400000002</v>
      </c>
      <c r="D2353" s="446">
        <f t="shared" si="73"/>
        <v>5.0039580684625884E-2</v>
      </c>
      <c r="E2353" s="80">
        <v>3.3854420616161729E-3</v>
      </c>
      <c r="F2353">
        <v>2343</v>
      </c>
      <c r="G2353" s="80">
        <f t="shared" ca="1" si="74"/>
        <v>2.176082239351285E-2</v>
      </c>
    </row>
    <row r="2354" spans="2:7">
      <c r="B2354" s="444">
        <v>41687</v>
      </c>
      <c r="C2354" s="445">
        <v>289.325287</v>
      </c>
      <c r="D2354" s="446">
        <f t="shared" si="73"/>
        <v>-5.2525114777944415E-2</v>
      </c>
      <c r="E2354" s="80">
        <v>3.373147651286823E-3</v>
      </c>
      <c r="F2354">
        <v>2344</v>
      </c>
      <c r="G2354" s="80">
        <f t="shared" ca="1" si="74"/>
        <v>3.9165248223892307E-3</v>
      </c>
    </row>
    <row r="2355" spans="2:7">
      <c r="B2355" s="444">
        <v>43998</v>
      </c>
      <c r="C2355" s="445">
        <v>495.85372899999999</v>
      </c>
      <c r="D2355" s="446">
        <f t="shared" si="73"/>
        <v>4.0732330400227168E-2</v>
      </c>
      <c r="E2355" s="80">
        <v>3.3681206818667597E-3</v>
      </c>
      <c r="F2355">
        <v>2345</v>
      </c>
      <c r="G2355" s="80">
        <f t="shared" ca="1" si="74"/>
        <v>-1.0719483724781872E-2</v>
      </c>
    </row>
    <row r="2356" spans="2:7">
      <c r="B2356" s="444">
        <v>42276</v>
      </c>
      <c r="C2356" s="445">
        <v>377.95422400000001</v>
      </c>
      <c r="D2356" s="446">
        <f t="shared" si="73"/>
        <v>-3.457410367663849E-2</v>
      </c>
      <c r="E2356" s="80">
        <v>3.3663753669610497E-3</v>
      </c>
      <c r="F2356">
        <v>2346</v>
      </c>
      <c r="G2356" s="80">
        <f t="shared" ca="1" si="74"/>
        <v>8.7894551488872531E-4</v>
      </c>
    </row>
    <row r="2357" spans="2:7">
      <c r="B2357" s="444">
        <v>43790</v>
      </c>
      <c r="C2357" s="445">
        <v>483.47857699999997</v>
      </c>
      <c r="D2357" s="446">
        <f t="shared" si="73"/>
        <v>-3.1987090213763114E-2</v>
      </c>
      <c r="E2357" s="80">
        <v>3.3542841745688445E-3</v>
      </c>
      <c r="F2357">
        <v>2347</v>
      </c>
      <c r="G2357" s="80">
        <f t="shared" ca="1" si="74"/>
        <v>3.957311961710102E-2</v>
      </c>
    </row>
    <row r="2358" spans="2:7">
      <c r="B2358" s="444">
        <v>45237</v>
      </c>
      <c r="C2358" s="445">
        <v>1237.9589840000001</v>
      </c>
      <c r="D2358" s="446">
        <f t="shared" si="73"/>
        <v>8.9706838821574042E-2</v>
      </c>
      <c r="E2358" s="80">
        <v>3.3471082704716881E-3</v>
      </c>
      <c r="F2358">
        <v>2348</v>
      </c>
      <c r="G2358" s="80">
        <f t="shared" ca="1" si="74"/>
        <v>1.3068267574465428E-2</v>
      </c>
    </row>
    <row r="2359" spans="2:7">
      <c r="B2359" s="444">
        <v>41513</v>
      </c>
      <c r="C2359" s="445">
        <v>180.72966</v>
      </c>
      <c r="D2359" s="446">
        <f t="shared" si="73"/>
        <v>-1.8187408353436463E-2</v>
      </c>
      <c r="E2359" s="80">
        <v>3.3351337846907469E-3</v>
      </c>
      <c r="F2359">
        <v>2349</v>
      </c>
      <c r="G2359" s="80">
        <f t="shared" ca="1" si="74"/>
        <v>6.8722415313758793E-3</v>
      </c>
    </row>
    <row r="2360" spans="2:7">
      <c r="B2360" s="444">
        <v>42282</v>
      </c>
      <c r="C2360" s="445">
        <v>340.78103599999997</v>
      </c>
      <c r="D2360" s="446">
        <f t="shared" si="73"/>
        <v>4.624749461806843E-2</v>
      </c>
      <c r="E2360" s="80">
        <v>3.3255143389316899E-3</v>
      </c>
      <c r="F2360">
        <v>2350</v>
      </c>
      <c r="G2360" s="80">
        <f t="shared" ca="1" si="74"/>
        <v>3.0538578188784912E-2</v>
      </c>
    </row>
    <row r="2361" spans="2:7">
      <c r="B2361" s="444">
        <v>40413</v>
      </c>
      <c r="C2361" s="445">
        <v>74.984038999999996</v>
      </c>
      <c r="D2361" s="446">
        <f t="shared" si="73"/>
        <v>-6.5616979954220667E-2</v>
      </c>
      <c r="E2361" s="80">
        <v>3.3107739724267393E-3</v>
      </c>
      <c r="F2361">
        <v>2351</v>
      </c>
      <c r="G2361" s="80">
        <f t="shared" ca="1" si="74"/>
        <v>3.8051564507066106E-4</v>
      </c>
    </row>
    <row r="2362" spans="2:7">
      <c r="B2362" s="444">
        <v>43251</v>
      </c>
      <c r="C2362" s="445">
        <v>382.81774899999999</v>
      </c>
      <c r="D2362" s="446">
        <f t="shared" si="73"/>
        <v>-9.5493267381148161E-3</v>
      </c>
      <c r="E2362" s="80">
        <v>3.3059705325033661E-3</v>
      </c>
      <c r="F2362">
        <v>2352</v>
      </c>
      <c r="G2362" s="80">
        <f t="shared" ca="1" si="74"/>
        <v>-2.9598791800650771E-2</v>
      </c>
    </row>
    <row r="2363" spans="2:7">
      <c r="B2363" s="444">
        <v>43668</v>
      </c>
      <c r="C2363" s="445">
        <v>431.87066700000003</v>
      </c>
      <c r="D2363" s="446">
        <f t="shared" si="73"/>
        <v>7.4560755942713719E-2</v>
      </c>
      <c r="E2363" s="80">
        <v>3.2984019985724533E-3</v>
      </c>
      <c r="F2363">
        <v>2353</v>
      </c>
      <c r="G2363" s="80">
        <f t="shared" ca="1" si="74"/>
        <v>-9.3767508866370516E-3</v>
      </c>
    </row>
    <row r="2364" spans="2:7">
      <c r="B2364" s="444">
        <v>40638</v>
      </c>
      <c r="C2364" s="445">
        <v>90.116219000000001</v>
      </c>
      <c r="D2364" s="446">
        <f t="shared" si="73"/>
        <v>-9.186797470334529E-2</v>
      </c>
      <c r="E2364" s="80">
        <v>3.2978398676810627E-3</v>
      </c>
      <c r="F2364">
        <v>2354</v>
      </c>
      <c r="G2364" s="80">
        <f t="shared" ca="1" si="74"/>
        <v>1.5789300226086607E-2</v>
      </c>
    </row>
    <row r="2365" spans="2:7">
      <c r="B2365" s="444">
        <v>44749</v>
      </c>
      <c r="C2365" s="445">
        <v>901.18402100000003</v>
      </c>
      <c r="D2365" s="446">
        <f t="shared" si="73"/>
        <v>9.1518891626216625E-2</v>
      </c>
      <c r="E2365" s="80">
        <v>3.2940524649263114E-3</v>
      </c>
      <c r="F2365">
        <v>2355</v>
      </c>
      <c r="G2365" s="80">
        <f t="shared" ca="1" si="74"/>
        <v>2.9505252801073953E-2</v>
      </c>
    </row>
    <row r="2366" spans="2:7">
      <c r="B2366" s="444">
        <v>40997</v>
      </c>
      <c r="C2366" s="445">
        <v>88.593575000000001</v>
      </c>
      <c r="D2366" s="446">
        <f t="shared" si="73"/>
        <v>6.4359520224310796E-2</v>
      </c>
      <c r="E2366" s="80">
        <v>3.2935896826398192E-3</v>
      </c>
      <c r="F2366">
        <v>2356</v>
      </c>
      <c r="G2366" s="80">
        <f t="shared" ca="1" si="74"/>
        <v>-2.5000513283919328E-2</v>
      </c>
    </row>
    <row r="2367" spans="2:7">
      <c r="B2367" s="444">
        <v>38518</v>
      </c>
      <c r="C2367" s="445">
        <v>29.697937</v>
      </c>
      <c r="D2367" s="446">
        <f t="shared" si="73"/>
        <v>-1.2612150730581861E-2</v>
      </c>
      <c r="E2367" s="80">
        <v>3.2875320466216884E-3</v>
      </c>
      <c r="F2367">
        <v>2357</v>
      </c>
      <c r="G2367" s="80">
        <f t="shared" ca="1" si="74"/>
        <v>-1.882516433058086E-2</v>
      </c>
    </row>
    <row r="2368" spans="2:7">
      <c r="B2368" s="444">
        <v>39010</v>
      </c>
      <c r="C2368" s="445">
        <v>48.801352999999999</v>
      </c>
      <c r="D2368" s="446">
        <f t="shared" si="73"/>
        <v>-9.9388202701142792E-2</v>
      </c>
      <c r="E2368" s="80">
        <v>3.2825961898272915E-3</v>
      </c>
      <c r="F2368">
        <v>2358</v>
      </c>
      <c r="G2368" s="80">
        <f t="shared" ca="1" si="74"/>
        <v>-2.623634715890822E-2</v>
      </c>
    </row>
    <row r="2369" spans="2:7">
      <c r="B2369" s="444">
        <v>43315</v>
      </c>
      <c r="C2369" s="445">
        <v>406.061218</v>
      </c>
      <c r="D2369" s="446">
        <f t="shared" si="73"/>
        <v>4.9806107610276262E-2</v>
      </c>
      <c r="E2369" s="80">
        <v>3.27981778342612E-3</v>
      </c>
      <c r="F2369">
        <v>2359</v>
      </c>
      <c r="G2369" s="80">
        <f t="shared" ca="1" si="74"/>
        <v>-1.2986747504011152E-2</v>
      </c>
    </row>
    <row r="2370" spans="2:7">
      <c r="B2370" s="444">
        <v>41260</v>
      </c>
      <c r="C2370" s="445">
        <v>120.03671300000001</v>
      </c>
      <c r="D2370" s="446">
        <f t="shared" si="73"/>
        <v>-5.2865964235704666E-2</v>
      </c>
      <c r="E2370" s="80">
        <v>3.2492911578871908E-3</v>
      </c>
      <c r="F2370">
        <v>2360</v>
      </c>
      <c r="G2370" s="80">
        <f t="shared" ca="1" si="74"/>
        <v>3.3328629720339828E-2</v>
      </c>
    </row>
    <row r="2371" spans="2:7">
      <c r="B2371" s="444">
        <v>43563</v>
      </c>
      <c r="C2371" s="445">
        <v>463.805206</v>
      </c>
      <c r="D2371" s="446">
        <f t="shared" si="73"/>
        <v>3.949126658394575E-2</v>
      </c>
      <c r="E2371" s="80">
        <v>3.2485832490407596E-3</v>
      </c>
      <c r="F2371">
        <v>2361</v>
      </c>
      <c r="G2371" s="80">
        <f t="shared" ca="1" si="74"/>
        <v>-1.5411578244746408E-2</v>
      </c>
    </row>
    <row r="2372" spans="2:7">
      <c r="B2372" s="444">
        <v>41908</v>
      </c>
      <c r="C2372" s="445">
        <v>333.56787100000003</v>
      </c>
      <c r="D2372" s="446">
        <f t="shared" si="73"/>
        <v>-6.9703427455158895E-2</v>
      </c>
      <c r="E2372" s="80">
        <v>3.2484741477412094E-3</v>
      </c>
      <c r="F2372">
        <v>2362</v>
      </c>
      <c r="G2372" s="80">
        <f t="shared" ca="1" si="74"/>
        <v>1.0084450931319933E-2</v>
      </c>
    </row>
    <row r="2373" spans="2:7">
      <c r="B2373" s="444">
        <v>45048</v>
      </c>
      <c r="C2373" s="445">
        <v>1018.777954</v>
      </c>
      <c r="D2373" s="446">
        <f t="shared" si="73"/>
        <v>-9.3026324470542043E-3</v>
      </c>
      <c r="E2373" s="80">
        <v>3.2425139292695526E-3</v>
      </c>
      <c r="F2373">
        <v>2363</v>
      </c>
      <c r="G2373" s="80">
        <f t="shared" ca="1" si="74"/>
        <v>-1.0559764323827457E-2</v>
      </c>
    </row>
    <row r="2374" spans="2:7">
      <c r="B2374" s="444">
        <v>45471</v>
      </c>
      <c r="C2374" s="445">
        <v>1448.494019</v>
      </c>
      <c r="D2374" s="446">
        <f t="shared" si="73"/>
        <v>1.8410266747295623E-2</v>
      </c>
      <c r="E2374" s="80">
        <v>3.2304256984898583E-3</v>
      </c>
      <c r="F2374">
        <v>2364</v>
      </c>
      <c r="G2374" s="80">
        <f t="shared" ca="1" si="74"/>
        <v>2.7949617896033129E-2</v>
      </c>
    </row>
    <row r="2375" spans="2:7">
      <c r="B2375" s="444">
        <v>44649</v>
      </c>
      <c r="C2375" s="445">
        <v>1045.6369629999999</v>
      </c>
      <c r="D2375" s="446">
        <f t="shared" si="73"/>
        <v>6.044556336690099E-2</v>
      </c>
      <c r="E2375" s="80">
        <v>3.2216995921916514E-3</v>
      </c>
      <c r="F2375">
        <v>2365</v>
      </c>
      <c r="G2375" s="80">
        <f t="shared" ca="1" si="74"/>
        <v>2.0792925121701798E-2</v>
      </c>
    </row>
    <row r="2376" spans="2:7">
      <c r="B2376" s="444">
        <v>42104</v>
      </c>
      <c r="C2376" s="445">
        <v>379.594086</v>
      </c>
      <c r="D2376" s="446">
        <f t="shared" si="73"/>
        <v>-1.9560357675111772E-2</v>
      </c>
      <c r="E2376" s="80">
        <v>3.2156681682982136E-3</v>
      </c>
      <c r="F2376">
        <v>2366</v>
      </c>
      <c r="G2376" s="80">
        <f t="shared" ca="1" si="74"/>
        <v>-3.7951527535928654E-2</v>
      </c>
    </row>
    <row r="2377" spans="2:7">
      <c r="B2377" s="444">
        <v>42944</v>
      </c>
      <c r="C2377" s="445">
        <v>372.28500400000001</v>
      </c>
      <c r="D2377" s="446">
        <f t="shared" si="73"/>
        <v>8.1567969423668174E-4</v>
      </c>
      <c r="E2377" s="80">
        <v>3.2016193679098581E-3</v>
      </c>
      <c r="F2377">
        <v>2367</v>
      </c>
      <c r="G2377" s="80">
        <f t="shared" ca="1" si="74"/>
        <v>-3.4902359183184802E-2</v>
      </c>
    </row>
    <row r="2378" spans="2:7">
      <c r="B2378" s="444">
        <v>42909</v>
      </c>
      <c r="C2378" s="445">
        <v>355.09011800000002</v>
      </c>
      <c r="D2378" s="446">
        <f t="shared" si="73"/>
        <v>0.1083587332747844</v>
      </c>
      <c r="E2378" s="80">
        <v>3.1798352111338524E-3</v>
      </c>
      <c r="F2378">
        <v>2368</v>
      </c>
      <c r="G2378" s="80">
        <f t="shared" ca="1" si="74"/>
        <v>-1.7750257129489536E-2</v>
      </c>
    </row>
    <row r="2379" spans="2:7">
      <c r="B2379" s="444">
        <v>38714</v>
      </c>
      <c r="C2379" s="445">
        <v>41.821250999999997</v>
      </c>
      <c r="D2379" s="446">
        <f t="shared" ref="D2379:D2442" si="75">B2379/B2380-1</f>
        <v>-0.13420552387342055</v>
      </c>
      <c r="E2379" s="80">
        <v>3.1792298313453315E-3</v>
      </c>
      <c r="F2379">
        <v>2369</v>
      </c>
      <c r="G2379" s="80">
        <f t="shared" ref="G2379:G2442" ca="1" si="76">_xlfn.NORM.INV(RAND(),M$13,M$14)</f>
        <v>2.9806271734058752E-3</v>
      </c>
    </row>
    <row r="2380" spans="2:7">
      <c r="B2380" s="444">
        <v>44715</v>
      </c>
      <c r="C2380" s="445">
        <v>949.57312000000002</v>
      </c>
      <c r="D2380" s="446">
        <f t="shared" si="75"/>
        <v>8.3868621985213831E-2</v>
      </c>
      <c r="E2380" s="80">
        <v>3.173984009271047E-3</v>
      </c>
      <c r="F2380">
        <v>2370</v>
      </c>
      <c r="G2380" s="80">
        <f t="shared" ca="1" si="76"/>
        <v>2.8330297493108004E-3</v>
      </c>
    </row>
    <row r="2381" spans="2:7">
      <c r="B2381" s="444">
        <v>41255</v>
      </c>
      <c r="C2381" s="445">
        <v>116.879059</v>
      </c>
      <c r="D2381" s="446">
        <f t="shared" si="75"/>
        <v>-8.7319145170567714E-2</v>
      </c>
      <c r="E2381" s="80">
        <v>3.1737728027425582E-3</v>
      </c>
      <c r="F2381">
        <v>2371</v>
      </c>
      <c r="G2381" s="80">
        <f t="shared" ca="1" si="76"/>
        <v>9.9442440087955213E-3</v>
      </c>
    </row>
    <row r="2382" spans="2:7">
      <c r="B2382" s="444">
        <v>45202</v>
      </c>
      <c r="C2382" s="445">
        <v>1192.3076169999999</v>
      </c>
      <c r="D2382" s="446">
        <f t="shared" si="75"/>
        <v>4.0633561249625805E-2</v>
      </c>
      <c r="E2382" s="80">
        <v>3.1583814557623047E-3</v>
      </c>
      <c r="F2382">
        <v>2372</v>
      </c>
      <c r="G2382" s="80">
        <f t="shared" ca="1" si="76"/>
        <v>-2.1126912911698874E-2</v>
      </c>
    </row>
    <row r="2383" spans="2:7">
      <c r="B2383" s="444">
        <v>43437</v>
      </c>
      <c r="C2383" s="445">
        <v>429.91970800000001</v>
      </c>
      <c r="D2383" s="446">
        <f t="shared" si="75"/>
        <v>1.7296250172962324E-3</v>
      </c>
      <c r="E2383" s="80">
        <v>3.1526693395691474E-3</v>
      </c>
      <c r="F2383">
        <v>2373</v>
      </c>
      <c r="G2383" s="80">
        <f t="shared" ca="1" si="76"/>
        <v>-3.0860840187154508E-2</v>
      </c>
    </row>
    <row r="2384" spans="2:7">
      <c r="B2384" s="444">
        <v>43362</v>
      </c>
      <c r="C2384" s="445">
        <v>458.16467299999999</v>
      </c>
      <c r="D2384" s="446">
        <f t="shared" si="75"/>
        <v>3.0808729139923052E-2</v>
      </c>
      <c r="E2384" s="80">
        <v>3.1368704468426323E-3</v>
      </c>
      <c r="F2384">
        <v>2374</v>
      </c>
      <c r="G2384" s="80">
        <f t="shared" ca="1" si="76"/>
        <v>5.8593633129383448E-3</v>
      </c>
    </row>
    <row r="2385" spans="2:7">
      <c r="B2385" s="444">
        <v>42066</v>
      </c>
      <c r="C2385" s="445">
        <v>398.56881700000002</v>
      </c>
      <c r="D2385" s="446">
        <f t="shared" si="75"/>
        <v>7.7179145754378675E-2</v>
      </c>
      <c r="E2385" s="80">
        <v>3.1361480998897129E-3</v>
      </c>
      <c r="F2385">
        <v>2375</v>
      </c>
      <c r="G2385" s="80">
        <f t="shared" ca="1" si="76"/>
        <v>-2.2690589663488209E-2</v>
      </c>
    </row>
    <row r="2386" spans="2:7">
      <c r="B2386" s="444">
        <v>39052</v>
      </c>
      <c r="C2386" s="445">
        <v>51.522224000000001</v>
      </c>
      <c r="D2386" s="446">
        <f t="shared" si="75"/>
        <v>-8.7570093457943976E-2</v>
      </c>
      <c r="E2386" s="80">
        <v>3.1087045069586594E-3</v>
      </c>
      <c r="F2386">
        <v>2376</v>
      </c>
      <c r="G2386" s="80">
        <f t="shared" ca="1" si="76"/>
        <v>-4.7501369611710319E-3</v>
      </c>
    </row>
    <row r="2387" spans="2:7">
      <c r="B2387" s="444">
        <v>42800</v>
      </c>
      <c r="C2387" s="445">
        <v>354.15832499999999</v>
      </c>
      <c r="D2387" s="446">
        <f t="shared" si="75"/>
        <v>-5.1691666851306106E-2</v>
      </c>
      <c r="E2387" s="80">
        <v>3.1069782482660013E-3</v>
      </c>
      <c r="F2387">
        <v>2377</v>
      </c>
      <c r="G2387" s="80">
        <f t="shared" ca="1" si="76"/>
        <v>4.2194738352441544E-2</v>
      </c>
    </row>
    <row r="2388" spans="2:7">
      <c r="B2388" s="444">
        <v>45133</v>
      </c>
      <c r="C2388" s="445">
        <v>1073.2404790000001</v>
      </c>
      <c r="D2388" s="446">
        <f t="shared" si="75"/>
        <v>0.10204131464569999</v>
      </c>
      <c r="E2388" s="80">
        <v>3.1036709480469771E-3</v>
      </c>
      <c r="F2388">
        <v>2378</v>
      </c>
      <c r="G2388" s="80">
        <f t="shared" ca="1" si="76"/>
        <v>2.0184990970626086E-2</v>
      </c>
    </row>
    <row r="2389" spans="2:7">
      <c r="B2389" s="444">
        <v>40954</v>
      </c>
      <c r="C2389" s="445">
        <v>88.133872999999994</v>
      </c>
      <c r="D2389" s="446">
        <f t="shared" si="75"/>
        <v>1.4089389624860615E-2</v>
      </c>
      <c r="E2389" s="80">
        <v>3.0967615431809481E-3</v>
      </c>
      <c r="F2389">
        <v>2379</v>
      </c>
      <c r="G2389" s="80">
        <f t="shared" ca="1" si="76"/>
        <v>-1.6860608682705864E-3</v>
      </c>
    </row>
    <row r="2390" spans="2:7">
      <c r="B2390" s="444">
        <v>40385</v>
      </c>
      <c r="C2390" s="445">
        <v>68.541381999999999</v>
      </c>
      <c r="D2390" s="446">
        <f t="shared" si="75"/>
        <v>-7.8578110383536015E-2</v>
      </c>
      <c r="E2390" s="80">
        <v>3.0842242282689281E-3</v>
      </c>
      <c r="F2390">
        <v>2380</v>
      </c>
      <c r="G2390" s="80">
        <f t="shared" ca="1" si="76"/>
        <v>8.3525927760471318E-3</v>
      </c>
    </row>
    <row r="2391" spans="2:7">
      <c r="B2391" s="444">
        <v>43829</v>
      </c>
      <c r="C2391" s="445">
        <v>484.32925399999999</v>
      </c>
      <c r="D2391" s="446">
        <f t="shared" si="75"/>
        <v>6.4508294270517075E-2</v>
      </c>
      <c r="E2391" s="80">
        <v>3.0832290542559537E-3</v>
      </c>
      <c r="F2391">
        <v>2381</v>
      </c>
      <c r="G2391" s="80">
        <f t="shared" ca="1" si="76"/>
        <v>2.3712987910627831E-2</v>
      </c>
    </row>
    <row r="2392" spans="2:7">
      <c r="B2392" s="444">
        <v>41173</v>
      </c>
      <c r="C2392" s="445">
        <v>107.35071600000001</v>
      </c>
      <c r="D2392" s="446">
        <f t="shared" si="75"/>
        <v>-7.3076836488889851E-2</v>
      </c>
      <c r="E2392" s="80">
        <v>3.0806002263461529E-3</v>
      </c>
      <c r="F2392">
        <v>2382</v>
      </c>
      <c r="G2392" s="80">
        <f t="shared" ca="1" si="76"/>
        <v>1.4278384025724403E-3</v>
      </c>
    </row>
    <row r="2393" spans="2:7">
      <c r="B2393" s="444">
        <v>44419</v>
      </c>
      <c r="C2393" s="445">
        <v>939.76678500000003</v>
      </c>
      <c r="D2393" s="446">
        <f t="shared" si="75"/>
        <v>0.10423606622582415</v>
      </c>
      <c r="E2393" s="80">
        <v>3.0552618972565782E-3</v>
      </c>
      <c r="F2393">
        <v>2383</v>
      </c>
      <c r="G2393" s="80">
        <f t="shared" ca="1" si="76"/>
        <v>-1.98014341645638E-3</v>
      </c>
    </row>
    <row r="2394" spans="2:7">
      <c r="B2394" s="444">
        <v>40226</v>
      </c>
      <c r="C2394" s="445">
        <v>66.143410000000003</v>
      </c>
      <c r="D2394" s="446">
        <f t="shared" si="75"/>
        <v>-0.1152120358965335</v>
      </c>
      <c r="E2394" s="80">
        <v>3.049574511443609E-3</v>
      </c>
      <c r="F2394">
        <v>2384</v>
      </c>
      <c r="G2394" s="80">
        <f t="shared" ca="1" si="76"/>
        <v>2.4644114078104216E-2</v>
      </c>
    </row>
    <row r="2395" spans="2:7">
      <c r="B2395" s="444">
        <v>45464</v>
      </c>
      <c r="C2395" s="445">
        <v>1436.833496</v>
      </c>
      <c r="D2395" s="446">
        <f t="shared" si="75"/>
        <v>0.10712285401193222</v>
      </c>
      <c r="E2395" s="80">
        <v>3.0482916862388798E-3</v>
      </c>
      <c r="F2395">
        <v>2385</v>
      </c>
      <c r="G2395" s="80">
        <f t="shared" ca="1" si="76"/>
        <v>2.4151945621880555E-2</v>
      </c>
    </row>
    <row r="2396" spans="2:7">
      <c r="B2396" s="444">
        <v>41065</v>
      </c>
      <c r="C2396" s="445">
        <v>93.316085999999999</v>
      </c>
      <c r="D2396" s="446">
        <f t="shared" si="75"/>
        <v>-5.9393467405744693E-2</v>
      </c>
      <c r="E2396" s="80">
        <v>3.037378747450914E-3</v>
      </c>
      <c r="F2396">
        <v>2386</v>
      </c>
      <c r="G2396" s="80">
        <f t="shared" ca="1" si="76"/>
        <v>-7.9416340213679694E-3</v>
      </c>
    </row>
    <row r="2397" spans="2:7">
      <c r="B2397" s="444">
        <v>43658</v>
      </c>
      <c r="C2397" s="445">
        <v>433.96878099999998</v>
      </c>
      <c r="D2397" s="446">
        <f t="shared" si="75"/>
        <v>0.161580417719835</v>
      </c>
      <c r="E2397" s="80">
        <v>3.0368408397716262E-3</v>
      </c>
      <c r="F2397">
        <v>2387</v>
      </c>
      <c r="G2397" s="80">
        <f t="shared" ca="1" si="76"/>
        <v>-5.6182557765105372E-3</v>
      </c>
    </row>
    <row r="2398" spans="2:7">
      <c r="B2398" s="444">
        <v>37585</v>
      </c>
      <c r="C2398" s="445">
        <v>13.379189999999999</v>
      </c>
      <c r="D2398" s="446">
        <f t="shared" si="75"/>
        <v>-0.16579735878370883</v>
      </c>
      <c r="E2398" s="80">
        <v>3.034776226486624E-3</v>
      </c>
      <c r="F2398">
        <v>2388</v>
      </c>
      <c r="G2398" s="80">
        <f t="shared" ca="1" si="76"/>
        <v>-1.8048099288691492E-2</v>
      </c>
    </row>
    <row r="2399" spans="2:7">
      <c r="B2399" s="444">
        <v>45055</v>
      </c>
      <c r="C2399" s="445">
        <v>1029.704712</v>
      </c>
      <c r="D2399" s="446">
        <f t="shared" si="75"/>
        <v>5.3967437073079383E-2</v>
      </c>
      <c r="E2399" s="80">
        <v>3.0211898366190315E-3</v>
      </c>
      <c r="F2399">
        <v>2389</v>
      </c>
      <c r="G2399" s="80">
        <f t="shared" ca="1" si="76"/>
        <v>1.6366858333505648E-2</v>
      </c>
    </row>
    <row r="2400" spans="2:7">
      <c r="B2400" s="444">
        <v>42748</v>
      </c>
      <c r="C2400" s="445">
        <v>349.36096199999997</v>
      </c>
      <c r="D2400" s="446">
        <f t="shared" si="75"/>
        <v>-4.1846912473383346E-2</v>
      </c>
      <c r="E2400" s="80">
        <v>3.0079216363345651E-3</v>
      </c>
      <c r="F2400">
        <v>2390</v>
      </c>
      <c r="G2400" s="80">
        <f t="shared" ca="1" si="76"/>
        <v>-2.4247243795410871E-2</v>
      </c>
    </row>
    <row r="2401" spans="2:7">
      <c r="B2401" s="444">
        <v>44615</v>
      </c>
      <c r="C2401" s="445">
        <v>1032.4735109999999</v>
      </c>
      <c r="D2401" s="446">
        <f t="shared" si="75"/>
        <v>2.2435603630030165E-2</v>
      </c>
      <c r="E2401" s="80">
        <v>3.0008125603047109E-3</v>
      </c>
      <c r="F2401">
        <v>2391</v>
      </c>
      <c r="G2401" s="80">
        <f t="shared" ca="1" si="76"/>
        <v>2.8197869688319457E-2</v>
      </c>
    </row>
    <row r="2402" spans="2:7">
      <c r="B2402" s="444">
        <v>43636</v>
      </c>
      <c r="C2402" s="445">
        <v>460.861267</v>
      </c>
      <c r="D2402" s="446">
        <f t="shared" si="75"/>
        <v>0.15831386706307082</v>
      </c>
      <c r="E2402" s="80">
        <v>2.997800840981002E-3</v>
      </c>
      <c r="F2402">
        <v>2392</v>
      </c>
      <c r="G2402" s="80">
        <f t="shared" ca="1" si="76"/>
        <v>-3.0643278334071454E-2</v>
      </c>
    </row>
    <row r="2403" spans="2:7">
      <c r="B2403" s="444">
        <v>37672</v>
      </c>
      <c r="C2403" s="445">
        <v>12.35993</v>
      </c>
      <c r="D2403" s="446">
        <f t="shared" si="75"/>
        <v>-9.0838884062168113E-2</v>
      </c>
      <c r="E2403" s="80">
        <v>2.9862543038983169E-3</v>
      </c>
      <c r="F2403">
        <v>2393</v>
      </c>
      <c r="G2403" s="80">
        <f t="shared" ca="1" si="76"/>
        <v>-4.1781054742977197E-3</v>
      </c>
    </row>
    <row r="2404" spans="2:7">
      <c r="B2404" s="444">
        <v>41436</v>
      </c>
      <c r="C2404" s="445">
        <v>144.11459400000001</v>
      </c>
      <c r="D2404" s="446">
        <f t="shared" si="75"/>
        <v>1.6934177587984101E-2</v>
      </c>
      <c r="E2404" s="80">
        <v>2.9861183240078581E-3</v>
      </c>
      <c r="F2404">
        <v>2394</v>
      </c>
      <c r="G2404" s="80">
        <f t="shared" ca="1" si="76"/>
        <v>4.3663521612331238E-2</v>
      </c>
    </row>
    <row r="2405" spans="2:7">
      <c r="B2405" s="444">
        <v>40746</v>
      </c>
      <c r="C2405" s="445">
        <v>93.828445000000002</v>
      </c>
      <c r="D2405" s="446">
        <f t="shared" si="75"/>
        <v>7.7081681205392494E-2</v>
      </c>
      <c r="E2405" s="80">
        <v>2.9798283763291522E-3</v>
      </c>
      <c r="F2405">
        <v>2395</v>
      </c>
      <c r="G2405" s="80">
        <f t="shared" ca="1" si="76"/>
        <v>4.8672523822010157E-2</v>
      </c>
    </row>
    <row r="2406" spans="2:7">
      <c r="B2406" s="444">
        <v>37830</v>
      </c>
      <c r="C2406" s="445">
        <v>12.418803</v>
      </c>
      <c r="D2406" s="446">
        <f t="shared" si="75"/>
        <v>-0.10742514687492621</v>
      </c>
      <c r="E2406" s="80">
        <v>2.9716504786623243E-3</v>
      </c>
      <c r="F2406">
        <v>2396</v>
      </c>
      <c r="G2406" s="80">
        <f t="shared" ca="1" si="76"/>
        <v>-3.5520910313147108E-2</v>
      </c>
    </row>
    <row r="2407" spans="2:7">
      <c r="B2407" s="444">
        <v>42383</v>
      </c>
      <c r="C2407" s="445">
        <v>330.38989299999997</v>
      </c>
      <c r="D2407" s="446">
        <f t="shared" si="75"/>
        <v>-6.5177114120605228E-2</v>
      </c>
      <c r="E2407" s="80">
        <v>2.9649236165416593E-3</v>
      </c>
      <c r="F2407">
        <v>2397</v>
      </c>
      <c r="G2407" s="80">
        <f t="shared" ca="1" si="76"/>
        <v>2.1474772155364766E-2</v>
      </c>
    </row>
    <row r="2408" spans="2:7">
      <c r="B2408" s="444">
        <v>45338</v>
      </c>
      <c r="C2408" s="445">
        <v>1632.841919</v>
      </c>
      <c r="D2408" s="446">
        <f t="shared" si="75"/>
        <v>0.15519657553443578</v>
      </c>
      <c r="E2408" s="80">
        <v>2.9472292402548117E-3</v>
      </c>
      <c r="F2408">
        <v>2398</v>
      </c>
      <c r="G2408" s="80">
        <f t="shared" ca="1" si="76"/>
        <v>8.1911582799800691E-3</v>
      </c>
    </row>
    <row r="2409" spans="2:7">
      <c r="B2409" s="444">
        <v>39247</v>
      </c>
      <c r="C2409" s="445">
        <v>56.509914000000002</v>
      </c>
      <c r="D2409" s="446">
        <f t="shared" si="75"/>
        <v>-6.4210777300906074E-2</v>
      </c>
      <c r="E2409" s="80">
        <v>2.9454445832663989E-3</v>
      </c>
      <c r="F2409">
        <v>2399</v>
      </c>
      <c r="G2409" s="80">
        <f t="shared" ca="1" si="76"/>
        <v>3.3774506576769404E-3</v>
      </c>
    </row>
    <row r="2410" spans="2:7">
      <c r="B2410" s="444">
        <v>41940</v>
      </c>
      <c r="C2410" s="445">
        <v>293.32055700000001</v>
      </c>
      <c r="D2410" s="446">
        <f t="shared" si="75"/>
        <v>9.9632931305715822E-2</v>
      </c>
      <c r="E2410" s="80">
        <v>2.9397855852708599E-3</v>
      </c>
      <c r="F2410">
        <v>2400</v>
      </c>
      <c r="G2410" s="80">
        <f t="shared" ca="1" si="76"/>
        <v>1.947726161358397E-3</v>
      </c>
    </row>
    <row r="2411" spans="2:7">
      <c r="B2411" s="444">
        <v>38140</v>
      </c>
      <c r="C2411" s="445">
        <v>23.269926000000002</v>
      </c>
      <c r="D2411" s="446">
        <f t="shared" si="75"/>
        <v>-6.3474524248004927E-2</v>
      </c>
      <c r="E2411" s="80">
        <v>2.9395661692883657E-3</v>
      </c>
      <c r="F2411">
        <v>2401</v>
      </c>
      <c r="G2411" s="80">
        <f t="shared" ca="1" si="76"/>
        <v>1.120998656365399E-2</v>
      </c>
    </row>
    <row r="2412" spans="2:7">
      <c r="B2412" s="444">
        <v>40725</v>
      </c>
      <c r="C2412" s="445">
        <v>92.211685000000003</v>
      </c>
      <c r="D2412" s="446">
        <f t="shared" si="75"/>
        <v>-5.7182544275957814E-2</v>
      </c>
      <c r="E2412" s="80">
        <v>2.9310262316977198E-3</v>
      </c>
      <c r="F2412">
        <v>2402</v>
      </c>
      <c r="G2412" s="80">
        <f t="shared" ca="1" si="76"/>
        <v>-1.5100070377025586E-2</v>
      </c>
    </row>
    <row r="2413" spans="2:7">
      <c r="B2413" s="444">
        <v>43195</v>
      </c>
      <c r="C2413" s="445">
        <v>403.67923000000002</v>
      </c>
      <c r="D2413" s="446">
        <f t="shared" si="75"/>
        <v>-8.0962294702757731E-4</v>
      </c>
      <c r="E2413" s="80">
        <v>2.9191193280055927E-3</v>
      </c>
      <c r="F2413">
        <v>2403</v>
      </c>
      <c r="G2413" s="80">
        <f t="shared" ca="1" si="76"/>
        <v>6.8105664755912588E-3</v>
      </c>
    </row>
    <row r="2414" spans="2:7">
      <c r="B2414" s="444">
        <v>43230</v>
      </c>
      <c r="C2414" s="445">
        <v>391.16507000000001</v>
      </c>
      <c r="D2414" s="446">
        <f t="shared" si="75"/>
        <v>0.12598650795717958</v>
      </c>
      <c r="E2414" s="80">
        <v>2.9109988738447168E-3</v>
      </c>
      <c r="F2414">
        <v>2404</v>
      </c>
      <c r="G2414" s="80">
        <f t="shared" ca="1" si="76"/>
        <v>2.6485696283495286E-2</v>
      </c>
    </row>
    <row r="2415" spans="2:7">
      <c r="B2415" s="444">
        <v>38393</v>
      </c>
      <c r="C2415" s="445">
        <v>26.799789000000001</v>
      </c>
      <c r="D2415" s="446">
        <f t="shared" si="75"/>
        <v>-0.13037667897347616</v>
      </c>
      <c r="E2415" s="80">
        <v>2.9037285297859317E-3</v>
      </c>
      <c r="F2415">
        <v>2405</v>
      </c>
      <c r="G2415" s="80">
        <f t="shared" ca="1" si="76"/>
        <v>-4.5373245934900467E-4</v>
      </c>
    </row>
    <row r="2416" spans="2:7">
      <c r="B2416" s="444">
        <v>44149</v>
      </c>
      <c r="C2416" s="445">
        <v>716.36462400000005</v>
      </c>
      <c r="D2416" s="446">
        <f t="shared" si="75"/>
        <v>3.8116064710308484E-2</v>
      </c>
      <c r="E2416" s="80">
        <v>2.8982306195599605E-3</v>
      </c>
      <c r="F2416">
        <v>2406</v>
      </c>
      <c r="G2416" s="80">
        <f t="shared" ca="1" si="76"/>
        <v>2.4365667913704859E-2</v>
      </c>
    </row>
    <row r="2417" spans="2:7">
      <c r="B2417" s="444">
        <v>42528</v>
      </c>
      <c r="C2417" s="445">
        <v>294.15316799999999</v>
      </c>
      <c r="D2417" s="446">
        <f t="shared" si="75"/>
        <v>7.8104798844018664E-2</v>
      </c>
      <c r="E2417" s="80">
        <v>2.8978372324262036E-3</v>
      </c>
      <c r="F2417">
        <v>2407</v>
      </c>
      <c r="G2417" s="80">
        <f t="shared" ca="1" si="76"/>
        <v>-1.868713573197665E-2</v>
      </c>
    </row>
    <row r="2418" spans="2:7">
      <c r="B2418" s="444">
        <v>39447</v>
      </c>
      <c r="C2418" s="445">
        <v>55.424458000000001</v>
      </c>
      <c r="D2418" s="446">
        <f t="shared" si="75"/>
        <v>-3.9143567009304769E-2</v>
      </c>
      <c r="E2418" s="80">
        <v>2.8899799119670444E-3</v>
      </c>
      <c r="F2418">
        <v>2408</v>
      </c>
      <c r="G2418" s="80">
        <f t="shared" ca="1" si="76"/>
        <v>6.4506755958782372E-2</v>
      </c>
    </row>
    <row r="2419" spans="2:7">
      <c r="B2419" s="444">
        <v>41054</v>
      </c>
      <c r="C2419" s="445">
        <v>91.761916999999997</v>
      </c>
      <c r="D2419" s="446">
        <f t="shared" si="75"/>
        <v>-3.5838421794269659E-2</v>
      </c>
      <c r="E2419" s="80">
        <v>2.8821329799391116E-3</v>
      </c>
      <c r="F2419">
        <v>2409</v>
      </c>
      <c r="G2419" s="80">
        <f t="shared" ca="1" si="76"/>
        <v>-1.7411048152383059E-2</v>
      </c>
    </row>
    <row r="2420" spans="2:7">
      <c r="B2420" s="444">
        <v>42580</v>
      </c>
      <c r="C2420" s="445">
        <v>304.77874800000001</v>
      </c>
      <c r="D2420" s="446">
        <f t="shared" si="75"/>
        <v>7.1518445820121901E-2</v>
      </c>
      <c r="E2420" s="80">
        <v>2.863592374017232E-3</v>
      </c>
      <c r="F2420">
        <v>2410</v>
      </c>
      <c r="G2420" s="80">
        <f t="shared" ca="1" si="76"/>
        <v>-1.2042938955939316E-3</v>
      </c>
    </row>
    <row r="2421" spans="2:7">
      <c r="B2421" s="444">
        <v>39738</v>
      </c>
      <c r="C2421" s="445">
        <v>26.998177999999999</v>
      </c>
      <c r="D2421" s="446">
        <f t="shared" si="75"/>
        <v>2.0047744949559743E-2</v>
      </c>
      <c r="E2421" s="80">
        <v>2.8559178045424183E-3</v>
      </c>
      <c r="F2421">
        <v>2411</v>
      </c>
      <c r="G2421" s="80">
        <f t="shared" ca="1" si="76"/>
        <v>4.3853855535953799E-2</v>
      </c>
    </row>
    <row r="2422" spans="2:7">
      <c r="B2422" s="444">
        <v>38957</v>
      </c>
      <c r="C2422" s="445">
        <v>46.634838000000002</v>
      </c>
      <c r="D2422" s="446">
        <f t="shared" si="75"/>
        <v>-9.8864240938215664E-2</v>
      </c>
      <c r="E2422" s="80">
        <v>2.8536753666541514E-3</v>
      </c>
      <c r="F2422">
        <v>2412</v>
      </c>
      <c r="G2422" s="80">
        <f t="shared" ca="1" si="76"/>
        <v>2.1994648305006443E-3</v>
      </c>
    </row>
    <row r="2423" spans="2:7">
      <c r="B2423" s="444">
        <v>43231</v>
      </c>
      <c r="C2423" s="445">
        <v>392.279449</v>
      </c>
      <c r="D2423" s="446">
        <f t="shared" si="75"/>
        <v>-1.9527351900571532E-2</v>
      </c>
      <c r="E2423" s="80">
        <v>2.848871449590229E-3</v>
      </c>
      <c r="F2423">
        <v>2413</v>
      </c>
      <c r="G2423" s="80">
        <f t="shared" ca="1" si="76"/>
        <v>1.5758304989112473E-2</v>
      </c>
    </row>
    <row r="2424" spans="2:7">
      <c r="B2424" s="444">
        <v>44092</v>
      </c>
      <c r="C2424" s="445">
        <v>695.98858600000005</v>
      </c>
      <c r="D2424" s="446">
        <f t="shared" si="75"/>
        <v>0.11512392513909964</v>
      </c>
      <c r="E2424" s="80">
        <v>2.8452887679562E-3</v>
      </c>
      <c r="F2424">
        <v>2414</v>
      </c>
      <c r="G2424" s="80">
        <f t="shared" ca="1" si="76"/>
        <v>4.7892969913547648E-2</v>
      </c>
    </row>
    <row r="2425" spans="2:7">
      <c r="B2425" s="444">
        <v>39540</v>
      </c>
      <c r="C2425" s="445">
        <v>41.892924999999998</v>
      </c>
      <c r="D2425" s="446">
        <f t="shared" si="75"/>
        <v>-2.5027740106028817E-2</v>
      </c>
      <c r="E2425" s="80">
        <v>2.8419691731289554E-3</v>
      </c>
      <c r="F2425">
        <v>2415</v>
      </c>
      <c r="G2425" s="80">
        <f t="shared" ca="1" si="76"/>
        <v>3.5358953949798544E-2</v>
      </c>
    </row>
    <row r="2426" spans="2:7">
      <c r="B2426" s="444">
        <v>40555</v>
      </c>
      <c r="C2426" s="445">
        <v>87.883965000000003</v>
      </c>
      <c r="D2426" s="446">
        <f t="shared" si="75"/>
        <v>-4.1977700085042091E-2</v>
      </c>
      <c r="E2426" s="80">
        <v>2.8403818527036329E-3</v>
      </c>
      <c r="F2426">
        <v>2416</v>
      </c>
      <c r="G2426" s="80">
        <f t="shared" ca="1" si="76"/>
        <v>1.0460916825992922E-2</v>
      </c>
    </row>
    <row r="2427" spans="2:7">
      <c r="B2427" s="444">
        <v>42332</v>
      </c>
      <c r="C2427" s="445">
        <v>345.278076</v>
      </c>
      <c r="D2427" s="446">
        <f t="shared" si="75"/>
        <v>-1.672396172070989E-2</v>
      </c>
      <c r="E2427" s="80">
        <v>2.8365346457019935E-3</v>
      </c>
      <c r="F2427">
        <v>2417</v>
      </c>
      <c r="G2427" s="80">
        <f t="shared" ca="1" si="76"/>
        <v>3.3795480320101476E-2</v>
      </c>
    </row>
    <row r="2428" spans="2:7">
      <c r="B2428" s="444">
        <v>43052</v>
      </c>
      <c r="C2428" s="445">
        <v>364.12213100000002</v>
      </c>
      <c r="D2428" s="446">
        <f t="shared" si="75"/>
        <v>-5.1237411023205559E-2</v>
      </c>
      <c r="E2428" s="80">
        <v>2.8257835873204407E-3</v>
      </c>
      <c r="F2428">
        <v>2418</v>
      </c>
      <c r="G2428" s="80">
        <f t="shared" ca="1" si="76"/>
        <v>2.6495319623260596E-2</v>
      </c>
    </row>
    <row r="2429" spans="2:7">
      <c r="B2429" s="444">
        <v>45377</v>
      </c>
      <c r="C2429" s="445">
        <v>1529.825439</v>
      </c>
      <c r="D2429" s="446">
        <f t="shared" si="75"/>
        <v>0.1952954192239813</v>
      </c>
      <c r="E2429" s="80">
        <v>2.8244298683939295E-3</v>
      </c>
      <c r="F2429">
        <v>2419</v>
      </c>
      <c r="G2429" s="80">
        <f t="shared" ca="1" si="76"/>
        <v>3.5389698107721294E-3</v>
      </c>
    </row>
    <row r="2430" spans="2:7">
      <c r="B2430" s="444">
        <v>37963</v>
      </c>
      <c r="C2430" s="445">
        <v>20.095172999999999</v>
      </c>
      <c r="D2430" s="446">
        <f t="shared" si="75"/>
        <v>-1.3358629830808044E-2</v>
      </c>
      <c r="E2430" s="80">
        <v>2.8151441099575347E-3</v>
      </c>
      <c r="F2430">
        <v>2420</v>
      </c>
      <c r="G2430" s="80">
        <f t="shared" ca="1" si="76"/>
        <v>-1.2850120491547967E-2</v>
      </c>
    </row>
    <row r="2431" spans="2:7">
      <c r="B2431" s="444">
        <v>38477</v>
      </c>
      <c r="C2431" s="445">
        <v>26.853704</v>
      </c>
      <c r="D2431" s="446">
        <f t="shared" si="75"/>
        <v>-0.13236521072451346</v>
      </c>
      <c r="E2431" s="80">
        <v>2.8129036488728776E-3</v>
      </c>
      <c r="F2431">
        <v>2421</v>
      </c>
      <c r="G2431" s="80">
        <f t="shared" ca="1" si="76"/>
        <v>-6.4603064338319754E-3</v>
      </c>
    </row>
    <row r="2432" spans="2:7">
      <c r="B2432" s="444">
        <v>44347</v>
      </c>
      <c r="C2432" s="445">
        <v>827.53619400000002</v>
      </c>
      <c r="D2432" s="446">
        <f t="shared" si="75"/>
        <v>-4.4225933908046411E-3</v>
      </c>
      <c r="E2432" s="80">
        <v>2.8116165847065222E-3</v>
      </c>
      <c r="F2432">
        <v>2422</v>
      </c>
      <c r="G2432" s="80">
        <f t="shared" ca="1" si="76"/>
        <v>-1.3928315793520466E-2</v>
      </c>
    </row>
    <row r="2433" spans="2:7">
      <c r="B2433" s="444">
        <v>44544</v>
      </c>
      <c r="C2433" s="445">
        <v>1032.166626</v>
      </c>
      <c r="D2433" s="446">
        <f t="shared" si="75"/>
        <v>9.9851851851851858E-2</v>
      </c>
      <c r="E2433" s="80">
        <v>2.8037675496745962E-3</v>
      </c>
      <c r="F2433">
        <v>2423</v>
      </c>
      <c r="G2433" s="80">
        <f t="shared" ca="1" si="76"/>
        <v>2.092046770062873E-2</v>
      </c>
    </row>
    <row r="2434" spans="2:7">
      <c r="B2434" s="444">
        <v>40500</v>
      </c>
      <c r="C2434" s="445">
        <v>72.543694000000002</v>
      </c>
      <c r="D2434" s="446">
        <f t="shared" si="75"/>
        <v>-7.6017521445519209E-2</v>
      </c>
      <c r="E2434" s="80">
        <v>2.8031440908569127E-3</v>
      </c>
      <c r="F2434">
        <v>2424</v>
      </c>
      <c r="G2434" s="80">
        <f t="shared" ca="1" si="76"/>
        <v>-1.2360819085553738E-2</v>
      </c>
    </row>
    <row r="2435" spans="2:7">
      <c r="B2435" s="444">
        <v>43832</v>
      </c>
      <c r="C2435" s="445">
        <v>487.94491599999998</v>
      </c>
      <c r="D2435" s="446">
        <f t="shared" si="75"/>
        <v>2.8316715542521909E-2</v>
      </c>
      <c r="E2435" s="80">
        <v>2.797098341271953E-3</v>
      </c>
      <c r="F2435">
        <v>2425</v>
      </c>
      <c r="G2435" s="80">
        <f t="shared" ca="1" si="76"/>
        <v>-2.4479136163554127E-2</v>
      </c>
    </row>
    <row r="2436" spans="2:7">
      <c r="B2436" s="444">
        <v>42625</v>
      </c>
      <c r="C2436" s="445">
        <v>319.16522200000003</v>
      </c>
      <c r="D2436" s="446">
        <f t="shared" si="75"/>
        <v>1.739089563112417E-3</v>
      </c>
      <c r="E2436" s="80">
        <v>2.7543498392452737E-3</v>
      </c>
      <c r="F2436">
        <v>2426</v>
      </c>
      <c r="G2436" s="80">
        <f t="shared" ca="1" si="76"/>
        <v>2.8572743510110028E-2</v>
      </c>
    </row>
    <row r="2437" spans="2:7">
      <c r="B2437" s="444">
        <v>42551</v>
      </c>
      <c r="C2437" s="445">
        <v>295.67117300000001</v>
      </c>
      <c r="D2437" s="446">
        <f t="shared" si="75"/>
        <v>0.12414139279298331</v>
      </c>
      <c r="E2437" s="80">
        <v>2.7455931588353799E-3</v>
      </c>
      <c r="F2437">
        <v>2427</v>
      </c>
      <c r="G2437" s="80">
        <f t="shared" ca="1" si="76"/>
        <v>3.9915735111181226E-3</v>
      </c>
    </row>
    <row r="2438" spans="2:7">
      <c r="B2438" s="444">
        <v>37852</v>
      </c>
      <c r="C2438" s="445">
        <v>12.146509999999999</v>
      </c>
      <c r="D2438" s="446">
        <f t="shared" si="75"/>
        <v>-0.11420013104933069</v>
      </c>
      <c r="E2438" s="80">
        <v>2.7339988667087756E-3</v>
      </c>
      <c r="F2438">
        <v>2428</v>
      </c>
      <c r="G2438" s="80">
        <f t="shared" ca="1" si="76"/>
        <v>2.5929961753426968E-2</v>
      </c>
    </row>
    <row r="2439" spans="2:7">
      <c r="B2439" s="444">
        <v>42732</v>
      </c>
      <c r="C2439" s="445">
        <v>331.61047400000001</v>
      </c>
      <c r="D2439" s="446">
        <f t="shared" si="75"/>
        <v>0.11528122145373865</v>
      </c>
      <c r="E2439" s="80">
        <v>2.7335176333194156E-3</v>
      </c>
      <c r="F2439">
        <v>2429</v>
      </c>
      <c r="G2439" s="80">
        <f t="shared" ca="1" si="76"/>
        <v>-3.0060589433525981E-2</v>
      </c>
    </row>
    <row r="2440" spans="2:7">
      <c r="B2440" s="444">
        <v>38315</v>
      </c>
      <c r="C2440" s="445">
        <v>27.890581000000001</v>
      </c>
      <c r="D2440" s="446">
        <f t="shared" si="75"/>
        <v>-0.15299761252100097</v>
      </c>
      <c r="E2440" s="80">
        <v>2.7251697577630463E-3</v>
      </c>
      <c r="F2440">
        <v>2430</v>
      </c>
      <c r="G2440" s="80">
        <f t="shared" ca="1" si="76"/>
        <v>-5.8618631926817171E-3</v>
      </c>
    </row>
    <row r="2441" spans="2:7">
      <c r="B2441" s="444">
        <v>45236</v>
      </c>
      <c r="C2441" s="445">
        <v>1233.8292240000001</v>
      </c>
      <c r="D2441" s="446">
        <f t="shared" si="75"/>
        <v>0.11257040261688678</v>
      </c>
      <c r="E2441" s="80">
        <v>2.7246849723217004E-3</v>
      </c>
      <c r="F2441">
        <v>2431</v>
      </c>
      <c r="G2441" s="80">
        <f t="shared" ca="1" si="76"/>
        <v>5.4990794586724547E-3</v>
      </c>
    </row>
    <row r="2442" spans="2:7">
      <c r="B2442" s="444">
        <v>40659</v>
      </c>
      <c r="C2442" s="445">
        <v>95.984145999999996</v>
      </c>
      <c r="D2442" s="446">
        <f t="shared" si="75"/>
        <v>-5.3120633442012122E-2</v>
      </c>
      <c r="E2442" s="80">
        <v>2.7180759893543627E-3</v>
      </c>
      <c r="F2442">
        <v>2432</v>
      </c>
      <c r="G2442" s="80">
        <f t="shared" ca="1" si="76"/>
        <v>3.0780487602345301E-2</v>
      </c>
    </row>
    <row r="2443" spans="2:7">
      <c r="B2443" s="444">
        <v>42940</v>
      </c>
      <c r="C2443" s="445">
        <v>378.24597199999999</v>
      </c>
      <c r="D2443" s="446">
        <f t="shared" ref="D2443:D2506" si="77">B2443/B2444-1</f>
        <v>0.10142102293130861</v>
      </c>
      <c r="E2443" s="80">
        <v>2.707410414064304E-3</v>
      </c>
      <c r="F2443">
        <v>2433</v>
      </c>
      <c r="G2443" s="80">
        <f t="shared" ref="G2443:G2506" ca="1" si="78">_xlfn.NORM.INV(RAND(),M$13,M$14)</f>
        <v>-1.870137713605825E-2</v>
      </c>
    </row>
    <row r="2444" spans="2:7">
      <c r="B2444" s="444">
        <v>38986</v>
      </c>
      <c r="C2444" s="445">
        <v>45.105441999999996</v>
      </c>
      <c r="D2444" s="446">
        <f t="shared" si="77"/>
        <v>-8.1363839864275755E-2</v>
      </c>
      <c r="E2444" s="80">
        <v>2.6982890073377064E-3</v>
      </c>
      <c r="F2444">
        <v>2434</v>
      </c>
      <c r="G2444" s="80">
        <f t="shared" ca="1" si="78"/>
        <v>1.3284843617274897E-2</v>
      </c>
    </row>
    <row r="2445" spans="2:7">
      <c r="B2445" s="444">
        <v>42439</v>
      </c>
      <c r="C2445" s="445">
        <v>328.35418700000002</v>
      </c>
      <c r="D2445" s="446">
        <f t="shared" si="77"/>
        <v>0.10624820790866196</v>
      </c>
      <c r="E2445" s="80">
        <v>2.6972471573714074E-3</v>
      </c>
      <c r="F2445">
        <v>2435</v>
      </c>
      <c r="G2445" s="80">
        <f t="shared" ca="1" si="78"/>
        <v>1.5461454018083704E-2</v>
      </c>
    </row>
    <row r="2446" spans="2:7">
      <c r="B2446" s="444">
        <v>38363</v>
      </c>
      <c r="C2446" s="445">
        <v>23.987879</v>
      </c>
      <c r="D2446" s="446">
        <f t="shared" si="77"/>
        <v>-8.8786489632075249E-2</v>
      </c>
      <c r="E2446" s="80">
        <v>2.6906168869031966E-3</v>
      </c>
      <c r="F2446">
        <v>2436</v>
      </c>
      <c r="G2446" s="80">
        <f t="shared" ca="1" si="78"/>
        <v>1.8024271995704434E-2</v>
      </c>
    </row>
    <row r="2447" spans="2:7">
      <c r="B2447" s="444">
        <v>42101</v>
      </c>
      <c r="C2447" s="445">
        <v>366.76095600000002</v>
      </c>
      <c r="D2447" s="446">
        <f t="shared" si="77"/>
        <v>-2.2407467607857723E-2</v>
      </c>
      <c r="E2447" s="80">
        <v>2.6821568426522724E-3</v>
      </c>
      <c r="F2447">
        <v>2437</v>
      </c>
      <c r="G2447" s="80">
        <f t="shared" ca="1" si="78"/>
        <v>-1.1063586185609769E-2</v>
      </c>
    </row>
    <row r="2448" spans="2:7">
      <c r="B2448" s="444">
        <v>43066</v>
      </c>
      <c r="C2448" s="445">
        <v>360.43691999999999</v>
      </c>
      <c r="D2448" s="446">
        <f t="shared" si="77"/>
        <v>3.2312191380219568E-2</v>
      </c>
      <c r="E2448" s="80">
        <v>2.6793750214115786E-3</v>
      </c>
      <c r="F2448">
        <v>2438</v>
      </c>
      <c r="G2448" s="80">
        <f t="shared" ca="1" si="78"/>
        <v>2.2179651589661818E-2</v>
      </c>
    </row>
    <row r="2449" spans="2:7">
      <c r="B2449" s="444">
        <v>41718</v>
      </c>
      <c r="C2449" s="445">
        <v>271.02084400000001</v>
      </c>
      <c r="D2449" s="446">
        <f t="shared" si="77"/>
        <v>-5.6004344579458243E-2</v>
      </c>
      <c r="E2449" s="80">
        <v>2.6714032328531978E-3</v>
      </c>
      <c r="F2449">
        <v>2439</v>
      </c>
      <c r="G2449" s="80">
        <f t="shared" ca="1" si="78"/>
        <v>1.3169309524880228E-2</v>
      </c>
    </row>
    <row r="2450" spans="2:7">
      <c r="B2450" s="444">
        <v>44193</v>
      </c>
      <c r="C2450" s="445">
        <v>795.11724900000002</v>
      </c>
      <c r="D2450" s="446">
        <f t="shared" si="77"/>
        <v>-4.4155083466624889E-3</v>
      </c>
      <c r="E2450" s="80">
        <v>2.6649843512875915E-3</v>
      </c>
      <c r="F2450">
        <v>2440</v>
      </c>
      <c r="G2450" s="80">
        <f t="shared" ca="1" si="78"/>
        <v>8.1566895756909202E-3</v>
      </c>
    </row>
    <row r="2451" spans="2:7">
      <c r="B2451" s="444">
        <v>44389</v>
      </c>
      <c r="C2451" s="445">
        <v>857.52258300000005</v>
      </c>
      <c r="D2451" s="446">
        <f t="shared" si="77"/>
        <v>2.8475440222428094E-2</v>
      </c>
      <c r="E2451" s="80">
        <v>2.6617225774023812E-3</v>
      </c>
      <c r="F2451">
        <v>2441</v>
      </c>
      <c r="G2451" s="80">
        <f t="shared" ca="1" si="78"/>
        <v>2.9980961211802295E-3</v>
      </c>
    </row>
    <row r="2452" spans="2:7">
      <c r="B2452" s="444">
        <v>43160</v>
      </c>
      <c r="C2452" s="445">
        <v>395.60183699999999</v>
      </c>
      <c r="D2452" s="446">
        <f t="shared" si="77"/>
        <v>1.7804504185827241E-2</v>
      </c>
      <c r="E2452" s="80">
        <v>2.6587339663359799E-3</v>
      </c>
      <c r="F2452">
        <v>2442</v>
      </c>
      <c r="G2452" s="80">
        <f t="shared" ca="1" si="78"/>
        <v>4.2991070227286349E-3</v>
      </c>
    </row>
    <row r="2453" spans="2:7">
      <c r="B2453" s="444">
        <v>42405</v>
      </c>
      <c r="C2453" s="445">
        <v>349.15103099999999</v>
      </c>
      <c r="D2453" s="446">
        <f t="shared" si="77"/>
        <v>0.10211560453269564</v>
      </c>
      <c r="E2453" s="80">
        <v>2.6517137578896399E-3</v>
      </c>
      <c r="F2453">
        <v>2443</v>
      </c>
      <c r="G2453" s="80">
        <f t="shared" ca="1" si="78"/>
        <v>3.7813695900738742E-2</v>
      </c>
    </row>
    <row r="2454" spans="2:7">
      <c r="B2454" s="444">
        <v>38476</v>
      </c>
      <c r="C2454" s="445">
        <v>26.778379000000001</v>
      </c>
      <c r="D2454" s="446">
        <f t="shared" si="77"/>
        <v>-6.6411083881299571E-2</v>
      </c>
      <c r="E2454" s="80">
        <v>2.6449262515257921E-3</v>
      </c>
      <c r="F2454">
        <v>2444</v>
      </c>
      <c r="G2454" s="80">
        <f t="shared" ca="1" si="78"/>
        <v>-4.1873775003756124E-3</v>
      </c>
    </row>
    <row r="2455" spans="2:7">
      <c r="B2455" s="444">
        <v>41213</v>
      </c>
      <c r="C2455" s="445">
        <v>115.30497699999999</v>
      </c>
      <c r="D2455" s="446">
        <f t="shared" si="77"/>
        <v>-5.6937441192791427E-3</v>
      </c>
      <c r="E2455" s="80">
        <v>2.6382682838457239E-3</v>
      </c>
      <c r="F2455">
        <v>2445</v>
      </c>
      <c r="G2455" s="80">
        <f t="shared" ca="1" si="78"/>
        <v>-4.8922348037477234E-3</v>
      </c>
    </row>
    <row r="2456" spans="2:7">
      <c r="B2456" s="444">
        <v>41449</v>
      </c>
      <c r="C2456" s="445">
        <v>145.07766699999999</v>
      </c>
      <c r="D2456" s="446">
        <f t="shared" si="77"/>
        <v>-3.7016561305674989E-3</v>
      </c>
      <c r="E2456" s="80">
        <v>2.6359216377529471E-3</v>
      </c>
      <c r="F2456">
        <v>2446</v>
      </c>
      <c r="G2456" s="80">
        <f t="shared" ca="1" si="78"/>
        <v>-8.3793069252667291E-3</v>
      </c>
    </row>
    <row r="2457" spans="2:7">
      <c r="B2457" s="444">
        <v>41603</v>
      </c>
      <c r="C2457" s="445">
        <v>201.18188499999999</v>
      </c>
      <c r="D2457" s="446">
        <f t="shared" si="77"/>
        <v>6.0381301931997866E-2</v>
      </c>
      <c r="E2457" s="80">
        <v>2.6183603108305142E-3</v>
      </c>
      <c r="F2457">
        <v>2447</v>
      </c>
      <c r="G2457" s="80">
        <f t="shared" ca="1" si="78"/>
        <v>-3.8410473355787525E-3</v>
      </c>
    </row>
    <row r="2458" spans="2:7">
      <c r="B2458" s="444">
        <v>39234</v>
      </c>
      <c r="C2458" s="445">
        <v>57.281669999999998</v>
      </c>
      <c r="D2458" s="446">
        <f t="shared" si="77"/>
        <v>-2.4272569012683376E-2</v>
      </c>
      <c r="E2458" s="80">
        <v>2.6149669422381727E-3</v>
      </c>
      <c r="F2458">
        <v>2448</v>
      </c>
      <c r="G2458" s="80">
        <f t="shared" ca="1" si="78"/>
        <v>-5.565278290186956E-3</v>
      </c>
    </row>
    <row r="2459" spans="2:7">
      <c r="B2459" s="444">
        <v>40210</v>
      </c>
      <c r="C2459" s="445">
        <v>63.565703999999997</v>
      </c>
      <c r="D2459" s="446">
        <f t="shared" si="77"/>
        <v>-5.4727537730969944E-2</v>
      </c>
      <c r="E2459" s="80">
        <v>2.5951414239695492E-3</v>
      </c>
      <c r="F2459">
        <v>2449</v>
      </c>
      <c r="G2459" s="80">
        <f t="shared" ca="1" si="78"/>
        <v>-1.9396508797894965E-2</v>
      </c>
    </row>
    <row r="2460" spans="2:7">
      <c r="B2460" s="444">
        <v>42538</v>
      </c>
      <c r="C2460" s="445">
        <v>305.06204200000002</v>
      </c>
      <c r="D2460" s="446">
        <f t="shared" si="77"/>
        <v>6.9761593401066246E-2</v>
      </c>
      <c r="E2460" s="80">
        <v>2.5944760181408899E-3</v>
      </c>
      <c r="F2460">
        <v>2450</v>
      </c>
      <c r="G2460" s="80">
        <f t="shared" ca="1" si="78"/>
        <v>-9.3877414840557276E-3</v>
      </c>
    </row>
    <row r="2461" spans="2:7">
      <c r="B2461" s="444">
        <v>39764</v>
      </c>
      <c r="C2461" s="445">
        <v>27.296569999999999</v>
      </c>
      <c r="D2461" s="446">
        <f t="shared" si="77"/>
        <v>-0.10988740402480246</v>
      </c>
      <c r="E2461" s="80">
        <v>2.5944012574774522E-3</v>
      </c>
      <c r="F2461">
        <v>2451</v>
      </c>
      <c r="G2461" s="80">
        <f t="shared" ca="1" si="78"/>
        <v>-6.3335999605482135E-3</v>
      </c>
    </row>
    <row r="2462" spans="2:7">
      <c r="B2462" s="444">
        <v>44673</v>
      </c>
      <c r="C2462" s="445">
        <v>986.84966999999995</v>
      </c>
      <c r="D2462" s="446">
        <f t="shared" si="77"/>
        <v>-1.2074570423936892E-2</v>
      </c>
      <c r="E2462" s="80">
        <v>2.5929621857874174E-3</v>
      </c>
      <c r="F2462">
        <v>2452</v>
      </c>
      <c r="G2462" s="80">
        <f t="shared" ca="1" si="78"/>
        <v>4.1870533297656103E-2</v>
      </c>
    </row>
    <row r="2463" spans="2:7">
      <c r="B2463" s="444">
        <v>45219</v>
      </c>
      <c r="C2463" s="445">
        <v>1223.042725</v>
      </c>
      <c r="D2463" s="446">
        <f t="shared" si="77"/>
        <v>4.3210446177271322E-2</v>
      </c>
      <c r="E2463" s="80">
        <v>2.5889368588849493E-3</v>
      </c>
      <c r="F2463">
        <v>2453</v>
      </c>
      <c r="G2463" s="80">
        <f t="shared" ca="1" si="78"/>
        <v>-3.5256743231907766E-3</v>
      </c>
    </row>
    <row r="2464" spans="2:7">
      <c r="B2464" s="444">
        <v>43346</v>
      </c>
      <c r="C2464" s="445">
        <v>442.08908100000002</v>
      </c>
      <c r="D2464" s="446">
        <f t="shared" si="77"/>
        <v>-1.497316348391009E-3</v>
      </c>
      <c r="E2464" s="80">
        <v>2.5803713368659498E-3</v>
      </c>
      <c r="F2464">
        <v>2454</v>
      </c>
      <c r="G2464" s="80">
        <f t="shared" ca="1" si="78"/>
        <v>3.3742995894149946E-2</v>
      </c>
    </row>
    <row r="2465" spans="2:7">
      <c r="B2465" s="444">
        <v>43411</v>
      </c>
      <c r="C2465" s="445">
        <v>435.55658</v>
      </c>
      <c r="D2465" s="446">
        <f t="shared" si="77"/>
        <v>6.1393643031784739E-2</v>
      </c>
      <c r="E2465" s="80">
        <v>2.5756470971567413E-3</v>
      </c>
      <c r="F2465">
        <v>2455</v>
      </c>
      <c r="G2465" s="80">
        <f t="shared" ca="1" si="78"/>
        <v>-2.9787986916817655E-2</v>
      </c>
    </row>
    <row r="2466" spans="2:7">
      <c r="B2466" s="444">
        <v>40900</v>
      </c>
      <c r="C2466" s="445">
        <v>72.726996999999997</v>
      </c>
      <c r="D2466" s="446">
        <f t="shared" si="77"/>
        <v>-6.7019480815730614E-2</v>
      </c>
      <c r="E2466" s="80">
        <v>2.5741426816896507E-3</v>
      </c>
      <c r="F2466">
        <v>2456</v>
      </c>
      <c r="G2466" s="80">
        <f t="shared" ca="1" si="78"/>
        <v>7.908042639962528E-3</v>
      </c>
    </row>
    <row r="2467" spans="2:7">
      <c r="B2467" s="444">
        <v>43838</v>
      </c>
      <c r="C2467" s="445">
        <v>498.32415800000001</v>
      </c>
      <c r="D2467" s="446">
        <f t="shared" si="77"/>
        <v>4.2297724624931643E-2</v>
      </c>
      <c r="E2467" s="80">
        <v>2.5675268118083849E-3</v>
      </c>
      <c r="F2467">
        <v>2457</v>
      </c>
      <c r="G2467" s="80">
        <f t="shared" ca="1" si="78"/>
        <v>2.571277742315713E-2</v>
      </c>
    </row>
    <row r="2468" spans="2:7">
      <c r="B2468" s="444">
        <v>42059</v>
      </c>
      <c r="C2468" s="445">
        <v>387.74713100000002</v>
      </c>
      <c r="D2468" s="446">
        <f t="shared" si="77"/>
        <v>-4.3330907105813887E-2</v>
      </c>
      <c r="E2468" s="80">
        <v>2.5624885274910802E-3</v>
      </c>
      <c r="F2468">
        <v>2458</v>
      </c>
      <c r="G2468" s="80">
        <f t="shared" ca="1" si="78"/>
        <v>2.869913132341714E-2</v>
      </c>
    </row>
    <row r="2469" spans="2:7">
      <c r="B2469" s="444">
        <v>43964</v>
      </c>
      <c r="C2469" s="445">
        <v>451.338684</v>
      </c>
      <c r="D2469" s="446">
        <f t="shared" si="77"/>
        <v>2.1017673424835737E-2</v>
      </c>
      <c r="E2469" s="80">
        <v>2.559635462620502E-3</v>
      </c>
      <c r="F2469">
        <v>2459</v>
      </c>
      <c r="G2469" s="80">
        <f t="shared" ca="1" si="78"/>
        <v>-2.4132129815842777E-2</v>
      </c>
    </row>
    <row r="2470" spans="2:7">
      <c r="B2470" s="444">
        <v>43059</v>
      </c>
      <c r="C2470" s="445">
        <v>352.668701</v>
      </c>
      <c r="D2470" s="446">
        <f t="shared" si="77"/>
        <v>3.8066538090646196E-2</v>
      </c>
      <c r="E2470" s="80">
        <v>2.5594370377335363E-3</v>
      </c>
      <c r="F2470">
        <v>2460</v>
      </c>
      <c r="G2470" s="80">
        <f t="shared" ca="1" si="78"/>
        <v>3.1858445172535561E-2</v>
      </c>
    </row>
    <row r="2471" spans="2:7">
      <c r="B2471" s="444">
        <v>41480</v>
      </c>
      <c r="C2471" s="445">
        <v>172.09082000000001</v>
      </c>
      <c r="D2471" s="446">
        <f t="shared" si="77"/>
        <v>6.3589743589743675E-2</v>
      </c>
      <c r="E2471" s="80">
        <v>2.5554234745035487E-3</v>
      </c>
      <c r="F2471">
        <v>2461</v>
      </c>
      <c r="G2471" s="80">
        <f t="shared" ca="1" si="78"/>
        <v>-1.5495630798059481E-2</v>
      </c>
    </row>
    <row r="2472" spans="2:7">
      <c r="B2472" s="444">
        <v>39000</v>
      </c>
      <c r="C2472" s="445">
        <v>44.616675999999998</v>
      </c>
      <c r="D2472" s="446">
        <f t="shared" si="77"/>
        <v>-0.13642301986227057</v>
      </c>
      <c r="E2472" s="80">
        <v>2.5458742725494865E-3</v>
      </c>
      <c r="F2472">
        <v>2462</v>
      </c>
      <c r="G2472" s="80">
        <f t="shared" ca="1" si="78"/>
        <v>2.0397340936588872E-2</v>
      </c>
    </row>
    <row r="2473" spans="2:7">
      <c r="B2473" s="444">
        <v>45161</v>
      </c>
      <c r="C2473" s="445">
        <v>1138.2124020000001</v>
      </c>
      <c r="D2473" s="446">
        <f t="shared" si="77"/>
        <v>2.5151522030281814E-2</v>
      </c>
      <c r="E2473" s="80">
        <v>2.5433892805317715E-3</v>
      </c>
      <c r="F2473">
        <v>2463</v>
      </c>
      <c r="G2473" s="80">
        <f t="shared" ca="1" si="78"/>
        <v>2.07006605950124E-2</v>
      </c>
    </row>
    <row r="2474" spans="2:7">
      <c r="B2474" s="444">
        <v>44053</v>
      </c>
      <c r="C2474" s="445">
        <v>592.55358899999999</v>
      </c>
      <c r="D2474" s="446">
        <f t="shared" si="77"/>
        <v>-1.2020902016192325E-2</v>
      </c>
      <c r="E2474" s="80">
        <v>2.5350456373673946E-3</v>
      </c>
      <c r="F2474">
        <v>2464</v>
      </c>
      <c r="G2474" s="80">
        <f t="shared" ca="1" si="78"/>
        <v>-1.0439887915430065E-2</v>
      </c>
    </row>
    <row r="2475" spans="2:7">
      <c r="B2475" s="444">
        <v>44589</v>
      </c>
      <c r="C2475" s="445">
        <v>967.507385</v>
      </c>
      <c r="D2475" s="446">
        <f t="shared" si="77"/>
        <v>3.0411573036304373E-2</v>
      </c>
      <c r="E2475" s="80">
        <v>2.5050539779676306E-3</v>
      </c>
      <c r="F2475">
        <v>2465</v>
      </c>
      <c r="G2475" s="80">
        <f t="shared" ca="1" si="78"/>
        <v>2.2086243436803519E-2</v>
      </c>
    </row>
    <row r="2476" spans="2:7">
      <c r="B2476" s="444">
        <v>43273</v>
      </c>
      <c r="C2476" s="445">
        <v>380.48382600000002</v>
      </c>
      <c r="D2476" s="446">
        <f t="shared" si="77"/>
        <v>0.10185114455223698</v>
      </c>
      <c r="E2476" s="80">
        <v>2.4927851703384629E-3</v>
      </c>
      <c r="F2476">
        <v>2466</v>
      </c>
      <c r="G2476" s="80">
        <f t="shared" ca="1" si="78"/>
        <v>3.8690035342645333E-2</v>
      </c>
    </row>
    <row r="2477" spans="2:7">
      <c r="B2477" s="444">
        <v>39273</v>
      </c>
      <c r="C2477" s="445">
        <v>56.750557000000001</v>
      </c>
      <c r="D2477" s="446">
        <f t="shared" si="77"/>
        <v>4.0206595152959768E-2</v>
      </c>
      <c r="E2477" s="80">
        <v>2.4916663729881439E-3</v>
      </c>
      <c r="F2477">
        <v>2467</v>
      </c>
      <c r="G2477" s="80">
        <f t="shared" ca="1" si="78"/>
        <v>-2.0799349471578747E-2</v>
      </c>
    </row>
    <row r="2478" spans="2:7">
      <c r="B2478" s="444">
        <v>37755</v>
      </c>
      <c r="C2478" s="445">
        <v>10.372920000000001</v>
      </c>
      <c r="D2478" s="446">
        <f t="shared" si="77"/>
        <v>-0.1270520231213873</v>
      </c>
      <c r="E2478" s="80">
        <v>2.488990705281191E-3</v>
      </c>
      <c r="F2478">
        <v>2468</v>
      </c>
      <c r="G2478" s="80">
        <f t="shared" ca="1" si="78"/>
        <v>2.0412170329362971E-2</v>
      </c>
    </row>
    <row r="2479" spans="2:7">
      <c r="B2479" s="444">
        <v>43250</v>
      </c>
      <c r="C2479" s="445">
        <v>381.55633499999999</v>
      </c>
      <c r="D2479" s="446">
        <f t="shared" si="77"/>
        <v>-4.2590870854916529E-2</v>
      </c>
      <c r="E2479" s="80">
        <v>2.4860005174112132E-3</v>
      </c>
      <c r="F2479">
        <v>2469</v>
      </c>
      <c r="G2479" s="80">
        <f t="shared" ca="1" si="78"/>
        <v>1.0170584709139265E-2</v>
      </c>
    </row>
    <row r="2480" spans="2:7">
      <c r="B2480" s="444">
        <v>45174</v>
      </c>
      <c r="C2480" s="445">
        <v>1189.275513</v>
      </c>
      <c r="D2480" s="446">
        <f t="shared" si="77"/>
        <v>-4.6710439342528831E-3</v>
      </c>
      <c r="E2480" s="80">
        <v>2.4745598951660952E-3</v>
      </c>
      <c r="F2480">
        <v>2470</v>
      </c>
      <c r="G2480" s="80">
        <f t="shared" ca="1" si="78"/>
        <v>6.0458933385650372E-3</v>
      </c>
    </row>
    <row r="2481" spans="2:7">
      <c r="B2481" s="444">
        <v>45386</v>
      </c>
      <c r="C2481" s="445">
        <v>1507.6944579999999</v>
      </c>
      <c r="D2481" s="446">
        <f t="shared" si="77"/>
        <v>3.7963682934638365E-2</v>
      </c>
      <c r="E2481" s="80">
        <v>2.4742401222479504E-3</v>
      </c>
      <c r="F2481">
        <v>2471</v>
      </c>
      <c r="G2481" s="80">
        <f t="shared" ca="1" si="78"/>
        <v>2.9562853583851894E-2</v>
      </c>
    </row>
    <row r="2482" spans="2:7">
      <c r="B2482" s="444">
        <v>43726</v>
      </c>
      <c r="C2482" s="445">
        <v>449.45040899999998</v>
      </c>
      <c r="D2482" s="446">
        <f t="shared" si="77"/>
        <v>2.896811389575249E-2</v>
      </c>
      <c r="E2482" s="80">
        <v>2.4623906597398548E-3</v>
      </c>
      <c r="F2482">
        <v>2472</v>
      </c>
      <c r="G2482" s="80">
        <f t="shared" ca="1" si="78"/>
        <v>3.8326175471124956E-2</v>
      </c>
    </row>
    <row r="2483" spans="2:7">
      <c r="B2483" s="444">
        <v>42495</v>
      </c>
      <c r="C2483" s="445">
        <v>296.66293300000001</v>
      </c>
      <c r="D2483" s="446">
        <f t="shared" si="77"/>
        <v>0.12946523495641071</v>
      </c>
      <c r="E2483" s="80">
        <v>2.4623646534169819E-3</v>
      </c>
      <c r="F2483">
        <v>2473</v>
      </c>
      <c r="G2483" s="80">
        <f t="shared" ca="1" si="78"/>
        <v>-2.8292321762090376E-2</v>
      </c>
    </row>
    <row r="2484" spans="2:7">
      <c r="B2484" s="444">
        <v>37624</v>
      </c>
      <c r="C2484" s="445">
        <v>13.496935000000001</v>
      </c>
      <c r="D2484" s="446">
        <f t="shared" si="77"/>
        <v>-0.13416486399410876</v>
      </c>
      <c r="E2484" s="80">
        <v>2.4591078345783668E-3</v>
      </c>
      <c r="F2484">
        <v>2474</v>
      </c>
      <c r="G2484" s="80">
        <f t="shared" ca="1" si="78"/>
        <v>4.0697979781629378E-3</v>
      </c>
    </row>
    <row r="2485" spans="2:7">
      <c r="B2485" s="444">
        <v>43454</v>
      </c>
      <c r="C2485" s="445">
        <v>405.13455199999999</v>
      </c>
      <c r="D2485" s="446">
        <f t="shared" si="77"/>
        <v>-3.7499723126675044E-2</v>
      </c>
      <c r="E2485" s="80">
        <v>2.4551201805054212E-3</v>
      </c>
      <c r="F2485">
        <v>2475</v>
      </c>
      <c r="G2485" s="80">
        <f t="shared" ca="1" si="78"/>
        <v>5.8270736145457809E-3</v>
      </c>
    </row>
    <row r="2486" spans="2:7">
      <c r="B2486" s="444">
        <v>45147</v>
      </c>
      <c r="C2486" s="445">
        <v>1101.298828</v>
      </c>
      <c r="D2486" s="446">
        <f t="shared" si="77"/>
        <v>0.10281401143192137</v>
      </c>
      <c r="E2486" s="80">
        <v>2.4533983013395044E-3</v>
      </c>
      <c r="F2486">
        <v>2476</v>
      </c>
      <c r="G2486" s="80">
        <f t="shared" ca="1" si="78"/>
        <v>-2.0674408239518344E-2</v>
      </c>
    </row>
    <row r="2487" spans="2:7">
      <c r="B2487" s="444">
        <v>40938</v>
      </c>
      <c r="C2487" s="445">
        <v>80.506354999999999</v>
      </c>
      <c r="D2487" s="446">
        <f t="shared" si="77"/>
        <v>-8.6877969352932016E-2</v>
      </c>
      <c r="E2487" s="80">
        <v>2.453376336392088E-3</v>
      </c>
      <c r="F2487">
        <v>2477</v>
      </c>
      <c r="G2487" s="80">
        <f t="shared" ca="1" si="78"/>
        <v>-3.935109382229892E-2</v>
      </c>
    </row>
    <row r="2488" spans="2:7">
      <c r="B2488" s="444">
        <v>44833</v>
      </c>
      <c r="C2488" s="445">
        <v>849.80688499999997</v>
      </c>
      <c r="D2488" s="446">
        <f t="shared" si="77"/>
        <v>7.0587673424552966E-2</v>
      </c>
      <c r="E2488" s="80">
        <v>2.4436081320811098E-3</v>
      </c>
      <c r="F2488">
        <v>2478</v>
      </c>
      <c r="G2488" s="80">
        <f t="shared" ca="1" si="78"/>
        <v>-3.1299648423286551E-2</v>
      </c>
    </row>
    <row r="2489" spans="2:7">
      <c r="B2489" s="444">
        <v>41877</v>
      </c>
      <c r="C2489" s="445">
        <v>311.69348100000002</v>
      </c>
      <c r="D2489" s="446">
        <f t="shared" si="77"/>
        <v>-4.4885391720834722E-2</v>
      </c>
      <c r="E2489" s="80">
        <v>2.4415284403176418E-3</v>
      </c>
      <c r="F2489">
        <v>2479</v>
      </c>
      <c r="G2489" s="80">
        <f t="shared" ca="1" si="78"/>
        <v>1.8600216381735295E-2</v>
      </c>
    </row>
    <row r="2490" spans="2:7">
      <c r="B2490" s="444">
        <v>43845</v>
      </c>
      <c r="C2490" s="445">
        <v>506.83148199999999</v>
      </c>
      <c r="D2490" s="446">
        <f t="shared" si="77"/>
        <v>7.9288105553367405E-2</v>
      </c>
      <c r="E2490" s="80">
        <v>2.4397270067313404E-3</v>
      </c>
      <c r="F2490">
        <v>2480</v>
      </c>
      <c r="G2490" s="80">
        <f t="shared" ca="1" si="78"/>
        <v>1.5581828401001797E-2</v>
      </c>
    </row>
    <row r="2491" spans="2:7">
      <c r="B2491" s="444">
        <v>40624</v>
      </c>
      <c r="C2491" s="445">
        <v>83.683318999999997</v>
      </c>
      <c r="D2491" s="446">
        <f t="shared" si="77"/>
        <v>-8.2031249999999778E-3</v>
      </c>
      <c r="E2491" s="80">
        <v>2.4395281495368515E-3</v>
      </c>
      <c r="F2491">
        <v>2481</v>
      </c>
      <c r="G2491" s="80">
        <f t="shared" ca="1" si="78"/>
        <v>-5.0994419257322657E-3</v>
      </c>
    </row>
    <row r="2492" spans="2:7">
      <c r="B2492" s="444">
        <v>40960</v>
      </c>
      <c r="C2492" s="445">
        <v>92.646568000000002</v>
      </c>
      <c r="D2492" s="446">
        <f t="shared" si="77"/>
        <v>5.0364139911785788E-2</v>
      </c>
      <c r="E2492" s="80">
        <v>2.4359717776283318E-3</v>
      </c>
      <c r="F2492">
        <v>2482</v>
      </c>
      <c r="G2492" s="80">
        <f t="shared" ca="1" si="78"/>
        <v>3.2486670054695174E-3</v>
      </c>
    </row>
    <row r="2493" spans="2:7">
      <c r="B2493" s="444">
        <v>38996</v>
      </c>
      <c r="C2493" s="445">
        <v>44.668464999999998</v>
      </c>
      <c r="D2493" s="446">
        <f t="shared" si="77"/>
        <v>-0.1358035635138729</v>
      </c>
      <c r="E2493" s="80">
        <v>2.4338413007194415E-3</v>
      </c>
      <c r="F2493">
        <v>2483</v>
      </c>
      <c r="G2493" s="80">
        <f t="shared" ca="1" si="78"/>
        <v>-3.8175472327564595E-2</v>
      </c>
    </row>
    <row r="2494" spans="2:7">
      <c r="B2494" s="444">
        <v>45124</v>
      </c>
      <c r="C2494" s="445">
        <v>1101.0395510000001</v>
      </c>
      <c r="D2494" s="446">
        <f t="shared" si="77"/>
        <v>7.8845681356234376E-3</v>
      </c>
      <c r="E2494" s="80">
        <v>2.4328097521377767E-3</v>
      </c>
      <c r="F2494">
        <v>2484</v>
      </c>
      <c r="G2494" s="80">
        <f t="shared" ca="1" si="78"/>
        <v>3.0038822778095969E-2</v>
      </c>
    </row>
    <row r="2495" spans="2:7">
      <c r="B2495" s="444">
        <v>44771</v>
      </c>
      <c r="C2495" s="445">
        <v>873.14538600000003</v>
      </c>
      <c r="D2495" s="446">
        <f t="shared" si="77"/>
        <v>0.14278786022411105</v>
      </c>
      <c r="E2495" s="80">
        <v>2.4310277742163322E-3</v>
      </c>
      <c r="F2495">
        <v>2485</v>
      </c>
      <c r="G2495" s="80">
        <f t="shared" ca="1" si="78"/>
        <v>-4.0485027744724773E-3</v>
      </c>
    </row>
    <row r="2496" spans="2:7">
      <c r="B2496" s="444">
        <v>39177</v>
      </c>
      <c r="C2496" s="445">
        <v>47.643763999999997</v>
      </c>
      <c r="D2496" s="446">
        <f t="shared" si="77"/>
        <v>-2.2188389157889454E-2</v>
      </c>
      <c r="E2496" s="80">
        <v>2.4299009379153969E-3</v>
      </c>
      <c r="F2496">
        <v>2486</v>
      </c>
      <c r="G2496" s="80">
        <f t="shared" ca="1" si="78"/>
        <v>2.3647763181938272E-2</v>
      </c>
    </row>
    <row r="2497" spans="2:7">
      <c r="B2497" s="444">
        <v>40066</v>
      </c>
      <c r="C2497" s="445">
        <v>56.063225000000003</v>
      </c>
      <c r="D2497" s="446">
        <f t="shared" si="77"/>
        <v>-8.4707817425869192E-2</v>
      </c>
      <c r="E2497" s="80">
        <v>2.4295090403803066E-3</v>
      </c>
      <c r="F2497">
        <v>2487</v>
      </c>
      <c r="G2497" s="80">
        <f t="shared" ca="1" si="78"/>
        <v>4.1784466440889989E-3</v>
      </c>
    </row>
    <row r="2498" spans="2:7">
      <c r="B2498" s="444">
        <v>43774</v>
      </c>
      <c r="C2498" s="445">
        <v>492.87936400000001</v>
      </c>
      <c r="D2498" s="446">
        <f t="shared" si="77"/>
        <v>9.8274430192857309E-3</v>
      </c>
      <c r="E2498" s="80">
        <v>2.4223475357532109E-3</v>
      </c>
      <c r="F2498">
        <v>2488</v>
      </c>
      <c r="G2498" s="80">
        <f t="shared" ca="1" si="78"/>
        <v>-1.0925232326352811E-2</v>
      </c>
    </row>
    <row r="2499" spans="2:7">
      <c r="B2499" s="444">
        <v>43348</v>
      </c>
      <c r="C2499" s="445">
        <v>454.64608800000002</v>
      </c>
      <c r="D2499" s="446">
        <f t="shared" si="77"/>
        <v>0.12484106183667643</v>
      </c>
      <c r="E2499" s="80">
        <v>2.4154307750752224E-3</v>
      </c>
      <c r="F2499">
        <v>2489</v>
      </c>
      <c r="G2499" s="80">
        <f t="shared" ca="1" si="78"/>
        <v>-2.7075884146105126E-2</v>
      </c>
    </row>
    <row r="2500" spans="2:7">
      <c r="B2500" s="444">
        <v>38537</v>
      </c>
      <c r="C2500" s="445">
        <v>30.781008</v>
      </c>
      <c r="D2500" s="446">
        <f t="shared" si="77"/>
        <v>-0.12841795770666065</v>
      </c>
      <c r="E2500" s="80">
        <v>2.4023325574793475E-3</v>
      </c>
      <c r="F2500">
        <v>2490</v>
      </c>
      <c r="G2500" s="80">
        <f t="shared" ca="1" si="78"/>
        <v>-1.135488359817491E-2</v>
      </c>
    </row>
    <row r="2501" spans="2:7">
      <c r="B2501" s="444">
        <v>44215</v>
      </c>
      <c r="C2501" s="445">
        <v>848.63970900000004</v>
      </c>
      <c r="D2501" s="446">
        <f t="shared" si="77"/>
        <v>-9.9198351919028704E-3</v>
      </c>
      <c r="E2501" s="80">
        <v>2.3941476159574648E-3</v>
      </c>
      <c r="F2501">
        <v>2491</v>
      </c>
      <c r="G2501" s="80">
        <f t="shared" ca="1" si="78"/>
        <v>-2.1460939661473971E-2</v>
      </c>
    </row>
    <row r="2502" spans="2:7">
      <c r="B2502" s="444">
        <v>44658</v>
      </c>
      <c r="C2502" s="445">
        <v>1050.6517329999999</v>
      </c>
      <c r="D2502" s="446">
        <f t="shared" si="77"/>
        <v>7.2710239965410484E-2</v>
      </c>
      <c r="E2502" s="80">
        <v>2.392155106176741E-3</v>
      </c>
      <c r="F2502">
        <v>2492</v>
      </c>
      <c r="G2502" s="80">
        <f t="shared" ca="1" si="78"/>
        <v>-1.822887915227862E-2</v>
      </c>
    </row>
    <row r="2503" spans="2:7">
      <c r="B2503" s="444">
        <v>41631</v>
      </c>
      <c r="C2503" s="445">
        <v>238.25498999999999</v>
      </c>
      <c r="D2503" s="446">
        <f t="shared" si="77"/>
        <v>-7.067437551621758E-2</v>
      </c>
      <c r="E2503" s="80">
        <v>2.3833631794003551E-3</v>
      </c>
      <c r="F2503">
        <v>2493</v>
      </c>
      <c r="G2503" s="80">
        <f t="shared" ca="1" si="78"/>
        <v>-1.6478301845490505E-2</v>
      </c>
    </row>
    <row r="2504" spans="2:7">
      <c r="B2504" s="444">
        <v>44797</v>
      </c>
      <c r="C2504" s="445">
        <v>873.83587599999998</v>
      </c>
      <c r="D2504" s="446">
        <f t="shared" si="77"/>
        <v>4.6561069058966398E-2</v>
      </c>
      <c r="E2504" s="80">
        <v>2.3761131396884405E-3</v>
      </c>
      <c r="F2504">
        <v>2494</v>
      </c>
      <c r="G2504" s="80">
        <f t="shared" ca="1" si="78"/>
        <v>-2.0511777166936727E-2</v>
      </c>
    </row>
    <row r="2505" spans="2:7">
      <c r="B2505" s="444">
        <v>42804</v>
      </c>
      <c r="C2505" s="445">
        <v>350.35000600000001</v>
      </c>
      <c r="D2505" s="446">
        <f t="shared" si="77"/>
        <v>1.7519671001022141E-2</v>
      </c>
      <c r="E2505" s="80">
        <v>2.3686082819507348E-3</v>
      </c>
      <c r="F2505">
        <v>2495</v>
      </c>
      <c r="G2505" s="80">
        <f t="shared" ca="1" si="78"/>
        <v>2.2164273042367823E-2</v>
      </c>
    </row>
    <row r="2506" spans="2:7">
      <c r="B2506" s="444">
        <v>42067</v>
      </c>
      <c r="C2506" s="445">
        <v>399.510651</v>
      </c>
      <c r="D2506" s="446">
        <f t="shared" si="77"/>
        <v>-3.316478970351644E-2</v>
      </c>
      <c r="E2506" s="80">
        <v>2.3630398561760302E-3</v>
      </c>
      <c r="F2506">
        <v>2496</v>
      </c>
      <c r="G2506" s="80">
        <f t="shared" ca="1" si="78"/>
        <v>1.1757914096361954E-2</v>
      </c>
    </row>
    <row r="2507" spans="2:7">
      <c r="B2507" s="444">
        <v>43510</v>
      </c>
      <c r="C2507" s="445">
        <v>448.977509</v>
      </c>
      <c r="D2507" s="446">
        <f t="shared" ref="D2507:D2570" si="79">B2507/B2508-1</f>
        <v>5.3715005327908516E-2</v>
      </c>
      <c r="E2507" s="80">
        <v>2.361243811870084E-3</v>
      </c>
      <c r="F2507">
        <v>2497</v>
      </c>
      <c r="G2507" s="80">
        <f t="shared" ref="G2507:G2570" ca="1" si="80">_xlfn.NORM.INV(RAND(),M$13,M$14)</f>
        <v>2.4575186497527043E-2</v>
      </c>
    </row>
    <row r="2508" spans="2:7">
      <c r="B2508" s="444">
        <v>41292</v>
      </c>
      <c r="C2508" s="445">
        <v>133.82401999999999</v>
      </c>
      <c r="D2508" s="446">
        <f t="shared" si="79"/>
        <v>-8.750994431185366E-2</v>
      </c>
      <c r="E2508" s="80">
        <v>2.3441730630724411E-3</v>
      </c>
      <c r="F2508">
        <v>2498</v>
      </c>
      <c r="G2508" s="80">
        <f t="shared" ca="1" si="80"/>
        <v>-3.8303176687755396E-2</v>
      </c>
    </row>
    <row r="2509" spans="2:7">
      <c r="B2509" s="444">
        <v>45252</v>
      </c>
      <c r="C2509" s="445">
        <v>1292.134033</v>
      </c>
      <c r="D2509" s="446">
        <f t="shared" si="79"/>
        <v>2.0568335588633246E-2</v>
      </c>
      <c r="E2509" s="80">
        <v>2.3368245804451515E-3</v>
      </c>
      <c r="F2509">
        <v>2499</v>
      </c>
      <c r="G2509" s="80">
        <f t="shared" ca="1" si="80"/>
        <v>3.8644073911167365E-2</v>
      </c>
    </row>
    <row r="2510" spans="2:7">
      <c r="B2510" s="444">
        <v>44340</v>
      </c>
      <c r="C2510" s="445">
        <v>816.67974900000002</v>
      </c>
      <c r="D2510" s="446">
        <f t="shared" si="79"/>
        <v>0.15667553607763351</v>
      </c>
      <c r="E2510" s="80">
        <v>2.3101754430681076E-3</v>
      </c>
      <c r="F2510">
        <v>2500</v>
      </c>
      <c r="G2510" s="80">
        <f t="shared" ca="1" si="80"/>
        <v>-1.174547240340582E-3</v>
      </c>
    </row>
    <row r="2511" spans="2:7">
      <c r="B2511" s="444">
        <v>38334</v>
      </c>
      <c r="C2511" s="445">
        <v>26.797459</v>
      </c>
      <c r="D2511" s="446">
        <f t="shared" si="79"/>
        <v>-2.7796094344407773E-2</v>
      </c>
      <c r="E2511" s="80">
        <v>2.2931499970320068E-3</v>
      </c>
      <c r="F2511">
        <v>2501</v>
      </c>
      <c r="G2511" s="80">
        <f t="shared" ca="1" si="80"/>
        <v>-1.9955609001352188E-2</v>
      </c>
    </row>
    <row r="2512" spans="2:7">
      <c r="B2512" s="444">
        <v>39430</v>
      </c>
      <c r="C2512" s="445">
        <v>51.767597000000002</v>
      </c>
      <c r="D2512" s="446">
        <f t="shared" si="79"/>
        <v>-0.12813709231619674</v>
      </c>
      <c r="E2512" s="80">
        <v>2.2790758306268089E-3</v>
      </c>
      <c r="F2512">
        <v>2502</v>
      </c>
      <c r="G2512" s="80">
        <f t="shared" ca="1" si="80"/>
        <v>2.2277072325401905E-2</v>
      </c>
    </row>
    <row r="2513" spans="2:7">
      <c r="B2513" s="444">
        <v>45225</v>
      </c>
      <c r="C2513" s="445">
        <v>1196.9998780000001</v>
      </c>
      <c r="D2513" s="446">
        <f t="shared" si="79"/>
        <v>4.842822700296745E-2</v>
      </c>
      <c r="E2513" s="80">
        <v>2.2783178446610375E-3</v>
      </c>
      <c r="F2513">
        <v>2503</v>
      </c>
      <c r="G2513" s="80">
        <f t="shared" ca="1" si="80"/>
        <v>-1.2898346028651904E-3</v>
      </c>
    </row>
    <row r="2514" spans="2:7">
      <c r="B2514" s="444">
        <v>43136</v>
      </c>
      <c r="C2514" s="445">
        <v>416.72885100000002</v>
      </c>
      <c r="D2514" s="446">
        <f t="shared" si="79"/>
        <v>0.1174261067792659</v>
      </c>
      <c r="E2514" s="80">
        <v>2.2707738032246017E-3</v>
      </c>
      <c r="F2514">
        <v>2504</v>
      </c>
      <c r="G2514" s="80">
        <f t="shared" ca="1" si="80"/>
        <v>-3.1594326923041149E-2</v>
      </c>
    </row>
    <row r="2515" spans="2:7">
      <c r="B2515" s="444">
        <v>38603</v>
      </c>
      <c r="C2515" s="445">
        <v>34.670623999999997</v>
      </c>
      <c r="D2515" s="446">
        <f t="shared" si="79"/>
        <v>-6.6229650951839525E-2</v>
      </c>
      <c r="E2515" s="80">
        <v>2.2690419234916437E-3</v>
      </c>
      <c r="F2515">
        <v>2505</v>
      </c>
      <c r="G2515" s="80">
        <f t="shared" ca="1" si="80"/>
        <v>-4.4509501261867944E-2</v>
      </c>
    </row>
    <row r="2516" spans="2:7">
      <c r="B2516" s="444">
        <v>41341</v>
      </c>
      <c r="C2516" s="445">
        <v>147.04188500000001</v>
      </c>
      <c r="D2516" s="446">
        <f t="shared" si="79"/>
        <v>-6.3284542529569054E-2</v>
      </c>
      <c r="E2516" s="80">
        <v>2.2689130589557127E-3</v>
      </c>
      <c r="F2516">
        <v>2506</v>
      </c>
      <c r="G2516" s="80">
        <f t="shared" ca="1" si="80"/>
        <v>-5.4840985558044864E-3</v>
      </c>
    </row>
    <row r="2517" spans="2:7">
      <c r="B2517" s="444">
        <v>44134</v>
      </c>
      <c r="C2517" s="445">
        <v>726.24114999999995</v>
      </c>
      <c r="D2517" s="446">
        <f t="shared" si="79"/>
        <v>-8.7370572513083555E-3</v>
      </c>
      <c r="E2517" s="80">
        <v>2.26198347045381E-3</v>
      </c>
      <c r="F2517">
        <v>2507</v>
      </c>
      <c r="G2517" s="80">
        <f t="shared" ca="1" si="80"/>
        <v>-2.8534103256077432E-2</v>
      </c>
    </row>
    <row r="2518" spans="2:7">
      <c r="B2518" s="444">
        <v>44523</v>
      </c>
      <c r="C2518" s="445">
        <v>987.98877000000005</v>
      </c>
      <c r="D2518" s="446">
        <f t="shared" si="79"/>
        <v>1.7529024590913211E-2</v>
      </c>
      <c r="E2518" s="80">
        <v>2.2520819685398763E-3</v>
      </c>
      <c r="F2518">
        <v>2508</v>
      </c>
      <c r="G2518" s="80">
        <f t="shared" ca="1" si="80"/>
        <v>1.0230258023404312E-2</v>
      </c>
    </row>
    <row r="2519" spans="2:7">
      <c r="B2519" s="444">
        <v>43756</v>
      </c>
      <c r="C2519" s="445">
        <v>465.183044</v>
      </c>
      <c r="D2519" s="446">
        <f t="shared" si="79"/>
        <v>0.121718621821165</v>
      </c>
      <c r="E2519" s="80">
        <v>2.2414961330747829E-3</v>
      </c>
      <c r="F2519">
        <v>2509</v>
      </c>
      <c r="G2519" s="80">
        <f t="shared" ca="1" si="80"/>
        <v>3.2719073178958745E-2</v>
      </c>
    </row>
    <row r="2520" spans="2:7">
      <c r="B2520" s="444">
        <v>39008</v>
      </c>
      <c r="C2520" s="445">
        <v>49.212978</v>
      </c>
      <c r="D2520" s="446">
        <f t="shared" si="79"/>
        <v>-0.12990720913633114</v>
      </c>
      <c r="E2520" s="80">
        <v>2.2411289004085067E-3</v>
      </c>
      <c r="F2520">
        <v>2510</v>
      </c>
      <c r="G2520" s="80">
        <f t="shared" ca="1" si="80"/>
        <v>-2.4311897709645681E-2</v>
      </c>
    </row>
    <row r="2521" spans="2:7">
      <c r="B2521" s="444">
        <v>44832</v>
      </c>
      <c r="C2521" s="445">
        <v>847.73535200000003</v>
      </c>
      <c r="D2521" s="446">
        <f t="shared" si="79"/>
        <v>0.18037966351596846</v>
      </c>
      <c r="E2521" s="80">
        <v>2.2312150821532928E-3</v>
      </c>
      <c r="F2521">
        <v>2511</v>
      </c>
      <c r="G2521" s="80">
        <f t="shared" ca="1" si="80"/>
        <v>-5.4496088780761433E-2</v>
      </c>
    </row>
    <row r="2522" spans="2:7">
      <c r="B2522" s="444">
        <v>37981</v>
      </c>
      <c r="C2522" s="445">
        <v>21.639424999999999</v>
      </c>
      <c r="D2522" s="446">
        <f t="shared" si="79"/>
        <v>-0.14793045429052154</v>
      </c>
      <c r="E2522" s="80">
        <v>2.2158636739013637E-3</v>
      </c>
      <c r="F2522">
        <v>2512</v>
      </c>
      <c r="G2522" s="80">
        <f t="shared" ca="1" si="80"/>
        <v>-2.8885370194145339E-2</v>
      </c>
    </row>
    <row r="2523" spans="2:7">
      <c r="B2523" s="444">
        <v>44575</v>
      </c>
      <c r="C2523" s="445">
        <v>1187.433716</v>
      </c>
      <c r="D2523" s="446">
        <f t="shared" si="79"/>
        <v>5.2438966803607601E-2</v>
      </c>
      <c r="E2523" s="80">
        <v>2.2110042653469275E-3</v>
      </c>
      <c r="F2523">
        <v>2513</v>
      </c>
      <c r="G2523" s="80">
        <f t="shared" ca="1" si="80"/>
        <v>9.1219229028803635E-3</v>
      </c>
    </row>
    <row r="2524" spans="2:7">
      <c r="B2524" s="444">
        <v>42354</v>
      </c>
      <c r="C2524" s="445">
        <v>337.64465300000001</v>
      </c>
      <c r="D2524" s="446">
        <f t="shared" si="79"/>
        <v>2.5197879602062212E-2</v>
      </c>
      <c r="E2524" s="80">
        <v>2.1888102744678228E-3</v>
      </c>
      <c r="F2524">
        <v>2514</v>
      </c>
      <c r="G2524" s="80">
        <f t="shared" ca="1" si="80"/>
        <v>-6.0022463526753821E-3</v>
      </c>
    </row>
    <row r="2525" spans="2:7">
      <c r="B2525" s="444">
        <v>41313</v>
      </c>
      <c r="C2525" s="445">
        <v>127.46225</v>
      </c>
      <c r="D2525" s="446">
        <f t="shared" si="79"/>
        <v>-6.6288478054513433E-2</v>
      </c>
      <c r="E2525" s="80">
        <v>2.1680681348408282E-3</v>
      </c>
      <c r="F2525">
        <v>2515</v>
      </c>
      <c r="G2525" s="80">
        <f t="shared" ca="1" si="80"/>
        <v>-3.0426115502742983E-2</v>
      </c>
    </row>
    <row r="2526" spans="2:7">
      <c r="B2526" s="444">
        <v>44246</v>
      </c>
      <c r="C2526" s="445">
        <v>822.86511199999995</v>
      </c>
      <c r="D2526" s="446">
        <f t="shared" si="79"/>
        <v>-1.1107882797309121E-2</v>
      </c>
      <c r="E2526" s="80">
        <v>2.1622362969972997E-3</v>
      </c>
      <c r="F2526">
        <v>2516</v>
      </c>
      <c r="G2526" s="80">
        <f t="shared" ca="1" si="80"/>
        <v>-3.9699742918781741E-2</v>
      </c>
    </row>
    <row r="2527" spans="2:7">
      <c r="B2527" s="444">
        <v>44743</v>
      </c>
      <c r="C2527" s="445">
        <v>887.98290999999995</v>
      </c>
      <c r="D2527" s="446">
        <f t="shared" si="79"/>
        <v>0.11245648930880159</v>
      </c>
      <c r="E2527" s="80">
        <v>2.1577571487207958E-3</v>
      </c>
      <c r="F2527">
        <v>2517</v>
      </c>
      <c r="G2527" s="80">
        <f t="shared" ca="1" si="80"/>
        <v>-1.7139327504149229E-2</v>
      </c>
    </row>
    <row r="2528" spans="2:7">
      <c r="B2528" s="444">
        <v>40220</v>
      </c>
      <c r="C2528" s="445">
        <v>63.775913000000003</v>
      </c>
      <c r="D2528" s="446">
        <f t="shared" si="79"/>
        <v>-1.9717760608350177E-2</v>
      </c>
      <c r="E2528" s="80">
        <v>2.1547708342519734E-3</v>
      </c>
      <c r="F2528">
        <v>2518</v>
      </c>
      <c r="G2528" s="80">
        <f t="shared" ca="1" si="80"/>
        <v>2.9116329575218633E-2</v>
      </c>
    </row>
    <row r="2529" spans="2:7">
      <c r="B2529" s="444">
        <v>41029</v>
      </c>
      <c r="C2529" s="445">
        <v>96.462104999999994</v>
      </c>
      <c r="D2529" s="446">
        <f t="shared" si="79"/>
        <v>-7.3377297980938616E-2</v>
      </c>
      <c r="E2529" s="80">
        <v>2.1525342815487125E-3</v>
      </c>
      <c r="F2529">
        <v>2519</v>
      </c>
      <c r="G2529" s="80">
        <f t="shared" ca="1" si="80"/>
        <v>-1.783194434947603E-2</v>
      </c>
    </row>
    <row r="2530" spans="2:7">
      <c r="B2530" s="444">
        <v>44278</v>
      </c>
      <c r="C2530" s="445">
        <v>849.45245399999999</v>
      </c>
      <c r="D2530" s="446">
        <f t="shared" si="79"/>
        <v>-1.8313231642426375E-2</v>
      </c>
      <c r="E2530" s="80">
        <v>2.1456508158201881E-3</v>
      </c>
      <c r="F2530">
        <v>2520</v>
      </c>
      <c r="G2530" s="80">
        <f t="shared" ca="1" si="80"/>
        <v>-6.1902859022348608E-3</v>
      </c>
    </row>
    <row r="2531" spans="2:7">
      <c r="B2531" s="444">
        <v>45104</v>
      </c>
      <c r="C2531" s="445">
        <v>1116.547241</v>
      </c>
      <c r="D2531" s="446">
        <f t="shared" si="79"/>
        <v>3.1137122216633895E-2</v>
      </c>
      <c r="E2531" s="80">
        <v>2.1413989474525774E-3</v>
      </c>
      <c r="F2531">
        <v>2521</v>
      </c>
      <c r="G2531" s="80">
        <f t="shared" ca="1" si="80"/>
        <v>-6.6269335570159132E-3</v>
      </c>
    </row>
    <row r="2532" spans="2:7">
      <c r="B2532" s="444">
        <v>43742</v>
      </c>
      <c r="C2532" s="445">
        <v>458.21920799999998</v>
      </c>
      <c r="D2532" s="446">
        <f t="shared" si="79"/>
        <v>5.817563061923714E-3</v>
      </c>
      <c r="E2532" s="80">
        <v>2.1361664350412202E-3</v>
      </c>
      <c r="F2532">
        <v>2522</v>
      </c>
      <c r="G2532" s="80">
        <f t="shared" ca="1" si="80"/>
        <v>1.8638727332774972E-2</v>
      </c>
    </row>
    <row r="2533" spans="2:7">
      <c r="B2533" s="444">
        <v>43489</v>
      </c>
      <c r="C2533" s="445">
        <v>399.62435900000003</v>
      </c>
      <c r="D2533" s="446">
        <f t="shared" si="79"/>
        <v>4.8311401490752637E-4</v>
      </c>
      <c r="E2533" s="80">
        <v>2.1175891392142265E-3</v>
      </c>
      <c r="F2533">
        <v>2523</v>
      </c>
      <c r="G2533" s="80">
        <f t="shared" ca="1" si="80"/>
        <v>-2.5329177464893174E-3</v>
      </c>
    </row>
    <row r="2534" spans="2:7">
      <c r="B2534" s="444">
        <v>43468</v>
      </c>
      <c r="C2534" s="445">
        <v>400.42654399999998</v>
      </c>
      <c r="D2534" s="446">
        <f t="shared" si="79"/>
        <v>9.7800078983436567E-3</v>
      </c>
      <c r="E2534" s="80">
        <v>2.1132602070887962E-3</v>
      </c>
      <c r="F2534">
        <v>2524</v>
      </c>
      <c r="G2534" s="80">
        <f t="shared" ca="1" si="80"/>
        <v>2.9497428709309239E-2</v>
      </c>
    </row>
    <row r="2535" spans="2:7">
      <c r="B2535" s="444">
        <v>43047</v>
      </c>
      <c r="C2535" s="445">
        <v>367.93289199999998</v>
      </c>
      <c r="D2535" s="446">
        <f t="shared" si="79"/>
        <v>-4.6240085079984006E-2</v>
      </c>
      <c r="E2535" s="80">
        <v>2.1102080402897183E-3</v>
      </c>
      <c r="F2535">
        <v>2525</v>
      </c>
      <c r="G2535" s="80">
        <f t="shared" ca="1" si="80"/>
        <v>-3.433733867004584E-3</v>
      </c>
    </row>
    <row r="2536" spans="2:7">
      <c r="B2536" s="444">
        <v>45134</v>
      </c>
      <c r="C2536" s="445">
        <v>1075.502563</v>
      </c>
      <c r="D2536" s="446">
        <f t="shared" si="79"/>
        <v>5.4508072241302719E-2</v>
      </c>
      <c r="E2536" s="80">
        <v>2.1077140158818342E-3</v>
      </c>
      <c r="F2536">
        <v>2526</v>
      </c>
      <c r="G2536" s="80">
        <f t="shared" ca="1" si="80"/>
        <v>1.075310858412731E-2</v>
      </c>
    </row>
    <row r="2537" spans="2:7">
      <c r="B2537" s="444">
        <v>42801</v>
      </c>
      <c r="C2537" s="445">
        <v>354.90344199999998</v>
      </c>
      <c r="D2537" s="446">
        <f t="shared" si="79"/>
        <v>-9.5700480836558022E-4</v>
      </c>
      <c r="E2537" s="80">
        <v>2.1039093179582302E-3</v>
      </c>
      <c r="F2537">
        <v>2527</v>
      </c>
      <c r="G2537" s="80">
        <f t="shared" ca="1" si="80"/>
        <v>-3.2660930660124814E-2</v>
      </c>
    </row>
    <row r="2538" spans="2:7">
      <c r="B2538" s="444">
        <v>42842</v>
      </c>
      <c r="C2538" s="445">
        <v>335.63388099999997</v>
      </c>
      <c r="D2538" s="446">
        <f t="shared" si="79"/>
        <v>8.7774533451821846E-2</v>
      </c>
      <c r="E2538" s="80">
        <v>2.1011426128871857E-3</v>
      </c>
      <c r="F2538">
        <v>2528</v>
      </c>
      <c r="G2538" s="80">
        <f t="shared" ca="1" si="80"/>
        <v>8.1844229099951578E-4</v>
      </c>
    </row>
    <row r="2539" spans="2:7">
      <c r="B2539" s="444">
        <v>39385</v>
      </c>
      <c r="C2539" s="445">
        <v>51.922325000000001</v>
      </c>
      <c r="D2539" s="446">
        <f t="shared" si="79"/>
        <v>-5.0002412079695135E-2</v>
      </c>
      <c r="E2539" s="80">
        <v>2.0952348124183562E-3</v>
      </c>
      <c r="F2539">
        <v>2529</v>
      </c>
      <c r="G2539" s="80">
        <f t="shared" ca="1" si="80"/>
        <v>-2.1468475961792785E-2</v>
      </c>
    </row>
    <row r="2540" spans="2:7">
      <c r="B2540" s="444">
        <v>41458</v>
      </c>
      <c r="C2540" s="445">
        <v>146.40304599999999</v>
      </c>
      <c r="D2540" s="446">
        <f t="shared" si="79"/>
        <v>-8.5376061222049993E-3</v>
      </c>
      <c r="E2540" s="80">
        <v>2.0886405622528859E-3</v>
      </c>
      <c r="F2540">
        <v>2530</v>
      </c>
      <c r="G2540" s="80">
        <f t="shared" ca="1" si="80"/>
        <v>3.9843095421899101E-2</v>
      </c>
    </row>
    <row r="2541" spans="2:7">
      <c r="B2541" s="444">
        <v>41815</v>
      </c>
      <c r="C2541" s="445">
        <v>274.006348</v>
      </c>
      <c r="D2541" s="446">
        <f t="shared" si="79"/>
        <v>7.2481982097514663E-2</v>
      </c>
      <c r="E2541" s="80">
        <v>2.0830410049317294E-3</v>
      </c>
      <c r="F2541">
        <v>2531</v>
      </c>
      <c r="G2541" s="80">
        <f t="shared" ca="1" si="80"/>
        <v>-2.2143424870790625E-2</v>
      </c>
    </row>
    <row r="2542" spans="2:7">
      <c r="B2542" s="444">
        <v>38989</v>
      </c>
      <c r="C2542" s="445">
        <v>44.522820000000003</v>
      </c>
      <c r="D2542" s="446">
        <f t="shared" si="79"/>
        <v>-6.1884940208368433E-2</v>
      </c>
      <c r="E2542" s="80">
        <v>2.0769948813135208E-3</v>
      </c>
      <c r="F2542">
        <v>2532</v>
      </c>
      <c r="G2542" s="80">
        <f t="shared" ca="1" si="80"/>
        <v>2.0531337065043599E-2</v>
      </c>
    </row>
    <row r="2543" spans="2:7">
      <c r="B2543" s="444">
        <v>41561</v>
      </c>
      <c r="C2543" s="445">
        <v>221.187363</v>
      </c>
      <c r="D2543" s="446">
        <f t="shared" si="79"/>
        <v>-7.0716964904317114E-3</v>
      </c>
      <c r="E2543" s="80">
        <v>2.0732458086210048E-3</v>
      </c>
      <c r="F2543">
        <v>2533</v>
      </c>
      <c r="G2543" s="80">
        <f t="shared" ca="1" si="80"/>
        <v>1.0256570546823197E-2</v>
      </c>
    </row>
    <row r="2544" spans="2:7">
      <c r="B2544" s="444">
        <v>41857</v>
      </c>
      <c r="C2544" s="445">
        <v>301.19396999999998</v>
      </c>
      <c r="D2544" s="446">
        <f t="shared" si="79"/>
        <v>1.7230485078254087E-2</v>
      </c>
      <c r="E2544" s="80">
        <v>2.0722683836416067E-3</v>
      </c>
      <c r="F2544">
        <v>2534</v>
      </c>
      <c r="G2544" s="80">
        <f t="shared" ca="1" si="80"/>
        <v>-2.1171350104752511E-2</v>
      </c>
    </row>
    <row r="2545" spans="2:7">
      <c r="B2545" s="444">
        <v>41148</v>
      </c>
      <c r="C2545" s="445">
        <v>105.22197</v>
      </c>
      <c r="D2545" s="446">
        <f t="shared" si="79"/>
        <v>-4.237938979264122E-2</v>
      </c>
      <c r="E2545" s="80">
        <v>2.0631810815308071E-3</v>
      </c>
      <c r="F2545">
        <v>2535</v>
      </c>
      <c r="G2545" s="80">
        <f t="shared" ca="1" si="80"/>
        <v>-8.9695748636995417E-3</v>
      </c>
    </row>
    <row r="2546" spans="2:7">
      <c r="B2546" s="444">
        <v>42969</v>
      </c>
      <c r="C2546" s="445">
        <v>365.92407200000002</v>
      </c>
      <c r="D2546" s="446">
        <f t="shared" si="79"/>
        <v>0.13554439746300218</v>
      </c>
      <c r="E2546" s="80">
        <v>2.0592565057730994E-3</v>
      </c>
      <c r="F2546">
        <v>2536</v>
      </c>
      <c r="G2546" s="80">
        <f t="shared" ca="1" si="80"/>
        <v>2.9001100559208556E-2</v>
      </c>
    </row>
    <row r="2547" spans="2:7">
      <c r="B2547" s="444">
        <v>37840</v>
      </c>
      <c r="C2547" s="445">
        <v>12.588067000000001</v>
      </c>
      <c r="D2547" s="446">
        <f t="shared" si="79"/>
        <v>-0.14732525125061968</v>
      </c>
      <c r="E2547" s="80">
        <v>2.0507383000174517E-3</v>
      </c>
      <c r="F2547">
        <v>2537</v>
      </c>
      <c r="G2547" s="80">
        <f t="shared" ca="1" si="80"/>
        <v>2.0734369617341049E-2</v>
      </c>
    </row>
    <row r="2548" spans="2:7">
      <c r="B2548" s="444">
        <v>44378</v>
      </c>
      <c r="C2548" s="445">
        <v>862.81945800000005</v>
      </c>
      <c r="D2548" s="446">
        <f t="shared" si="79"/>
        <v>2.8554211282621811E-2</v>
      </c>
      <c r="E2548" s="80">
        <v>2.0337062740174439E-3</v>
      </c>
      <c r="F2548">
        <v>2538</v>
      </c>
      <c r="G2548" s="80">
        <f t="shared" ca="1" si="80"/>
        <v>1.8428868331865193E-2</v>
      </c>
    </row>
    <row r="2549" spans="2:7">
      <c r="B2549" s="444">
        <v>43146</v>
      </c>
      <c r="C2549" s="445">
        <v>394.30105600000002</v>
      </c>
      <c r="D2549" s="446">
        <f t="shared" si="79"/>
        <v>-4.3389574972839906E-2</v>
      </c>
      <c r="E2549" s="80">
        <v>2.0260847097723911E-3</v>
      </c>
      <c r="F2549">
        <v>2539</v>
      </c>
      <c r="G2549" s="80">
        <f t="shared" ca="1" si="80"/>
        <v>-8.92203943487372E-3</v>
      </c>
    </row>
    <row r="2550" spans="2:7">
      <c r="B2550" s="444">
        <v>45103</v>
      </c>
      <c r="C2550" s="445">
        <v>1114.1613769999999</v>
      </c>
      <c r="D2550" s="446">
        <f t="shared" si="79"/>
        <v>7.1661082994749048E-2</v>
      </c>
      <c r="E2550" s="80">
        <v>2.0168324823834904E-3</v>
      </c>
      <c r="F2550">
        <v>2540</v>
      </c>
      <c r="G2550" s="80">
        <f t="shared" ca="1" si="80"/>
        <v>-9.483188245109124E-3</v>
      </c>
    </row>
    <row r="2551" spans="2:7">
      <c r="B2551" s="444">
        <v>42087</v>
      </c>
      <c r="C2551" s="445">
        <v>380.810608</v>
      </c>
      <c r="D2551" s="446">
        <f t="shared" si="79"/>
        <v>0.10250432231361661</v>
      </c>
      <c r="E2551" s="80">
        <v>2.0135991718188695E-3</v>
      </c>
      <c r="F2551">
        <v>2541</v>
      </c>
      <c r="G2551" s="80">
        <f t="shared" ca="1" si="80"/>
        <v>2.2798442656756131E-4</v>
      </c>
    </row>
    <row r="2552" spans="2:7">
      <c r="B2552" s="444">
        <v>38174</v>
      </c>
      <c r="C2552" s="445">
        <v>22.693871999999999</v>
      </c>
      <c r="D2552" s="446">
        <f t="shared" si="79"/>
        <v>-7.9501338284584389E-2</v>
      </c>
      <c r="E2552" s="80">
        <v>2.0079126133258907E-3</v>
      </c>
      <c r="F2552">
        <v>2542</v>
      </c>
      <c r="G2552" s="80">
        <f t="shared" ca="1" si="80"/>
        <v>3.345878246153286E-2</v>
      </c>
    </row>
    <row r="2553" spans="2:7">
      <c r="B2553" s="444">
        <v>41471</v>
      </c>
      <c r="C2553" s="445">
        <v>167.24696399999999</v>
      </c>
      <c r="D2553" s="446">
        <f t="shared" si="79"/>
        <v>1.9419384970870812E-2</v>
      </c>
      <c r="E2553" s="80">
        <v>1.9994880813007931E-3</v>
      </c>
      <c r="F2553">
        <v>2543</v>
      </c>
      <c r="G2553" s="80">
        <f t="shared" ca="1" si="80"/>
        <v>-3.3059724037147725E-3</v>
      </c>
    </row>
    <row r="2554" spans="2:7">
      <c r="B2554" s="444">
        <v>40681</v>
      </c>
      <c r="C2554" s="445">
        <v>93.679764000000006</v>
      </c>
      <c r="D2554" s="446">
        <f t="shared" si="79"/>
        <v>2.0366700945596783E-2</v>
      </c>
      <c r="E2554" s="80">
        <v>1.9875298444469447E-3</v>
      </c>
      <c r="F2554">
        <v>2544</v>
      </c>
      <c r="G2554" s="80">
        <f t="shared" ca="1" si="80"/>
        <v>5.7371747493408023E-3</v>
      </c>
    </row>
    <row r="2555" spans="2:7">
      <c r="B2555" s="444">
        <v>39869</v>
      </c>
      <c r="C2555" s="445">
        <v>18.137464999999999</v>
      </c>
      <c r="D2555" s="446">
        <f t="shared" si="79"/>
        <v>-9.1553307357531866E-2</v>
      </c>
      <c r="E2555" s="80">
        <v>1.9863537343765003E-3</v>
      </c>
      <c r="F2555">
        <v>2545</v>
      </c>
      <c r="G2555" s="80">
        <f t="shared" ca="1" si="80"/>
        <v>4.0609603759989406E-2</v>
      </c>
    </row>
    <row r="2556" spans="2:7">
      <c r="B2556" s="444">
        <v>43887</v>
      </c>
      <c r="C2556" s="445">
        <v>498.158478</v>
      </c>
      <c r="D2556" s="446">
        <f t="shared" si="79"/>
        <v>0.12088164683046432</v>
      </c>
      <c r="E2556" s="80">
        <v>1.9743436179091578E-3</v>
      </c>
      <c r="F2556">
        <v>2546</v>
      </c>
      <c r="G2556" s="80">
        <f t="shared" ca="1" si="80"/>
        <v>-1.0203577483088307E-2</v>
      </c>
    </row>
    <row r="2557" spans="2:7">
      <c r="B2557" s="444">
        <v>39154</v>
      </c>
      <c r="C2557" s="445">
        <v>52.886538999999999</v>
      </c>
      <c r="D2557" s="446">
        <f t="shared" si="79"/>
        <v>-0.12600727694814617</v>
      </c>
      <c r="E2557" s="80">
        <v>1.9689628091916767E-3</v>
      </c>
      <c r="F2557">
        <v>2547</v>
      </c>
      <c r="G2557" s="80">
        <f t="shared" ca="1" si="80"/>
        <v>-9.9225645306761385E-3</v>
      </c>
    </row>
    <row r="2558" spans="2:7">
      <c r="B2558" s="444">
        <v>44799</v>
      </c>
      <c r="C2558" s="445">
        <v>870.61358600000005</v>
      </c>
      <c r="D2558" s="446">
        <f t="shared" si="79"/>
        <v>9.1247899057316229E-2</v>
      </c>
      <c r="E2558" s="80">
        <v>1.9601399637985129E-3</v>
      </c>
      <c r="F2558">
        <v>2548</v>
      </c>
      <c r="G2558" s="80">
        <f t="shared" ca="1" si="80"/>
        <v>-2.7130126001007381E-3</v>
      </c>
    </row>
    <row r="2559" spans="2:7">
      <c r="B2559" s="444">
        <v>41053</v>
      </c>
      <c r="C2559" s="445">
        <v>91.498206999999994</v>
      </c>
      <c r="D2559" s="446">
        <f t="shared" si="79"/>
        <v>8.6345594072505971E-2</v>
      </c>
      <c r="E2559" s="80">
        <v>1.9596634453378226E-3</v>
      </c>
      <c r="F2559">
        <v>2549</v>
      </c>
      <c r="G2559" s="80">
        <f t="shared" ca="1" si="80"/>
        <v>-3.7856533291558961E-4</v>
      </c>
    </row>
    <row r="2560" spans="2:7">
      <c r="B2560" s="444">
        <v>37790</v>
      </c>
      <c r="C2560" s="445">
        <v>11.303870999999999</v>
      </c>
      <c r="D2560" s="446">
        <f t="shared" si="79"/>
        <v>-9.7810776613268979E-2</v>
      </c>
      <c r="E2560" s="80">
        <v>1.9566920018763145E-3</v>
      </c>
      <c r="F2560">
        <v>2550</v>
      </c>
      <c r="G2560" s="80">
        <f t="shared" ca="1" si="80"/>
        <v>-4.1181291982878912E-2</v>
      </c>
    </row>
    <row r="2561" spans="2:7">
      <c r="B2561" s="444">
        <v>41887</v>
      </c>
      <c r="C2561" s="445">
        <v>323.895599</v>
      </c>
      <c r="D2561" s="446">
        <f t="shared" si="79"/>
        <v>6.8873124425844701E-2</v>
      </c>
      <c r="E2561" s="80">
        <v>1.9566322777115897E-3</v>
      </c>
      <c r="F2561">
        <v>2551</v>
      </c>
      <c r="G2561" s="80">
        <f t="shared" ca="1" si="80"/>
        <v>-3.3470415179983511E-2</v>
      </c>
    </row>
    <row r="2562" spans="2:7">
      <c r="B2562" s="444">
        <v>39188</v>
      </c>
      <c r="C2562" s="445">
        <v>50.943184000000002</v>
      </c>
      <c r="D2562" s="446">
        <f t="shared" si="79"/>
        <v>4.1430811342315854E-2</v>
      </c>
      <c r="E2562" s="80">
        <v>1.9464356409919503E-3</v>
      </c>
      <c r="F2562">
        <v>2552</v>
      </c>
      <c r="G2562" s="80">
        <f t="shared" ca="1" si="80"/>
        <v>9.0384240033474436E-3</v>
      </c>
    </row>
    <row r="2563" spans="2:7">
      <c r="B2563" s="444">
        <v>37629</v>
      </c>
      <c r="C2563" s="445">
        <v>13.364475000000001</v>
      </c>
      <c r="D2563" s="446">
        <f t="shared" si="79"/>
        <v>-5.7696641875140897E-2</v>
      </c>
      <c r="E2563" s="80">
        <v>1.9315960838792723E-3</v>
      </c>
      <c r="F2563">
        <v>2553</v>
      </c>
      <c r="G2563" s="80">
        <f t="shared" ca="1" si="80"/>
        <v>-3.7725504128190337E-3</v>
      </c>
    </row>
    <row r="2564" spans="2:7">
      <c r="B2564" s="444">
        <v>39933</v>
      </c>
      <c r="C2564" s="445">
        <v>23.570284000000001</v>
      </c>
      <c r="D2564" s="446">
        <f t="shared" si="79"/>
        <v>-0.10883731309975453</v>
      </c>
      <c r="E2564" s="80">
        <v>1.9252716430253614E-3</v>
      </c>
      <c r="F2564">
        <v>2554</v>
      </c>
      <c r="G2564" s="80">
        <f t="shared" ca="1" si="80"/>
        <v>1.5893744332862419E-2</v>
      </c>
    </row>
    <row r="2565" spans="2:7">
      <c r="B2565" s="444">
        <v>44810</v>
      </c>
      <c r="C2565" s="445">
        <v>863.38647500000002</v>
      </c>
      <c r="D2565" s="446">
        <f t="shared" si="79"/>
        <v>0.14357901184156807</v>
      </c>
      <c r="E2565" s="80">
        <v>1.9230702526795707E-3</v>
      </c>
      <c r="F2565">
        <v>2555</v>
      </c>
      <c r="G2565" s="80">
        <f t="shared" ca="1" si="80"/>
        <v>-6.7529457891417973E-4</v>
      </c>
    </row>
    <row r="2566" spans="2:7">
      <c r="B2566" s="444">
        <v>39184</v>
      </c>
      <c r="C2566" s="445">
        <v>47.445796999999999</v>
      </c>
      <c r="D2566" s="446">
        <f t="shared" si="79"/>
        <v>-4.391957837204763E-2</v>
      </c>
      <c r="E2566" s="80">
        <v>1.9161628292412303E-3</v>
      </c>
      <c r="F2566">
        <v>2556</v>
      </c>
      <c r="G2566" s="80">
        <f t="shared" ca="1" si="80"/>
        <v>3.6973332261410745E-2</v>
      </c>
    </row>
    <row r="2567" spans="2:7">
      <c r="B2567" s="444">
        <v>40984</v>
      </c>
      <c r="C2567" s="445">
        <v>93.284537999999998</v>
      </c>
      <c r="D2567" s="446">
        <f t="shared" si="79"/>
        <v>-3.8385734396996662E-2</v>
      </c>
      <c r="E2567" s="80">
        <v>1.9146723416156863E-3</v>
      </c>
      <c r="F2567">
        <v>2557</v>
      </c>
      <c r="G2567" s="80">
        <f t="shared" ca="1" si="80"/>
        <v>2.1798756682093412E-2</v>
      </c>
    </row>
    <row r="2568" spans="2:7">
      <c r="B2568" s="444">
        <v>42620</v>
      </c>
      <c r="C2568" s="445">
        <v>320.95944200000002</v>
      </c>
      <c r="D2568" s="446">
        <f t="shared" si="79"/>
        <v>0.11317157259644262</v>
      </c>
      <c r="E2568" s="80">
        <v>1.9092779248570668E-3</v>
      </c>
      <c r="F2568">
        <v>2558</v>
      </c>
      <c r="G2568" s="80">
        <f t="shared" ca="1" si="80"/>
        <v>-1.6585552225991722E-2</v>
      </c>
    </row>
    <row r="2569" spans="2:7">
      <c r="B2569" s="444">
        <v>38287</v>
      </c>
      <c r="C2569" s="445">
        <v>28.004255000000001</v>
      </c>
      <c r="D2569" s="446">
        <f t="shared" si="79"/>
        <v>-2.6117843710871114E-5</v>
      </c>
      <c r="E2569" s="80">
        <v>1.8981654418475102E-3</v>
      </c>
      <c r="F2569">
        <v>2559</v>
      </c>
      <c r="G2569" s="80">
        <f t="shared" ca="1" si="80"/>
        <v>5.907635378546233E-3</v>
      </c>
    </row>
    <row r="2570" spans="2:7">
      <c r="B2570" s="444">
        <v>38288</v>
      </c>
      <c r="C2570" s="445">
        <v>28.057334999999998</v>
      </c>
      <c r="D2570" s="446">
        <f t="shared" si="79"/>
        <v>-0.14514724597557438</v>
      </c>
      <c r="E2570" s="80">
        <v>1.8954262486181594E-3</v>
      </c>
      <c r="F2570">
        <v>2560</v>
      </c>
      <c r="G2570" s="80">
        <f t="shared" ca="1" si="80"/>
        <v>-2.2531359570520482E-2</v>
      </c>
    </row>
    <row r="2571" spans="2:7">
      <c r="B2571" s="444">
        <v>44789</v>
      </c>
      <c r="C2571" s="445">
        <v>882.16772500000002</v>
      </c>
      <c r="D2571" s="446">
        <f t="shared" ref="D2571:D2634" si="81">B2571/B2572-1</f>
        <v>3.2718468987779525E-2</v>
      </c>
      <c r="E2571" s="80">
        <v>1.8819124353133265E-3</v>
      </c>
      <c r="F2571">
        <v>2561</v>
      </c>
      <c r="G2571" s="80">
        <f t="shared" ref="G2571:G2634" ca="1" si="82">_xlfn.NORM.INV(RAND(),M$13,M$14)</f>
        <v>1.3760928922374982E-2</v>
      </c>
    </row>
    <row r="2572" spans="2:7">
      <c r="B2572" s="444">
        <v>43370</v>
      </c>
      <c r="C2572" s="445">
        <v>460.229309</v>
      </c>
      <c r="D2572" s="446">
        <f t="shared" si="81"/>
        <v>-6.5739743912774928E-3</v>
      </c>
      <c r="E2572" s="80">
        <v>1.8800861088306142E-3</v>
      </c>
      <c r="F2572">
        <v>2562</v>
      </c>
      <c r="G2572" s="80">
        <f t="shared" ca="1" si="82"/>
        <v>-2.2515475284638979E-2</v>
      </c>
    </row>
    <row r="2573" spans="2:7">
      <c r="B2573" s="444">
        <v>43657</v>
      </c>
      <c r="C2573" s="445">
        <v>432.654877</v>
      </c>
      <c r="D2573" s="446">
        <f t="shared" si="81"/>
        <v>4.2530327633967024E-2</v>
      </c>
      <c r="E2573" s="80">
        <v>1.8648369640066331E-3</v>
      </c>
      <c r="F2573">
        <v>2563</v>
      </c>
      <c r="G2573" s="80">
        <f t="shared" ca="1" si="82"/>
        <v>2.3946026181830872E-2</v>
      </c>
    </row>
    <row r="2574" spans="2:7">
      <c r="B2574" s="444">
        <v>41876</v>
      </c>
      <c r="C2574" s="445">
        <v>310.934326</v>
      </c>
      <c r="D2574" s="446">
        <f t="shared" si="81"/>
        <v>4.2687898700177751E-3</v>
      </c>
      <c r="E2574" s="80">
        <v>1.8498731533549417E-3</v>
      </c>
      <c r="F2574">
        <v>2564</v>
      </c>
      <c r="G2574" s="80">
        <f t="shared" ca="1" si="82"/>
        <v>3.2133061656913877E-3</v>
      </c>
    </row>
    <row r="2575" spans="2:7">
      <c r="B2575" s="444">
        <v>41698</v>
      </c>
      <c r="C2575" s="445">
        <v>303.41210899999999</v>
      </c>
      <c r="D2575" s="446">
        <f t="shared" si="81"/>
        <v>-4.846880562274658E-2</v>
      </c>
      <c r="E2575" s="80">
        <v>1.8441319075983564E-3</v>
      </c>
      <c r="F2575">
        <v>2565</v>
      </c>
      <c r="G2575" s="80">
        <f t="shared" ca="1" si="82"/>
        <v>1.1590216401600661E-2</v>
      </c>
    </row>
    <row r="2576" spans="2:7">
      <c r="B2576" s="444">
        <v>43822</v>
      </c>
      <c r="C2576" s="445">
        <v>485.73306300000002</v>
      </c>
      <c r="D2576" s="446">
        <f t="shared" si="81"/>
        <v>4.6220694265387108E-2</v>
      </c>
      <c r="E2576" s="80">
        <v>1.8422970204567957E-3</v>
      </c>
      <c r="F2576">
        <v>2566</v>
      </c>
      <c r="G2576" s="80">
        <f t="shared" ca="1" si="82"/>
        <v>-2.4063392208544719E-2</v>
      </c>
    </row>
    <row r="2577" spans="2:7">
      <c r="B2577" s="444">
        <v>41886</v>
      </c>
      <c r="C2577" s="445">
        <v>323.26309199999997</v>
      </c>
      <c r="D2577" s="446">
        <f t="shared" si="81"/>
        <v>0.11496792397582989</v>
      </c>
      <c r="E2577" s="80">
        <v>1.8394546029001368E-3</v>
      </c>
      <c r="F2577">
        <v>2567</v>
      </c>
      <c r="G2577" s="80">
        <f t="shared" ca="1" si="82"/>
        <v>1.9644791961516139E-2</v>
      </c>
    </row>
    <row r="2578" spans="2:7">
      <c r="B2578" s="444">
        <v>37567</v>
      </c>
      <c r="C2578" s="445">
        <v>12.025080000000001</v>
      </c>
      <c r="D2578" s="446">
        <f t="shared" si="81"/>
        <v>-0.16385853235104275</v>
      </c>
      <c r="E2578" s="80">
        <v>1.839373183475379E-3</v>
      </c>
      <c r="F2578">
        <v>2568</v>
      </c>
      <c r="G2578" s="80">
        <f t="shared" ca="1" si="82"/>
        <v>-4.0480042646421049E-2</v>
      </c>
    </row>
    <row r="2579" spans="2:7">
      <c r="B2579" s="444">
        <v>44929</v>
      </c>
      <c r="C2579" s="445">
        <v>968.31469700000002</v>
      </c>
      <c r="D2579" s="446">
        <f t="shared" si="81"/>
        <v>-6.1055193009622588E-3</v>
      </c>
      <c r="E2579" s="80">
        <v>1.8279321451497577E-3</v>
      </c>
      <c r="F2579">
        <v>2569</v>
      </c>
      <c r="G2579" s="80">
        <f t="shared" ca="1" si="82"/>
        <v>1.9491659483555582E-2</v>
      </c>
    </row>
    <row r="2580" spans="2:7">
      <c r="B2580" s="444">
        <v>45205</v>
      </c>
      <c r="C2580" s="445">
        <v>1191.344971</v>
      </c>
      <c r="D2580" s="446">
        <f t="shared" si="81"/>
        <v>0.11965621439540297</v>
      </c>
      <c r="E2580" s="80">
        <v>1.8211298849182267E-3</v>
      </c>
      <c r="F2580">
        <v>2570</v>
      </c>
      <c r="G2580" s="80">
        <f t="shared" ca="1" si="82"/>
        <v>-1.4215909012003276E-3</v>
      </c>
    </row>
    <row r="2581" spans="2:7">
      <c r="B2581" s="444">
        <v>40374</v>
      </c>
      <c r="C2581" s="445">
        <v>65.553757000000004</v>
      </c>
      <c r="D2581" s="446">
        <f t="shared" si="81"/>
        <v>-2.2018748637453678E-2</v>
      </c>
      <c r="E2581" s="80">
        <v>1.8204119686515696E-3</v>
      </c>
      <c r="F2581">
        <v>2571</v>
      </c>
      <c r="G2581" s="80">
        <f t="shared" ca="1" si="82"/>
        <v>5.6016221042227967E-3</v>
      </c>
    </row>
    <row r="2582" spans="2:7">
      <c r="B2582" s="444">
        <v>41283</v>
      </c>
      <c r="C2582" s="445">
        <v>120.58667</v>
      </c>
      <c r="D2582" s="446">
        <f t="shared" si="81"/>
        <v>-5.4096783062963949E-2</v>
      </c>
      <c r="E2582" s="80">
        <v>1.8120762820832415E-3</v>
      </c>
      <c r="F2582">
        <v>2572</v>
      </c>
      <c r="G2582" s="80">
        <f t="shared" ca="1" si="82"/>
        <v>-5.2951349839426599E-3</v>
      </c>
    </row>
    <row r="2583" spans="2:7">
      <c r="B2583" s="444">
        <v>43644</v>
      </c>
      <c r="C2583" s="445">
        <v>451.24014299999999</v>
      </c>
      <c r="D2583" s="446">
        <f t="shared" si="81"/>
        <v>2.2179544230273684E-2</v>
      </c>
      <c r="E2583" s="80">
        <v>1.7878924429672871E-3</v>
      </c>
      <c r="F2583">
        <v>2573</v>
      </c>
      <c r="G2583" s="80">
        <f t="shared" ca="1" si="82"/>
        <v>-4.4468112241551764E-3</v>
      </c>
    </row>
    <row r="2584" spans="2:7">
      <c r="B2584" s="444">
        <v>42697</v>
      </c>
      <c r="C2584" s="445">
        <v>313.69558699999999</v>
      </c>
      <c r="D2584" s="446">
        <f t="shared" si="81"/>
        <v>0.11187208666440984</v>
      </c>
      <c r="E2584" s="80">
        <v>1.7716598598034317E-3</v>
      </c>
      <c r="F2584">
        <v>2574</v>
      </c>
      <c r="G2584" s="80">
        <f t="shared" ca="1" si="82"/>
        <v>2.2432263928452535E-2</v>
      </c>
    </row>
    <row r="2585" spans="2:7">
      <c r="B2585" s="444">
        <v>38401</v>
      </c>
      <c r="C2585" s="445">
        <v>26.660140999999999</v>
      </c>
      <c r="D2585" s="446">
        <f t="shared" si="81"/>
        <v>-0.10892214874115325</v>
      </c>
      <c r="E2585" s="80">
        <v>1.7495579981932075E-3</v>
      </c>
      <c r="F2585">
        <v>2575</v>
      </c>
      <c r="G2585" s="80">
        <f t="shared" ca="1" si="82"/>
        <v>3.023694318943378E-2</v>
      </c>
    </row>
    <row r="2586" spans="2:7">
      <c r="B2586" s="444">
        <v>43095</v>
      </c>
      <c r="C2586" s="445">
        <v>372.05777</v>
      </c>
      <c r="D2586" s="446">
        <f t="shared" si="81"/>
        <v>1.8987042466660276E-2</v>
      </c>
      <c r="E2586" s="80">
        <v>1.7476139243064459E-3</v>
      </c>
      <c r="F2586">
        <v>2576</v>
      </c>
      <c r="G2586" s="80">
        <f t="shared" ca="1" si="82"/>
        <v>1.8144849400012097E-2</v>
      </c>
    </row>
    <row r="2587" spans="2:7">
      <c r="B2587" s="444">
        <v>42292</v>
      </c>
      <c r="C2587" s="445">
        <v>330.91305499999999</v>
      </c>
      <c r="D2587" s="446">
        <f t="shared" si="81"/>
        <v>8.0724708046916893E-2</v>
      </c>
      <c r="E2587" s="80">
        <v>1.7393826398723888E-3</v>
      </c>
      <c r="F2587">
        <v>2577</v>
      </c>
      <c r="G2587" s="80">
        <f t="shared" ca="1" si="82"/>
        <v>-1.8477020781903115E-2</v>
      </c>
    </row>
    <row r="2588" spans="2:7">
      <c r="B2588" s="444">
        <v>39133</v>
      </c>
      <c r="C2588" s="445">
        <v>57.212100999999997</v>
      </c>
      <c r="D2588" s="446">
        <f t="shared" si="81"/>
        <v>-0.12789712961312172</v>
      </c>
      <c r="E2588" s="80">
        <v>1.7331921655190374E-3</v>
      </c>
      <c r="F2588">
        <v>2578</v>
      </c>
      <c r="G2588" s="80">
        <f t="shared" ca="1" si="82"/>
        <v>-9.9666562946192638E-3</v>
      </c>
    </row>
    <row r="2589" spans="2:7">
      <c r="B2589" s="444">
        <v>44872</v>
      </c>
      <c r="C2589" s="445">
        <v>973.70800799999995</v>
      </c>
      <c r="D2589" s="446">
        <f t="shared" si="81"/>
        <v>5.9601397940870937E-2</v>
      </c>
      <c r="E2589" s="80">
        <v>1.7219847145704126E-3</v>
      </c>
      <c r="F2589">
        <v>2579</v>
      </c>
      <c r="G2589" s="80">
        <f t="shared" ca="1" si="82"/>
        <v>-1.5613104981841599E-2</v>
      </c>
    </row>
    <row r="2590" spans="2:7">
      <c r="B2590" s="444">
        <v>42348</v>
      </c>
      <c r="C2590" s="445">
        <v>337.10641500000003</v>
      </c>
      <c r="D2590" s="446">
        <f t="shared" si="81"/>
        <v>-4.7941342357585848E-3</v>
      </c>
      <c r="E2590" s="80">
        <v>1.7173643431949159E-3</v>
      </c>
      <c r="F2590">
        <v>2580</v>
      </c>
      <c r="G2590" s="80">
        <f t="shared" ca="1" si="82"/>
        <v>7.9118494842828867E-3</v>
      </c>
    </row>
    <row r="2591" spans="2:7">
      <c r="B2591" s="444">
        <v>42552</v>
      </c>
      <c r="C2591" s="445">
        <v>296.17715500000003</v>
      </c>
      <c r="D2591" s="446">
        <f t="shared" si="81"/>
        <v>-4.2527339003645248E-2</v>
      </c>
      <c r="E2591" s="80">
        <v>1.7112997349930659E-3</v>
      </c>
      <c r="F2591">
        <v>2581</v>
      </c>
      <c r="G2591" s="80">
        <f t="shared" ca="1" si="82"/>
        <v>-2.9511123247344508E-3</v>
      </c>
    </row>
    <row r="2592" spans="2:7">
      <c r="B2592" s="444">
        <v>44442</v>
      </c>
      <c r="C2592" s="445">
        <v>1034.716919</v>
      </c>
      <c r="D2592" s="446">
        <f t="shared" si="81"/>
        <v>0.162490190949516</v>
      </c>
      <c r="E2592" s="80">
        <v>1.7052768444483224E-3</v>
      </c>
      <c r="F2592">
        <v>2582</v>
      </c>
      <c r="G2592" s="80">
        <f t="shared" ca="1" si="82"/>
        <v>-8.4097804193767754E-4</v>
      </c>
    </row>
    <row r="2593" spans="2:7">
      <c r="B2593" s="444">
        <v>38230</v>
      </c>
      <c r="C2593" s="445">
        <v>24.141615000000002</v>
      </c>
      <c r="D2593" s="446">
        <f t="shared" si="81"/>
        <v>-0.1220374793312512</v>
      </c>
      <c r="E2593" s="80">
        <v>1.6986244826235897E-3</v>
      </c>
      <c r="F2593">
        <v>2583</v>
      </c>
      <c r="G2593" s="80">
        <f t="shared" ca="1" si="82"/>
        <v>-8.2641956116225219E-3</v>
      </c>
    </row>
    <row r="2594" spans="2:7">
      <c r="B2594" s="444">
        <v>43544</v>
      </c>
      <c r="C2594" s="445">
        <v>439.09936499999998</v>
      </c>
      <c r="D2594" s="446">
        <f t="shared" si="81"/>
        <v>4.7069681587448287E-3</v>
      </c>
      <c r="E2594" s="80">
        <v>1.688786774732387E-3</v>
      </c>
      <c r="F2594">
        <v>2584</v>
      </c>
      <c r="G2594" s="80">
        <f t="shared" ca="1" si="82"/>
        <v>-8.7643344377710351E-3</v>
      </c>
    </row>
    <row r="2595" spans="2:7">
      <c r="B2595" s="444">
        <v>43340</v>
      </c>
      <c r="C2595" s="445">
        <v>438.54946899999999</v>
      </c>
      <c r="D2595" s="446">
        <f t="shared" si="81"/>
        <v>5.893275996872549E-2</v>
      </c>
      <c r="E2595" s="80">
        <v>1.6844856513873463E-3</v>
      </c>
      <c r="F2595">
        <v>2585</v>
      </c>
      <c r="G2595" s="80">
        <f t="shared" ca="1" si="82"/>
        <v>-5.0004021529878855E-3</v>
      </c>
    </row>
    <row r="2596" spans="2:7">
      <c r="B2596" s="444">
        <v>40928</v>
      </c>
      <c r="C2596" s="445">
        <v>78.367287000000005</v>
      </c>
      <c r="D2596" s="446">
        <f t="shared" si="81"/>
        <v>-8.2537547635059383E-2</v>
      </c>
      <c r="E2596" s="80">
        <v>1.6792544712427304E-3</v>
      </c>
      <c r="F2596">
        <v>2586</v>
      </c>
      <c r="G2596" s="80">
        <f t="shared" ca="1" si="82"/>
        <v>-1.9834520793000385E-2</v>
      </c>
    </row>
    <row r="2597" spans="2:7">
      <c r="B2597" s="444">
        <v>44610</v>
      </c>
      <c r="C2597" s="445">
        <v>1043.219482</v>
      </c>
      <c r="D2597" s="446">
        <f t="shared" si="81"/>
        <v>1.144994898537588E-2</v>
      </c>
      <c r="E2597" s="80">
        <v>1.6767950363232309E-3</v>
      </c>
      <c r="F2597">
        <v>2587</v>
      </c>
      <c r="G2597" s="80">
        <f t="shared" ca="1" si="82"/>
        <v>-9.0281074723759444E-3</v>
      </c>
    </row>
    <row r="2598" spans="2:7">
      <c r="B2598" s="444">
        <v>44105</v>
      </c>
      <c r="C2598" s="445">
        <v>698.006348</v>
      </c>
      <c r="D2598" s="446">
        <f t="shared" si="81"/>
        <v>9.1924143394731539E-2</v>
      </c>
      <c r="E2598" s="80">
        <v>1.6635514280751718E-3</v>
      </c>
      <c r="F2598">
        <v>2588</v>
      </c>
      <c r="G2598" s="80">
        <f t="shared" ca="1" si="82"/>
        <v>2.4966331893348593E-3</v>
      </c>
    </row>
    <row r="2599" spans="2:7">
      <c r="B2599" s="444">
        <v>40392</v>
      </c>
      <c r="C2599" s="445">
        <v>72.005568999999994</v>
      </c>
      <c r="D2599" s="446">
        <f t="shared" si="81"/>
        <v>-3.5829374835891437E-2</v>
      </c>
      <c r="E2599" s="80">
        <v>1.6571274550734039E-3</v>
      </c>
      <c r="F2599">
        <v>2589</v>
      </c>
      <c r="G2599" s="80">
        <f t="shared" ca="1" si="82"/>
        <v>-1.8574866887744073E-3</v>
      </c>
    </row>
    <row r="2600" spans="2:7">
      <c r="B2600" s="444">
        <v>41893</v>
      </c>
      <c r="C2600" s="445">
        <v>318.71896400000003</v>
      </c>
      <c r="D2600" s="446">
        <f t="shared" si="81"/>
        <v>-3.1980035584721622E-2</v>
      </c>
      <c r="E2600" s="80">
        <v>1.651649490426399E-3</v>
      </c>
      <c r="F2600">
        <v>2590</v>
      </c>
      <c r="G2600" s="80">
        <f t="shared" ca="1" si="82"/>
        <v>2.3279564437151224E-2</v>
      </c>
    </row>
    <row r="2601" spans="2:7">
      <c r="B2601" s="444">
        <v>43277</v>
      </c>
      <c r="C2601" s="445">
        <v>382.83880599999998</v>
      </c>
      <c r="D2601" s="446">
        <f t="shared" si="81"/>
        <v>6.970363595916651E-2</v>
      </c>
      <c r="E2601" s="80">
        <v>1.6502451181896749E-3</v>
      </c>
      <c r="F2601">
        <v>2591</v>
      </c>
      <c r="G2601" s="80">
        <f t="shared" ca="1" si="82"/>
        <v>1.2070844721523075E-2</v>
      </c>
    </row>
    <row r="2602" spans="2:7">
      <c r="B2602" s="444">
        <v>40457</v>
      </c>
      <c r="C2602" s="445">
        <v>79.502159000000006</v>
      </c>
      <c r="D2602" s="446">
        <f t="shared" si="81"/>
        <v>-0.10055580257892394</v>
      </c>
      <c r="E2602" s="80">
        <v>1.6162497605793913E-3</v>
      </c>
      <c r="F2602">
        <v>2592</v>
      </c>
      <c r="G2602" s="80">
        <f t="shared" ca="1" si="82"/>
        <v>-1.0506028521211856E-2</v>
      </c>
    </row>
    <row r="2603" spans="2:7">
      <c r="B2603" s="444">
        <v>44980</v>
      </c>
      <c r="C2603" s="445">
        <v>1026.805298</v>
      </c>
      <c r="D2603" s="446">
        <f t="shared" si="81"/>
        <v>8.9869399820697415E-2</v>
      </c>
      <c r="E2603" s="80">
        <v>1.6015455845572735E-3</v>
      </c>
      <c r="F2603">
        <v>2593</v>
      </c>
      <c r="G2603" s="80">
        <f t="shared" ca="1" si="82"/>
        <v>5.2258402734842516E-3</v>
      </c>
    </row>
    <row r="2604" spans="2:7">
      <c r="B2604" s="444">
        <v>41271</v>
      </c>
      <c r="C2604" s="445">
        <v>118.77552799999999</v>
      </c>
      <c r="D2604" s="446">
        <f t="shared" si="81"/>
        <v>-3.1197183098591541E-2</v>
      </c>
      <c r="E2604" s="80">
        <v>1.5992122637462636E-3</v>
      </c>
      <c r="F2604">
        <v>2594</v>
      </c>
      <c r="G2604" s="80">
        <f t="shared" ca="1" si="82"/>
        <v>-1.1560260097506197E-2</v>
      </c>
    </row>
    <row r="2605" spans="2:7">
      <c r="B2605" s="444">
        <v>42600</v>
      </c>
      <c r="C2605" s="445">
        <v>320.42929099999998</v>
      </c>
      <c r="D2605" s="446">
        <f t="shared" si="81"/>
        <v>6.8338557993730342E-2</v>
      </c>
      <c r="E2605" s="80">
        <v>1.5931314396389062E-3</v>
      </c>
      <c r="F2605">
        <v>2595</v>
      </c>
      <c r="G2605" s="80">
        <f t="shared" ca="1" si="82"/>
        <v>-4.532033322820153E-3</v>
      </c>
    </row>
    <row r="2606" spans="2:7">
      <c r="B2606" s="444">
        <v>39875</v>
      </c>
      <c r="C2606" s="445">
        <v>16.996003999999999</v>
      </c>
      <c r="D2606" s="446">
        <f t="shared" si="81"/>
        <v>-0.11636307228648668</v>
      </c>
      <c r="E2606" s="80">
        <v>1.5890115174459485E-3</v>
      </c>
      <c r="F2606">
        <v>2596</v>
      </c>
      <c r="G2606" s="80">
        <f t="shared" ca="1" si="82"/>
        <v>1.1811144956696678E-2</v>
      </c>
    </row>
    <row r="2607" spans="2:7">
      <c r="B2607" s="444">
        <v>45126</v>
      </c>
      <c r="C2607" s="445">
        <v>1115.6407469999999</v>
      </c>
      <c r="D2607" s="446">
        <f t="shared" si="81"/>
        <v>1.2770159570886674E-2</v>
      </c>
      <c r="E2607" s="80">
        <v>1.5850096404510516E-3</v>
      </c>
      <c r="F2607">
        <v>2597</v>
      </c>
      <c r="G2607" s="80">
        <f t="shared" ca="1" si="82"/>
        <v>5.4461136102009122E-3</v>
      </c>
    </row>
    <row r="2608" spans="2:7">
      <c r="B2608" s="444">
        <v>44557</v>
      </c>
      <c r="C2608" s="445">
        <v>1125.2734379999999</v>
      </c>
      <c r="D2608" s="446">
        <f t="shared" si="81"/>
        <v>0.11425927778333511</v>
      </c>
      <c r="E2608" s="80">
        <v>1.5806701009486446E-3</v>
      </c>
      <c r="F2608">
        <v>2598</v>
      </c>
      <c r="G2608" s="80">
        <f t="shared" ca="1" si="82"/>
        <v>-7.9505365859831676E-3</v>
      </c>
    </row>
    <row r="2609" spans="2:7">
      <c r="B2609" s="444">
        <v>39988</v>
      </c>
      <c r="C2609" s="445">
        <v>34.621689000000003</v>
      </c>
      <c r="D2609" s="446">
        <f t="shared" si="81"/>
        <v>-2.2501687626574896E-4</v>
      </c>
      <c r="E2609" s="80">
        <v>1.5726700989253661E-3</v>
      </c>
      <c r="F2609">
        <v>2599</v>
      </c>
      <c r="G2609" s="80">
        <f t="shared" ca="1" si="82"/>
        <v>7.9072146684939192E-3</v>
      </c>
    </row>
    <row r="2610" spans="2:7">
      <c r="B2610" s="444">
        <v>39997</v>
      </c>
      <c r="C2610" s="445">
        <v>34.666969000000002</v>
      </c>
      <c r="D2610" s="446">
        <f t="shared" si="81"/>
        <v>-9.6745782615568765E-2</v>
      </c>
      <c r="E2610" s="80">
        <v>1.5697157081675517E-3</v>
      </c>
      <c r="F2610">
        <v>2600</v>
      </c>
      <c r="G2610" s="80">
        <f t="shared" ca="1" si="82"/>
        <v>6.4155128148385577E-3</v>
      </c>
    </row>
    <row r="2611" spans="2:7">
      <c r="B2611" s="444">
        <v>44281</v>
      </c>
      <c r="C2611" s="445">
        <v>830.13983199999996</v>
      </c>
      <c r="D2611" s="446">
        <f t="shared" si="81"/>
        <v>2.1358551493483979E-2</v>
      </c>
      <c r="E2611" s="80">
        <v>1.5674109670709147E-3</v>
      </c>
      <c r="F2611">
        <v>2601</v>
      </c>
      <c r="G2611" s="80">
        <f t="shared" ca="1" si="82"/>
        <v>-5.7225932074146451E-3</v>
      </c>
    </row>
    <row r="2612" spans="2:7">
      <c r="B2612" s="444">
        <v>43355</v>
      </c>
      <c r="C2612" s="445">
        <v>457.95400999999998</v>
      </c>
      <c r="D2612" s="446">
        <f t="shared" si="81"/>
        <v>-2.7064024595498282E-2</v>
      </c>
      <c r="E2612" s="80">
        <v>1.5669338652675169E-3</v>
      </c>
      <c r="F2612">
        <v>2602</v>
      </c>
      <c r="G2612" s="80">
        <f t="shared" ca="1" si="82"/>
        <v>4.6228922737850037E-2</v>
      </c>
    </row>
    <row r="2613" spans="2:7">
      <c r="B2613" s="444">
        <v>44561</v>
      </c>
      <c r="C2613" s="445">
        <v>1171.360962</v>
      </c>
      <c r="D2613" s="446">
        <f t="shared" si="81"/>
        <v>9.7859025844440506E-2</v>
      </c>
      <c r="E2613" s="80">
        <v>1.5565386217692989E-3</v>
      </c>
      <c r="F2613">
        <v>2603</v>
      </c>
      <c r="G2613" s="80">
        <f t="shared" ca="1" si="82"/>
        <v>3.6241793782708892E-2</v>
      </c>
    </row>
    <row r="2614" spans="2:7">
      <c r="B2614" s="444">
        <v>40589</v>
      </c>
      <c r="C2614" s="445">
        <v>89.412766000000005</v>
      </c>
      <c r="D2614" s="446">
        <f t="shared" si="81"/>
        <v>-2.1503821026494063E-2</v>
      </c>
      <c r="E2614" s="80">
        <v>1.555471367707506E-3</v>
      </c>
      <c r="F2614">
        <v>2604</v>
      </c>
      <c r="G2614" s="80">
        <f t="shared" ca="1" si="82"/>
        <v>1.9244758349226902E-2</v>
      </c>
    </row>
    <row r="2615" spans="2:7">
      <c r="B2615" s="444">
        <v>41481</v>
      </c>
      <c r="C2615" s="445">
        <v>172.35780299999999</v>
      </c>
      <c r="D2615" s="446">
        <f t="shared" si="81"/>
        <v>-6.0644489232093091E-2</v>
      </c>
      <c r="E2615" s="80">
        <v>1.5514075649123438E-3</v>
      </c>
      <c r="F2615">
        <v>2605</v>
      </c>
      <c r="G2615" s="80">
        <f t="shared" ca="1" si="82"/>
        <v>1.849632270785213E-2</v>
      </c>
    </row>
    <row r="2616" spans="2:7">
      <c r="B2616" s="444">
        <v>44159</v>
      </c>
      <c r="C2616" s="445">
        <v>724.99029499999995</v>
      </c>
      <c r="D2616" s="446">
        <f t="shared" si="81"/>
        <v>-2.0821322453323909E-2</v>
      </c>
      <c r="E2616" s="80">
        <v>1.5490039918395482E-3</v>
      </c>
      <c r="F2616">
        <v>2606</v>
      </c>
      <c r="G2616" s="80">
        <f t="shared" ca="1" si="82"/>
        <v>2.4199209372256662E-2</v>
      </c>
    </row>
    <row r="2617" spans="2:7">
      <c r="B2617" s="444">
        <v>45098</v>
      </c>
      <c r="C2617" s="445">
        <v>1116.9766850000001</v>
      </c>
      <c r="D2617" s="446">
        <f t="shared" si="81"/>
        <v>0.1684630531661313</v>
      </c>
      <c r="E2617" s="80">
        <v>1.5402468279406278E-3</v>
      </c>
      <c r="F2617">
        <v>2607</v>
      </c>
      <c r="G2617" s="80">
        <f t="shared" ca="1" si="82"/>
        <v>5.0989778021204406E-2</v>
      </c>
    </row>
    <row r="2618" spans="2:7">
      <c r="B2618" s="444">
        <v>38596</v>
      </c>
      <c r="C2618" s="445">
        <v>35.882407999999998</v>
      </c>
      <c r="D2618" s="446">
        <f t="shared" si="81"/>
        <v>-0.11558203483043084</v>
      </c>
      <c r="E2618" s="80">
        <v>1.5335441678612227E-3</v>
      </c>
      <c r="F2618">
        <v>2608</v>
      </c>
      <c r="G2618" s="80">
        <f t="shared" ca="1" si="82"/>
        <v>-7.708633039274701E-2</v>
      </c>
    </row>
    <row r="2619" spans="2:7">
      <c r="B2619" s="444">
        <v>43640</v>
      </c>
      <c r="C2619" s="445">
        <v>456.85604899999998</v>
      </c>
      <c r="D2619" s="446">
        <f t="shared" si="81"/>
        <v>6.1103411384248796E-2</v>
      </c>
      <c r="E2619" s="80">
        <v>1.5331837398491199E-3</v>
      </c>
      <c r="F2619">
        <v>2609</v>
      </c>
      <c r="G2619" s="80">
        <f t="shared" ca="1" si="82"/>
        <v>3.1302754549116909E-3</v>
      </c>
    </row>
    <row r="2620" spans="2:7">
      <c r="B2620" s="444">
        <v>41127</v>
      </c>
      <c r="C2620" s="445">
        <v>98.562599000000006</v>
      </c>
      <c r="D2620" s="446">
        <f t="shared" si="81"/>
        <v>-5.3115071142422976E-2</v>
      </c>
      <c r="E2620" s="80">
        <v>1.5311967674320748E-3</v>
      </c>
      <c r="F2620">
        <v>2610</v>
      </c>
      <c r="G2620" s="80">
        <f t="shared" ca="1" si="82"/>
        <v>-1.6064460551756959E-2</v>
      </c>
    </row>
    <row r="2621" spans="2:7">
      <c r="B2621" s="444">
        <v>43434</v>
      </c>
      <c r="C2621" s="445">
        <v>428.56857300000001</v>
      </c>
      <c r="D2621" s="446">
        <f t="shared" si="81"/>
        <v>3.4216729766411991E-2</v>
      </c>
      <c r="E2621" s="80">
        <v>1.5293933135052118E-3</v>
      </c>
      <c r="F2621">
        <v>2611</v>
      </c>
      <c r="G2621" s="80">
        <f t="shared" ca="1" si="82"/>
        <v>2.4579631662398068E-2</v>
      </c>
    </row>
    <row r="2622" spans="2:7">
      <c r="B2622" s="444">
        <v>41997</v>
      </c>
      <c r="C2622" s="445">
        <v>300.85308800000001</v>
      </c>
      <c r="D2622" s="446">
        <f t="shared" si="81"/>
        <v>8.6738258506922072E-2</v>
      </c>
      <c r="E2622" s="80">
        <v>1.5284495525678121E-3</v>
      </c>
      <c r="F2622">
        <v>2612</v>
      </c>
      <c r="G2622" s="80">
        <f t="shared" ca="1" si="82"/>
        <v>-1.8834605265399679E-2</v>
      </c>
    </row>
    <row r="2623" spans="2:7">
      <c r="B2623" s="444">
        <v>38645</v>
      </c>
      <c r="C2623" s="445">
        <v>36.138241000000001</v>
      </c>
      <c r="D2623" s="446">
        <f t="shared" si="81"/>
        <v>-1.1788472357183055E-2</v>
      </c>
      <c r="E2623" s="80">
        <v>1.5217275389092233E-3</v>
      </c>
      <c r="F2623">
        <v>2613</v>
      </c>
      <c r="G2623" s="80">
        <f t="shared" ca="1" si="82"/>
        <v>6.3900962776847472E-3</v>
      </c>
    </row>
    <row r="2624" spans="2:7">
      <c r="B2624" s="444">
        <v>39106</v>
      </c>
      <c r="C2624" s="445">
        <v>54.511516999999998</v>
      </c>
      <c r="D2624" s="446">
        <f t="shared" si="81"/>
        <v>-0.11207483765496573</v>
      </c>
      <c r="E2624" s="80">
        <v>1.5151836114271067E-3</v>
      </c>
      <c r="F2624">
        <v>2614</v>
      </c>
      <c r="G2624" s="80">
        <f t="shared" ca="1" si="82"/>
        <v>2.0466014874991112E-2</v>
      </c>
    </row>
    <row r="2625" spans="2:7">
      <c r="B2625" s="444">
        <v>44042</v>
      </c>
      <c r="C2625" s="445">
        <v>595.46502699999996</v>
      </c>
      <c r="D2625" s="446">
        <f t="shared" si="81"/>
        <v>-2.3458980044345878E-2</v>
      </c>
      <c r="E2625" s="80">
        <v>1.512313546790045E-3</v>
      </c>
      <c r="F2625">
        <v>2615</v>
      </c>
      <c r="G2625" s="80">
        <f t="shared" ca="1" si="82"/>
        <v>-2.4830570293934668E-2</v>
      </c>
    </row>
    <row r="2626" spans="2:7">
      <c r="B2626" s="444">
        <v>45100</v>
      </c>
      <c r="C2626" s="445">
        <v>1111.918823</v>
      </c>
      <c r="D2626" s="446">
        <f t="shared" si="81"/>
        <v>0.19742990654205617</v>
      </c>
      <c r="E2626" s="80">
        <v>1.5042070134083652E-3</v>
      </c>
      <c r="F2626">
        <v>2616</v>
      </c>
      <c r="G2626" s="80">
        <f t="shared" ca="1" si="82"/>
        <v>2.757958429887717E-2</v>
      </c>
    </row>
    <row r="2627" spans="2:7">
      <c r="B2627" s="444">
        <v>37664</v>
      </c>
      <c r="C2627" s="445">
        <v>12.286336</v>
      </c>
      <c r="D2627" s="446">
        <f t="shared" si="81"/>
        <v>-0.15142503097893434</v>
      </c>
      <c r="E2627" s="80">
        <v>1.499763163113732E-3</v>
      </c>
      <c r="F2627">
        <v>2617</v>
      </c>
      <c r="G2627" s="80">
        <f t="shared" ca="1" si="82"/>
        <v>8.7864572074653488E-5</v>
      </c>
    </row>
    <row r="2628" spans="2:7">
      <c r="B2628" s="444">
        <v>44385</v>
      </c>
      <c r="C2628" s="445">
        <v>855.20251499999995</v>
      </c>
      <c r="D2628" s="446">
        <f t="shared" si="81"/>
        <v>8.6509510171109749E-2</v>
      </c>
      <c r="E2628" s="80">
        <v>1.4869027164665649E-3</v>
      </c>
      <c r="F2628">
        <v>2618</v>
      </c>
      <c r="G2628" s="80">
        <f t="shared" ca="1" si="82"/>
        <v>-2.3309157494057164E-2</v>
      </c>
    </row>
    <row r="2629" spans="2:7">
      <c r="B2629" s="444">
        <v>40851</v>
      </c>
      <c r="C2629" s="445">
        <v>81.933411000000007</v>
      </c>
      <c r="D2629" s="446">
        <f t="shared" si="81"/>
        <v>-5.2576650122918456E-2</v>
      </c>
      <c r="E2629" s="80">
        <v>1.4833265957365782E-3</v>
      </c>
      <c r="F2629">
        <v>2619</v>
      </c>
      <c r="G2629" s="80">
        <f t="shared" ca="1" si="82"/>
        <v>-3.7558362656146364E-2</v>
      </c>
    </row>
    <row r="2630" spans="2:7">
      <c r="B2630" s="444">
        <v>43118</v>
      </c>
      <c r="C2630" s="445">
        <v>399.61303700000002</v>
      </c>
      <c r="D2630" s="446">
        <f t="shared" si="81"/>
        <v>9.0297620552759916E-2</v>
      </c>
      <c r="E2630" s="80">
        <v>1.4694104319128432E-3</v>
      </c>
      <c r="F2630">
        <v>2620</v>
      </c>
      <c r="G2630" s="80">
        <f t="shared" ca="1" si="82"/>
        <v>2.9749992219339754E-2</v>
      </c>
    </row>
    <row r="2631" spans="2:7">
      <c r="B2631" s="444">
        <v>39547</v>
      </c>
      <c r="C2631" s="445">
        <v>40.536082999999998</v>
      </c>
      <c r="D2631" s="446">
        <f t="shared" si="81"/>
        <v>-2.6487457844078466E-2</v>
      </c>
      <c r="E2631" s="80">
        <v>1.4668187837691971E-3</v>
      </c>
      <c r="F2631">
        <v>2621</v>
      </c>
      <c r="G2631" s="80">
        <f t="shared" ca="1" si="82"/>
        <v>-3.5437707689555129E-3</v>
      </c>
    </row>
    <row r="2632" spans="2:7">
      <c r="B2632" s="444">
        <v>40623</v>
      </c>
      <c r="C2632" s="445">
        <v>83.479668000000004</v>
      </c>
      <c r="D2632" s="446">
        <f t="shared" si="81"/>
        <v>-4.9020296369127081E-2</v>
      </c>
      <c r="E2632" s="80">
        <v>1.4433413541889983E-3</v>
      </c>
      <c r="F2632">
        <v>2622</v>
      </c>
      <c r="G2632" s="80">
        <f t="shared" ca="1" si="82"/>
        <v>-1.1496633319051238E-2</v>
      </c>
    </row>
    <row r="2633" spans="2:7">
      <c r="B2633" s="444">
        <v>42717</v>
      </c>
      <c r="C2633" s="445">
        <v>329.10394300000002</v>
      </c>
      <c r="D2633" s="446">
        <f t="shared" si="81"/>
        <v>-2.4213628160906442E-2</v>
      </c>
      <c r="E2633" s="80">
        <v>1.4377930530256045E-3</v>
      </c>
      <c r="F2633">
        <v>2623</v>
      </c>
      <c r="G2633" s="80">
        <f t="shared" ca="1" si="82"/>
        <v>1.5277645351605277E-2</v>
      </c>
    </row>
    <row r="2634" spans="2:7">
      <c r="B2634" s="444">
        <v>43777</v>
      </c>
      <c r="C2634" s="445">
        <v>489.22103900000002</v>
      </c>
      <c r="D2634" s="446">
        <f t="shared" si="81"/>
        <v>-1.4009324534336343E-2</v>
      </c>
      <c r="E2634" s="80">
        <v>1.4365493067964863E-3</v>
      </c>
      <c r="F2634">
        <v>2624</v>
      </c>
      <c r="G2634" s="80">
        <f t="shared" ca="1" si="82"/>
        <v>1.9447591315075178E-2</v>
      </c>
    </row>
    <row r="2635" spans="2:7">
      <c r="B2635" s="444">
        <v>44399</v>
      </c>
      <c r="C2635" s="445">
        <v>856.77832000000001</v>
      </c>
      <c r="D2635" s="446">
        <f t="shared" ref="D2635:D2698" si="83">B2635/B2636-1</f>
        <v>2.0127289019598926E-2</v>
      </c>
      <c r="E2635" s="80">
        <v>1.4327220444463329E-3</v>
      </c>
      <c r="F2635">
        <v>2625</v>
      </c>
      <c r="G2635" s="80">
        <f t="shared" ref="G2635:G2698" ca="1" si="84">_xlfn.NORM.INV(RAND(),M$13,M$14)</f>
        <v>-1.265869956047678E-2</v>
      </c>
    </row>
    <row r="2636" spans="2:7">
      <c r="B2636" s="444">
        <v>43523</v>
      </c>
      <c r="C2636" s="445">
        <v>448.57562300000001</v>
      </c>
      <c r="D2636" s="446">
        <f t="shared" si="83"/>
        <v>-3.6440921871194853E-2</v>
      </c>
      <c r="E2636" s="80">
        <v>1.4165970505526371E-3</v>
      </c>
      <c r="F2636">
        <v>2626</v>
      </c>
      <c r="G2636" s="80">
        <f t="shared" ca="1" si="84"/>
        <v>-2.6023989358819409E-2</v>
      </c>
    </row>
    <row r="2637" spans="2:7">
      <c r="B2637" s="444">
        <v>45169</v>
      </c>
      <c r="C2637" s="445">
        <v>1128.2501219999999</v>
      </c>
      <c r="D2637" s="446">
        <f t="shared" si="83"/>
        <v>7.3790562225127809E-2</v>
      </c>
      <c r="E2637" s="80">
        <v>1.409701570044497E-3</v>
      </c>
      <c r="F2637">
        <v>2627</v>
      </c>
      <c r="G2637" s="80">
        <f t="shared" ca="1" si="84"/>
        <v>1.01646925958467E-2</v>
      </c>
    </row>
    <row r="2638" spans="2:7">
      <c r="B2638" s="444">
        <v>42065</v>
      </c>
      <c r="C2638" s="445">
        <v>397.32275399999997</v>
      </c>
      <c r="D2638" s="446">
        <f t="shared" si="83"/>
        <v>-2.1493870525018055E-2</v>
      </c>
      <c r="E2638" s="80">
        <v>1.4094919850733412E-3</v>
      </c>
      <c r="F2638">
        <v>2628</v>
      </c>
      <c r="G2638" s="80">
        <f t="shared" ca="1" si="84"/>
        <v>1.8753134692970394E-4</v>
      </c>
    </row>
    <row r="2639" spans="2:7">
      <c r="B2639" s="444">
        <v>42989</v>
      </c>
      <c r="C2639" s="445">
        <v>359.59457400000002</v>
      </c>
      <c r="D2639" s="446">
        <f t="shared" si="83"/>
        <v>0.12222309238520368</v>
      </c>
      <c r="E2639" s="80">
        <v>1.3958794772690464E-3</v>
      </c>
      <c r="F2639">
        <v>2629</v>
      </c>
      <c r="G2639" s="80">
        <f t="shared" ca="1" si="84"/>
        <v>-1.6699082322406546E-2</v>
      </c>
    </row>
    <row r="2640" spans="2:7">
      <c r="B2640" s="444">
        <v>38307</v>
      </c>
      <c r="C2640" s="445">
        <v>27.359983</v>
      </c>
      <c r="D2640" s="446">
        <f t="shared" si="83"/>
        <v>-7.0173309383950722E-2</v>
      </c>
      <c r="E2640" s="80">
        <v>1.3871196648103101E-3</v>
      </c>
      <c r="F2640">
        <v>2630</v>
      </c>
      <c r="G2640" s="80">
        <f t="shared" ca="1" si="84"/>
        <v>-2.9338580701713832E-2</v>
      </c>
    </row>
    <row r="2641" spans="2:7">
      <c r="B2641" s="444">
        <v>41198</v>
      </c>
      <c r="C2641" s="445">
        <v>110.110535</v>
      </c>
      <c r="D2641" s="446">
        <f t="shared" si="83"/>
        <v>-7.9003845122060268E-2</v>
      </c>
      <c r="E2641" s="80">
        <v>1.3703273923952874E-3</v>
      </c>
      <c r="F2641">
        <v>2631</v>
      </c>
      <c r="G2641" s="80">
        <f t="shared" ca="1" si="84"/>
        <v>-2.6795913243250893E-2</v>
      </c>
    </row>
    <row r="2642" spans="2:7">
      <c r="B2642" s="444">
        <v>44732</v>
      </c>
      <c r="C2642" s="445">
        <v>874.053406</v>
      </c>
      <c r="D2642" s="446">
        <f t="shared" si="83"/>
        <v>1.3434830875189707E-2</v>
      </c>
      <c r="E2642" s="80">
        <v>1.3558400328634868E-3</v>
      </c>
      <c r="F2642">
        <v>2632</v>
      </c>
      <c r="G2642" s="80">
        <f t="shared" ca="1" si="84"/>
        <v>9.3295711632062164E-4</v>
      </c>
    </row>
    <row r="2643" spans="2:7">
      <c r="B2643" s="444">
        <v>44139</v>
      </c>
      <c r="C2643" s="445">
        <v>703.124146</v>
      </c>
      <c r="D2643" s="446">
        <f t="shared" si="83"/>
        <v>0.11231792752381442</v>
      </c>
      <c r="E2643" s="80">
        <v>1.3513050223485923E-3</v>
      </c>
      <c r="F2643">
        <v>2633</v>
      </c>
      <c r="G2643" s="80">
        <f t="shared" ca="1" si="84"/>
        <v>-3.1025560749898776E-2</v>
      </c>
    </row>
    <row r="2644" spans="2:7">
      <c r="B2644" s="444">
        <v>39682</v>
      </c>
      <c r="C2644" s="445">
        <v>38.045223</v>
      </c>
      <c r="D2644" s="446">
        <f t="shared" si="83"/>
        <v>-6.8912926159694021E-2</v>
      </c>
      <c r="E2644" s="80">
        <v>1.3488981528728683E-3</v>
      </c>
      <c r="F2644">
        <v>2634</v>
      </c>
      <c r="G2644" s="80">
        <f t="shared" ca="1" si="84"/>
        <v>1.4467598558277811E-2</v>
      </c>
    </row>
    <row r="2645" spans="2:7">
      <c r="B2645" s="444">
        <v>42619</v>
      </c>
      <c r="C2645" s="445">
        <v>320.34780899999998</v>
      </c>
      <c r="D2645" s="446">
        <f t="shared" si="83"/>
        <v>5.1593959731543571E-2</v>
      </c>
      <c r="E2645" s="80">
        <v>1.3384362109933878E-3</v>
      </c>
      <c r="F2645">
        <v>2635</v>
      </c>
      <c r="G2645" s="80">
        <f t="shared" ca="1" si="84"/>
        <v>1.2816284479548593E-2</v>
      </c>
    </row>
    <row r="2646" spans="2:7">
      <c r="B2646" s="444">
        <v>40528</v>
      </c>
      <c r="C2646" s="445">
        <v>82.785881000000003</v>
      </c>
      <c r="D2646" s="446">
        <f t="shared" si="83"/>
        <v>-2.6424521956375568E-2</v>
      </c>
      <c r="E2646" s="80">
        <v>1.3375215894284587E-3</v>
      </c>
      <c r="F2646">
        <v>2636</v>
      </c>
      <c r="G2646" s="80">
        <f t="shared" ca="1" si="84"/>
        <v>-1.2723999963902922E-2</v>
      </c>
    </row>
    <row r="2647" spans="2:7">
      <c r="B2647" s="444">
        <v>41628</v>
      </c>
      <c r="C2647" s="445">
        <v>237.688492</v>
      </c>
      <c r="D2647" s="446">
        <f t="shared" si="83"/>
        <v>6.0910342015393137E-2</v>
      </c>
      <c r="E2647" s="80">
        <v>1.3350165057868235E-3</v>
      </c>
      <c r="F2647">
        <v>2637</v>
      </c>
      <c r="G2647" s="80">
        <f t="shared" ca="1" si="84"/>
        <v>1.9140806725174472E-2</v>
      </c>
    </row>
    <row r="2648" spans="2:7">
      <c r="B2648" s="444">
        <v>39238</v>
      </c>
      <c r="C2648" s="445">
        <v>56.783755999999997</v>
      </c>
      <c r="D2648" s="446">
        <f t="shared" si="83"/>
        <v>1.1549368393915849E-2</v>
      </c>
      <c r="E2648" s="80">
        <v>1.3168261590559283E-3</v>
      </c>
      <c r="F2648">
        <v>2638</v>
      </c>
      <c r="G2648" s="80">
        <f t="shared" ca="1" si="84"/>
        <v>-1.870932744942819E-2</v>
      </c>
    </row>
    <row r="2649" spans="2:7">
      <c r="B2649" s="444">
        <v>38790</v>
      </c>
      <c r="C2649" s="445">
        <v>48.990036000000003</v>
      </c>
      <c r="D2649" s="446">
        <f t="shared" si="83"/>
        <v>-0.11284420455585031</v>
      </c>
      <c r="E2649" s="80">
        <v>1.3152600456129981E-3</v>
      </c>
      <c r="F2649">
        <v>2639</v>
      </c>
      <c r="G2649" s="80">
        <f t="shared" ca="1" si="84"/>
        <v>2.1584472260300584E-2</v>
      </c>
    </row>
    <row r="2650" spans="2:7">
      <c r="B2650" s="444">
        <v>43724</v>
      </c>
      <c r="C2650" s="445">
        <v>454.3125</v>
      </c>
      <c r="D2650" s="446">
        <f t="shared" si="83"/>
        <v>8.7472330688685984E-2</v>
      </c>
      <c r="E2650" s="80">
        <v>1.3103139329584401E-3</v>
      </c>
      <c r="F2650">
        <v>2640</v>
      </c>
      <c r="G2650" s="80">
        <f t="shared" ca="1" si="84"/>
        <v>2.0667247719257903E-2</v>
      </c>
    </row>
    <row r="2651" spans="2:7">
      <c r="B2651" s="444">
        <v>40207</v>
      </c>
      <c r="C2651" s="445">
        <v>63.401169000000003</v>
      </c>
      <c r="D2651" s="446">
        <f t="shared" si="83"/>
        <v>-0.11601881980476647</v>
      </c>
      <c r="E2651" s="80">
        <v>1.2998654129339204E-3</v>
      </c>
      <c r="F2651">
        <v>2641</v>
      </c>
      <c r="G2651" s="80">
        <f t="shared" ca="1" si="84"/>
        <v>2.5702390276794822E-2</v>
      </c>
    </row>
    <row r="2652" spans="2:7">
      <c r="B2652" s="444">
        <v>45484</v>
      </c>
      <c r="C2652" s="445">
        <v>1500.3961179999999</v>
      </c>
      <c r="D2652" s="446">
        <f t="shared" si="83"/>
        <v>0.16491228070175445</v>
      </c>
      <c r="E2652" s="80">
        <v>1.2914450760277418E-3</v>
      </c>
      <c r="F2652">
        <v>2642</v>
      </c>
      <c r="G2652" s="80">
        <f t="shared" ca="1" si="84"/>
        <v>-1.7767622700163212E-2</v>
      </c>
    </row>
    <row r="2653" spans="2:7">
      <c r="B2653" s="444">
        <v>39045</v>
      </c>
      <c r="C2653" s="445">
        <v>51.346260000000001</v>
      </c>
      <c r="D2653" s="446">
        <f t="shared" si="83"/>
        <v>-0.11985483071096881</v>
      </c>
      <c r="E2653" s="80">
        <v>1.2709169224691674E-3</v>
      </c>
      <c r="F2653">
        <v>2643</v>
      </c>
      <c r="G2653" s="80">
        <f t="shared" ca="1" si="84"/>
        <v>5.2535697318039235E-3</v>
      </c>
    </row>
    <row r="2654" spans="2:7">
      <c r="B2654" s="444">
        <v>44362</v>
      </c>
      <c r="C2654" s="445">
        <v>862.77557400000001</v>
      </c>
      <c r="D2654" s="446">
        <f t="shared" si="83"/>
        <v>-1.5979114622015622E-3</v>
      </c>
      <c r="E2654" s="80">
        <v>1.2700300105070728E-3</v>
      </c>
      <c r="F2654">
        <v>2644</v>
      </c>
      <c r="G2654" s="80">
        <f t="shared" ca="1" si="84"/>
        <v>-3.1783703226010068E-2</v>
      </c>
    </row>
    <row r="2655" spans="2:7">
      <c r="B2655" s="444">
        <v>44433</v>
      </c>
      <c r="C2655" s="445">
        <v>1016.748779</v>
      </c>
      <c r="D2655" s="446">
        <f t="shared" si="83"/>
        <v>7.1552597308638388E-2</v>
      </c>
      <c r="E2655" s="80">
        <v>1.2580631873957415E-3</v>
      </c>
      <c r="F2655">
        <v>2645</v>
      </c>
      <c r="G2655" s="80">
        <f t="shared" ca="1" si="84"/>
        <v>-2.7899555106262006E-2</v>
      </c>
    </row>
    <row r="2656" spans="2:7">
      <c r="B2656" s="444">
        <v>41466</v>
      </c>
      <c r="C2656" s="445">
        <v>160.314896</v>
      </c>
      <c r="D2656" s="446">
        <f t="shared" si="83"/>
        <v>-3.2772736815096404E-2</v>
      </c>
      <c r="E2656" s="80">
        <v>1.2509915242329139E-3</v>
      </c>
      <c r="F2656">
        <v>2646</v>
      </c>
      <c r="G2656" s="80">
        <f t="shared" ca="1" si="84"/>
        <v>3.4032238975777646E-2</v>
      </c>
    </row>
    <row r="2657" spans="2:7">
      <c r="B2657" s="444">
        <v>42871</v>
      </c>
      <c r="C2657" s="445">
        <v>351.695313</v>
      </c>
      <c r="D2657" s="446">
        <f t="shared" si="83"/>
        <v>4.0280507631457629E-2</v>
      </c>
      <c r="E2657" s="80">
        <v>1.2373488508952146E-3</v>
      </c>
      <c r="F2657">
        <v>2647</v>
      </c>
      <c r="G2657" s="80">
        <f t="shared" ca="1" si="84"/>
        <v>2.6221393147388534E-2</v>
      </c>
    </row>
    <row r="2658" spans="2:7">
      <c r="B2658" s="444">
        <v>41211</v>
      </c>
      <c r="C2658" s="445">
        <v>115.684296</v>
      </c>
      <c r="D2658" s="446">
        <f t="shared" si="83"/>
        <v>-5.6870194068106894E-2</v>
      </c>
      <c r="E2658" s="80">
        <v>1.2306942770705653E-3</v>
      </c>
      <c r="F2658">
        <v>2648</v>
      </c>
      <c r="G2658" s="80">
        <f t="shared" ca="1" si="84"/>
        <v>2.517140789393196E-2</v>
      </c>
    </row>
    <row r="2659" spans="2:7">
      <c r="B2659" s="444">
        <v>43696</v>
      </c>
      <c r="C2659" s="445">
        <v>451.82839999999999</v>
      </c>
      <c r="D2659" s="446">
        <f t="shared" si="83"/>
        <v>4.378568186704257E-2</v>
      </c>
      <c r="E2659" s="80">
        <v>1.2232015732407397E-3</v>
      </c>
      <c r="F2659">
        <v>2649</v>
      </c>
      <c r="G2659" s="80">
        <f t="shared" ca="1" si="84"/>
        <v>5.1798676297237552E-3</v>
      </c>
    </row>
    <row r="2660" spans="2:7">
      <c r="B2660" s="444">
        <v>41863</v>
      </c>
      <c r="C2660" s="445">
        <v>295.25820900000002</v>
      </c>
      <c r="D2660" s="446">
        <f t="shared" si="83"/>
        <v>9.3000182762852157E-2</v>
      </c>
      <c r="E2660" s="80">
        <v>1.2209163880074758E-3</v>
      </c>
      <c r="F2660">
        <v>2650</v>
      </c>
      <c r="G2660" s="80">
        <f t="shared" ca="1" si="84"/>
        <v>4.1907875208260892E-2</v>
      </c>
    </row>
    <row r="2661" spans="2:7">
      <c r="B2661" s="444">
        <v>38301</v>
      </c>
      <c r="C2661" s="445">
        <v>27.423663999999999</v>
      </c>
      <c r="D2661" s="446">
        <f t="shared" si="83"/>
        <v>-5.1485884101040158E-2</v>
      </c>
      <c r="E2661" s="80">
        <v>1.2182782259191338E-3</v>
      </c>
      <c r="F2661">
        <v>2651</v>
      </c>
      <c r="G2661" s="80">
        <f t="shared" ca="1" si="84"/>
        <v>1.7628682102436748E-3</v>
      </c>
    </row>
    <row r="2662" spans="2:7">
      <c r="B2662" s="444">
        <v>40380</v>
      </c>
      <c r="C2662" s="445">
        <v>68.083160000000007</v>
      </c>
      <c r="D2662" s="446">
        <f t="shared" si="83"/>
        <v>-9.2482301382177723E-2</v>
      </c>
      <c r="E2662" s="80">
        <v>1.2127229172103071E-3</v>
      </c>
      <c r="F2662">
        <v>2652</v>
      </c>
      <c r="G2662" s="80">
        <f t="shared" ca="1" si="84"/>
        <v>-3.5931805216669631E-2</v>
      </c>
    </row>
    <row r="2663" spans="2:7">
      <c r="B2663" s="444">
        <v>44495</v>
      </c>
      <c r="C2663" s="445">
        <v>1036.118164</v>
      </c>
      <c r="D2663" s="446">
        <f t="shared" si="83"/>
        <v>0.15328788782042979</v>
      </c>
      <c r="E2663" s="80">
        <v>1.2009156279404465E-3</v>
      </c>
      <c r="F2663">
        <v>2653</v>
      </c>
      <c r="G2663" s="80">
        <f t="shared" ca="1" si="84"/>
        <v>-1.4532822924277771E-2</v>
      </c>
    </row>
    <row r="2664" spans="2:7">
      <c r="B2664" s="444">
        <v>38581</v>
      </c>
      <c r="C2664" s="445">
        <v>35.403647999999997</v>
      </c>
      <c r="D2664" s="446">
        <f t="shared" si="83"/>
        <v>-0.13646537445722728</v>
      </c>
      <c r="E2664" s="80">
        <v>1.1985147477888702E-3</v>
      </c>
      <c r="F2664">
        <v>2654</v>
      </c>
      <c r="G2664" s="80">
        <f t="shared" ca="1" si="84"/>
        <v>6.3975688404201619E-2</v>
      </c>
    </row>
    <row r="2665" spans="2:7">
      <c r="B2665" s="444">
        <v>44678</v>
      </c>
      <c r="C2665" s="445">
        <v>981.07397500000002</v>
      </c>
      <c r="D2665" s="446">
        <f t="shared" si="83"/>
        <v>5.7868068380925397E-2</v>
      </c>
      <c r="E2665" s="80">
        <v>1.1881155636530583E-3</v>
      </c>
      <c r="F2665">
        <v>2655</v>
      </c>
      <c r="G2665" s="80">
        <f t="shared" ca="1" si="84"/>
        <v>2.8006236667925768E-3</v>
      </c>
    </row>
    <row r="2666" spans="2:7">
      <c r="B2666" s="444">
        <v>42234</v>
      </c>
      <c r="C2666" s="445">
        <v>384.25543199999998</v>
      </c>
      <c r="D2666" s="446">
        <f t="shared" si="83"/>
        <v>0.10211111401059481</v>
      </c>
      <c r="E2666" s="80">
        <v>1.1876249320537102E-3</v>
      </c>
      <c r="F2666">
        <v>2656</v>
      </c>
      <c r="G2666" s="80">
        <f t="shared" ca="1" si="84"/>
        <v>7.2253170215879755E-3</v>
      </c>
    </row>
    <row r="2667" spans="2:7">
      <c r="B2667" s="444">
        <v>38321</v>
      </c>
      <c r="C2667" s="445">
        <v>28.287752000000001</v>
      </c>
      <c r="D2667" s="446">
        <f t="shared" si="83"/>
        <v>-2.3569280945828885E-2</v>
      </c>
      <c r="E2667" s="80">
        <v>1.1805596552125763E-3</v>
      </c>
      <c r="F2667">
        <v>2657</v>
      </c>
      <c r="G2667" s="80">
        <f t="shared" ca="1" si="84"/>
        <v>-4.9785943852807865E-2</v>
      </c>
    </row>
    <row r="2668" spans="2:7">
      <c r="B2668" s="444">
        <v>39246</v>
      </c>
      <c r="C2668" s="445">
        <v>56.343955999999999</v>
      </c>
      <c r="D2668" s="446">
        <f t="shared" si="83"/>
        <v>-0.1272072232353334</v>
      </c>
      <c r="E2668" s="80">
        <v>1.179777496043144E-3</v>
      </c>
      <c r="F2668">
        <v>2658</v>
      </c>
      <c r="G2668" s="80">
        <f t="shared" ca="1" si="84"/>
        <v>-5.5722309600800156E-3</v>
      </c>
    </row>
    <row r="2669" spans="2:7">
      <c r="B2669" s="444">
        <v>44966</v>
      </c>
      <c r="C2669" s="445">
        <v>1075.5958250000001</v>
      </c>
      <c r="D2669" s="446">
        <f t="shared" si="83"/>
        <v>1.8938971948039285E-3</v>
      </c>
      <c r="E2669" s="80">
        <v>1.1789691387935619E-3</v>
      </c>
      <c r="F2669">
        <v>2659</v>
      </c>
      <c r="G2669" s="80">
        <f t="shared" ca="1" si="84"/>
        <v>3.3518824843778864E-3</v>
      </c>
    </row>
    <row r="2670" spans="2:7">
      <c r="B2670" s="444">
        <v>44881</v>
      </c>
      <c r="C2670" s="445">
        <v>1027.686768</v>
      </c>
      <c r="D2670" s="446">
        <f t="shared" si="83"/>
        <v>4.5519137139795385E-2</v>
      </c>
      <c r="E2670" s="80">
        <v>1.1776804879204406E-3</v>
      </c>
      <c r="F2670">
        <v>2660</v>
      </c>
      <c r="G2670" s="80">
        <f t="shared" ca="1" si="84"/>
        <v>8.7189449574998756E-3</v>
      </c>
    </row>
    <row r="2671" spans="2:7">
      <c r="B2671" s="444">
        <v>42927</v>
      </c>
      <c r="C2671" s="445">
        <v>354.58993500000003</v>
      </c>
      <c r="D2671" s="446">
        <f t="shared" si="83"/>
        <v>9.2373463623177443E-2</v>
      </c>
      <c r="E2671" s="80">
        <v>1.1771082459735016E-3</v>
      </c>
      <c r="F2671">
        <v>2661</v>
      </c>
      <c r="G2671" s="80">
        <f t="shared" ca="1" si="84"/>
        <v>2.9140523714840751E-2</v>
      </c>
    </row>
    <row r="2672" spans="2:7">
      <c r="B2672" s="444">
        <v>39297</v>
      </c>
      <c r="C2672" s="445">
        <v>49.514645000000002</v>
      </c>
      <c r="D2672" s="446">
        <f t="shared" si="83"/>
        <v>-6.190021484841246E-2</v>
      </c>
      <c r="E2672" s="80">
        <v>1.1745864865555511E-3</v>
      </c>
      <c r="F2672">
        <v>2662</v>
      </c>
      <c r="G2672" s="80">
        <f t="shared" ca="1" si="84"/>
        <v>1.3930258505368645E-2</v>
      </c>
    </row>
    <row r="2673" spans="2:7">
      <c r="B2673" s="444">
        <v>41890</v>
      </c>
      <c r="C2673" s="445">
        <v>324.27508499999999</v>
      </c>
      <c r="D2673" s="446">
        <f t="shared" si="83"/>
        <v>-2.9582783144531666E-2</v>
      </c>
      <c r="E2673" s="80">
        <v>1.1716306154563316E-3</v>
      </c>
      <c r="F2673">
        <v>2663</v>
      </c>
      <c r="G2673" s="80">
        <f t="shared" ca="1" si="84"/>
        <v>-2.927350121711686E-2</v>
      </c>
    </row>
    <row r="2674" spans="2:7">
      <c r="B2674" s="444">
        <v>43167</v>
      </c>
      <c r="C2674" s="445">
        <v>398.89562999999998</v>
      </c>
      <c r="D2674" s="446">
        <f t="shared" si="83"/>
        <v>1.298972420032074E-3</v>
      </c>
      <c r="E2674" s="80">
        <v>1.1584049177801869E-3</v>
      </c>
      <c r="F2674">
        <v>2664</v>
      </c>
      <c r="G2674" s="80">
        <f t="shared" ca="1" si="84"/>
        <v>1.822228591969401E-2</v>
      </c>
    </row>
    <row r="2675" spans="2:7">
      <c r="B2675" s="444">
        <v>43111</v>
      </c>
      <c r="C2675" s="445">
        <v>383.971924</v>
      </c>
      <c r="D2675" s="446">
        <f t="shared" si="83"/>
        <v>2.4648296709683937E-3</v>
      </c>
      <c r="E2675" s="80">
        <v>1.1465217381645409E-3</v>
      </c>
      <c r="F2675">
        <v>2665</v>
      </c>
      <c r="G2675" s="80">
        <f t="shared" ca="1" si="84"/>
        <v>1.2696962380887414E-2</v>
      </c>
    </row>
    <row r="2676" spans="2:7">
      <c r="B2676" s="444">
        <v>43005</v>
      </c>
      <c r="C2676" s="445">
        <v>365.422821</v>
      </c>
      <c r="D2676" s="446">
        <f t="shared" si="83"/>
        <v>4.9568018743593401E-2</v>
      </c>
      <c r="E2676" s="80">
        <v>1.144770701124731E-3</v>
      </c>
      <c r="F2676">
        <v>2666</v>
      </c>
      <c r="G2676" s="80">
        <f t="shared" ca="1" si="84"/>
        <v>-3.0895912484132919E-2</v>
      </c>
    </row>
    <row r="2677" spans="2:7">
      <c r="B2677" s="444">
        <v>40974</v>
      </c>
      <c r="C2677" s="445">
        <v>90.329239000000001</v>
      </c>
      <c r="D2677" s="446">
        <f t="shared" si="83"/>
        <v>7.7667604744746432E-2</v>
      </c>
      <c r="E2677" s="80">
        <v>1.1436608258517111E-3</v>
      </c>
      <c r="F2677">
        <v>2667</v>
      </c>
      <c r="G2677" s="80">
        <f t="shared" ca="1" si="84"/>
        <v>1.6392176435051482E-2</v>
      </c>
    </row>
    <row r="2678" spans="2:7">
      <c r="B2678" s="444">
        <v>38021</v>
      </c>
      <c r="C2678" s="445">
        <v>22.491717999999999</v>
      </c>
      <c r="D2678" s="446">
        <f t="shared" si="83"/>
        <v>-8.5198017419758409E-2</v>
      </c>
      <c r="E2678" s="80">
        <v>1.139226330273857E-3</v>
      </c>
      <c r="F2678">
        <v>2668</v>
      </c>
      <c r="G2678" s="80">
        <f t="shared" ca="1" si="84"/>
        <v>1.8929272492055203E-2</v>
      </c>
    </row>
    <row r="2679" spans="2:7">
      <c r="B2679" s="444">
        <v>41562</v>
      </c>
      <c r="C2679" s="445">
        <v>221.43540999999999</v>
      </c>
      <c r="D2679" s="446">
        <f t="shared" si="83"/>
        <v>6.9045715531652618E-3</v>
      </c>
      <c r="E2679" s="80">
        <v>1.1214338678109392E-3</v>
      </c>
      <c r="F2679">
        <v>2669</v>
      </c>
      <c r="G2679" s="80">
        <f t="shared" ca="1" si="84"/>
        <v>7.0749864307135448E-3</v>
      </c>
    </row>
    <row r="2680" spans="2:7">
      <c r="B2680" s="444">
        <v>41277</v>
      </c>
      <c r="C2680" s="445">
        <v>118.70914500000001</v>
      </c>
      <c r="D2680" s="446">
        <f t="shared" si="83"/>
        <v>-8.4401756798722305E-2</v>
      </c>
      <c r="E2680" s="80">
        <v>1.1191599369924088E-3</v>
      </c>
      <c r="F2680">
        <v>2670</v>
      </c>
      <c r="G2680" s="80">
        <f t="shared" ca="1" si="84"/>
        <v>1.3570964195429825E-2</v>
      </c>
    </row>
    <row r="2681" spans="2:7">
      <c r="B2681" s="444">
        <v>45082</v>
      </c>
      <c r="C2681" s="445">
        <v>1086.295654</v>
      </c>
      <c r="D2681" s="446">
        <f t="shared" si="83"/>
        <v>0.11495276252658648</v>
      </c>
      <c r="E2681" s="80">
        <v>1.0994286926737651E-3</v>
      </c>
      <c r="F2681">
        <v>2671</v>
      </c>
      <c r="G2681" s="80">
        <f t="shared" ca="1" si="84"/>
        <v>-8.6585012068518003E-3</v>
      </c>
    </row>
    <row r="2682" spans="2:7">
      <c r="B2682" s="444">
        <v>40434</v>
      </c>
      <c r="C2682" s="445">
        <v>75.249808999999999</v>
      </c>
      <c r="D2682" s="446">
        <f t="shared" si="83"/>
        <v>-9.4037776433420706E-2</v>
      </c>
      <c r="E2682" s="80">
        <v>1.0974050957250903E-3</v>
      </c>
      <c r="F2682">
        <v>2672</v>
      </c>
      <c r="G2682" s="80">
        <f t="shared" ca="1" si="84"/>
        <v>1.6580064792022356E-2</v>
      </c>
    </row>
    <row r="2683" spans="2:7">
      <c r="B2683" s="444">
        <v>44631</v>
      </c>
      <c r="C2683" s="445">
        <v>1068.6953129999999</v>
      </c>
      <c r="D2683" s="446">
        <f t="shared" si="83"/>
        <v>9.8987958927384101E-2</v>
      </c>
      <c r="E2683" s="80">
        <v>1.0903108147719554E-3</v>
      </c>
      <c r="F2683">
        <v>2673</v>
      </c>
      <c r="G2683" s="80">
        <f t="shared" ca="1" si="84"/>
        <v>-2.5006541194103612E-2</v>
      </c>
    </row>
    <row r="2684" spans="2:7">
      <c r="B2684" s="444">
        <v>40611</v>
      </c>
      <c r="C2684" s="445">
        <v>85.988037000000006</v>
      </c>
      <c r="D2684" s="446">
        <f t="shared" si="83"/>
        <v>-9.5946216691525144E-2</v>
      </c>
      <c r="E2684" s="80">
        <v>1.0775887535965367E-3</v>
      </c>
      <c r="F2684">
        <v>2674</v>
      </c>
      <c r="G2684" s="80">
        <f t="shared" ca="1" si="84"/>
        <v>-4.8745630975455596E-2</v>
      </c>
    </row>
    <row r="2685" spans="2:7">
      <c r="B2685" s="444">
        <v>44921</v>
      </c>
      <c r="C2685" s="445">
        <v>959.34149200000002</v>
      </c>
      <c r="D2685" s="446">
        <f t="shared" si="83"/>
        <v>1.9865595059710195E-2</v>
      </c>
      <c r="E2685" s="80">
        <v>1.0673140755323995E-3</v>
      </c>
      <c r="F2685">
        <v>2675</v>
      </c>
      <c r="G2685" s="80">
        <f t="shared" ca="1" si="84"/>
        <v>-3.8414230816441124E-2</v>
      </c>
    </row>
    <row r="2686" spans="2:7">
      <c r="B2686" s="444">
        <v>44046</v>
      </c>
      <c r="C2686" s="445">
        <v>604.45538299999998</v>
      </c>
      <c r="D2686" s="446">
        <f t="shared" si="83"/>
        <v>2.7431770468859362E-2</v>
      </c>
      <c r="E2686" s="80">
        <v>1.0632904948968402E-3</v>
      </c>
      <c r="F2686">
        <v>2676</v>
      </c>
      <c r="G2686" s="80">
        <f t="shared" ca="1" si="84"/>
        <v>-2.9322148247837153E-2</v>
      </c>
    </row>
    <row r="2687" spans="2:7">
      <c r="B2687" s="444">
        <v>42870</v>
      </c>
      <c r="C2687" s="445">
        <v>351.26068099999998</v>
      </c>
      <c r="D2687" s="446">
        <f t="shared" si="83"/>
        <v>9.3148379529285785E-2</v>
      </c>
      <c r="E2687" s="80">
        <v>1.0616716375715374E-3</v>
      </c>
      <c r="F2687">
        <v>2677</v>
      </c>
      <c r="G2687" s="80">
        <f t="shared" ca="1" si="84"/>
        <v>8.6579001399595956E-3</v>
      </c>
    </row>
    <row r="2688" spans="2:7">
      <c r="B2688" s="444">
        <v>39217</v>
      </c>
      <c r="C2688" s="445">
        <v>54.850296</v>
      </c>
      <c r="D2688" s="446">
        <f t="shared" si="83"/>
        <v>-4.8777529834093336E-2</v>
      </c>
      <c r="E2688" s="80">
        <v>1.0603334438235024E-3</v>
      </c>
      <c r="F2688">
        <v>2678</v>
      </c>
      <c r="G2688" s="80">
        <f t="shared" ca="1" si="84"/>
        <v>-2.6578169201248482E-3</v>
      </c>
    </row>
    <row r="2689" spans="2:7">
      <c r="B2689" s="444">
        <v>41228</v>
      </c>
      <c r="C2689" s="445">
        <v>117.704033</v>
      </c>
      <c r="D2689" s="446">
        <f t="shared" si="83"/>
        <v>8.6114101184069369E-3</v>
      </c>
      <c r="E2689" s="80">
        <v>1.0483091572148773E-3</v>
      </c>
      <c r="F2689">
        <v>2679</v>
      </c>
      <c r="G2689" s="80">
        <f t="shared" ca="1" si="84"/>
        <v>-3.9350106839215297E-2</v>
      </c>
    </row>
    <row r="2690" spans="2:7">
      <c r="B2690" s="444">
        <v>40876</v>
      </c>
      <c r="C2690" s="445">
        <v>72.951117999999994</v>
      </c>
      <c r="D2690" s="446">
        <f t="shared" si="83"/>
        <v>-6.3357851561604894E-2</v>
      </c>
      <c r="E2690" s="80">
        <v>1.025421278762817E-3</v>
      </c>
      <c r="F2690">
        <v>2680</v>
      </c>
      <c r="G2690" s="80">
        <f t="shared" ca="1" si="84"/>
        <v>-5.0678574466408464E-2</v>
      </c>
    </row>
    <row r="2691" spans="2:7">
      <c r="B2691" s="444">
        <v>43641</v>
      </c>
      <c r="C2691" s="445">
        <v>457.322205</v>
      </c>
      <c r="D2691" s="446">
        <f t="shared" si="83"/>
        <v>0.15501270378996401</v>
      </c>
      <c r="E2691" s="80">
        <v>1.0203564142805543E-3</v>
      </c>
      <c r="F2691">
        <v>2681</v>
      </c>
      <c r="G2691" s="80">
        <f t="shared" ca="1" si="84"/>
        <v>3.2835295251110327E-2</v>
      </c>
    </row>
    <row r="2692" spans="2:7">
      <c r="B2692" s="444">
        <v>37784</v>
      </c>
      <c r="C2692" s="445">
        <v>10.832875</v>
      </c>
      <c r="D2692" s="446">
        <f t="shared" si="83"/>
        <v>-7.1372394809280371E-2</v>
      </c>
      <c r="E2692" s="80">
        <v>1.0196047049666479E-3</v>
      </c>
      <c r="F2692">
        <v>2682</v>
      </c>
      <c r="G2692" s="80">
        <f t="shared" ca="1" si="84"/>
        <v>-2.2817822564310222E-2</v>
      </c>
    </row>
    <row r="2693" spans="2:7">
      <c r="B2693" s="444">
        <v>40688</v>
      </c>
      <c r="C2693" s="445">
        <v>91.310378999999998</v>
      </c>
      <c r="D2693" s="446">
        <f t="shared" si="83"/>
        <v>-9.2251745755527303E-2</v>
      </c>
      <c r="E2693" s="80">
        <v>1.018895093282346E-3</v>
      </c>
      <c r="F2693">
        <v>2683</v>
      </c>
      <c r="G2693" s="80">
        <f t="shared" ca="1" si="84"/>
        <v>-6.0398354266002242E-3</v>
      </c>
    </row>
    <row r="2694" spans="2:7">
      <c r="B2694" s="444">
        <v>44823</v>
      </c>
      <c r="C2694" s="445">
        <v>826.56042500000001</v>
      </c>
      <c r="D2694" s="446">
        <f t="shared" si="83"/>
        <v>7.2859570597668677E-2</v>
      </c>
      <c r="E2694" s="80">
        <v>1.0034892539660945E-3</v>
      </c>
      <c r="F2694">
        <v>2684</v>
      </c>
      <c r="G2694" s="80">
        <f t="shared" ca="1" si="84"/>
        <v>-2.7892221099382952E-2</v>
      </c>
    </row>
    <row r="2695" spans="2:7">
      <c r="B2695" s="444">
        <v>41779</v>
      </c>
      <c r="C2695" s="445">
        <v>252.686905</v>
      </c>
      <c r="D2695" s="446">
        <f t="shared" si="83"/>
        <v>8.7230332838889257E-2</v>
      </c>
      <c r="E2695" s="80">
        <v>9.9482333280676016E-4</v>
      </c>
      <c r="F2695">
        <v>2685</v>
      </c>
      <c r="G2695" s="80">
        <f t="shared" ca="1" si="84"/>
        <v>-2.0045641766010772E-2</v>
      </c>
    </row>
    <row r="2696" spans="2:7">
      <c r="B2696" s="444">
        <v>38427</v>
      </c>
      <c r="C2696" s="445">
        <v>28.475445000000001</v>
      </c>
      <c r="D2696" s="446">
        <f t="shared" si="83"/>
        <v>-6.633136525985861E-2</v>
      </c>
      <c r="E2696" s="80">
        <v>9.8184326405470479E-4</v>
      </c>
      <c r="F2696">
        <v>2686</v>
      </c>
      <c r="G2696" s="80">
        <f t="shared" ca="1" si="84"/>
        <v>5.0502838943501452E-2</v>
      </c>
    </row>
    <row r="2697" spans="2:7">
      <c r="B2697" s="444">
        <v>41157</v>
      </c>
      <c r="C2697" s="445">
        <v>105.88133999999999</v>
      </c>
      <c r="D2697" s="446">
        <f t="shared" si="83"/>
        <v>1.8359519980205352E-2</v>
      </c>
      <c r="E2697" s="80">
        <v>9.7926070581411118E-4</v>
      </c>
      <c r="F2697">
        <v>2687</v>
      </c>
      <c r="G2697" s="80">
        <f t="shared" ca="1" si="84"/>
        <v>-3.2005622850571022E-4</v>
      </c>
    </row>
    <row r="2698" spans="2:7">
      <c r="B2698" s="444">
        <v>40415</v>
      </c>
      <c r="C2698" s="445">
        <v>75.066505000000006</v>
      </c>
      <c r="D2698" s="446">
        <f t="shared" si="83"/>
        <v>-5.16250146661974E-2</v>
      </c>
      <c r="E2698" s="80">
        <v>9.7695472285241891E-4</v>
      </c>
      <c r="F2698">
        <v>2688</v>
      </c>
      <c r="G2698" s="80">
        <f t="shared" ca="1" si="84"/>
        <v>3.9998077950926331E-2</v>
      </c>
    </row>
    <row r="2699" spans="2:7">
      <c r="B2699" s="444">
        <v>42615</v>
      </c>
      <c r="C2699" s="445">
        <v>319.91961700000002</v>
      </c>
      <c r="D2699" s="446">
        <f t="shared" ref="D2699:D2762" si="85">B2699/B2700-1</f>
        <v>2.8900478053020429E-2</v>
      </c>
      <c r="E2699" s="80">
        <v>9.5683290270942578E-4</v>
      </c>
      <c r="F2699">
        <v>2689</v>
      </c>
      <c r="G2699" s="80">
        <f t="shared" ref="G2699:G2762" ca="1" si="86">_xlfn.NORM.INV(RAND(),M$13,M$14)</f>
        <v>-2.3091960160288954E-2</v>
      </c>
    </row>
    <row r="2700" spans="2:7">
      <c r="B2700" s="444">
        <v>41418</v>
      </c>
      <c r="C2700" s="445">
        <v>140.65335099999999</v>
      </c>
      <c r="D2700" s="446">
        <f t="shared" si="85"/>
        <v>8.3361669849075337E-2</v>
      </c>
      <c r="E2700" s="80">
        <v>9.4982288698464146E-4</v>
      </c>
      <c r="F2700">
        <v>2690</v>
      </c>
      <c r="G2700" s="80">
        <f t="shared" ca="1" si="86"/>
        <v>1.4194546723183781E-2</v>
      </c>
    </row>
    <row r="2701" spans="2:7">
      <c r="B2701" s="444">
        <v>38231</v>
      </c>
      <c r="C2701" s="445">
        <v>24.164349000000001</v>
      </c>
      <c r="D2701" s="446">
        <f t="shared" si="85"/>
        <v>-0.14619112490787678</v>
      </c>
      <c r="E2701" s="80">
        <v>9.4169342026195757E-4</v>
      </c>
      <c r="F2701">
        <v>2691</v>
      </c>
      <c r="G2701" s="80">
        <f t="shared" ca="1" si="86"/>
        <v>-3.2830264253983145E-2</v>
      </c>
    </row>
    <row r="2702" spans="2:7">
      <c r="B2702" s="444">
        <v>44777</v>
      </c>
      <c r="C2702" s="445">
        <v>882.07556199999999</v>
      </c>
      <c r="D2702" s="446">
        <f t="shared" si="85"/>
        <v>6.9786888379204992E-2</v>
      </c>
      <c r="E2702" s="80">
        <v>9.4006660658285668E-4</v>
      </c>
      <c r="F2702">
        <v>2692</v>
      </c>
      <c r="G2702" s="80">
        <f t="shared" ca="1" si="86"/>
        <v>-1.8219958251496131E-2</v>
      </c>
    </row>
    <row r="2703" spans="2:7">
      <c r="B2703" s="444">
        <v>41856</v>
      </c>
      <c r="C2703" s="445">
        <v>300.57110599999999</v>
      </c>
      <c r="D2703" s="446">
        <f t="shared" si="85"/>
        <v>-7.5291622481442166E-2</v>
      </c>
      <c r="E2703" s="80">
        <v>9.3964832670812015E-4</v>
      </c>
      <c r="F2703">
        <v>2693</v>
      </c>
      <c r="G2703" s="80">
        <f t="shared" ca="1" si="86"/>
        <v>-3.3916632585304231E-2</v>
      </c>
    </row>
    <row r="2704" spans="2:7">
      <c r="B2704" s="444">
        <v>45264</v>
      </c>
      <c r="C2704" s="445">
        <v>1300.151001</v>
      </c>
      <c r="D2704" s="446">
        <f t="shared" si="85"/>
        <v>5.5326292229138874E-2</v>
      </c>
      <c r="E2704" s="80">
        <v>9.3516673576554687E-4</v>
      </c>
      <c r="F2704">
        <v>2694</v>
      </c>
      <c r="G2704" s="80">
        <f t="shared" ca="1" si="86"/>
        <v>4.1872037743638117E-2</v>
      </c>
    </row>
    <row r="2705" spans="2:7">
      <c r="B2705" s="444">
        <v>42891</v>
      </c>
      <c r="C2705" s="445">
        <v>357.94552599999997</v>
      </c>
      <c r="D2705" s="446">
        <f t="shared" si="85"/>
        <v>3.016692686441691E-2</v>
      </c>
      <c r="E2705" s="80">
        <v>9.3264767401524118E-4</v>
      </c>
      <c r="F2705">
        <v>2695</v>
      </c>
      <c r="G2705" s="80">
        <f t="shared" ca="1" si="86"/>
        <v>-6.7651347510040332E-3</v>
      </c>
    </row>
    <row r="2706" spans="2:7">
      <c r="B2706" s="444">
        <v>41635</v>
      </c>
      <c r="C2706" s="445">
        <v>239.29200700000001</v>
      </c>
      <c r="D2706" s="446">
        <f t="shared" si="85"/>
        <v>-4.2873563218390753E-2</v>
      </c>
      <c r="E2706" s="80">
        <v>9.2380447474482708E-4</v>
      </c>
      <c r="F2706">
        <v>2696</v>
      </c>
      <c r="G2706" s="80">
        <f t="shared" ca="1" si="86"/>
        <v>-6.1233188478741214E-2</v>
      </c>
    </row>
    <row r="2707" spans="2:7">
      <c r="B2707" s="444">
        <v>43500</v>
      </c>
      <c r="C2707" s="445">
        <v>441.15115400000002</v>
      </c>
      <c r="D2707" s="446">
        <f t="shared" si="85"/>
        <v>0.10557617038580802</v>
      </c>
      <c r="E2707" s="80">
        <v>9.1009182481505135E-4</v>
      </c>
      <c r="F2707">
        <v>2697</v>
      </c>
      <c r="G2707" s="80">
        <f t="shared" ca="1" si="86"/>
        <v>1.970367503509662E-2</v>
      </c>
    </row>
    <row r="2708" spans="2:7">
      <c r="B2708" s="444">
        <v>39346</v>
      </c>
      <c r="C2708" s="445">
        <v>45.763908000000001</v>
      </c>
      <c r="D2708" s="446">
        <f t="shared" si="85"/>
        <v>-0.13049435371593998</v>
      </c>
      <c r="E2708" s="80">
        <v>9.0765123306724149E-4</v>
      </c>
      <c r="F2708">
        <v>2698</v>
      </c>
      <c r="G2708" s="80">
        <f t="shared" ca="1" si="86"/>
        <v>2.5168826943506202E-2</v>
      </c>
    </row>
    <row r="2709" spans="2:7">
      <c r="B2709" s="444">
        <v>45251</v>
      </c>
      <c r="C2709" s="445">
        <v>1289.121582</v>
      </c>
      <c r="D2709" s="446">
        <f t="shared" si="85"/>
        <v>9.8138665760671762E-2</v>
      </c>
      <c r="E2709" s="80">
        <v>9.0522834819761755E-4</v>
      </c>
      <c r="F2709">
        <v>2699</v>
      </c>
      <c r="G2709" s="80">
        <f t="shared" ca="1" si="86"/>
        <v>-7.4072941390304356E-3</v>
      </c>
    </row>
    <row r="2710" spans="2:7">
      <c r="B2710" s="444">
        <v>41207</v>
      </c>
      <c r="C2710" s="445">
        <v>115.54209899999999</v>
      </c>
      <c r="D2710" s="446">
        <f t="shared" si="85"/>
        <v>-3.8028760855355337E-2</v>
      </c>
      <c r="E2710" s="80">
        <v>9.0392439381514755E-4</v>
      </c>
      <c r="F2710">
        <v>2700</v>
      </c>
      <c r="G2710" s="80">
        <f t="shared" ca="1" si="86"/>
        <v>7.0444117667889192E-3</v>
      </c>
    </row>
    <row r="2711" spans="2:7">
      <c r="B2711" s="444">
        <v>42836</v>
      </c>
      <c r="C2711" s="445">
        <v>345.15484600000002</v>
      </c>
      <c r="D2711" s="446">
        <f t="shared" si="85"/>
        <v>-5.4872801888665834E-2</v>
      </c>
      <c r="E2711" s="80">
        <v>9.0045267671934326E-4</v>
      </c>
      <c r="F2711">
        <v>2701</v>
      </c>
      <c r="G2711" s="80">
        <f t="shared" ca="1" si="86"/>
        <v>5.4996611423684177E-3</v>
      </c>
    </row>
    <row r="2712" spans="2:7">
      <c r="B2712" s="444">
        <v>45323</v>
      </c>
      <c r="C2712" s="445">
        <v>1544.6610109999999</v>
      </c>
      <c r="D2712" s="446">
        <f t="shared" si="85"/>
        <v>9.2635891954484517E-3</v>
      </c>
      <c r="E2712" s="80">
        <v>8.883437107443104E-4</v>
      </c>
      <c r="F2712">
        <v>2702</v>
      </c>
      <c r="G2712" s="80">
        <f t="shared" ca="1" si="86"/>
        <v>-3.1973547406320857E-2</v>
      </c>
    </row>
    <row r="2713" spans="2:7">
      <c r="B2713" s="444">
        <v>44907</v>
      </c>
      <c r="C2713" s="445">
        <v>956.27301</v>
      </c>
      <c r="D2713" s="446">
        <f t="shared" si="85"/>
        <v>8.2044238831863625E-2</v>
      </c>
      <c r="E2713" s="80">
        <v>8.7594974012783489E-4</v>
      </c>
      <c r="F2713">
        <v>2703</v>
      </c>
      <c r="G2713" s="80">
        <f t="shared" ca="1" si="86"/>
        <v>-5.9870886822530707E-3</v>
      </c>
    </row>
    <row r="2714" spans="2:7">
      <c r="B2714" s="444">
        <v>41502</v>
      </c>
      <c r="C2714" s="445">
        <v>175.637924</v>
      </c>
      <c r="D2714" s="446">
        <f t="shared" si="85"/>
        <v>-6.4448502062622537E-2</v>
      </c>
      <c r="E2714" s="80">
        <v>8.6969104980205714E-4</v>
      </c>
      <c r="F2714">
        <v>2704</v>
      </c>
      <c r="G2714" s="80">
        <f t="shared" ca="1" si="86"/>
        <v>-3.4163184861501147E-3</v>
      </c>
    </row>
    <row r="2715" spans="2:7">
      <c r="B2715" s="444">
        <v>44361</v>
      </c>
      <c r="C2715" s="445">
        <v>861.68121299999996</v>
      </c>
      <c r="D2715" s="446">
        <f t="shared" si="85"/>
        <v>-2.3616674736981147E-2</v>
      </c>
      <c r="E2715" s="80">
        <v>8.644790993526108E-4</v>
      </c>
      <c r="F2715">
        <v>2705</v>
      </c>
      <c r="G2715" s="80">
        <f t="shared" ca="1" si="86"/>
        <v>9.184251199507297E-3</v>
      </c>
    </row>
    <row r="2716" spans="2:7">
      <c r="B2716" s="444">
        <v>45434</v>
      </c>
      <c r="C2716" s="445">
        <v>1332.830933</v>
      </c>
      <c r="D2716" s="446">
        <f t="shared" si="85"/>
        <v>3.7234892587265644E-2</v>
      </c>
      <c r="E2716" s="80">
        <v>8.5698342682305473E-4</v>
      </c>
      <c r="F2716">
        <v>2706</v>
      </c>
      <c r="G2716" s="80">
        <f t="shared" ca="1" si="86"/>
        <v>2.9783222565477234E-3</v>
      </c>
    </row>
    <row r="2717" spans="2:7">
      <c r="B2717" s="444">
        <v>43803</v>
      </c>
      <c r="C2717" s="445">
        <v>478.75704999999999</v>
      </c>
      <c r="D2717" s="446">
        <f t="shared" si="85"/>
        <v>0.10647165807820547</v>
      </c>
      <c r="E2717" s="80">
        <v>8.4493063828672277E-4</v>
      </c>
      <c r="F2717">
        <v>2707</v>
      </c>
      <c r="G2717" s="80">
        <f t="shared" ca="1" si="86"/>
        <v>1.4683065966241313E-2</v>
      </c>
    </row>
    <row r="2718" spans="2:7">
      <c r="B2718" s="444">
        <v>39588</v>
      </c>
      <c r="C2718" s="445">
        <v>50.689945000000002</v>
      </c>
      <c r="D2718" s="446">
        <f t="shared" si="85"/>
        <v>3.0400832899531549E-2</v>
      </c>
      <c r="E2718" s="80">
        <v>8.4304680963209755E-4</v>
      </c>
      <c r="F2718">
        <v>2708</v>
      </c>
      <c r="G2718" s="80">
        <f t="shared" ca="1" si="86"/>
        <v>3.8087476635886653E-3</v>
      </c>
    </row>
    <row r="2719" spans="2:7">
      <c r="B2719" s="444">
        <v>38420</v>
      </c>
      <c r="C2719" s="445">
        <v>27.702767999999999</v>
      </c>
      <c r="D2719" s="446">
        <f t="shared" si="85"/>
        <v>-0.11836247647895726</v>
      </c>
      <c r="E2719" s="80">
        <v>8.4065827925572378E-4</v>
      </c>
      <c r="F2719">
        <v>2709</v>
      </c>
      <c r="G2719" s="80">
        <f t="shared" ca="1" si="86"/>
        <v>2.2552080666322177E-2</v>
      </c>
    </row>
    <row r="2720" spans="2:7">
      <c r="B2720" s="444">
        <v>43578</v>
      </c>
      <c r="C2720" s="445">
        <v>466.19543499999997</v>
      </c>
      <c r="D2720" s="446">
        <f t="shared" si="85"/>
        <v>-2.5362318840579712E-2</v>
      </c>
      <c r="E2720" s="80">
        <v>8.174238103155762E-4</v>
      </c>
      <c r="F2720">
        <v>2710</v>
      </c>
      <c r="G2720" s="80">
        <f t="shared" ca="1" si="86"/>
        <v>3.1854885854809833E-3</v>
      </c>
    </row>
    <row r="2721" spans="2:7">
      <c r="B2721" s="444">
        <v>44712</v>
      </c>
      <c r="C2721" s="445">
        <v>947.524719</v>
      </c>
      <c r="D2721" s="446">
        <f t="shared" si="85"/>
        <v>1.6551473263004768E-2</v>
      </c>
      <c r="E2721" s="80">
        <v>8.1739033741601297E-4</v>
      </c>
      <c r="F2721">
        <v>2711</v>
      </c>
      <c r="G2721" s="80">
        <f t="shared" ca="1" si="86"/>
        <v>1.3552639492120475E-2</v>
      </c>
    </row>
    <row r="2722" spans="2:7">
      <c r="B2722" s="444">
        <v>43984</v>
      </c>
      <c r="C2722" s="445">
        <v>478.18426499999998</v>
      </c>
      <c r="D2722" s="446">
        <f t="shared" si="85"/>
        <v>0.15753460708458333</v>
      </c>
      <c r="E2722" s="80">
        <v>8.0375222588835449E-4</v>
      </c>
      <c r="F2722">
        <v>2712</v>
      </c>
      <c r="G2722" s="80">
        <f t="shared" ca="1" si="86"/>
        <v>-8.4801849798486276E-3</v>
      </c>
    </row>
    <row r="2723" spans="2:7">
      <c r="B2723" s="444">
        <v>37998</v>
      </c>
      <c r="C2723" s="445">
        <v>24.499265999999999</v>
      </c>
      <c r="D2723" s="446">
        <f t="shared" si="85"/>
        <v>-9.4897813348577942E-2</v>
      </c>
      <c r="E2723" s="80">
        <v>7.9395976197549345E-4</v>
      </c>
      <c r="F2723">
        <v>2713</v>
      </c>
      <c r="G2723" s="80">
        <f t="shared" ca="1" si="86"/>
        <v>-3.0235081760680016E-2</v>
      </c>
    </row>
    <row r="2724" spans="2:7">
      <c r="B2724" s="444">
        <v>41982</v>
      </c>
      <c r="C2724" s="445">
        <v>304.95645100000002</v>
      </c>
      <c r="D2724" s="446">
        <f t="shared" si="85"/>
        <v>5.0180108064838969E-2</v>
      </c>
      <c r="E2724" s="80">
        <v>7.6964268576884542E-4</v>
      </c>
      <c r="F2724">
        <v>2714</v>
      </c>
      <c r="G2724" s="80">
        <f t="shared" ca="1" si="86"/>
        <v>4.1404002789206432E-2</v>
      </c>
    </row>
    <row r="2725" spans="2:7">
      <c r="B2725" s="444">
        <v>39976</v>
      </c>
      <c r="C2725" s="445">
        <v>35.654358000000002</v>
      </c>
      <c r="D2725" s="446">
        <f t="shared" si="85"/>
        <v>-5.9919104505690934E-2</v>
      </c>
      <c r="E2725" s="80">
        <v>7.6256364871896132E-4</v>
      </c>
      <c r="F2725">
        <v>2715</v>
      </c>
      <c r="G2725" s="80">
        <f t="shared" ca="1" si="86"/>
        <v>-2.4759557220570674E-2</v>
      </c>
    </row>
    <row r="2726" spans="2:7">
      <c r="B2726" s="444">
        <v>42524</v>
      </c>
      <c r="C2726" s="445">
        <v>292.21032700000001</v>
      </c>
      <c r="D2726" s="446">
        <f t="shared" si="85"/>
        <v>-2.4522285688069134E-2</v>
      </c>
      <c r="E2726" s="80">
        <v>7.6234367271288406E-4</v>
      </c>
      <c r="F2726">
        <v>2716</v>
      </c>
      <c r="G2726" s="80">
        <f t="shared" ca="1" si="86"/>
        <v>-1.1728862407090684E-2</v>
      </c>
    </row>
    <row r="2727" spans="2:7">
      <c r="B2727" s="444">
        <v>43593</v>
      </c>
      <c r="C2727" s="445">
        <v>479.140625</v>
      </c>
      <c r="D2727" s="446">
        <f t="shared" si="85"/>
        <v>9.9154407506081288E-3</v>
      </c>
      <c r="E2727" s="80">
        <v>7.5130605561279928E-4</v>
      </c>
      <c r="F2727">
        <v>2717</v>
      </c>
      <c r="G2727" s="80">
        <f t="shared" ca="1" si="86"/>
        <v>-1.144660188471666E-2</v>
      </c>
    </row>
    <row r="2728" spans="2:7">
      <c r="B2728" s="444">
        <v>43165</v>
      </c>
      <c r="C2728" s="445">
        <v>391.405731</v>
      </c>
      <c r="D2728" s="446">
        <f t="shared" si="85"/>
        <v>0.12899850914131772</v>
      </c>
      <c r="E2728" s="80">
        <v>7.5101505451113937E-4</v>
      </c>
      <c r="F2728">
        <v>2718</v>
      </c>
      <c r="G2728" s="80">
        <f t="shared" ca="1" si="86"/>
        <v>3.4706655827099172E-3</v>
      </c>
    </row>
    <row r="2729" spans="2:7">
      <c r="B2729" s="444">
        <v>38233</v>
      </c>
      <c r="C2729" s="445">
        <v>24.361409999999999</v>
      </c>
      <c r="D2729" s="446">
        <f t="shared" si="85"/>
        <v>1.9139011062241806E-2</v>
      </c>
      <c r="E2729" s="80">
        <v>7.4686065681750513E-4</v>
      </c>
      <c r="F2729">
        <v>2719</v>
      </c>
      <c r="G2729" s="80">
        <f t="shared" ca="1" si="86"/>
        <v>3.5198921265165207E-4</v>
      </c>
    </row>
    <row r="2730" spans="2:7">
      <c r="B2730" s="444">
        <v>37515</v>
      </c>
      <c r="C2730" s="445">
        <v>14.829649</v>
      </c>
      <c r="D2730" s="446">
        <f t="shared" si="85"/>
        <v>-4.3789666862080412E-2</v>
      </c>
      <c r="E2730" s="80">
        <v>7.3967411959818818E-4</v>
      </c>
      <c r="F2730">
        <v>2720</v>
      </c>
      <c r="G2730" s="80">
        <f t="shared" ca="1" si="86"/>
        <v>-2.0330118683113182E-2</v>
      </c>
    </row>
    <row r="2731" spans="2:7">
      <c r="B2731" s="444">
        <v>39233</v>
      </c>
      <c r="C2731" s="445">
        <v>57.132271000000003</v>
      </c>
      <c r="D2731" s="446">
        <f t="shared" si="85"/>
        <v>-4.6400272227893669E-2</v>
      </c>
      <c r="E2731" s="80">
        <v>7.2719304552903985E-4</v>
      </c>
      <c r="F2731">
        <v>2721</v>
      </c>
      <c r="G2731" s="80">
        <f t="shared" ca="1" si="86"/>
        <v>1.4946902287128645E-2</v>
      </c>
    </row>
    <row r="2732" spans="2:7">
      <c r="B2732" s="444">
        <v>41142</v>
      </c>
      <c r="C2732" s="445">
        <v>105.071304</v>
      </c>
      <c r="D2732" s="446">
        <f t="shared" si="85"/>
        <v>-6.1092220269746034E-2</v>
      </c>
      <c r="E2732" s="80">
        <v>7.1805653460144114E-4</v>
      </c>
      <c r="F2732">
        <v>2722</v>
      </c>
      <c r="G2732" s="80">
        <f t="shared" ca="1" si="86"/>
        <v>9.4647546825551258E-3</v>
      </c>
    </row>
    <row r="2733" spans="2:7">
      <c r="B2733" s="444">
        <v>43819</v>
      </c>
      <c r="C2733" s="445">
        <v>484.83984400000003</v>
      </c>
      <c r="D2733" s="446">
        <f t="shared" si="85"/>
        <v>0.1597850828436822</v>
      </c>
      <c r="E2733" s="80">
        <v>7.0218835294322268E-4</v>
      </c>
      <c r="F2733">
        <v>2723</v>
      </c>
      <c r="G2733" s="80">
        <f t="shared" ca="1" si="86"/>
        <v>-1.1079213237583803E-2</v>
      </c>
    </row>
    <row r="2734" spans="2:7">
      <c r="B2734" s="444">
        <v>37782</v>
      </c>
      <c r="C2734" s="445">
        <v>10.556898</v>
      </c>
      <c r="D2734" s="446">
        <f t="shared" si="85"/>
        <v>-0.11380588262888769</v>
      </c>
      <c r="E2734" s="80">
        <v>6.9728145544134534E-4</v>
      </c>
      <c r="F2734">
        <v>2724</v>
      </c>
      <c r="G2734" s="80">
        <f t="shared" ca="1" si="86"/>
        <v>8.5091669432922742E-4</v>
      </c>
    </row>
    <row r="2735" spans="2:7">
      <c r="B2735" s="444">
        <v>42634</v>
      </c>
      <c r="C2735" s="445">
        <v>323.20230099999998</v>
      </c>
      <c r="D2735" s="446">
        <f t="shared" si="85"/>
        <v>9.7824127719840392E-2</v>
      </c>
      <c r="E2735" s="80">
        <v>6.9448693744900147E-4</v>
      </c>
      <c r="F2735">
        <v>2725</v>
      </c>
      <c r="G2735" s="80">
        <f t="shared" ca="1" si="86"/>
        <v>1.4093857032611496E-2</v>
      </c>
    </row>
    <row r="2736" spans="2:7">
      <c r="B2736" s="444">
        <v>38835</v>
      </c>
      <c r="C2736" s="445">
        <v>46.626731999999997</v>
      </c>
      <c r="D2736" s="446">
        <f t="shared" si="85"/>
        <v>-4.2718398737921492E-2</v>
      </c>
      <c r="E2736" s="80">
        <v>6.9426823400564608E-4</v>
      </c>
      <c r="F2736">
        <v>2726</v>
      </c>
      <c r="G2736" s="80">
        <f t="shared" ca="1" si="86"/>
        <v>1.9837261763499783E-2</v>
      </c>
    </row>
    <row r="2737" spans="2:7">
      <c r="B2737" s="444">
        <v>40568</v>
      </c>
      <c r="C2737" s="445">
        <v>94.133292999999995</v>
      </c>
      <c r="D2737" s="446">
        <f t="shared" si="85"/>
        <v>-0.10253744220516336</v>
      </c>
      <c r="E2737" s="80">
        <v>6.8857254265286549E-4</v>
      </c>
      <c r="F2737">
        <v>2727</v>
      </c>
      <c r="G2737" s="80">
        <f t="shared" ca="1" si="86"/>
        <v>4.3478067712403819E-2</v>
      </c>
    </row>
    <row r="2738" spans="2:7">
      <c r="B2738" s="444">
        <v>45203</v>
      </c>
      <c r="C2738" s="445">
        <v>1193.1258539999999</v>
      </c>
      <c r="D2738" s="446">
        <f t="shared" si="85"/>
        <v>0.17312882798712748</v>
      </c>
      <c r="E2738" s="80">
        <v>6.8626333366772485E-4</v>
      </c>
      <c r="F2738">
        <v>2728</v>
      </c>
      <c r="G2738" s="80">
        <f t="shared" ca="1" si="86"/>
        <v>2.1509587185777942E-2</v>
      </c>
    </row>
    <row r="2739" spans="2:7">
      <c r="B2739" s="444">
        <v>38532</v>
      </c>
      <c r="C2739" s="445">
        <v>29.906701999999999</v>
      </c>
      <c r="D2739" s="446">
        <f t="shared" si="85"/>
        <v>-0.10064419755391651</v>
      </c>
      <c r="E2739" s="80">
        <v>6.829217890260697E-4</v>
      </c>
      <c r="F2739">
        <v>2729</v>
      </c>
      <c r="G2739" s="80">
        <f t="shared" ca="1" si="86"/>
        <v>2.4790966255900201E-2</v>
      </c>
    </row>
    <row r="2740" spans="2:7">
      <c r="B2740" s="444">
        <v>42844</v>
      </c>
      <c r="C2740" s="445">
        <v>334.72332799999998</v>
      </c>
      <c r="D2740" s="446">
        <f t="shared" si="85"/>
        <v>2.4927036983876327E-2</v>
      </c>
      <c r="E2740" s="80">
        <v>6.8088494145257528E-4</v>
      </c>
      <c r="F2740">
        <v>2730</v>
      </c>
      <c r="G2740" s="80">
        <f t="shared" ca="1" si="86"/>
        <v>2.7523042758112525E-2</v>
      </c>
    </row>
    <row r="2741" spans="2:7">
      <c r="B2741" s="444">
        <v>41802</v>
      </c>
      <c r="C2741" s="445">
        <v>271.66018700000001</v>
      </c>
      <c r="D2741" s="446">
        <f t="shared" si="85"/>
        <v>-2.1877997987692188E-2</v>
      </c>
      <c r="E2741" s="80">
        <v>6.7594018248762211E-4</v>
      </c>
      <c r="F2741">
        <v>2731</v>
      </c>
      <c r="G2741" s="80">
        <f t="shared" ca="1" si="86"/>
        <v>2.7013724577903665E-2</v>
      </c>
    </row>
    <row r="2742" spans="2:7">
      <c r="B2742" s="444">
        <v>42737</v>
      </c>
      <c r="C2742" s="445">
        <v>340.42407200000002</v>
      </c>
      <c r="D2742" s="446">
        <f t="shared" si="85"/>
        <v>6.3188795183720226E-2</v>
      </c>
      <c r="E2742" s="80">
        <v>6.6426592812462992E-4</v>
      </c>
      <c r="F2742">
        <v>2732</v>
      </c>
      <c r="G2742" s="80">
        <f t="shared" ca="1" si="86"/>
        <v>5.7543162305217855E-3</v>
      </c>
    </row>
    <row r="2743" spans="2:7">
      <c r="B2743" s="444">
        <v>40197</v>
      </c>
      <c r="C2743" s="445">
        <v>68.687363000000005</v>
      </c>
      <c r="D2743" s="446">
        <f t="shared" si="85"/>
        <v>-0.11031185675394528</v>
      </c>
      <c r="E2743" s="80">
        <v>6.6389583768455829E-4</v>
      </c>
      <c r="F2743">
        <v>2733</v>
      </c>
      <c r="G2743" s="80">
        <f t="shared" ca="1" si="86"/>
        <v>-3.2629080370836963E-2</v>
      </c>
    </row>
    <row r="2744" spans="2:7">
      <c r="B2744" s="444">
        <v>45181</v>
      </c>
      <c r="C2744" s="445">
        <v>1234.37085</v>
      </c>
      <c r="D2744" s="446">
        <f t="shared" si="85"/>
        <v>1.5554406707275925E-2</v>
      </c>
      <c r="E2744" s="80">
        <v>6.6312034869131509E-4</v>
      </c>
      <c r="F2744">
        <v>2734</v>
      </c>
      <c r="G2744" s="80">
        <f t="shared" ca="1" si="86"/>
        <v>1.8742622382417695E-2</v>
      </c>
    </row>
    <row r="2745" spans="2:7">
      <c r="B2745" s="444">
        <v>44489</v>
      </c>
      <c r="C2745" s="445">
        <v>1085.9351810000001</v>
      </c>
      <c r="D2745" s="446">
        <f t="shared" si="85"/>
        <v>2.9861802356536016E-2</v>
      </c>
      <c r="E2745" s="80">
        <v>6.4914123011927671E-4</v>
      </c>
      <c r="F2745">
        <v>2735</v>
      </c>
      <c r="G2745" s="80">
        <f t="shared" ca="1" si="86"/>
        <v>-8.3685625532348446E-3</v>
      </c>
    </row>
    <row r="2746" spans="2:7">
      <c r="B2746" s="444">
        <v>43199</v>
      </c>
      <c r="C2746" s="445">
        <v>399.98672499999998</v>
      </c>
      <c r="D2746" s="446">
        <f t="shared" si="85"/>
        <v>4.4877458959216021E-3</v>
      </c>
      <c r="E2746" s="80">
        <v>6.2991994164618426E-4</v>
      </c>
      <c r="F2746">
        <v>2736</v>
      </c>
      <c r="G2746" s="80">
        <f t="shared" ca="1" si="86"/>
        <v>-8.8234185993700913E-3</v>
      </c>
    </row>
    <row r="2747" spans="2:7">
      <c r="B2747" s="444">
        <v>43006</v>
      </c>
      <c r="C2747" s="445">
        <v>365.652557</v>
      </c>
      <c r="D2747" s="446">
        <f t="shared" si="85"/>
        <v>4.6120165409875957E-2</v>
      </c>
      <c r="E2747" s="80">
        <v>6.2868542082661349E-4</v>
      </c>
      <c r="F2747">
        <v>2737</v>
      </c>
      <c r="G2747" s="80">
        <f t="shared" ca="1" si="86"/>
        <v>-1.3093593690406188E-2</v>
      </c>
    </row>
    <row r="2748" spans="2:7">
      <c r="B2748" s="444">
        <v>41110</v>
      </c>
      <c r="C2748" s="445">
        <v>90.386748999999995</v>
      </c>
      <c r="D2748" s="446">
        <f t="shared" si="85"/>
        <v>-7.2176582107068676E-2</v>
      </c>
      <c r="E2748" s="80">
        <v>6.2585924322222652E-4</v>
      </c>
      <c r="F2748">
        <v>2738</v>
      </c>
      <c r="G2748" s="80">
        <f t="shared" ca="1" si="86"/>
        <v>-4.20813561833876E-4</v>
      </c>
    </row>
    <row r="2749" spans="2:7">
      <c r="B2749" s="444">
        <v>44308</v>
      </c>
      <c r="C2749" s="445">
        <v>833.04107699999997</v>
      </c>
      <c r="D2749" s="446">
        <f t="shared" si="85"/>
        <v>5.0812086017602009E-3</v>
      </c>
      <c r="E2749" s="80">
        <v>6.2419294644389112E-4</v>
      </c>
      <c r="F2749">
        <v>2739</v>
      </c>
      <c r="G2749" s="80">
        <f t="shared" ca="1" si="86"/>
        <v>-3.5957926861800722E-2</v>
      </c>
    </row>
    <row r="2750" spans="2:7">
      <c r="B2750" s="444">
        <v>44084</v>
      </c>
      <c r="C2750" s="445">
        <v>618.540344</v>
      </c>
      <c r="D2750" s="446">
        <f t="shared" si="85"/>
        <v>-2.8173360962920557E-2</v>
      </c>
      <c r="E2750" s="80">
        <v>6.2333068878106523E-4</v>
      </c>
      <c r="F2750">
        <v>2740</v>
      </c>
      <c r="G2750" s="80">
        <f t="shared" ca="1" si="86"/>
        <v>-2.0652259837654192E-2</v>
      </c>
    </row>
    <row r="2751" spans="2:7">
      <c r="B2751" s="444">
        <v>45362</v>
      </c>
      <c r="C2751" s="445">
        <v>1604.6397710000001</v>
      </c>
      <c r="D2751" s="446">
        <f t="shared" si="85"/>
        <v>6.942970978617069E-2</v>
      </c>
      <c r="E2751" s="80">
        <v>6.1063360141777601E-4</v>
      </c>
      <c r="F2751">
        <v>2741</v>
      </c>
      <c r="G2751" s="80">
        <f t="shared" ca="1" si="86"/>
        <v>6.2937735644899512E-3</v>
      </c>
    </row>
    <row r="2752" spans="2:7">
      <c r="B2752" s="444">
        <v>42417</v>
      </c>
      <c r="C2752" s="445">
        <v>331.14450099999999</v>
      </c>
      <c r="D2752" s="446">
        <f t="shared" si="85"/>
        <v>2.4342534231688751E-2</v>
      </c>
      <c r="E2752" s="80">
        <v>6.0676786726521215E-4</v>
      </c>
      <c r="F2752">
        <v>2742</v>
      </c>
      <c r="G2752" s="80">
        <f t="shared" ca="1" si="86"/>
        <v>5.1289101072767972E-3</v>
      </c>
    </row>
    <row r="2753" spans="2:7">
      <c r="B2753" s="444">
        <v>41409</v>
      </c>
      <c r="C2753" s="445">
        <v>142.178955</v>
      </c>
      <c r="D2753" s="446">
        <f t="shared" si="85"/>
        <v>0.10001593879502702</v>
      </c>
      <c r="E2753" s="80">
        <v>6.0382922738266842E-4</v>
      </c>
      <c r="F2753">
        <v>2743</v>
      </c>
      <c r="G2753" s="80">
        <f t="shared" ca="1" si="86"/>
        <v>-9.7315193562353911E-3</v>
      </c>
    </row>
    <row r="2754" spans="2:7">
      <c r="B2754" s="444">
        <v>37644</v>
      </c>
      <c r="C2754" s="445">
        <v>12.286336</v>
      </c>
      <c r="D2754" s="446">
        <f t="shared" si="85"/>
        <v>-0.13822627169085666</v>
      </c>
      <c r="E2754" s="80">
        <v>5.9931702779492113E-4</v>
      </c>
      <c r="F2754">
        <v>2744</v>
      </c>
      <c r="G2754" s="80">
        <f t="shared" ca="1" si="86"/>
        <v>-2.6209824204784352E-2</v>
      </c>
    </row>
    <row r="2755" spans="2:7">
      <c r="B2755" s="444">
        <v>43682</v>
      </c>
      <c r="C2755" s="445">
        <v>428.54361</v>
      </c>
      <c r="D2755" s="446">
        <f t="shared" si="85"/>
        <v>-1.654771821599843E-2</v>
      </c>
      <c r="E2755" s="80">
        <v>5.9397946782291378E-4</v>
      </c>
      <c r="F2755">
        <v>2745</v>
      </c>
      <c r="G2755" s="80">
        <f t="shared" ca="1" si="86"/>
        <v>-5.065624693690097E-4</v>
      </c>
    </row>
    <row r="2756" spans="2:7">
      <c r="B2756" s="444">
        <v>44417</v>
      </c>
      <c r="C2756" s="445">
        <v>925.32183799999996</v>
      </c>
      <c r="D2756" s="446">
        <f t="shared" si="85"/>
        <v>8.492916463116762E-2</v>
      </c>
      <c r="E2756" s="80">
        <v>5.7154827447414291E-4</v>
      </c>
      <c r="F2756">
        <v>2746</v>
      </c>
      <c r="G2756" s="80">
        <f t="shared" ca="1" si="86"/>
        <v>1.8100171477876126E-2</v>
      </c>
    </row>
    <row r="2757" spans="2:7">
      <c r="B2757" s="444">
        <v>40940</v>
      </c>
      <c r="C2757" s="445">
        <v>82.166961999999998</v>
      </c>
      <c r="D2757" s="446">
        <f t="shared" si="85"/>
        <v>-3.9891184540700286E-2</v>
      </c>
      <c r="E2757" s="80">
        <v>5.7118811511758238E-4</v>
      </c>
      <c r="F2757">
        <v>2747</v>
      </c>
      <c r="G2757" s="80">
        <f t="shared" ca="1" si="86"/>
        <v>-2.9165873615595691E-2</v>
      </c>
    </row>
    <row r="2758" spans="2:7">
      <c r="B2758" s="444">
        <v>42641</v>
      </c>
      <c r="C2758" s="445">
        <v>324.71112099999999</v>
      </c>
      <c r="D2758" s="446">
        <f t="shared" si="85"/>
        <v>5.9535346005715084E-2</v>
      </c>
      <c r="E2758" s="80">
        <v>5.6572704847912547E-4</v>
      </c>
      <c r="F2758">
        <v>2748</v>
      </c>
      <c r="G2758" s="80">
        <f t="shared" ca="1" si="86"/>
        <v>-3.7476959936350689E-2</v>
      </c>
    </row>
    <row r="2759" spans="2:7">
      <c r="B2759" s="444">
        <v>40245</v>
      </c>
      <c r="C2759" s="445">
        <v>65.704620000000006</v>
      </c>
      <c r="D2759" s="446">
        <f t="shared" si="85"/>
        <v>-3.6394109900634519E-2</v>
      </c>
      <c r="E2759" s="80">
        <v>5.566175633491266E-4</v>
      </c>
      <c r="F2759">
        <v>2749</v>
      </c>
      <c r="G2759" s="80">
        <f t="shared" ca="1" si="86"/>
        <v>9.2887931089018147E-3</v>
      </c>
    </row>
    <row r="2760" spans="2:7">
      <c r="B2760" s="444">
        <v>41765</v>
      </c>
      <c r="C2760" s="445">
        <v>266.98681599999998</v>
      </c>
      <c r="D2760" s="446">
        <f t="shared" si="85"/>
        <v>1.2558489102237669E-2</v>
      </c>
      <c r="E2760" s="80">
        <v>5.4312312465731871E-4</v>
      </c>
      <c r="F2760">
        <v>2750</v>
      </c>
      <c r="G2760" s="80">
        <f t="shared" ca="1" si="86"/>
        <v>-2.6347901967624411E-3</v>
      </c>
    </row>
    <row r="2761" spans="2:7">
      <c r="B2761" s="444">
        <v>41247</v>
      </c>
      <c r="C2761" s="445">
        <v>122.928825</v>
      </c>
      <c r="D2761" s="446">
        <f t="shared" si="85"/>
        <v>-9.3904606369181742E-3</v>
      </c>
      <c r="E2761" s="80">
        <v>5.4080019823166126E-4</v>
      </c>
      <c r="F2761">
        <v>2751</v>
      </c>
      <c r="G2761" s="80">
        <f t="shared" ca="1" si="86"/>
        <v>3.3481379497107867E-3</v>
      </c>
    </row>
    <row r="2762" spans="2:7">
      <c r="B2762" s="444">
        <v>41638</v>
      </c>
      <c r="C2762" s="445">
        <v>239.41682399999999</v>
      </c>
      <c r="D2762" s="446">
        <f t="shared" si="85"/>
        <v>-3.1201284348170044E-2</v>
      </c>
      <c r="E2762" s="80">
        <v>5.2160956634028643E-4</v>
      </c>
      <c r="F2762">
        <v>2752</v>
      </c>
      <c r="G2762" s="80">
        <f t="shared" ca="1" si="86"/>
        <v>-7.2579473926038173E-4</v>
      </c>
    </row>
    <row r="2763" spans="2:7">
      <c r="B2763" s="444">
        <v>42979</v>
      </c>
      <c r="C2763" s="445">
        <v>361.704407</v>
      </c>
      <c r="D2763" s="446">
        <f t="shared" ref="D2763:D2826" si="87">B2763/B2764-1</f>
        <v>3.9445680564960783E-2</v>
      </c>
      <c r="E2763" s="80">
        <v>5.2000127972062771E-4</v>
      </c>
      <c r="F2763">
        <v>2753</v>
      </c>
      <c r="G2763" s="80">
        <f t="shared" ref="G2763:G2826" ca="1" si="88">_xlfn.NORM.INV(RAND(),M$13,M$14)</f>
        <v>1.7396730357234762E-2</v>
      </c>
    </row>
    <row r="2764" spans="2:7">
      <c r="B2764" s="444">
        <v>41348</v>
      </c>
      <c r="C2764" s="445">
        <v>150.61732499999999</v>
      </c>
      <c r="D2764" s="446">
        <f t="shared" si="87"/>
        <v>-4.0827688596084211E-2</v>
      </c>
      <c r="E2764" s="80">
        <v>5.0517706854802391E-4</v>
      </c>
      <c r="F2764">
        <v>2754</v>
      </c>
      <c r="G2764" s="80">
        <f t="shared" ca="1" si="88"/>
        <v>-1.9808462083758388E-4</v>
      </c>
    </row>
    <row r="2765" spans="2:7">
      <c r="B2765" s="444">
        <v>43108</v>
      </c>
      <c r="C2765" s="445">
        <v>377.10400399999997</v>
      </c>
      <c r="D2765" s="446">
        <f t="shared" si="87"/>
        <v>1.5787737405155822E-2</v>
      </c>
      <c r="E2765" s="80">
        <v>4.999687489684046E-4</v>
      </c>
      <c r="F2765">
        <v>2755</v>
      </c>
      <c r="G2765" s="80">
        <f t="shared" ca="1" si="88"/>
        <v>-3.9395744172661076E-2</v>
      </c>
    </row>
    <row r="2766" spans="2:7">
      <c r="B2766" s="444">
        <v>42438</v>
      </c>
      <c r="C2766" s="445">
        <v>327.47091699999999</v>
      </c>
      <c r="D2766" s="446">
        <f t="shared" si="87"/>
        <v>-1.8847476794048301E-4</v>
      </c>
      <c r="E2766" s="80">
        <v>4.9080341725415977E-4</v>
      </c>
      <c r="F2766">
        <v>2756</v>
      </c>
      <c r="G2766" s="80">
        <f t="shared" ca="1" si="88"/>
        <v>-2.9335052813939454E-2</v>
      </c>
    </row>
    <row r="2767" spans="2:7">
      <c r="B2767" s="444">
        <v>42446</v>
      </c>
      <c r="C2767" s="445">
        <v>327.33029199999999</v>
      </c>
      <c r="D2767" s="446">
        <f t="shared" si="87"/>
        <v>-9.4282380396732979E-3</v>
      </c>
      <c r="E2767" s="80">
        <v>4.9073303811875135E-4</v>
      </c>
      <c r="F2767">
        <v>2757</v>
      </c>
      <c r="G2767" s="80">
        <f t="shared" ca="1" si="88"/>
        <v>1.5621125460265001E-2</v>
      </c>
    </row>
    <row r="2768" spans="2:7">
      <c r="B2768" s="444">
        <v>42850</v>
      </c>
      <c r="C2768" s="445">
        <v>339.42166099999997</v>
      </c>
      <c r="D2768" s="446">
        <f t="shared" si="87"/>
        <v>-3.5170674592452489E-2</v>
      </c>
      <c r="E2768" s="80">
        <v>4.8809148362671806E-4</v>
      </c>
      <c r="F2768">
        <v>2758</v>
      </c>
      <c r="G2768" s="80">
        <f t="shared" ca="1" si="88"/>
        <v>7.5228841285844951E-3</v>
      </c>
    </row>
    <row r="2769" spans="2:7">
      <c r="B2769" s="444">
        <v>44412</v>
      </c>
      <c r="C2769" s="445">
        <v>915.98535200000003</v>
      </c>
      <c r="D2769" s="446">
        <f t="shared" si="87"/>
        <v>0.12660764567108895</v>
      </c>
      <c r="E2769" s="80">
        <v>4.8119108972066726E-4</v>
      </c>
      <c r="F2769">
        <v>2759</v>
      </c>
      <c r="G2769" s="80">
        <f t="shared" ca="1" si="88"/>
        <v>5.4310897734710702E-3</v>
      </c>
    </row>
    <row r="2770" spans="2:7">
      <c r="B2770" s="444">
        <v>39421</v>
      </c>
      <c r="C2770" s="445">
        <v>52.431705000000001</v>
      </c>
      <c r="D2770" s="446">
        <f t="shared" si="87"/>
        <v>-8.5126134280210763E-2</v>
      </c>
      <c r="E2770" s="80">
        <v>4.8077997334261546E-4</v>
      </c>
      <c r="F2770">
        <v>2760</v>
      </c>
      <c r="G2770" s="80">
        <f t="shared" ca="1" si="88"/>
        <v>1.6187783617264015E-2</v>
      </c>
    </row>
    <row r="2771" spans="2:7">
      <c r="B2771" s="444">
        <v>43089</v>
      </c>
      <c r="C2771" s="445">
        <v>364.26870700000001</v>
      </c>
      <c r="D2771" s="446">
        <f t="shared" si="87"/>
        <v>-4.2062204041706464E-2</v>
      </c>
      <c r="E2771" s="80">
        <v>4.5998197089303083E-4</v>
      </c>
      <c r="F2771">
        <v>2761</v>
      </c>
      <c r="G2771" s="80">
        <f t="shared" ca="1" si="88"/>
        <v>-1.9855288438810782E-2</v>
      </c>
    </row>
    <row r="2772" spans="2:7">
      <c r="B2772" s="444">
        <v>44981</v>
      </c>
      <c r="C2772" s="445">
        <v>1027.274658</v>
      </c>
      <c r="D2772" s="446">
        <f t="shared" si="87"/>
        <v>5.7306724960628053E-2</v>
      </c>
      <c r="E2772" s="80">
        <v>4.5710710775859198E-4</v>
      </c>
      <c r="F2772">
        <v>2762</v>
      </c>
      <c r="G2772" s="80">
        <f t="shared" ca="1" si="88"/>
        <v>2.4918374221603402E-2</v>
      </c>
    </row>
    <row r="2773" spans="2:7">
      <c r="B2773" s="444">
        <v>42543</v>
      </c>
      <c r="C2773" s="445">
        <v>311.86236600000001</v>
      </c>
      <c r="D2773" s="446">
        <f t="shared" si="87"/>
        <v>9.5086102602383482E-2</v>
      </c>
      <c r="E2773" s="80">
        <v>4.5455118082604606E-4</v>
      </c>
      <c r="F2773">
        <v>2763</v>
      </c>
      <c r="G2773" s="80">
        <f t="shared" ca="1" si="88"/>
        <v>1.5178813702930189E-2</v>
      </c>
    </row>
    <row r="2774" spans="2:7">
      <c r="B2774" s="444">
        <v>38849</v>
      </c>
      <c r="C2774" s="445">
        <v>46.510204000000002</v>
      </c>
      <c r="D2774" s="446">
        <f t="shared" si="87"/>
        <v>-0.10463481527576113</v>
      </c>
      <c r="E2774" s="80">
        <v>4.5186842009781181E-4</v>
      </c>
      <c r="F2774">
        <v>2764</v>
      </c>
      <c r="G2774" s="80">
        <f t="shared" ca="1" si="88"/>
        <v>6.6509689425766176E-3</v>
      </c>
    </row>
    <row r="2775" spans="2:7">
      <c r="B2775" s="444">
        <v>43389</v>
      </c>
      <c r="C2775" s="445">
        <v>422.81097399999999</v>
      </c>
      <c r="D2775" s="446">
        <f t="shared" si="87"/>
        <v>-2.1072580827110055E-2</v>
      </c>
      <c r="E2775" s="80">
        <v>4.4871373721311336E-4</v>
      </c>
      <c r="F2775">
        <v>2765</v>
      </c>
      <c r="G2775" s="80">
        <f t="shared" ca="1" si="88"/>
        <v>1.5044189238717282E-2</v>
      </c>
    </row>
    <row r="2776" spans="2:7">
      <c r="B2776" s="444">
        <v>44323</v>
      </c>
      <c r="C2776" s="445">
        <v>802.32135000000005</v>
      </c>
      <c r="D2776" s="446">
        <f t="shared" si="87"/>
        <v>3.01445637521498E-2</v>
      </c>
      <c r="E2776" s="80">
        <v>4.3662291604706915E-4</v>
      </c>
      <c r="F2776">
        <v>2766</v>
      </c>
      <c r="G2776" s="80">
        <f t="shared" ca="1" si="88"/>
        <v>9.935578986206655E-3</v>
      </c>
    </row>
    <row r="2777" spans="2:7">
      <c r="B2777" s="444">
        <v>43026</v>
      </c>
      <c r="C2777" s="445">
        <v>385.91558800000001</v>
      </c>
      <c r="D2777" s="446">
        <f t="shared" si="87"/>
        <v>0.10258052943136109</v>
      </c>
      <c r="E2777" s="80">
        <v>4.3329792407398315E-4</v>
      </c>
      <c r="F2777">
        <v>2767</v>
      </c>
      <c r="G2777" s="80">
        <f t="shared" ca="1" si="88"/>
        <v>-1.3120338866761472E-2</v>
      </c>
    </row>
    <row r="2778" spans="2:7">
      <c r="B2778" s="444">
        <v>39023</v>
      </c>
      <c r="C2778" s="445">
        <v>50.186233999999999</v>
      </c>
      <c r="D2778" s="446">
        <f t="shared" si="87"/>
        <v>-8.1206441891128245E-2</v>
      </c>
      <c r="E2778" s="80">
        <v>4.227247715280491E-4</v>
      </c>
      <c r="F2778">
        <v>2768</v>
      </c>
      <c r="G2778" s="80">
        <f t="shared" ca="1" si="88"/>
        <v>-1.6636271143553184E-3</v>
      </c>
    </row>
    <row r="2779" spans="2:7">
      <c r="B2779" s="444">
        <v>42472</v>
      </c>
      <c r="C2779" s="445">
        <v>337.10644500000001</v>
      </c>
      <c r="D2779" s="446">
        <f t="shared" si="87"/>
        <v>5.5231185867971933E-2</v>
      </c>
      <c r="E2779" s="80">
        <v>4.1705405501080151E-4</v>
      </c>
      <c r="F2779">
        <v>2769</v>
      </c>
      <c r="G2779" s="80">
        <f t="shared" ca="1" si="88"/>
        <v>-1.7105022221088735E-2</v>
      </c>
    </row>
    <row r="2780" spans="2:7">
      <c r="B2780" s="444">
        <v>40249</v>
      </c>
      <c r="C2780" s="445">
        <v>65.914863999999994</v>
      </c>
      <c r="D2780" s="446">
        <f t="shared" si="87"/>
        <v>-0.10724425516813063</v>
      </c>
      <c r="E2780" s="80">
        <v>4.1583022786140234E-4</v>
      </c>
      <c r="F2780">
        <v>2770</v>
      </c>
      <c r="G2780" s="80">
        <f t="shared" ca="1" si="88"/>
        <v>-4.2927249172622903E-2</v>
      </c>
    </row>
    <row r="2781" spans="2:7">
      <c r="B2781" s="444">
        <v>45084</v>
      </c>
      <c r="C2781" s="445">
        <v>1077.4681399999999</v>
      </c>
      <c r="D2781" s="446">
        <f t="shared" si="87"/>
        <v>1.4537107880642663E-2</v>
      </c>
      <c r="E2781" s="80">
        <v>3.9872662105344681E-4</v>
      </c>
      <c r="F2781">
        <v>2771</v>
      </c>
      <c r="G2781" s="80">
        <f t="shared" ca="1" si="88"/>
        <v>2.5100418731954125E-2</v>
      </c>
    </row>
    <row r="2782" spans="2:7">
      <c r="B2782" s="444">
        <v>44438</v>
      </c>
      <c r="C2782" s="445">
        <v>1024.7198490000001</v>
      </c>
      <c r="D2782" s="446">
        <f t="shared" si="87"/>
        <v>9.7451348414501648E-2</v>
      </c>
      <c r="E2782" s="80">
        <v>3.8695100270302873E-4</v>
      </c>
      <c r="F2782">
        <v>2772</v>
      </c>
      <c r="G2782" s="80">
        <f t="shared" ca="1" si="88"/>
        <v>8.8085000175756045E-3</v>
      </c>
    </row>
    <row r="2783" spans="2:7">
      <c r="B2783" s="444">
        <v>40492</v>
      </c>
      <c r="C2783" s="445">
        <v>74.673278999999994</v>
      </c>
      <c r="D2783" s="446">
        <f t="shared" si="87"/>
        <v>-7.1774064140476379E-2</v>
      </c>
      <c r="E2783" s="80">
        <v>3.7101993870125582E-4</v>
      </c>
      <c r="F2783">
        <v>2773</v>
      </c>
      <c r="G2783" s="80">
        <f t="shared" ca="1" si="88"/>
        <v>-1.6780219769230196E-2</v>
      </c>
    </row>
    <row r="2784" spans="2:7">
      <c r="B2784" s="444">
        <v>43623</v>
      </c>
      <c r="C2784" s="445">
        <v>457.57644699999997</v>
      </c>
      <c r="D2784" s="446">
        <f t="shared" si="87"/>
        <v>6.6968325791855188E-2</v>
      </c>
      <c r="E2784" s="80">
        <v>3.7042282952493011E-4</v>
      </c>
      <c r="F2784">
        <v>2774</v>
      </c>
      <c r="G2784" s="80">
        <f t="shared" ca="1" si="88"/>
        <v>8.1487265559730768E-3</v>
      </c>
    </row>
    <row r="2785" spans="2:7">
      <c r="B2785" s="444">
        <v>40885</v>
      </c>
      <c r="C2785" s="445">
        <v>78.011841000000004</v>
      </c>
      <c r="D2785" s="446">
        <f t="shared" si="87"/>
        <v>8.2845565060783333E-2</v>
      </c>
      <c r="E2785" s="80">
        <v>3.5924115854490957E-4</v>
      </c>
      <c r="F2785">
        <v>2775</v>
      </c>
      <c r="G2785" s="80">
        <f t="shared" ca="1" si="88"/>
        <v>2.9088071469824207E-2</v>
      </c>
    </row>
    <row r="2786" spans="2:7">
      <c r="B2786" s="444">
        <v>37757</v>
      </c>
      <c r="C2786" s="445">
        <v>10.413398000000001</v>
      </c>
      <c r="D2786" s="446">
        <f t="shared" si="87"/>
        <v>-0.1431132696366566</v>
      </c>
      <c r="E2786" s="80">
        <v>3.5409240908879092E-4</v>
      </c>
      <c r="F2786">
        <v>2776</v>
      </c>
      <c r="G2786" s="80">
        <f t="shared" ca="1" si="88"/>
        <v>-3.6052094896939779E-2</v>
      </c>
    </row>
    <row r="2787" spans="2:7">
      <c r="B2787" s="444">
        <v>44063</v>
      </c>
      <c r="C2787" s="445">
        <v>608.00860599999999</v>
      </c>
      <c r="D2787" s="446">
        <f t="shared" si="87"/>
        <v>2.3459456948412338E-2</v>
      </c>
      <c r="E2787" s="80">
        <v>3.5227531963744063E-4</v>
      </c>
      <c r="F2787">
        <v>2777</v>
      </c>
      <c r="G2787" s="80">
        <f t="shared" ca="1" si="88"/>
        <v>2.6545351486756789E-2</v>
      </c>
    </row>
    <row r="2788" spans="2:7">
      <c r="B2788" s="444">
        <v>43053</v>
      </c>
      <c r="C2788" s="445">
        <v>364.24774200000002</v>
      </c>
      <c r="D2788" s="446">
        <f t="shared" si="87"/>
        <v>2.3317170564746137E-2</v>
      </c>
      <c r="E2788" s="80">
        <v>3.4496941906558831E-4</v>
      </c>
      <c r="F2788">
        <v>2778</v>
      </c>
      <c r="G2788" s="80">
        <f t="shared" ca="1" si="88"/>
        <v>5.6418034472426864E-3</v>
      </c>
    </row>
    <row r="2789" spans="2:7">
      <c r="B2789" s="444">
        <v>42072</v>
      </c>
      <c r="C2789" s="445">
        <v>405.33850100000001</v>
      </c>
      <c r="D2789" s="446">
        <f t="shared" si="87"/>
        <v>1.083587612022785E-2</v>
      </c>
      <c r="E2789" s="80">
        <v>3.3899213526655814E-4</v>
      </c>
      <c r="F2789">
        <v>2779</v>
      </c>
      <c r="G2789" s="80">
        <f t="shared" ca="1" si="88"/>
        <v>1.7864157816467077E-2</v>
      </c>
    </row>
    <row r="2790" spans="2:7">
      <c r="B2790" s="444">
        <v>41621</v>
      </c>
      <c r="C2790" s="445">
        <v>225.66572600000001</v>
      </c>
      <c r="D2790" s="446">
        <f t="shared" si="87"/>
        <v>2.6867660120398762E-2</v>
      </c>
      <c r="E2790" s="80">
        <v>3.3881040471728241E-4</v>
      </c>
      <c r="F2790">
        <v>2780</v>
      </c>
      <c r="G2790" s="80">
        <f t="shared" ca="1" si="88"/>
        <v>2.4638029629018055E-2</v>
      </c>
    </row>
    <row r="2791" spans="2:7">
      <c r="B2791" s="444">
        <v>40532</v>
      </c>
      <c r="C2791" s="445">
        <v>82.813582999999994</v>
      </c>
      <c r="D2791" s="446">
        <f t="shared" si="87"/>
        <v>-5.7943056362579903E-2</v>
      </c>
      <c r="E2791" s="80">
        <v>3.3462227695557623E-4</v>
      </c>
      <c r="F2791">
        <v>2781</v>
      </c>
      <c r="G2791" s="80">
        <f t="shared" ca="1" si="88"/>
        <v>-1.5887445029932643E-2</v>
      </c>
    </row>
    <row r="2792" spans="2:7">
      <c r="B2792" s="444">
        <v>43025</v>
      </c>
      <c r="C2792" s="445">
        <v>385.74844400000001</v>
      </c>
      <c r="D2792" s="446">
        <f t="shared" si="87"/>
        <v>0.1410953454449011</v>
      </c>
      <c r="E2792" s="80">
        <v>3.2502201605622005E-4</v>
      </c>
      <c r="F2792">
        <v>2782</v>
      </c>
      <c r="G2792" s="80">
        <f t="shared" ca="1" si="88"/>
        <v>4.6822014855657972E-3</v>
      </c>
    </row>
    <row r="2793" spans="2:7">
      <c r="B2793" s="444">
        <v>37705</v>
      </c>
      <c r="C2793" s="445">
        <v>11.565125</v>
      </c>
      <c r="D2793" s="446">
        <f t="shared" si="87"/>
        <v>-0.16557859561378274</v>
      </c>
      <c r="E2793" s="80">
        <v>3.1812626914273778E-4</v>
      </c>
      <c r="F2793">
        <v>2783</v>
      </c>
      <c r="G2793" s="80">
        <f t="shared" ca="1" si="88"/>
        <v>1.2970802494429019E-2</v>
      </c>
    </row>
    <row r="2794" spans="2:7">
      <c r="B2794" s="444">
        <v>45187</v>
      </c>
      <c r="C2794" s="445">
        <v>1256.124634</v>
      </c>
      <c r="D2794" s="446">
        <f t="shared" si="87"/>
        <v>0.19996282231723184</v>
      </c>
      <c r="E2794" s="80">
        <v>3.0669736787514168E-4</v>
      </c>
      <c r="F2794">
        <v>2784</v>
      </c>
      <c r="G2794" s="80">
        <f t="shared" ca="1" si="88"/>
        <v>-2.1278697909013981E-2</v>
      </c>
    </row>
    <row r="2795" spans="2:7">
      <c r="B2795" s="444">
        <v>37657</v>
      </c>
      <c r="C2795" s="445">
        <v>12.286336</v>
      </c>
      <c r="D2795" s="446">
        <f t="shared" si="87"/>
        <v>-0.1108566301473366</v>
      </c>
      <c r="E2795" s="80">
        <v>2.9985378566022014E-4</v>
      </c>
      <c r="F2795">
        <v>2785</v>
      </c>
      <c r="G2795" s="80">
        <f t="shared" ca="1" si="88"/>
        <v>-5.7470736523961537E-3</v>
      </c>
    </row>
    <row r="2796" spans="2:7">
      <c r="B2796" s="444">
        <v>42352</v>
      </c>
      <c r="C2796" s="445">
        <v>335.173248</v>
      </c>
      <c r="D2796" s="446">
        <f t="shared" si="87"/>
        <v>-6.6951598334471618E-2</v>
      </c>
      <c r="E2796" s="80">
        <v>2.9754960035677236E-4</v>
      </c>
      <c r="F2796">
        <v>2786</v>
      </c>
      <c r="G2796" s="80">
        <f t="shared" ca="1" si="88"/>
        <v>6.1584358486958561E-3</v>
      </c>
    </row>
    <row r="2797" spans="2:7">
      <c r="B2797" s="444">
        <v>45391</v>
      </c>
      <c r="C2797" s="445">
        <v>1508.5268550000001</v>
      </c>
      <c r="D2797" s="446">
        <f t="shared" si="87"/>
        <v>2.4766334040727811E-2</v>
      </c>
      <c r="E2797" s="80">
        <v>2.9212585435711702E-4</v>
      </c>
      <c r="F2797">
        <v>2787</v>
      </c>
      <c r="G2797" s="80">
        <f t="shared" ca="1" si="88"/>
        <v>3.305073717050902E-2</v>
      </c>
    </row>
    <row r="2798" spans="2:7">
      <c r="B2798" s="444">
        <v>44294</v>
      </c>
      <c r="C2798" s="445">
        <v>898.51330600000006</v>
      </c>
      <c r="D2798" s="446">
        <f t="shared" si="87"/>
        <v>-2.1948419007242537E-2</v>
      </c>
      <c r="E2798" s="80">
        <v>2.8919006542404979E-4</v>
      </c>
      <c r="F2798">
        <v>2788</v>
      </c>
      <c r="G2798" s="80">
        <f t="shared" ca="1" si="88"/>
        <v>-8.226494757625321E-3</v>
      </c>
    </row>
    <row r="2799" spans="2:7">
      <c r="B2799" s="444">
        <v>45288</v>
      </c>
      <c r="C2799" s="445">
        <v>1430.8511960000001</v>
      </c>
      <c r="D2799" s="446">
        <f t="shared" si="87"/>
        <v>7.160096540627503E-2</v>
      </c>
      <c r="E2799" s="80">
        <v>2.7162540810587998E-4</v>
      </c>
      <c r="F2799">
        <v>2789</v>
      </c>
      <c r="G2799" s="80">
        <f t="shared" ca="1" si="88"/>
        <v>-1.0921676297134052E-2</v>
      </c>
    </row>
    <row r="2800" spans="2:7">
      <c r="B2800" s="444">
        <v>42262</v>
      </c>
      <c r="C2800" s="445">
        <v>368.08621199999999</v>
      </c>
      <c r="D2800" s="446">
        <f t="shared" si="87"/>
        <v>0.12351127179923438</v>
      </c>
      <c r="E2800" s="80">
        <v>2.6910991625483938E-4</v>
      </c>
      <c r="F2800">
        <v>2790</v>
      </c>
      <c r="G2800" s="80">
        <f t="shared" ca="1" si="88"/>
        <v>-1.7912435294903134E-2</v>
      </c>
    </row>
    <row r="2801" spans="2:7">
      <c r="B2801" s="444">
        <v>37616</v>
      </c>
      <c r="C2801" s="445">
        <v>13.842824</v>
      </c>
      <c r="D2801" s="446">
        <f t="shared" si="87"/>
        <v>-8.0450778595350436E-2</v>
      </c>
      <c r="E2801" s="80">
        <v>2.662737905878565E-4</v>
      </c>
      <c r="F2801">
        <v>2791</v>
      </c>
      <c r="G2801" s="80">
        <f t="shared" ca="1" si="88"/>
        <v>-2.0913984892829893E-2</v>
      </c>
    </row>
    <row r="2802" spans="2:7">
      <c r="B2802" s="444">
        <v>40907</v>
      </c>
      <c r="C2802" s="445">
        <v>72.446899000000002</v>
      </c>
      <c r="D2802" s="446">
        <f t="shared" si="87"/>
        <v>-2.794477580020438E-2</v>
      </c>
      <c r="E2802" s="80">
        <v>2.5785528384414391E-4</v>
      </c>
      <c r="F2802">
        <v>2792</v>
      </c>
      <c r="G2802" s="80">
        <f t="shared" ca="1" si="88"/>
        <v>4.9002402412038168E-2</v>
      </c>
    </row>
    <row r="2803" spans="2:7">
      <c r="B2803" s="444">
        <v>42083</v>
      </c>
      <c r="C2803" s="445">
        <v>384.55847199999999</v>
      </c>
      <c r="D2803" s="446">
        <f t="shared" si="87"/>
        <v>-6.8444936358605379E-2</v>
      </c>
      <c r="E2803" s="80">
        <v>2.5527991604712419E-4</v>
      </c>
      <c r="F2803">
        <v>2793</v>
      </c>
      <c r="G2803" s="80">
        <f t="shared" ca="1" si="88"/>
        <v>1.0752307699923979E-2</v>
      </c>
    </row>
    <row r="2804" spans="2:7">
      <c r="B2804" s="444">
        <v>45175</v>
      </c>
      <c r="C2804" s="445">
        <v>1189.5642089999999</v>
      </c>
      <c r="D2804" s="446">
        <f t="shared" si="87"/>
        <v>5.0923556506769607E-2</v>
      </c>
      <c r="E2804" s="80">
        <v>2.4274946960911592E-4</v>
      </c>
      <c r="F2804">
        <v>2794</v>
      </c>
      <c r="G2804" s="80">
        <f t="shared" ca="1" si="88"/>
        <v>2.7656115199935884E-3</v>
      </c>
    </row>
    <row r="2805" spans="2:7">
      <c r="B2805" s="444">
        <v>42986</v>
      </c>
      <c r="C2805" s="445">
        <v>359.093323</v>
      </c>
      <c r="D2805" s="446">
        <f t="shared" si="87"/>
        <v>-1.6428702178290289E-2</v>
      </c>
      <c r="E2805" s="80">
        <v>2.3299929238107531E-4</v>
      </c>
      <c r="F2805">
        <v>2795</v>
      </c>
      <c r="G2805" s="80">
        <f t="shared" ca="1" si="88"/>
        <v>3.9215339192638199E-2</v>
      </c>
    </row>
    <row r="2806" spans="2:7">
      <c r="B2806" s="444">
        <v>43704</v>
      </c>
      <c r="C2806" s="445">
        <v>464.164063</v>
      </c>
      <c r="D2806" s="446">
        <f t="shared" si="87"/>
        <v>-3.1060857998004621E-2</v>
      </c>
      <c r="E2806" s="80">
        <v>2.2918270279181918E-4</v>
      </c>
      <c r="F2806">
        <v>2796</v>
      </c>
      <c r="G2806" s="80">
        <f t="shared" ca="1" si="88"/>
        <v>7.3163139082376791E-3</v>
      </c>
    </row>
    <row r="2807" spans="2:7">
      <c r="B2807" s="444">
        <v>45105</v>
      </c>
      <c r="C2807" s="445">
        <v>1116.7857670000001</v>
      </c>
      <c r="D2807" s="446">
        <f t="shared" si="87"/>
        <v>-1.217891939769733E-3</v>
      </c>
      <c r="E2807" s="80">
        <v>2.1362822032178208E-4</v>
      </c>
      <c r="F2807">
        <v>2797</v>
      </c>
      <c r="G2807" s="80">
        <f t="shared" ca="1" si="88"/>
        <v>-1.1460027210492468E-2</v>
      </c>
    </row>
    <row r="2808" spans="2:7">
      <c r="B2808" s="444">
        <v>45160</v>
      </c>
      <c r="C2808" s="445">
        <v>1135.3248289999999</v>
      </c>
      <c r="D2808" s="446">
        <f t="shared" si="87"/>
        <v>9.8970627600807992E-2</v>
      </c>
      <c r="E2808" s="80">
        <v>2.1207503367137726E-4</v>
      </c>
      <c r="F2808">
        <v>2798</v>
      </c>
      <c r="G2808" s="80">
        <f t="shared" ca="1" si="88"/>
        <v>-4.2090101045706013E-2</v>
      </c>
    </row>
    <row r="2809" spans="2:7">
      <c r="B2809" s="444">
        <v>41093</v>
      </c>
      <c r="C2809" s="445">
        <v>91.281577999999996</v>
      </c>
      <c r="D2809" s="446">
        <f t="shared" si="87"/>
        <v>7.6775934805963786E-2</v>
      </c>
      <c r="E2809" s="80">
        <v>2.0673284623340393E-4</v>
      </c>
      <c r="F2809">
        <v>2799</v>
      </c>
      <c r="G2809" s="80">
        <f t="shared" ca="1" si="88"/>
        <v>3.6568635747341378E-2</v>
      </c>
    </row>
    <row r="2810" spans="2:7">
      <c r="B2810" s="444">
        <v>38163</v>
      </c>
      <c r="C2810" s="445">
        <v>22.933389999999999</v>
      </c>
      <c r="D2810" s="446">
        <f t="shared" si="87"/>
        <v>-6.2172855282235262E-2</v>
      </c>
      <c r="E2810" s="80">
        <v>1.9830917765895073E-4</v>
      </c>
      <c r="F2810">
        <v>2800</v>
      </c>
      <c r="G2810" s="80">
        <f t="shared" ca="1" si="88"/>
        <v>-1.9537225071648911E-2</v>
      </c>
    </row>
    <row r="2811" spans="2:7">
      <c r="B2811" s="444">
        <v>40693</v>
      </c>
      <c r="C2811" s="445">
        <v>94.5625</v>
      </c>
      <c r="D2811" s="446">
        <f t="shared" si="87"/>
        <v>-9.3070939847110457E-2</v>
      </c>
      <c r="E2811" s="80">
        <v>1.9681863742193606E-4</v>
      </c>
      <c r="F2811">
        <v>2801</v>
      </c>
      <c r="G2811" s="80">
        <f t="shared" ca="1" si="88"/>
        <v>9.7560845573361546E-3</v>
      </c>
    </row>
    <row r="2812" spans="2:7">
      <c r="B2812" s="444">
        <v>44869</v>
      </c>
      <c r="C2812" s="445">
        <v>972.03417999999999</v>
      </c>
      <c r="D2812" s="446">
        <f t="shared" si="87"/>
        <v>9.0880357880916973E-2</v>
      </c>
      <c r="E2812" s="80">
        <v>1.9123560194045375E-4</v>
      </c>
      <c r="F2812">
        <v>2802</v>
      </c>
      <c r="G2812" s="80">
        <f t="shared" ca="1" si="88"/>
        <v>-3.6478980750771203E-2</v>
      </c>
    </row>
    <row r="2813" spans="2:7">
      <c r="B2813" s="444">
        <v>41131</v>
      </c>
      <c r="C2813" s="445">
        <v>101.124634</v>
      </c>
      <c r="D2813" s="446">
        <f t="shared" si="87"/>
        <v>-5.7233886494911568E-2</v>
      </c>
      <c r="E2813" s="80">
        <v>1.8645817901874473E-4</v>
      </c>
      <c r="F2813">
        <v>2803</v>
      </c>
      <c r="G2813" s="80">
        <f t="shared" ca="1" si="88"/>
        <v>1.9560383647739345E-2</v>
      </c>
    </row>
    <row r="2814" spans="2:7">
      <c r="B2814" s="444">
        <v>43628</v>
      </c>
      <c r="C2814" s="445">
        <v>469.65594499999997</v>
      </c>
      <c r="D2814" s="446">
        <f t="shared" si="87"/>
        <v>1.9488713371033306E-2</v>
      </c>
      <c r="E2814" s="80">
        <v>1.806094827769833E-4</v>
      </c>
      <c r="F2814">
        <v>2804</v>
      </c>
      <c r="G2814" s="80">
        <f t="shared" ca="1" si="88"/>
        <v>-2.6896143519064476E-2</v>
      </c>
    </row>
    <row r="2815" spans="2:7">
      <c r="B2815" s="444">
        <v>42794</v>
      </c>
      <c r="C2815" s="445">
        <v>347.76275600000002</v>
      </c>
      <c r="D2815" s="446">
        <f t="shared" si="87"/>
        <v>8.1202627589691767E-2</v>
      </c>
      <c r="E2815" s="80">
        <v>1.7861053600043419E-4</v>
      </c>
      <c r="F2815">
        <v>2805</v>
      </c>
      <c r="G2815" s="80">
        <f t="shared" ca="1" si="88"/>
        <v>4.0681236576690538E-2</v>
      </c>
    </row>
    <row r="2816" spans="2:7">
      <c r="B2816" s="444">
        <v>39580</v>
      </c>
      <c r="C2816" s="445">
        <v>49.177703999999999</v>
      </c>
      <c r="D2816" s="446">
        <f t="shared" si="87"/>
        <v>-7.8999418266433974E-2</v>
      </c>
      <c r="E2816" s="80">
        <v>1.7370643466119162E-4</v>
      </c>
      <c r="F2816">
        <v>2806</v>
      </c>
      <c r="G2816" s="80">
        <f t="shared" ca="1" si="88"/>
        <v>-3.9874444993228411E-2</v>
      </c>
    </row>
    <row r="2817" spans="2:7">
      <c r="B2817" s="444">
        <v>42975</v>
      </c>
      <c r="C2817" s="445">
        <v>362.49826000000002</v>
      </c>
      <c r="D2817" s="446">
        <f t="shared" si="87"/>
        <v>9.0514616321559105E-2</v>
      </c>
      <c r="E2817" s="80">
        <v>1.7311769192063231E-4</v>
      </c>
      <c r="F2817">
        <v>2807</v>
      </c>
      <c r="G2817" s="80">
        <f t="shared" ca="1" si="88"/>
        <v>-5.3386664490772118E-2</v>
      </c>
    </row>
    <row r="2818" spans="2:7">
      <c r="B2818" s="444">
        <v>39408</v>
      </c>
      <c r="C2818" s="445">
        <v>48.464184000000003</v>
      </c>
      <c r="D2818" s="446">
        <f t="shared" si="87"/>
        <v>2.8848915228572247E-2</v>
      </c>
      <c r="E2818" s="80">
        <v>1.7209482158464517E-4</v>
      </c>
      <c r="F2818">
        <v>2808</v>
      </c>
      <c r="G2818" s="80">
        <f t="shared" ca="1" si="88"/>
        <v>1.5401926148678122E-3</v>
      </c>
    </row>
    <row r="2819" spans="2:7">
      <c r="B2819" s="444">
        <v>38303</v>
      </c>
      <c r="C2819" s="445">
        <v>27.322084</v>
      </c>
      <c r="D2819" s="446">
        <f t="shared" si="87"/>
        <v>-7.0631338865434046E-2</v>
      </c>
      <c r="E2819" s="80">
        <v>1.6670614070890544E-4</v>
      </c>
      <c r="F2819">
        <v>2809</v>
      </c>
      <c r="G2819" s="80">
        <f t="shared" ca="1" si="88"/>
        <v>-2.8162350340522488E-2</v>
      </c>
    </row>
    <row r="2820" spans="2:7">
      <c r="B2820" s="444">
        <v>41214</v>
      </c>
      <c r="C2820" s="445">
        <v>115.323959</v>
      </c>
      <c r="D2820" s="446">
        <f t="shared" si="87"/>
        <v>-4.5530338119499802E-2</v>
      </c>
      <c r="E2820" s="80">
        <v>1.6462429024222125E-4</v>
      </c>
      <c r="F2820">
        <v>2810</v>
      </c>
      <c r="G2820" s="80">
        <f t="shared" ca="1" si="88"/>
        <v>-4.0437235629192346E-2</v>
      </c>
    </row>
    <row r="2821" spans="2:7">
      <c r="B2821" s="444">
        <v>43180</v>
      </c>
      <c r="C2821" s="445">
        <v>393.31494099999998</v>
      </c>
      <c r="D2821" s="446">
        <f t="shared" si="87"/>
        <v>7.7614175193411628E-2</v>
      </c>
      <c r="E2821" s="80">
        <v>1.6024842172224218E-4</v>
      </c>
      <c r="F2821">
        <v>2811</v>
      </c>
      <c r="G2821" s="80">
        <f t="shared" ca="1" si="88"/>
        <v>-2.6661734450677405E-2</v>
      </c>
    </row>
    <row r="2822" spans="2:7">
      <c r="B2822" s="444">
        <v>40070</v>
      </c>
      <c r="C2822" s="445">
        <v>56.697304000000003</v>
      </c>
      <c r="D2822" s="446">
        <f t="shared" si="87"/>
        <v>-9.638282518491792E-2</v>
      </c>
      <c r="E2822" s="80">
        <v>1.5975092403630597E-4</v>
      </c>
      <c r="F2822">
        <v>2812</v>
      </c>
      <c r="G2822" s="80">
        <f t="shared" ca="1" si="88"/>
        <v>-1.1306967537881331E-2</v>
      </c>
    </row>
    <row r="2823" spans="2:7">
      <c r="B2823" s="444">
        <v>44344</v>
      </c>
      <c r="C2823" s="445">
        <v>825.216003</v>
      </c>
      <c r="D2823" s="446">
        <f t="shared" si="87"/>
        <v>-2.519344970307702E-3</v>
      </c>
      <c r="E2823" s="80">
        <v>1.5904426247947967E-4</v>
      </c>
      <c r="F2823">
        <v>2813</v>
      </c>
      <c r="G2823" s="80">
        <f t="shared" ca="1" si="88"/>
        <v>-1.8039795304320035E-2</v>
      </c>
    </row>
    <row r="2824" spans="2:7">
      <c r="B2824" s="444">
        <v>44456</v>
      </c>
      <c r="C2824" s="445">
        <v>1112.7116699999999</v>
      </c>
      <c r="D2824" s="446">
        <f t="shared" si="87"/>
        <v>-1.0505698005698005E-2</v>
      </c>
      <c r="E2824" s="80">
        <v>1.5843990222697002E-4</v>
      </c>
      <c r="F2824">
        <v>2814</v>
      </c>
      <c r="G2824" s="80">
        <f t="shared" ca="1" si="88"/>
        <v>-1.852868035591259E-2</v>
      </c>
    </row>
    <row r="2825" spans="2:7">
      <c r="B2825" s="444">
        <v>44928</v>
      </c>
      <c r="C2825" s="445">
        <v>966.54791299999999</v>
      </c>
      <c r="D2825" s="446">
        <f t="shared" si="87"/>
        <v>-1.2050312252616768E-2</v>
      </c>
      <c r="E2825" s="80">
        <v>1.4412433382338108E-4</v>
      </c>
      <c r="F2825">
        <v>2815</v>
      </c>
      <c r="G2825" s="80">
        <f t="shared" ca="1" si="88"/>
        <v>2.0026288128145935E-2</v>
      </c>
    </row>
    <row r="2826" spans="2:7">
      <c r="B2826" s="444">
        <v>45476</v>
      </c>
      <c r="C2826" s="445">
        <v>1469.7312010000001</v>
      </c>
      <c r="D2826" s="446">
        <f t="shared" si="87"/>
        <v>0.18978598712783223</v>
      </c>
      <c r="E2826" s="80">
        <v>1.349843943636575E-4</v>
      </c>
      <c r="F2826">
        <v>2816</v>
      </c>
      <c r="G2826" s="80">
        <f t="shared" ca="1" si="88"/>
        <v>4.3121835806643936E-2</v>
      </c>
    </row>
    <row r="2827" spans="2:7">
      <c r="B2827" s="444">
        <v>38222</v>
      </c>
      <c r="C2827" s="445">
        <v>24.005172999999999</v>
      </c>
      <c r="D2827" s="446">
        <f t="shared" ref="D2827:D2890" si="89">B2827/B2828-1</f>
        <v>-5.5897245893540837E-2</v>
      </c>
      <c r="E2827" s="80">
        <v>1.2653040546051209E-4</v>
      </c>
      <c r="F2827">
        <v>2817</v>
      </c>
      <c r="G2827" s="80">
        <f t="shared" ref="G2827:G2890" ca="1" si="90">_xlfn.NORM.INV(RAND(),M$13,M$14)</f>
        <v>1.7121298673343312E-2</v>
      </c>
    </row>
    <row r="2828" spans="2:7">
      <c r="B2828" s="444">
        <v>40485</v>
      </c>
      <c r="C2828" s="445">
        <v>74.876068000000004</v>
      </c>
      <c r="D2828" s="446">
        <f t="shared" si="89"/>
        <v>1.7568169446231519E-3</v>
      </c>
      <c r="E2828" s="80">
        <v>1.2320540718935291E-4</v>
      </c>
      <c r="F2828">
        <v>2818</v>
      </c>
      <c r="G2828" s="80">
        <f t="shared" ca="1" si="90"/>
        <v>-5.7132748917667307E-3</v>
      </c>
    </row>
    <row r="2829" spans="2:7">
      <c r="B2829" s="444">
        <v>40414</v>
      </c>
      <c r="C2829" s="445">
        <v>74.99324</v>
      </c>
      <c r="D2829" s="446">
        <f t="shared" si="89"/>
        <v>-5.4731721008560608E-2</v>
      </c>
      <c r="E2829" s="80">
        <v>1.2270611349718408E-4</v>
      </c>
      <c r="F2829">
        <v>2819</v>
      </c>
      <c r="G2829" s="80">
        <f t="shared" ca="1" si="90"/>
        <v>1.1976280912843451E-2</v>
      </c>
    </row>
    <row r="2830" spans="2:7">
      <c r="B2830" s="444">
        <v>42754</v>
      </c>
      <c r="C2830" s="445">
        <v>346.85461400000003</v>
      </c>
      <c r="D2830" s="446">
        <f t="shared" si="89"/>
        <v>8.9915748235904758E-3</v>
      </c>
      <c r="E2830" s="80">
        <v>1.1870358682708471E-4</v>
      </c>
      <c r="F2830">
        <v>2820</v>
      </c>
      <c r="G2830" s="80">
        <f t="shared" ca="1" si="90"/>
        <v>1.098800107698345E-2</v>
      </c>
    </row>
    <row r="2831" spans="2:7">
      <c r="B2831" s="444">
        <v>42373</v>
      </c>
      <c r="C2831" s="445">
        <v>337.20614599999999</v>
      </c>
      <c r="D2831" s="446">
        <f t="shared" si="89"/>
        <v>1.7041499651969438E-2</v>
      </c>
      <c r="E2831" s="80">
        <v>1.1811677952255906E-4</v>
      </c>
      <c r="F2831">
        <v>2821</v>
      </c>
      <c r="G2831" s="80">
        <f t="shared" ca="1" si="90"/>
        <v>6.5611902476249897E-3</v>
      </c>
    </row>
    <row r="2832" spans="2:7">
      <c r="B2832" s="444">
        <v>41663</v>
      </c>
      <c r="C2832" s="445">
        <v>271.88754299999999</v>
      </c>
      <c r="D2832" s="446">
        <f t="shared" si="89"/>
        <v>1.6666666666666607E-2</v>
      </c>
      <c r="E2832" s="80">
        <v>1.0652965150814708E-4</v>
      </c>
      <c r="F2832">
        <v>2822</v>
      </c>
      <c r="G2832" s="80">
        <f t="shared" ca="1" si="90"/>
        <v>-4.7593887477938704E-2</v>
      </c>
    </row>
    <row r="2833" spans="2:7">
      <c r="B2833" s="444">
        <v>40980</v>
      </c>
      <c r="C2833" s="445">
        <v>95.123412999999999</v>
      </c>
      <c r="D2833" s="446">
        <f t="shared" si="89"/>
        <v>-6.3870614035087758E-2</v>
      </c>
      <c r="E2833" s="80">
        <v>9.8902363548702965E-5</v>
      </c>
      <c r="F2833">
        <v>2823</v>
      </c>
      <c r="G2833" s="80">
        <f t="shared" ca="1" si="90"/>
        <v>3.9230003074728043E-2</v>
      </c>
    </row>
    <row r="2834" spans="2:7">
      <c r="B2834" s="444">
        <v>43776</v>
      </c>
      <c r="C2834" s="445">
        <v>488.51925699999998</v>
      </c>
      <c r="D2834" s="446">
        <f t="shared" si="89"/>
        <v>-1.4598540145985828E-3</v>
      </c>
      <c r="E2834" s="80">
        <v>8.7027684220641888E-5</v>
      </c>
      <c r="F2834">
        <v>2824</v>
      </c>
      <c r="G2834" s="80">
        <f t="shared" ca="1" si="90"/>
        <v>-3.3086600121675747E-2</v>
      </c>
    </row>
    <row r="2835" spans="2:7">
      <c r="B2835" s="444">
        <v>43840</v>
      </c>
      <c r="C2835" s="445">
        <v>493.73010299999999</v>
      </c>
      <c r="D2835" s="446">
        <f t="shared" si="89"/>
        <v>0.13510434467401988</v>
      </c>
      <c r="E2835" s="80">
        <v>8.6171909848831163E-5</v>
      </c>
      <c r="F2835">
        <v>2825</v>
      </c>
      <c r="G2835" s="80">
        <f t="shared" ca="1" si="90"/>
        <v>3.733602171095788E-2</v>
      </c>
    </row>
    <row r="2836" spans="2:7">
      <c r="B2836" s="444">
        <v>38622</v>
      </c>
      <c r="C2836" s="445">
        <v>36.439621000000002</v>
      </c>
      <c r="D2836" s="446">
        <f t="shared" si="89"/>
        <v>-6.5453577564304255E-2</v>
      </c>
      <c r="E2836" s="80">
        <v>8.5957788084289888E-5</v>
      </c>
      <c r="F2836">
        <v>2826</v>
      </c>
      <c r="G2836" s="80">
        <f t="shared" ca="1" si="90"/>
        <v>1.48862343974706E-2</v>
      </c>
    </row>
    <row r="2837" spans="2:7">
      <c r="B2837" s="444">
        <v>41327</v>
      </c>
      <c r="C2837" s="445">
        <v>136.981033</v>
      </c>
      <c r="D2837" s="446">
        <f t="shared" si="89"/>
        <v>-4.0558109300273926E-2</v>
      </c>
      <c r="E2837" s="80">
        <v>6.929176573033935E-5</v>
      </c>
      <c r="F2837">
        <v>2827</v>
      </c>
      <c r="G2837" s="80">
        <f t="shared" ca="1" si="90"/>
        <v>1.8957245943386665E-2</v>
      </c>
    </row>
    <row r="2838" spans="2:7">
      <c r="B2838" s="444">
        <v>43074</v>
      </c>
      <c r="C2838" s="445">
        <v>355.118469</v>
      </c>
      <c r="D2838" s="446">
        <f t="shared" si="89"/>
        <v>-2.7960192268634443E-2</v>
      </c>
      <c r="E2838" s="80">
        <v>5.9040122118103611E-5</v>
      </c>
      <c r="F2838">
        <v>2828</v>
      </c>
      <c r="G2838" s="80">
        <f t="shared" ca="1" si="90"/>
        <v>1.4725414044574845E-2</v>
      </c>
    </row>
    <row r="2839" spans="2:7">
      <c r="B2839" s="444">
        <v>44313</v>
      </c>
      <c r="C2839" s="445">
        <v>804.41845699999999</v>
      </c>
      <c r="D2839" s="446">
        <f t="shared" si="89"/>
        <v>-1.644662731491886E-3</v>
      </c>
      <c r="E2839" s="80">
        <v>5.3949957058652132E-5</v>
      </c>
      <c r="F2839">
        <v>2829</v>
      </c>
      <c r="G2839" s="80">
        <f t="shared" ca="1" si="90"/>
        <v>-1.0694833987710187E-2</v>
      </c>
    </row>
    <row r="2840" spans="2:7">
      <c r="B2840" s="444">
        <v>44386</v>
      </c>
      <c r="C2840" s="445">
        <v>855.24615500000004</v>
      </c>
      <c r="D2840" s="446">
        <f t="shared" si="89"/>
        <v>-2.4311966939242091E-2</v>
      </c>
      <c r="E2840" s="80">
        <v>5.1028848997436427E-5</v>
      </c>
      <c r="F2840">
        <v>2830</v>
      </c>
      <c r="G2840" s="80">
        <f t="shared" ca="1" si="90"/>
        <v>2.3888413171394639E-2</v>
      </c>
    </row>
    <row r="2841" spans="2:7">
      <c r="B2841" s="444">
        <v>45492</v>
      </c>
      <c r="C2841" s="445">
        <v>1582.417236</v>
      </c>
      <c r="D2841" s="446">
        <f t="shared" si="89"/>
        <v>4.8595158155151363E-3</v>
      </c>
      <c r="E2841" s="80">
        <v>0</v>
      </c>
      <c r="F2841">
        <v>2831</v>
      </c>
      <c r="G2841" s="80">
        <f t="shared" ca="1" si="90"/>
        <v>-3.5878401360789659E-2</v>
      </c>
    </row>
    <row r="2842" spans="2:7">
      <c r="B2842" s="444">
        <v>45272</v>
      </c>
      <c r="C2842" s="445">
        <v>1336.4458010000001</v>
      </c>
      <c r="D2842" s="446">
        <f t="shared" si="89"/>
        <v>8.5546248440562245E-3</v>
      </c>
      <c r="E2842" s="80">
        <v>0</v>
      </c>
      <c r="F2842">
        <v>2832</v>
      </c>
      <c r="G2842" s="80">
        <f t="shared" ca="1" si="90"/>
        <v>6.9756649120882239E-3</v>
      </c>
    </row>
    <row r="2843" spans="2:7">
      <c r="B2843" s="444">
        <v>44888</v>
      </c>
      <c r="C2843" s="445">
        <v>1026.012939</v>
      </c>
      <c r="D2843" s="446">
        <f t="shared" si="89"/>
        <v>2.0089082810653469E-2</v>
      </c>
      <c r="E2843" s="80">
        <v>0</v>
      </c>
      <c r="F2843">
        <v>2833</v>
      </c>
      <c r="G2843" s="80">
        <f t="shared" ca="1" si="90"/>
        <v>2.9238751668529922E-3</v>
      </c>
    </row>
    <row r="2844" spans="2:7">
      <c r="B2844" s="444">
        <v>44004</v>
      </c>
      <c r="C2844" s="445">
        <v>486.20806900000002</v>
      </c>
      <c r="D2844" s="446">
        <f t="shared" si="89"/>
        <v>4.3441145783932544E-2</v>
      </c>
      <c r="E2844" s="80">
        <v>0</v>
      </c>
      <c r="F2844">
        <v>2834</v>
      </c>
      <c r="G2844" s="80">
        <f t="shared" ca="1" si="90"/>
        <v>2.0465626088531218E-2</v>
      </c>
    </row>
    <row r="2845" spans="2:7">
      <c r="B2845" s="444">
        <v>42172</v>
      </c>
      <c r="C2845" s="445">
        <v>357.27108800000002</v>
      </c>
      <c r="D2845" s="446">
        <f t="shared" si="89"/>
        <v>5.843489875259289E-3</v>
      </c>
      <c r="E2845" s="80">
        <v>0</v>
      </c>
      <c r="F2845">
        <v>2835</v>
      </c>
      <c r="G2845" s="80">
        <f t="shared" ca="1" si="90"/>
        <v>-9.20456899965965E-3</v>
      </c>
    </row>
    <row r="2846" spans="2:7">
      <c r="B2846" s="444">
        <v>41927</v>
      </c>
      <c r="C2846" s="445">
        <v>335.31939699999998</v>
      </c>
      <c r="D2846" s="446">
        <f t="shared" si="89"/>
        <v>4.1673652192657507E-3</v>
      </c>
      <c r="E2846" s="80">
        <v>0</v>
      </c>
      <c r="F2846">
        <v>2836</v>
      </c>
      <c r="G2846" s="80">
        <f t="shared" ca="1" si="90"/>
        <v>-1.4634617327082538E-3</v>
      </c>
    </row>
    <row r="2847" spans="2:7">
      <c r="B2847" s="444">
        <v>41753</v>
      </c>
      <c r="C2847" s="445">
        <v>277.78179899999998</v>
      </c>
      <c r="D2847" s="446">
        <f t="shared" si="89"/>
        <v>2.0730961985087504E-2</v>
      </c>
      <c r="E2847" s="80">
        <v>0</v>
      </c>
      <c r="F2847">
        <v>2837</v>
      </c>
      <c r="G2847" s="80">
        <f t="shared" ca="1" si="90"/>
        <v>1.7367731642682391E-2</v>
      </c>
    </row>
    <row r="2848" spans="2:7">
      <c r="B2848" s="444">
        <v>40905</v>
      </c>
      <c r="C2848" s="445">
        <v>73.175201000000001</v>
      </c>
      <c r="D2848" s="446">
        <f t="shared" si="89"/>
        <v>1.7183070572437398E-2</v>
      </c>
      <c r="E2848" s="80">
        <v>0</v>
      </c>
      <c r="F2848">
        <v>2838</v>
      </c>
      <c r="G2848" s="80">
        <f t="shared" ca="1" si="90"/>
        <v>4.5183055038574338E-2</v>
      </c>
    </row>
    <row r="2849" spans="2:7">
      <c r="B2849" s="444">
        <v>40214</v>
      </c>
      <c r="C2849" s="445">
        <v>61.636947999999997</v>
      </c>
      <c r="D2849" s="446">
        <f t="shared" si="89"/>
        <v>1.8978842011909247E-2</v>
      </c>
      <c r="E2849" s="80">
        <v>0</v>
      </c>
      <c r="F2849">
        <v>2839</v>
      </c>
      <c r="G2849" s="80">
        <f t="shared" ca="1" si="90"/>
        <v>-3.9366782998189586E-3</v>
      </c>
    </row>
    <row r="2850" spans="2:7">
      <c r="B2850" s="444">
        <v>39465</v>
      </c>
      <c r="C2850" s="445">
        <v>45.008732000000002</v>
      </c>
      <c r="D2850" s="446">
        <f t="shared" si="89"/>
        <v>1.4718197274596889E-3</v>
      </c>
      <c r="E2850" s="80">
        <v>0</v>
      </c>
      <c r="F2850">
        <v>2840</v>
      </c>
      <c r="G2850" s="80">
        <f t="shared" ca="1" si="90"/>
        <v>-1.4917468957510878E-2</v>
      </c>
    </row>
    <row r="2851" spans="2:7">
      <c r="B2851" s="444">
        <v>39407</v>
      </c>
      <c r="C2851" s="445">
        <v>48.455844999999997</v>
      </c>
      <c r="D2851" s="446">
        <f t="shared" si="89"/>
        <v>2.8247149837132834E-3</v>
      </c>
      <c r="E2851" s="80">
        <v>0</v>
      </c>
      <c r="F2851">
        <v>2841</v>
      </c>
      <c r="G2851" s="80">
        <f t="shared" ca="1" si="90"/>
        <v>-2.2980197285866023E-2</v>
      </c>
    </row>
    <row r="2852" spans="2:7">
      <c r="B2852" s="444">
        <v>39296</v>
      </c>
      <c r="C2852" s="445">
        <v>49.456553999999997</v>
      </c>
      <c r="D2852" s="446">
        <f t="shared" si="89"/>
        <v>9.1422701592192013E-3</v>
      </c>
      <c r="E2852" s="80">
        <v>0</v>
      </c>
      <c r="F2852">
        <v>2842</v>
      </c>
      <c r="G2852" s="80">
        <f t="shared" ca="1" si="90"/>
        <v>3.2043127066872422E-2</v>
      </c>
    </row>
    <row r="2853" spans="2:7">
      <c r="B2853" s="444">
        <v>38940</v>
      </c>
      <c r="C2853" s="445">
        <v>47.346930999999998</v>
      </c>
      <c r="D2853" s="446">
        <f t="shared" si="89"/>
        <v>7.2426280393171893E-3</v>
      </c>
      <c r="E2853" s="80">
        <v>0</v>
      </c>
      <c r="F2853">
        <v>2843</v>
      </c>
      <c r="G2853" s="80">
        <f t="shared" ca="1" si="90"/>
        <v>-1.4491435355036953E-2</v>
      </c>
    </row>
    <row r="2854" spans="2:7">
      <c r="B2854" s="444">
        <v>38660</v>
      </c>
      <c r="C2854" s="445">
        <v>34.640396000000003</v>
      </c>
      <c r="D2854" s="446">
        <f t="shared" si="89"/>
        <v>2.5673608049583407E-3</v>
      </c>
      <c r="E2854" s="80">
        <v>0</v>
      </c>
      <c r="F2854">
        <v>2844</v>
      </c>
      <c r="G2854" s="80">
        <f t="shared" ca="1" si="90"/>
        <v>9.9833736268883505E-3</v>
      </c>
    </row>
    <row r="2855" spans="2:7">
      <c r="B2855" s="444">
        <v>38561</v>
      </c>
      <c r="C2855" s="445">
        <v>31.361775999999999</v>
      </c>
      <c r="D2855" s="446">
        <f t="shared" si="89"/>
        <v>6.3679306835087157E-3</v>
      </c>
      <c r="E2855" s="80">
        <v>0</v>
      </c>
      <c r="F2855">
        <v>2845</v>
      </c>
      <c r="G2855" s="80">
        <f t="shared" ca="1" si="90"/>
        <v>-4.6506323477355525E-2</v>
      </c>
    </row>
    <row r="2856" spans="2:7">
      <c r="B2856" s="444">
        <v>38317</v>
      </c>
      <c r="C2856" s="445">
        <v>27.882985999999999</v>
      </c>
      <c r="D2856" s="446">
        <f t="shared" si="89"/>
        <v>2.8716128021710752E-4</v>
      </c>
      <c r="E2856" s="80">
        <v>0</v>
      </c>
      <c r="F2856">
        <v>2846</v>
      </c>
      <c r="G2856" s="80">
        <f t="shared" ca="1" si="90"/>
        <v>-2.7775630821799784E-3</v>
      </c>
    </row>
    <row r="2857" spans="2:7">
      <c r="B2857" s="444">
        <v>38306</v>
      </c>
      <c r="C2857" s="445">
        <v>27.322084</v>
      </c>
      <c r="D2857" s="446">
        <f t="shared" si="89"/>
        <v>6.2692649286866242E-4</v>
      </c>
      <c r="E2857" s="80">
        <v>0</v>
      </c>
      <c r="F2857">
        <v>2847</v>
      </c>
      <c r="G2857" s="80">
        <f t="shared" ca="1" si="90"/>
        <v>3.1575311118078972E-2</v>
      </c>
    </row>
    <row r="2858" spans="2:7">
      <c r="B2858" s="444">
        <v>38282</v>
      </c>
      <c r="C2858" s="445">
        <v>28.421156</v>
      </c>
      <c r="D2858" s="446">
        <f t="shared" si="89"/>
        <v>2.3515271862661891E-4</v>
      </c>
      <c r="E2858" s="80">
        <v>0</v>
      </c>
      <c r="F2858">
        <v>2848</v>
      </c>
      <c r="G2858" s="80">
        <f t="shared" ca="1" si="90"/>
        <v>3.2788309496159809E-2</v>
      </c>
    </row>
    <row r="2859" spans="2:7">
      <c r="B2859" s="444">
        <v>38273</v>
      </c>
      <c r="C2859" s="445">
        <v>29.576312999999999</v>
      </c>
      <c r="D2859" s="446">
        <f t="shared" si="89"/>
        <v>4.4615909508438634E-3</v>
      </c>
      <c r="E2859" s="80">
        <v>0</v>
      </c>
      <c r="F2859">
        <v>2849</v>
      </c>
      <c r="G2859" s="80">
        <f t="shared" ca="1" si="90"/>
        <v>5.3454767906443209E-3</v>
      </c>
    </row>
    <row r="2860" spans="2:7">
      <c r="B2860" s="444">
        <v>38103</v>
      </c>
      <c r="C2860" s="445">
        <v>22.687353000000002</v>
      </c>
      <c r="D2860" s="446">
        <f t="shared" si="89"/>
        <v>3.1503504764907042E-4</v>
      </c>
      <c r="E2860" s="80">
        <v>0</v>
      </c>
      <c r="F2860">
        <v>2850</v>
      </c>
      <c r="G2860" s="80">
        <f t="shared" ca="1" si="90"/>
        <v>2.4585172107714885E-2</v>
      </c>
    </row>
    <row r="2861" spans="2:7">
      <c r="B2861" s="444">
        <v>38091</v>
      </c>
      <c r="C2861" s="445">
        <v>21.671510999999999</v>
      </c>
      <c r="D2861" s="446">
        <f t="shared" si="89"/>
        <v>1.3128183584520947E-4</v>
      </c>
      <c r="E2861" s="80">
        <v>0</v>
      </c>
      <c r="F2861">
        <v>2851</v>
      </c>
      <c r="G2861" s="80">
        <f t="shared" ca="1" si="90"/>
        <v>-3.9705184915344319E-2</v>
      </c>
    </row>
    <row r="2862" spans="2:7">
      <c r="B2862" s="444">
        <v>38086</v>
      </c>
      <c r="C2862" s="445">
        <v>20.934078</v>
      </c>
      <c r="D2862" s="446">
        <f t="shared" si="89"/>
        <v>9.9873843566022913E-4</v>
      </c>
      <c r="E2862" s="80">
        <v>0</v>
      </c>
      <c r="F2862">
        <v>2852</v>
      </c>
      <c r="G2862" s="80">
        <f t="shared" ca="1" si="90"/>
        <v>2.7471839924493074E-2</v>
      </c>
    </row>
    <row r="2863" spans="2:7">
      <c r="B2863" s="444">
        <v>38048</v>
      </c>
      <c r="C2863" s="445">
        <v>21.679027999999999</v>
      </c>
      <c r="D2863" s="446">
        <f t="shared" si="89"/>
        <v>7.6277650648370887E-4</v>
      </c>
      <c r="E2863" s="80">
        <v>0</v>
      </c>
      <c r="F2863">
        <v>2853</v>
      </c>
      <c r="G2863" s="80">
        <f t="shared" ca="1" si="90"/>
        <v>1.1084878095292223E-2</v>
      </c>
    </row>
    <row r="2864" spans="2:7">
      <c r="B2864" s="444">
        <v>38019</v>
      </c>
      <c r="C2864" s="445">
        <v>22.685887999999998</v>
      </c>
      <c r="D2864" s="446">
        <f t="shared" si="89"/>
        <v>1.8415237293489817E-4</v>
      </c>
      <c r="E2864" s="80">
        <v>0</v>
      </c>
      <c r="F2864">
        <v>2854</v>
      </c>
      <c r="G2864" s="80">
        <f t="shared" ca="1" si="90"/>
        <v>2.3044430882922493E-2</v>
      </c>
    </row>
    <row r="2865" spans="2:7">
      <c r="B2865" s="444">
        <v>38012</v>
      </c>
      <c r="C2865" s="445">
        <v>24.185310000000001</v>
      </c>
      <c r="D2865" s="446">
        <f t="shared" si="89"/>
        <v>8.4254870984734609E-4</v>
      </c>
      <c r="E2865" s="80">
        <v>0</v>
      </c>
      <c r="F2865">
        <v>2855</v>
      </c>
      <c r="G2865" s="80">
        <f t="shared" ca="1" si="90"/>
        <v>3.4643583151878959E-2</v>
      </c>
    </row>
    <row r="2866" spans="2:7">
      <c r="B2866" s="444">
        <v>37980</v>
      </c>
      <c r="C2866" s="445">
        <v>21.591581000000001</v>
      </c>
      <c r="D2866" s="446">
        <f t="shared" si="89"/>
        <v>7.6414323733242639E-4</v>
      </c>
      <c r="E2866" s="80">
        <v>0</v>
      </c>
      <c r="F2866">
        <v>2856</v>
      </c>
      <c r="G2866" s="80">
        <f t="shared" ca="1" si="90"/>
        <v>-2.3223997766431487E-2</v>
      </c>
    </row>
    <row r="2867" spans="2:7">
      <c r="B2867" s="444">
        <v>37951</v>
      </c>
      <c r="C2867" s="445">
        <v>20.020952000000001</v>
      </c>
      <c r="D2867" s="446">
        <f t="shared" si="89"/>
        <v>8.9326066728698805E-3</v>
      </c>
      <c r="E2867" s="80">
        <v>0</v>
      </c>
      <c r="F2867">
        <v>2857</v>
      </c>
      <c r="G2867" s="80">
        <f t="shared" ca="1" si="90"/>
        <v>7.0730713264840752E-3</v>
      </c>
    </row>
    <row r="2868" spans="2:7">
      <c r="B2868" s="444">
        <v>37615</v>
      </c>
      <c r="C2868" s="445">
        <v>13.839138999999999</v>
      </c>
      <c r="D2868" s="446">
        <f t="shared" si="89"/>
        <v>6.9169171832195175E-4</v>
      </c>
      <c r="E2868" s="80">
        <v>0</v>
      </c>
      <c r="F2868">
        <v>2858</v>
      </c>
      <c r="G2868" s="80">
        <f t="shared" ca="1" si="90"/>
        <v>-1.6278406700207713E-2</v>
      </c>
    </row>
    <row r="2869" spans="2:7">
      <c r="B2869" s="444">
        <v>37589</v>
      </c>
      <c r="C2869" s="445">
        <v>13.761868</v>
      </c>
      <c r="D2869" s="446">
        <f t="shared" si="89"/>
        <v>2.6610606987942376E-4</v>
      </c>
      <c r="E2869" s="80">
        <v>0</v>
      </c>
      <c r="F2869">
        <v>2859</v>
      </c>
      <c r="G2869" s="80">
        <f t="shared" ca="1" si="90"/>
        <v>3.6477933512919503E-2</v>
      </c>
    </row>
    <row r="2870" spans="2:7">
      <c r="B2870" s="444">
        <v>37579</v>
      </c>
      <c r="C2870" s="445">
        <v>12.510794000000001</v>
      </c>
      <c r="D2870" s="446">
        <f t="shared" si="89"/>
        <v>3.4605760528139129E-4</v>
      </c>
      <c r="E2870" s="80">
        <v>0</v>
      </c>
      <c r="F2870">
        <v>2860</v>
      </c>
      <c r="G2870" s="80">
        <f t="shared" ca="1" si="90"/>
        <v>-3.5934858953172912E-3</v>
      </c>
    </row>
    <row r="2871" spans="2:7">
      <c r="B2871" s="444">
        <v>37566</v>
      </c>
      <c r="C2871" s="445">
        <v>12.003002</v>
      </c>
      <c r="D2871" s="446">
        <f t="shared" si="89"/>
        <v>5.8597911783508927E-4</v>
      </c>
      <c r="E2871" s="80">
        <v>0</v>
      </c>
      <c r="F2871">
        <v>2861</v>
      </c>
      <c r="G2871" s="80">
        <f t="shared" ca="1" si="90"/>
        <v>2.7678861966851664E-2</v>
      </c>
    </row>
    <row r="2872" spans="2:7">
      <c r="B2872" s="444">
        <v>37544</v>
      </c>
      <c r="C2872" s="445">
        <v>15.154726</v>
      </c>
      <c r="D2872" s="446">
        <f t="shared" si="89"/>
        <v>3.4638032559741738E-4</v>
      </c>
      <c r="E2872" s="80">
        <v>0</v>
      </c>
      <c r="F2872">
        <v>2862</v>
      </c>
      <c r="G2872" s="80">
        <f t="shared" ca="1" si="90"/>
        <v>-1.3832372633838966E-2</v>
      </c>
    </row>
    <row r="2873" spans="2:7">
      <c r="B2873" s="444">
        <v>37531</v>
      </c>
      <c r="C2873" s="445">
        <v>15.048804000000001</v>
      </c>
      <c r="D2873" s="446">
        <f t="shared" si="89"/>
        <v>5.8652590045049635E-4</v>
      </c>
      <c r="E2873" s="80">
        <v>0</v>
      </c>
      <c r="F2873">
        <v>2863</v>
      </c>
      <c r="G2873" s="80">
        <f t="shared" ca="1" si="90"/>
        <v>3.257083384594732E-2</v>
      </c>
    </row>
    <row r="2874" spans="2:7">
      <c r="B2874" s="444">
        <v>37509</v>
      </c>
      <c r="C2874" s="445">
        <v>15.498082999999999</v>
      </c>
      <c r="D2874" s="446">
        <f t="shared" si="89"/>
        <v>6.9364778699676499E-4</v>
      </c>
      <c r="E2874" s="80">
        <v>0</v>
      </c>
      <c r="F2874">
        <v>2864</v>
      </c>
      <c r="G2874" s="80">
        <f t="shared" ca="1" si="90"/>
        <v>1.6116501323258647E-2</v>
      </c>
    </row>
    <row r="2875" spans="2:7">
      <c r="B2875" s="444">
        <v>37483</v>
      </c>
      <c r="C2875" s="445">
        <v>13.4453</v>
      </c>
      <c r="D2875" s="446">
        <f t="shared" si="89"/>
        <v>-0.1759985930664556</v>
      </c>
      <c r="E2875" s="80">
        <v>0</v>
      </c>
      <c r="F2875">
        <v>2865</v>
      </c>
      <c r="G2875" s="80">
        <f t="shared" ca="1" si="90"/>
        <v>2.4101321671111647E-2</v>
      </c>
    </row>
    <row r="2876" spans="2:7">
      <c r="B2876" s="444">
        <v>45489</v>
      </c>
      <c r="C2876" s="445">
        <v>1557.607544</v>
      </c>
      <c r="D2876" s="446">
        <f t="shared" si="89"/>
        <v>4.5027452962392855E-2</v>
      </c>
      <c r="E2876" s="80">
        <v>-3.1817015357704648E-5</v>
      </c>
      <c r="F2876">
        <v>2866</v>
      </c>
      <c r="G2876" s="80">
        <f t="shared" ca="1" si="90"/>
        <v>1.0341765334781265E-2</v>
      </c>
    </row>
    <row r="2877" spans="2:7">
      <c r="B2877" s="444">
        <v>43529</v>
      </c>
      <c r="C2877" s="445">
        <v>445.27596999999997</v>
      </c>
      <c r="D2877" s="446">
        <f t="shared" si="89"/>
        <v>-2.9843095301774092E-2</v>
      </c>
      <c r="E2877" s="80">
        <v>-4.7152802637451252E-5</v>
      </c>
      <c r="F2877">
        <v>2867</v>
      </c>
      <c r="G2877" s="80">
        <f t="shared" ca="1" si="90"/>
        <v>5.4052646342487645E-3</v>
      </c>
    </row>
    <row r="2878" spans="2:7">
      <c r="B2878" s="444">
        <v>44868</v>
      </c>
      <c r="C2878" s="445">
        <v>971.84832800000004</v>
      </c>
      <c r="D2878" s="446">
        <f t="shared" si="89"/>
        <v>6.5900128284316128E-2</v>
      </c>
      <c r="E2878" s="80">
        <v>-4.7727392002205882E-5</v>
      </c>
      <c r="F2878">
        <v>2868</v>
      </c>
      <c r="G2878" s="80">
        <f t="shared" ca="1" si="90"/>
        <v>-1.2643000339087581E-2</v>
      </c>
    </row>
    <row r="2879" spans="2:7">
      <c r="B2879" s="444">
        <v>42094</v>
      </c>
      <c r="C2879" s="445">
        <v>384.75466899999998</v>
      </c>
      <c r="D2879" s="446">
        <f t="shared" si="89"/>
        <v>-9.2032482052488707E-3</v>
      </c>
      <c r="E2879" s="80">
        <v>-5.0918166795033137E-5</v>
      </c>
      <c r="F2879">
        <v>2869</v>
      </c>
      <c r="G2879" s="80">
        <f t="shared" ca="1" si="90"/>
        <v>-6.6089933785894893E-3</v>
      </c>
    </row>
    <row r="2880" spans="2:7">
      <c r="B2880" s="444">
        <v>42485</v>
      </c>
      <c r="C2880" s="445">
        <v>339.29458599999998</v>
      </c>
      <c r="D2880" s="446">
        <f t="shared" si="89"/>
        <v>2.5118231830904447E-2</v>
      </c>
      <c r="E2880" s="80">
        <v>-5.9360818549625272E-5</v>
      </c>
      <c r="F2880">
        <v>2870</v>
      </c>
      <c r="G2880" s="80">
        <f t="shared" ca="1" si="90"/>
        <v>1.9433333617297283E-2</v>
      </c>
    </row>
    <row r="2881" spans="2:7">
      <c r="B2881" s="444">
        <v>41444</v>
      </c>
      <c r="C2881" s="445">
        <v>148.701019</v>
      </c>
      <c r="D2881" s="446">
        <f t="shared" si="89"/>
        <v>3.340918994819253E-3</v>
      </c>
      <c r="E2881" s="80">
        <v>-6.4232151996690412E-5</v>
      </c>
      <c r="F2881">
        <v>2871</v>
      </c>
      <c r="G2881" s="80">
        <f t="shared" ca="1" si="90"/>
        <v>4.8933790008531455E-3</v>
      </c>
    </row>
    <row r="2882" spans="2:7">
      <c r="B2882" s="444">
        <v>41306</v>
      </c>
      <c r="C2882" s="445">
        <v>130.83807400000001</v>
      </c>
      <c r="D2882" s="446">
        <f t="shared" si="89"/>
        <v>-5.7478608100399287E-2</v>
      </c>
      <c r="E2882" s="80">
        <v>-7.253478503777E-5</v>
      </c>
      <c r="F2882">
        <v>2872</v>
      </c>
      <c r="G2882" s="80">
        <f t="shared" ca="1" si="90"/>
        <v>-1.5015835421807696E-2</v>
      </c>
    </row>
    <row r="2883" spans="2:7">
      <c r="B2883" s="444">
        <v>43825</v>
      </c>
      <c r="C2883" s="445">
        <v>476.84283399999998</v>
      </c>
      <c r="D2883" s="446">
        <f t="shared" si="89"/>
        <v>4.7317481180547238E-2</v>
      </c>
      <c r="E2883" s="80">
        <v>-8.9270922247530748E-5</v>
      </c>
      <c r="F2883">
        <v>2873</v>
      </c>
      <c r="G2883" s="80">
        <f t="shared" ca="1" si="90"/>
        <v>-4.2478518081595834E-2</v>
      </c>
    </row>
    <row r="2884" spans="2:7">
      <c r="B2884" s="444">
        <v>41845</v>
      </c>
      <c r="C2884" s="445">
        <v>305.57064800000001</v>
      </c>
      <c r="D2884" s="446">
        <f t="shared" si="89"/>
        <v>-5.7056583365256763E-2</v>
      </c>
      <c r="E2884" s="80">
        <v>-9.4568202699152337E-5</v>
      </c>
      <c r="F2884">
        <v>2874</v>
      </c>
      <c r="G2884" s="80">
        <f t="shared" ca="1" si="90"/>
        <v>1.4214708956077933E-2</v>
      </c>
    </row>
    <row r="2885" spans="2:7">
      <c r="B2885" s="444">
        <v>44377</v>
      </c>
      <c r="C2885" s="445">
        <v>861.06829800000003</v>
      </c>
      <c r="D2885" s="446">
        <f t="shared" si="89"/>
        <v>8.3608038483139246E-2</v>
      </c>
      <c r="E2885" s="80">
        <v>-1.0170748598170576E-4</v>
      </c>
      <c r="F2885">
        <v>2875</v>
      </c>
      <c r="G2885" s="80">
        <f t="shared" ca="1" si="90"/>
        <v>-1.2873814752640173E-2</v>
      </c>
    </row>
    <row r="2886" spans="2:7">
      <c r="B2886" s="444">
        <v>40953</v>
      </c>
      <c r="C2886" s="445">
        <v>87.861785999999995</v>
      </c>
      <c r="D2886" s="446">
        <f t="shared" si="89"/>
        <v>5.8455114822546506E-3</v>
      </c>
      <c r="E2886" s="80">
        <v>-1.0705442453717851E-4</v>
      </c>
      <c r="F2886">
        <v>2876</v>
      </c>
      <c r="G2886" s="80">
        <f t="shared" ca="1" si="90"/>
        <v>3.2416874483866792E-2</v>
      </c>
    </row>
    <row r="2887" spans="2:7">
      <c r="B2887" s="444">
        <v>40715</v>
      </c>
      <c r="C2887" s="445">
        <v>86.422897000000006</v>
      </c>
      <c r="D2887" s="446">
        <f t="shared" si="89"/>
        <v>-7.2699114036486212E-2</v>
      </c>
      <c r="E2887" s="80">
        <v>-1.0751781251872039E-4</v>
      </c>
      <c r="F2887">
        <v>2877</v>
      </c>
      <c r="G2887" s="80">
        <f t="shared" ca="1" si="90"/>
        <v>3.2110734285244767E-2</v>
      </c>
    </row>
    <row r="2888" spans="2:7">
      <c r="B2888" s="444">
        <v>43907</v>
      </c>
      <c r="C2888" s="445">
        <v>384.67297400000001</v>
      </c>
      <c r="D2888" s="446">
        <f t="shared" si="89"/>
        <v>-2.9443621653882701E-2</v>
      </c>
      <c r="E2888" s="80">
        <v>-1.1081692352543637E-4</v>
      </c>
      <c r="F2888">
        <v>2878</v>
      </c>
      <c r="G2888" s="80">
        <f t="shared" ca="1" si="90"/>
        <v>4.9479214903822843E-2</v>
      </c>
    </row>
    <row r="2889" spans="2:7">
      <c r="B2889" s="444">
        <v>45239</v>
      </c>
      <c r="C2889" s="445">
        <v>1231.6914059999999</v>
      </c>
      <c r="D2889" s="446">
        <f t="shared" si="89"/>
        <v>0.11997128215284825</v>
      </c>
      <c r="E2889" s="80">
        <v>-1.1832083409202276E-4</v>
      </c>
      <c r="F2889">
        <v>2879</v>
      </c>
      <c r="G2889" s="80">
        <f t="shared" ca="1" si="90"/>
        <v>-4.0974066234268108E-2</v>
      </c>
    </row>
    <row r="2890" spans="2:7">
      <c r="B2890" s="444">
        <v>40393</v>
      </c>
      <c r="C2890" s="445">
        <v>71.996398999999997</v>
      </c>
      <c r="D2890" s="446">
        <f t="shared" si="89"/>
        <v>2.7306804359159553E-3</v>
      </c>
      <c r="E2890" s="80">
        <v>-1.2735126084484349E-4</v>
      </c>
      <c r="F2890">
        <v>2880</v>
      </c>
      <c r="G2890" s="80">
        <f t="shared" ca="1" si="90"/>
        <v>-5.6499545946378134E-2</v>
      </c>
    </row>
    <row r="2891" spans="2:7">
      <c r="B2891" s="444">
        <v>40283</v>
      </c>
      <c r="C2891" s="445">
        <v>65.211051999999995</v>
      </c>
      <c r="D2891" s="446">
        <f t="shared" ref="D2891:D2954" si="91">B2891/B2892-1</f>
        <v>-0.10116696789164825</v>
      </c>
      <c r="E2891" s="80">
        <v>-1.3966540193011134E-4</v>
      </c>
      <c r="F2891">
        <v>2881</v>
      </c>
      <c r="G2891" s="80">
        <f t="shared" ref="G2891:G2954" ca="1" si="92">_xlfn.NORM.INV(RAND(),M$13,M$14)</f>
        <v>1.986675362041217E-2</v>
      </c>
    </row>
    <row r="2892" spans="2:7">
      <c r="B2892" s="444">
        <v>44817</v>
      </c>
      <c r="C2892" s="445">
        <v>879.589966</v>
      </c>
      <c r="D2892" s="446">
        <f t="shared" si="91"/>
        <v>3.54411662777534E-2</v>
      </c>
      <c r="E2892" s="80">
        <v>-1.5686667394188003E-4</v>
      </c>
      <c r="F2892">
        <v>2882</v>
      </c>
      <c r="G2892" s="80">
        <f t="shared" ca="1" si="92"/>
        <v>1.3907817657910222E-2</v>
      </c>
    </row>
    <row r="2893" spans="2:7">
      <c r="B2893" s="444">
        <v>43283</v>
      </c>
      <c r="C2893" s="445">
        <v>389.44094799999999</v>
      </c>
      <c r="D2893" s="446">
        <f t="shared" si="91"/>
        <v>0.1263108589867028</v>
      </c>
      <c r="E2893" s="80">
        <v>-1.6187253615818076E-4</v>
      </c>
      <c r="F2893">
        <v>2883</v>
      </c>
      <c r="G2893" s="80">
        <f t="shared" ca="1" si="92"/>
        <v>2.5440366479232259E-4</v>
      </c>
    </row>
    <row r="2894" spans="2:7">
      <c r="B2894" s="444">
        <v>38429</v>
      </c>
      <c r="C2894" s="445">
        <v>28.331154000000002</v>
      </c>
      <c r="D2894" s="446">
        <f t="shared" si="91"/>
        <v>-1.6481969646559014E-2</v>
      </c>
      <c r="E2894" s="80">
        <v>-1.6424447822338539E-4</v>
      </c>
      <c r="F2894">
        <v>2884</v>
      </c>
      <c r="G2894" s="80">
        <f t="shared" ca="1" si="92"/>
        <v>6.1516956010750886E-3</v>
      </c>
    </row>
    <row r="2895" spans="2:7">
      <c r="B2895" s="444">
        <v>39073</v>
      </c>
      <c r="C2895" s="445">
        <v>49.574345000000001</v>
      </c>
      <c r="D2895" s="446">
        <f t="shared" si="91"/>
        <v>-8.216861243569562E-2</v>
      </c>
      <c r="E2895" s="80">
        <v>-1.6509846986234589E-4</v>
      </c>
      <c r="F2895">
        <v>2885</v>
      </c>
      <c r="G2895" s="80">
        <f t="shared" ca="1" si="92"/>
        <v>-1.3611540970773642E-2</v>
      </c>
    </row>
    <row r="2896" spans="2:7">
      <c r="B2896" s="444">
        <v>42571</v>
      </c>
      <c r="C2896" s="445">
        <v>295.48898300000002</v>
      </c>
      <c r="D2896" s="446">
        <f t="shared" si="91"/>
        <v>-4.3520266019592024E-2</v>
      </c>
      <c r="E2896" s="80">
        <v>-2.0538002065795258E-4</v>
      </c>
      <c r="F2896">
        <v>2886</v>
      </c>
      <c r="G2896" s="80">
        <f t="shared" ca="1" si="92"/>
        <v>-2.0529235716741728E-2</v>
      </c>
    </row>
    <row r="2897" spans="2:7">
      <c r="B2897" s="444">
        <v>44508</v>
      </c>
      <c r="C2897" s="445">
        <v>1050.3707280000001</v>
      </c>
      <c r="D2897" s="446">
        <f t="shared" si="91"/>
        <v>3.9021089432729195E-3</v>
      </c>
      <c r="E2897" s="80">
        <v>-2.1170136328874101E-4</v>
      </c>
      <c r="F2897">
        <v>2887</v>
      </c>
      <c r="G2897" s="80">
        <f t="shared" ca="1" si="92"/>
        <v>-1.8562729183322215E-2</v>
      </c>
    </row>
    <row r="2898" spans="2:7">
      <c r="B2898" s="444">
        <v>44335</v>
      </c>
      <c r="C2898" s="445">
        <v>815.45410200000003</v>
      </c>
      <c r="D2898" s="446">
        <f t="shared" si="91"/>
        <v>-6.2313675386098666E-3</v>
      </c>
      <c r="E2898" s="80">
        <v>-2.1461714554948941E-4</v>
      </c>
      <c r="F2898">
        <v>2888</v>
      </c>
      <c r="G2898" s="80">
        <f t="shared" ca="1" si="92"/>
        <v>5.3429367762729017E-2</v>
      </c>
    </row>
    <row r="2899" spans="2:7">
      <c r="B2899" s="444">
        <v>44613</v>
      </c>
      <c r="C2899" s="445">
        <v>1042.995361</v>
      </c>
      <c r="D2899" s="446">
        <f t="shared" si="91"/>
        <v>3.8791999441171621E-2</v>
      </c>
      <c r="E2899" s="80">
        <v>-2.1483590353421622E-4</v>
      </c>
      <c r="F2899">
        <v>2889</v>
      </c>
      <c r="G2899" s="80">
        <f t="shared" ca="1" si="92"/>
        <v>-6.6070933383028749E-3</v>
      </c>
    </row>
    <row r="2900" spans="2:7">
      <c r="B2900" s="444">
        <v>42947</v>
      </c>
      <c r="C2900" s="445">
        <v>372.20163000000002</v>
      </c>
      <c r="D2900" s="446">
        <f t="shared" si="91"/>
        <v>1.5031552078655697E-2</v>
      </c>
      <c r="E2900" s="80">
        <v>-2.2395207731762401E-4</v>
      </c>
      <c r="F2900">
        <v>2890</v>
      </c>
      <c r="G2900" s="80">
        <f t="shared" ca="1" si="92"/>
        <v>1.2538977475287412E-2</v>
      </c>
    </row>
    <row r="2901" spans="2:7">
      <c r="B2901" s="444">
        <v>42311</v>
      </c>
      <c r="C2901" s="445">
        <v>349.22427399999998</v>
      </c>
      <c r="D2901" s="446">
        <f t="shared" si="91"/>
        <v>-3.0498143989734605E-2</v>
      </c>
      <c r="E2901" s="80">
        <v>-2.2837697039346239E-4</v>
      </c>
      <c r="F2901">
        <v>2891</v>
      </c>
      <c r="G2901" s="80">
        <f t="shared" ca="1" si="92"/>
        <v>1.1072843773349899E-2</v>
      </c>
    </row>
    <row r="2902" spans="2:7">
      <c r="B2902" s="444">
        <v>43642</v>
      </c>
      <c r="C2902" s="445">
        <v>457.21630900000002</v>
      </c>
      <c r="D2902" s="446">
        <f t="shared" si="91"/>
        <v>-3.0436328090287068E-2</v>
      </c>
      <c r="E2902" s="80">
        <v>-2.3155665489715815E-4</v>
      </c>
      <c r="F2902">
        <v>2892</v>
      </c>
      <c r="G2902" s="80">
        <f t="shared" ca="1" si="92"/>
        <v>2.0600424287840306E-2</v>
      </c>
    </row>
    <row r="2903" spans="2:7">
      <c r="B2903" s="444">
        <v>45012</v>
      </c>
      <c r="C2903" s="445">
        <v>986.60022000000004</v>
      </c>
      <c r="D2903" s="446">
        <f t="shared" si="91"/>
        <v>5.3923060713198634E-2</v>
      </c>
      <c r="E2903" s="80">
        <v>-2.3774900391404508E-4</v>
      </c>
      <c r="F2903">
        <v>2893</v>
      </c>
      <c r="G2903" s="80">
        <f t="shared" ca="1" si="92"/>
        <v>-3.0425503784798365E-2</v>
      </c>
    </row>
    <row r="2904" spans="2:7">
      <c r="B2904" s="444">
        <v>42709</v>
      </c>
      <c r="C2904" s="445">
        <v>326.001801</v>
      </c>
      <c r="D2904" s="446">
        <f t="shared" si="91"/>
        <v>0.11465184257229355</v>
      </c>
      <c r="E2904" s="80">
        <v>-2.5175116515185891E-4</v>
      </c>
      <c r="F2904">
        <v>2894</v>
      </c>
      <c r="G2904" s="80">
        <f t="shared" ca="1" si="92"/>
        <v>-8.0989293368437958E-4</v>
      </c>
    </row>
    <row r="2905" spans="2:7">
      <c r="B2905" s="444">
        <v>38316</v>
      </c>
      <c r="C2905" s="445">
        <v>27.882985999999999</v>
      </c>
      <c r="D2905" s="446">
        <f t="shared" si="91"/>
        <v>-0.15222586069563682</v>
      </c>
      <c r="E2905" s="80">
        <v>-2.7231415509065826E-4</v>
      </c>
      <c r="F2905">
        <v>2895</v>
      </c>
      <c r="G2905" s="80">
        <f t="shared" ca="1" si="92"/>
        <v>-1.1168253084469276E-3</v>
      </c>
    </row>
    <row r="2906" spans="2:7">
      <c r="B2906" s="444">
        <v>45196</v>
      </c>
      <c r="C2906" s="445">
        <v>1213.8686520000001</v>
      </c>
      <c r="D2906" s="446">
        <f t="shared" si="91"/>
        <v>2.5620078516803924E-2</v>
      </c>
      <c r="E2906" s="80">
        <v>-2.7747690295132355E-4</v>
      </c>
      <c r="F2906">
        <v>2896</v>
      </c>
      <c r="G2906" s="80">
        <f t="shared" ca="1" si="92"/>
        <v>3.2250623509236236E-2</v>
      </c>
    </row>
    <row r="2907" spans="2:7">
      <c r="B2907" s="444">
        <v>44067</v>
      </c>
      <c r="C2907" s="445">
        <v>604.24121100000002</v>
      </c>
      <c r="D2907" s="446">
        <f t="shared" si="91"/>
        <v>2.365625639742408E-3</v>
      </c>
      <c r="E2907" s="80">
        <v>-2.8335781738553223E-4</v>
      </c>
      <c r="F2907">
        <v>2897</v>
      </c>
      <c r="G2907" s="80">
        <f t="shared" ca="1" si="92"/>
        <v>3.1849468439786007E-3</v>
      </c>
    </row>
    <row r="2908" spans="2:7">
      <c r="B2908" s="444">
        <v>43963</v>
      </c>
      <c r="C2908" s="445">
        <v>450.18637100000001</v>
      </c>
      <c r="D2908" s="446">
        <f t="shared" si="91"/>
        <v>8.080932245058503E-2</v>
      </c>
      <c r="E2908" s="80">
        <v>-2.8429249047845495E-4</v>
      </c>
      <c r="F2908">
        <v>2898</v>
      </c>
      <c r="G2908" s="80">
        <f t="shared" ca="1" si="92"/>
        <v>7.1683605163872883E-3</v>
      </c>
    </row>
    <row r="2909" spans="2:7">
      <c r="B2909" s="444">
        <v>40676</v>
      </c>
      <c r="C2909" s="445">
        <v>93.800574999999995</v>
      </c>
      <c r="D2909" s="446">
        <f t="shared" si="91"/>
        <v>-7.6361950767278586E-3</v>
      </c>
      <c r="E2909" s="80">
        <v>-2.9703145991610835E-4</v>
      </c>
      <c r="F2909">
        <v>2899</v>
      </c>
      <c r="G2909" s="80">
        <f t="shared" ca="1" si="92"/>
        <v>2.0477407722091438E-2</v>
      </c>
    </row>
    <row r="2910" spans="2:7">
      <c r="B2910" s="444">
        <v>40989</v>
      </c>
      <c r="C2910" s="445">
        <v>92.29007</v>
      </c>
      <c r="D2910" s="446">
        <f t="shared" si="91"/>
        <v>-8.9032114679408858E-2</v>
      </c>
      <c r="E2910" s="80">
        <v>-3.0494521439117239E-4</v>
      </c>
      <c r="F2910">
        <v>2900</v>
      </c>
      <c r="G2910" s="80">
        <f t="shared" ca="1" si="92"/>
        <v>3.2144298354309037E-3</v>
      </c>
    </row>
    <row r="2911" spans="2:7">
      <c r="B2911" s="444">
        <v>44995</v>
      </c>
      <c r="C2911" s="445">
        <v>1047.400635</v>
      </c>
      <c r="D2911" s="446">
        <f t="shared" si="91"/>
        <v>9.0497079566661087E-2</v>
      </c>
      <c r="E2911" s="80">
        <v>-3.135266471536724E-4</v>
      </c>
      <c r="F2911">
        <v>2901</v>
      </c>
      <c r="G2911" s="80">
        <f t="shared" ca="1" si="92"/>
        <v>1.6509957914930901E-2</v>
      </c>
    </row>
    <row r="2912" spans="2:7">
      <c r="B2912" s="444">
        <v>41261</v>
      </c>
      <c r="C2912" s="445">
        <v>119.99878699999999</v>
      </c>
      <c r="D2912" s="446">
        <f t="shared" si="91"/>
        <v>5.6998667896300814E-2</v>
      </c>
      <c r="E2912" s="80">
        <v>-3.159533367096401E-4</v>
      </c>
      <c r="F2912">
        <v>2902</v>
      </c>
      <c r="G2912" s="80">
        <f t="shared" ca="1" si="92"/>
        <v>-2.3265930268923651E-2</v>
      </c>
    </row>
    <row r="2913" spans="2:7">
      <c r="B2913" s="444">
        <v>39036</v>
      </c>
      <c r="C2913" s="445">
        <v>51.297378999999999</v>
      </c>
      <c r="D2913" s="446">
        <f t="shared" si="91"/>
        <v>-8.4836169672339867E-3</v>
      </c>
      <c r="E2913" s="80">
        <v>-3.1757616268968114E-4</v>
      </c>
      <c r="F2913">
        <v>2903</v>
      </c>
      <c r="G2913" s="80">
        <f t="shared" ca="1" si="92"/>
        <v>5.162584710077904E-3</v>
      </c>
    </row>
    <row r="2914" spans="2:7">
      <c r="B2914" s="444">
        <v>39370</v>
      </c>
      <c r="C2914" s="445">
        <v>51.746814999999998</v>
      </c>
      <c r="D2914" s="446">
        <f t="shared" si="91"/>
        <v>-8.9395165953509936E-2</v>
      </c>
      <c r="E2914" s="80">
        <v>-3.2049669066402942E-4</v>
      </c>
      <c r="F2914">
        <v>2904</v>
      </c>
      <c r="G2914" s="80">
        <f t="shared" ca="1" si="92"/>
        <v>-4.813350831948613E-2</v>
      </c>
    </row>
    <row r="2915" spans="2:7">
      <c r="B2915" s="444">
        <v>43235</v>
      </c>
      <c r="C2915" s="445">
        <v>388.97833300000002</v>
      </c>
      <c r="D2915" s="446">
        <f t="shared" si="91"/>
        <v>0.14351080430585306</v>
      </c>
      <c r="E2915" s="80">
        <v>-3.2422910193485865E-4</v>
      </c>
      <c r="F2915">
        <v>2905</v>
      </c>
      <c r="G2915" s="80">
        <f t="shared" ca="1" si="92"/>
        <v>-1.4984433770873386E-2</v>
      </c>
    </row>
    <row r="2916" spans="2:7">
      <c r="B2916" s="444">
        <v>37809</v>
      </c>
      <c r="C2916" s="445">
        <v>10.766640000000001</v>
      </c>
      <c r="D2916" s="446">
        <f t="shared" si="91"/>
        <v>-0.15563446335253917</v>
      </c>
      <c r="E2916" s="80">
        <v>-3.4214380717378923E-4</v>
      </c>
      <c r="F2916">
        <v>2906</v>
      </c>
      <c r="G2916" s="80">
        <f t="shared" ca="1" si="92"/>
        <v>-1.7500350061360252E-2</v>
      </c>
    </row>
    <row r="2917" spans="2:7">
      <c r="B2917" s="444">
        <v>44778</v>
      </c>
      <c r="C2917" s="445">
        <v>881.75341800000001</v>
      </c>
      <c r="D2917" s="446">
        <f t="shared" si="91"/>
        <v>2.7018348623853106E-2</v>
      </c>
      <c r="E2917" s="80">
        <v>-3.6521134229083874E-4</v>
      </c>
      <c r="F2917">
        <v>2907</v>
      </c>
      <c r="G2917" s="80">
        <f t="shared" ca="1" si="92"/>
        <v>-1.5459789207432682E-2</v>
      </c>
    </row>
    <row r="2918" spans="2:7">
      <c r="B2918" s="444">
        <v>43600</v>
      </c>
      <c r="C2918" s="445">
        <v>451.57928500000003</v>
      </c>
      <c r="D2918" s="446">
        <f t="shared" si="91"/>
        <v>-3.4436939430849245E-2</v>
      </c>
      <c r="E2918" s="80">
        <v>-3.7445397376945078E-4</v>
      </c>
      <c r="F2918">
        <v>2908</v>
      </c>
      <c r="G2918" s="80">
        <f t="shared" ca="1" si="92"/>
        <v>2.1085651425647844E-2</v>
      </c>
    </row>
    <row r="2919" spans="2:7">
      <c r="B2919" s="444">
        <v>45155</v>
      </c>
      <c r="C2919" s="445">
        <v>1132.629639</v>
      </c>
      <c r="D2919" s="446">
        <f t="shared" si="91"/>
        <v>6.6442239546438131E-5</v>
      </c>
      <c r="E2919" s="80">
        <v>-3.8235036466194305E-4</v>
      </c>
      <c r="F2919">
        <v>2909</v>
      </c>
      <c r="G2919" s="80">
        <f t="shared" ca="1" si="92"/>
        <v>-2.0823429253114849E-2</v>
      </c>
    </row>
    <row r="2920" spans="2:7">
      <c r="B2920" s="444">
        <v>45152</v>
      </c>
      <c r="C2920" s="445">
        <v>1127.1430660000001</v>
      </c>
      <c r="D2920" s="446">
        <f t="shared" si="91"/>
        <v>8.8550832951614034E-2</v>
      </c>
      <c r="E2920" s="80">
        <v>-3.8410354063422858E-4</v>
      </c>
      <c r="F2920">
        <v>2910</v>
      </c>
      <c r="G2920" s="80">
        <f t="shared" ca="1" si="92"/>
        <v>-1.264430671434251E-2</v>
      </c>
    </row>
    <row r="2921" spans="2:7">
      <c r="B2921" s="444">
        <v>41479</v>
      </c>
      <c r="C2921" s="445">
        <v>171.652176</v>
      </c>
      <c r="D2921" s="446">
        <f t="shared" si="91"/>
        <v>-7.7485932878144204E-2</v>
      </c>
      <c r="E2921" s="80">
        <v>-3.8875736550258999E-4</v>
      </c>
      <c r="F2921">
        <v>2911</v>
      </c>
      <c r="G2921" s="80">
        <f t="shared" ca="1" si="92"/>
        <v>-2.527066445647274E-2</v>
      </c>
    </row>
    <row r="2922" spans="2:7">
      <c r="B2922" s="444">
        <v>44963</v>
      </c>
      <c r="C2922" s="445">
        <v>1074.9858400000001</v>
      </c>
      <c r="D2922" s="446">
        <f t="shared" si="91"/>
        <v>0.19044214985438179</v>
      </c>
      <c r="E2922" s="80">
        <v>-3.9274667872313263E-4</v>
      </c>
      <c r="F2922">
        <v>2912</v>
      </c>
      <c r="G2922" s="80">
        <f t="shared" ca="1" si="92"/>
        <v>-5.6326358720779207E-3</v>
      </c>
    </row>
    <row r="2923" spans="2:7">
      <c r="B2923" s="444">
        <v>37770</v>
      </c>
      <c r="C2923" s="445">
        <v>9.1255179999999996</v>
      </c>
      <c r="D2923" s="446">
        <f t="shared" si="91"/>
        <v>-2.3349623768520678E-2</v>
      </c>
      <c r="E2923" s="80">
        <v>-4.0321171660295807E-4</v>
      </c>
      <c r="F2923">
        <v>2913</v>
      </c>
      <c r="G2923" s="80">
        <f t="shared" ca="1" si="92"/>
        <v>5.1808245603299254E-2</v>
      </c>
    </row>
    <row r="2924" spans="2:7">
      <c r="B2924" s="444">
        <v>38673</v>
      </c>
      <c r="C2924" s="445">
        <v>39.275917</v>
      </c>
      <c r="D2924" s="446">
        <f t="shared" si="91"/>
        <v>-8.2665211822192664E-2</v>
      </c>
      <c r="E2924" s="80">
        <v>-4.0369767935422018E-4</v>
      </c>
      <c r="F2924">
        <v>2914</v>
      </c>
      <c r="G2924" s="80">
        <f t="shared" ca="1" si="92"/>
        <v>2.9463739185767884E-4</v>
      </c>
    </row>
    <row r="2925" spans="2:7">
      <c r="B2925" s="444">
        <v>42158</v>
      </c>
      <c r="C2925" s="445">
        <v>375.40463299999999</v>
      </c>
      <c r="D2925" s="446">
        <f t="shared" si="91"/>
        <v>-3.3272948244628453E-2</v>
      </c>
      <c r="E2925" s="80">
        <v>-4.1994092661268301E-4</v>
      </c>
      <c r="F2925">
        <v>2915</v>
      </c>
      <c r="G2925" s="80">
        <f t="shared" ca="1" si="92"/>
        <v>-1.4526111004180149E-2</v>
      </c>
    </row>
    <row r="2926" spans="2:7">
      <c r="B2926" s="444">
        <v>43609</v>
      </c>
      <c r="C2926" s="445">
        <v>451.79107699999997</v>
      </c>
      <c r="D2926" s="446">
        <f t="shared" si="91"/>
        <v>6.3737925651283112E-2</v>
      </c>
      <c r="E2926" s="80">
        <v>-4.2199706920953428E-4</v>
      </c>
      <c r="F2926">
        <v>2916</v>
      </c>
      <c r="G2926" s="80">
        <f t="shared" ca="1" si="92"/>
        <v>3.3766180584364619E-3</v>
      </c>
    </row>
    <row r="2927" spans="2:7">
      <c r="B2927" s="444">
        <v>40996</v>
      </c>
      <c r="C2927" s="445">
        <v>88.302741999999995</v>
      </c>
      <c r="D2927" s="446">
        <f t="shared" si="91"/>
        <v>-6.2477131357482674E-2</v>
      </c>
      <c r="E2927" s="80">
        <v>-4.2482323831682933E-4</v>
      </c>
      <c r="F2927">
        <v>2917</v>
      </c>
      <c r="G2927" s="80">
        <f t="shared" ca="1" si="92"/>
        <v>1.2258753729556413E-2</v>
      </c>
    </row>
    <row r="2928" spans="2:7">
      <c r="B2928" s="444">
        <v>43728</v>
      </c>
      <c r="C2928" s="445">
        <v>445.48022500000002</v>
      </c>
      <c r="D2928" s="446">
        <f t="shared" si="91"/>
        <v>4.802991084268049E-2</v>
      </c>
      <c r="E2928" s="80">
        <v>-4.2886085773030658E-4</v>
      </c>
      <c r="F2928">
        <v>2918</v>
      </c>
      <c r="G2928" s="80">
        <f t="shared" ca="1" si="92"/>
        <v>-1.8822531757447469E-2</v>
      </c>
    </row>
    <row r="2929" spans="2:7">
      <c r="B2929" s="444">
        <v>41724</v>
      </c>
      <c r="C2929" s="445">
        <v>269.04699699999998</v>
      </c>
      <c r="D2929" s="446">
        <f t="shared" si="91"/>
        <v>-6.453149184426743E-3</v>
      </c>
      <c r="E2929" s="80">
        <v>-4.2959530028074955E-4</v>
      </c>
      <c r="F2929">
        <v>2919</v>
      </c>
      <c r="G2929" s="80">
        <f t="shared" ca="1" si="92"/>
        <v>2.6475788846782273E-2</v>
      </c>
    </row>
    <row r="2930" spans="2:7">
      <c r="B2930" s="444">
        <v>41995</v>
      </c>
      <c r="C2930" s="445">
        <v>310.38845800000001</v>
      </c>
      <c r="D2930" s="446">
        <f t="shared" si="91"/>
        <v>8.4609623182416938E-2</v>
      </c>
      <c r="E2930" s="80">
        <v>-4.4057928181029382E-4</v>
      </c>
      <c r="F2930">
        <v>2920</v>
      </c>
      <c r="G2930" s="80">
        <f t="shared" ca="1" si="92"/>
        <v>-5.8260070776510881E-3</v>
      </c>
    </row>
    <row r="2931" spans="2:7">
      <c r="B2931" s="444">
        <v>38719</v>
      </c>
      <c r="C2931" s="445">
        <v>43.026955000000001</v>
      </c>
      <c r="D2931" s="446">
        <f t="shared" si="91"/>
        <v>-5.2166462668298608E-2</v>
      </c>
      <c r="E2931" s="80">
        <v>-4.4547557595830956E-4</v>
      </c>
      <c r="F2931">
        <v>2921</v>
      </c>
      <c r="G2931" s="80">
        <f t="shared" ca="1" si="92"/>
        <v>-7.4007233171904359E-3</v>
      </c>
    </row>
    <row r="2932" spans="2:7">
      <c r="B2932" s="444">
        <v>40850</v>
      </c>
      <c r="C2932" s="445">
        <v>81.812056999999996</v>
      </c>
      <c r="D2932" s="446">
        <f t="shared" si="91"/>
        <v>-5.0154625991117752E-2</v>
      </c>
      <c r="E2932" s="80">
        <v>-4.5609381954092587E-4</v>
      </c>
      <c r="F2932">
        <v>2922</v>
      </c>
      <c r="G2932" s="80">
        <f t="shared" ca="1" si="92"/>
        <v>-1.5537428392106851E-2</v>
      </c>
    </row>
    <row r="2933" spans="2:7">
      <c r="B2933" s="444">
        <v>43007</v>
      </c>
      <c r="C2933" s="445">
        <v>365.48544299999998</v>
      </c>
      <c r="D2933" s="446">
        <f t="shared" si="91"/>
        <v>6.9760952469577475E-5</v>
      </c>
      <c r="E2933" s="80">
        <v>-4.5702948550696565E-4</v>
      </c>
      <c r="F2933">
        <v>2923</v>
      </c>
      <c r="G2933" s="80">
        <f t="shared" ca="1" si="92"/>
        <v>3.8744565738023339E-2</v>
      </c>
    </row>
    <row r="2934" spans="2:7">
      <c r="B2934" s="444">
        <v>43004</v>
      </c>
      <c r="C2934" s="445">
        <v>365.004974</v>
      </c>
      <c r="D2934" s="446">
        <f t="shared" si="91"/>
        <v>9.2609060189537296E-2</v>
      </c>
      <c r="E2934" s="80">
        <v>-4.5763355150629792E-4</v>
      </c>
      <c r="F2934">
        <v>2924</v>
      </c>
      <c r="G2934" s="80">
        <f t="shared" ca="1" si="92"/>
        <v>-2.289852145764837E-3</v>
      </c>
    </row>
    <row r="2935" spans="2:7">
      <c r="B2935" s="444">
        <v>39359</v>
      </c>
      <c r="C2935" s="445">
        <v>50.551907</v>
      </c>
      <c r="D2935" s="446">
        <f t="shared" si="91"/>
        <v>-2.8028843779325352E-2</v>
      </c>
      <c r="E2935" s="80">
        <v>-4.9190551570432728E-4</v>
      </c>
      <c r="F2935">
        <v>2925</v>
      </c>
      <c r="G2935" s="80">
        <f t="shared" ca="1" si="92"/>
        <v>4.7296621102963406E-3</v>
      </c>
    </row>
    <row r="2936" spans="2:7">
      <c r="B2936" s="444">
        <v>40494</v>
      </c>
      <c r="C2936" s="445">
        <v>74.203102000000001</v>
      </c>
      <c r="D2936" s="446">
        <f t="shared" si="91"/>
        <v>4.2772899338191728E-2</v>
      </c>
      <c r="E2936" s="80">
        <v>-4.963634674763906E-4</v>
      </c>
      <c r="F2936">
        <v>2926</v>
      </c>
      <c r="G2936" s="80">
        <f t="shared" ca="1" si="92"/>
        <v>-3.5447171340523956E-2</v>
      </c>
    </row>
    <row r="2937" spans="2:7">
      <c r="B2937" s="444">
        <v>38833</v>
      </c>
      <c r="C2937" s="445">
        <v>48.071990999999997</v>
      </c>
      <c r="D2937" s="446">
        <f t="shared" si="91"/>
        <v>-2.9005075888280496E-2</v>
      </c>
      <c r="E2937" s="80">
        <v>-5.0484162265218568E-4</v>
      </c>
      <c r="F2937">
        <v>2927</v>
      </c>
      <c r="G2937" s="80">
        <f t="shared" ca="1" si="92"/>
        <v>2.6564724173851841E-2</v>
      </c>
    </row>
    <row r="2938" spans="2:7">
      <c r="B2938" s="444">
        <v>39993</v>
      </c>
      <c r="C2938" s="445">
        <v>34.730392000000002</v>
      </c>
      <c r="D2938" s="446">
        <f t="shared" si="91"/>
        <v>-0.11623538770910213</v>
      </c>
      <c r="E2938" s="80">
        <v>-5.2134612513432543E-4</v>
      </c>
      <c r="F2938">
        <v>2928</v>
      </c>
      <c r="G2938" s="80">
        <f t="shared" ca="1" si="92"/>
        <v>4.9544944428470426E-2</v>
      </c>
    </row>
    <row r="2939" spans="2:7">
      <c r="B2939" s="444">
        <v>45253</v>
      </c>
      <c r="C2939" s="445">
        <v>1291.453857</v>
      </c>
      <c r="D2939" s="446">
        <f t="shared" si="91"/>
        <v>0.11501786374276213</v>
      </c>
      <c r="E2939" s="80">
        <v>-5.2639740354243347E-4</v>
      </c>
      <c r="F2939">
        <v>2929</v>
      </c>
      <c r="G2939" s="80">
        <f t="shared" ca="1" si="92"/>
        <v>-3.1793943886145315E-2</v>
      </c>
    </row>
    <row r="2940" spans="2:7">
      <c r="B2940" s="444">
        <v>40585</v>
      </c>
      <c r="C2940" s="445">
        <v>86.913612000000001</v>
      </c>
      <c r="D2940" s="446">
        <f t="shared" si="91"/>
        <v>5.905224153227917E-2</v>
      </c>
      <c r="E2940" s="80">
        <v>-5.3238326793081381E-4</v>
      </c>
      <c r="F2940">
        <v>2930</v>
      </c>
      <c r="G2940" s="80">
        <f t="shared" ca="1" si="92"/>
        <v>2.7074712011518173E-2</v>
      </c>
    </row>
    <row r="2941" spans="2:7">
      <c r="B2941" s="444">
        <v>38322</v>
      </c>
      <c r="C2941" s="445">
        <v>28.272596</v>
      </c>
      <c r="D2941" s="446">
        <f t="shared" si="91"/>
        <v>-0.10347409053690493</v>
      </c>
      <c r="E2941" s="80">
        <v>-5.3577958404049664E-4</v>
      </c>
      <c r="F2941">
        <v>2931</v>
      </c>
      <c r="G2941" s="80">
        <f t="shared" ca="1" si="92"/>
        <v>-3.9036796513830865E-3</v>
      </c>
    </row>
    <row r="2942" spans="2:7">
      <c r="B2942" s="444">
        <v>42745</v>
      </c>
      <c r="C2942" s="445">
        <v>344.26586900000001</v>
      </c>
      <c r="D2942" s="446">
        <f t="shared" si="91"/>
        <v>6.378477925439241E-2</v>
      </c>
      <c r="E2942" s="80">
        <v>-5.370809532612153E-4</v>
      </c>
      <c r="F2942">
        <v>2932</v>
      </c>
      <c r="G2942" s="80">
        <f t="shared" ca="1" si="92"/>
        <v>4.4162401768262229E-2</v>
      </c>
    </row>
    <row r="2943" spans="2:7">
      <c r="B2943" s="444">
        <v>40182</v>
      </c>
      <c r="C2943" s="445">
        <v>67.648292999999995</v>
      </c>
      <c r="D2943" s="446">
        <f t="shared" si="91"/>
        <v>-2.0861272537624487E-3</v>
      </c>
      <c r="E2943" s="80">
        <v>-5.3867375419103247E-4</v>
      </c>
      <c r="F2943">
        <v>2933</v>
      </c>
      <c r="G2943" s="80">
        <f t="shared" ca="1" si="92"/>
        <v>-1.1486442754606944E-2</v>
      </c>
    </row>
    <row r="2944" spans="2:7">
      <c r="B2944" s="444">
        <v>40266</v>
      </c>
      <c r="C2944" s="445">
        <v>67.743072999999995</v>
      </c>
      <c r="D2944" s="446">
        <f t="shared" si="91"/>
        <v>-3.7389433420989771E-2</v>
      </c>
      <c r="E2944" s="80">
        <v>-5.3927710576739951E-4</v>
      </c>
      <c r="F2944">
        <v>2934</v>
      </c>
      <c r="G2944" s="80">
        <f t="shared" ca="1" si="92"/>
        <v>9.7284181089648519E-3</v>
      </c>
    </row>
    <row r="2945" spans="2:7">
      <c r="B2945" s="444">
        <v>41830</v>
      </c>
      <c r="C2945" s="445">
        <v>284.33795199999997</v>
      </c>
      <c r="D2945" s="446">
        <f t="shared" si="91"/>
        <v>-1.8374018660366476E-3</v>
      </c>
      <c r="E2945" s="80">
        <v>-5.4267893469484019E-4</v>
      </c>
      <c r="F2945">
        <v>2935</v>
      </c>
      <c r="G2945" s="80">
        <f t="shared" ca="1" si="92"/>
        <v>-9.2204314972118215E-3</v>
      </c>
    </row>
    <row r="2946" spans="2:7">
      <c r="B2946" s="444">
        <v>41907</v>
      </c>
      <c r="C2946" s="445">
        <v>332.48779300000001</v>
      </c>
      <c r="D2946" s="446">
        <f t="shared" si="91"/>
        <v>-3.6310536724463049E-2</v>
      </c>
      <c r="E2946" s="80">
        <v>-5.5600284195189698E-4</v>
      </c>
      <c r="F2946">
        <v>2936</v>
      </c>
      <c r="G2946" s="80">
        <f t="shared" ca="1" si="92"/>
        <v>-3.5120134499293444E-2</v>
      </c>
    </row>
    <row r="2947" spans="2:7">
      <c r="B2947" s="444">
        <v>43486</v>
      </c>
      <c r="C2947" s="445">
        <v>407.773529</v>
      </c>
      <c r="D2947" s="446">
        <f t="shared" si="91"/>
        <v>-3.4524100264203716E-2</v>
      </c>
      <c r="E2947" s="80">
        <v>-5.6920518829528532E-4</v>
      </c>
      <c r="F2947">
        <v>2937</v>
      </c>
      <c r="G2947" s="80">
        <f t="shared" ca="1" si="92"/>
        <v>3.6588166356475653E-2</v>
      </c>
    </row>
    <row r="2948" spans="2:7">
      <c r="B2948" s="444">
        <v>45041</v>
      </c>
      <c r="C2948" s="445">
        <v>988.42968800000006</v>
      </c>
      <c r="D2948" s="446">
        <f t="shared" si="91"/>
        <v>9.2750739967975226E-2</v>
      </c>
      <c r="E2948" s="80">
        <v>-5.6937725040939746E-4</v>
      </c>
      <c r="F2948">
        <v>2938</v>
      </c>
      <c r="G2948" s="80">
        <f t="shared" ca="1" si="92"/>
        <v>2.5011498595124634E-2</v>
      </c>
    </row>
    <row r="2949" spans="2:7">
      <c r="B2949" s="444">
        <v>41218</v>
      </c>
      <c r="C2949" s="445">
        <v>116.41445899999999</v>
      </c>
      <c r="D2949" s="446">
        <f t="shared" si="91"/>
        <v>-3.8781744828711995E-2</v>
      </c>
      <c r="E2949" s="80">
        <v>-5.6951876797339818E-4</v>
      </c>
      <c r="F2949">
        <v>2939</v>
      </c>
      <c r="G2949" s="80">
        <f t="shared" ca="1" si="92"/>
        <v>-1.1604500099494366E-2</v>
      </c>
    </row>
    <row r="2950" spans="2:7">
      <c r="B2950" s="444">
        <v>42881</v>
      </c>
      <c r="C2950" s="445">
        <v>358.11218300000002</v>
      </c>
      <c r="D2950" s="446">
        <f t="shared" si="91"/>
        <v>4.6337416426723843E-2</v>
      </c>
      <c r="E2950" s="80">
        <v>-5.8195352588452653E-4</v>
      </c>
      <c r="F2950">
        <v>2940</v>
      </c>
      <c r="G2950" s="80">
        <f t="shared" ca="1" si="92"/>
        <v>5.4910146784593543E-2</v>
      </c>
    </row>
    <row r="2951" spans="2:7">
      <c r="B2951" s="444">
        <v>40982</v>
      </c>
      <c r="C2951" s="445">
        <v>94.719977999999998</v>
      </c>
      <c r="D2951" s="446">
        <f t="shared" si="91"/>
        <v>-1.0096618357487874E-2</v>
      </c>
      <c r="E2951" s="80">
        <v>-5.9384069386148042E-4</v>
      </c>
      <c r="F2951">
        <v>2941</v>
      </c>
      <c r="G2951" s="80">
        <f t="shared" ca="1" si="92"/>
        <v>-2.2570365747242832E-2</v>
      </c>
    </row>
    <row r="2952" spans="2:7">
      <c r="B2952" s="444">
        <v>41400</v>
      </c>
      <c r="C2952" s="445">
        <v>143.027603</v>
      </c>
      <c r="D2952" s="446">
        <f t="shared" si="91"/>
        <v>5.389099610518544E-2</v>
      </c>
      <c r="E2952" s="80">
        <v>-5.9984579087324352E-4</v>
      </c>
      <c r="F2952">
        <v>2942</v>
      </c>
      <c r="G2952" s="80">
        <f t="shared" ca="1" si="92"/>
        <v>-2.374842766934452E-3</v>
      </c>
    </row>
    <row r="2953" spans="2:7">
      <c r="B2953" s="444">
        <v>39283</v>
      </c>
      <c r="C2953" s="445">
        <v>54.136662000000001</v>
      </c>
      <c r="D2953" s="446">
        <f t="shared" si="91"/>
        <v>-0.11937320659971307</v>
      </c>
      <c r="E2953" s="80">
        <v>-6.1299761705158051E-4</v>
      </c>
      <c r="F2953">
        <v>2943</v>
      </c>
      <c r="G2953" s="80">
        <f t="shared" ca="1" si="92"/>
        <v>1.7523905217554942E-2</v>
      </c>
    </row>
    <row r="2954" spans="2:7">
      <c r="B2954" s="444">
        <v>44608</v>
      </c>
      <c r="C2954" s="445">
        <v>1045.726807</v>
      </c>
      <c r="D2954" s="446">
        <f t="shared" si="91"/>
        <v>1.08087285581564E-2</v>
      </c>
      <c r="E2954" s="80">
        <v>-6.4173268474720935E-4</v>
      </c>
      <c r="F2954">
        <v>2944</v>
      </c>
      <c r="G2954" s="80">
        <f t="shared" ca="1" si="92"/>
        <v>-1.8232378710948997E-3</v>
      </c>
    </row>
    <row r="2955" spans="2:7">
      <c r="B2955" s="444">
        <v>44131</v>
      </c>
      <c r="C2955" s="445">
        <v>730.81268299999999</v>
      </c>
      <c r="D2955" s="446">
        <f t="shared" ref="D2955:D3018" si="93">B2955/B2956-1</f>
        <v>-2.0530007102272707E-2</v>
      </c>
      <c r="E2955" s="80">
        <v>-6.4867140926039291E-4</v>
      </c>
      <c r="F2955">
        <v>2945</v>
      </c>
      <c r="G2955" s="80">
        <f t="shared" ref="G2955:G3018" ca="1" si="94">_xlfn.NORM.INV(RAND(),M$13,M$14)</f>
        <v>-4.1546773758927479E-2</v>
      </c>
    </row>
    <row r="2956" spans="2:7">
      <c r="B2956" s="444">
        <v>45056</v>
      </c>
      <c r="C2956" s="445">
        <v>1029.0367429999999</v>
      </c>
      <c r="D2956" s="446">
        <f t="shared" si="93"/>
        <v>6.2791904514789776E-2</v>
      </c>
      <c r="E2956" s="80">
        <v>-6.4869956621127489E-4</v>
      </c>
      <c r="F2956">
        <v>2946</v>
      </c>
      <c r="G2956" s="80">
        <f t="shared" ca="1" si="94"/>
        <v>-1.3580539630589259E-2</v>
      </c>
    </row>
    <row r="2957" spans="2:7">
      <c r="B2957" s="444">
        <v>42394</v>
      </c>
      <c r="C2957" s="445">
        <v>334.31616200000002</v>
      </c>
      <c r="D2957" s="446">
        <f t="shared" si="93"/>
        <v>0.11008117308195864</v>
      </c>
      <c r="E2957" s="80">
        <v>-6.5553289730313491E-4</v>
      </c>
      <c r="F2957">
        <v>2947</v>
      </c>
      <c r="G2957" s="80">
        <f t="shared" ca="1" si="94"/>
        <v>-1.6841436404085499E-2</v>
      </c>
    </row>
    <row r="2958" spans="2:7">
      <c r="B2958" s="444">
        <v>38190</v>
      </c>
      <c r="C2958" s="445">
        <v>22.827271</v>
      </c>
      <c r="D2958" s="446">
        <f t="shared" si="93"/>
        <v>-0.12812200356148118</v>
      </c>
      <c r="E2958" s="80">
        <v>-6.6372092078459399E-4</v>
      </c>
      <c r="F2958">
        <v>2948</v>
      </c>
      <c r="G2958" s="80">
        <f t="shared" ca="1" si="94"/>
        <v>-2.3381664504000622E-2</v>
      </c>
    </row>
    <row r="2959" spans="2:7">
      <c r="B2959" s="444">
        <v>43802</v>
      </c>
      <c r="C2959" s="445">
        <v>478.35287499999998</v>
      </c>
      <c r="D2959" s="446">
        <f t="shared" si="93"/>
        <v>-2.1424901141618768E-2</v>
      </c>
      <c r="E2959" s="80">
        <v>-6.6636256967733676E-4</v>
      </c>
      <c r="F2959">
        <v>2949</v>
      </c>
      <c r="G2959" s="80">
        <f t="shared" ca="1" si="94"/>
        <v>1.6726651815570811E-2</v>
      </c>
    </row>
    <row r="2960" spans="2:7">
      <c r="B2960" s="444">
        <v>44761</v>
      </c>
      <c r="C2960" s="445">
        <v>819.10314900000003</v>
      </c>
      <c r="D2960" s="446">
        <f t="shared" si="93"/>
        <v>6.6932043000500485E-2</v>
      </c>
      <c r="E2960" s="80">
        <v>-6.74052581398632E-4</v>
      </c>
      <c r="F2960">
        <v>2950</v>
      </c>
      <c r="G2960" s="80">
        <f t="shared" ca="1" si="94"/>
        <v>2.1651581349322487E-2</v>
      </c>
    </row>
    <row r="2961" spans="2:7">
      <c r="B2961" s="444">
        <v>41953</v>
      </c>
      <c r="C2961" s="445">
        <v>316.06478900000002</v>
      </c>
      <c r="D2961" s="446">
        <f t="shared" si="93"/>
        <v>2.742879533710485E-2</v>
      </c>
      <c r="E2961" s="80">
        <v>-6.7947770304843669E-4</v>
      </c>
      <c r="F2961">
        <v>2951</v>
      </c>
      <c r="G2961" s="80">
        <f t="shared" ca="1" si="94"/>
        <v>-3.1012661346938357E-2</v>
      </c>
    </row>
    <row r="2962" spans="2:7">
      <c r="B2962" s="444">
        <v>40833</v>
      </c>
      <c r="C2962" s="445">
        <v>81.786277999999996</v>
      </c>
      <c r="D2962" s="446">
        <f t="shared" si="93"/>
        <v>5.5307161502080371E-2</v>
      </c>
      <c r="E2962" s="80">
        <v>-6.813490880560602E-4</v>
      </c>
      <c r="F2962">
        <v>2952</v>
      </c>
      <c r="G2962" s="80">
        <f t="shared" ca="1" si="94"/>
        <v>-4.1987486847398989E-2</v>
      </c>
    </row>
    <row r="2963" spans="2:7">
      <c r="B2963" s="444">
        <v>38693</v>
      </c>
      <c r="C2963" s="445">
        <v>42.000110999999997</v>
      </c>
      <c r="D2963" s="446">
        <f t="shared" si="93"/>
        <v>-0.13654824600553428</v>
      </c>
      <c r="E2963" s="80">
        <v>-6.8407752748578243E-4</v>
      </c>
      <c r="F2963">
        <v>2953</v>
      </c>
      <c r="G2963" s="80">
        <f t="shared" ca="1" si="94"/>
        <v>4.6570283500478211E-3</v>
      </c>
    </row>
    <row r="2964" spans="2:7">
      <c r="B2964" s="444">
        <v>44812</v>
      </c>
      <c r="C2964" s="445">
        <v>857.17205799999999</v>
      </c>
      <c r="D2964" s="446">
        <f t="shared" si="93"/>
        <v>5.3359033425790958E-2</v>
      </c>
      <c r="E2964" s="80">
        <v>-6.9760971841925645E-4</v>
      </c>
      <c r="F2964">
        <v>2954</v>
      </c>
      <c r="G2964" s="80">
        <f t="shared" ca="1" si="94"/>
        <v>-1.8842442100920818E-2</v>
      </c>
    </row>
    <row r="2965" spans="2:7">
      <c r="B2965" s="444">
        <v>42542</v>
      </c>
      <c r="C2965" s="445">
        <v>311.72067299999998</v>
      </c>
      <c r="D2965" s="446">
        <f t="shared" si="93"/>
        <v>1.9922802138524709E-2</v>
      </c>
      <c r="E2965" s="80">
        <v>-7.1357526458948328E-4</v>
      </c>
      <c r="F2965">
        <v>2955</v>
      </c>
      <c r="G2965" s="80">
        <f t="shared" ca="1" si="94"/>
        <v>-3.4979018786083999E-3</v>
      </c>
    </row>
    <row r="2966" spans="2:7">
      <c r="B2966" s="444">
        <v>41711</v>
      </c>
      <c r="C2966" s="445">
        <v>281.00592</v>
      </c>
      <c r="D2966" s="446">
        <f t="shared" si="93"/>
        <v>1.8086404686355806E-2</v>
      </c>
      <c r="E2966" s="80">
        <v>-7.192927036752117E-4</v>
      </c>
      <c r="F2966">
        <v>2956</v>
      </c>
      <c r="G2966" s="80">
        <f t="shared" ca="1" si="94"/>
        <v>1.6635557016915183E-2</v>
      </c>
    </row>
    <row r="2967" spans="2:7">
      <c r="B2967" s="444">
        <v>40970</v>
      </c>
      <c r="C2967" s="445">
        <v>90.376152000000005</v>
      </c>
      <c r="D2967" s="446">
        <f t="shared" si="93"/>
        <v>5.4677444267106079E-2</v>
      </c>
      <c r="E2967" s="80">
        <v>-7.2622367129593357E-4</v>
      </c>
      <c r="F2967">
        <v>2957</v>
      </c>
      <c r="G2967" s="80">
        <f t="shared" ca="1" si="94"/>
        <v>5.1167560981674005E-3</v>
      </c>
    </row>
    <row r="2968" spans="2:7">
      <c r="B2968" s="444">
        <v>38846</v>
      </c>
      <c r="C2968" s="445">
        <v>47.869700999999999</v>
      </c>
      <c r="D2968" s="446">
        <f t="shared" si="93"/>
        <v>-0.13477515201461121</v>
      </c>
      <c r="E2968" s="80">
        <v>-7.4279904607599256E-4</v>
      </c>
      <c r="F2968">
        <v>2958</v>
      </c>
      <c r="G2968" s="80">
        <f t="shared" ca="1" si="94"/>
        <v>7.5000359443732076E-3</v>
      </c>
    </row>
    <row r="2969" spans="2:7">
      <c r="B2969" s="444">
        <v>44897</v>
      </c>
      <c r="C2969" s="445">
        <v>1055.9079589999999</v>
      </c>
      <c r="D2969" s="446">
        <f t="shared" si="93"/>
        <v>0.10711907873646842</v>
      </c>
      <c r="E2969" s="80">
        <v>-7.4811027977583766E-4</v>
      </c>
      <c r="F2969">
        <v>2959</v>
      </c>
      <c r="G2969" s="80">
        <f t="shared" ca="1" si="94"/>
        <v>1.8903613881318216E-2</v>
      </c>
    </row>
    <row r="2970" spans="2:7">
      <c r="B2970" s="444">
        <v>40553</v>
      </c>
      <c r="C2970" s="445">
        <v>85.717522000000002</v>
      </c>
      <c r="D2970" s="446">
        <f t="shared" si="93"/>
        <v>-1.0838239278764261E-3</v>
      </c>
      <c r="E2970" s="80">
        <v>-7.5260472227756114E-4</v>
      </c>
      <c r="F2970">
        <v>2960</v>
      </c>
      <c r="G2970" s="80">
        <f t="shared" ca="1" si="94"/>
        <v>1.8968181643896742E-2</v>
      </c>
    </row>
    <row r="2971" spans="2:7">
      <c r="B2971" s="444">
        <v>40597</v>
      </c>
      <c r="C2971" s="445">
        <v>85.090209999999999</v>
      </c>
      <c r="D2971" s="446">
        <f t="shared" si="93"/>
        <v>-2.1617583265050366E-2</v>
      </c>
      <c r="E2971" s="80">
        <v>-7.6091827179247673E-4</v>
      </c>
      <c r="F2971">
        <v>2961</v>
      </c>
      <c r="G2971" s="80">
        <f t="shared" ca="1" si="94"/>
        <v>-1.8962014102627673E-2</v>
      </c>
    </row>
    <row r="2972" spans="2:7">
      <c r="B2972" s="444">
        <v>41494</v>
      </c>
      <c r="C2972" s="445">
        <v>172.75830099999999</v>
      </c>
      <c r="D2972" s="446">
        <f t="shared" si="93"/>
        <v>1.9633861653765905E-2</v>
      </c>
      <c r="E2972" s="80">
        <v>-7.7171420883059838E-4</v>
      </c>
      <c r="F2972">
        <v>2962</v>
      </c>
      <c r="G2972" s="80">
        <f t="shared" ca="1" si="94"/>
        <v>-3.848217269207789E-2</v>
      </c>
    </row>
    <row r="2973" spans="2:7">
      <c r="B2973" s="444">
        <v>40695</v>
      </c>
      <c r="C2973" s="445">
        <v>95.593879999999999</v>
      </c>
      <c r="D2973" s="446">
        <f t="shared" si="93"/>
        <v>-7.54918442455359E-2</v>
      </c>
      <c r="E2973" s="80">
        <v>-7.7690388358386819E-4</v>
      </c>
      <c r="F2973">
        <v>2963</v>
      </c>
      <c r="G2973" s="80">
        <f t="shared" ca="1" si="94"/>
        <v>-5.7960972628705344E-3</v>
      </c>
    </row>
    <row r="2974" spans="2:7">
      <c r="B2974" s="444">
        <v>44018</v>
      </c>
      <c r="C2974" s="445">
        <v>493.97576900000001</v>
      </c>
      <c r="D2974" s="446">
        <f t="shared" si="93"/>
        <v>0.17006911217437537</v>
      </c>
      <c r="E2974" s="80">
        <v>-7.7732212202274997E-4</v>
      </c>
      <c r="F2974">
        <v>2964</v>
      </c>
      <c r="G2974" s="80">
        <f t="shared" ca="1" si="94"/>
        <v>2.1838808962491966E-2</v>
      </c>
    </row>
    <row r="2975" spans="2:7">
      <c r="B2975" s="444">
        <v>37620</v>
      </c>
      <c r="C2975" s="445">
        <v>13.765553000000001</v>
      </c>
      <c r="D2975" s="446">
        <f t="shared" si="93"/>
        <v>-0.17017756700121323</v>
      </c>
      <c r="E2975" s="80">
        <v>-8.0143176172564612E-4</v>
      </c>
      <c r="F2975">
        <v>2965</v>
      </c>
      <c r="G2975" s="80">
        <f t="shared" ca="1" si="94"/>
        <v>2.7810615460120168E-2</v>
      </c>
    </row>
    <row r="2976" spans="2:7">
      <c r="B2976" s="444">
        <v>45335</v>
      </c>
      <c r="C2976" s="445">
        <v>1631.0303960000001</v>
      </c>
      <c r="D2976" s="446">
        <f t="shared" si="93"/>
        <v>5.4719307633250391E-2</v>
      </c>
      <c r="E2976" s="80">
        <v>-8.0988699880724102E-4</v>
      </c>
      <c r="F2976">
        <v>2966</v>
      </c>
      <c r="G2976" s="80">
        <f t="shared" ca="1" si="94"/>
        <v>6.8683559813068982E-3</v>
      </c>
    </row>
    <row r="2977" spans="2:7">
      <c r="B2977" s="444">
        <v>42983</v>
      </c>
      <c r="C2977" s="445">
        <v>359.26031499999999</v>
      </c>
      <c r="D2977" s="446">
        <f t="shared" si="93"/>
        <v>0.12656602191120192</v>
      </c>
      <c r="E2977" s="80">
        <v>-8.134549475551367E-4</v>
      </c>
      <c r="F2977">
        <v>2967</v>
      </c>
      <c r="G2977" s="80">
        <f t="shared" ca="1" si="94"/>
        <v>1.8194068176246169E-3</v>
      </c>
    </row>
    <row r="2978" spans="2:7">
      <c r="B2978" s="444">
        <v>38154</v>
      </c>
      <c r="C2978" s="445">
        <v>22.296690000000002</v>
      </c>
      <c r="D2978" s="446">
        <f t="shared" si="93"/>
        <v>-3.1427701056051971E-2</v>
      </c>
      <c r="E2978" s="80">
        <v>-8.153302522208028E-4</v>
      </c>
      <c r="F2978">
        <v>2968</v>
      </c>
      <c r="G2978" s="80">
        <f t="shared" ca="1" si="94"/>
        <v>-1.8417419038280567E-2</v>
      </c>
    </row>
    <row r="2979" spans="2:7">
      <c r="B2979" s="444">
        <v>39392</v>
      </c>
      <c r="C2979" s="445">
        <v>51.061985</v>
      </c>
      <c r="D2979" s="446">
        <f t="shared" si="93"/>
        <v>-1.5987210231814597E-2</v>
      </c>
      <c r="E2979" s="80">
        <v>-8.168484143300514E-4</v>
      </c>
      <c r="F2979">
        <v>2969</v>
      </c>
      <c r="G2979" s="80">
        <f t="shared" ca="1" si="94"/>
        <v>4.8858095189846087E-2</v>
      </c>
    </row>
    <row r="2980" spans="2:7">
      <c r="B2980" s="444">
        <v>40032</v>
      </c>
      <c r="C2980" s="445">
        <v>44.269011999999996</v>
      </c>
      <c r="D2980" s="446">
        <f t="shared" si="93"/>
        <v>4.4485610666110009E-2</v>
      </c>
      <c r="E2980" s="80">
        <v>-8.1796171704440201E-4</v>
      </c>
      <c r="F2980">
        <v>2970</v>
      </c>
      <c r="G2980" s="80">
        <f t="shared" ca="1" si="94"/>
        <v>1.3306426915273693E-2</v>
      </c>
    </row>
    <row r="2981" spans="2:7">
      <c r="B2981" s="444">
        <v>38327</v>
      </c>
      <c r="C2981" s="445">
        <v>27.795051999999998</v>
      </c>
      <c r="D2981" s="446">
        <f t="shared" si="93"/>
        <v>-0.10043186405670568</v>
      </c>
      <c r="E2981" s="80">
        <v>-8.182526491837816E-4</v>
      </c>
      <c r="F2981">
        <v>2971</v>
      </c>
      <c r="G2981" s="80">
        <f t="shared" ca="1" si="94"/>
        <v>3.8957500795413644E-2</v>
      </c>
    </row>
    <row r="2982" spans="2:7">
      <c r="B2982" s="444">
        <v>42606</v>
      </c>
      <c r="C2982" s="445">
        <v>322.28472900000003</v>
      </c>
      <c r="D2982" s="446">
        <f t="shared" si="93"/>
        <v>1.4573147799925579E-3</v>
      </c>
      <c r="E2982" s="80">
        <v>-8.2190710157992175E-4</v>
      </c>
      <c r="F2982">
        <v>2972</v>
      </c>
      <c r="G2982" s="80">
        <f t="shared" ca="1" si="94"/>
        <v>3.9598826320253827E-2</v>
      </c>
    </row>
    <row r="2983" spans="2:7">
      <c r="B2983" s="444">
        <v>42544</v>
      </c>
      <c r="C2983" s="445">
        <v>311.599243</v>
      </c>
      <c r="D2983" s="446">
        <f t="shared" si="93"/>
        <v>9.8590094510148329E-2</v>
      </c>
      <c r="E2983" s="80">
        <v>-8.4371514067205222E-4</v>
      </c>
      <c r="F2983">
        <v>2973</v>
      </c>
      <c r="G2983" s="80">
        <f t="shared" ca="1" si="94"/>
        <v>-1.9630123480269619E-2</v>
      </c>
    </row>
    <row r="2984" spans="2:7">
      <c r="B2984" s="444">
        <v>38726</v>
      </c>
      <c r="C2984" s="445">
        <v>46.779831000000001</v>
      </c>
      <c r="D2984" s="446">
        <f t="shared" si="93"/>
        <v>-5.4356319593670599E-2</v>
      </c>
      <c r="E2984" s="80">
        <v>-8.5256759604934729E-4</v>
      </c>
      <c r="F2984">
        <v>2974</v>
      </c>
      <c r="G2984" s="80">
        <f t="shared" ca="1" si="94"/>
        <v>3.8555270645702466E-2</v>
      </c>
    </row>
    <row r="2985" spans="2:7">
      <c r="B2985" s="444">
        <v>40952</v>
      </c>
      <c r="C2985" s="445">
        <v>87.871193000000005</v>
      </c>
      <c r="D2985" s="446">
        <f t="shared" si="93"/>
        <v>-7.2497905012116948E-2</v>
      </c>
      <c r="E2985" s="80">
        <v>-8.5319179351273089E-4</v>
      </c>
      <c r="F2985">
        <v>2975</v>
      </c>
      <c r="G2985" s="80">
        <f t="shared" ca="1" si="94"/>
        <v>2.8574449041417725E-3</v>
      </c>
    </row>
    <row r="2986" spans="2:7">
      <c r="B2986" s="444">
        <v>44153</v>
      </c>
      <c r="C2986" s="445">
        <v>702.39105199999995</v>
      </c>
      <c r="D2986" s="446">
        <f t="shared" si="93"/>
        <v>-5.092498704342141E-3</v>
      </c>
      <c r="E2986" s="80">
        <v>-8.5883990848012459E-4</v>
      </c>
      <c r="F2986">
        <v>2976</v>
      </c>
      <c r="G2986" s="80">
        <f t="shared" ca="1" si="94"/>
        <v>8.2152608947262916E-3</v>
      </c>
    </row>
    <row r="2987" spans="2:7">
      <c r="B2987" s="444">
        <v>44379</v>
      </c>
      <c r="C2987" s="445">
        <v>862.07519500000001</v>
      </c>
      <c r="D2987" s="446">
        <f t="shared" si="93"/>
        <v>-1.2109609776729036E-2</v>
      </c>
      <c r="E2987" s="80">
        <v>-8.6259413032385712E-4</v>
      </c>
      <c r="F2987">
        <v>2977</v>
      </c>
      <c r="G2987" s="80">
        <f t="shared" ca="1" si="94"/>
        <v>3.3025178449182117E-2</v>
      </c>
    </row>
    <row r="2988" spans="2:7">
      <c r="B2988" s="444">
        <v>44923</v>
      </c>
      <c r="C2988" s="445">
        <v>962.82855199999995</v>
      </c>
      <c r="D2988" s="446">
        <f t="shared" si="93"/>
        <v>5.1937712211684861E-2</v>
      </c>
      <c r="E2988" s="80">
        <v>-8.6846943210905359E-4</v>
      </c>
      <c r="F2988">
        <v>2978</v>
      </c>
      <c r="G2988" s="80">
        <f t="shared" ca="1" si="94"/>
        <v>1.8911744116862965E-2</v>
      </c>
    </row>
    <row r="2989" spans="2:7">
      <c r="B2989" s="444">
        <v>42705</v>
      </c>
      <c r="C2989" s="445">
        <v>329.98742700000003</v>
      </c>
      <c r="D2989" s="446">
        <f t="shared" si="93"/>
        <v>5.0295130349237605E-2</v>
      </c>
      <c r="E2989" s="80">
        <v>-8.7068959268521429E-4</v>
      </c>
      <c r="F2989">
        <v>2979</v>
      </c>
      <c r="G2989" s="80">
        <f t="shared" ca="1" si="94"/>
        <v>2.1468388166200825E-2</v>
      </c>
    </row>
    <row r="2990" spans="2:7">
      <c r="B2990" s="444">
        <v>40660</v>
      </c>
      <c r="C2990" s="445">
        <v>95.900513000000004</v>
      </c>
      <c r="D2990" s="446">
        <f t="shared" si="93"/>
        <v>-0.10424744448360945</v>
      </c>
      <c r="E2990" s="80">
        <v>-8.7132097836228883E-4</v>
      </c>
      <c r="F2990">
        <v>2980</v>
      </c>
      <c r="G2990" s="80">
        <f t="shared" ca="1" si="94"/>
        <v>-2.1623764634054549E-2</v>
      </c>
    </row>
    <row r="2991" spans="2:7">
      <c r="B2991" s="444">
        <v>45392</v>
      </c>
      <c r="C2991" s="445">
        <v>1507.204956</v>
      </c>
      <c r="D2991" s="446">
        <f t="shared" si="93"/>
        <v>0.1159680393362017</v>
      </c>
      <c r="E2991" s="80">
        <v>-8.7628469829259537E-4</v>
      </c>
      <c r="F2991">
        <v>2981</v>
      </c>
      <c r="G2991" s="80">
        <f t="shared" ca="1" si="94"/>
        <v>2.5066866639365793E-2</v>
      </c>
    </row>
    <row r="2992" spans="2:7">
      <c r="B2992" s="444">
        <v>40675</v>
      </c>
      <c r="C2992" s="445">
        <v>93.828445000000002</v>
      </c>
      <c r="D2992" s="446">
        <f t="shared" si="93"/>
        <v>5.5972377268361129E-2</v>
      </c>
      <c r="E2992" s="80">
        <v>-8.9047125794927684E-4</v>
      </c>
      <c r="F2992">
        <v>2982</v>
      </c>
      <c r="G2992" s="80">
        <f t="shared" ca="1" si="94"/>
        <v>6.6690439001005783E-2</v>
      </c>
    </row>
    <row r="2993" spans="2:7">
      <c r="B2993" s="444">
        <v>38519</v>
      </c>
      <c r="C2993" s="445">
        <v>29.671254999999999</v>
      </c>
      <c r="D2993" s="446">
        <f t="shared" si="93"/>
        <v>-1.2206693165790483E-2</v>
      </c>
      <c r="E2993" s="80">
        <v>-8.9844624560964093E-4</v>
      </c>
      <c r="F2993">
        <v>2983</v>
      </c>
      <c r="G2993" s="80">
        <f t="shared" ca="1" si="94"/>
        <v>-3.1638900798484387E-2</v>
      </c>
    </row>
    <row r="2994" spans="2:7">
      <c r="B2994" s="444">
        <v>38995</v>
      </c>
      <c r="C2994" s="445">
        <v>44.560012999999998</v>
      </c>
      <c r="D2994" s="446">
        <f t="shared" si="93"/>
        <v>-0.11179190488121538</v>
      </c>
      <c r="E2994" s="80">
        <v>-9.0721006895122525E-4</v>
      </c>
      <c r="F2994">
        <v>2984</v>
      </c>
      <c r="G2994" s="80">
        <f t="shared" ca="1" si="94"/>
        <v>-5.4311650015258249E-2</v>
      </c>
    </row>
    <row r="2995" spans="2:7">
      <c r="B2995" s="444">
        <v>43903</v>
      </c>
      <c r="C2995" s="445">
        <v>420.73724399999998</v>
      </c>
      <c r="D2995" s="446">
        <f t="shared" si="93"/>
        <v>-5.0537098309386685E-3</v>
      </c>
      <c r="E2995" s="80">
        <v>-9.1214559314412025E-4</v>
      </c>
      <c r="F2995">
        <v>2985</v>
      </c>
      <c r="G2995" s="80">
        <f t="shared" ca="1" si="94"/>
        <v>-9.9948816942562815E-3</v>
      </c>
    </row>
    <row r="2996" spans="2:7">
      <c r="B2996" s="444">
        <v>44126</v>
      </c>
      <c r="C2996" s="445">
        <v>747.20147699999995</v>
      </c>
      <c r="D2996" s="446">
        <f t="shared" si="93"/>
        <v>3.3323185724656312E-2</v>
      </c>
      <c r="E2996" s="80">
        <v>-9.2276072916785967E-4</v>
      </c>
      <c r="F2996">
        <v>2986</v>
      </c>
      <c r="G2996" s="80">
        <f t="shared" ca="1" si="94"/>
        <v>-1.2013634996613695E-2</v>
      </c>
    </row>
    <row r="2997" spans="2:7">
      <c r="B2997" s="444">
        <v>42703</v>
      </c>
      <c r="C2997" s="445">
        <v>330.89132699999999</v>
      </c>
      <c r="D2997" s="446">
        <f t="shared" si="93"/>
        <v>6.2845338244810645E-2</v>
      </c>
      <c r="E2997" s="80">
        <v>-9.3036382731093159E-4</v>
      </c>
      <c r="F2997">
        <v>2987</v>
      </c>
      <c r="G2997" s="80">
        <f t="shared" ca="1" si="94"/>
        <v>1.5206208790574625E-2</v>
      </c>
    </row>
    <row r="2998" spans="2:7">
      <c r="B2998" s="444">
        <v>40178</v>
      </c>
      <c r="C2998" s="445">
        <v>67.684753000000001</v>
      </c>
      <c r="D2998" s="446">
        <f t="shared" si="93"/>
        <v>-6.377723406734237E-2</v>
      </c>
      <c r="E2998" s="80">
        <v>-9.4190923539250182E-4</v>
      </c>
      <c r="F2998">
        <v>2988</v>
      </c>
      <c r="G2998" s="80">
        <f t="shared" ca="1" si="94"/>
        <v>-5.1549497247023533E-2</v>
      </c>
    </row>
    <row r="2999" spans="2:7">
      <c r="B2999" s="444">
        <v>42915</v>
      </c>
      <c r="C2999" s="445">
        <v>353.31848100000002</v>
      </c>
      <c r="D2999" s="446">
        <f t="shared" si="93"/>
        <v>-4.3676880222841219E-2</v>
      </c>
      <c r="E2999" s="80">
        <v>-9.4292143116625482E-4</v>
      </c>
      <c r="F2999">
        <v>2989</v>
      </c>
      <c r="G2999" s="80">
        <f t="shared" ca="1" si="94"/>
        <v>9.2314007312021742E-3</v>
      </c>
    </row>
    <row r="3000" spans="2:7">
      <c r="B3000" s="444">
        <v>44875</v>
      </c>
      <c r="C3000" s="445">
        <v>978.63622999999995</v>
      </c>
      <c r="D3000" s="446">
        <f t="shared" si="93"/>
        <v>6.8299766699995157E-2</v>
      </c>
      <c r="E3000" s="80">
        <v>-9.4920603821679883E-4</v>
      </c>
      <c r="F3000">
        <v>2990</v>
      </c>
      <c r="G3000" s="80">
        <f t="shared" ca="1" si="94"/>
        <v>-3.6271990375630975E-2</v>
      </c>
    </row>
    <row r="3001" spans="2:7">
      <c r="B3001" s="444">
        <v>42006</v>
      </c>
      <c r="C3001" s="445">
        <v>313.66134599999998</v>
      </c>
      <c r="D3001" s="446">
        <f t="shared" si="93"/>
        <v>-4.4645090859469216E-2</v>
      </c>
      <c r="E3001" s="80">
        <v>-9.6471816902787833E-4</v>
      </c>
      <c r="F3001">
        <v>2991</v>
      </c>
      <c r="G3001" s="80">
        <f t="shared" ca="1" si="94"/>
        <v>-4.2705391222707285E-3</v>
      </c>
    </row>
    <row r="3002" spans="2:7">
      <c r="B3002" s="444">
        <v>43969</v>
      </c>
      <c r="C3002" s="445">
        <v>435.97403000000003</v>
      </c>
      <c r="D3002" s="446">
        <f t="shared" si="93"/>
        <v>5.360394900795562E-2</v>
      </c>
      <c r="E3002" s="80">
        <v>-9.779725023337793E-4</v>
      </c>
      <c r="F3002">
        <v>2992</v>
      </c>
      <c r="G3002" s="80">
        <f t="shared" ca="1" si="94"/>
        <v>-1.0267837744584016E-2</v>
      </c>
    </row>
    <row r="3003" spans="2:7">
      <c r="B3003" s="444">
        <v>41732</v>
      </c>
      <c r="C3003" s="445">
        <v>274.28506499999997</v>
      </c>
      <c r="D3003" s="446">
        <f t="shared" si="93"/>
        <v>9.4236719282605241E-2</v>
      </c>
      <c r="E3003" s="80">
        <v>-9.8214666265539208E-4</v>
      </c>
      <c r="F3003">
        <v>2993</v>
      </c>
      <c r="G3003" s="80">
        <f t="shared" ca="1" si="94"/>
        <v>-6.1656091505196547E-3</v>
      </c>
    </row>
    <row r="3004" spans="2:7">
      <c r="B3004" s="444">
        <v>38138</v>
      </c>
      <c r="C3004" s="445">
        <v>22.648396000000002</v>
      </c>
      <c r="D3004" s="446">
        <f t="shared" si="93"/>
        <v>-5.3060211049037909E-2</v>
      </c>
      <c r="E3004" s="80">
        <v>-1.0030815834247697E-3</v>
      </c>
      <c r="F3004">
        <v>2994</v>
      </c>
      <c r="G3004" s="80">
        <f t="shared" ca="1" si="94"/>
        <v>-5.0134662349152854E-3</v>
      </c>
    </row>
    <row r="3005" spans="2:7">
      <c r="B3005" s="444">
        <v>40275</v>
      </c>
      <c r="C3005" s="445">
        <v>63.355449999999998</v>
      </c>
      <c r="D3005" s="446">
        <f t="shared" si="93"/>
        <v>-1.0976867540887003E-2</v>
      </c>
      <c r="E3005" s="80">
        <v>-1.0086028072003872E-3</v>
      </c>
      <c r="F3005">
        <v>2995</v>
      </c>
      <c r="G3005" s="80">
        <f t="shared" ca="1" si="94"/>
        <v>2.1691735096814335E-2</v>
      </c>
    </row>
    <row r="3006" spans="2:7">
      <c r="B3006" s="444">
        <v>40722</v>
      </c>
      <c r="C3006" s="445">
        <v>91.031616</v>
      </c>
      <c r="D3006" s="446">
        <f t="shared" si="93"/>
        <v>6.2266857962697264E-2</v>
      </c>
      <c r="E3006" s="80">
        <v>-1.0196924461671752E-3</v>
      </c>
      <c r="F3006">
        <v>2996</v>
      </c>
      <c r="G3006" s="80">
        <f t="shared" ca="1" si="94"/>
        <v>2.490921320058289E-2</v>
      </c>
    </row>
    <row r="3007" spans="2:7">
      <c r="B3007" s="444">
        <v>38335</v>
      </c>
      <c r="C3007" s="445">
        <v>26.769874999999999</v>
      </c>
      <c r="D3007" s="446">
        <f t="shared" si="93"/>
        <v>-0.13042985142338659</v>
      </c>
      <c r="E3007" s="80">
        <v>-1.0293513276763422E-3</v>
      </c>
      <c r="F3007">
        <v>2997</v>
      </c>
      <c r="G3007" s="80">
        <f t="shared" ca="1" si="94"/>
        <v>2.7465625993362591E-2</v>
      </c>
    </row>
    <row r="3008" spans="2:7">
      <c r="B3008" s="444">
        <v>44085</v>
      </c>
      <c r="C3008" s="445">
        <v>617.89807099999996</v>
      </c>
      <c r="D3008" s="446">
        <f t="shared" si="93"/>
        <v>9.9787950604964371E-2</v>
      </c>
      <c r="E3008" s="80">
        <v>-1.0383688084864007E-3</v>
      </c>
      <c r="F3008">
        <v>2998</v>
      </c>
      <c r="G3008" s="80">
        <f t="shared" ca="1" si="94"/>
        <v>1.3411602082680834E-2</v>
      </c>
    </row>
    <row r="3009" spans="2:7">
      <c r="B3009" s="444">
        <v>40085</v>
      </c>
      <c r="C3009" s="445">
        <v>60.710242999999998</v>
      </c>
      <c r="D3009" s="446">
        <f t="shared" si="93"/>
        <v>-8.454564140041565E-2</v>
      </c>
      <c r="E3009" s="80">
        <v>-1.0431660831899947E-3</v>
      </c>
      <c r="F3009">
        <v>2999</v>
      </c>
      <c r="G3009" s="80">
        <f t="shared" ca="1" si="94"/>
        <v>1.1549300388742386E-2</v>
      </c>
    </row>
    <row r="3010" spans="2:7">
      <c r="B3010" s="444">
        <v>43787</v>
      </c>
      <c r="C3010" s="445">
        <v>485.39273100000003</v>
      </c>
      <c r="D3010" s="446">
        <f t="shared" si="93"/>
        <v>7.1687307259288291E-2</v>
      </c>
      <c r="E3010" s="80">
        <v>-1.0504911958095775E-3</v>
      </c>
      <c r="F3010">
        <v>3000</v>
      </c>
      <c r="G3010" s="80">
        <f t="shared" ca="1" si="94"/>
        <v>-2.4736030611403517E-2</v>
      </c>
    </row>
    <row r="3011" spans="2:7">
      <c r="B3011" s="444">
        <v>40858</v>
      </c>
      <c r="C3011" s="445">
        <v>79.580482000000003</v>
      </c>
      <c r="D3011" s="446">
        <f t="shared" si="93"/>
        <v>6.0695742471443381E-2</v>
      </c>
      <c r="E3011" s="80">
        <v>-1.0546103115418592E-3</v>
      </c>
      <c r="F3011">
        <v>3001</v>
      </c>
      <c r="G3011" s="80">
        <f t="shared" ca="1" si="94"/>
        <v>1.3240857821560661E-2</v>
      </c>
    </row>
    <row r="3012" spans="2:7">
      <c r="B3012" s="444">
        <v>38520</v>
      </c>
      <c r="C3012" s="445">
        <v>29.639876999999998</v>
      </c>
      <c r="D3012" s="446">
        <f t="shared" si="93"/>
        <v>-0.13605167541380703</v>
      </c>
      <c r="E3012" s="80">
        <v>-1.0575218338422232E-3</v>
      </c>
      <c r="F3012">
        <v>3002</v>
      </c>
      <c r="G3012" s="80">
        <f t="shared" ca="1" si="94"/>
        <v>2.0092320273870166E-2</v>
      </c>
    </row>
    <row r="3013" spans="2:7">
      <c r="B3013" s="444">
        <v>44586</v>
      </c>
      <c r="C3013" s="445">
        <v>1006.236572</v>
      </c>
      <c r="D3013" s="446">
        <f t="shared" si="93"/>
        <v>0.18513596129821108</v>
      </c>
      <c r="E3013" s="80">
        <v>-1.0667250706032361E-3</v>
      </c>
      <c r="F3013">
        <v>3003</v>
      </c>
      <c r="G3013" s="80">
        <f t="shared" ca="1" si="94"/>
        <v>-2.9557087897211655E-2</v>
      </c>
    </row>
    <row r="3014" spans="2:7">
      <c r="B3014" s="444">
        <v>37621</v>
      </c>
      <c r="C3014" s="445">
        <v>13.750833999999999</v>
      </c>
      <c r="D3014" s="446">
        <f t="shared" si="93"/>
        <v>-0.14117109918959025</v>
      </c>
      <c r="E3014" s="80">
        <v>-1.0692632544440084E-3</v>
      </c>
      <c r="F3014">
        <v>3004</v>
      </c>
      <c r="G3014" s="80">
        <f t="shared" ca="1" si="94"/>
        <v>1.785773681408534E-2</v>
      </c>
    </row>
    <row r="3015" spans="2:7">
      <c r="B3015" s="444">
        <v>43805</v>
      </c>
      <c r="C3015" s="445">
        <v>476.67248499999999</v>
      </c>
      <c r="D3015" s="446">
        <f t="shared" si="93"/>
        <v>-8.510445666689348E-3</v>
      </c>
      <c r="E3015" s="80">
        <v>-1.0700714142006795E-3</v>
      </c>
      <c r="F3015">
        <v>3005</v>
      </c>
      <c r="G3015" s="80">
        <f t="shared" ca="1" si="94"/>
        <v>-3.3002922080125091E-2</v>
      </c>
    </row>
    <row r="3016" spans="2:7">
      <c r="B3016" s="444">
        <v>44181</v>
      </c>
      <c r="C3016" s="445">
        <v>763.41778599999998</v>
      </c>
      <c r="D3016" s="446">
        <f t="shared" si="93"/>
        <v>5.9928508024854166E-2</v>
      </c>
      <c r="E3016" s="80">
        <v>-1.0720965737124333E-3</v>
      </c>
      <c r="F3016">
        <v>3006</v>
      </c>
      <c r="G3016" s="80">
        <f t="shared" ca="1" si="94"/>
        <v>-2.2854010310339604E-3</v>
      </c>
    </row>
    <row r="3017" spans="2:7">
      <c r="B3017" s="444">
        <v>41683</v>
      </c>
      <c r="C3017" s="445">
        <v>286.78320300000001</v>
      </c>
      <c r="D3017" s="446">
        <f t="shared" si="93"/>
        <v>-6.5906238795267136E-2</v>
      </c>
      <c r="E3017" s="80">
        <v>-1.0735152637800782E-3</v>
      </c>
      <c r="F3017">
        <v>3007</v>
      </c>
      <c r="G3017" s="80">
        <f t="shared" ca="1" si="94"/>
        <v>2.6443479781905161E-2</v>
      </c>
    </row>
    <row r="3018" spans="2:7">
      <c r="B3018" s="444">
        <v>44624</v>
      </c>
      <c r="C3018" s="445">
        <v>1019.44458</v>
      </c>
      <c r="D3018" s="446">
        <f t="shared" si="93"/>
        <v>0.14002503640497665</v>
      </c>
      <c r="E3018" s="80">
        <v>-1.0968298297697743E-3</v>
      </c>
      <c r="F3018">
        <v>3008</v>
      </c>
      <c r="G3018" s="80">
        <f t="shared" ca="1" si="94"/>
        <v>9.8574874338365499E-3</v>
      </c>
    </row>
    <row r="3019" spans="2:7">
      <c r="B3019" s="444">
        <v>39143</v>
      </c>
      <c r="C3019" s="445">
        <v>52.127701000000002</v>
      </c>
      <c r="D3019" s="446">
        <f t="shared" ref="D3019:D3082" si="95">B3019/B3020-1</f>
        <v>-5.3556748392088571E-2</v>
      </c>
      <c r="E3019" s="80">
        <v>-1.1060560381412898E-3</v>
      </c>
      <c r="F3019">
        <v>3009</v>
      </c>
      <c r="G3019" s="80">
        <f t="shared" ref="G3019:G3082" ca="1" si="96">_xlfn.NORM.INV(RAND(),M$13,M$14)</f>
        <v>6.1080432211425256E-2</v>
      </c>
    </row>
    <row r="3020" spans="2:7">
      <c r="B3020" s="444">
        <v>41358</v>
      </c>
      <c r="C3020" s="445">
        <v>145.891266</v>
      </c>
      <c r="D3020" s="446">
        <f t="shared" si="95"/>
        <v>4.9109634214397957E-2</v>
      </c>
      <c r="E3020" s="80">
        <v>-1.1067974766981736E-3</v>
      </c>
      <c r="F3020">
        <v>3010</v>
      </c>
      <c r="G3020" s="80">
        <f t="shared" ca="1" si="96"/>
        <v>1.0961472336359657E-2</v>
      </c>
    </row>
    <row r="3021" spans="2:7">
      <c r="B3021" s="444">
        <v>39422</v>
      </c>
      <c r="C3021" s="445">
        <v>52.372867999999997</v>
      </c>
      <c r="D3021" s="446">
        <f t="shared" si="95"/>
        <v>-0.10390289364217031</v>
      </c>
      <c r="E3021" s="80">
        <v>-1.1221645376591205E-3</v>
      </c>
      <c r="F3021">
        <v>3011</v>
      </c>
      <c r="G3021" s="80">
        <f t="shared" ca="1" si="96"/>
        <v>-4.006757930375214E-2</v>
      </c>
    </row>
    <row r="3022" spans="2:7">
      <c r="B3022" s="444">
        <v>43993</v>
      </c>
      <c r="C3022" s="445">
        <v>493.421021</v>
      </c>
      <c r="D3022" s="446">
        <f t="shared" si="95"/>
        <v>5.7396947482273752E-2</v>
      </c>
      <c r="E3022" s="80">
        <v>-1.1230267450629272E-3</v>
      </c>
      <c r="F3022">
        <v>3012</v>
      </c>
      <c r="G3022" s="80">
        <f t="shared" ca="1" si="96"/>
        <v>9.9454700597829005E-6</v>
      </c>
    </row>
    <row r="3023" spans="2:7">
      <c r="B3023" s="444">
        <v>41605</v>
      </c>
      <c r="C3023" s="445">
        <v>202.24229399999999</v>
      </c>
      <c r="D3023" s="446">
        <f t="shared" si="95"/>
        <v>3.3661128609563384E-4</v>
      </c>
      <c r="E3023" s="80">
        <v>-1.1321740068667152E-3</v>
      </c>
      <c r="F3023">
        <v>3013</v>
      </c>
      <c r="G3023" s="80">
        <f t="shared" ca="1" si="96"/>
        <v>3.6813775333441904E-3</v>
      </c>
    </row>
    <row r="3024" spans="2:7">
      <c r="B3024" s="444">
        <v>41591</v>
      </c>
      <c r="C3024" s="445">
        <v>209.42593400000001</v>
      </c>
      <c r="D3024" s="446">
        <f t="shared" si="95"/>
        <v>7.9052511415525162E-2</v>
      </c>
      <c r="E3024" s="80">
        <v>-1.1393232846274026E-3</v>
      </c>
      <c r="F3024">
        <v>3014</v>
      </c>
      <c r="G3024" s="80">
        <f t="shared" ca="1" si="96"/>
        <v>-3.2380361526517749E-2</v>
      </c>
    </row>
    <row r="3025" spans="2:7">
      <c r="B3025" s="444">
        <v>38544</v>
      </c>
      <c r="C3025" s="445">
        <v>30.157854</v>
      </c>
      <c r="D3025" s="446">
        <f t="shared" si="95"/>
        <v>-0.14415134559019449</v>
      </c>
      <c r="E3025" s="80">
        <v>-1.143831314573962E-3</v>
      </c>
      <c r="F3025">
        <v>3015</v>
      </c>
      <c r="G3025" s="80">
        <f t="shared" ca="1" si="96"/>
        <v>-3.8896955480498992E-3</v>
      </c>
    </row>
    <row r="3026" spans="2:7">
      <c r="B3026" s="444">
        <v>45036</v>
      </c>
      <c r="C3026" s="445">
        <v>973.46423300000004</v>
      </c>
      <c r="D3026" s="446">
        <f t="shared" si="95"/>
        <v>5.8291457286432369E-3</v>
      </c>
      <c r="E3026" s="80">
        <v>-1.1552087527489929E-3</v>
      </c>
      <c r="F3026">
        <v>3016</v>
      </c>
      <c r="G3026" s="80">
        <f t="shared" ca="1" si="96"/>
        <v>-1.3843566414394319E-2</v>
      </c>
    </row>
    <row r="3027" spans="2:7">
      <c r="B3027" s="444">
        <v>44775</v>
      </c>
      <c r="C3027" s="445">
        <v>875.58502199999998</v>
      </c>
      <c r="D3027" s="446">
        <f t="shared" si="95"/>
        <v>-1.0868844853867077E-2</v>
      </c>
      <c r="E3027" s="80">
        <v>-1.15539527356745E-3</v>
      </c>
      <c r="F3027">
        <v>3017</v>
      </c>
      <c r="G3027" s="80">
        <f t="shared" ca="1" si="96"/>
        <v>-2.8128490032461946E-4</v>
      </c>
    </row>
    <row r="3028" spans="2:7">
      <c r="B3028" s="444">
        <v>45267</v>
      </c>
      <c r="C3028" s="445">
        <v>1290.482178</v>
      </c>
      <c r="D3028" s="446">
        <f t="shared" si="95"/>
        <v>0.16379576306046895</v>
      </c>
      <c r="E3028" s="80">
        <v>-1.1657249699155159E-3</v>
      </c>
      <c r="F3028">
        <v>3018</v>
      </c>
      <c r="G3028" s="80">
        <f t="shared" ca="1" si="96"/>
        <v>-2.6876008695571368E-2</v>
      </c>
    </row>
    <row r="3029" spans="2:7">
      <c r="B3029" s="444">
        <v>38896</v>
      </c>
      <c r="C3029" s="445">
        <v>38.348514999999999</v>
      </c>
      <c r="D3029" s="446">
        <f t="shared" si="95"/>
        <v>-0.11216617210682489</v>
      </c>
      <c r="E3029" s="80">
        <v>-1.1803458123079702E-3</v>
      </c>
      <c r="F3029">
        <v>3019</v>
      </c>
      <c r="G3029" s="80">
        <f t="shared" ca="1" si="96"/>
        <v>-2.7249690656480719E-3</v>
      </c>
    </row>
    <row r="3030" spans="2:7">
      <c r="B3030" s="444">
        <v>43810</v>
      </c>
      <c r="C3030" s="445">
        <v>462.63531499999999</v>
      </c>
      <c r="D3030" s="446">
        <f t="shared" si="95"/>
        <v>0.13180737831972711</v>
      </c>
      <c r="E3030" s="80">
        <v>-1.1938514171384584E-3</v>
      </c>
      <c r="F3030">
        <v>3020</v>
      </c>
      <c r="G3030" s="80">
        <f t="shared" ca="1" si="96"/>
        <v>1.1107363553561447E-2</v>
      </c>
    </row>
    <row r="3031" spans="2:7">
      <c r="B3031" s="444">
        <v>38708</v>
      </c>
      <c r="C3031" s="445">
        <v>42.691589</v>
      </c>
      <c r="D3031" s="446">
        <f t="shared" si="95"/>
        <v>-0.1382327403878264</v>
      </c>
      <c r="E3031" s="80">
        <v>-1.1956663004052404E-3</v>
      </c>
      <c r="F3031">
        <v>3021</v>
      </c>
      <c r="G3031" s="80">
        <f t="shared" ca="1" si="96"/>
        <v>1.889597816753448E-2</v>
      </c>
    </row>
    <row r="3032" spans="2:7">
      <c r="B3032" s="444">
        <v>44917</v>
      </c>
      <c r="C3032" s="445">
        <v>966.222534</v>
      </c>
      <c r="D3032" s="446">
        <f t="shared" si="95"/>
        <v>7.0191322579876481E-2</v>
      </c>
      <c r="E3032" s="80">
        <v>-1.2015424412956666E-3</v>
      </c>
      <c r="F3032">
        <v>3022</v>
      </c>
      <c r="G3032" s="80">
        <f t="shared" ca="1" si="96"/>
        <v>4.67532075440747E-2</v>
      </c>
    </row>
    <row r="3033" spans="2:7">
      <c r="B3033" s="444">
        <v>41971</v>
      </c>
      <c r="C3033" s="445">
        <v>324.818512</v>
      </c>
      <c r="D3033" s="446">
        <f t="shared" si="95"/>
        <v>-5.4736742334486888E-3</v>
      </c>
      <c r="E3033" s="80">
        <v>-1.2018073859138001E-3</v>
      </c>
      <c r="F3033">
        <v>3023</v>
      </c>
      <c r="G3033" s="80">
        <f t="shared" ca="1" si="96"/>
        <v>-1.4369603081671501E-3</v>
      </c>
    </row>
    <row r="3034" spans="2:7">
      <c r="B3034" s="444">
        <v>42202</v>
      </c>
      <c r="C3034" s="445">
        <v>376.62670900000001</v>
      </c>
      <c r="D3034" s="446">
        <f t="shared" si="95"/>
        <v>2.6063700461949946E-2</v>
      </c>
      <c r="E3034" s="80">
        <v>-1.2023149098849828E-3</v>
      </c>
      <c r="F3034">
        <v>3024</v>
      </c>
      <c r="G3034" s="80">
        <f t="shared" ca="1" si="96"/>
        <v>-3.0775643604343809E-2</v>
      </c>
    </row>
    <row r="3035" spans="2:7">
      <c r="B3035" s="444">
        <v>41130</v>
      </c>
      <c r="C3035" s="445">
        <v>101.105782</v>
      </c>
      <c r="D3035" s="446">
        <f t="shared" si="95"/>
        <v>-8.8673225206062245E-2</v>
      </c>
      <c r="E3035" s="80">
        <v>-1.2096526470041224E-3</v>
      </c>
      <c r="F3035">
        <v>3025</v>
      </c>
      <c r="G3035" s="80">
        <f t="shared" ca="1" si="96"/>
        <v>-3.3234430605291243E-2</v>
      </c>
    </row>
    <row r="3036" spans="2:7">
      <c r="B3036" s="444">
        <v>45132</v>
      </c>
      <c r="C3036" s="445">
        <v>1069.9197999999999</v>
      </c>
      <c r="D3036" s="446">
        <f t="shared" si="95"/>
        <v>3.6921309592188312E-2</v>
      </c>
      <c r="E3036" s="80">
        <v>-1.2130458023010826E-3</v>
      </c>
      <c r="F3036">
        <v>3026</v>
      </c>
      <c r="G3036" s="80">
        <f t="shared" ca="1" si="96"/>
        <v>2.435344091563979E-2</v>
      </c>
    </row>
    <row r="3037" spans="2:7">
      <c r="B3037" s="444">
        <v>43525</v>
      </c>
      <c r="C3037" s="445">
        <v>445.296967</v>
      </c>
      <c r="D3037" s="446">
        <f t="shared" si="95"/>
        <v>-3.0407663176653998E-2</v>
      </c>
      <c r="E3037" s="80">
        <v>-1.2337146633133456E-3</v>
      </c>
      <c r="F3037">
        <v>3027</v>
      </c>
      <c r="G3037" s="80">
        <f t="shared" ca="1" si="96"/>
        <v>2.263499806116967E-2</v>
      </c>
    </row>
    <row r="3038" spans="2:7">
      <c r="B3038" s="444">
        <v>44890</v>
      </c>
      <c r="C3038" s="445">
        <v>1049.073486</v>
      </c>
      <c r="D3038" s="446">
        <f t="shared" si="95"/>
        <v>5.3526236814405159E-3</v>
      </c>
      <c r="E3038" s="80">
        <v>-1.2394426241713052E-3</v>
      </c>
      <c r="F3038">
        <v>3028</v>
      </c>
      <c r="G3038" s="80">
        <f t="shared" ca="1" si="96"/>
        <v>-1.1289540759536214E-2</v>
      </c>
    </row>
    <row r="3039" spans="2:7">
      <c r="B3039" s="444">
        <v>44651</v>
      </c>
      <c r="C3039" s="445">
        <v>1042.099976</v>
      </c>
      <c r="D3039" s="446">
        <f t="shared" si="95"/>
        <v>0.12227919368622131</v>
      </c>
      <c r="E3039" s="80">
        <v>-1.2444546136075596E-3</v>
      </c>
      <c r="F3039">
        <v>3029</v>
      </c>
      <c r="G3039" s="80">
        <f t="shared" ca="1" si="96"/>
        <v>-8.7876851583832474E-3</v>
      </c>
    </row>
    <row r="3040" spans="2:7">
      <c r="B3040" s="444">
        <v>39786</v>
      </c>
      <c r="C3040" s="445">
        <v>21.196332999999999</v>
      </c>
      <c r="D3040" s="446">
        <f t="shared" si="95"/>
        <v>-3.2864991005882693E-2</v>
      </c>
      <c r="E3040" s="80">
        <v>-1.2478080782404311E-3</v>
      </c>
      <c r="F3040">
        <v>3030</v>
      </c>
      <c r="G3040" s="80">
        <f t="shared" ca="1" si="96"/>
        <v>6.8313254415364857E-2</v>
      </c>
    </row>
    <row r="3041" spans="2:7">
      <c r="B3041" s="444">
        <v>41138</v>
      </c>
      <c r="C3041" s="445">
        <v>104.99591100000001</v>
      </c>
      <c r="D3041" s="446">
        <f t="shared" si="95"/>
        <v>-3.9392877991827224E-2</v>
      </c>
      <c r="E3041" s="80">
        <v>-1.2543402301752327E-3</v>
      </c>
      <c r="F3041">
        <v>3031</v>
      </c>
      <c r="G3041" s="80">
        <f t="shared" ca="1" si="96"/>
        <v>-1.09504849490133E-2</v>
      </c>
    </row>
    <row r="3042" spans="2:7">
      <c r="B3042" s="444">
        <v>42825</v>
      </c>
      <c r="C3042" s="445">
        <v>362.10629299999999</v>
      </c>
      <c r="D3042" s="446">
        <f t="shared" si="95"/>
        <v>2.0760833293607339E-2</v>
      </c>
      <c r="E3042" s="80">
        <v>-1.2558472302701684E-3</v>
      </c>
      <c r="F3042">
        <v>3032</v>
      </c>
      <c r="G3042" s="80">
        <f t="shared" ca="1" si="96"/>
        <v>-8.9994388152850966E-3</v>
      </c>
    </row>
    <row r="3043" spans="2:7">
      <c r="B3043" s="444">
        <v>41954</v>
      </c>
      <c r="C3043" s="445">
        <v>315.664154</v>
      </c>
      <c r="D3043" s="446">
        <f t="shared" si="95"/>
        <v>-5.7531169268785765E-2</v>
      </c>
      <c r="E3043" s="80">
        <v>-1.2675723900393843E-3</v>
      </c>
      <c r="F3043">
        <v>3033</v>
      </c>
      <c r="G3043" s="80">
        <f t="shared" ca="1" si="96"/>
        <v>2.0584702223859535E-2</v>
      </c>
    </row>
    <row r="3044" spans="2:7">
      <c r="B3044" s="444">
        <v>44515</v>
      </c>
      <c r="C3044" s="445">
        <v>1039.714966</v>
      </c>
      <c r="D3044" s="446">
        <f t="shared" si="95"/>
        <v>1.0344284782657365E-3</v>
      </c>
      <c r="E3044" s="80">
        <v>-1.2793938793581594E-3</v>
      </c>
      <c r="F3044">
        <v>3034</v>
      </c>
      <c r="G3044" s="80">
        <f t="shared" ca="1" si="96"/>
        <v>-1.5744726983000747E-2</v>
      </c>
    </row>
    <row r="3045" spans="2:7">
      <c r="B3045" s="444">
        <v>44469</v>
      </c>
      <c r="C3045" s="445">
        <v>1127.024414</v>
      </c>
      <c r="D3045" s="446">
        <f t="shared" si="95"/>
        <v>0.16762504923198107</v>
      </c>
      <c r="E3045" s="80">
        <v>-1.2879021828292592E-3</v>
      </c>
      <c r="F3045">
        <v>3035</v>
      </c>
      <c r="G3045" s="80">
        <f t="shared" ca="1" si="96"/>
        <v>8.254484998905803E-3</v>
      </c>
    </row>
    <row r="3046" spans="2:7">
      <c r="B3046" s="444">
        <v>38085</v>
      </c>
      <c r="C3046" s="445">
        <v>20.934078</v>
      </c>
      <c r="D3046" s="446">
        <f t="shared" si="95"/>
        <v>4.2982965033488973E-3</v>
      </c>
      <c r="E3046" s="80">
        <v>-1.2920562940192948E-3</v>
      </c>
      <c r="F3046">
        <v>3036</v>
      </c>
      <c r="G3046" s="80">
        <f t="shared" ca="1" si="96"/>
        <v>-6.6818935225653993E-3</v>
      </c>
    </row>
    <row r="3047" spans="2:7">
      <c r="B3047" s="444">
        <v>37922</v>
      </c>
      <c r="C3047" s="445">
        <v>14.148237999999999</v>
      </c>
      <c r="D3047" s="446">
        <f t="shared" si="95"/>
        <v>-0.10733957911586078</v>
      </c>
      <c r="E3047" s="80">
        <v>-1.298332680508274E-3</v>
      </c>
      <c r="F3047">
        <v>3037</v>
      </c>
      <c r="G3047" s="80">
        <f t="shared" ca="1" si="96"/>
        <v>-1.9521928894741292E-2</v>
      </c>
    </row>
    <row r="3048" spans="2:7">
      <c r="B3048" s="444">
        <v>42482</v>
      </c>
      <c r="C3048" s="445">
        <v>339.314728</v>
      </c>
      <c r="D3048" s="446">
        <f t="shared" si="95"/>
        <v>0.10633089403369889</v>
      </c>
      <c r="E3048" s="80">
        <v>-1.2995433997248229E-3</v>
      </c>
      <c r="F3048">
        <v>3038</v>
      </c>
      <c r="G3048" s="80">
        <f t="shared" ca="1" si="96"/>
        <v>3.8157642084248405E-2</v>
      </c>
    </row>
    <row r="3049" spans="2:7">
      <c r="B3049" s="444">
        <v>38399</v>
      </c>
      <c r="C3049" s="445">
        <v>27.190752</v>
      </c>
      <c r="D3049" s="446">
        <f t="shared" si="95"/>
        <v>-7.1006919243237987E-2</v>
      </c>
      <c r="E3049" s="80">
        <v>-1.3106746211412057E-3</v>
      </c>
      <c r="F3049">
        <v>3039</v>
      </c>
      <c r="G3049" s="80">
        <f t="shared" ca="1" si="96"/>
        <v>-2.210981795086377E-2</v>
      </c>
    </row>
    <row r="3050" spans="2:7">
      <c r="B3050" s="444">
        <v>41334</v>
      </c>
      <c r="C3050" s="445">
        <v>137.399475</v>
      </c>
      <c r="D3050" s="446">
        <f t="shared" si="95"/>
        <v>-6.7541959935029761E-2</v>
      </c>
      <c r="E3050" s="80">
        <v>-1.3133796825517408E-3</v>
      </c>
      <c r="F3050">
        <v>3040</v>
      </c>
      <c r="G3050" s="80">
        <f t="shared" ca="1" si="96"/>
        <v>-4.9119753615063107E-2</v>
      </c>
    </row>
    <row r="3051" spans="2:7">
      <c r="B3051" s="444">
        <v>44328</v>
      </c>
      <c r="C3051" s="445">
        <v>793.30352800000003</v>
      </c>
      <c r="D3051" s="446">
        <f t="shared" si="95"/>
        <v>0.10538127774175843</v>
      </c>
      <c r="E3051" s="80">
        <v>-1.3225814099944166E-3</v>
      </c>
      <c r="F3051">
        <v>3041</v>
      </c>
      <c r="G3051" s="80">
        <f t="shared" ca="1" si="96"/>
        <v>5.3157362895644003E-2</v>
      </c>
    </row>
    <row r="3052" spans="2:7">
      <c r="B3052" s="444">
        <v>40102</v>
      </c>
      <c r="C3052" s="445">
        <v>54.568565</v>
      </c>
      <c r="D3052" s="446">
        <f t="shared" si="95"/>
        <v>-9.0884359910226475E-2</v>
      </c>
      <c r="E3052" s="80">
        <v>-1.3258356681181693E-3</v>
      </c>
      <c r="F3052">
        <v>3042</v>
      </c>
      <c r="G3052" s="80">
        <f t="shared" ca="1" si="96"/>
        <v>1.4552009144404819E-2</v>
      </c>
    </row>
    <row r="3053" spans="2:7">
      <c r="B3053" s="444">
        <v>44111</v>
      </c>
      <c r="C3053" s="445">
        <v>710.97137499999997</v>
      </c>
      <c r="D3053" s="446">
        <f t="shared" si="95"/>
        <v>3.1136772715584682E-2</v>
      </c>
      <c r="E3053" s="80">
        <v>-1.3266427802569591E-3</v>
      </c>
      <c r="F3053">
        <v>3043</v>
      </c>
      <c r="G3053" s="80">
        <f t="shared" ca="1" si="96"/>
        <v>-5.5978059760705568E-3</v>
      </c>
    </row>
    <row r="3054" spans="2:7">
      <c r="B3054" s="444">
        <v>42779</v>
      </c>
      <c r="C3054" s="445">
        <v>342.464111</v>
      </c>
      <c r="D3054" s="446">
        <f t="shared" si="95"/>
        <v>0.12392937838263896</v>
      </c>
      <c r="E3054" s="80">
        <v>-1.3280491975486974E-3</v>
      </c>
      <c r="F3054">
        <v>3044</v>
      </c>
      <c r="G3054" s="80">
        <f t="shared" ca="1" si="96"/>
        <v>2.2847516482147504E-2</v>
      </c>
    </row>
    <row r="3055" spans="2:7">
      <c r="B3055" s="444">
        <v>38062</v>
      </c>
      <c r="C3055" s="445">
        <v>20.317034</v>
      </c>
      <c r="D3055" s="446">
        <f t="shared" si="95"/>
        <v>-7.2698923159382201E-2</v>
      </c>
      <c r="E3055" s="80">
        <v>-1.331686600839932E-3</v>
      </c>
      <c r="F3055">
        <v>3045</v>
      </c>
      <c r="G3055" s="80">
        <f t="shared" ca="1" si="96"/>
        <v>-1.9426024052421702E-2</v>
      </c>
    </row>
    <row r="3056" spans="2:7">
      <c r="B3056" s="444">
        <v>41046</v>
      </c>
      <c r="C3056" s="445">
        <v>91.413428999999994</v>
      </c>
      <c r="D3056" s="446">
        <f t="shared" si="95"/>
        <v>9.3692364441164688E-3</v>
      </c>
      <c r="E3056" s="80">
        <v>-1.3373340539399869E-3</v>
      </c>
      <c r="F3056">
        <v>3046</v>
      </c>
      <c r="G3056" s="80">
        <f t="shared" ca="1" si="96"/>
        <v>1.6797027903187784E-2</v>
      </c>
    </row>
    <row r="3057" spans="2:7">
      <c r="B3057" s="444">
        <v>40665</v>
      </c>
      <c r="C3057" s="445">
        <v>96.727469999999997</v>
      </c>
      <c r="D3057" s="446">
        <f t="shared" si="95"/>
        <v>5.5877236257886986E-2</v>
      </c>
      <c r="E3057" s="80">
        <v>-1.3428588561245069E-3</v>
      </c>
      <c r="F3057">
        <v>3047</v>
      </c>
      <c r="G3057" s="80">
        <f t="shared" ca="1" si="96"/>
        <v>-3.7767601885145677E-2</v>
      </c>
    </row>
    <row r="3058" spans="2:7">
      <c r="B3058" s="444">
        <v>38513</v>
      </c>
      <c r="C3058" s="445">
        <v>29.011984000000002</v>
      </c>
      <c r="D3058" s="446">
        <f t="shared" si="95"/>
        <v>-5.3641635541576527E-2</v>
      </c>
      <c r="E3058" s="80">
        <v>-1.3511644960246816E-3</v>
      </c>
      <c r="F3058">
        <v>3048</v>
      </c>
      <c r="G3058" s="80">
        <f t="shared" ca="1" si="96"/>
        <v>-1.1196989479634734E-2</v>
      </c>
    </row>
    <row r="3059" spans="2:7">
      <c r="B3059" s="444">
        <v>40696</v>
      </c>
      <c r="C3059" s="445">
        <v>95.463775999999996</v>
      </c>
      <c r="D3059" s="446">
        <f t="shared" si="95"/>
        <v>4.4022575679835807E-2</v>
      </c>
      <c r="E3059" s="80">
        <v>-1.361007629358757E-3</v>
      </c>
      <c r="F3059">
        <v>3049</v>
      </c>
      <c r="G3059" s="80">
        <f t="shared" ca="1" si="96"/>
        <v>-1.8653050994220464E-2</v>
      </c>
    </row>
    <row r="3060" spans="2:7">
      <c r="B3060" s="444">
        <v>38980</v>
      </c>
      <c r="C3060" s="445">
        <v>44.935482</v>
      </c>
      <c r="D3060" s="446">
        <f t="shared" si="95"/>
        <v>1.656017733733206E-2</v>
      </c>
      <c r="E3060" s="80">
        <v>-1.3674463236037493E-3</v>
      </c>
      <c r="F3060">
        <v>3050</v>
      </c>
      <c r="G3060" s="80">
        <f t="shared" ca="1" si="96"/>
        <v>-1.7336665602574505E-2</v>
      </c>
    </row>
    <row r="3061" spans="2:7">
      <c r="B3061" s="444">
        <v>38345</v>
      </c>
      <c r="C3061" s="445">
        <v>27.605233999999999</v>
      </c>
      <c r="D3061" s="446">
        <f t="shared" si="95"/>
        <v>-0.12006333616357256</v>
      </c>
      <c r="E3061" s="80">
        <v>-1.3863266583240552E-3</v>
      </c>
      <c r="F3061">
        <v>3051</v>
      </c>
      <c r="G3061" s="80">
        <f t="shared" ca="1" si="96"/>
        <v>-1.9930179235370968E-2</v>
      </c>
    </row>
    <row r="3062" spans="2:7">
      <c r="B3062" s="444">
        <v>43577</v>
      </c>
      <c r="C3062" s="445">
        <v>465.81466699999999</v>
      </c>
      <c r="D3062" s="446">
        <f t="shared" si="95"/>
        <v>-2.4970353299174408E-2</v>
      </c>
      <c r="E3062" s="80">
        <v>-1.4055984871766958E-3</v>
      </c>
      <c r="F3062">
        <v>3052</v>
      </c>
      <c r="G3062" s="80">
        <f t="shared" ca="1" si="96"/>
        <v>-3.0715419409003263E-2</v>
      </c>
    </row>
    <row r="3063" spans="2:7">
      <c r="B3063" s="444">
        <v>44693</v>
      </c>
      <c r="C3063" s="445">
        <v>964.50427200000001</v>
      </c>
      <c r="D3063" s="446">
        <f t="shared" si="95"/>
        <v>1.3354797750770864E-2</v>
      </c>
      <c r="E3063" s="80">
        <v>-1.4138560878376172E-3</v>
      </c>
      <c r="F3063">
        <v>3053</v>
      </c>
      <c r="G3063" s="80">
        <f t="shared" ca="1" si="96"/>
        <v>1.1251824504244641E-2</v>
      </c>
    </row>
    <row r="3064" spans="2:7">
      <c r="B3064" s="444">
        <v>44104</v>
      </c>
      <c r="C3064" s="445">
        <v>696.84710700000005</v>
      </c>
      <c r="D3064" s="446">
        <f t="shared" si="95"/>
        <v>0.158223692849077</v>
      </c>
      <c r="E3064" s="80">
        <v>-1.4150745851171376E-3</v>
      </c>
      <c r="F3064">
        <v>3054</v>
      </c>
      <c r="G3064" s="80">
        <f t="shared" ca="1" si="96"/>
        <v>1.1691366159025477E-2</v>
      </c>
    </row>
    <row r="3065" spans="2:7">
      <c r="B3065" s="444">
        <v>38079</v>
      </c>
      <c r="C3065" s="445">
        <v>19.067914999999999</v>
      </c>
      <c r="D3065" s="446">
        <f t="shared" si="95"/>
        <v>-7.9194273830826556E-2</v>
      </c>
      <c r="E3065" s="80">
        <v>-1.418591031381311E-3</v>
      </c>
      <c r="F3065">
        <v>3055</v>
      </c>
      <c r="G3065" s="80">
        <f t="shared" ca="1" si="96"/>
        <v>-7.130332009948258E-3</v>
      </c>
    </row>
    <row r="3066" spans="2:7">
      <c r="B3066" s="444">
        <v>41354</v>
      </c>
      <c r="C3066" s="445">
        <v>147.03233299999999</v>
      </c>
      <c r="D3066" s="446">
        <f t="shared" si="95"/>
        <v>4.5745353394866628E-2</v>
      </c>
      <c r="E3066" s="80">
        <v>-1.4210931739749855E-3</v>
      </c>
      <c r="F3066">
        <v>3056</v>
      </c>
      <c r="G3066" s="80">
        <f t="shared" ca="1" si="96"/>
        <v>3.0114931147340958E-4</v>
      </c>
    </row>
    <row r="3067" spans="2:7">
      <c r="B3067" s="444">
        <v>39545</v>
      </c>
      <c r="C3067" s="445">
        <v>41.477393999999997</v>
      </c>
      <c r="D3067" s="446">
        <f t="shared" si="95"/>
        <v>-8.3439564260053278E-2</v>
      </c>
      <c r="E3067" s="80">
        <v>-1.4289274988241729E-3</v>
      </c>
      <c r="F3067">
        <v>3057</v>
      </c>
      <c r="G3067" s="80">
        <f t="shared" ca="1" si="96"/>
        <v>2.3627402003136067E-2</v>
      </c>
    </row>
    <row r="3068" spans="2:7">
      <c r="B3068" s="444">
        <v>43145</v>
      </c>
      <c r="C3068" s="445">
        <v>393.503784</v>
      </c>
      <c r="D3068" s="446">
        <f t="shared" si="95"/>
        <v>2.0024587450943265E-2</v>
      </c>
      <c r="E3068" s="80">
        <v>-1.4374771974350331E-3</v>
      </c>
      <c r="F3068">
        <v>3058</v>
      </c>
      <c r="G3068" s="80">
        <f t="shared" ca="1" si="96"/>
        <v>-1.162484830783761E-2</v>
      </c>
    </row>
    <row r="3069" spans="2:7">
      <c r="B3069" s="444">
        <v>42298</v>
      </c>
      <c r="C3069" s="445">
        <v>342.029449</v>
      </c>
      <c r="D3069" s="446">
        <f t="shared" si="95"/>
        <v>2.0556869179172876E-2</v>
      </c>
      <c r="E3069" s="80">
        <v>-1.4460298124441273E-3</v>
      </c>
      <c r="F3069">
        <v>3059</v>
      </c>
      <c r="G3069" s="80">
        <f t="shared" ca="1" si="96"/>
        <v>5.6788776922371354E-3</v>
      </c>
    </row>
    <row r="3070" spans="2:7">
      <c r="B3070" s="444">
        <v>41446</v>
      </c>
      <c r="C3070" s="445">
        <v>144.696259</v>
      </c>
      <c r="D3070" s="446">
        <f t="shared" si="95"/>
        <v>-8.4005569430017468E-2</v>
      </c>
      <c r="E3070" s="80">
        <v>-1.4474693340177369E-3</v>
      </c>
      <c r="F3070">
        <v>3060</v>
      </c>
      <c r="G3070" s="80">
        <f t="shared" ca="1" si="96"/>
        <v>2.3323308166821991E-2</v>
      </c>
    </row>
    <row r="3071" spans="2:7">
      <c r="B3071" s="444">
        <v>45247</v>
      </c>
      <c r="C3071" s="445">
        <v>1272.1647949999999</v>
      </c>
      <c r="D3071" s="446">
        <f t="shared" si="95"/>
        <v>9.5436387846507653E-2</v>
      </c>
      <c r="E3071" s="80">
        <v>-1.4492126390470705E-3</v>
      </c>
      <c r="F3071">
        <v>3061</v>
      </c>
      <c r="G3071" s="80">
        <f t="shared" ca="1" si="96"/>
        <v>4.4994425528989551E-3</v>
      </c>
    </row>
    <row r="3072" spans="2:7">
      <c r="B3072" s="444">
        <v>41305</v>
      </c>
      <c r="C3072" s="445">
        <v>130.847565</v>
      </c>
      <c r="D3072" s="446">
        <f t="shared" si="95"/>
        <v>5.1660046847947783E-2</v>
      </c>
      <c r="E3072" s="80">
        <v>-1.4511470437672536E-3</v>
      </c>
      <c r="F3072">
        <v>3062</v>
      </c>
      <c r="G3072" s="80">
        <f t="shared" ca="1" si="96"/>
        <v>3.0936312307809362E-2</v>
      </c>
    </row>
    <row r="3073" spans="2:7">
      <c r="B3073" s="444">
        <v>39276</v>
      </c>
      <c r="C3073" s="445">
        <v>55.555633999999998</v>
      </c>
      <c r="D3073" s="446">
        <f t="shared" si="95"/>
        <v>-0.13644958445099165</v>
      </c>
      <c r="E3073" s="80">
        <v>-1.4918409756903284E-3</v>
      </c>
      <c r="F3073">
        <v>3063</v>
      </c>
      <c r="G3073" s="80">
        <f t="shared" ca="1" si="96"/>
        <v>-1.1901927702284812E-2</v>
      </c>
    </row>
    <row r="3074" spans="2:7">
      <c r="B3074" s="444">
        <v>45482</v>
      </c>
      <c r="C3074" s="445">
        <v>1519.4499510000001</v>
      </c>
      <c r="D3074" s="446">
        <f t="shared" si="95"/>
        <v>1.7016614118646745E-2</v>
      </c>
      <c r="E3074" s="80">
        <v>-1.4999961780405302E-3</v>
      </c>
      <c r="F3074">
        <v>3064</v>
      </c>
      <c r="G3074" s="80">
        <f t="shared" ca="1" si="96"/>
        <v>3.0899379822717659E-2</v>
      </c>
    </row>
    <row r="3075" spans="2:7">
      <c r="B3075" s="444">
        <v>44721</v>
      </c>
      <c r="C3075" s="445">
        <v>936.50860599999999</v>
      </c>
      <c r="D3075" s="446">
        <f t="shared" si="95"/>
        <v>0.11135685884691848</v>
      </c>
      <c r="E3075" s="80">
        <v>-1.5044050411412435E-3</v>
      </c>
      <c r="F3075">
        <v>3065</v>
      </c>
      <c r="G3075" s="80">
        <f t="shared" ca="1" si="96"/>
        <v>-3.4251253771109769E-2</v>
      </c>
    </row>
    <row r="3076" spans="2:7">
      <c r="B3076" s="444">
        <v>40240</v>
      </c>
      <c r="C3076" s="445">
        <v>66.600448999999998</v>
      </c>
      <c r="D3076" s="446">
        <f t="shared" si="95"/>
        <v>-7.8838934163538155E-2</v>
      </c>
      <c r="E3076" s="80">
        <v>-1.5077730671552159E-3</v>
      </c>
      <c r="F3076">
        <v>3066</v>
      </c>
      <c r="G3076" s="80">
        <f t="shared" ca="1" si="96"/>
        <v>1.2406770386984938E-3</v>
      </c>
    </row>
    <row r="3077" spans="2:7">
      <c r="B3077" s="444">
        <v>43684</v>
      </c>
      <c r="C3077" s="445">
        <v>433.43893400000002</v>
      </c>
      <c r="D3077" s="446">
        <f t="shared" si="95"/>
        <v>1.5269481953192221E-2</v>
      </c>
      <c r="E3077" s="80">
        <v>-1.5133109218162799E-3</v>
      </c>
      <c r="F3077">
        <v>3067</v>
      </c>
      <c r="G3077" s="80">
        <f t="shared" ca="1" si="96"/>
        <v>-1.1991045950505626E-2</v>
      </c>
    </row>
    <row r="3078" spans="2:7">
      <c r="B3078" s="444">
        <v>43027</v>
      </c>
      <c r="C3078" s="445">
        <v>385.33062699999999</v>
      </c>
      <c r="D3078" s="446">
        <f t="shared" si="95"/>
        <v>8.6101575121163121E-2</v>
      </c>
      <c r="E3078" s="80">
        <v>-1.5157744807137163E-3</v>
      </c>
      <c r="F3078">
        <v>3068</v>
      </c>
      <c r="G3078" s="80">
        <f t="shared" ca="1" si="96"/>
        <v>-5.5081487548955654E-3</v>
      </c>
    </row>
    <row r="3079" spans="2:7">
      <c r="B3079" s="444">
        <v>39616</v>
      </c>
      <c r="C3079" s="445">
        <v>49.997906</v>
      </c>
      <c r="D3079" s="446">
        <f t="shared" si="95"/>
        <v>-2.7971341642948233E-2</v>
      </c>
      <c r="E3079" s="80">
        <v>-1.535323555145629E-3</v>
      </c>
      <c r="F3079">
        <v>3069</v>
      </c>
      <c r="G3079" s="80">
        <f t="shared" ca="1" si="96"/>
        <v>3.5204241211567983E-2</v>
      </c>
    </row>
    <row r="3080" spans="2:7">
      <c r="B3080" s="444">
        <v>40756</v>
      </c>
      <c r="C3080" s="445">
        <v>90.325455000000005</v>
      </c>
      <c r="D3080" s="446">
        <f t="shared" si="95"/>
        <v>-1.3625692780561027E-2</v>
      </c>
      <c r="E3080" s="80">
        <v>-1.5403890878845639E-3</v>
      </c>
      <c r="F3080">
        <v>3070</v>
      </c>
      <c r="G3080" s="80">
        <f t="shared" ca="1" si="96"/>
        <v>-3.4258118686067013E-3</v>
      </c>
    </row>
    <row r="3081" spans="2:7">
      <c r="B3081" s="444">
        <v>41319</v>
      </c>
      <c r="C3081" s="445">
        <v>134.69882200000001</v>
      </c>
      <c r="D3081" s="446">
        <f t="shared" si="95"/>
        <v>1.9365302219753744E-4</v>
      </c>
      <c r="E3081" s="80">
        <v>-1.5504493099334216E-3</v>
      </c>
      <c r="F3081">
        <v>3071</v>
      </c>
      <c r="G3081" s="80">
        <f t="shared" ca="1" si="96"/>
        <v>1.2879395645109901E-3</v>
      </c>
    </row>
    <row r="3082" spans="2:7">
      <c r="B3082" s="444">
        <v>41311</v>
      </c>
      <c r="C3082" s="445">
        <v>127.433739</v>
      </c>
      <c r="D3082" s="446">
        <f t="shared" si="95"/>
        <v>-3.2007873093235273E-2</v>
      </c>
      <c r="E3082" s="80">
        <v>-1.564691750154612E-3</v>
      </c>
      <c r="F3082">
        <v>3072</v>
      </c>
      <c r="G3082" s="80">
        <f t="shared" ca="1" si="96"/>
        <v>2.9935569592449751E-2</v>
      </c>
    </row>
    <row r="3083" spans="2:7">
      <c r="B3083" s="444">
        <v>42677</v>
      </c>
      <c r="C3083" s="445">
        <v>313.55172700000003</v>
      </c>
      <c r="D3083" s="446">
        <f t="shared" ref="D3083:D3146" si="97">B3083/B3084-1</f>
        <v>-5.4144503546099343E-2</v>
      </c>
      <c r="E3083" s="80">
        <v>-1.570266102841944E-3</v>
      </c>
      <c r="F3083">
        <v>3073</v>
      </c>
      <c r="G3083" s="80">
        <f t="shared" ref="G3083:G3146" ca="1" si="98">_xlfn.NORM.INV(RAND(),M$13,M$14)</f>
        <v>1.3724206079372445E-2</v>
      </c>
    </row>
    <row r="3084" spans="2:7">
      <c r="B3084" s="444">
        <v>45120</v>
      </c>
      <c r="C3084" s="445">
        <v>1058.143433</v>
      </c>
      <c r="D3084" s="446">
        <f t="shared" si="97"/>
        <v>-1.6594756057085602E-3</v>
      </c>
      <c r="E3084" s="80">
        <v>-1.5756746163815283E-3</v>
      </c>
      <c r="F3084">
        <v>3074</v>
      </c>
      <c r="G3084" s="80">
        <f t="shared" ca="1" si="98"/>
        <v>-1.6001551280399116E-3</v>
      </c>
    </row>
    <row r="3085" spans="2:7">
      <c r="B3085" s="444">
        <v>45195</v>
      </c>
      <c r="C3085" s="445">
        <v>1214.2055660000001</v>
      </c>
      <c r="D3085" s="446">
        <f t="shared" si="97"/>
        <v>8.6104969720272928E-2</v>
      </c>
      <c r="E3085" s="80">
        <v>-1.5829294783438197E-3</v>
      </c>
      <c r="F3085">
        <v>3075</v>
      </c>
      <c r="G3085" s="80">
        <f t="shared" ca="1" si="98"/>
        <v>8.6171963118896674E-3</v>
      </c>
    </row>
    <row r="3086" spans="2:7">
      <c r="B3086" s="444">
        <v>41612</v>
      </c>
      <c r="C3086" s="445">
        <v>213.33306899999999</v>
      </c>
      <c r="D3086" s="446">
        <f t="shared" si="97"/>
        <v>-2.8074928761619988E-2</v>
      </c>
      <c r="E3086" s="80">
        <v>-1.6093780370026733E-3</v>
      </c>
      <c r="F3086">
        <v>3076</v>
      </c>
      <c r="G3086" s="80">
        <f t="shared" ca="1" si="98"/>
        <v>-2.0091848424480269E-3</v>
      </c>
    </row>
    <row r="3087" spans="2:7">
      <c r="B3087" s="444">
        <v>42814</v>
      </c>
      <c r="C3087" s="445">
        <v>357.80114700000001</v>
      </c>
      <c r="D3087" s="446">
        <f t="shared" si="97"/>
        <v>-2.2265865856721967E-2</v>
      </c>
      <c r="E3087" s="80">
        <v>-1.6172465207023867E-3</v>
      </c>
      <c r="F3087">
        <v>3077</v>
      </c>
      <c r="G3087" s="80">
        <f t="shared" ca="1" si="98"/>
        <v>-2.4176628490280839E-2</v>
      </c>
    </row>
    <row r="3088" spans="2:7">
      <c r="B3088" s="444">
        <v>43789</v>
      </c>
      <c r="C3088" s="445">
        <v>481.86227400000001</v>
      </c>
      <c r="D3088" s="446">
        <f t="shared" si="97"/>
        <v>8.8331055051571905E-2</v>
      </c>
      <c r="E3088" s="80">
        <v>-1.6301161335762204E-3</v>
      </c>
      <c r="F3088">
        <v>3078</v>
      </c>
      <c r="G3088" s="80">
        <f t="shared" ca="1" si="98"/>
        <v>4.0557681355884771E-2</v>
      </c>
    </row>
    <row r="3089" spans="2:7">
      <c r="B3089" s="444">
        <v>40235</v>
      </c>
      <c r="C3089" s="445">
        <v>67.112358</v>
      </c>
      <c r="D3089" s="446">
        <f t="shared" si="97"/>
        <v>-8.8613042788864504E-2</v>
      </c>
      <c r="E3089" s="80">
        <v>-1.6315038145753302E-3</v>
      </c>
      <c r="F3089">
        <v>3079</v>
      </c>
      <c r="G3089" s="80">
        <f t="shared" ca="1" si="98"/>
        <v>-3.1706651016110338E-2</v>
      </c>
    </row>
    <row r="3090" spans="2:7">
      <c r="B3090" s="444">
        <v>44147</v>
      </c>
      <c r="C3090" s="445">
        <v>711.36181599999998</v>
      </c>
      <c r="D3090" s="446">
        <f t="shared" si="97"/>
        <v>0.13180023586114964</v>
      </c>
      <c r="E3090" s="80">
        <v>-1.6340551769495892E-3</v>
      </c>
      <c r="F3090">
        <v>3080</v>
      </c>
      <c r="G3090" s="80">
        <f t="shared" ca="1" si="98"/>
        <v>-2.434384739846045E-3</v>
      </c>
    </row>
    <row r="3091" spans="2:7">
      <c r="B3091" s="444">
        <v>39006</v>
      </c>
      <c r="C3091" s="445">
        <v>47.314594</v>
      </c>
      <c r="D3091" s="446">
        <f t="shared" si="97"/>
        <v>-0.10561313399981653</v>
      </c>
      <c r="E3091" s="80">
        <v>-1.6390646635582318E-3</v>
      </c>
      <c r="F3091">
        <v>3081</v>
      </c>
      <c r="G3091" s="80">
        <f t="shared" ca="1" si="98"/>
        <v>5.1638053501465865E-2</v>
      </c>
    </row>
    <row r="3092" spans="2:7">
      <c r="B3092" s="444">
        <v>43612</v>
      </c>
      <c r="C3092" s="445">
        <v>451.04946899999999</v>
      </c>
      <c r="D3092" s="446">
        <f t="shared" si="97"/>
        <v>-5.6543547651618509E-3</v>
      </c>
      <c r="E3092" s="80">
        <v>-1.6414843890332209E-3</v>
      </c>
      <c r="F3092">
        <v>3082</v>
      </c>
      <c r="G3092" s="80">
        <f t="shared" ca="1" si="98"/>
        <v>-1.5530739645078577E-2</v>
      </c>
    </row>
    <row r="3093" spans="2:7">
      <c r="B3093" s="444">
        <v>43860</v>
      </c>
      <c r="C3093" s="445">
        <v>518.85827600000005</v>
      </c>
      <c r="D3093" s="446">
        <f t="shared" si="97"/>
        <v>-3.0032288026891951E-2</v>
      </c>
      <c r="E3093" s="80">
        <v>-1.6422871544156115E-3</v>
      </c>
      <c r="F3093">
        <v>3083</v>
      </c>
      <c r="G3093" s="80">
        <f t="shared" ca="1" si="98"/>
        <v>-1.3507057923800895E-2</v>
      </c>
    </row>
    <row r="3094" spans="2:7">
      <c r="B3094" s="444">
        <v>45218</v>
      </c>
      <c r="C3094" s="445">
        <v>1219.8845209999999</v>
      </c>
      <c r="D3094" s="446">
        <f t="shared" si="97"/>
        <v>6.3077465616551143E-2</v>
      </c>
      <c r="E3094" s="80">
        <v>-1.6542706164758281E-3</v>
      </c>
      <c r="F3094">
        <v>3084</v>
      </c>
      <c r="G3094" s="80">
        <f t="shared" ca="1" si="98"/>
        <v>3.2800604910629902E-3</v>
      </c>
    </row>
    <row r="3095" spans="2:7">
      <c r="B3095" s="444">
        <v>42535</v>
      </c>
      <c r="C3095" s="445">
        <v>304.55612200000002</v>
      </c>
      <c r="D3095" s="446">
        <f t="shared" si="97"/>
        <v>-6.4404020852121491E-2</v>
      </c>
      <c r="E3095" s="80">
        <v>-1.6584167492067481E-3</v>
      </c>
      <c r="F3095">
        <v>3085</v>
      </c>
      <c r="G3095" s="80">
        <f t="shared" ca="1" si="98"/>
        <v>-7.3080439544734019E-2</v>
      </c>
    </row>
    <row r="3096" spans="2:7">
      <c r="B3096" s="444">
        <v>45463</v>
      </c>
      <c r="C3096" s="445">
        <v>1432.466919</v>
      </c>
      <c r="D3096" s="446">
        <f t="shared" si="97"/>
        <v>6.9742817478058328E-2</v>
      </c>
      <c r="E3096" s="80">
        <v>-1.659906101050157E-3</v>
      </c>
      <c r="F3096">
        <v>3086</v>
      </c>
      <c r="G3096" s="80">
        <f t="shared" ca="1" si="98"/>
        <v>2.3953363185835505E-2</v>
      </c>
    </row>
    <row r="3097" spans="2:7">
      <c r="B3097" s="444">
        <v>42499</v>
      </c>
      <c r="C3097" s="445">
        <v>292.00799599999999</v>
      </c>
      <c r="D3097" s="446">
        <f t="shared" si="97"/>
        <v>4.4150164611075571E-2</v>
      </c>
      <c r="E3097" s="80">
        <v>-1.6601902227662002E-3</v>
      </c>
      <c r="F3097">
        <v>3087</v>
      </c>
      <c r="G3097" s="80">
        <f t="shared" ca="1" si="98"/>
        <v>5.2470542350284873E-3</v>
      </c>
    </row>
    <row r="3098" spans="2:7">
      <c r="B3098" s="444">
        <v>40702</v>
      </c>
      <c r="C3098" s="445">
        <v>94.952736000000002</v>
      </c>
      <c r="D3098" s="446">
        <f t="shared" si="97"/>
        <v>-6.6141117321162346E-3</v>
      </c>
      <c r="E3098" s="80">
        <v>-1.660791144465934E-3</v>
      </c>
      <c r="F3098">
        <v>3088</v>
      </c>
      <c r="G3098" s="80">
        <f t="shared" ca="1" si="98"/>
        <v>-4.8223086143928968E-3</v>
      </c>
    </row>
    <row r="3099" spans="2:7">
      <c r="B3099" s="444">
        <v>40973</v>
      </c>
      <c r="C3099" s="445">
        <v>90.226050999999998</v>
      </c>
      <c r="D3099" s="446">
        <f t="shared" si="97"/>
        <v>-3.3085545722713827E-2</v>
      </c>
      <c r="E3099" s="80">
        <v>-1.6608474324067979E-3</v>
      </c>
      <c r="F3099">
        <v>3089</v>
      </c>
      <c r="G3099" s="80">
        <f t="shared" ca="1" si="98"/>
        <v>-3.1934806090853134E-2</v>
      </c>
    </row>
    <row r="3100" spans="2:7">
      <c r="B3100" s="444">
        <v>42375</v>
      </c>
      <c r="C3100" s="445">
        <v>335.39239500000002</v>
      </c>
      <c r="D3100" s="446">
        <f t="shared" si="97"/>
        <v>-1.7550774367059208E-2</v>
      </c>
      <c r="E3100" s="80">
        <v>-1.6611823760805944E-3</v>
      </c>
      <c r="F3100">
        <v>3090</v>
      </c>
      <c r="G3100" s="80">
        <f t="shared" ca="1" si="98"/>
        <v>2.4604421539671736E-2</v>
      </c>
    </row>
    <row r="3101" spans="2:7">
      <c r="B3101" s="444">
        <v>43132</v>
      </c>
      <c r="C3101" s="445">
        <v>413.26705900000002</v>
      </c>
      <c r="D3101" s="446">
        <f t="shared" si="97"/>
        <v>1.5092762439918861E-3</v>
      </c>
      <c r="E3101" s="80">
        <v>-1.6725865622362335E-3</v>
      </c>
      <c r="F3101">
        <v>3091</v>
      </c>
      <c r="G3101" s="80">
        <f t="shared" ca="1" si="98"/>
        <v>-2.7079425313453524E-2</v>
      </c>
    </row>
    <row r="3102" spans="2:7">
      <c r="B3102" s="444">
        <v>43067</v>
      </c>
      <c r="C3102" s="445">
        <v>359.82968099999999</v>
      </c>
      <c r="D3102" s="446">
        <f t="shared" si="97"/>
        <v>-5.0948676700676487E-2</v>
      </c>
      <c r="E3102" s="80">
        <v>-1.6847302989937418E-3</v>
      </c>
      <c r="F3102">
        <v>3092</v>
      </c>
      <c r="G3102" s="80">
        <f t="shared" ca="1" si="98"/>
        <v>2.5984905182838147E-2</v>
      </c>
    </row>
    <row r="3103" spans="2:7">
      <c r="B3103" s="444">
        <v>45379</v>
      </c>
      <c r="C3103" s="445">
        <v>1511.5135499999999</v>
      </c>
      <c r="D3103" s="446">
        <f t="shared" si="97"/>
        <v>2.2602307553632572E-2</v>
      </c>
      <c r="E3103" s="80">
        <v>-1.7138606407725021E-3</v>
      </c>
      <c r="F3103">
        <v>3093</v>
      </c>
      <c r="G3103" s="80">
        <f t="shared" ca="1" si="98"/>
        <v>-3.1141746225738049E-3</v>
      </c>
    </row>
    <row r="3104" spans="2:7">
      <c r="B3104" s="444">
        <v>44376</v>
      </c>
      <c r="C3104" s="445">
        <v>861.15588400000001</v>
      </c>
      <c r="D3104" s="446">
        <f t="shared" si="97"/>
        <v>-9.5969289827255722E-3</v>
      </c>
      <c r="E3104" s="80">
        <v>-1.7254665882306952E-3</v>
      </c>
      <c r="F3104">
        <v>3094</v>
      </c>
      <c r="G3104" s="80">
        <f t="shared" ca="1" si="98"/>
        <v>1.8284649431875778E-2</v>
      </c>
    </row>
    <row r="3105" spans="2:7">
      <c r="B3105" s="444">
        <v>44806</v>
      </c>
      <c r="C3105" s="445">
        <v>851.09582499999999</v>
      </c>
      <c r="D3105" s="446">
        <f t="shared" si="97"/>
        <v>0.14619733442480376</v>
      </c>
      <c r="E3105" s="80">
        <v>-1.7276752591225408E-3</v>
      </c>
      <c r="F3105">
        <v>3095</v>
      </c>
      <c r="G3105" s="80">
        <f t="shared" ca="1" si="98"/>
        <v>3.6889306613908469E-2</v>
      </c>
    </row>
    <row r="3106" spans="2:7">
      <c r="B3106" s="444">
        <v>39091</v>
      </c>
      <c r="C3106" s="445">
        <v>49.193942999999997</v>
      </c>
      <c r="D3106" s="446">
        <f t="shared" si="97"/>
        <v>-6.5278209511967722E-2</v>
      </c>
      <c r="E3106" s="80">
        <v>-1.7303441919821472E-3</v>
      </c>
      <c r="F3106">
        <v>3096</v>
      </c>
      <c r="G3106" s="80">
        <f t="shared" ca="1" si="98"/>
        <v>1.7888897051540172E-2</v>
      </c>
    </row>
    <row r="3107" spans="2:7">
      <c r="B3107" s="444">
        <v>41821</v>
      </c>
      <c r="C3107" s="445">
        <v>289.19467200000003</v>
      </c>
      <c r="D3107" s="446">
        <f t="shared" si="97"/>
        <v>1.7047665369649856E-2</v>
      </c>
      <c r="E3107" s="80">
        <v>-1.7329985887722943E-3</v>
      </c>
      <c r="F3107">
        <v>3097</v>
      </c>
      <c r="G3107" s="80">
        <f t="shared" ca="1" si="98"/>
        <v>6.5340430145888213E-3</v>
      </c>
    </row>
    <row r="3108" spans="2:7">
      <c r="B3108" s="444">
        <v>41120</v>
      </c>
      <c r="C3108" s="445">
        <v>97.356949</v>
      </c>
      <c r="D3108" s="446">
        <f t="shared" si="97"/>
        <v>1.8300685966172292E-2</v>
      </c>
      <c r="E3108" s="80">
        <v>-1.7385632756962144E-3</v>
      </c>
      <c r="F3108">
        <v>3098</v>
      </c>
      <c r="G3108" s="80">
        <f t="shared" ca="1" si="98"/>
        <v>2.2651950367725236E-2</v>
      </c>
    </row>
    <row r="3109" spans="2:7">
      <c r="B3109" s="444">
        <v>40381</v>
      </c>
      <c r="C3109" s="445">
        <v>67.964034999999996</v>
      </c>
      <c r="D3109" s="446">
        <f t="shared" si="97"/>
        <v>-4.362551216161803E-2</v>
      </c>
      <c r="E3109" s="80">
        <v>-1.7496984570047891E-3</v>
      </c>
      <c r="F3109">
        <v>3099</v>
      </c>
      <c r="G3109" s="80">
        <f t="shared" ca="1" si="98"/>
        <v>9.1917784130424868E-3</v>
      </c>
    </row>
    <row r="3110" spans="2:7">
      <c r="B3110" s="444">
        <v>42223</v>
      </c>
      <c r="C3110" s="445">
        <v>372.26721199999997</v>
      </c>
      <c r="D3110" s="446">
        <f t="shared" si="97"/>
        <v>8.8810954382526619E-2</v>
      </c>
      <c r="E3110" s="80">
        <v>-1.7536172450043352E-3</v>
      </c>
      <c r="F3110">
        <v>3100</v>
      </c>
      <c r="G3110" s="80">
        <f t="shared" ca="1" si="98"/>
        <v>1.7096669357808257E-2</v>
      </c>
    </row>
    <row r="3111" spans="2:7">
      <c r="B3111" s="444">
        <v>38779</v>
      </c>
      <c r="C3111" s="445">
        <v>49.842243000000003</v>
      </c>
      <c r="D3111" s="446">
        <f t="shared" si="97"/>
        <v>-0.10289865130589682</v>
      </c>
      <c r="E3111" s="80">
        <v>-1.7708757087627758E-3</v>
      </c>
      <c r="F3111">
        <v>3101</v>
      </c>
      <c r="G3111" s="80">
        <f t="shared" ca="1" si="98"/>
        <v>2.9363374049731071E-2</v>
      </c>
    </row>
    <row r="3112" spans="2:7">
      <c r="B3112" s="444">
        <v>43227</v>
      </c>
      <c r="C3112" s="445">
        <v>389.47555499999999</v>
      </c>
      <c r="D3112" s="446">
        <f t="shared" si="97"/>
        <v>6.2532261632622932E-2</v>
      </c>
      <c r="E3112" s="80">
        <v>-1.7745001211120215E-3</v>
      </c>
      <c r="F3112">
        <v>3102</v>
      </c>
      <c r="G3112" s="80">
        <f t="shared" ca="1" si="98"/>
        <v>-4.2124365033021326E-3</v>
      </c>
    </row>
    <row r="3113" spans="2:7">
      <c r="B3113" s="444">
        <v>40683</v>
      </c>
      <c r="C3113" s="445">
        <v>94.023551999999995</v>
      </c>
      <c r="D3113" s="446">
        <f t="shared" si="97"/>
        <v>3.6483146926193033E-2</v>
      </c>
      <c r="E3113" s="80">
        <v>-1.7758312516638064E-3</v>
      </c>
      <c r="F3113">
        <v>3103</v>
      </c>
      <c r="G3113" s="80">
        <f t="shared" ca="1" si="98"/>
        <v>-5.5244461110989906E-2</v>
      </c>
    </row>
    <row r="3114" spans="2:7">
      <c r="B3114" s="444">
        <v>39251</v>
      </c>
      <c r="C3114" s="445">
        <v>55.929070000000003</v>
      </c>
      <c r="D3114" s="446">
        <f t="shared" si="97"/>
        <v>-0.10151993773749024</v>
      </c>
      <c r="E3114" s="80">
        <v>-1.7770021267518032E-3</v>
      </c>
      <c r="F3114">
        <v>3104</v>
      </c>
      <c r="G3114" s="80">
        <f t="shared" ca="1" si="98"/>
        <v>-2.0743693900922018E-2</v>
      </c>
    </row>
    <row r="3115" spans="2:7">
      <c r="B3115" s="444">
        <v>43686</v>
      </c>
      <c r="C3115" s="445">
        <v>460.41629</v>
      </c>
      <c r="D3115" s="446">
        <f t="shared" si="97"/>
        <v>0.12624713191884296</v>
      </c>
      <c r="E3115" s="80">
        <v>-1.792112181484451E-3</v>
      </c>
      <c r="F3115">
        <v>3105</v>
      </c>
      <c r="G3115" s="80">
        <f t="shared" ca="1" si="98"/>
        <v>1.8926057581879498E-3</v>
      </c>
    </row>
    <row r="3116" spans="2:7">
      <c r="B3116" s="444">
        <v>38789</v>
      </c>
      <c r="C3116" s="445">
        <v>48.925685999999999</v>
      </c>
      <c r="D3116" s="446">
        <f t="shared" si="97"/>
        <v>-0.11148524830492945</v>
      </c>
      <c r="E3116" s="80">
        <v>-1.8046832647745648E-3</v>
      </c>
      <c r="F3116">
        <v>3106</v>
      </c>
      <c r="G3116" s="80">
        <f t="shared" ca="1" si="98"/>
        <v>4.9262975091126655E-2</v>
      </c>
    </row>
    <row r="3117" spans="2:7">
      <c r="B3117" s="444">
        <v>43656</v>
      </c>
      <c r="C3117" s="445">
        <v>431.84954800000003</v>
      </c>
      <c r="D3117" s="446">
        <f t="shared" si="97"/>
        <v>8.3356081097848422E-2</v>
      </c>
      <c r="E3117" s="80">
        <v>-1.8122910220709221E-3</v>
      </c>
      <c r="F3117">
        <v>3107</v>
      </c>
      <c r="G3117" s="80">
        <f t="shared" ca="1" si="98"/>
        <v>-1.1462013536690262E-2</v>
      </c>
    </row>
    <row r="3118" spans="2:7">
      <c r="B3118" s="444">
        <v>40297</v>
      </c>
      <c r="C3118" s="445">
        <v>70.649246000000005</v>
      </c>
      <c r="D3118" s="446">
        <f t="shared" si="97"/>
        <v>2.7565279477764104E-2</v>
      </c>
      <c r="E3118" s="80">
        <v>-1.8123410061886558E-3</v>
      </c>
      <c r="F3118">
        <v>3108</v>
      </c>
      <c r="G3118" s="80">
        <f t="shared" ca="1" si="98"/>
        <v>-1.236533027465927E-2</v>
      </c>
    </row>
    <row r="3119" spans="2:7">
      <c r="B3119" s="444">
        <v>39216</v>
      </c>
      <c r="C3119" s="445">
        <v>54.792197999999999</v>
      </c>
      <c r="D3119" s="446">
        <f t="shared" si="97"/>
        <v>-4.7021943573667735E-2</v>
      </c>
      <c r="E3119" s="80">
        <v>-1.8144423622065142E-3</v>
      </c>
      <c r="F3119">
        <v>3109</v>
      </c>
      <c r="G3119" s="80">
        <f t="shared" ca="1" si="98"/>
        <v>-3.1885437034317246E-2</v>
      </c>
    </row>
    <row r="3120" spans="2:7">
      <c r="B3120" s="444">
        <v>41151</v>
      </c>
      <c r="C3120" s="445">
        <v>102.961365</v>
      </c>
      <c r="D3120" s="446">
        <f t="shared" si="97"/>
        <v>-2.8036279465255776E-2</v>
      </c>
      <c r="E3120" s="80">
        <v>-1.8263930568445108E-3</v>
      </c>
      <c r="F3120">
        <v>3110</v>
      </c>
      <c r="G3120" s="80">
        <f t="shared" ca="1" si="98"/>
        <v>-6.4447655771288324E-3</v>
      </c>
    </row>
    <row r="3121" spans="2:7">
      <c r="B3121" s="444">
        <v>42338</v>
      </c>
      <c r="C3121" s="445">
        <v>347.171448</v>
      </c>
      <c r="D3121" s="446">
        <f t="shared" si="97"/>
        <v>-6.6684302184599753E-2</v>
      </c>
      <c r="E3121" s="80">
        <v>-1.8335514059787394E-3</v>
      </c>
      <c r="F3121">
        <v>3111</v>
      </c>
      <c r="G3121" s="80">
        <f t="shared" ca="1" si="98"/>
        <v>-1.6371942796028664E-2</v>
      </c>
    </row>
    <row r="3122" spans="2:7">
      <c r="B3122" s="444">
        <v>45363</v>
      </c>
      <c r="C3122" s="445">
        <v>1601.6530760000001</v>
      </c>
      <c r="D3122" s="446">
        <f t="shared" si="97"/>
        <v>6.2265829898838554E-2</v>
      </c>
      <c r="E3122" s="80">
        <v>-1.8612869093596052E-3</v>
      </c>
      <c r="F3122">
        <v>3112</v>
      </c>
      <c r="G3122" s="80">
        <f t="shared" ca="1" si="98"/>
        <v>3.5498867354589979E-3</v>
      </c>
    </row>
    <row r="3123" spans="2:7">
      <c r="B3123" s="444">
        <v>42704</v>
      </c>
      <c r="C3123" s="445">
        <v>330.27499399999999</v>
      </c>
      <c r="D3123" s="446">
        <f t="shared" si="97"/>
        <v>3.2891645522037383E-3</v>
      </c>
      <c r="E3123" s="80">
        <v>-1.8626447709824134E-3</v>
      </c>
      <c r="F3123">
        <v>3113</v>
      </c>
      <c r="G3123" s="80">
        <f t="shared" ca="1" si="98"/>
        <v>1.0119511805524593E-2</v>
      </c>
    </row>
    <row r="3124" spans="2:7">
      <c r="B3124" s="444">
        <v>42564</v>
      </c>
      <c r="C3124" s="445">
        <v>291.44116200000002</v>
      </c>
      <c r="D3124" s="446">
        <f t="shared" si="97"/>
        <v>3.4387226907093726E-2</v>
      </c>
      <c r="E3124" s="80">
        <v>-1.8718937136714686E-3</v>
      </c>
      <c r="F3124">
        <v>3114</v>
      </c>
      <c r="G3124" s="80">
        <f t="shared" ca="1" si="98"/>
        <v>4.2297568945516744E-3</v>
      </c>
    </row>
    <row r="3125" spans="2:7">
      <c r="B3125" s="444">
        <v>41149</v>
      </c>
      <c r="C3125" s="445">
        <v>105.02417</v>
      </c>
      <c r="D3125" s="446">
        <f t="shared" si="97"/>
        <v>-2.7348366661939183E-2</v>
      </c>
      <c r="E3125" s="80">
        <v>-1.8798355514537679E-3</v>
      </c>
      <c r="F3125">
        <v>3115</v>
      </c>
      <c r="G3125" s="80">
        <f t="shared" ca="1" si="98"/>
        <v>7.2951361563578206E-3</v>
      </c>
    </row>
    <row r="3126" spans="2:7">
      <c r="B3126" s="444">
        <v>42306</v>
      </c>
      <c r="C3126" s="445">
        <v>349.14453099999997</v>
      </c>
      <c r="D3126" s="446">
        <f t="shared" si="97"/>
        <v>5.2571343268728477E-2</v>
      </c>
      <c r="E3126" s="80">
        <v>-1.8803365307997755E-3</v>
      </c>
      <c r="F3126">
        <v>3116</v>
      </c>
      <c r="G3126" s="80">
        <f t="shared" ca="1" si="98"/>
        <v>2.742165510959179E-2</v>
      </c>
    </row>
    <row r="3127" spans="2:7">
      <c r="B3127" s="444">
        <v>40193</v>
      </c>
      <c r="C3127" s="445">
        <v>67.338408999999999</v>
      </c>
      <c r="D3127" s="446">
        <f t="shared" si="97"/>
        <v>-9.8225303448430612E-2</v>
      </c>
      <c r="E3127" s="80">
        <v>-1.8914707269152009E-3</v>
      </c>
      <c r="F3127">
        <v>3117</v>
      </c>
      <c r="G3127" s="80">
        <f t="shared" ca="1" si="98"/>
        <v>1.9279300384122143E-2</v>
      </c>
    </row>
    <row r="3128" spans="2:7">
      <c r="B3128" s="444">
        <v>44571</v>
      </c>
      <c r="C3128" s="445">
        <v>1143.8328859999999</v>
      </c>
      <c r="D3128" s="446">
        <f t="shared" si="97"/>
        <v>9.5864476789929265E-2</v>
      </c>
      <c r="E3128" s="80">
        <v>-1.8983603927665849E-3</v>
      </c>
      <c r="F3128">
        <v>3118</v>
      </c>
      <c r="G3128" s="80">
        <f t="shared" ca="1" si="98"/>
        <v>-7.3851007914060339E-3</v>
      </c>
    </row>
    <row r="3129" spans="2:7">
      <c r="B3129" s="444">
        <v>40672</v>
      </c>
      <c r="C3129" s="445">
        <v>92.806327999999993</v>
      </c>
      <c r="D3129" s="446">
        <f t="shared" si="97"/>
        <v>-2.0235112738485217E-2</v>
      </c>
      <c r="E3129" s="80">
        <v>-1.8991660382179365E-3</v>
      </c>
      <c r="F3129">
        <v>3119</v>
      </c>
      <c r="G3129" s="80">
        <f t="shared" ca="1" si="98"/>
        <v>8.3227561335049091E-3</v>
      </c>
    </row>
    <row r="3130" spans="2:7">
      <c r="B3130" s="444">
        <v>41512</v>
      </c>
      <c r="C3130" s="445">
        <v>180.128906</v>
      </c>
      <c r="D3130" s="446">
        <f t="shared" si="97"/>
        <v>8.4005744875309984E-2</v>
      </c>
      <c r="E3130" s="80">
        <v>-1.9020218120281429E-3</v>
      </c>
      <c r="F3130">
        <v>3120</v>
      </c>
      <c r="G3130" s="80">
        <f t="shared" ca="1" si="98"/>
        <v>-9.3036277859456459E-4</v>
      </c>
    </row>
    <row r="3131" spans="2:7">
      <c r="B3131" s="444">
        <v>38295</v>
      </c>
      <c r="C3131" s="445">
        <v>27.840534000000002</v>
      </c>
      <c r="D3131" s="446">
        <f t="shared" si="97"/>
        <v>-7.907077411442176E-2</v>
      </c>
      <c r="E3131" s="80">
        <v>-1.9023362243312247E-3</v>
      </c>
      <c r="F3131">
        <v>3121</v>
      </c>
      <c r="G3131" s="80">
        <f t="shared" ca="1" si="98"/>
        <v>-2.5356524753157316E-2</v>
      </c>
    </row>
    <row r="3132" spans="2:7">
      <c r="B3132" s="444">
        <v>41583</v>
      </c>
      <c r="C3132" s="445">
        <v>210.35261499999999</v>
      </c>
      <c r="D3132" s="446">
        <f t="shared" si="97"/>
        <v>-6.9019870080244683E-3</v>
      </c>
      <c r="E3132" s="80">
        <v>-1.9033539967217017E-3</v>
      </c>
      <c r="F3132">
        <v>3122</v>
      </c>
      <c r="G3132" s="80">
        <f t="shared" ca="1" si="98"/>
        <v>-2.1766816880592038E-2</v>
      </c>
    </row>
    <row r="3133" spans="2:7">
      <c r="B3133" s="444">
        <v>41872</v>
      </c>
      <c r="C3133" s="445">
        <v>302.73135400000001</v>
      </c>
      <c r="D3133" s="446">
        <f t="shared" si="97"/>
        <v>-7.090180455763484E-3</v>
      </c>
      <c r="E3133" s="80">
        <v>-1.9248360350806459E-3</v>
      </c>
      <c r="F3133">
        <v>3123</v>
      </c>
      <c r="G3133" s="80">
        <f t="shared" ca="1" si="98"/>
        <v>-4.2206209829472366E-4</v>
      </c>
    </row>
    <row r="3134" spans="2:7">
      <c r="B3134" s="444">
        <v>42171</v>
      </c>
      <c r="C3134" s="445">
        <v>357.27108800000002</v>
      </c>
      <c r="D3134" s="446">
        <f t="shared" si="97"/>
        <v>-4.9539092609705015E-2</v>
      </c>
      <c r="E3134" s="80">
        <v>-1.9270791488971151E-3</v>
      </c>
      <c r="F3134">
        <v>3124</v>
      </c>
      <c r="G3134" s="80">
        <f t="shared" ca="1" si="98"/>
        <v>-1.4085550846143862E-3</v>
      </c>
    </row>
    <row r="3135" spans="2:7">
      <c r="B3135" s="444">
        <v>44369</v>
      </c>
      <c r="C3135" s="445">
        <v>858.09155299999998</v>
      </c>
      <c r="D3135" s="446">
        <f t="shared" si="97"/>
        <v>0.10302050963331255</v>
      </c>
      <c r="E3135" s="80">
        <v>-1.9347976927450716E-3</v>
      </c>
      <c r="F3135">
        <v>3125</v>
      </c>
      <c r="G3135" s="80">
        <f t="shared" ca="1" si="98"/>
        <v>-1.9482756855546728E-2</v>
      </c>
    </row>
    <row r="3136" spans="2:7">
      <c r="B3136" s="444">
        <v>40225</v>
      </c>
      <c r="C3136" s="445">
        <v>65.942313999999996</v>
      </c>
      <c r="D3136" s="446">
        <f t="shared" si="97"/>
        <v>-0.11550639869827173</v>
      </c>
      <c r="E3136" s="80">
        <v>-1.9368465840664539E-3</v>
      </c>
      <c r="F3136">
        <v>3126</v>
      </c>
      <c r="G3136" s="80">
        <f t="shared" ca="1" si="98"/>
        <v>5.9253871629818596E-3</v>
      </c>
    </row>
    <row r="3137" spans="2:7">
      <c r="B3137" s="444">
        <v>45478</v>
      </c>
      <c r="C3137" s="445">
        <v>1507.839111</v>
      </c>
      <c r="D3137" s="446">
        <f t="shared" si="97"/>
        <v>8.7028228601477187E-2</v>
      </c>
      <c r="E3137" s="80">
        <v>-1.9377519969824286E-3</v>
      </c>
      <c r="F3137">
        <v>3127</v>
      </c>
      <c r="G3137" s="80">
        <f t="shared" ca="1" si="98"/>
        <v>-1.1176827739451818E-2</v>
      </c>
    </row>
    <row r="3138" spans="2:7">
      <c r="B3138" s="444">
        <v>41837</v>
      </c>
      <c r="C3138" s="445">
        <v>283.25650000000002</v>
      </c>
      <c r="D3138" s="446">
        <f t="shared" si="97"/>
        <v>1.2708171959721071E-2</v>
      </c>
      <c r="E3138" s="80">
        <v>-1.9390795198074295E-3</v>
      </c>
      <c r="F3138">
        <v>3128</v>
      </c>
      <c r="G3138" s="80">
        <f t="shared" ca="1" si="98"/>
        <v>-9.4038996215082028E-3</v>
      </c>
    </row>
    <row r="3139" spans="2:7">
      <c r="B3139" s="444">
        <v>41312</v>
      </c>
      <c r="C3139" s="445">
        <v>127.18650100000001</v>
      </c>
      <c r="D3139" s="446">
        <f t="shared" si="97"/>
        <v>-2.6808009422850443E-2</v>
      </c>
      <c r="E3139" s="80">
        <v>-1.9401298426940938E-3</v>
      </c>
      <c r="F3139">
        <v>3129</v>
      </c>
      <c r="G3139" s="80">
        <f t="shared" ca="1" si="98"/>
        <v>2.7380910334467209E-2</v>
      </c>
    </row>
    <row r="3140" spans="2:7">
      <c r="B3140" s="444">
        <v>42450</v>
      </c>
      <c r="C3140" s="445">
        <v>330.24111900000003</v>
      </c>
      <c r="D3140" s="446">
        <f t="shared" si="97"/>
        <v>1.5890489637677696E-2</v>
      </c>
      <c r="E3140" s="80">
        <v>-1.941547138586186E-3</v>
      </c>
      <c r="F3140">
        <v>3130</v>
      </c>
      <c r="G3140" s="80">
        <f t="shared" ca="1" si="98"/>
        <v>-4.6315908230952746E-2</v>
      </c>
    </row>
    <row r="3141" spans="2:7">
      <c r="B3141" s="444">
        <v>41786</v>
      </c>
      <c r="C3141" s="445">
        <v>267.17028800000003</v>
      </c>
      <c r="D3141" s="446">
        <f t="shared" si="97"/>
        <v>8.3212360016590603E-2</v>
      </c>
      <c r="E3141" s="80">
        <v>-1.9477370310958531E-3</v>
      </c>
      <c r="F3141">
        <v>3131</v>
      </c>
      <c r="G3141" s="80">
        <f t="shared" ca="1" si="98"/>
        <v>1.6972887936938744E-2</v>
      </c>
    </row>
    <row r="3142" spans="2:7">
      <c r="B3142" s="444">
        <v>38576</v>
      </c>
      <c r="C3142" s="445">
        <v>33.744522000000003</v>
      </c>
      <c r="D3142" s="446">
        <f t="shared" si="97"/>
        <v>-0.14901502283205759</v>
      </c>
      <c r="E3142" s="80">
        <v>-1.9499887194645016E-3</v>
      </c>
      <c r="F3142">
        <v>3132</v>
      </c>
      <c r="G3142" s="80">
        <f t="shared" ca="1" si="98"/>
        <v>-1.574306515111086E-2</v>
      </c>
    </row>
    <row r="3143" spans="2:7">
      <c r="B3143" s="444">
        <v>45331</v>
      </c>
      <c r="C3143" s="445">
        <v>1596.7567140000001</v>
      </c>
      <c r="D3143" s="446">
        <f t="shared" si="97"/>
        <v>2.5193929936449866E-2</v>
      </c>
      <c r="E3143" s="80">
        <v>-1.9587521734292235E-3</v>
      </c>
      <c r="F3143">
        <v>3133</v>
      </c>
      <c r="G3143" s="80">
        <f t="shared" ca="1" si="98"/>
        <v>2.2348948435093701E-2</v>
      </c>
    </row>
    <row r="3144" spans="2:7">
      <c r="B3144" s="444">
        <v>44217</v>
      </c>
      <c r="C3144" s="445">
        <v>860.23461899999995</v>
      </c>
      <c r="D3144" s="446">
        <f t="shared" si="97"/>
        <v>0.10744608911263054</v>
      </c>
      <c r="E3144" s="80">
        <v>-1.9592473270303445E-3</v>
      </c>
      <c r="F3144">
        <v>3134</v>
      </c>
      <c r="G3144" s="80">
        <f t="shared" ca="1" si="98"/>
        <v>3.366923954723957E-3</v>
      </c>
    </row>
    <row r="3145" spans="2:7">
      <c r="B3145" s="444">
        <v>39927</v>
      </c>
      <c r="C3145" s="445">
        <v>22.990538000000001</v>
      </c>
      <c r="D3145" s="446">
        <f t="shared" si="97"/>
        <v>2.4241957826689253E-2</v>
      </c>
      <c r="E3145" s="80">
        <v>-1.9659811634277213E-3</v>
      </c>
      <c r="F3145">
        <v>3135</v>
      </c>
      <c r="G3145" s="80">
        <f t="shared" ca="1" si="98"/>
        <v>1.4057429198935942E-2</v>
      </c>
    </row>
    <row r="3146" spans="2:7">
      <c r="B3146" s="444">
        <v>38982</v>
      </c>
      <c r="C3146" s="445">
        <v>45.191192999999998</v>
      </c>
      <c r="D3146" s="446">
        <f t="shared" si="97"/>
        <v>-3.7267540935022603E-2</v>
      </c>
      <c r="E3146" s="80">
        <v>-1.9661344401595837E-3</v>
      </c>
      <c r="F3146">
        <v>3136</v>
      </c>
      <c r="G3146" s="80">
        <f t="shared" ca="1" si="98"/>
        <v>-7.1481916724292884E-3</v>
      </c>
    </row>
    <row r="3147" spans="2:7">
      <c r="B3147" s="444">
        <v>40491</v>
      </c>
      <c r="C3147" s="445">
        <v>74.645583999999999</v>
      </c>
      <c r="D3147" s="446">
        <f t="shared" ref="D3147:D3210" si="99">B3147/B3148-1</f>
        <v>1.217378262173785E-2</v>
      </c>
      <c r="E3147" s="80">
        <v>-1.9722942884382588E-3</v>
      </c>
      <c r="F3147">
        <v>3137</v>
      </c>
      <c r="G3147" s="80">
        <f t="shared" ref="G3147:G3210" ca="1" si="100">_xlfn.NORM.INV(RAND(),M$13,M$14)</f>
        <v>5.8037148145152193E-2</v>
      </c>
    </row>
    <row r="3148" spans="2:7">
      <c r="B3148" s="444">
        <v>40004</v>
      </c>
      <c r="C3148" s="445">
        <v>32.012824999999999</v>
      </c>
      <c r="D3148" s="446">
        <f t="shared" si="99"/>
        <v>-0.10828763764433147</v>
      </c>
      <c r="E3148" s="80">
        <v>-1.9771329835251983E-3</v>
      </c>
      <c r="F3148">
        <v>3138</v>
      </c>
      <c r="G3148" s="80">
        <f t="shared" ca="1" si="100"/>
        <v>4.6122354334740212E-2</v>
      </c>
    </row>
    <row r="3149" spans="2:7">
      <c r="B3149" s="444">
        <v>44862</v>
      </c>
      <c r="C3149" s="445">
        <v>957.76086399999997</v>
      </c>
      <c r="D3149" s="446">
        <f t="shared" si="99"/>
        <v>4.7590136372127834E-2</v>
      </c>
      <c r="E3149" s="80">
        <v>-1.9863024306618904E-3</v>
      </c>
      <c r="F3149">
        <v>3139</v>
      </c>
      <c r="G3149" s="80">
        <f t="shared" ca="1" si="100"/>
        <v>-4.0673317535857005E-2</v>
      </c>
    </row>
    <row r="3150" spans="2:7">
      <c r="B3150" s="444">
        <v>42824</v>
      </c>
      <c r="C3150" s="445">
        <v>362.56161500000002</v>
      </c>
      <c r="D3150" s="446">
        <f t="shared" si="99"/>
        <v>3.2600308641975273E-2</v>
      </c>
      <c r="E3150" s="80">
        <v>-1.9942601602744858E-3</v>
      </c>
      <c r="F3150">
        <v>3140</v>
      </c>
      <c r="G3150" s="80">
        <f t="shared" ca="1" si="100"/>
        <v>1.6722106028596827E-2</v>
      </c>
    </row>
    <row r="3151" spans="2:7">
      <c r="B3151" s="444">
        <v>41472</v>
      </c>
      <c r="C3151" s="445">
        <v>166.91322299999999</v>
      </c>
      <c r="D3151" s="446">
        <f t="shared" si="99"/>
        <v>-7.4843286412206944E-2</v>
      </c>
      <c r="E3151" s="80">
        <v>-1.9954981066203636E-3</v>
      </c>
      <c r="F3151">
        <v>3141</v>
      </c>
      <c r="G3151" s="80">
        <f t="shared" ca="1" si="100"/>
        <v>1.1722722959564211E-2</v>
      </c>
    </row>
    <row r="3152" spans="2:7">
      <c r="B3152" s="444">
        <v>44827</v>
      </c>
      <c r="C3152" s="445">
        <v>824.76507600000002</v>
      </c>
      <c r="D3152" s="446">
        <f t="shared" si="99"/>
        <v>6.3486038290906599E-2</v>
      </c>
      <c r="E3152" s="80">
        <v>-2.0053016429848469E-3</v>
      </c>
      <c r="F3152">
        <v>3142</v>
      </c>
      <c r="G3152" s="80">
        <f t="shared" ca="1" si="100"/>
        <v>3.3665967643938546E-2</v>
      </c>
    </row>
    <row r="3153" spans="2:7">
      <c r="B3153" s="444">
        <v>42151</v>
      </c>
      <c r="C3153" s="445">
        <v>390.85763500000002</v>
      </c>
      <c r="D3153" s="446">
        <f t="shared" si="99"/>
        <v>-2.3219706625263625E-2</v>
      </c>
      <c r="E3153" s="80">
        <v>-2.0130982705131029E-3</v>
      </c>
      <c r="F3153">
        <v>3143</v>
      </c>
      <c r="G3153" s="80">
        <f t="shared" ca="1" si="100"/>
        <v>-5.2291285723764938E-3</v>
      </c>
    </row>
    <row r="3154" spans="2:7">
      <c r="B3154" s="444">
        <v>43153</v>
      </c>
      <c r="C3154" s="445">
        <v>394.846588</v>
      </c>
      <c r="D3154" s="446">
        <f t="shared" si="99"/>
        <v>0.13812110982171122</v>
      </c>
      <c r="E3154" s="80">
        <v>-2.0148176842874621E-3</v>
      </c>
      <c r="F3154">
        <v>3144</v>
      </c>
      <c r="G3154" s="80">
        <f t="shared" ca="1" si="100"/>
        <v>-3.6096851892496652E-2</v>
      </c>
    </row>
    <row r="3155" spans="2:7">
      <c r="B3155" s="444">
        <v>37916</v>
      </c>
      <c r="C3155" s="445">
        <v>14.556676</v>
      </c>
      <c r="D3155" s="446">
        <f t="shared" si="99"/>
        <v>-8.6779546713552813E-2</v>
      </c>
      <c r="E3155" s="80">
        <v>-2.0180156314456577E-3</v>
      </c>
      <c r="F3155">
        <v>3145</v>
      </c>
      <c r="G3155" s="80">
        <f t="shared" ca="1" si="100"/>
        <v>-2.0854953155674694E-3</v>
      </c>
    </row>
    <row r="3156" spans="2:7">
      <c r="B3156" s="444">
        <v>41519</v>
      </c>
      <c r="C3156" s="445">
        <v>198.016907</v>
      </c>
      <c r="D3156" s="446">
        <f t="shared" si="99"/>
        <v>-1.2268462833774363E-3</v>
      </c>
      <c r="E3156" s="80">
        <v>-2.0186129308646938E-3</v>
      </c>
      <c r="F3156">
        <v>3146</v>
      </c>
      <c r="G3156" s="80">
        <f t="shared" ca="1" si="100"/>
        <v>3.398644763580338E-5</v>
      </c>
    </row>
    <row r="3157" spans="2:7">
      <c r="B3157" s="444">
        <v>41570</v>
      </c>
      <c r="C3157" s="445">
        <v>211.43199200000001</v>
      </c>
      <c r="D3157" s="446">
        <f t="shared" si="99"/>
        <v>1.3655206047305635E-2</v>
      </c>
      <c r="E3157" s="80">
        <v>-2.0290107711787853E-3</v>
      </c>
      <c r="F3157">
        <v>3147</v>
      </c>
      <c r="G3157" s="80">
        <f t="shared" ca="1" si="100"/>
        <v>9.2311233316515386E-3</v>
      </c>
    </row>
    <row r="3158" spans="2:7">
      <c r="B3158" s="444">
        <v>41010</v>
      </c>
      <c r="C3158" s="445">
        <v>91.942916999999994</v>
      </c>
      <c r="D3158" s="446">
        <f t="shared" si="99"/>
        <v>-9.0384828656981275E-2</v>
      </c>
      <c r="E3158" s="80">
        <v>-2.0368049610113292E-3</v>
      </c>
      <c r="F3158">
        <v>3148</v>
      </c>
      <c r="G3158" s="80">
        <f t="shared" ca="1" si="100"/>
        <v>1.9935687341648672E-3</v>
      </c>
    </row>
    <row r="3159" spans="2:7">
      <c r="B3159" s="444">
        <v>45085</v>
      </c>
      <c r="C3159" s="445">
        <v>1075.2730710000001</v>
      </c>
      <c r="D3159" s="446">
        <f t="shared" si="99"/>
        <v>5.3855683597858972E-2</v>
      </c>
      <c r="E3159" s="80">
        <v>-2.0372472451944956E-3</v>
      </c>
      <c r="F3159">
        <v>3149</v>
      </c>
      <c r="G3159" s="80">
        <f t="shared" ca="1" si="100"/>
        <v>1.6765904248974006E-2</v>
      </c>
    </row>
    <row r="3160" spans="2:7">
      <c r="B3160" s="444">
        <v>42781</v>
      </c>
      <c r="C3160" s="445">
        <v>343.70602400000001</v>
      </c>
      <c r="D3160" s="446">
        <f t="shared" si="99"/>
        <v>0.13159286885679511</v>
      </c>
      <c r="E3160" s="80">
        <v>-2.0433971984361587E-3</v>
      </c>
      <c r="F3160">
        <v>3150</v>
      </c>
      <c r="G3160" s="80">
        <f t="shared" ca="1" si="100"/>
        <v>-8.8624925594378099E-3</v>
      </c>
    </row>
    <row r="3161" spans="2:7">
      <c r="B3161" s="444">
        <v>37806</v>
      </c>
      <c r="C3161" s="445">
        <v>10.770325</v>
      </c>
      <c r="D3161" s="446">
        <f t="shared" si="99"/>
        <v>-7.5625320912491745E-2</v>
      </c>
      <c r="E3161" s="80">
        <v>-2.0453283834298563E-3</v>
      </c>
      <c r="F3161">
        <v>3151</v>
      </c>
      <c r="G3161" s="80">
        <f t="shared" ca="1" si="100"/>
        <v>5.2826646716509863E-2</v>
      </c>
    </row>
    <row r="3162" spans="2:7">
      <c r="B3162" s="444">
        <v>40899</v>
      </c>
      <c r="C3162" s="445">
        <v>72.540267999999998</v>
      </c>
      <c r="D3162" s="446">
        <f t="shared" si="99"/>
        <v>1.3354806739345859E-2</v>
      </c>
      <c r="E3162" s="80">
        <v>-2.055079339973731E-3</v>
      </c>
      <c r="F3162">
        <v>3152</v>
      </c>
      <c r="G3162" s="80">
        <f t="shared" ca="1" si="100"/>
        <v>1.6012678444266557E-2</v>
      </c>
    </row>
    <row r="3163" spans="2:7">
      <c r="B3163" s="444">
        <v>40360</v>
      </c>
      <c r="C3163" s="445">
        <v>66.607658000000001</v>
      </c>
      <c r="D3163" s="446">
        <f t="shared" si="99"/>
        <v>5.6102156164957062E-2</v>
      </c>
      <c r="E3163" s="80">
        <v>-2.0600296755621805E-3</v>
      </c>
      <c r="F3163">
        <v>3153</v>
      </c>
      <c r="G3163" s="80">
        <f t="shared" ca="1" si="100"/>
        <v>-2.0718650312814935E-2</v>
      </c>
    </row>
    <row r="3164" spans="2:7">
      <c r="B3164" s="444">
        <v>38216</v>
      </c>
      <c r="C3164" s="445">
        <v>24.141615000000002</v>
      </c>
      <c r="D3164" s="446">
        <f t="shared" si="99"/>
        <v>-0.14434767033114659</v>
      </c>
      <c r="E3164" s="80">
        <v>-2.0674918528642561E-3</v>
      </c>
      <c r="F3164">
        <v>3154</v>
      </c>
      <c r="G3164" s="80">
        <f t="shared" ca="1" si="100"/>
        <v>1.1724271638540392E-2</v>
      </c>
    </row>
    <row r="3165" spans="2:7">
      <c r="B3165" s="444">
        <v>44663</v>
      </c>
      <c r="C3165" s="445">
        <v>1012.9075319999999</v>
      </c>
      <c r="D3165" s="446">
        <f t="shared" si="99"/>
        <v>1.9679915983653373E-2</v>
      </c>
      <c r="E3165" s="80">
        <v>-2.0734865176678108E-3</v>
      </c>
      <c r="F3165">
        <v>3155</v>
      </c>
      <c r="G3165" s="80">
        <f t="shared" ca="1" si="100"/>
        <v>1.0099146204194829E-2</v>
      </c>
    </row>
    <row r="3166" spans="2:7">
      <c r="B3166" s="444">
        <v>43801</v>
      </c>
      <c r="C3166" s="445">
        <v>478.67184400000002</v>
      </c>
      <c r="D3166" s="446">
        <f t="shared" si="99"/>
        <v>0.13207205810136724</v>
      </c>
      <c r="E3166" s="80">
        <v>-2.0841885626032841E-3</v>
      </c>
      <c r="F3166">
        <v>3156</v>
      </c>
      <c r="G3166" s="80">
        <f t="shared" ca="1" si="100"/>
        <v>-3.4872722917104471E-2</v>
      </c>
    </row>
    <row r="3167" spans="2:7">
      <c r="B3167" s="444">
        <v>38691</v>
      </c>
      <c r="C3167" s="445">
        <v>41.592888000000002</v>
      </c>
      <c r="D3167" s="446">
        <f t="shared" si="99"/>
        <v>-0.11724845995893218</v>
      </c>
      <c r="E3167" s="80">
        <v>-2.0912163013240281E-3</v>
      </c>
      <c r="F3167">
        <v>3157</v>
      </c>
      <c r="G3167" s="80">
        <f t="shared" ca="1" si="100"/>
        <v>2.7093769582115793E-2</v>
      </c>
    </row>
    <row r="3168" spans="2:7">
      <c r="B3168" s="444">
        <v>43830</v>
      </c>
      <c r="C3168" s="445">
        <v>483.30841099999998</v>
      </c>
      <c r="D3168" s="446">
        <f t="shared" si="99"/>
        <v>1.7598793225608311E-3</v>
      </c>
      <c r="E3168" s="80">
        <v>-2.1077459013038036E-3</v>
      </c>
      <c r="F3168">
        <v>3158</v>
      </c>
      <c r="G3168" s="80">
        <f t="shared" ca="1" si="100"/>
        <v>1.5947939109262645E-2</v>
      </c>
    </row>
    <row r="3169" spans="2:7">
      <c r="B3169" s="444">
        <v>43753</v>
      </c>
      <c r="C3169" s="445">
        <v>460.51211499999999</v>
      </c>
      <c r="D3169" s="446">
        <f t="shared" si="99"/>
        <v>-2.0089585666293375E-2</v>
      </c>
      <c r="E3169" s="80">
        <v>-2.1164455873906585E-3</v>
      </c>
      <c r="F3169">
        <v>3159</v>
      </c>
      <c r="G3169" s="80">
        <f t="shared" ca="1" si="100"/>
        <v>1.4682023274053277E-2</v>
      </c>
    </row>
    <row r="3170" spans="2:7">
      <c r="B3170" s="444">
        <v>44650</v>
      </c>
      <c r="C3170" s="445">
        <v>1043.3984379999999</v>
      </c>
      <c r="D3170" s="446">
        <f t="shared" si="99"/>
        <v>1.7547857793983601E-2</v>
      </c>
      <c r="E3170" s="80">
        <v>-2.140824281476772E-3</v>
      </c>
      <c r="F3170">
        <v>3160</v>
      </c>
      <c r="G3170" s="80">
        <f t="shared" ca="1" si="100"/>
        <v>-3.0552186017558859E-2</v>
      </c>
    </row>
    <row r="3171" spans="2:7">
      <c r="B3171" s="444">
        <v>43880</v>
      </c>
      <c r="C3171" s="445">
        <v>517.06567399999994</v>
      </c>
      <c r="D3171" s="446">
        <f t="shared" si="99"/>
        <v>7.7523758072833626E-2</v>
      </c>
      <c r="E3171" s="80">
        <v>-2.1412794967400339E-3</v>
      </c>
      <c r="F3171">
        <v>3161</v>
      </c>
      <c r="G3171" s="80">
        <f t="shared" ca="1" si="100"/>
        <v>-8.5524898578659865E-3</v>
      </c>
    </row>
    <row r="3172" spans="2:7">
      <c r="B3172" s="444">
        <v>40723</v>
      </c>
      <c r="C3172" s="445">
        <v>90.836478999999997</v>
      </c>
      <c r="D3172" s="446">
        <f t="shared" si="99"/>
        <v>-8.7685104285682325E-2</v>
      </c>
      <c r="E3172" s="80">
        <v>-2.143617883263782E-3</v>
      </c>
      <c r="F3172">
        <v>3162</v>
      </c>
      <c r="G3172" s="80">
        <f t="shared" ca="1" si="100"/>
        <v>-1.4358694815836227E-2</v>
      </c>
    </row>
    <row r="3173" spans="2:7">
      <c r="B3173" s="444">
        <v>44637</v>
      </c>
      <c r="C3173" s="445">
        <v>1071.7847899999999</v>
      </c>
      <c r="D3173" s="446">
        <f t="shared" si="99"/>
        <v>0.18027975356302384</v>
      </c>
      <c r="E3173" s="80">
        <v>-2.1674862740105327E-3</v>
      </c>
      <c r="F3173">
        <v>3163</v>
      </c>
      <c r="G3173" s="80">
        <f t="shared" ca="1" si="100"/>
        <v>-2.1398767820294491E-2</v>
      </c>
    </row>
    <row r="3174" spans="2:7">
      <c r="B3174" s="444">
        <v>37819</v>
      </c>
      <c r="C3174" s="445">
        <v>11.848455</v>
      </c>
      <c r="D3174" s="446">
        <f t="shared" si="99"/>
        <v>-7.5239632237871668E-2</v>
      </c>
      <c r="E3174" s="80">
        <v>-2.1694065670867513E-3</v>
      </c>
      <c r="F3174">
        <v>3164</v>
      </c>
      <c r="G3174" s="80">
        <f t="shared" ca="1" si="100"/>
        <v>2.6558066592394503E-2</v>
      </c>
    </row>
    <row r="3175" spans="2:7">
      <c r="B3175" s="444">
        <v>40896</v>
      </c>
      <c r="C3175" s="445">
        <v>76.835364999999996</v>
      </c>
      <c r="D3175" s="446">
        <f t="shared" si="99"/>
        <v>-2.195436934997852E-2</v>
      </c>
      <c r="E3175" s="80">
        <v>-2.1826039885780579E-3</v>
      </c>
      <c r="F3175">
        <v>3165</v>
      </c>
      <c r="G3175" s="80">
        <f t="shared" ca="1" si="100"/>
        <v>1.1190733139365111E-2</v>
      </c>
    </row>
    <row r="3176" spans="2:7">
      <c r="B3176" s="444">
        <v>41814</v>
      </c>
      <c r="C3176" s="445">
        <v>273.43676799999997</v>
      </c>
      <c r="D3176" s="446">
        <f t="shared" si="99"/>
        <v>4.9100534410517538E-2</v>
      </c>
      <c r="E3176" s="80">
        <v>-2.1847282020192038E-3</v>
      </c>
      <c r="F3176">
        <v>3166</v>
      </c>
      <c r="G3176" s="80">
        <f t="shared" ca="1" si="100"/>
        <v>-1.3121299609069532E-2</v>
      </c>
    </row>
    <row r="3177" spans="2:7">
      <c r="B3177" s="444">
        <v>39857</v>
      </c>
      <c r="C3177" s="445">
        <v>20.483277999999999</v>
      </c>
      <c r="D3177" s="446">
        <f t="shared" si="99"/>
        <v>3.2324069517470022E-2</v>
      </c>
      <c r="E3177" s="80">
        <v>-2.1893275603375173E-3</v>
      </c>
      <c r="F3177">
        <v>3167</v>
      </c>
      <c r="G3177" s="80">
        <f t="shared" ca="1" si="100"/>
        <v>1.7669548948005882E-2</v>
      </c>
    </row>
    <row r="3178" spans="2:7">
      <c r="B3178" s="444">
        <v>38609</v>
      </c>
      <c r="C3178" s="445">
        <v>35.544922</v>
      </c>
      <c r="D3178" s="446">
        <f t="shared" si="99"/>
        <v>-0.10965316852688867</v>
      </c>
      <c r="E3178" s="80">
        <v>-2.2027100733534866E-3</v>
      </c>
      <c r="F3178">
        <v>3168</v>
      </c>
      <c r="G3178" s="80">
        <f t="shared" ca="1" si="100"/>
        <v>4.4367508699703746E-2</v>
      </c>
    </row>
    <row r="3179" spans="2:7">
      <c r="B3179" s="444">
        <v>43364</v>
      </c>
      <c r="C3179" s="445">
        <v>457.15332000000001</v>
      </c>
      <c r="D3179" s="446">
        <f t="shared" si="99"/>
        <v>0.13571840134094604</v>
      </c>
      <c r="E3179" s="80">
        <v>-2.2074006565756532E-3</v>
      </c>
      <c r="F3179">
        <v>3169</v>
      </c>
      <c r="G3179" s="80">
        <f t="shared" ca="1" si="100"/>
        <v>5.258391130011213E-3</v>
      </c>
    </row>
    <row r="3180" spans="2:7">
      <c r="B3180" s="444">
        <v>38182</v>
      </c>
      <c r="C3180" s="445">
        <v>22.519535000000001</v>
      </c>
      <c r="D3180" s="446">
        <f t="shared" si="99"/>
        <v>-2.8987021126576362E-3</v>
      </c>
      <c r="E3180" s="80">
        <v>-2.2167020055547937E-3</v>
      </c>
      <c r="F3180">
        <v>3170</v>
      </c>
      <c r="G3180" s="80">
        <f t="shared" ca="1" si="100"/>
        <v>-1.5259613333694329E-2</v>
      </c>
    </row>
    <row r="3181" spans="2:7">
      <c r="B3181" s="444">
        <v>38293</v>
      </c>
      <c r="C3181" s="445">
        <v>27.291767</v>
      </c>
      <c r="D3181" s="446">
        <f t="shared" si="99"/>
        <v>-2.7281733431554378E-2</v>
      </c>
      <c r="E3181" s="80">
        <v>-2.2170624898159019E-3</v>
      </c>
      <c r="F3181">
        <v>3171</v>
      </c>
      <c r="G3181" s="80">
        <f t="shared" ca="1" si="100"/>
        <v>-8.8660935369273969E-3</v>
      </c>
    </row>
    <row r="3182" spans="2:7">
      <c r="B3182" s="444">
        <v>39367</v>
      </c>
      <c r="C3182" s="445">
        <v>51.763404999999999</v>
      </c>
      <c r="D3182" s="446">
        <f t="shared" si="99"/>
        <v>-5.0871567374689564E-2</v>
      </c>
      <c r="E3182" s="80">
        <v>-2.2395703836767256E-3</v>
      </c>
      <c r="F3182">
        <v>3172</v>
      </c>
      <c r="G3182" s="80">
        <f t="shared" ca="1" si="100"/>
        <v>-1.638461823192958E-2</v>
      </c>
    </row>
    <row r="3183" spans="2:7">
      <c r="B3183" s="444">
        <v>41477</v>
      </c>
      <c r="C3183" s="445">
        <v>169.773788</v>
      </c>
      <c r="D3183" s="446">
        <f t="shared" si="99"/>
        <v>-4.2897360162451492E-2</v>
      </c>
      <c r="E3183" s="80">
        <v>-2.2415360019828467E-3</v>
      </c>
      <c r="F3183">
        <v>3173</v>
      </c>
      <c r="G3183" s="80">
        <f t="shared" ca="1" si="100"/>
        <v>-7.0197226172019908E-3</v>
      </c>
    </row>
    <row r="3184" spans="2:7">
      <c r="B3184" s="444">
        <v>43336</v>
      </c>
      <c r="C3184" s="445">
        <v>431.21749899999998</v>
      </c>
      <c r="D3184" s="446">
        <f t="shared" si="99"/>
        <v>-3.3476816022481426E-2</v>
      </c>
      <c r="E3184" s="80">
        <v>-2.242496249467929E-3</v>
      </c>
      <c r="F3184">
        <v>3174</v>
      </c>
      <c r="G3184" s="80">
        <f t="shared" ca="1" si="100"/>
        <v>3.9406168754271952E-3</v>
      </c>
    </row>
    <row r="3185" spans="2:7">
      <c r="B3185" s="444">
        <v>44837</v>
      </c>
      <c r="C3185" s="445">
        <v>856.43554700000004</v>
      </c>
      <c r="D3185" s="446">
        <f t="shared" si="99"/>
        <v>-3.7771902148554526E-3</v>
      </c>
      <c r="E3185" s="80">
        <v>-2.2523521169153238E-3</v>
      </c>
      <c r="F3185">
        <v>3175</v>
      </c>
      <c r="G3185" s="80">
        <f t="shared" ca="1" si="100"/>
        <v>-4.2029657262430912E-3</v>
      </c>
    </row>
    <row r="3186" spans="2:7">
      <c r="B3186" s="444">
        <v>45007</v>
      </c>
      <c r="C3186" s="445">
        <v>1014.701599</v>
      </c>
      <c r="D3186" s="446">
        <f t="shared" si="99"/>
        <v>9.5220713486153796E-2</v>
      </c>
      <c r="E3186" s="80">
        <v>-2.2604002308840299E-3</v>
      </c>
      <c r="F3186">
        <v>3176</v>
      </c>
      <c r="G3186" s="80">
        <f t="shared" ca="1" si="100"/>
        <v>9.5212938114236801E-3</v>
      </c>
    </row>
    <row r="3187" spans="2:7">
      <c r="B3187" s="444">
        <v>41094</v>
      </c>
      <c r="C3187" s="445">
        <v>91.074332999999996</v>
      </c>
      <c r="D3187" s="446">
        <f t="shared" si="99"/>
        <v>-8.9450710154882485E-2</v>
      </c>
      <c r="E3187" s="80">
        <v>-2.2703923895793787E-3</v>
      </c>
      <c r="F3187">
        <v>3177</v>
      </c>
      <c r="G3187" s="80">
        <f t="shared" ca="1" si="100"/>
        <v>5.0442493336827737E-2</v>
      </c>
    </row>
    <row r="3188" spans="2:7">
      <c r="B3188" s="444">
        <v>45131</v>
      </c>
      <c r="C3188" s="445">
        <v>1071.2192379999999</v>
      </c>
      <c r="D3188" s="446">
        <f t="shared" si="99"/>
        <v>0.12937614173819467</v>
      </c>
      <c r="E3188" s="80">
        <v>-2.2859331146587447E-3</v>
      </c>
      <c r="F3188">
        <v>3178</v>
      </c>
      <c r="G3188" s="80">
        <f t="shared" ca="1" si="100"/>
        <v>-3.3171477434713794E-3</v>
      </c>
    </row>
    <row r="3189" spans="2:7">
      <c r="B3189" s="444">
        <v>39961</v>
      </c>
      <c r="C3189" s="445">
        <v>31.623322000000002</v>
      </c>
      <c r="D3189" s="446">
        <f t="shared" si="99"/>
        <v>4.1220459105239859E-2</v>
      </c>
      <c r="E3189" s="80">
        <v>-2.2861086058706404E-3</v>
      </c>
      <c r="F3189">
        <v>3179</v>
      </c>
      <c r="G3189" s="80">
        <f t="shared" ca="1" si="100"/>
        <v>-2.6141103199187655E-2</v>
      </c>
    </row>
    <row r="3190" spans="2:7">
      <c r="B3190" s="444">
        <v>38379</v>
      </c>
      <c r="C3190" s="445">
        <v>24.743544</v>
      </c>
      <c r="D3190" s="446">
        <f t="shared" si="99"/>
        <v>-0.13568597423655526</v>
      </c>
      <c r="E3190" s="80">
        <v>-2.2869919680686968E-3</v>
      </c>
      <c r="F3190">
        <v>3180</v>
      </c>
      <c r="G3190" s="80">
        <f t="shared" ca="1" si="100"/>
        <v>9.2604564681355497E-3</v>
      </c>
    </row>
    <row r="3191" spans="2:7">
      <c r="B3191" s="444">
        <v>44404</v>
      </c>
      <c r="C3191" s="445">
        <v>873.75109899999995</v>
      </c>
      <c r="D3191" s="446">
        <f t="shared" si="99"/>
        <v>3.5372024156504311E-2</v>
      </c>
      <c r="E3191" s="80">
        <v>-2.3133056814474973E-3</v>
      </c>
      <c r="F3191">
        <v>3181</v>
      </c>
      <c r="G3191" s="80">
        <f t="shared" ca="1" si="100"/>
        <v>5.2858628044502344E-2</v>
      </c>
    </row>
    <row r="3192" spans="2:7">
      <c r="B3192" s="444">
        <v>42887</v>
      </c>
      <c r="C3192" s="445">
        <v>359.42529300000001</v>
      </c>
      <c r="D3192" s="446">
        <f t="shared" si="99"/>
        <v>8.2103297756919824E-2</v>
      </c>
      <c r="E3192" s="80">
        <v>-2.3141961562581637E-3</v>
      </c>
      <c r="F3192">
        <v>3182</v>
      </c>
      <c r="G3192" s="80">
        <f t="shared" ca="1" si="100"/>
        <v>-1.5878588819619531E-2</v>
      </c>
    </row>
    <row r="3193" spans="2:7">
      <c r="B3193" s="444">
        <v>39633</v>
      </c>
      <c r="C3193" s="445">
        <v>40.343502000000001</v>
      </c>
      <c r="D3193" s="446">
        <f t="shared" si="99"/>
        <v>5.8881754270196929E-3</v>
      </c>
      <c r="E3193" s="80">
        <v>-2.3238593568889465E-3</v>
      </c>
      <c r="F3193">
        <v>3183</v>
      </c>
      <c r="G3193" s="80">
        <f t="shared" ca="1" si="100"/>
        <v>2.7600503878907605E-2</v>
      </c>
    </row>
    <row r="3194" spans="2:7">
      <c r="B3194" s="444">
        <v>39401</v>
      </c>
      <c r="C3194" s="445">
        <v>50.109734000000003</v>
      </c>
      <c r="D3194" s="446">
        <f t="shared" si="99"/>
        <v>-5.3588585703305158E-2</v>
      </c>
      <c r="E3194" s="80">
        <v>-2.3282250847074248E-3</v>
      </c>
      <c r="F3194">
        <v>3184</v>
      </c>
      <c r="G3194" s="80">
        <f t="shared" ca="1" si="100"/>
        <v>-4.3008578711985343E-3</v>
      </c>
    </row>
    <row r="3195" spans="2:7">
      <c r="B3195" s="444">
        <v>41632</v>
      </c>
      <c r="C3195" s="445">
        <v>237.69804400000001</v>
      </c>
      <c r="D3195" s="446">
        <f t="shared" si="99"/>
        <v>-5.8759693427686499E-2</v>
      </c>
      <c r="E3195" s="80">
        <v>-2.3376047653818066E-3</v>
      </c>
      <c r="F3195">
        <v>3185</v>
      </c>
      <c r="G3195" s="80">
        <f t="shared" ca="1" si="100"/>
        <v>4.0722469414148053E-2</v>
      </c>
    </row>
    <row r="3196" spans="2:7">
      <c r="B3196" s="444">
        <v>44231</v>
      </c>
      <c r="C3196" s="445">
        <v>829.36035200000003</v>
      </c>
      <c r="D3196" s="446">
        <f t="shared" si="99"/>
        <v>0.11317763124779789</v>
      </c>
      <c r="E3196" s="80">
        <v>-2.3439506089059092E-3</v>
      </c>
      <c r="F3196">
        <v>3186</v>
      </c>
      <c r="G3196" s="80">
        <f t="shared" ca="1" si="100"/>
        <v>7.727520674559063E-3</v>
      </c>
    </row>
    <row r="3197" spans="2:7">
      <c r="B3197" s="444">
        <v>39734</v>
      </c>
      <c r="C3197" s="445">
        <v>29.023045</v>
      </c>
      <c r="D3197" s="446">
        <f t="shared" si="99"/>
        <v>-3.1445007800312008E-2</v>
      </c>
      <c r="E3197" s="80">
        <v>-2.3497320617273942E-3</v>
      </c>
      <c r="F3197">
        <v>3187</v>
      </c>
      <c r="G3197" s="80">
        <f t="shared" ca="1" si="100"/>
        <v>1.0688062303545853E-2</v>
      </c>
    </row>
    <row r="3198" spans="2:7">
      <c r="B3198" s="444">
        <v>41024</v>
      </c>
      <c r="C3198" s="445">
        <v>95.887535</v>
      </c>
      <c r="D3198" s="446">
        <f t="shared" si="99"/>
        <v>-9.5770239590910133E-2</v>
      </c>
      <c r="E3198" s="80">
        <v>-2.3523199754457158E-3</v>
      </c>
      <c r="F3198">
        <v>3188</v>
      </c>
      <c r="G3198" s="80">
        <f t="shared" ca="1" si="100"/>
        <v>2.02937943681363E-2</v>
      </c>
    </row>
    <row r="3199" spans="2:7">
      <c r="B3199" s="444">
        <v>45369</v>
      </c>
      <c r="C3199" s="445">
        <v>1609.29126</v>
      </c>
      <c r="D3199" s="446">
        <f t="shared" si="99"/>
        <v>8.8725817211474656E-3</v>
      </c>
      <c r="E3199" s="80">
        <v>-2.367456935889245E-3</v>
      </c>
      <c r="F3199">
        <v>3189</v>
      </c>
      <c r="G3199" s="80">
        <f t="shared" ca="1" si="100"/>
        <v>2.6691382948941965E-3</v>
      </c>
    </row>
    <row r="3200" spans="2:7">
      <c r="B3200" s="444">
        <v>44970</v>
      </c>
      <c r="C3200" s="445">
        <v>1044.3043210000001</v>
      </c>
      <c r="D3200" s="446">
        <f t="shared" si="99"/>
        <v>0.17861354999344781</v>
      </c>
      <c r="E3200" s="80">
        <v>-2.3750749895733447E-3</v>
      </c>
      <c r="F3200">
        <v>3190</v>
      </c>
      <c r="G3200" s="80">
        <f t="shared" ca="1" si="100"/>
        <v>3.2917531279542472E-2</v>
      </c>
    </row>
    <row r="3201" spans="2:7">
      <c r="B3201" s="444">
        <v>38155</v>
      </c>
      <c r="C3201" s="445">
        <v>22.243625999999999</v>
      </c>
      <c r="D3201" s="446">
        <f t="shared" si="99"/>
        <v>-3.8602061128329201E-2</v>
      </c>
      <c r="E3201" s="80">
        <v>-2.3799048199532047E-3</v>
      </c>
      <c r="F3201">
        <v>3191</v>
      </c>
      <c r="G3201" s="80">
        <f t="shared" ca="1" si="100"/>
        <v>5.0029882303579687E-3</v>
      </c>
    </row>
    <row r="3202" spans="2:7">
      <c r="B3202" s="444">
        <v>39687</v>
      </c>
      <c r="C3202" s="445">
        <v>39.27552</v>
      </c>
      <c r="D3202" s="446">
        <f t="shared" si="99"/>
        <v>-0.11055580457194081</v>
      </c>
      <c r="E3202" s="80">
        <v>-2.3874818469946657E-3</v>
      </c>
      <c r="F3202">
        <v>3192</v>
      </c>
      <c r="G3202" s="80">
        <f t="shared" ca="1" si="100"/>
        <v>-1.0163727710968476E-2</v>
      </c>
    </row>
    <row r="3203" spans="2:7">
      <c r="B3203" s="444">
        <v>44620</v>
      </c>
      <c r="C3203" s="445">
        <v>1009.146851</v>
      </c>
      <c r="D3203" s="446">
        <f t="shared" si="99"/>
        <v>9.3198745589964771E-2</v>
      </c>
      <c r="E3203" s="80">
        <v>-2.4343238727955185E-3</v>
      </c>
      <c r="F3203">
        <v>3193</v>
      </c>
      <c r="G3203" s="80">
        <f t="shared" ca="1" si="100"/>
        <v>3.2631770916478314E-2</v>
      </c>
    </row>
    <row r="3204" spans="2:7">
      <c r="B3204" s="444">
        <v>40816</v>
      </c>
      <c r="C3204" s="445">
        <v>76.034676000000005</v>
      </c>
      <c r="D3204" s="446">
        <f t="shared" si="99"/>
        <v>7.4133529829732314E-2</v>
      </c>
      <c r="E3204" s="80">
        <v>-2.4380447230046842E-3</v>
      </c>
      <c r="F3204">
        <v>3194</v>
      </c>
      <c r="G3204" s="80">
        <f t="shared" ca="1" si="100"/>
        <v>-4.0266048822772807E-2</v>
      </c>
    </row>
    <row r="3205" spans="2:7">
      <c r="B3205" s="444">
        <v>37999</v>
      </c>
      <c r="C3205" s="445">
        <v>24.439454999999999</v>
      </c>
      <c r="D3205" s="446">
        <f t="shared" si="99"/>
        <v>-0.12299206056129985</v>
      </c>
      <c r="E3205" s="80">
        <v>-2.4413384466294152E-3</v>
      </c>
      <c r="F3205">
        <v>3195</v>
      </c>
      <c r="G3205" s="80">
        <f t="shared" ca="1" si="100"/>
        <v>2.2308393102609628E-2</v>
      </c>
    </row>
    <row r="3206" spans="2:7">
      <c r="B3206" s="444">
        <v>43328</v>
      </c>
      <c r="C3206" s="445">
        <v>420.21951300000001</v>
      </c>
      <c r="D3206" s="446">
        <f t="shared" si="99"/>
        <v>-2.0681237709920253E-2</v>
      </c>
      <c r="E3206" s="80">
        <v>-2.4508137378875805E-3</v>
      </c>
      <c r="F3206">
        <v>3196</v>
      </c>
      <c r="G3206" s="80">
        <f t="shared" ca="1" si="100"/>
        <v>-8.2565328749641901E-3</v>
      </c>
    </row>
    <row r="3207" spans="2:7">
      <c r="B3207" s="444">
        <v>44243</v>
      </c>
      <c r="C3207" s="445">
        <v>824.72705099999996</v>
      </c>
      <c r="D3207" s="446">
        <f t="shared" si="99"/>
        <v>2.7831339296085389E-2</v>
      </c>
      <c r="E3207" s="80">
        <v>-2.461597763865897E-3</v>
      </c>
      <c r="F3207">
        <v>3197</v>
      </c>
      <c r="G3207" s="80">
        <f t="shared" ca="1" si="100"/>
        <v>4.5830661707177024E-3</v>
      </c>
    </row>
    <row r="3208" spans="2:7">
      <c r="B3208" s="444">
        <v>43045</v>
      </c>
      <c r="C3208" s="445">
        <v>353.88308699999999</v>
      </c>
      <c r="D3208" s="446">
        <f t="shared" si="99"/>
        <v>0.10286958749679731</v>
      </c>
      <c r="E3208" s="80">
        <v>-2.4789990300638776E-3</v>
      </c>
      <c r="F3208">
        <v>3198</v>
      </c>
      <c r="G3208" s="80">
        <f t="shared" ca="1" si="100"/>
        <v>4.9968480920242952E-3</v>
      </c>
    </row>
    <row r="3209" spans="2:7">
      <c r="B3209" s="444">
        <v>39030</v>
      </c>
      <c r="C3209" s="445">
        <v>49.016426000000003</v>
      </c>
      <c r="D3209" s="446">
        <f t="shared" si="99"/>
        <v>-0.12776275504503098</v>
      </c>
      <c r="E3209" s="80">
        <v>-2.4867608212536529E-3</v>
      </c>
      <c r="F3209">
        <v>3199</v>
      </c>
      <c r="G3209" s="80">
        <f t="shared" ca="1" si="100"/>
        <v>-5.7588104128718596E-3</v>
      </c>
    </row>
    <row r="3210" spans="2:7">
      <c r="B3210" s="444">
        <v>44747</v>
      </c>
      <c r="C3210" s="445">
        <v>894.17388900000003</v>
      </c>
      <c r="D3210" s="446">
        <f t="shared" si="99"/>
        <v>4.1863605671843329E-2</v>
      </c>
      <c r="E3210" s="80">
        <v>-2.4882397994767658E-3</v>
      </c>
      <c r="F3210">
        <v>3200</v>
      </c>
      <c r="G3210" s="80">
        <f t="shared" ca="1" si="100"/>
        <v>2.4198238936926766E-2</v>
      </c>
    </row>
    <row r="3211" spans="2:7">
      <c r="B3211" s="444">
        <v>42949</v>
      </c>
      <c r="C3211" s="445">
        <v>367.65792800000003</v>
      </c>
      <c r="D3211" s="446">
        <f t="shared" ref="D3211:D3274" si="101">B3211/B3212-1</f>
        <v>8.8528994322790044E-2</v>
      </c>
      <c r="E3211" s="80">
        <v>-2.4883533021777815E-3</v>
      </c>
      <c r="F3211">
        <v>3201</v>
      </c>
      <c r="G3211" s="80">
        <f t="shared" ref="G3211:G3274" ca="1" si="102">_xlfn.NORM.INV(RAND(),M$13,M$14)</f>
        <v>-4.9848087555162637E-2</v>
      </c>
    </row>
    <row r="3212" spans="2:7">
      <c r="B3212" s="444">
        <v>39456</v>
      </c>
      <c r="C3212" s="445">
        <v>50.456158000000002</v>
      </c>
      <c r="D3212" s="446">
        <f t="shared" si="101"/>
        <v>-0.10239552289737697</v>
      </c>
      <c r="E3212" s="80">
        <v>-2.4930084183663048E-3</v>
      </c>
      <c r="F3212">
        <v>3202</v>
      </c>
      <c r="G3212" s="80">
        <f t="shared" ca="1" si="102"/>
        <v>1.8193757932295072E-2</v>
      </c>
    </row>
    <row r="3213" spans="2:7">
      <c r="B3213" s="444">
        <v>43957</v>
      </c>
      <c r="C3213" s="445">
        <v>443.10150099999998</v>
      </c>
      <c r="D3213" s="446">
        <f t="shared" si="101"/>
        <v>3.4939844136274711E-2</v>
      </c>
      <c r="E3213" s="80">
        <v>-2.49816071729414E-3</v>
      </c>
      <c r="F3213">
        <v>3203</v>
      </c>
      <c r="G3213" s="80">
        <f t="shared" ca="1" si="102"/>
        <v>-3.2092074413508774E-2</v>
      </c>
    </row>
    <row r="3214" spans="2:7">
      <c r="B3214" s="444">
        <v>42473</v>
      </c>
      <c r="C3214" s="445">
        <v>336.26333599999998</v>
      </c>
      <c r="D3214" s="446">
        <f t="shared" si="101"/>
        <v>5.4758120592033332E-2</v>
      </c>
      <c r="E3214" s="80">
        <v>-2.5010171490492672E-3</v>
      </c>
      <c r="F3214">
        <v>3204</v>
      </c>
      <c r="G3214" s="80">
        <f t="shared" ca="1" si="102"/>
        <v>-3.9224754045322323E-2</v>
      </c>
    </row>
    <row r="3215" spans="2:7">
      <c r="B3215" s="444">
        <v>40268</v>
      </c>
      <c r="C3215" s="445">
        <v>65.521827999999999</v>
      </c>
      <c r="D3215" s="446">
        <f t="shared" si="101"/>
        <v>-0.11233577285953622</v>
      </c>
      <c r="E3215" s="80">
        <v>-2.5047515194784875E-3</v>
      </c>
      <c r="F3215">
        <v>3205</v>
      </c>
      <c r="G3215" s="80">
        <f t="shared" ca="1" si="102"/>
        <v>3.1931019270194311E-3</v>
      </c>
    </row>
    <row r="3216" spans="2:7">
      <c r="B3216" s="444">
        <v>45364</v>
      </c>
      <c r="C3216" s="445">
        <v>1597.638062</v>
      </c>
      <c r="D3216" s="446">
        <f t="shared" si="101"/>
        <v>-1.3428728673637869E-3</v>
      </c>
      <c r="E3216" s="80">
        <v>-2.5067937995831846E-3</v>
      </c>
      <c r="F3216">
        <v>3206</v>
      </c>
      <c r="G3216" s="80">
        <f t="shared" ca="1" si="102"/>
        <v>6.5272680512825322E-3</v>
      </c>
    </row>
    <row r="3217" spans="2:7">
      <c r="B3217" s="444">
        <v>45425</v>
      </c>
      <c r="C3217" s="445">
        <v>1302.9102780000001</v>
      </c>
      <c r="D3217" s="446">
        <f t="shared" si="101"/>
        <v>5.7182088996462488E-2</v>
      </c>
      <c r="E3217" s="80">
        <v>-2.5072271892510045E-3</v>
      </c>
      <c r="F3217">
        <v>3207</v>
      </c>
      <c r="G3217" s="80">
        <f t="shared" ca="1" si="102"/>
        <v>9.1687534239783541E-3</v>
      </c>
    </row>
    <row r="3218" spans="2:7">
      <c r="B3218" s="444">
        <v>42968</v>
      </c>
      <c r="C3218" s="445">
        <v>365.17208900000003</v>
      </c>
      <c r="D3218" s="446">
        <f t="shared" si="101"/>
        <v>9.3333333333333268E-2</v>
      </c>
      <c r="E3218" s="80">
        <v>-2.5106529665800403E-3</v>
      </c>
      <c r="F3218">
        <v>3208</v>
      </c>
      <c r="G3218" s="80">
        <f t="shared" ca="1" si="102"/>
        <v>3.0989808542303092E-2</v>
      </c>
    </row>
    <row r="3219" spans="2:7">
      <c r="B3219" s="444">
        <v>39300</v>
      </c>
      <c r="C3219" s="445">
        <v>49.390160000000002</v>
      </c>
      <c r="D3219" s="446">
        <f t="shared" si="101"/>
        <v>1.3801109248033017E-2</v>
      </c>
      <c r="E3219" s="80">
        <v>-2.5141046653974763E-3</v>
      </c>
      <c r="F3219">
        <v>3209</v>
      </c>
      <c r="G3219" s="80">
        <f t="shared" ca="1" si="102"/>
        <v>1.7820834032726371E-2</v>
      </c>
    </row>
    <row r="3220" spans="2:7">
      <c r="B3220" s="444">
        <v>38765</v>
      </c>
      <c r="C3220" s="445">
        <v>49.054355999999999</v>
      </c>
      <c r="D3220" s="446">
        <f t="shared" si="101"/>
        <v>3.9104987828249005E-3</v>
      </c>
      <c r="E3220" s="80">
        <v>-2.5174184035117175E-3</v>
      </c>
      <c r="F3220">
        <v>3210</v>
      </c>
      <c r="G3220" s="80">
        <f t="shared" ca="1" si="102"/>
        <v>-2.8134572339840623E-3</v>
      </c>
    </row>
    <row r="3221" spans="2:7">
      <c r="B3221" s="444">
        <v>38614</v>
      </c>
      <c r="C3221" s="445">
        <v>35.874557000000003</v>
      </c>
      <c r="D3221" s="446">
        <f t="shared" si="101"/>
        <v>-9.3291379998591162E-2</v>
      </c>
      <c r="E3221" s="80">
        <v>-2.5311415013311578E-3</v>
      </c>
      <c r="F3221">
        <v>3211</v>
      </c>
      <c r="G3221" s="80">
        <f t="shared" ca="1" si="102"/>
        <v>-1.4809267394578969E-2</v>
      </c>
    </row>
    <row r="3222" spans="2:7">
      <c r="B3222" s="444">
        <v>42587</v>
      </c>
      <c r="C3222" s="445">
        <v>332.62756300000001</v>
      </c>
      <c r="D3222" s="446">
        <f t="shared" si="101"/>
        <v>5.9984568285337492E-2</v>
      </c>
      <c r="E3222" s="80">
        <v>-2.5489180576673265E-3</v>
      </c>
      <c r="F3222">
        <v>3212</v>
      </c>
      <c r="G3222" s="80">
        <f t="shared" ca="1" si="102"/>
        <v>-2.108426201351046E-2</v>
      </c>
    </row>
    <row r="3223" spans="2:7">
      <c r="B3223" s="444">
        <v>40177</v>
      </c>
      <c r="C3223" s="445">
        <v>67.748565999999997</v>
      </c>
      <c r="D3223" s="446">
        <f t="shared" si="101"/>
        <v>-0.11026220214367966</v>
      </c>
      <c r="E3223" s="80">
        <v>-2.5493464373592678E-3</v>
      </c>
      <c r="F3223">
        <v>3213</v>
      </c>
      <c r="G3223" s="80">
        <f t="shared" ca="1" si="102"/>
        <v>-4.4988047284800613E-4</v>
      </c>
    </row>
    <row r="3224" spans="2:7">
      <c r="B3224" s="444">
        <v>45156</v>
      </c>
      <c r="C3224" s="445">
        <v>1129.741943</v>
      </c>
      <c r="D3224" s="446">
        <f t="shared" si="101"/>
        <v>0.11598250253317843</v>
      </c>
      <c r="E3224" s="80">
        <v>-2.549550091722419E-3</v>
      </c>
      <c r="F3224">
        <v>3214</v>
      </c>
      <c r="G3224" s="80">
        <f t="shared" ca="1" si="102"/>
        <v>-1.3482741690251109E-2</v>
      </c>
    </row>
    <row r="3225" spans="2:7">
      <c r="B3225" s="444">
        <v>40463</v>
      </c>
      <c r="C3225" s="445">
        <v>78.750656000000006</v>
      </c>
      <c r="D3225" s="446">
        <f t="shared" si="101"/>
        <v>2.800495662949265E-3</v>
      </c>
      <c r="E3225" s="80">
        <v>-2.5537198559362206E-3</v>
      </c>
      <c r="F3225">
        <v>3215</v>
      </c>
      <c r="G3225" s="80">
        <f t="shared" ca="1" si="102"/>
        <v>-7.6368565520928402E-3</v>
      </c>
    </row>
    <row r="3226" spans="2:7">
      <c r="B3226" s="444">
        <v>40350</v>
      </c>
      <c r="C3226" s="445">
        <v>71.162436999999997</v>
      </c>
      <c r="D3226" s="446">
        <f t="shared" si="101"/>
        <v>-3.694687097236149E-2</v>
      </c>
      <c r="E3226" s="80">
        <v>-2.5691374904068809E-3</v>
      </c>
      <c r="F3226">
        <v>3216</v>
      </c>
      <c r="G3226" s="80">
        <f t="shared" ca="1" si="102"/>
        <v>1.3874521153533157E-2</v>
      </c>
    </row>
    <row r="3227" spans="2:7">
      <c r="B3227" s="444">
        <v>41898</v>
      </c>
      <c r="C3227" s="445">
        <v>312.46200599999997</v>
      </c>
      <c r="D3227" s="446">
        <f t="shared" si="101"/>
        <v>-2.1920302542194792E-2</v>
      </c>
      <c r="E3227" s="80">
        <v>-2.5782194743109166E-3</v>
      </c>
      <c r="F3227">
        <v>3217</v>
      </c>
      <c r="G3227" s="80">
        <f t="shared" ca="1" si="102"/>
        <v>-4.1664905786028628E-3</v>
      </c>
    </row>
    <row r="3228" spans="2:7">
      <c r="B3228" s="444">
        <v>42837</v>
      </c>
      <c r="C3228" s="445">
        <v>344.26483200000001</v>
      </c>
      <c r="D3228" s="446">
        <f t="shared" si="101"/>
        <v>-3.8213700352500046E-2</v>
      </c>
      <c r="E3228" s="80">
        <v>-2.578593377188132E-3</v>
      </c>
      <c r="F3228">
        <v>3218</v>
      </c>
      <c r="G3228" s="80">
        <f t="shared" ca="1" si="102"/>
        <v>1.2305071660458567E-2</v>
      </c>
    </row>
    <row r="3229" spans="2:7">
      <c r="B3229" s="444">
        <v>44539</v>
      </c>
      <c r="C3229" s="445">
        <v>1037.672607</v>
      </c>
      <c r="D3229" s="446">
        <f t="shared" si="101"/>
        <v>3.7189697731824234E-2</v>
      </c>
      <c r="E3229" s="80">
        <v>-2.6032521253865903E-3</v>
      </c>
      <c r="F3229">
        <v>3219</v>
      </c>
      <c r="G3229" s="80">
        <f t="shared" ca="1" si="102"/>
        <v>3.7577895380759015E-2</v>
      </c>
    </row>
    <row r="3230" spans="2:7">
      <c r="B3230" s="444">
        <v>42942</v>
      </c>
      <c r="C3230" s="445">
        <v>372.11825599999997</v>
      </c>
      <c r="D3230" s="446">
        <f t="shared" si="101"/>
        <v>6.8936409679234423E-3</v>
      </c>
      <c r="E3230" s="80">
        <v>-2.6254589986081101E-3</v>
      </c>
      <c r="F3230">
        <v>3220</v>
      </c>
      <c r="G3230" s="80">
        <f t="shared" ca="1" si="102"/>
        <v>1.5885842941386678E-2</v>
      </c>
    </row>
    <row r="3231" spans="2:7">
      <c r="B3231" s="444">
        <v>42648</v>
      </c>
      <c r="C3231" s="445">
        <v>332.74420199999997</v>
      </c>
      <c r="D3231" s="446">
        <f t="shared" si="101"/>
        <v>4.7939651571368813E-2</v>
      </c>
      <c r="E3231" s="80">
        <v>-2.6276774967752825E-3</v>
      </c>
      <c r="F3231">
        <v>3221</v>
      </c>
      <c r="G3231" s="80">
        <f t="shared" ca="1" si="102"/>
        <v>2.1098345047115023E-3</v>
      </c>
    </row>
    <row r="3232" spans="2:7">
      <c r="B3232" s="444">
        <v>40697</v>
      </c>
      <c r="C3232" s="445">
        <v>95.212897999999996</v>
      </c>
      <c r="D3232" s="446">
        <f t="shared" si="101"/>
        <v>-5.0156373990570935E-2</v>
      </c>
      <c r="E3232" s="80">
        <v>-2.6279915849966029E-3</v>
      </c>
      <c r="F3232">
        <v>3222</v>
      </c>
      <c r="G3232" s="80">
        <f t="shared" ca="1" si="102"/>
        <v>7.4385194095327057E-3</v>
      </c>
    </row>
    <row r="3233" spans="2:7">
      <c r="B3233" s="444">
        <v>42846</v>
      </c>
      <c r="C3233" s="445">
        <v>336.44116200000002</v>
      </c>
      <c r="D3233" s="446">
        <f t="shared" si="101"/>
        <v>-1.9990850869167409E-2</v>
      </c>
      <c r="E3233" s="80">
        <v>-2.6381292432624548E-3</v>
      </c>
      <c r="F3233">
        <v>3223</v>
      </c>
      <c r="G3233" s="80">
        <f t="shared" ca="1" si="102"/>
        <v>-1.0784846202843579E-2</v>
      </c>
    </row>
    <row r="3234" spans="2:7">
      <c r="B3234" s="444">
        <v>43720</v>
      </c>
      <c r="C3234" s="445">
        <v>447.94305400000002</v>
      </c>
      <c r="D3234" s="446">
        <f t="shared" si="101"/>
        <v>4.8315549694281312E-2</v>
      </c>
      <c r="E3234" s="80">
        <v>-2.6471839662258745E-3</v>
      </c>
      <c r="F3234">
        <v>3224</v>
      </c>
      <c r="G3234" s="80">
        <f t="shared" ca="1" si="102"/>
        <v>2.9178080410627899E-3</v>
      </c>
    </row>
    <row r="3235" spans="2:7">
      <c r="B3235" s="444">
        <v>41705</v>
      </c>
      <c r="C3235" s="445">
        <v>286.53277600000001</v>
      </c>
      <c r="D3235" s="446">
        <f t="shared" si="101"/>
        <v>-1.9421128118313646E-2</v>
      </c>
      <c r="E3235" s="80">
        <v>-2.6478567450161083E-3</v>
      </c>
      <c r="F3235">
        <v>3225</v>
      </c>
      <c r="G3235" s="80">
        <f t="shared" ca="1" si="102"/>
        <v>2.1139793253707941E-2</v>
      </c>
    </row>
    <row r="3236" spans="2:7">
      <c r="B3236" s="444">
        <v>42531</v>
      </c>
      <c r="C3236" s="445">
        <v>304.00958300000002</v>
      </c>
      <c r="D3236" s="446">
        <f t="shared" si="101"/>
        <v>4.0055755263737058E-2</v>
      </c>
      <c r="E3236" s="80">
        <v>-2.6560008200008367E-3</v>
      </c>
      <c r="F3236">
        <v>3226</v>
      </c>
      <c r="G3236" s="80">
        <f t="shared" ca="1" si="102"/>
        <v>3.7754138635876698E-2</v>
      </c>
    </row>
    <row r="3237" spans="2:7">
      <c r="B3237" s="444">
        <v>40893</v>
      </c>
      <c r="C3237" s="445">
        <v>77.003433000000001</v>
      </c>
      <c r="D3237" s="446">
        <f t="shared" si="101"/>
        <v>-8.1943290752755749E-2</v>
      </c>
      <c r="E3237" s="80">
        <v>-2.660601559238196E-3</v>
      </c>
      <c r="F3237">
        <v>3227</v>
      </c>
      <c r="G3237" s="80">
        <f t="shared" ca="1" si="102"/>
        <v>4.8698904072112482E-3</v>
      </c>
    </row>
    <row r="3238" spans="2:7">
      <c r="B3238" s="444">
        <v>44543</v>
      </c>
      <c r="C3238" s="445">
        <v>1029.2807620000001</v>
      </c>
      <c r="D3238" s="446">
        <f t="shared" si="101"/>
        <v>4.8955466317737173E-3</v>
      </c>
      <c r="E3238" s="80">
        <v>-2.6673618791946963E-3</v>
      </c>
      <c r="F3238">
        <v>3228</v>
      </c>
      <c r="G3238" s="80">
        <f t="shared" ca="1" si="102"/>
        <v>-2.2153273679665485E-2</v>
      </c>
    </row>
    <row r="3239" spans="2:7">
      <c r="B3239" s="444">
        <v>44326</v>
      </c>
      <c r="C3239" s="445">
        <v>800.17639199999996</v>
      </c>
      <c r="D3239" s="446">
        <f t="shared" si="101"/>
        <v>6.256592194841315E-2</v>
      </c>
      <c r="E3239" s="80">
        <v>-2.6734400125337787E-3</v>
      </c>
      <c r="F3239">
        <v>3229</v>
      </c>
      <c r="G3239" s="80">
        <f t="shared" ca="1" si="102"/>
        <v>1.1151016420405812E-2</v>
      </c>
    </row>
    <row r="3240" spans="2:7">
      <c r="B3240" s="444">
        <v>41716</v>
      </c>
      <c r="C3240" s="445">
        <v>272.11859099999998</v>
      </c>
      <c r="D3240" s="446">
        <f t="shared" si="101"/>
        <v>-4.9186306240598054E-2</v>
      </c>
      <c r="E3240" s="80">
        <v>-2.6820997585260686E-3</v>
      </c>
      <c r="F3240">
        <v>3230</v>
      </c>
      <c r="G3240" s="80">
        <f t="shared" ca="1" si="102"/>
        <v>1.8766210697208768E-3</v>
      </c>
    </row>
    <row r="3241" spans="2:7">
      <c r="B3241" s="444">
        <v>43874</v>
      </c>
      <c r="C3241" s="445">
        <v>522.78472899999997</v>
      </c>
      <c r="D3241" s="446">
        <f t="shared" si="101"/>
        <v>9.1776883266245779E-3</v>
      </c>
      <c r="E3241" s="80">
        <v>-2.6867693597999454E-3</v>
      </c>
      <c r="F3241">
        <v>3231</v>
      </c>
      <c r="G3241" s="80">
        <f t="shared" ca="1" si="102"/>
        <v>-1.6330682548861775E-2</v>
      </c>
    </row>
    <row r="3242" spans="2:7">
      <c r="B3242" s="444">
        <v>43475</v>
      </c>
      <c r="C3242" s="445">
        <v>395.14865099999997</v>
      </c>
      <c r="D3242" s="446">
        <f t="shared" si="101"/>
        <v>0.11697754483325618</v>
      </c>
      <c r="E3242" s="80">
        <v>-2.7173703594154386E-3</v>
      </c>
      <c r="F3242">
        <v>3232</v>
      </c>
      <c r="G3242" s="80">
        <f t="shared" ca="1" si="102"/>
        <v>-2.4661431286808561E-2</v>
      </c>
    </row>
    <row r="3243" spans="2:7">
      <c r="B3243" s="444">
        <v>38922</v>
      </c>
      <c r="C3243" s="445">
        <v>41.520626</v>
      </c>
      <c r="D3243" s="446">
        <f t="shared" si="101"/>
        <v>-1.1035544719619761E-3</v>
      </c>
      <c r="E3243" s="80">
        <v>-2.7209790595938976E-3</v>
      </c>
      <c r="F3243">
        <v>3233</v>
      </c>
      <c r="G3243" s="80">
        <f t="shared" ca="1" si="102"/>
        <v>-8.9587084189443091E-3</v>
      </c>
    </row>
    <row r="3244" spans="2:7">
      <c r="B3244" s="444">
        <v>38965</v>
      </c>
      <c r="C3244" s="445">
        <v>47.287067</v>
      </c>
      <c r="D3244" s="446">
        <f t="shared" si="101"/>
        <v>2.010629106997941E-2</v>
      </c>
      <c r="E3244" s="80">
        <v>-2.7309026254267454E-3</v>
      </c>
      <c r="F3244">
        <v>3234</v>
      </c>
      <c r="G3244" s="80">
        <f t="shared" ca="1" si="102"/>
        <v>1.7084773746833679E-2</v>
      </c>
    </row>
    <row r="3245" spans="2:7">
      <c r="B3245" s="444">
        <v>38197</v>
      </c>
      <c r="C3245" s="445">
        <v>23.724712</v>
      </c>
      <c r="D3245" s="446">
        <f t="shared" si="101"/>
        <v>-0.11051859441585354</v>
      </c>
      <c r="E3245" s="80">
        <v>-2.7403221131114819E-3</v>
      </c>
      <c r="F3245">
        <v>3235</v>
      </c>
      <c r="G3245" s="80">
        <f t="shared" ca="1" si="102"/>
        <v>4.0092509831998767E-2</v>
      </c>
    </row>
    <row r="3246" spans="2:7">
      <c r="B3246" s="444">
        <v>42943</v>
      </c>
      <c r="C3246" s="445">
        <v>371.09689300000002</v>
      </c>
      <c r="D3246" s="446">
        <f t="shared" si="101"/>
        <v>8.2646568523867536E-3</v>
      </c>
      <c r="E3246" s="80">
        <v>-2.7447269343322533E-3</v>
      </c>
      <c r="F3246">
        <v>3236</v>
      </c>
      <c r="G3246" s="80">
        <f t="shared" ca="1" si="102"/>
        <v>-2.4570178420051273E-2</v>
      </c>
    </row>
    <row r="3247" spans="2:7">
      <c r="B3247" s="444">
        <v>42591</v>
      </c>
      <c r="C3247" s="445">
        <v>330.64416499999999</v>
      </c>
      <c r="D3247" s="446">
        <f t="shared" si="101"/>
        <v>0.1049682189648462</v>
      </c>
      <c r="E3247" s="80">
        <v>-2.746773097476285E-3</v>
      </c>
      <c r="F3247">
        <v>3237</v>
      </c>
      <c r="G3247" s="80">
        <f t="shared" ca="1" si="102"/>
        <v>-5.2352355515562056E-3</v>
      </c>
    </row>
    <row r="3248" spans="2:7">
      <c r="B3248" s="444">
        <v>38545</v>
      </c>
      <c r="C3248" s="445">
        <v>30.074649999999998</v>
      </c>
      <c r="D3248" s="446">
        <f t="shared" si="101"/>
        <v>-0.11589981191797794</v>
      </c>
      <c r="E3248" s="80">
        <v>-2.7589496255271406E-3</v>
      </c>
      <c r="F3248">
        <v>3238</v>
      </c>
      <c r="G3248" s="80">
        <f t="shared" ca="1" si="102"/>
        <v>-2.6508997548193684E-2</v>
      </c>
    </row>
    <row r="3249" spans="2:7">
      <c r="B3249" s="444">
        <v>43598</v>
      </c>
      <c r="C3249" s="445">
        <v>458.43264799999997</v>
      </c>
      <c r="D3249" s="446">
        <f t="shared" si="101"/>
        <v>1.0452638653904112E-2</v>
      </c>
      <c r="E3249" s="80">
        <v>-2.7606444397019203E-3</v>
      </c>
      <c r="F3249">
        <v>3239</v>
      </c>
      <c r="G3249" s="80">
        <f t="shared" ca="1" si="102"/>
        <v>-3.9943902542092818E-2</v>
      </c>
    </row>
    <row r="3250" spans="2:7">
      <c r="B3250" s="444">
        <v>43147</v>
      </c>
      <c r="C3250" s="445">
        <v>393.21005200000002</v>
      </c>
      <c r="D3250" s="446">
        <f t="shared" si="101"/>
        <v>0.12920701387071443</v>
      </c>
      <c r="E3250" s="80">
        <v>-2.7669314687303048E-3</v>
      </c>
      <c r="F3250">
        <v>3240</v>
      </c>
      <c r="G3250" s="80">
        <f t="shared" ca="1" si="102"/>
        <v>1.9697193808664658E-2</v>
      </c>
    </row>
    <row r="3251" spans="2:7">
      <c r="B3251" s="444">
        <v>38210</v>
      </c>
      <c r="C3251" s="445">
        <v>24.558499999999999</v>
      </c>
      <c r="D3251" s="446">
        <f t="shared" si="101"/>
        <v>-2.5031257176392541E-2</v>
      </c>
      <c r="E3251" s="80">
        <v>-2.770121346656107E-3</v>
      </c>
      <c r="F3251">
        <v>3241</v>
      </c>
      <c r="G3251" s="80">
        <f t="shared" ca="1" si="102"/>
        <v>5.4667785764240424E-2</v>
      </c>
    </row>
    <row r="3252" spans="2:7">
      <c r="B3252" s="444">
        <v>39191</v>
      </c>
      <c r="C3252" s="445">
        <v>53.186798000000003</v>
      </c>
      <c r="D3252" s="446">
        <f t="shared" si="101"/>
        <v>-7.972103508195183E-2</v>
      </c>
      <c r="E3252" s="80">
        <v>-2.7835993380889157E-3</v>
      </c>
      <c r="F3252">
        <v>3242</v>
      </c>
      <c r="G3252" s="80">
        <f t="shared" ca="1" si="102"/>
        <v>2.394171457253888E-3</v>
      </c>
    </row>
    <row r="3253" spans="2:7">
      <c r="B3253" s="444">
        <v>42586</v>
      </c>
      <c r="C3253" s="445">
        <v>333.47757000000001</v>
      </c>
      <c r="D3253" s="446">
        <f t="shared" si="101"/>
        <v>0.11578064820394585</v>
      </c>
      <c r="E3253" s="80">
        <v>-2.7839271173635272E-3</v>
      </c>
      <c r="F3253">
        <v>3243</v>
      </c>
      <c r="G3253" s="80">
        <f t="shared" ca="1" si="102"/>
        <v>-6.6540955327131358E-4</v>
      </c>
    </row>
    <row r="3254" spans="2:7">
      <c r="B3254" s="444">
        <v>38167</v>
      </c>
      <c r="C3254" s="445">
        <v>23.345732000000002</v>
      </c>
      <c r="D3254" s="446">
        <f t="shared" si="101"/>
        <v>-0.15331203691379391</v>
      </c>
      <c r="E3254" s="80">
        <v>-2.7845551227991816E-3</v>
      </c>
      <c r="F3254">
        <v>3244</v>
      </c>
      <c r="G3254" s="80">
        <f t="shared" ca="1" si="102"/>
        <v>3.5010655190722264E-3</v>
      </c>
    </row>
    <row r="3255" spans="2:7">
      <c r="B3255" s="444">
        <v>45078</v>
      </c>
      <c r="C3255" s="445">
        <v>1089.7310789999999</v>
      </c>
      <c r="D3255" s="446">
        <f t="shared" si="101"/>
        <v>-1.0858244509938109E-3</v>
      </c>
      <c r="E3255" s="80">
        <v>-2.7945416947705581E-3</v>
      </c>
      <c r="F3255">
        <v>3245</v>
      </c>
      <c r="G3255" s="80">
        <f t="shared" ca="1" si="102"/>
        <v>2.9098501573416376E-2</v>
      </c>
    </row>
    <row r="3256" spans="2:7">
      <c r="B3256" s="444">
        <v>45127</v>
      </c>
      <c r="C3256" s="445">
        <v>1112.5124510000001</v>
      </c>
      <c r="D3256" s="446">
        <f t="shared" si="101"/>
        <v>0.10741104294478521</v>
      </c>
      <c r="E3256" s="80">
        <v>-2.8040352670982704E-3</v>
      </c>
      <c r="F3256">
        <v>3246</v>
      </c>
      <c r="G3256" s="80">
        <f t="shared" ca="1" si="102"/>
        <v>-1.7744534959819029E-2</v>
      </c>
    </row>
    <row r="3257" spans="2:7">
      <c r="B3257" s="444">
        <v>40750</v>
      </c>
      <c r="C3257" s="445">
        <v>95.733253000000005</v>
      </c>
      <c r="D3257" s="446">
        <f t="shared" si="101"/>
        <v>-1.5224746254229093E-2</v>
      </c>
      <c r="E3257" s="80">
        <v>-2.8069099372638462E-3</v>
      </c>
      <c r="F3257">
        <v>3247</v>
      </c>
      <c r="G3257" s="80">
        <f t="shared" ca="1" si="102"/>
        <v>-2.5255188737454581E-2</v>
      </c>
    </row>
    <row r="3258" spans="2:7">
      <c r="B3258" s="444">
        <v>41380</v>
      </c>
      <c r="C3258" s="445">
        <v>145.07347100000001</v>
      </c>
      <c r="D3258" s="446">
        <f t="shared" si="101"/>
        <v>4.3026743629168474E-2</v>
      </c>
      <c r="E3258" s="80">
        <v>-2.8105812772724059E-3</v>
      </c>
      <c r="F3258">
        <v>3248</v>
      </c>
      <c r="G3258" s="80">
        <f t="shared" ca="1" si="102"/>
        <v>-2.2556361770477842E-2</v>
      </c>
    </row>
    <row r="3259" spans="2:7">
      <c r="B3259" s="444">
        <v>39673</v>
      </c>
      <c r="C3259" s="445">
        <v>39.386597000000002</v>
      </c>
      <c r="D3259" s="446">
        <f t="shared" si="101"/>
        <v>2.8250784024052011E-2</v>
      </c>
      <c r="E3259" s="80">
        <v>-2.8121153174887059E-3</v>
      </c>
      <c r="F3259">
        <v>3249</v>
      </c>
      <c r="G3259" s="80">
        <f t="shared" ca="1" si="102"/>
        <v>3.4501893074783503E-3</v>
      </c>
    </row>
    <row r="3260" spans="2:7">
      <c r="B3260" s="444">
        <v>38583</v>
      </c>
      <c r="C3260" s="445">
        <v>34.427329999999998</v>
      </c>
      <c r="D3260" s="446">
        <f t="shared" si="101"/>
        <v>-0.12488375785343286</v>
      </c>
      <c r="E3260" s="80">
        <v>-2.8185377984691895E-3</v>
      </c>
      <c r="F3260">
        <v>3250</v>
      </c>
      <c r="G3260" s="80">
        <f t="shared" ca="1" si="102"/>
        <v>3.4387794119477989E-2</v>
      </c>
    </row>
    <row r="3261" spans="2:7">
      <c r="B3261" s="444">
        <v>44089</v>
      </c>
      <c r="C3261" s="445">
        <v>680.619507</v>
      </c>
      <c r="D3261" s="446">
        <f t="shared" si="101"/>
        <v>-6.0418874134859912E-3</v>
      </c>
      <c r="E3261" s="80">
        <v>-2.8304767230493688E-3</v>
      </c>
      <c r="F3261">
        <v>3251</v>
      </c>
      <c r="G3261" s="80">
        <f t="shared" ca="1" si="102"/>
        <v>1.4862464223218418E-2</v>
      </c>
    </row>
    <row r="3262" spans="2:7">
      <c r="B3262" s="444">
        <v>44357</v>
      </c>
      <c r="C3262" s="445">
        <v>847.97943099999998</v>
      </c>
      <c r="D3262" s="446">
        <f t="shared" si="101"/>
        <v>4.553918680023572E-2</v>
      </c>
      <c r="E3262" s="80">
        <v>-2.83117325647253E-3</v>
      </c>
      <c r="F3262">
        <v>3252</v>
      </c>
      <c r="G3262" s="80">
        <f t="shared" ca="1" si="102"/>
        <v>1.8002034566315286E-2</v>
      </c>
    </row>
    <row r="3263" spans="2:7">
      <c r="B3263" s="444">
        <v>42425</v>
      </c>
      <c r="C3263" s="445">
        <v>324.70065299999999</v>
      </c>
      <c r="D3263" s="446">
        <f t="shared" si="101"/>
        <v>6.3496440389050335E-2</v>
      </c>
      <c r="E3263" s="80">
        <v>-2.8356018593507226E-3</v>
      </c>
      <c r="F3263">
        <v>3253</v>
      </c>
      <c r="G3263" s="80">
        <f t="shared" ca="1" si="102"/>
        <v>-7.580399358921003E-3</v>
      </c>
    </row>
    <row r="3264" spans="2:7">
      <c r="B3264" s="444">
        <v>39892</v>
      </c>
      <c r="C3264" s="445">
        <v>18.739647000000001</v>
      </c>
      <c r="D3264" s="446">
        <f t="shared" si="101"/>
        <v>-7.5197393157089287E-5</v>
      </c>
      <c r="E3264" s="80">
        <v>-2.8697035301258333E-3</v>
      </c>
      <c r="F3264">
        <v>3254</v>
      </c>
      <c r="G3264" s="80">
        <f t="shared" ca="1" si="102"/>
        <v>2.414551684162021E-2</v>
      </c>
    </row>
    <row r="3265" spans="2:7">
      <c r="B3265" s="444">
        <v>39895</v>
      </c>
      <c r="C3265" s="445">
        <v>18.685717</v>
      </c>
      <c r="D3265" s="446">
        <f t="shared" si="101"/>
        <v>-3.9207186378633518E-2</v>
      </c>
      <c r="E3265" s="80">
        <v>-2.8778557034719876E-3</v>
      </c>
      <c r="F3265">
        <v>3255</v>
      </c>
      <c r="G3265" s="80">
        <f t="shared" ca="1" si="102"/>
        <v>-1.7333403923531308E-2</v>
      </c>
    </row>
    <row r="3266" spans="2:7">
      <c r="B3266" s="444">
        <v>41523</v>
      </c>
      <c r="C3266" s="445">
        <v>193.935913</v>
      </c>
      <c r="D3266" s="446">
        <f t="shared" si="101"/>
        <v>-4.9055307454482944E-2</v>
      </c>
      <c r="E3266" s="80">
        <v>-2.89236716582153E-3</v>
      </c>
      <c r="F3266">
        <v>3256</v>
      </c>
      <c r="G3266" s="80">
        <f t="shared" ca="1" si="102"/>
        <v>-1.7566486493995042E-2</v>
      </c>
    </row>
    <row r="3267" spans="2:7">
      <c r="B3267" s="444">
        <v>43665</v>
      </c>
      <c r="C3267" s="445">
        <v>430.45086700000002</v>
      </c>
      <c r="D3267" s="446">
        <f t="shared" si="101"/>
        <v>8.8658405844074917E-2</v>
      </c>
      <c r="E3267" s="80">
        <v>-2.8962972403305809E-3</v>
      </c>
      <c r="F3267">
        <v>3257</v>
      </c>
      <c r="G3267" s="80">
        <f t="shared" ca="1" si="102"/>
        <v>-6.3770006970058678E-3</v>
      </c>
    </row>
    <row r="3268" spans="2:7">
      <c r="B3268" s="444">
        <v>40109</v>
      </c>
      <c r="C3268" s="445">
        <v>59.097828</v>
      </c>
      <c r="D3268" s="446">
        <f t="shared" si="101"/>
        <v>-0.11696975034124435</v>
      </c>
      <c r="E3268" s="80">
        <v>-2.9038497913757011E-3</v>
      </c>
      <c r="F3268">
        <v>3258</v>
      </c>
      <c r="G3268" s="80">
        <f t="shared" ca="1" si="102"/>
        <v>7.6469532085809743E-3</v>
      </c>
    </row>
    <row r="3269" spans="2:7">
      <c r="B3269" s="444">
        <v>45422</v>
      </c>
      <c r="C3269" s="445">
        <v>1306.1851810000001</v>
      </c>
      <c r="D3269" s="446">
        <f t="shared" si="101"/>
        <v>-1.0336712925289593E-3</v>
      </c>
      <c r="E3269" s="80">
        <v>-2.9166279050751864E-3</v>
      </c>
      <c r="F3269">
        <v>3259</v>
      </c>
      <c r="G3269" s="80">
        <f t="shared" ca="1" si="102"/>
        <v>-2.4696351868771536E-2</v>
      </c>
    </row>
    <row r="3270" spans="2:7">
      <c r="B3270" s="444">
        <v>45469</v>
      </c>
      <c r="C3270" s="445">
        <v>1432.714966</v>
      </c>
      <c r="D3270" s="446">
        <f t="shared" si="101"/>
        <v>0.14736682732342476</v>
      </c>
      <c r="E3270" s="80">
        <v>-2.9351766047356342E-3</v>
      </c>
      <c r="F3270">
        <v>3260</v>
      </c>
      <c r="G3270" s="80">
        <f t="shared" ca="1" si="102"/>
        <v>3.0909610952101478E-2</v>
      </c>
    </row>
    <row r="3271" spans="2:7">
      <c r="B3271" s="444">
        <v>39629</v>
      </c>
      <c r="C3271" s="445">
        <v>43.154395999999998</v>
      </c>
      <c r="D3271" s="446">
        <f t="shared" si="101"/>
        <v>9.6046061347192513E-3</v>
      </c>
      <c r="E3271" s="80">
        <v>-2.9607086626125545E-3</v>
      </c>
      <c r="F3271">
        <v>3261</v>
      </c>
      <c r="G3271" s="80">
        <f t="shared" ca="1" si="102"/>
        <v>-2.4730233721716493E-2</v>
      </c>
    </row>
    <row r="3272" spans="2:7">
      <c r="B3272" s="444">
        <v>39252</v>
      </c>
      <c r="C3272" s="445">
        <v>55.763095999999997</v>
      </c>
      <c r="D3272" s="446">
        <f t="shared" si="101"/>
        <v>-3.1627769280110574E-2</v>
      </c>
      <c r="E3272" s="80">
        <v>-2.9675801868331853E-3</v>
      </c>
      <c r="F3272">
        <v>3262</v>
      </c>
      <c r="G3272" s="80">
        <f t="shared" ca="1" si="102"/>
        <v>1.304184012003593E-2</v>
      </c>
    </row>
    <row r="3273" spans="2:7">
      <c r="B3273" s="444">
        <v>40534</v>
      </c>
      <c r="C3273" s="445">
        <v>83.256080999999995</v>
      </c>
      <c r="D3273" s="446">
        <f t="shared" si="101"/>
        <v>2.0621931260229154E-2</v>
      </c>
      <c r="E3273" s="80">
        <v>-2.9807679756623795E-3</v>
      </c>
      <c r="F3273">
        <v>3263</v>
      </c>
      <c r="G3273" s="80">
        <f t="shared" ca="1" si="102"/>
        <v>-2.7014739873361185E-3</v>
      </c>
    </row>
    <row r="3274" spans="2:7">
      <c r="B3274" s="444">
        <v>39715</v>
      </c>
      <c r="C3274" s="445">
        <v>39.984653000000002</v>
      </c>
      <c r="D3274" s="446">
        <f t="shared" si="101"/>
        <v>1.9405015529146086E-2</v>
      </c>
      <c r="E3274" s="80">
        <v>-2.9829483046223126E-3</v>
      </c>
      <c r="F3274">
        <v>3264</v>
      </c>
      <c r="G3274" s="80">
        <f t="shared" ca="1" si="102"/>
        <v>1.2196565199594627E-2</v>
      </c>
    </row>
    <row r="3275" spans="2:7">
      <c r="B3275" s="444">
        <v>38959</v>
      </c>
      <c r="C3275" s="445">
        <v>46.841976000000003</v>
      </c>
      <c r="D3275" s="446">
        <f t="shared" ref="D3275:D3338" si="103">B3275/B3276-1</f>
        <v>-0.13347419928825621</v>
      </c>
      <c r="E3275" s="80">
        <v>-2.9976705312356744E-3</v>
      </c>
      <c r="F3275">
        <v>3265</v>
      </c>
      <c r="G3275" s="80">
        <f t="shared" ref="G3275:G3338" ca="1" si="104">_xlfn.NORM.INV(RAND(),M$13,M$14)</f>
        <v>3.7089929829668506E-3</v>
      </c>
    </row>
    <row r="3276" spans="2:7">
      <c r="B3276" s="444">
        <v>44960</v>
      </c>
      <c r="C3276" s="445">
        <v>1075.408203</v>
      </c>
      <c r="D3276" s="446">
        <f t="shared" si="103"/>
        <v>4.4415536145697931E-2</v>
      </c>
      <c r="E3276" s="80">
        <v>-3.0010431677934823E-3</v>
      </c>
      <c r="F3276">
        <v>3266</v>
      </c>
      <c r="G3276" s="80">
        <f t="shared" ca="1" si="104"/>
        <v>8.0564103072240465E-3</v>
      </c>
    </row>
    <row r="3277" spans="2:7">
      <c r="B3277" s="444">
        <v>43048</v>
      </c>
      <c r="C3277" s="445">
        <v>366.823151</v>
      </c>
      <c r="D3277" s="446">
        <f t="shared" si="103"/>
        <v>6.9994034599323962E-2</v>
      </c>
      <c r="E3277" s="80">
        <v>-3.016150564761122E-3</v>
      </c>
      <c r="F3277">
        <v>3267</v>
      </c>
      <c r="G3277" s="80">
        <f t="shared" ca="1" si="104"/>
        <v>-1.0395191077743003E-2</v>
      </c>
    </row>
    <row r="3278" spans="2:7">
      <c r="B3278" s="444">
        <v>40232</v>
      </c>
      <c r="C3278" s="445">
        <v>66.371917999999994</v>
      </c>
      <c r="D3278" s="446">
        <f t="shared" si="103"/>
        <v>3.9532840680068126E-2</v>
      </c>
      <c r="E3278" s="80">
        <v>-3.0209080617319417E-3</v>
      </c>
      <c r="F3278">
        <v>3268</v>
      </c>
      <c r="G3278" s="80">
        <f t="shared" ca="1" si="104"/>
        <v>5.3260660693374802E-3</v>
      </c>
    </row>
    <row r="3279" spans="2:7">
      <c r="B3279" s="444">
        <v>38702</v>
      </c>
      <c r="C3279" s="445">
        <v>43.130752999999999</v>
      </c>
      <c r="D3279" s="446">
        <f t="shared" si="103"/>
        <v>-7.8918558712932518E-2</v>
      </c>
      <c r="E3279" s="80">
        <v>-3.0272031517937226E-3</v>
      </c>
      <c r="F3279">
        <v>3269</v>
      </c>
      <c r="G3279" s="80">
        <f t="shared" ca="1" si="104"/>
        <v>3.9780823841655662E-2</v>
      </c>
    </row>
    <row r="3280" spans="2:7">
      <c r="B3280" s="444">
        <v>42018</v>
      </c>
      <c r="C3280" s="445">
        <v>308.493134</v>
      </c>
      <c r="D3280" s="446">
        <f t="shared" si="103"/>
        <v>-3.3602428758711111E-2</v>
      </c>
      <c r="E3280" s="80">
        <v>-3.0310340885980613E-3</v>
      </c>
      <c r="F3280">
        <v>3270</v>
      </c>
      <c r="G3280" s="80">
        <f t="shared" ca="1" si="104"/>
        <v>2.7007546561664635E-2</v>
      </c>
    </row>
    <row r="3281" spans="2:7">
      <c r="B3281" s="444">
        <v>43479</v>
      </c>
      <c r="C3281" s="445">
        <v>395.71875</v>
      </c>
      <c r="D3281" s="446">
        <f t="shared" si="103"/>
        <v>8.0841226042210446E-2</v>
      </c>
      <c r="E3281" s="80">
        <v>-3.0315977047563614E-3</v>
      </c>
      <c r="F3281">
        <v>3271</v>
      </c>
      <c r="G3281" s="80">
        <f t="shared" ca="1" si="104"/>
        <v>-5.8194135256913358E-3</v>
      </c>
    </row>
    <row r="3282" spans="2:7">
      <c r="B3282" s="444">
        <v>40227</v>
      </c>
      <c r="C3282" s="445">
        <v>65.942313999999996</v>
      </c>
      <c r="D3282" s="446">
        <f t="shared" si="103"/>
        <v>-2.5107238930761167E-2</v>
      </c>
      <c r="E3282" s="80">
        <v>-3.0403028812697741E-3</v>
      </c>
      <c r="F3282">
        <v>3272</v>
      </c>
      <c r="G3282" s="80">
        <f t="shared" ca="1" si="104"/>
        <v>-7.4246283042796691E-3</v>
      </c>
    </row>
    <row r="3283" spans="2:7">
      <c r="B3283" s="444">
        <v>41263</v>
      </c>
      <c r="C3283" s="445">
        <v>121.278809</v>
      </c>
      <c r="D3283" s="446">
        <f t="shared" si="103"/>
        <v>2.0477309261778265E-2</v>
      </c>
      <c r="E3283" s="80">
        <v>-3.040747361139462E-3</v>
      </c>
      <c r="F3283">
        <v>3273</v>
      </c>
      <c r="G3283" s="80">
        <f t="shared" ca="1" si="104"/>
        <v>8.2346917075848784E-3</v>
      </c>
    </row>
    <row r="3284" spans="2:7">
      <c r="B3284" s="444">
        <v>40435</v>
      </c>
      <c r="C3284" s="445">
        <v>75.020690999999999</v>
      </c>
      <c r="D3284" s="446">
        <f t="shared" si="103"/>
        <v>3.75131501295769E-2</v>
      </c>
      <c r="E3284" s="80">
        <v>-3.0447652033243067E-3</v>
      </c>
      <c r="F3284">
        <v>3274</v>
      </c>
      <c r="G3284" s="80">
        <f t="shared" ca="1" si="104"/>
        <v>3.7807453995670267E-4</v>
      </c>
    </row>
    <row r="3285" spans="2:7">
      <c r="B3285" s="444">
        <v>38973</v>
      </c>
      <c r="C3285" s="445">
        <v>45.862862</v>
      </c>
      <c r="D3285" s="446">
        <f t="shared" si="103"/>
        <v>-7.3725490196078436E-2</v>
      </c>
      <c r="E3285" s="80">
        <v>-3.0606259127805568E-3</v>
      </c>
      <c r="F3285">
        <v>3275</v>
      </c>
      <c r="G3285" s="80">
        <f t="shared" ca="1" si="104"/>
        <v>5.9074752590209424E-2</v>
      </c>
    </row>
    <row r="3286" spans="2:7">
      <c r="B3286" s="444">
        <v>42075</v>
      </c>
      <c r="C3286" s="445">
        <v>402.78753699999999</v>
      </c>
      <c r="D3286" s="446">
        <f t="shared" si="103"/>
        <v>-3.5759958319518947E-3</v>
      </c>
      <c r="E3286" s="80">
        <v>-3.0842823946579667E-3</v>
      </c>
      <c r="F3286">
        <v>3276</v>
      </c>
      <c r="G3286" s="80">
        <f t="shared" ca="1" si="104"/>
        <v>1.2502081463827946E-2</v>
      </c>
    </row>
    <row r="3287" spans="2:7">
      <c r="B3287" s="444">
        <v>42226</v>
      </c>
      <c r="C3287" s="445">
        <v>371.11807299999998</v>
      </c>
      <c r="D3287" s="446">
        <f t="shared" si="103"/>
        <v>-4.7913237582016155E-2</v>
      </c>
      <c r="E3287" s="80">
        <v>-3.0868660009735205E-3</v>
      </c>
      <c r="F3287">
        <v>3277</v>
      </c>
      <c r="G3287" s="80">
        <f t="shared" ca="1" si="104"/>
        <v>2.6841292204478465E-2</v>
      </c>
    </row>
    <row r="3288" spans="2:7">
      <c r="B3288" s="444">
        <v>44351</v>
      </c>
      <c r="C3288" s="445">
        <v>819.96289100000001</v>
      </c>
      <c r="D3288" s="446">
        <f t="shared" si="103"/>
        <v>-2.0646557434968904E-2</v>
      </c>
      <c r="E3288" s="80">
        <v>-3.0869242061268842E-3</v>
      </c>
      <c r="F3288">
        <v>3278</v>
      </c>
      <c r="G3288" s="80">
        <f t="shared" ca="1" si="104"/>
        <v>2.7213019670013994E-2</v>
      </c>
    </row>
    <row r="3289" spans="2:7">
      <c r="B3289" s="444">
        <v>45286</v>
      </c>
      <c r="C3289" s="445">
        <v>1416.9552000000001</v>
      </c>
      <c r="D3289" s="446">
        <f t="shared" si="103"/>
        <v>1.743428443046513E-2</v>
      </c>
      <c r="E3289" s="80">
        <v>-3.11063727968941E-3</v>
      </c>
      <c r="F3289">
        <v>3279</v>
      </c>
      <c r="G3289" s="80">
        <f t="shared" ca="1" si="104"/>
        <v>-1.4769581983166012E-3</v>
      </c>
    </row>
    <row r="3290" spans="2:7">
      <c r="B3290" s="444">
        <v>44510</v>
      </c>
      <c r="C3290" s="445">
        <v>1038.2052000000001</v>
      </c>
      <c r="D3290" s="446">
        <f t="shared" si="103"/>
        <v>-1.5896880320148576E-2</v>
      </c>
      <c r="E3290" s="80">
        <v>-3.1122206248591633E-3</v>
      </c>
      <c r="F3290">
        <v>3280</v>
      </c>
      <c r="G3290" s="80">
        <f t="shared" ca="1" si="104"/>
        <v>2.3443504265507195E-3</v>
      </c>
    </row>
    <row r="3291" spans="2:7">
      <c r="B3291" s="444">
        <v>45229</v>
      </c>
      <c r="C3291" s="445">
        <v>1229.019043</v>
      </c>
      <c r="D3291" s="446">
        <f t="shared" si="103"/>
        <v>0.19967640115646801</v>
      </c>
      <c r="E3291" s="80">
        <v>-3.1133019206682766E-3</v>
      </c>
      <c r="F3291">
        <v>3281</v>
      </c>
      <c r="G3291" s="80">
        <f t="shared" ca="1" si="104"/>
        <v>-3.6133043781209516E-4</v>
      </c>
    </row>
    <row r="3292" spans="2:7">
      <c r="B3292" s="444">
        <v>37701</v>
      </c>
      <c r="C3292" s="445">
        <v>11.763828</v>
      </c>
      <c r="D3292" s="446">
        <f t="shared" si="103"/>
        <v>-0.13855820861418944</v>
      </c>
      <c r="E3292" s="80">
        <v>-3.1182246703034266E-3</v>
      </c>
      <c r="F3292">
        <v>3282</v>
      </c>
      <c r="G3292" s="80">
        <f t="shared" ca="1" si="104"/>
        <v>2.2630865811137761E-3</v>
      </c>
    </row>
    <row r="3293" spans="2:7">
      <c r="B3293" s="444">
        <v>43765</v>
      </c>
      <c r="C3293" s="445">
        <v>480.04516599999999</v>
      </c>
      <c r="D3293" s="446">
        <f t="shared" si="103"/>
        <v>-3.3052738560791828E-2</v>
      </c>
      <c r="E3293" s="80">
        <v>-3.1305132014084469E-3</v>
      </c>
      <c r="F3293">
        <v>3283</v>
      </c>
      <c r="G3293" s="80">
        <f t="shared" ca="1" si="104"/>
        <v>-4.2884457241256901E-4</v>
      </c>
    </row>
    <row r="3294" spans="2:7">
      <c r="B3294" s="444">
        <v>45261</v>
      </c>
      <c r="C3294" s="445">
        <v>1298.936279</v>
      </c>
      <c r="D3294" s="446">
        <f t="shared" si="103"/>
        <v>9.6731202597591492E-2</v>
      </c>
      <c r="E3294" s="80">
        <v>-3.1322836213200089E-3</v>
      </c>
      <c r="F3294">
        <v>3284</v>
      </c>
      <c r="G3294" s="80">
        <f t="shared" ca="1" si="104"/>
        <v>5.6242842137340612E-2</v>
      </c>
    </row>
    <row r="3295" spans="2:7">
      <c r="B3295" s="444">
        <v>41269</v>
      </c>
      <c r="C3295" s="445">
        <v>120.32118199999999</v>
      </c>
      <c r="D3295" s="446">
        <f t="shared" si="103"/>
        <v>5.3775247044404173E-2</v>
      </c>
      <c r="E3295" s="80">
        <v>-3.1422004592908115E-3</v>
      </c>
      <c r="F3295">
        <v>3285</v>
      </c>
      <c r="G3295" s="80">
        <f t="shared" ca="1" si="104"/>
        <v>1.0670651884578001E-2</v>
      </c>
    </row>
    <row r="3296" spans="2:7">
      <c r="B3296" s="444">
        <v>39163</v>
      </c>
      <c r="C3296" s="445">
        <v>48.848064000000001</v>
      </c>
      <c r="D3296" s="446">
        <f t="shared" si="103"/>
        <v>-5.9486071085494752E-2</v>
      </c>
      <c r="E3296" s="80">
        <v>-3.1976686348765826E-3</v>
      </c>
      <c r="F3296">
        <v>3286</v>
      </c>
      <c r="G3296" s="80">
        <f t="shared" ca="1" si="104"/>
        <v>1.3860912778715781E-2</v>
      </c>
    </row>
    <row r="3297" spans="2:7">
      <c r="B3297" s="444">
        <v>41640</v>
      </c>
      <c r="C3297" s="445">
        <v>241.682907</v>
      </c>
      <c r="D3297" s="446">
        <f t="shared" si="103"/>
        <v>1.8018238271031439E-2</v>
      </c>
      <c r="E3297" s="80">
        <v>-3.2076999150806307E-3</v>
      </c>
      <c r="F3297">
        <v>3287</v>
      </c>
      <c r="G3297" s="80">
        <f t="shared" ca="1" si="104"/>
        <v>1.2749745836161319E-2</v>
      </c>
    </row>
    <row r="3298" spans="2:7">
      <c r="B3298" s="444">
        <v>40903</v>
      </c>
      <c r="C3298" s="445">
        <v>72.493576000000004</v>
      </c>
      <c r="D3298" s="446">
        <f t="shared" si="103"/>
        <v>7.7188454650795268E-2</v>
      </c>
      <c r="E3298" s="80">
        <v>-3.2095509182098469E-3</v>
      </c>
      <c r="F3298">
        <v>3288</v>
      </c>
      <c r="G3298" s="80">
        <f t="shared" ca="1" si="104"/>
        <v>1.9430451183143191E-4</v>
      </c>
    </row>
    <row r="3299" spans="2:7">
      <c r="B3299" s="444">
        <v>37972</v>
      </c>
      <c r="C3299" s="445">
        <v>20.869522</v>
      </c>
      <c r="D3299" s="446">
        <f t="shared" si="103"/>
        <v>-0.10842920873444473</v>
      </c>
      <c r="E3299" s="80">
        <v>-3.2128613418228591E-3</v>
      </c>
      <c r="F3299">
        <v>3289</v>
      </c>
      <c r="G3299" s="80">
        <f t="shared" ca="1" si="104"/>
        <v>-7.8428287655451742E-4</v>
      </c>
    </row>
    <row r="3300" spans="2:7">
      <c r="B3300" s="444">
        <v>42590</v>
      </c>
      <c r="C3300" s="445">
        <v>331.55487099999999</v>
      </c>
      <c r="D3300" s="446">
        <f t="shared" si="103"/>
        <v>6.1184474734827798E-3</v>
      </c>
      <c r="E3300" s="80">
        <v>-3.2249041249777788E-3</v>
      </c>
      <c r="F3300">
        <v>3290</v>
      </c>
      <c r="G3300" s="80">
        <f t="shared" ca="1" si="104"/>
        <v>3.8863001096644381E-2</v>
      </c>
    </row>
    <row r="3301" spans="2:7">
      <c r="B3301" s="444">
        <v>42331</v>
      </c>
      <c r="C3301" s="445">
        <v>344.30145299999998</v>
      </c>
      <c r="D3301" s="446">
        <f t="shared" si="103"/>
        <v>-5.818092822498111E-2</v>
      </c>
      <c r="E3301" s="80">
        <v>-3.2313926486782218E-3</v>
      </c>
      <c r="F3301">
        <v>3291</v>
      </c>
      <c r="G3301" s="80">
        <f t="shared" ca="1" si="104"/>
        <v>1.8789289124236618E-2</v>
      </c>
    </row>
    <row r="3302" spans="2:7">
      <c r="B3302" s="444">
        <v>44946</v>
      </c>
      <c r="C3302" s="445">
        <v>1039.425293</v>
      </c>
      <c r="D3302" s="446">
        <f t="shared" si="103"/>
        <v>0.16515878159429676</v>
      </c>
      <c r="E3302" s="80">
        <v>-3.2391618290746882E-3</v>
      </c>
      <c r="F3302">
        <v>3292</v>
      </c>
      <c r="G3302" s="80">
        <f t="shared" ca="1" si="104"/>
        <v>1.5916793358576504E-2</v>
      </c>
    </row>
    <row r="3303" spans="2:7">
      <c r="B3303" s="444">
        <v>38575</v>
      </c>
      <c r="C3303" s="445">
        <v>33.810451999999998</v>
      </c>
      <c r="D3303" s="446">
        <f t="shared" si="103"/>
        <v>-8.6960638121612366E-2</v>
      </c>
      <c r="E3303" s="80">
        <v>-3.2392963158083266E-3</v>
      </c>
      <c r="F3303">
        <v>3293</v>
      </c>
      <c r="G3303" s="80">
        <f t="shared" ca="1" si="104"/>
        <v>-1.2516328124414189E-2</v>
      </c>
    </row>
    <row r="3304" spans="2:7">
      <c r="B3304" s="444">
        <v>42249</v>
      </c>
      <c r="C3304" s="445">
        <v>376.05197099999998</v>
      </c>
      <c r="D3304" s="446">
        <f t="shared" si="103"/>
        <v>0.1215258421597516</v>
      </c>
      <c r="E3304" s="80">
        <v>-3.2562404956819613E-3</v>
      </c>
      <c r="F3304">
        <v>3294</v>
      </c>
      <c r="G3304" s="80">
        <f t="shared" ca="1" si="104"/>
        <v>-9.2196946477576917E-3</v>
      </c>
    </row>
    <row r="3305" spans="2:7">
      <c r="B3305" s="444">
        <v>37671</v>
      </c>
      <c r="C3305" s="445">
        <v>12.323130000000001</v>
      </c>
      <c r="D3305" s="446">
        <f t="shared" si="103"/>
        <v>-3.1991982732038182E-2</v>
      </c>
      <c r="E3305" s="80">
        <v>-3.2738827754715816E-3</v>
      </c>
      <c r="F3305">
        <v>3295</v>
      </c>
      <c r="G3305" s="80">
        <f t="shared" ca="1" si="104"/>
        <v>4.8705704633102359E-3</v>
      </c>
    </row>
    <row r="3306" spans="2:7">
      <c r="B3306" s="444">
        <v>38916</v>
      </c>
      <c r="C3306" s="445">
        <v>44.296211</v>
      </c>
      <c r="D3306" s="446">
        <f t="shared" si="103"/>
        <v>2.634702112508891E-2</v>
      </c>
      <c r="E3306" s="80">
        <v>-3.2775622053003994E-3</v>
      </c>
      <c r="F3306">
        <v>3296</v>
      </c>
      <c r="G3306" s="80">
        <f t="shared" ca="1" si="104"/>
        <v>1.527500614787149E-2</v>
      </c>
    </row>
    <row r="3307" spans="2:7">
      <c r="B3307" s="444">
        <v>37917</v>
      </c>
      <c r="C3307" s="445">
        <v>14.508842</v>
      </c>
      <c r="D3307" s="446">
        <f t="shared" si="103"/>
        <v>-6.0017849174475724E-2</v>
      </c>
      <c r="E3307" s="80">
        <v>-3.2860523927302765E-3</v>
      </c>
      <c r="F3307">
        <v>3297</v>
      </c>
      <c r="G3307" s="80">
        <f t="shared" ca="1" si="104"/>
        <v>4.5533451371428139E-3</v>
      </c>
    </row>
    <row r="3308" spans="2:7">
      <c r="B3308" s="444">
        <v>40338</v>
      </c>
      <c r="C3308" s="445">
        <v>66.690162999999998</v>
      </c>
      <c r="D3308" s="446">
        <f t="shared" si="103"/>
        <v>-7.9125194046205771E-2</v>
      </c>
      <c r="E3308" s="80">
        <v>-3.2867544023261752E-3</v>
      </c>
      <c r="F3308">
        <v>3298</v>
      </c>
      <c r="G3308" s="80">
        <f t="shared" ca="1" si="104"/>
        <v>-2.5227788610037525E-2</v>
      </c>
    </row>
    <row r="3309" spans="2:7">
      <c r="B3309" s="444">
        <v>43804</v>
      </c>
      <c r="C3309" s="445">
        <v>477.18310500000001</v>
      </c>
      <c r="D3309" s="446">
        <f t="shared" si="103"/>
        <v>-1.9847396567541531E-2</v>
      </c>
      <c r="E3309" s="80">
        <v>-3.2875651648367477E-3</v>
      </c>
      <c r="F3309">
        <v>3299</v>
      </c>
      <c r="G3309" s="80">
        <f t="shared" ca="1" si="104"/>
        <v>-1.7712742519015067E-2</v>
      </c>
    </row>
    <row r="3310" spans="2:7">
      <c r="B3310" s="444">
        <v>44691</v>
      </c>
      <c r="C3310" s="445">
        <v>976.47625700000003</v>
      </c>
      <c r="D3310" s="446">
        <f t="shared" si="103"/>
        <v>3.0839138257138909E-2</v>
      </c>
      <c r="E3310" s="80">
        <v>-3.2989982396933737E-3</v>
      </c>
      <c r="F3310">
        <v>3300</v>
      </c>
      <c r="G3310" s="80">
        <f t="shared" ca="1" si="104"/>
        <v>9.496031663287597E-3</v>
      </c>
    </row>
    <row r="3311" spans="2:7">
      <c r="B3311" s="444">
        <v>43354</v>
      </c>
      <c r="C3311" s="445">
        <v>457.237549</v>
      </c>
      <c r="D3311" s="446">
        <f t="shared" si="103"/>
        <v>-4.0925581806919742E-2</v>
      </c>
      <c r="E3311" s="80">
        <v>-3.3069073826066386E-3</v>
      </c>
      <c r="F3311">
        <v>3301</v>
      </c>
      <c r="G3311" s="80">
        <f t="shared" ca="1" si="104"/>
        <v>-1.5436562792917717E-2</v>
      </c>
    </row>
    <row r="3312" spans="2:7">
      <c r="B3312" s="444">
        <v>45204</v>
      </c>
      <c r="C3312" s="445">
        <v>1189.1793210000001</v>
      </c>
      <c r="D3312" s="446">
        <f t="shared" si="103"/>
        <v>6.8223172720183411E-2</v>
      </c>
      <c r="E3312" s="80">
        <v>-3.3077256575816394E-3</v>
      </c>
      <c r="F3312">
        <v>3302</v>
      </c>
      <c r="G3312" s="80">
        <f t="shared" ca="1" si="104"/>
        <v>9.3173431945301928E-3</v>
      </c>
    </row>
    <row r="3313" spans="2:7">
      <c r="B3313" s="444">
        <v>42317</v>
      </c>
      <c r="C3313" s="445">
        <v>351.77542099999999</v>
      </c>
      <c r="D3313" s="446">
        <f t="shared" si="103"/>
        <v>5.7660584853786556E-2</v>
      </c>
      <c r="E3313" s="80">
        <v>-3.3314571252858194E-3</v>
      </c>
      <c r="F3313">
        <v>3303</v>
      </c>
      <c r="G3313" s="80">
        <f t="shared" ca="1" si="104"/>
        <v>9.4933869617630246E-4</v>
      </c>
    </row>
    <row r="3314" spans="2:7">
      <c r="B3314" s="444">
        <v>40010</v>
      </c>
      <c r="C3314" s="445">
        <v>35.192379000000003</v>
      </c>
      <c r="D3314" s="446">
        <f t="shared" si="103"/>
        <v>-2.3217206611166774E-2</v>
      </c>
      <c r="E3314" s="80">
        <v>-3.3350194401668976E-3</v>
      </c>
      <c r="F3314">
        <v>3304</v>
      </c>
      <c r="G3314" s="80">
        <f t="shared" ca="1" si="104"/>
        <v>-2.8645131153298236E-2</v>
      </c>
    </row>
    <row r="3315" spans="2:7">
      <c r="B3315" s="444">
        <v>40961</v>
      </c>
      <c r="C3315" s="445">
        <v>92.336983000000004</v>
      </c>
      <c r="D3315" s="446">
        <f t="shared" si="103"/>
        <v>5.5233699921446444E-3</v>
      </c>
      <c r="E3315" s="80">
        <v>-3.3415700838480555E-3</v>
      </c>
      <c r="F3315">
        <v>3305</v>
      </c>
      <c r="G3315" s="80">
        <f t="shared" ca="1" si="104"/>
        <v>-2.3268001799974909E-2</v>
      </c>
    </row>
    <row r="3316" spans="2:7">
      <c r="B3316" s="444">
        <v>40736</v>
      </c>
      <c r="C3316" s="445">
        <v>91.347533999999996</v>
      </c>
      <c r="D3316" s="446">
        <f t="shared" si="103"/>
        <v>-2.613019675344852E-2</v>
      </c>
      <c r="E3316" s="80">
        <v>-3.3454673524911938E-3</v>
      </c>
      <c r="F3316">
        <v>3306</v>
      </c>
      <c r="G3316" s="80">
        <f t="shared" ca="1" si="104"/>
        <v>-1.6332158829557717E-2</v>
      </c>
    </row>
    <row r="3317" spans="2:7">
      <c r="B3317" s="444">
        <v>41829</v>
      </c>
      <c r="C3317" s="445">
        <v>284.49234000000001</v>
      </c>
      <c r="D3317" s="446">
        <f t="shared" si="103"/>
        <v>-7.4395344205704705E-2</v>
      </c>
      <c r="E3317" s="80">
        <v>-3.3490964427907999E-3</v>
      </c>
      <c r="F3317">
        <v>3307</v>
      </c>
      <c r="G3317" s="80">
        <f t="shared" ca="1" si="104"/>
        <v>3.5928679037398263E-2</v>
      </c>
    </row>
    <row r="3318" spans="2:7">
      <c r="B3318" s="444">
        <v>45191</v>
      </c>
      <c r="C3318" s="445">
        <v>1225.9967039999999</v>
      </c>
      <c r="D3318" s="446">
        <f t="shared" si="103"/>
        <v>-4.3842256003524538E-3</v>
      </c>
      <c r="E3318" s="80">
        <v>-3.3647002185878128E-3</v>
      </c>
      <c r="F3318">
        <v>3308</v>
      </c>
      <c r="G3318" s="80">
        <f t="shared" ca="1" si="104"/>
        <v>-5.7070957077701094E-2</v>
      </c>
    </row>
    <row r="3319" spans="2:7">
      <c r="B3319" s="444">
        <v>45390</v>
      </c>
      <c r="C3319" s="445">
        <v>1508.0863039999999</v>
      </c>
      <c r="D3319" s="446">
        <f t="shared" si="103"/>
        <v>3.0794386156152154E-2</v>
      </c>
      <c r="E3319" s="80">
        <v>-3.3650490884707951E-3</v>
      </c>
      <c r="F3319">
        <v>3309</v>
      </c>
      <c r="G3319" s="80">
        <f t="shared" ca="1" si="104"/>
        <v>1.2798787734288063E-2</v>
      </c>
    </row>
    <row r="3320" spans="2:7">
      <c r="B3320" s="444">
        <v>44034</v>
      </c>
      <c r="C3320" s="445">
        <v>554.96527100000003</v>
      </c>
      <c r="D3320" s="446">
        <f t="shared" si="103"/>
        <v>-2.007299270072993E-2</v>
      </c>
      <c r="E3320" s="80">
        <v>-3.3723482702865404E-3</v>
      </c>
      <c r="F3320">
        <v>3310</v>
      </c>
      <c r="G3320" s="80">
        <f t="shared" ca="1" si="104"/>
        <v>1.7131820463549104E-2</v>
      </c>
    </row>
    <row r="3321" spans="2:7">
      <c r="B3321" s="444">
        <v>44936</v>
      </c>
      <c r="C3321" s="445">
        <v>989.23675500000002</v>
      </c>
      <c r="D3321" s="446">
        <f t="shared" si="103"/>
        <v>5.9411542814032492E-2</v>
      </c>
      <c r="E3321" s="80">
        <v>-3.3723600647701524E-3</v>
      </c>
      <c r="F3321">
        <v>3311</v>
      </c>
      <c r="G3321" s="80">
        <f t="shared" ca="1" si="104"/>
        <v>9.4246288118008737E-4</v>
      </c>
    </row>
    <row r="3322" spans="2:7">
      <c r="B3322" s="444">
        <v>42416</v>
      </c>
      <c r="C3322" s="445">
        <v>330.94369499999999</v>
      </c>
      <c r="D3322" s="446">
        <f t="shared" si="103"/>
        <v>-9.9666223186984926E-3</v>
      </c>
      <c r="E3322" s="80">
        <v>-3.3854732517929476E-3</v>
      </c>
      <c r="F3322">
        <v>3312</v>
      </c>
      <c r="G3322" s="80">
        <f t="shared" ca="1" si="104"/>
        <v>-1.2770080533541986E-2</v>
      </c>
    </row>
    <row r="3323" spans="2:7">
      <c r="B3323" s="444">
        <v>42843</v>
      </c>
      <c r="C3323" s="445">
        <v>334.49557499999997</v>
      </c>
      <c r="D3323" s="446">
        <f t="shared" si="103"/>
        <v>0.12386873376878893</v>
      </c>
      <c r="E3323" s="80">
        <v>-3.3915110018347683E-3</v>
      </c>
      <c r="F3323">
        <v>3313</v>
      </c>
      <c r="G3323" s="80">
        <f t="shared" ca="1" si="104"/>
        <v>3.9309262126873432E-4</v>
      </c>
    </row>
    <row r="3324" spans="2:7">
      <c r="B3324" s="444">
        <v>38121</v>
      </c>
      <c r="C3324" s="445">
        <v>22.261814000000001</v>
      </c>
      <c r="D3324" s="446">
        <f t="shared" si="103"/>
        <v>1.3802457316100192E-2</v>
      </c>
      <c r="E3324" s="80">
        <v>-3.3936471298195992E-3</v>
      </c>
      <c r="F3324">
        <v>3314</v>
      </c>
      <c r="G3324" s="80">
        <f t="shared" ca="1" si="104"/>
        <v>-2.9050141187505575E-2</v>
      </c>
    </row>
    <row r="3325" spans="2:7">
      <c r="B3325" s="444">
        <v>37602</v>
      </c>
      <c r="C3325" s="445">
        <v>13.960577000000001</v>
      </c>
      <c r="D3325" s="446">
        <f t="shared" si="103"/>
        <v>-0.16281865746409885</v>
      </c>
      <c r="E3325" s="80">
        <v>-3.4145916631508344E-3</v>
      </c>
      <c r="F3325">
        <v>3315</v>
      </c>
      <c r="G3325" s="80">
        <f t="shared" ca="1" si="104"/>
        <v>-2.1123499196593733E-3</v>
      </c>
    </row>
    <row r="3326" spans="2:7">
      <c r="B3326" s="444">
        <v>44915</v>
      </c>
      <c r="C3326" s="445">
        <v>957.48181199999999</v>
      </c>
      <c r="D3326" s="446">
        <f t="shared" si="103"/>
        <v>4.9587549365550432E-2</v>
      </c>
      <c r="E3326" s="80">
        <v>-3.4358292668111856E-3</v>
      </c>
      <c r="F3326">
        <v>3316</v>
      </c>
      <c r="G3326" s="80">
        <f t="shared" ca="1" si="104"/>
        <v>5.0514984406864983E-3</v>
      </c>
    </row>
    <row r="3327" spans="2:7">
      <c r="B3327" s="444">
        <v>42793</v>
      </c>
      <c r="C3327" s="445">
        <v>347.70065299999999</v>
      </c>
      <c r="D3327" s="446">
        <f t="shared" si="103"/>
        <v>3.3597410753103629E-2</v>
      </c>
      <c r="E3327" s="80">
        <v>-3.4404541498761487E-3</v>
      </c>
      <c r="F3327">
        <v>3317</v>
      </c>
      <c r="G3327" s="80">
        <f t="shared" ca="1" si="104"/>
        <v>1.2201835292051891E-2</v>
      </c>
    </row>
    <row r="3328" spans="2:7">
      <c r="B3328" s="444">
        <v>41402</v>
      </c>
      <c r="C3328" s="445">
        <v>143.19924900000001</v>
      </c>
      <c r="D3328" s="446">
        <f t="shared" si="103"/>
        <v>-4.5641049283112856E-2</v>
      </c>
      <c r="E3328" s="80">
        <v>-3.450605171712029E-3</v>
      </c>
      <c r="F3328">
        <v>3318</v>
      </c>
      <c r="G3328" s="80">
        <f t="shared" ca="1" si="104"/>
        <v>1.7904506771933931E-2</v>
      </c>
    </row>
    <row r="3329" spans="2:7">
      <c r="B3329" s="444">
        <v>43382</v>
      </c>
      <c r="C3329" s="445">
        <v>450.20065299999999</v>
      </c>
      <c r="D3329" s="446">
        <f t="shared" si="103"/>
        <v>-1.1664464391488605E-2</v>
      </c>
      <c r="E3329" s="80">
        <v>-3.450930203052871E-3</v>
      </c>
      <c r="F3329">
        <v>3319</v>
      </c>
      <c r="G3329" s="80">
        <f t="shared" ca="1" si="104"/>
        <v>-9.1042026746024005E-3</v>
      </c>
    </row>
    <row r="3330" spans="2:7">
      <c r="B3330" s="444">
        <v>43894</v>
      </c>
      <c r="C3330" s="445">
        <v>480.65972900000003</v>
      </c>
      <c r="D3330" s="446">
        <f t="shared" si="103"/>
        <v>0.15367834520461532</v>
      </c>
      <c r="E3330" s="80">
        <v>-3.4511034775192018E-3</v>
      </c>
      <c r="F3330">
        <v>3320</v>
      </c>
      <c r="G3330" s="80">
        <f t="shared" ca="1" si="104"/>
        <v>1.0783473114757055E-2</v>
      </c>
    </row>
    <row r="3331" spans="2:7">
      <c r="B3331" s="444">
        <v>38047</v>
      </c>
      <c r="C3331" s="445">
        <v>21.679027999999999</v>
      </c>
      <c r="D3331" s="446">
        <f t="shared" si="103"/>
        <v>-2.6034200286708997E-2</v>
      </c>
      <c r="E3331" s="80">
        <v>-3.4589065118881823E-3</v>
      </c>
      <c r="F3331">
        <v>3321</v>
      </c>
      <c r="G3331" s="80">
        <f t="shared" ca="1" si="104"/>
        <v>-9.6499824978684614E-3</v>
      </c>
    </row>
    <row r="3332" spans="2:7">
      <c r="B3332" s="444">
        <v>39064</v>
      </c>
      <c r="C3332" s="445">
        <v>48.046191999999998</v>
      </c>
      <c r="D3332" s="446">
        <f t="shared" si="103"/>
        <v>-0.10026026671580257</v>
      </c>
      <c r="E3332" s="80">
        <v>-3.4690736078448747E-3</v>
      </c>
      <c r="F3332">
        <v>3322</v>
      </c>
      <c r="G3332" s="80">
        <f t="shared" ca="1" si="104"/>
        <v>2.6310859252639957E-3</v>
      </c>
    </row>
    <row r="3333" spans="2:7">
      <c r="B3333" s="444">
        <v>43417</v>
      </c>
      <c r="C3333" s="445">
        <v>436.253265</v>
      </c>
      <c r="D3333" s="446">
        <f t="shared" si="103"/>
        <v>8.2745205616100215E-2</v>
      </c>
      <c r="E3333" s="80">
        <v>-3.4723013949780057E-3</v>
      </c>
      <c r="F3333">
        <v>3323</v>
      </c>
      <c r="G3333" s="80">
        <f t="shared" ca="1" si="104"/>
        <v>4.3978738839784745E-2</v>
      </c>
    </row>
    <row r="3334" spans="2:7">
      <c r="B3334" s="444">
        <v>40099</v>
      </c>
      <c r="C3334" s="445">
        <v>54.532333000000001</v>
      </c>
      <c r="D3334" s="446">
        <f t="shared" si="103"/>
        <v>4.576987273106603E-2</v>
      </c>
      <c r="E3334" s="80">
        <v>-3.4762990367868118E-3</v>
      </c>
      <c r="F3334">
        <v>3324</v>
      </c>
      <c r="G3334" s="80">
        <f t="shared" ca="1" si="104"/>
        <v>5.4773482590923387E-3</v>
      </c>
    </row>
    <row r="3335" spans="2:7">
      <c r="B3335" s="444">
        <v>38344</v>
      </c>
      <c r="C3335" s="445">
        <v>27.643557000000001</v>
      </c>
      <c r="D3335" s="446">
        <f t="shared" si="103"/>
        <v>-6.8076315469680404E-2</v>
      </c>
      <c r="E3335" s="80">
        <v>-3.4812026448617361E-3</v>
      </c>
      <c r="F3335">
        <v>3325</v>
      </c>
      <c r="G3335" s="80">
        <f t="shared" ca="1" si="104"/>
        <v>-2.1426054290252568E-2</v>
      </c>
    </row>
    <row r="3336" spans="2:7">
      <c r="B3336" s="444">
        <v>41145</v>
      </c>
      <c r="C3336" s="445">
        <v>105.005325</v>
      </c>
      <c r="D3336" s="446">
        <f t="shared" si="103"/>
        <v>5.2732575990175112E-2</v>
      </c>
      <c r="E3336" s="80">
        <v>-3.4863208576400018E-3</v>
      </c>
      <c r="F3336">
        <v>3326</v>
      </c>
      <c r="G3336" s="80">
        <f t="shared" ca="1" si="104"/>
        <v>-3.1466925729347464E-2</v>
      </c>
    </row>
    <row r="3337" spans="2:7">
      <c r="B3337" s="444">
        <v>39084</v>
      </c>
      <c r="C3337" s="445">
        <v>52.407615999999997</v>
      </c>
      <c r="D3337" s="446">
        <f t="shared" si="103"/>
        <v>-4.9421149917307172E-2</v>
      </c>
      <c r="E3337" s="80">
        <v>-3.4918920651815233E-3</v>
      </c>
      <c r="F3337">
        <v>3327</v>
      </c>
      <c r="G3337" s="80">
        <f t="shared" ca="1" si="104"/>
        <v>-2.4688528684208788E-2</v>
      </c>
    </row>
    <row r="3338" spans="2:7">
      <c r="B3338" s="444">
        <v>41116</v>
      </c>
      <c r="C3338" s="445">
        <v>96.405608999999998</v>
      </c>
      <c r="D3338" s="446">
        <f t="shared" si="103"/>
        <v>9.4150832934163597E-2</v>
      </c>
      <c r="E3338" s="80">
        <v>-3.504987942595017E-3</v>
      </c>
      <c r="F3338">
        <v>3328</v>
      </c>
      <c r="G3338" s="80">
        <f t="shared" ca="1" si="104"/>
        <v>2.162254698547119E-2</v>
      </c>
    </row>
    <row r="3339" spans="2:7">
      <c r="B3339" s="444">
        <v>37578</v>
      </c>
      <c r="C3339" s="445">
        <v>12.510794000000001</v>
      </c>
      <c r="D3339" s="446">
        <f t="shared" ref="D3339:D3402" si="105">B3339/B3340-1</f>
        <v>-0.14960736834958921</v>
      </c>
      <c r="E3339" s="80">
        <v>-3.5167810744242134E-3</v>
      </c>
      <c r="F3339">
        <v>3329</v>
      </c>
      <c r="G3339" s="80">
        <f t="shared" ref="G3339:G3402" ca="1" si="106">_xlfn.NORM.INV(RAND(),M$13,M$14)</f>
        <v>-9.7804639401665866E-3</v>
      </c>
    </row>
    <row r="3340" spans="2:7">
      <c r="B3340" s="444">
        <v>44189</v>
      </c>
      <c r="C3340" s="445">
        <v>793.00390600000003</v>
      </c>
      <c r="D3340" s="446">
        <f t="shared" si="105"/>
        <v>4.7306425236413707E-2</v>
      </c>
      <c r="E3340" s="80">
        <v>-3.5228723435121179E-3</v>
      </c>
      <c r="F3340">
        <v>3330</v>
      </c>
      <c r="G3340" s="80">
        <f t="shared" ca="1" si="106"/>
        <v>1.483613842723425E-2</v>
      </c>
    </row>
    <row r="3341" spans="2:7">
      <c r="B3341" s="444">
        <v>42193</v>
      </c>
      <c r="C3341" s="445">
        <v>367.79641700000002</v>
      </c>
      <c r="D3341" s="446">
        <f t="shared" si="105"/>
        <v>4.239444622872246E-2</v>
      </c>
      <c r="E3341" s="80">
        <v>-3.5248011980100191E-3</v>
      </c>
      <c r="F3341">
        <v>3331</v>
      </c>
      <c r="G3341" s="80">
        <f t="shared" ca="1" si="106"/>
        <v>-2.5996288903377764E-2</v>
      </c>
    </row>
    <row r="3342" spans="2:7">
      <c r="B3342" s="444">
        <v>40477</v>
      </c>
      <c r="C3342" s="445">
        <v>78.001289</v>
      </c>
      <c r="D3342" s="446">
        <f t="shared" si="105"/>
        <v>-3.3777332187529874E-2</v>
      </c>
      <c r="E3342" s="80">
        <v>-3.5334248585532357E-3</v>
      </c>
      <c r="F3342">
        <v>3332</v>
      </c>
      <c r="G3342" s="80">
        <f t="shared" ca="1" si="106"/>
        <v>-5.0821551453211961E-2</v>
      </c>
    </row>
    <row r="3343" spans="2:7">
      <c r="B3343" s="444">
        <v>41892</v>
      </c>
      <c r="C3343" s="445">
        <v>318.19342</v>
      </c>
      <c r="D3343" s="446">
        <f t="shared" si="105"/>
        <v>-3.5035588418215746E-2</v>
      </c>
      <c r="E3343" s="80">
        <v>-3.5348437781838049E-3</v>
      </c>
      <c r="F3343">
        <v>3333</v>
      </c>
      <c r="G3343" s="80">
        <f t="shared" ca="1" si="106"/>
        <v>2.8886711587168016E-3</v>
      </c>
    </row>
    <row r="3344" spans="2:7">
      <c r="B3344" s="444">
        <v>43413</v>
      </c>
      <c r="C3344" s="445">
        <v>434.01544200000001</v>
      </c>
      <c r="D3344" s="446">
        <f t="shared" si="105"/>
        <v>0.15377255694049485</v>
      </c>
      <c r="E3344" s="80">
        <v>-3.5383187185462628E-3</v>
      </c>
      <c r="F3344">
        <v>3334</v>
      </c>
      <c r="G3344" s="80">
        <f t="shared" ca="1" si="106"/>
        <v>1.8843207190160357E-2</v>
      </c>
    </row>
    <row r="3345" spans="2:7">
      <c r="B3345" s="444">
        <v>37627</v>
      </c>
      <c r="C3345" s="445">
        <v>13.449104999999999</v>
      </c>
      <c r="D3345" s="446">
        <f t="shared" si="105"/>
        <v>-0.15996160028576534</v>
      </c>
      <c r="E3345" s="80">
        <v>-3.5437675294428539E-3</v>
      </c>
      <c r="F3345">
        <v>3335</v>
      </c>
      <c r="G3345" s="80">
        <f t="shared" ca="1" si="106"/>
        <v>3.9604697107998341E-2</v>
      </c>
    </row>
    <row r="3346" spans="2:7">
      <c r="B3346" s="444">
        <v>44792</v>
      </c>
      <c r="C3346" s="445">
        <v>893.07751499999995</v>
      </c>
      <c r="D3346" s="446">
        <f t="shared" si="105"/>
        <v>4.1238551304105364E-2</v>
      </c>
      <c r="E3346" s="80">
        <v>-3.5438714713156294E-3</v>
      </c>
      <c r="F3346">
        <v>3336</v>
      </c>
      <c r="G3346" s="80">
        <f t="shared" ca="1" si="106"/>
        <v>-1.6137654432563518E-2</v>
      </c>
    </row>
    <row r="3347" spans="2:7">
      <c r="B3347" s="444">
        <v>43018</v>
      </c>
      <c r="C3347" s="445">
        <v>375.84667999999999</v>
      </c>
      <c r="D3347" s="446">
        <f t="shared" si="105"/>
        <v>0.1366590921101305</v>
      </c>
      <c r="E3347" s="80">
        <v>-3.5446260257486761E-3</v>
      </c>
      <c r="F3347">
        <v>3337</v>
      </c>
      <c r="G3347" s="80">
        <f t="shared" ca="1" si="106"/>
        <v>4.6417007883932805E-2</v>
      </c>
    </row>
    <row r="3348" spans="2:7">
      <c r="B3348" s="444">
        <v>37846</v>
      </c>
      <c r="C3348" s="445">
        <v>12.407764999999999</v>
      </c>
      <c r="D3348" s="446">
        <f t="shared" si="105"/>
        <v>-7.0488260143432568E-2</v>
      </c>
      <c r="E3348" s="80">
        <v>-3.5456393655112217E-3</v>
      </c>
      <c r="F3348">
        <v>3338</v>
      </c>
      <c r="G3348" s="80">
        <f t="shared" ca="1" si="106"/>
        <v>7.5953368699616854E-3</v>
      </c>
    </row>
    <row r="3349" spans="2:7">
      <c r="B3349" s="444">
        <v>40716</v>
      </c>
      <c r="C3349" s="445">
        <v>86.116257000000004</v>
      </c>
      <c r="D3349" s="446">
        <f t="shared" si="105"/>
        <v>-5.7216291939704123E-2</v>
      </c>
      <c r="E3349" s="80">
        <v>-3.5481337775566946E-3</v>
      </c>
      <c r="F3349">
        <v>3339</v>
      </c>
      <c r="G3349" s="80">
        <f t="shared" ca="1" si="106"/>
        <v>3.6947556679393465E-2</v>
      </c>
    </row>
    <row r="3350" spans="2:7">
      <c r="B3350" s="444">
        <v>43187</v>
      </c>
      <c r="C3350" s="445">
        <v>406.42755099999999</v>
      </c>
      <c r="D3350" s="446">
        <f t="shared" si="105"/>
        <v>-3.7143557844514286E-2</v>
      </c>
      <c r="E3350" s="80">
        <v>-3.549203433639625E-3</v>
      </c>
      <c r="F3350">
        <v>3340</v>
      </c>
      <c r="G3350" s="80">
        <f t="shared" ca="1" si="106"/>
        <v>3.6224984819769141E-3</v>
      </c>
    </row>
    <row r="3351" spans="2:7">
      <c r="B3351" s="444">
        <v>44853</v>
      </c>
      <c r="C3351" s="445">
        <v>925.82000700000003</v>
      </c>
      <c r="D3351" s="446">
        <f t="shared" si="105"/>
        <v>-3.1337511668222406E-3</v>
      </c>
      <c r="E3351" s="80">
        <v>-3.5527173707103898E-3</v>
      </c>
      <c r="F3351">
        <v>3341</v>
      </c>
      <c r="G3351" s="80">
        <f t="shared" ca="1" si="106"/>
        <v>1.8756469407561663E-2</v>
      </c>
    </row>
    <row r="3352" spans="2:7">
      <c r="B3352" s="444">
        <v>44994</v>
      </c>
      <c r="C3352" s="445">
        <v>1047.729126</v>
      </c>
      <c r="D3352" s="446">
        <f t="shared" si="105"/>
        <v>9.1213348531516081E-2</v>
      </c>
      <c r="E3352" s="80">
        <v>-3.5691812129222678E-3</v>
      </c>
      <c r="F3352">
        <v>3342</v>
      </c>
      <c r="G3352" s="80">
        <f t="shared" ca="1" si="106"/>
        <v>2.2846168427475458E-2</v>
      </c>
    </row>
    <row r="3353" spans="2:7">
      <c r="B3353" s="444">
        <v>41233</v>
      </c>
      <c r="C3353" s="445">
        <v>116.37651099999999</v>
      </c>
      <c r="D3353" s="446">
        <f t="shared" si="105"/>
        <v>-3.1611827426665684E-2</v>
      </c>
      <c r="E3353" s="80">
        <v>-3.5724172801819831E-3</v>
      </c>
      <c r="F3353">
        <v>3343</v>
      </c>
      <c r="G3353" s="80">
        <f t="shared" ca="1" si="106"/>
        <v>7.2201514871548772E-2</v>
      </c>
    </row>
    <row r="3354" spans="2:7">
      <c r="B3354" s="444">
        <v>42579</v>
      </c>
      <c r="C3354" s="445">
        <v>303.908478</v>
      </c>
      <c r="D3354" s="446">
        <f t="shared" si="105"/>
        <v>-3.9780799675258827E-2</v>
      </c>
      <c r="E3354" s="80">
        <v>-3.582847599533312E-3</v>
      </c>
      <c r="F3354">
        <v>3344</v>
      </c>
      <c r="G3354" s="80">
        <f t="shared" ca="1" si="106"/>
        <v>1.5903447466804211E-2</v>
      </c>
    </row>
    <row r="3355" spans="2:7">
      <c r="B3355" s="444">
        <v>44343</v>
      </c>
      <c r="C3355" s="445">
        <v>825.08477800000003</v>
      </c>
      <c r="D3355" s="446">
        <f t="shared" si="105"/>
        <v>4.3364705882352972E-2</v>
      </c>
      <c r="E3355" s="80">
        <v>-3.5948355494352935E-3</v>
      </c>
      <c r="F3355">
        <v>3345</v>
      </c>
      <c r="G3355" s="80">
        <f t="shared" ca="1" si="106"/>
        <v>-6.5190665679694575E-3</v>
      </c>
    </row>
    <row r="3356" spans="2:7">
      <c r="B3356" s="444">
        <v>42500</v>
      </c>
      <c r="C3356" s="445">
        <v>290.95550500000002</v>
      </c>
      <c r="D3356" s="446">
        <f t="shared" si="105"/>
        <v>-2.9237094563727695E-2</v>
      </c>
      <c r="E3356" s="80">
        <v>-3.6043225336883644E-3</v>
      </c>
      <c r="F3356">
        <v>3346</v>
      </c>
      <c r="G3356" s="80">
        <f t="shared" ca="1" si="106"/>
        <v>2.698737626420588E-2</v>
      </c>
    </row>
    <row r="3357" spans="2:7">
      <c r="B3357" s="444">
        <v>43780</v>
      </c>
      <c r="C3357" s="445">
        <v>487.45571899999999</v>
      </c>
      <c r="D3357" s="446">
        <f t="shared" si="105"/>
        <v>5.677319687168092E-2</v>
      </c>
      <c r="E3357" s="80">
        <v>-3.6084302580454697E-3</v>
      </c>
      <c r="F3357">
        <v>3347</v>
      </c>
      <c r="G3357" s="80">
        <f t="shared" ca="1" si="106"/>
        <v>9.9465719946981602E-3</v>
      </c>
    </row>
    <row r="3358" spans="2:7">
      <c r="B3358" s="444">
        <v>41428</v>
      </c>
      <c r="C3358" s="445">
        <v>141.530609</v>
      </c>
      <c r="D3358" s="446">
        <f t="shared" si="105"/>
        <v>-7.902677331289798E-3</v>
      </c>
      <c r="E3358" s="80">
        <v>-3.6244176256245986E-3</v>
      </c>
      <c r="F3358">
        <v>3348</v>
      </c>
      <c r="G3358" s="80">
        <f t="shared" ca="1" si="106"/>
        <v>2.956762469573869E-2</v>
      </c>
    </row>
    <row r="3359" spans="2:7">
      <c r="B3359" s="444">
        <v>41758</v>
      </c>
      <c r="C3359" s="445">
        <v>273.147064</v>
      </c>
      <c r="D3359" s="446">
        <f t="shared" si="105"/>
        <v>5.5107764610758725E-2</v>
      </c>
      <c r="E3359" s="80">
        <v>-3.6279349208806488E-3</v>
      </c>
      <c r="F3359">
        <v>3349</v>
      </c>
      <c r="G3359" s="80">
        <f t="shared" ca="1" si="106"/>
        <v>1.9334769057482576E-2</v>
      </c>
    </row>
    <row r="3360" spans="2:7">
      <c r="B3360" s="444">
        <v>39577</v>
      </c>
      <c r="C3360" s="445">
        <v>49.169162999999998</v>
      </c>
      <c r="D3360" s="446">
        <f t="shared" si="105"/>
        <v>-3.4259778921939432E-2</v>
      </c>
      <c r="E3360" s="80">
        <v>-3.636010305865911E-3</v>
      </c>
      <c r="F3360">
        <v>3350</v>
      </c>
      <c r="G3360" s="80">
        <f t="shared" ca="1" si="106"/>
        <v>-5.1991608102331749E-2</v>
      </c>
    </row>
    <row r="3361" spans="2:7">
      <c r="B3361" s="444">
        <v>40981</v>
      </c>
      <c r="C3361" s="445">
        <v>94.776259999999994</v>
      </c>
      <c r="D3361" s="446">
        <f t="shared" si="105"/>
        <v>-8.5776112077811995E-2</v>
      </c>
      <c r="E3361" s="80">
        <v>-3.6495010960131413E-3</v>
      </c>
      <c r="F3361">
        <v>3351</v>
      </c>
      <c r="G3361" s="80">
        <f t="shared" ca="1" si="106"/>
        <v>1.3999181761553757E-2</v>
      </c>
    </row>
    <row r="3362" spans="2:7">
      <c r="B3362" s="444">
        <v>44826</v>
      </c>
      <c r="C3362" s="445">
        <v>826.42230199999995</v>
      </c>
      <c r="D3362" s="446">
        <f t="shared" si="105"/>
        <v>8.4692445433867336E-2</v>
      </c>
      <c r="E3362" s="80">
        <v>-3.6628723891870552E-3</v>
      </c>
      <c r="F3362">
        <v>3352</v>
      </c>
      <c r="G3362" s="80">
        <f t="shared" ca="1" si="106"/>
        <v>-5.6141872690637371E-3</v>
      </c>
    </row>
    <row r="3363" spans="2:7">
      <c r="B3363" s="444">
        <v>41326</v>
      </c>
      <c r="C3363" s="445">
        <v>136.971542</v>
      </c>
      <c r="D3363" s="446">
        <f t="shared" si="105"/>
        <v>1.6429730926262875E-2</v>
      </c>
      <c r="E3363" s="80">
        <v>-3.6658747437999795E-3</v>
      </c>
      <c r="F3363">
        <v>3353</v>
      </c>
      <c r="G3363" s="80">
        <f t="shared" ca="1" si="106"/>
        <v>2.5139475828670358E-3</v>
      </c>
    </row>
    <row r="3364" spans="2:7">
      <c r="B3364" s="444">
        <v>40658</v>
      </c>
      <c r="C3364" s="445">
        <v>95.723961000000003</v>
      </c>
      <c r="D3364" s="446">
        <f t="shared" si="105"/>
        <v>-5.3496601173293579E-2</v>
      </c>
      <c r="E3364" s="80">
        <v>-3.6751333879845305E-3</v>
      </c>
      <c r="F3364">
        <v>3354</v>
      </c>
      <c r="G3364" s="80">
        <f t="shared" ca="1" si="106"/>
        <v>-2.4088656771171047E-2</v>
      </c>
    </row>
    <row r="3365" spans="2:7">
      <c r="B3365" s="444">
        <v>42956</v>
      </c>
      <c r="C3365" s="445">
        <v>367.13571200000001</v>
      </c>
      <c r="D3365" s="446">
        <f t="shared" si="105"/>
        <v>0.12030879169600706</v>
      </c>
      <c r="E3365" s="80">
        <v>-3.684781114067337E-3</v>
      </c>
      <c r="F3365">
        <v>3355</v>
      </c>
      <c r="G3365" s="80">
        <f t="shared" ca="1" si="106"/>
        <v>-3.6916519918916264E-2</v>
      </c>
    </row>
    <row r="3366" spans="2:7">
      <c r="B3366" s="444">
        <v>38343</v>
      </c>
      <c r="C3366" s="445">
        <v>27.740126</v>
      </c>
      <c r="D3366" s="446">
        <f t="shared" si="105"/>
        <v>-1.6820944126772486E-2</v>
      </c>
      <c r="E3366" s="80">
        <v>-3.6883118767535583E-3</v>
      </c>
      <c r="F3366">
        <v>3356</v>
      </c>
      <c r="G3366" s="80">
        <f t="shared" ca="1" si="106"/>
        <v>2.6549391580599428E-2</v>
      </c>
    </row>
    <row r="3367" spans="2:7">
      <c r="B3367" s="444">
        <v>38999</v>
      </c>
      <c r="C3367" s="445">
        <v>44.503376000000003</v>
      </c>
      <c r="D3367" s="446">
        <f t="shared" si="105"/>
        <v>-0.11506693896074427</v>
      </c>
      <c r="E3367" s="80">
        <v>-3.6958735877760107E-3</v>
      </c>
      <c r="F3367">
        <v>3357</v>
      </c>
      <c r="G3367" s="80">
        <f t="shared" ca="1" si="106"/>
        <v>1.4663719517883438E-2</v>
      </c>
    </row>
    <row r="3368" spans="2:7">
      <c r="B3368" s="444">
        <v>44070</v>
      </c>
      <c r="C3368" s="445">
        <v>608.051514</v>
      </c>
      <c r="D3368" s="446">
        <f t="shared" si="105"/>
        <v>4.0024543352055408E-2</v>
      </c>
      <c r="E3368" s="80">
        <v>-3.7177889126877028E-3</v>
      </c>
      <c r="F3368">
        <v>3358</v>
      </c>
      <c r="G3368" s="80">
        <f t="shared" ca="1" si="106"/>
        <v>2.7599639199736334E-2</v>
      </c>
    </row>
    <row r="3369" spans="2:7">
      <c r="B3369" s="444">
        <v>42374</v>
      </c>
      <c r="C3369" s="445">
        <v>335.95047</v>
      </c>
      <c r="D3369" s="446">
        <f t="shared" si="105"/>
        <v>-4.0704518699628767E-2</v>
      </c>
      <c r="E3369" s="80">
        <v>-3.7237636825279141E-3</v>
      </c>
      <c r="F3369">
        <v>3359</v>
      </c>
      <c r="G3369" s="80">
        <f t="shared" ca="1" si="106"/>
        <v>3.0254750588010353E-2</v>
      </c>
    </row>
    <row r="3370" spans="2:7">
      <c r="B3370" s="444">
        <v>44172</v>
      </c>
      <c r="C3370" s="445">
        <v>737.756348</v>
      </c>
      <c r="D3370" s="446">
        <f t="shared" si="105"/>
        <v>-2.6083122037261597E-2</v>
      </c>
      <c r="E3370" s="80">
        <v>-3.7273887174384956E-3</v>
      </c>
      <c r="F3370">
        <v>3360</v>
      </c>
      <c r="G3370" s="80">
        <f t="shared" ca="1" si="106"/>
        <v>8.9728064197770047E-3</v>
      </c>
    </row>
    <row r="3371" spans="2:7">
      <c r="B3371" s="444">
        <v>45355</v>
      </c>
      <c r="C3371" s="445">
        <v>1603.9542240000001</v>
      </c>
      <c r="D3371" s="446">
        <f t="shared" si="105"/>
        <v>5.2539973544359686E-2</v>
      </c>
      <c r="E3371" s="80">
        <v>-3.7406376828107435E-3</v>
      </c>
      <c r="F3371">
        <v>3361</v>
      </c>
      <c r="G3371" s="80">
        <f t="shared" ca="1" si="106"/>
        <v>-2.3894606696009537E-2</v>
      </c>
    </row>
    <row r="3372" spans="2:7">
      <c r="B3372" s="444">
        <v>43091</v>
      </c>
      <c r="C3372" s="445">
        <v>371.40869099999998</v>
      </c>
      <c r="D3372" s="446">
        <f t="shared" si="105"/>
        <v>0.12614990591678854</v>
      </c>
      <c r="E3372" s="80">
        <v>-3.7630080721955395E-3</v>
      </c>
      <c r="F3372">
        <v>3362</v>
      </c>
      <c r="G3372" s="80">
        <f t="shared" ca="1" si="106"/>
        <v>3.389266469239597E-2</v>
      </c>
    </row>
    <row r="3373" spans="2:7">
      <c r="B3373" s="444">
        <v>38264</v>
      </c>
      <c r="C3373" s="445">
        <v>28.067926</v>
      </c>
      <c r="D3373" s="446">
        <f t="shared" si="105"/>
        <v>-2.6930803855250152E-2</v>
      </c>
      <c r="E3373" s="80">
        <v>-3.7670468426291848E-3</v>
      </c>
      <c r="F3373">
        <v>3363</v>
      </c>
      <c r="G3373" s="80">
        <f t="shared" ca="1" si="106"/>
        <v>1.5699843052609807E-2</v>
      </c>
    </row>
    <row r="3374" spans="2:7">
      <c r="B3374" s="444">
        <v>39323</v>
      </c>
      <c r="C3374" s="445">
        <v>48.153748</v>
      </c>
      <c r="D3374" s="446">
        <f t="shared" si="105"/>
        <v>-8.6021755299367841E-2</v>
      </c>
      <c r="E3374" s="80">
        <v>-3.7771801549737472E-3</v>
      </c>
      <c r="F3374">
        <v>3364</v>
      </c>
      <c r="G3374" s="80">
        <f t="shared" ca="1" si="106"/>
        <v>-1.379162334735309E-2</v>
      </c>
    </row>
    <row r="3375" spans="2:7">
      <c r="B3375" s="444">
        <v>43024</v>
      </c>
      <c r="C3375" s="445">
        <v>385.623108</v>
      </c>
      <c r="D3375" s="446">
        <f t="shared" si="105"/>
        <v>-1.3029913745641442E-2</v>
      </c>
      <c r="E3375" s="80">
        <v>-3.7775107915676287E-3</v>
      </c>
      <c r="F3375">
        <v>3365</v>
      </c>
      <c r="G3375" s="80">
        <f t="shared" ca="1" si="106"/>
        <v>-6.7447236323444982E-3</v>
      </c>
    </row>
    <row r="3376" spans="2:7">
      <c r="B3376" s="444">
        <v>43592</v>
      </c>
      <c r="C3376" s="445">
        <v>478.780914</v>
      </c>
      <c r="D3376" s="446">
        <f t="shared" si="105"/>
        <v>0.11497045809141371</v>
      </c>
      <c r="E3376" s="80">
        <v>-3.7853607951053858E-3</v>
      </c>
      <c r="F3376">
        <v>3366</v>
      </c>
      <c r="G3376" s="80">
        <f t="shared" ca="1" si="106"/>
        <v>8.4487887427764797E-3</v>
      </c>
    </row>
    <row r="3377" spans="2:7">
      <c r="B3377" s="444">
        <v>39097</v>
      </c>
      <c r="C3377" s="445">
        <v>51.604194999999997</v>
      </c>
      <c r="D3377" s="446">
        <f t="shared" si="105"/>
        <v>-7.6463362781688526E-2</v>
      </c>
      <c r="E3377" s="80">
        <v>-3.7979817120672443E-3</v>
      </c>
      <c r="F3377">
        <v>3367</v>
      </c>
      <c r="G3377" s="80">
        <f t="shared" ca="1" si="106"/>
        <v>8.8753283191494604E-3</v>
      </c>
    </row>
    <row r="3378" spans="2:7">
      <c r="B3378" s="444">
        <v>42334</v>
      </c>
      <c r="C3378" s="445">
        <v>343.96261600000003</v>
      </c>
      <c r="D3378" s="446">
        <f t="shared" si="105"/>
        <v>3.1354301166955034E-2</v>
      </c>
      <c r="E3378" s="80">
        <v>-3.8098567254527538E-3</v>
      </c>
      <c r="F3378">
        <v>3368</v>
      </c>
      <c r="G3378" s="80">
        <f t="shared" ca="1" si="106"/>
        <v>-2.8914566230555334E-2</v>
      </c>
    </row>
    <row r="3379" spans="2:7">
      <c r="B3379" s="444">
        <v>41047</v>
      </c>
      <c r="C3379" s="445">
        <v>91.064948999999999</v>
      </c>
      <c r="D3379" s="446">
        <f t="shared" si="105"/>
        <v>-5.6629358093355675E-2</v>
      </c>
      <c r="E3379" s="80">
        <v>-3.8121313663881384E-3</v>
      </c>
      <c r="F3379">
        <v>3369</v>
      </c>
      <c r="G3379" s="80">
        <f t="shared" ca="1" si="106"/>
        <v>1.7482495846680855E-3</v>
      </c>
    </row>
    <row r="3380" spans="2:7">
      <c r="B3380" s="444">
        <v>43511</v>
      </c>
      <c r="C3380" s="445">
        <v>447.26416</v>
      </c>
      <c r="D3380" s="446">
        <f t="shared" si="105"/>
        <v>0.13733434404161327</v>
      </c>
      <c r="E3380" s="80">
        <v>-3.8161132031225842E-3</v>
      </c>
      <c r="F3380">
        <v>3370</v>
      </c>
      <c r="G3380" s="80">
        <f t="shared" ca="1" si="106"/>
        <v>3.1042601726167761E-2</v>
      </c>
    </row>
    <row r="3381" spans="2:7">
      <c r="B3381" s="444">
        <v>38257</v>
      </c>
      <c r="C3381" s="445">
        <v>26.351870999999999</v>
      </c>
      <c r="D3381" s="446">
        <f t="shared" si="105"/>
        <v>9.2331231698630223E-3</v>
      </c>
      <c r="E3381" s="80">
        <v>-3.8398020492377283E-3</v>
      </c>
      <c r="F3381">
        <v>3371</v>
      </c>
      <c r="G3381" s="80">
        <f t="shared" ca="1" si="106"/>
        <v>5.3811860718512025E-3</v>
      </c>
    </row>
    <row r="3382" spans="2:7">
      <c r="B3382" s="444">
        <v>37907</v>
      </c>
      <c r="C3382" s="445">
        <v>14.277024000000001</v>
      </c>
      <c r="D3382" s="446">
        <f t="shared" si="105"/>
        <v>-9.6678105042417362E-2</v>
      </c>
      <c r="E3382" s="80">
        <v>-3.8505573215464883E-3</v>
      </c>
      <c r="F3382">
        <v>3372</v>
      </c>
      <c r="G3382" s="80">
        <f t="shared" ca="1" si="106"/>
        <v>2.9826443094869197E-2</v>
      </c>
    </row>
    <row r="3383" spans="2:7">
      <c r="B3383" s="444">
        <v>41964</v>
      </c>
      <c r="C3383" s="445">
        <v>320.96929899999998</v>
      </c>
      <c r="D3383" s="446">
        <f t="shared" si="105"/>
        <v>7.7077077077077005E-2</v>
      </c>
      <c r="E3383" s="80">
        <v>-3.8505696119151001E-3</v>
      </c>
      <c r="F3383">
        <v>3373</v>
      </c>
      <c r="G3383" s="80">
        <f t="shared" ca="1" si="106"/>
        <v>6.7279868755786131E-3</v>
      </c>
    </row>
    <row r="3384" spans="2:7">
      <c r="B3384" s="444">
        <v>38961</v>
      </c>
      <c r="C3384" s="445">
        <v>46.882469</v>
      </c>
      <c r="D3384" s="446">
        <f t="shared" si="105"/>
        <v>-0.12319117812535163</v>
      </c>
      <c r="E3384" s="80">
        <v>-3.8508655449034368E-3</v>
      </c>
      <c r="F3384">
        <v>3374</v>
      </c>
      <c r="G3384" s="80">
        <f t="shared" ca="1" si="106"/>
        <v>1.176050363222015E-2</v>
      </c>
    </row>
    <row r="3385" spans="2:7">
      <c r="B3385" s="444">
        <v>44435</v>
      </c>
      <c r="C3385" s="445">
        <v>1024.323486</v>
      </c>
      <c r="D3385" s="446">
        <f t="shared" si="105"/>
        <v>0.13953428732625528</v>
      </c>
      <c r="E3385" s="80">
        <v>-3.854825195098166E-3</v>
      </c>
      <c r="F3385">
        <v>3375</v>
      </c>
      <c r="G3385" s="80">
        <f t="shared" ca="1" si="106"/>
        <v>-2.6865020723078302E-3</v>
      </c>
    </row>
    <row r="3386" spans="2:7">
      <c r="B3386" s="444">
        <v>38994</v>
      </c>
      <c r="C3386" s="445">
        <v>44.600475000000003</v>
      </c>
      <c r="D3386" s="446">
        <f t="shared" si="105"/>
        <v>1.8066941674063974E-2</v>
      </c>
      <c r="E3386" s="80">
        <v>-3.8679885421023519E-3</v>
      </c>
      <c r="F3386">
        <v>3376</v>
      </c>
      <c r="G3386" s="80">
        <f t="shared" ca="1" si="106"/>
        <v>-8.9676836170871459E-3</v>
      </c>
    </row>
    <row r="3387" spans="2:7">
      <c r="B3387" s="444">
        <v>38302</v>
      </c>
      <c r="C3387" s="445">
        <v>27.317530000000001</v>
      </c>
      <c r="D3387" s="446">
        <f t="shared" si="105"/>
        <v>-7.0023794493274449E-2</v>
      </c>
      <c r="E3387" s="80">
        <v>-3.8701611863388719E-3</v>
      </c>
      <c r="F3387">
        <v>3377</v>
      </c>
      <c r="G3387" s="80">
        <f t="shared" ca="1" si="106"/>
        <v>1.016081658558664E-2</v>
      </c>
    </row>
    <row r="3388" spans="2:7">
      <c r="B3388" s="444">
        <v>41186</v>
      </c>
      <c r="C3388" s="445">
        <v>110.967674</v>
      </c>
      <c r="D3388" s="446">
        <f t="shared" si="105"/>
        <v>-8.7169485139298342E-2</v>
      </c>
      <c r="E3388" s="80">
        <v>-3.8896603662017526E-3</v>
      </c>
      <c r="F3388">
        <v>3378</v>
      </c>
      <c r="G3388" s="80">
        <f t="shared" ca="1" si="106"/>
        <v>4.2944432665268633E-3</v>
      </c>
    </row>
    <row r="3389" spans="2:7">
      <c r="B3389" s="444">
        <v>45119</v>
      </c>
      <c r="C3389" s="445">
        <v>1059.8133539999999</v>
      </c>
      <c r="D3389" s="446">
        <f t="shared" si="105"/>
        <v>-7.0861116612750408E-3</v>
      </c>
      <c r="E3389" s="80">
        <v>-3.901562585814311E-3</v>
      </c>
      <c r="F3389">
        <v>3379</v>
      </c>
      <c r="G3389" s="80">
        <f t="shared" ca="1" si="106"/>
        <v>-1.6888991239116004E-2</v>
      </c>
    </row>
    <row r="3390" spans="2:7">
      <c r="B3390" s="444">
        <v>45441</v>
      </c>
      <c r="C3390" s="445">
        <v>1342.804443</v>
      </c>
      <c r="D3390" s="446">
        <f t="shared" si="105"/>
        <v>8.7209302325581328E-2</v>
      </c>
      <c r="E3390" s="80">
        <v>-3.9016275640907372E-3</v>
      </c>
      <c r="F3390">
        <v>3380</v>
      </c>
      <c r="G3390" s="80">
        <f t="shared" ca="1" si="106"/>
        <v>1.546286769488079E-2</v>
      </c>
    </row>
    <row r="3391" spans="2:7">
      <c r="B3391" s="444">
        <v>41796</v>
      </c>
      <c r="C3391" s="445">
        <v>256.39459199999999</v>
      </c>
      <c r="D3391" s="446">
        <f t="shared" si="105"/>
        <v>-6.3003732673972968E-3</v>
      </c>
      <c r="E3391" s="80">
        <v>-3.9018577723204384E-3</v>
      </c>
      <c r="F3391">
        <v>3381</v>
      </c>
      <c r="G3391" s="80">
        <f t="shared" ca="1" si="106"/>
        <v>-5.9884589192756646E-3</v>
      </c>
    </row>
    <row r="3392" spans="2:7">
      <c r="B3392" s="444">
        <v>42061</v>
      </c>
      <c r="C3392" s="445">
        <v>387.62927200000001</v>
      </c>
      <c r="D3392" s="446">
        <f t="shared" si="105"/>
        <v>7.0063856310580874E-2</v>
      </c>
      <c r="E3392" s="80">
        <v>-3.9079603881849723E-3</v>
      </c>
      <c r="F3392">
        <v>3382</v>
      </c>
      <c r="G3392" s="80">
        <f t="shared" ca="1" si="106"/>
        <v>1.8631622323478903E-3</v>
      </c>
    </row>
    <row r="3393" spans="2:7">
      <c r="B3393" s="444">
        <v>39307</v>
      </c>
      <c r="C3393" s="445">
        <v>52.684502000000002</v>
      </c>
      <c r="D3393" s="446">
        <f t="shared" si="105"/>
        <v>-0.10124614153424027</v>
      </c>
      <c r="E3393" s="80">
        <v>-3.9221656269716743E-3</v>
      </c>
      <c r="F3393">
        <v>3383</v>
      </c>
      <c r="G3393" s="80">
        <f t="shared" ca="1" si="106"/>
        <v>2.9291277592116017E-3</v>
      </c>
    </row>
    <row r="3394" spans="2:7">
      <c r="B3394" s="444">
        <v>43735</v>
      </c>
      <c r="C3394" s="445">
        <v>442.06189000000001</v>
      </c>
      <c r="D3394" s="446">
        <f t="shared" si="105"/>
        <v>1.7637340903273735E-2</v>
      </c>
      <c r="E3394" s="80">
        <v>-3.9229733138503864E-3</v>
      </c>
      <c r="F3394">
        <v>3384</v>
      </c>
      <c r="G3394" s="80">
        <f t="shared" ca="1" si="106"/>
        <v>-1.7933849260178457E-2</v>
      </c>
    </row>
    <row r="3395" spans="2:7">
      <c r="B3395" s="444">
        <v>42977</v>
      </c>
      <c r="C3395" s="445">
        <v>354.78997800000002</v>
      </c>
      <c r="D3395" s="446">
        <f t="shared" si="105"/>
        <v>4.4347783825816389E-2</v>
      </c>
      <c r="E3395" s="80">
        <v>-3.9293598079055414E-3</v>
      </c>
      <c r="F3395">
        <v>3385</v>
      </c>
      <c r="G3395" s="80">
        <f t="shared" ca="1" si="106"/>
        <v>-4.9315340346803814E-2</v>
      </c>
    </row>
    <row r="3396" spans="2:7">
      <c r="B3396" s="444">
        <v>41152</v>
      </c>
      <c r="C3396" s="445">
        <v>102.55635100000001</v>
      </c>
      <c r="D3396" s="446">
        <f t="shared" si="105"/>
        <v>-3.8572062705885091E-2</v>
      </c>
      <c r="E3396" s="80">
        <v>-3.9336502580360477E-3</v>
      </c>
      <c r="F3396">
        <v>3386</v>
      </c>
      <c r="G3396" s="80">
        <f t="shared" ca="1" si="106"/>
        <v>4.1288436349256729E-3</v>
      </c>
    </row>
    <row r="3397" spans="2:7">
      <c r="B3397" s="444">
        <v>42803</v>
      </c>
      <c r="C3397" s="445">
        <v>349.52212500000002</v>
      </c>
      <c r="D3397" s="446">
        <f t="shared" si="105"/>
        <v>8.408682217663288E-2</v>
      </c>
      <c r="E3397" s="80">
        <v>-3.9519658242926914E-3</v>
      </c>
      <c r="F3397">
        <v>3387</v>
      </c>
      <c r="G3397" s="80">
        <f t="shared" ca="1" si="106"/>
        <v>-2.2724960788986535E-2</v>
      </c>
    </row>
    <row r="3398" spans="2:7">
      <c r="B3398" s="444">
        <v>39483</v>
      </c>
      <c r="C3398" s="445">
        <v>46.981133</v>
      </c>
      <c r="D3398" s="446">
        <f t="shared" si="105"/>
        <v>8.7634133878384812E-3</v>
      </c>
      <c r="E3398" s="80">
        <v>-3.9555241461182167E-3</v>
      </c>
      <c r="F3398">
        <v>3388</v>
      </c>
      <c r="G3398" s="80">
        <f t="shared" ca="1" si="106"/>
        <v>1.5419980701443885E-2</v>
      </c>
    </row>
    <row r="3399" spans="2:7">
      <c r="B3399" s="444">
        <v>39140</v>
      </c>
      <c r="C3399" s="445">
        <v>54.750743999999997</v>
      </c>
      <c r="D3399" s="446">
        <f t="shared" si="105"/>
        <v>-6.3053573993393064E-2</v>
      </c>
      <c r="E3399" s="80">
        <v>-3.9617044033918303E-3</v>
      </c>
      <c r="F3399">
        <v>3389</v>
      </c>
      <c r="G3399" s="80">
        <f t="shared" ca="1" si="106"/>
        <v>-1.6438651592358643E-2</v>
      </c>
    </row>
    <row r="3400" spans="2:7">
      <c r="B3400" s="444">
        <v>41774</v>
      </c>
      <c r="C3400" s="445">
        <v>271.47668499999997</v>
      </c>
      <c r="D3400" s="446">
        <f t="shared" si="105"/>
        <v>-4.128703554953761E-2</v>
      </c>
      <c r="E3400" s="80">
        <v>-3.9677810241556255E-3</v>
      </c>
      <c r="F3400">
        <v>3390</v>
      </c>
      <c r="G3400" s="80">
        <f t="shared" ca="1" si="106"/>
        <v>3.9314372372039309E-2</v>
      </c>
    </row>
    <row r="3401" spans="2:7">
      <c r="B3401" s="444">
        <v>43573</v>
      </c>
      <c r="C3401" s="445">
        <v>466.47033699999997</v>
      </c>
      <c r="D3401" s="446">
        <f t="shared" si="105"/>
        <v>6.1901396437014089E-2</v>
      </c>
      <c r="E3401" s="80">
        <v>-3.9747691897306092E-3</v>
      </c>
      <c r="F3401">
        <v>3391</v>
      </c>
      <c r="G3401" s="80">
        <f t="shared" ca="1" si="106"/>
        <v>-3.6483084435569323E-2</v>
      </c>
    </row>
    <row r="3402" spans="2:7">
      <c r="B3402" s="444">
        <v>41033</v>
      </c>
      <c r="C3402" s="445">
        <v>96.678757000000004</v>
      </c>
      <c r="D3402" s="446">
        <f t="shared" si="105"/>
        <v>-9.535252877110989E-2</v>
      </c>
      <c r="E3402" s="80">
        <v>-3.9786967796170414E-3</v>
      </c>
      <c r="F3402">
        <v>3392</v>
      </c>
      <c r="G3402" s="80">
        <f t="shared" ca="1" si="106"/>
        <v>-1.6613646718124576E-2</v>
      </c>
    </row>
    <row r="3403" spans="2:7">
      <c r="B3403" s="444">
        <v>45358</v>
      </c>
      <c r="C3403" s="445">
        <v>1603.6605219999999</v>
      </c>
      <c r="D3403" s="446">
        <f t="shared" ref="D3403:D3466" si="107">B3403/B3404-1</f>
        <v>0.12389117399276484</v>
      </c>
      <c r="E3403" s="80">
        <v>-3.9837055126239473E-3</v>
      </c>
      <c r="F3403">
        <v>3393</v>
      </c>
      <c r="G3403" s="80">
        <f t="shared" ref="G3403:G3466" ca="1" si="108">_xlfn.NORM.INV(RAND(),M$13,M$14)</f>
        <v>1.442161216399547E-2</v>
      </c>
    </row>
    <row r="3404" spans="2:7">
      <c r="B3404" s="444">
        <v>40358</v>
      </c>
      <c r="C3404" s="445">
        <v>66.094466999999995</v>
      </c>
      <c r="D3404" s="446">
        <f t="shared" si="107"/>
        <v>-2.0555757796383967E-2</v>
      </c>
      <c r="E3404" s="80">
        <v>-4.0049585718026082E-3</v>
      </c>
      <c r="F3404">
        <v>3394</v>
      </c>
      <c r="G3404" s="80">
        <f t="shared" ca="1" si="108"/>
        <v>-1.5017679071913688E-2</v>
      </c>
    </row>
    <row r="3405" spans="2:7">
      <c r="B3405" s="444">
        <v>41205</v>
      </c>
      <c r="C3405" s="445">
        <v>115.437752</v>
      </c>
      <c r="D3405" s="446">
        <f t="shared" si="107"/>
        <v>5.3243699197382588E-2</v>
      </c>
      <c r="E3405" s="80">
        <v>-4.0088733286690603E-3</v>
      </c>
      <c r="F3405">
        <v>3395</v>
      </c>
      <c r="G3405" s="80">
        <f t="shared" ca="1" si="108"/>
        <v>2.6108519563188187E-2</v>
      </c>
    </row>
    <row r="3406" spans="2:7">
      <c r="B3406" s="444">
        <v>39122</v>
      </c>
      <c r="C3406" s="445">
        <v>54.424106999999999</v>
      </c>
      <c r="D3406" s="446">
        <f t="shared" si="107"/>
        <v>-2.4267365008105779E-2</v>
      </c>
      <c r="E3406" s="80">
        <v>-4.0155713214146127E-3</v>
      </c>
      <c r="F3406">
        <v>3396</v>
      </c>
      <c r="G3406" s="80">
        <f t="shared" ca="1" si="108"/>
        <v>1.0425556280560466E-2</v>
      </c>
    </row>
    <row r="3407" spans="2:7">
      <c r="B3407" s="444">
        <v>40095</v>
      </c>
      <c r="C3407" s="445">
        <v>53.843871999999998</v>
      </c>
      <c r="D3407" s="446">
        <f t="shared" si="107"/>
        <v>-7.5534343224735401E-2</v>
      </c>
      <c r="E3407" s="80">
        <v>-4.0214182887844396E-3</v>
      </c>
      <c r="F3407">
        <v>3397</v>
      </c>
      <c r="G3407" s="80">
        <f t="shared" ca="1" si="108"/>
        <v>-2.7427920783551314E-3</v>
      </c>
    </row>
    <row r="3408" spans="2:7">
      <c r="B3408" s="444">
        <v>43371</v>
      </c>
      <c r="C3408" s="445">
        <v>458.37527499999999</v>
      </c>
      <c r="D3408" s="446">
        <f t="shared" si="107"/>
        <v>7.7031960068539185E-2</v>
      </c>
      <c r="E3408" s="80">
        <v>-4.0285004969120575E-3</v>
      </c>
      <c r="F3408">
        <v>3398</v>
      </c>
      <c r="G3408" s="80">
        <f t="shared" ca="1" si="108"/>
        <v>-1.2906468381667927E-2</v>
      </c>
    </row>
    <row r="3409" spans="2:7">
      <c r="B3409" s="444">
        <v>40269</v>
      </c>
      <c r="C3409" s="445">
        <v>65.25676</v>
      </c>
      <c r="D3409" s="446">
        <f t="shared" si="107"/>
        <v>-4.9407487842878073E-2</v>
      </c>
      <c r="E3409" s="80">
        <v>-4.0454915268847147E-3</v>
      </c>
      <c r="F3409">
        <v>3399</v>
      </c>
      <c r="G3409" s="80">
        <f t="shared" ca="1" si="108"/>
        <v>-3.928250942621881E-2</v>
      </c>
    </row>
    <row r="3410" spans="2:7">
      <c r="B3410" s="444">
        <v>42362</v>
      </c>
      <c r="C3410" s="445">
        <v>342.92623900000001</v>
      </c>
      <c r="D3410" s="446">
        <f t="shared" si="107"/>
        <v>-5.8622222222222242E-2</v>
      </c>
      <c r="E3410" s="80">
        <v>-4.0517702431173142E-3</v>
      </c>
      <c r="F3410">
        <v>3400</v>
      </c>
      <c r="G3410" s="80">
        <f t="shared" ca="1" si="108"/>
        <v>5.8293634783734708E-4</v>
      </c>
    </row>
    <row r="3411" spans="2:7">
      <c r="B3411" s="444">
        <v>45000</v>
      </c>
      <c r="C3411" s="445">
        <v>1013.012817</v>
      </c>
      <c r="D3411" s="446">
        <f t="shared" si="107"/>
        <v>9.4997080007786616E-2</v>
      </c>
      <c r="E3411" s="80">
        <v>-4.0588443944070685E-3</v>
      </c>
      <c r="F3411">
        <v>3401</v>
      </c>
      <c r="G3411" s="80">
        <f t="shared" ca="1" si="108"/>
        <v>-8.6473895953756413E-3</v>
      </c>
    </row>
    <row r="3412" spans="2:7">
      <c r="B3412" s="444">
        <v>41096</v>
      </c>
      <c r="C3412" s="445">
        <v>92.393005000000002</v>
      </c>
      <c r="D3412" s="446">
        <f t="shared" si="107"/>
        <v>-2.2710518180304895E-2</v>
      </c>
      <c r="E3412" s="80">
        <v>-4.0612691841591664E-3</v>
      </c>
      <c r="F3412">
        <v>3402</v>
      </c>
      <c r="G3412" s="80">
        <f t="shared" ca="1" si="108"/>
        <v>8.533960372654855E-3</v>
      </c>
    </row>
    <row r="3413" spans="2:7">
      <c r="B3413" s="444">
        <v>42051</v>
      </c>
      <c r="C3413" s="445">
        <v>389.47384599999998</v>
      </c>
      <c r="D3413" s="446">
        <f t="shared" si="107"/>
        <v>-5.7342688695106392E-2</v>
      </c>
      <c r="E3413" s="80">
        <v>-4.0642685630952746E-3</v>
      </c>
      <c r="F3413">
        <v>3403</v>
      </c>
      <c r="G3413" s="80">
        <f t="shared" ca="1" si="108"/>
        <v>-2.5778472988871277E-2</v>
      </c>
    </row>
    <row r="3414" spans="2:7">
      <c r="B3414" s="444">
        <v>44609</v>
      </c>
      <c r="C3414" s="445">
        <v>1041.4731449999999</v>
      </c>
      <c r="D3414" s="446">
        <f t="shared" si="107"/>
        <v>0.14188808682742016</v>
      </c>
      <c r="E3414" s="80">
        <v>-4.0676608570483497E-3</v>
      </c>
      <c r="F3414">
        <v>3404</v>
      </c>
      <c r="G3414" s="80">
        <f t="shared" ca="1" si="108"/>
        <v>3.3560074814706407E-4</v>
      </c>
    </row>
    <row r="3415" spans="2:7">
      <c r="B3415" s="444">
        <v>39066</v>
      </c>
      <c r="C3415" s="445">
        <v>51.009006999999997</v>
      </c>
      <c r="D3415" s="446">
        <f t="shared" si="107"/>
        <v>-8.7626699051800649E-2</v>
      </c>
      <c r="E3415" s="80">
        <v>-4.0974932757212867E-3</v>
      </c>
      <c r="F3415">
        <v>3405</v>
      </c>
      <c r="G3415" s="80">
        <f t="shared" ca="1" si="108"/>
        <v>-3.1667774473291208E-3</v>
      </c>
    </row>
    <row r="3416" spans="2:7">
      <c r="B3416" s="444">
        <v>42818</v>
      </c>
      <c r="C3416" s="445">
        <v>361.402557</v>
      </c>
      <c r="D3416" s="446">
        <f t="shared" si="107"/>
        <v>-4.6433423156581943E-2</v>
      </c>
      <c r="E3416" s="80">
        <v>-4.1066257298415509E-3</v>
      </c>
      <c r="F3416">
        <v>3406</v>
      </c>
      <c r="G3416" s="80">
        <f t="shared" ca="1" si="108"/>
        <v>-3.2345607145018128E-2</v>
      </c>
    </row>
    <row r="3417" spans="2:7">
      <c r="B3417" s="444">
        <v>44903</v>
      </c>
      <c r="C3417" s="445">
        <v>1024.106567</v>
      </c>
      <c r="D3417" s="446">
        <f t="shared" si="107"/>
        <v>0.14135021097046407</v>
      </c>
      <c r="E3417" s="80">
        <v>-4.1143660532220183E-3</v>
      </c>
      <c r="F3417">
        <v>3407</v>
      </c>
      <c r="G3417" s="80">
        <f t="shared" ca="1" si="108"/>
        <v>1.5763443502542246E-2</v>
      </c>
    </row>
    <row r="3418" spans="2:7">
      <c r="B3418" s="444">
        <v>39342</v>
      </c>
      <c r="C3418" s="445">
        <v>46.129032000000002</v>
      </c>
      <c r="D3418" s="446">
        <f t="shared" si="107"/>
        <v>-8.5005930646324113E-2</v>
      </c>
      <c r="E3418" s="80">
        <v>-4.1200889277029917E-3</v>
      </c>
      <c r="F3418">
        <v>3408</v>
      </c>
      <c r="G3418" s="80">
        <f t="shared" ca="1" si="108"/>
        <v>-2.9652609826306246E-2</v>
      </c>
    </row>
    <row r="3419" spans="2:7">
      <c r="B3419" s="444">
        <v>42997</v>
      </c>
      <c r="C3419" s="445">
        <v>373.36080900000002</v>
      </c>
      <c r="D3419" s="446">
        <f t="shared" si="107"/>
        <v>0.12155359052612358</v>
      </c>
      <c r="E3419" s="80">
        <v>-4.1235028429923437E-3</v>
      </c>
      <c r="F3419">
        <v>3409</v>
      </c>
      <c r="G3419" s="80">
        <f t="shared" ca="1" si="108"/>
        <v>7.3829519802855181E-2</v>
      </c>
    </row>
    <row r="3420" spans="2:7">
      <c r="B3420" s="444">
        <v>38337</v>
      </c>
      <c r="C3420" s="445">
        <v>26.930804999999999</v>
      </c>
      <c r="D3420" s="446">
        <f t="shared" si="107"/>
        <v>-0.14616926503340755</v>
      </c>
      <c r="E3420" s="80">
        <v>-4.1378628409348694E-3</v>
      </c>
      <c r="F3420">
        <v>3410</v>
      </c>
      <c r="G3420" s="80">
        <f t="shared" ca="1" si="108"/>
        <v>-1.8621111274805474E-4</v>
      </c>
    </row>
    <row r="3421" spans="2:7">
      <c r="B3421" s="444">
        <v>44900</v>
      </c>
      <c r="C3421" s="445">
        <v>1051.53772</v>
      </c>
      <c r="D3421" s="446">
        <f t="shared" si="107"/>
        <v>-9.9228224917309316E-3</v>
      </c>
      <c r="E3421" s="80">
        <v>-4.138844643370887E-3</v>
      </c>
      <c r="F3421">
        <v>3411</v>
      </c>
      <c r="G3421" s="80">
        <f t="shared" ca="1" si="108"/>
        <v>1.5094349442043041E-2</v>
      </c>
    </row>
    <row r="3422" spans="2:7">
      <c r="B3422" s="444">
        <v>45350</v>
      </c>
      <c r="C3422" s="445">
        <v>1617.614746</v>
      </c>
      <c r="D3422" s="446">
        <f t="shared" si="107"/>
        <v>0.15494320786431004</v>
      </c>
      <c r="E3422" s="80">
        <v>-4.1596615422689887E-3</v>
      </c>
      <c r="F3422">
        <v>3412</v>
      </c>
      <c r="G3422" s="80">
        <f t="shared" ca="1" si="108"/>
        <v>2.5144910351505251E-2</v>
      </c>
    </row>
    <row r="3423" spans="2:7">
      <c r="B3423" s="444">
        <v>39266</v>
      </c>
      <c r="C3423" s="445">
        <v>55.622013000000003</v>
      </c>
      <c r="D3423" s="446">
        <f t="shared" si="107"/>
        <v>-4.4924962907109678E-2</v>
      </c>
      <c r="E3423" s="80">
        <v>-4.1597117474339029E-3</v>
      </c>
      <c r="F3423">
        <v>3413</v>
      </c>
      <c r="G3423" s="80">
        <f t="shared" ca="1" si="108"/>
        <v>-8.7139230092332029E-3</v>
      </c>
    </row>
    <row r="3424" spans="2:7">
      <c r="B3424" s="444">
        <v>41113</v>
      </c>
      <c r="C3424" s="445">
        <v>90.009940999999998</v>
      </c>
      <c r="D3424" s="446">
        <f t="shared" si="107"/>
        <v>-1.1469103149795656E-2</v>
      </c>
      <c r="E3424" s="80">
        <v>-4.168841164980952E-3</v>
      </c>
      <c r="F3424">
        <v>3414</v>
      </c>
      <c r="G3424" s="80">
        <f t="shared" ca="1" si="108"/>
        <v>7.099760937031711E-3</v>
      </c>
    </row>
    <row r="3425" spans="2:7">
      <c r="B3425" s="444">
        <v>41590</v>
      </c>
      <c r="C3425" s="445">
        <v>209.66480999999999</v>
      </c>
      <c r="D3425" s="446">
        <f t="shared" si="107"/>
        <v>3.2624888270930574E-2</v>
      </c>
      <c r="E3425" s="80">
        <v>-4.1739571198575742E-3</v>
      </c>
      <c r="F3425">
        <v>3415</v>
      </c>
      <c r="G3425" s="80">
        <f t="shared" ca="1" si="108"/>
        <v>-1.4596249375024734E-2</v>
      </c>
    </row>
    <row r="3426" spans="2:7">
      <c r="B3426" s="444">
        <v>40276</v>
      </c>
      <c r="C3426" s="445">
        <v>63.090363000000004</v>
      </c>
      <c r="D3426" s="446">
        <f t="shared" si="107"/>
        <v>-2.488863064110014E-2</v>
      </c>
      <c r="E3426" s="80">
        <v>-4.1841230707064803E-3</v>
      </c>
      <c r="F3426">
        <v>3416</v>
      </c>
      <c r="G3426" s="80">
        <f t="shared" ca="1" si="108"/>
        <v>-2.8751247776624741E-3</v>
      </c>
    </row>
    <row r="3427" spans="2:7">
      <c r="B3427" s="444">
        <v>41304</v>
      </c>
      <c r="C3427" s="445">
        <v>131.03772000000001</v>
      </c>
      <c r="D3427" s="446">
        <f t="shared" si="107"/>
        <v>-8.1582282702955089E-2</v>
      </c>
      <c r="E3427" s="80">
        <v>-4.1917538742318738E-3</v>
      </c>
      <c r="F3427">
        <v>3417</v>
      </c>
      <c r="G3427" s="80">
        <f t="shared" ca="1" si="108"/>
        <v>1.6875672405351979E-2</v>
      </c>
    </row>
    <row r="3428" spans="2:7">
      <c r="B3428" s="444">
        <v>44973</v>
      </c>
      <c r="C3428" s="445">
        <v>1058.5191649999999</v>
      </c>
      <c r="D3428" s="446">
        <f t="shared" si="107"/>
        <v>2.5703598959996299E-2</v>
      </c>
      <c r="E3428" s="80">
        <v>-4.1928591894158096E-3</v>
      </c>
      <c r="F3428">
        <v>3418</v>
      </c>
      <c r="G3428" s="80">
        <f t="shared" ca="1" si="108"/>
        <v>-3.7597168553848641E-2</v>
      </c>
    </row>
    <row r="3429" spans="2:7">
      <c r="B3429" s="444">
        <v>43846</v>
      </c>
      <c r="C3429" s="445">
        <v>504.70468099999999</v>
      </c>
      <c r="D3429" s="446">
        <f t="shared" si="107"/>
        <v>0.12463128735219442</v>
      </c>
      <c r="E3429" s="80">
        <v>-4.1962685340845018E-3</v>
      </c>
      <c r="F3429">
        <v>3419</v>
      </c>
      <c r="G3429" s="80">
        <f t="shared" ca="1" si="108"/>
        <v>-6.8938728630178678E-2</v>
      </c>
    </row>
    <row r="3430" spans="2:7">
      <c r="B3430" s="444">
        <v>38987</v>
      </c>
      <c r="C3430" s="445">
        <v>44.916083999999998</v>
      </c>
      <c r="D3430" s="446">
        <f t="shared" si="107"/>
        <v>-8.2939336203043723E-2</v>
      </c>
      <c r="E3430" s="80">
        <v>-4.1981187103764528E-3</v>
      </c>
      <c r="F3430">
        <v>3420</v>
      </c>
      <c r="G3430" s="80">
        <f t="shared" ca="1" si="108"/>
        <v>2.1035117338966845E-3</v>
      </c>
    </row>
    <row r="3431" spans="2:7">
      <c r="B3431" s="444">
        <v>42513</v>
      </c>
      <c r="C3431" s="445">
        <v>296.92602499999998</v>
      </c>
      <c r="D3431" s="446">
        <f t="shared" si="107"/>
        <v>-5.0783992511116427E-3</v>
      </c>
      <c r="E3431" s="80">
        <v>-4.2080545055643848E-3</v>
      </c>
      <c r="F3431">
        <v>3421</v>
      </c>
      <c r="G3431" s="80">
        <f t="shared" ca="1" si="108"/>
        <v>2.6242993181031321E-2</v>
      </c>
    </row>
    <row r="3432" spans="2:7">
      <c r="B3432" s="444">
        <v>42730</v>
      </c>
      <c r="C3432" s="445">
        <v>324.76910400000003</v>
      </c>
      <c r="D3432" s="446">
        <f t="shared" si="107"/>
        <v>0.12423700273626603</v>
      </c>
      <c r="E3432" s="80">
        <v>-4.2201198454762112E-3</v>
      </c>
      <c r="F3432">
        <v>3422</v>
      </c>
      <c r="G3432" s="80">
        <f t="shared" ca="1" si="108"/>
        <v>-9.7209506512446666E-3</v>
      </c>
    </row>
    <row r="3433" spans="2:7">
      <c r="B3433" s="444">
        <v>38008</v>
      </c>
      <c r="C3433" s="445">
        <v>22.910129999999999</v>
      </c>
      <c r="D3433" s="446">
        <f t="shared" si="107"/>
        <v>-7.9607443948529477E-3</v>
      </c>
      <c r="E3433" s="80">
        <v>-4.2230958776027228E-3</v>
      </c>
      <c r="F3433">
        <v>3423</v>
      </c>
      <c r="G3433" s="80">
        <f t="shared" ca="1" si="108"/>
        <v>-2.3216170653652515E-2</v>
      </c>
    </row>
    <row r="3434" spans="2:7">
      <c r="B3434" s="444">
        <v>38313</v>
      </c>
      <c r="C3434" s="445">
        <v>27.405453000000001</v>
      </c>
      <c r="D3434" s="446">
        <f t="shared" si="107"/>
        <v>-0.15009206060471614</v>
      </c>
      <c r="E3434" s="80">
        <v>-4.241776346625814E-3</v>
      </c>
      <c r="F3434">
        <v>3424</v>
      </c>
      <c r="G3434" s="80">
        <f t="shared" ca="1" si="108"/>
        <v>1.9288678251194291E-2</v>
      </c>
    </row>
    <row r="3435" spans="2:7">
      <c r="B3435" s="444">
        <v>45079</v>
      </c>
      <c r="C3435" s="445">
        <v>1085.1026609999999</v>
      </c>
      <c r="D3435" s="446">
        <f t="shared" si="107"/>
        <v>0.16869750077776624</v>
      </c>
      <c r="E3435" s="80">
        <v>-4.2473029256422379E-3</v>
      </c>
      <c r="F3435">
        <v>3425</v>
      </c>
      <c r="G3435" s="80">
        <f t="shared" ca="1" si="108"/>
        <v>-1.8958838681964563E-2</v>
      </c>
    </row>
    <row r="3436" spans="2:7">
      <c r="B3436" s="444">
        <v>38572</v>
      </c>
      <c r="C3436" s="445">
        <v>33.760201000000002</v>
      </c>
      <c r="D3436" s="446">
        <f t="shared" si="107"/>
        <v>-0.11136709210708196</v>
      </c>
      <c r="E3436" s="80">
        <v>-4.2599487804512171E-3</v>
      </c>
      <c r="F3436">
        <v>3426</v>
      </c>
      <c r="G3436" s="80">
        <f t="shared" ca="1" si="108"/>
        <v>-5.8888016267057607E-2</v>
      </c>
    </row>
    <row r="3437" spans="2:7">
      <c r="B3437" s="444">
        <v>43406</v>
      </c>
      <c r="C3437" s="445">
        <v>424.177368</v>
      </c>
      <c r="D3437" s="446">
        <f t="shared" si="107"/>
        <v>9.5806720355456898E-2</v>
      </c>
      <c r="E3437" s="80">
        <v>-4.261929987005475E-3</v>
      </c>
      <c r="F3437">
        <v>3427</v>
      </c>
      <c r="G3437" s="80">
        <f t="shared" ca="1" si="108"/>
        <v>-2.151302150129767E-2</v>
      </c>
    </row>
    <row r="3438" spans="2:7">
      <c r="B3438" s="444">
        <v>39611</v>
      </c>
      <c r="C3438" s="445">
        <v>49.861213999999997</v>
      </c>
      <c r="D3438" s="446">
        <f t="shared" si="107"/>
        <v>-0.10319454821254725</v>
      </c>
      <c r="E3438" s="80">
        <v>-4.2650805484205634E-3</v>
      </c>
      <c r="F3438">
        <v>3428</v>
      </c>
      <c r="G3438" s="80">
        <f t="shared" ca="1" si="108"/>
        <v>-8.6348323975401174E-3</v>
      </c>
    </row>
    <row r="3439" spans="2:7">
      <c r="B3439" s="444">
        <v>44169</v>
      </c>
      <c r="C3439" s="445">
        <v>740.51654099999996</v>
      </c>
      <c r="D3439" s="446">
        <f t="shared" si="107"/>
        <v>9.1023614267364827E-2</v>
      </c>
      <c r="E3439" s="80">
        <v>-4.2914536916518475E-3</v>
      </c>
      <c r="F3439">
        <v>3429</v>
      </c>
      <c r="G3439" s="80">
        <f t="shared" ca="1" si="108"/>
        <v>-2.6821009318526687E-2</v>
      </c>
    </row>
    <row r="3440" spans="2:7">
      <c r="B3440" s="444">
        <v>40484</v>
      </c>
      <c r="C3440" s="445">
        <v>74.866844</v>
      </c>
      <c r="D3440" s="446">
        <f t="shared" si="107"/>
        <v>-6.9696900062044764E-2</v>
      </c>
      <c r="E3440" s="80">
        <v>-4.2915288116872619E-3</v>
      </c>
      <c r="F3440">
        <v>3430</v>
      </c>
      <c r="G3440" s="80">
        <f t="shared" ca="1" si="108"/>
        <v>2.8866165240268978E-2</v>
      </c>
    </row>
    <row r="3441" spans="2:7">
      <c r="B3441" s="444">
        <v>43517</v>
      </c>
      <c r="C3441" s="445">
        <v>445.63549799999998</v>
      </c>
      <c r="D3441" s="446">
        <f t="shared" si="107"/>
        <v>-3.9126498708295654E-2</v>
      </c>
      <c r="E3441" s="80">
        <v>-4.3006606866113906E-3</v>
      </c>
      <c r="F3441">
        <v>3431</v>
      </c>
      <c r="G3441" s="80">
        <f t="shared" ca="1" si="108"/>
        <v>1.259689053323427E-2</v>
      </c>
    </row>
    <row r="3442" spans="2:7">
      <c r="B3442" s="444">
        <v>45289</v>
      </c>
      <c r="C3442" s="445">
        <v>1424.6805420000001</v>
      </c>
      <c r="D3442" s="446">
        <f t="shared" si="107"/>
        <v>-2.7524551900295346E-3</v>
      </c>
      <c r="E3442" s="80">
        <v>-4.3125756313796559E-3</v>
      </c>
      <c r="F3442">
        <v>3432</v>
      </c>
      <c r="G3442" s="80">
        <f t="shared" ca="1" si="108"/>
        <v>-6.0648722459270075E-2</v>
      </c>
    </row>
    <row r="3443" spans="2:7">
      <c r="B3443" s="444">
        <v>45414</v>
      </c>
      <c r="C3443" s="445">
        <v>1332.4586179999999</v>
      </c>
      <c r="D3443" s="446">
        <f t="shared" si="107"/>
        <v>0.11156256119052288</v>
      </c>
      <c r="E3443" s="80">
        <v>-4.3172247924530005E-3</v>
      </c>
      <c r="F3443">
        <v>3433</v>
      </c>
      <c r="G3443" s="80">
        <f t="shared" ca="1" si="108"/>
        <v>-8.7568080991081692E-3</v>
      </c>
    </row>
    <row r="3444" spans="2:7">
      <c r="B3444" s="444">
        <v>40856</v>
      </c>
      <c r="C3444" s="445">
        <v>79.664496999999997</v>
      </c>
      <c r="D3444" s="446">
        <f t="shared" si="107"/>
        <v>5.375012895904252E-2</v>
      </c>
      <c r="E3444" s="80">
        <v>-4.3183721636830263E-3</v>
      </c>
      <c r="F3444">
        <v>3434</v>
      </c>
      <c r="G3444" s="80">
        <f t="shared" ca="1" si="108"/>
        <v>-1.3410289858717553E-3</v>
      </c>
    </row>
    <row r="3445" spans="2:7">
      <c r="B3445" s="444">
        <v>38772</v>
      </c>
      <c r="C3445" s="445">
        <v>49.057575</v>
      </c>
      <c r="D3445" s="446">
        <f t="shared" si="107"/>
        <v>-3.7366238796335383E-2</v>
      </c>
      <c r="E3445" s="80">
        <v>-4.3399811639251995E-3</v>
      </c>
      <c r="F3445">
        <v>3435</v>
      </c>
      <c r="G3445" s="80">
        <f t="shared" ca="1" si="108"/>
        <v>8.6636205070812627E-3</v>
      </c>
    </row>
    <row r="3446" spans="2:7">
      <c r="B3446" s="444">
        <v>40277</v>
      </c>
      <c r="C3446" s="445">
        <v>62.816124000000002</v>
      </c>
      <c r="D3446" s="446">
        <f t="shared" si="107"/>
        <v>-8.6482195509185789E-2</v>
      </c>
      <c r="E3446" s="80">
        <v>-4.346765289652943E-3</v>
      </c>
      <c r="F3446">
        <v>3436</v>
      </c>
      <c r="G3446" s="80">
        <f t="shared" ca="1" si="108"/>
        <v>-1.8319429123626291E-2</v>
      </c>
    </row>
    <row r="3447" spans="2:7">
      <c r="B3447" s="444">
        <v>44090</v>
      </c>
      <c r="C3447" s="445">
        <v>677.65734899999995</v>
      </c>
      <c r="D3447" s="446">
        <f t="shared" si="107"/>
        <v>7.8866156132129106E-3</v>
      </c>
      <c r="E3447" s="80">
        <v>-4.3521497246773455E-3</v>
      </c>
      <c r="F3447">
        <v>3437</v>
      </c>
      <c r="G3447" s="80">
        <f t="shared" ca="1" si="108"/>
        <v>-1.6008998672148125E-2</v>
      </c>
    </row>
    <row r="3448" spans="2:7">
      <c r="B3448" s="444">
        <v>43745</v>
      </c>
      <c r="C3448" s="445">
        <v>456.223297</v>
      </c>
      <c r="D3448" s="446">
        <f t="shared" si="107"/>
        <v>2.4089334207322732E-2</v>
      </c>
      <c r="E3448" s="80">
        <v>-4.3557995063358002E-3</v>
      </c>
      <c r="F3448">
        <v>3438</v>
      </c>
      <c r="G3448" s="80">
        <f t="shared" ca="1" si="108"/>
        <v>-2.6037209313872219E-2</v>
      </c>
    </row>
    <row r="3449" spans="2:7">
      <c r="B3449" s="444">
        <v>42716</v>
      </c>
      <c r="C3449" s="445">
        <v>328.631439</v>
      </c>
      <c r="D3449" s="446">
        <f t="shared" si="107"/>
        <v>-3.6852171479218043E-3</v>
      </c>
      <c r="E3449" s="80">
        <v>-4.3569938517502571E-3</v>
      </c>
      <c r="F3449">
        <v>3439</v>
      </c>
      <c r="G3449" s="80">
        <f t="shared" ca="1" si="108"/>
        <v>3.7595929731642448E-2</v>
      </c>
    </row>
    <row r="3450" spans="2:7">
      <c r="B3450" s="444">
        <v>42874</v>
      </c>
      <c r="C3450" s="445">
        <v>349.66696200000001</v>
      </c>
      <c r="D3450" s="446">
        <f t="shared" si="107"/>
        <v>-2.9451046972269412E-2</v>
      </c>
      <c r="E3450" s="80">
        <v>-4.3611961013239053E-3</v>
      </c>
      <c r="F3450">
        <v>3440</v>
      </c>
      <c r="G3450" s="80">
        <f t="shared" ca="1" si="108"/>
        <v>-2.6291879361493752E-2</v>
      </c>
    </row>
    <row r="3451" spans="2:7">
      <c r="B3451" s="444">
        <v>44175</v>
      </c>
      <c r="C3451" s="445">
        <v>747.63275099999998</v>
      </c>
      <c r="D3451" s="446">
        <f t="shared" si="107"/>
        <v>1.9736842105263053E-2</v>
      </c>
      <c r="E3451" s="80">
        <v>-4.3651429001101416E-3</v>
      </c>
      <c r="F3451">
        <v>3441</v>
      </c>
      <c r="G3451" s="80">
        <f t="shared" ca="1" si="108"/>
        <v>-5.1684296287877116E-3</v>
      </c>
    </row>
    <row r="3452" spans="2:7">
      <c r="B3452" s="444">
        <v>43320</v>
      </c>
      <c r="C3452" s="445">
        <v>406.44036899999998</v>
      </c>
      <c r="D3452" s="446">
        <f t="shared" si="107"/>
        <v>8.9235875386588281E-2</v>
      </c>
      <c r="E3452" s="80">
        <v>-4.386957018495119E-3</v>
      </c>
      <c r="F3452">
        <v>3442</v>
      </c>
      <c r="G3452" s="80">
        <f t="shared" ca="1" si="108"/>
        <v>-3.9238773761636802E-3</v>
      </c>
    </row>
    <row r="3453" spans="2:7">
      <c r="B3453" s="444">
        <v>39771</v>
      </c>
      <c r="C3453" s="445">
        <v>23.977194000000001</v>
      </c>
      <c r="D3453" s="446">
        <f t="shared" si="107"/>
        <v>-5.7067665607662743E-2</v>
      </c>
      <c r="E3453" s="80">
        <v>-4.3986811015578331E-3</v>
      </c>
      <c r="F3453">
        <v>3443</v>
      </c>
      <c r="G3453" s="80">
        <f t="shared" ca="1" si="108"/>
        <v>-1.5986356430820553E-2</v>
      </c>
    </row>
    <row r="3454" spans="2:7">
      <c r="B3454" s="444">
        <v>42178</v>
      </c>
      <c r="C3454" s="445">
        <v>365.60864299999997</v>
      </c>
      <c r="D3454" s="446">
        <f t="shared" si="107"/>
        <v>8.9842639725071782E-2</v>
      </c>
      <c r="E3454" s="80">
        <v>-4.4009800950476352E-3</v>
      </c>
      <c r="F3454">
        <v>3444</v>
      </c>
      <c r="G3454" s="80">
        <f t="shared" ca="1" si="108"/>
        <v>2.2145434858437254E-2</v>
      </c>
    </row>
    <row r="3455" spans="2:7">
      <c r="B3455" s="444">
        <v>38701</v>
      </c>
      <c r="C3455" s="445">
        <v>43.261715000000002</v>
      </c>
      <c r="D3455" s="446">
        <f t="shared" si="107"/>
        <v>-4.83672666469952E-2</v>
      </c>
      <c r="E3455" s="80">
        <v>-4.4100401382208831E-3</v>
      </c>
      <c r="F3455">
        <v>3445</v>
      </c>
      <c r="G3455" s="80">
        <f t="shared" ca="1" si="108"/>
        <v>7.4320755435471841E-2</v>
      </c>
    </row>
    <row r="3456" spans="2:7">
      <c r="B3456" s="444">
        <v>40668</v>
      </c>
      <c r="C3456" s="445">
        <v>92.258117999999996</v>
      </c>
      <c r="D3456" s="446">
        <f t="shared" si="107"/>
        <v>-7.1464450431526605E-2</v>
      </c>
      <c r="E3456" s="80">
        <v>-4.4119715503353474E-3</v>
      </c>
      <c r="F3456">
        <v>3446</v>
      </c>
      <c r="G3456" s="80">
        <f t="shared" ca="1" si="108"/>
        <v>3.9458575921306662E-3</v>
      </c>
    </row>
    <row r="3457" spans="2:7">
      <c r="B3457" s="444">
        <v>43798</v>
      </c>
      <c r="C3457" s="445">
        <v>479.67156999999997</v>
      </c>
      <c r="D3457" s="446">
        <f t="shared" si="107"/>
        <v>3.6835377112826029E-2</v>
      </c>
      <c r="E3457" s="80">
        <v>-4.414484826645193E-3</v>
      </c>
      <c r="F3457">
        <v>3447</v>
      </c>
      <c r="G3457" s="80">
        <f t="shared" ca="1" si="108"/>
        <v>3.5030627714173951E-2</v>
      </c>
    </row>
    <row r="3458" spans="2:7">
      <c r="B3458" s="444">
        <v>42242</v>
      </c>
      <c r="C3458" s="445">
        <v>360.63574199999999</v>
      </c>
      <c r="D3458" s="446">
        <f t="shared" si="107"/>
        <v>0.11837123719255516</v>
      </c>
      <c r="E3458" s="80">
        <v>-4.4310381398320331E-3</v>
      </c>
      <c r="F3458">
        <v>3448</v>
      </c>
      <c r="G3458" s="80">
        <f t="shared" ca="1" si="108"/>
        <v>-1.5562391041748913E-2</v>
      </c>
    </row>
    <row r="3459" spans="2:7">
      <c r="B3459" s="444">
        <v>37771</v>
      </c>
      <c r="C3459" s="445">
        <v>9.0850469999999994</v>
      </c>
      <c r="D3459" s="446">
        <f t="shared" si="107"/>
        <v>-0.1657058290813509</v>
      </c>
      <c r="E3459" s="80">
        <v>-4.4349263241824088E-3</v>
      </c>
      <c r="F3459">
        <v>3449</v>
      </c>
      <c r="G3459" s="80">
        <f t="shared" ca="1" si="108"/>
        <v>4.2469945507244304E-2</v>
      </c>
    </row>
    <row r="3460" spans="2:7">
      <c r="B3460" s="444">
        <v>45273</v>
      </c>
      <c r="C3460" s="445">
        <v>1330.5180660000001</v>
      </c>
      <c r="D3460" s="446">
        <f t="shared" si="107"/>
        <v>0.11995349297447055</v>
      </c>
      <c r="E3460" s="80">
        <v>-4.4354473601282418E-3</v>
      </c>
      <c r="F3460">
        <v>3450</v>
      </c>
      <c r="G3460" s="80">
        <f t="shared" ca="1" si="108"/>
        <v>1.772955883457725E-2</v>
      </c>
    </row>
    <row r="3461" spans="2:7">
      <c r="B3461" s="444">
        <v>40424</v>
      </c>
      <c r="C3461" s="445">
        <v>73.700996000000004</v>
      </c>
      <c r="D3461" s="446">
        <f t="shared" si="107"/>
        <v>5.6781344766286823E-2</v>
      </c>
      <c r="E3461" s="80">
        <v>-4.4567989190787971E-3</v>
      </c>
      <c r="F3461">
        <v>3451</v>
      </c>
      <c r="G3461" s="80">
        <f t="shared" ca="1" si="108"/>
        <v>2.8027808302937482E-2</v>
      </c>
    </row>
    <row r="3462" spans="2:7">
      <c r="B3462" s="444">
        <v>38252</v>
      </c>
      <c r="C3462" s="445">
        <v>27.087109000000002</v>
      </c>
      <c r="D3462" s="446">
        <f t="shared" si="107"/>
        <v>-4.5870644284253359E-2</v>
      </c>
      <c r="E3462" s="80">
        <v>-4.4579610203508979E-3</v>
      </c>
      <c r="F3462">
        <v>3452</v>
      </c>
      <c r="G3462" s="80">
        <f t="shared" ca="1" si="108"/>
        <v>2.1893172331962682E-2</v>
      </c>
    </row>
    <row r="3463" spans="2:7">
      <c r="B3463" s="444">
        <v>40091</v>
      </c>
      <c r="C3463" s="445">
        <v>60.674007000000003</v>
      </c>
      <c r="D3463" s="446">
        <f t="shared" si="107"/>
        <v>1.5244751703005877E-2</v>
      </c>
      <c r="E3463" s="80">
        <v>-4.458915672869046E-3</v>
      </c>
      <c r="F3463">
        <v>3453</v>
      </c>
      <c r="G3463" s="80">
        <f t="shared" ca="1" si="108"/>
        <v>4.2364315684595699E-2</v>
      </c>
    </row>
    <row r="3464" spans="2:7">
      <c r="B3464" s="444">
        <v>39489</v>
      </c>
      <c r="C3464" s="445">
        <v>43.453316000000001</v>
      </c>
      <c r="D3464" s="446">
        <f t="shared" si="107"/>
        <v>-2.7675867333119886E-2</v>
      </c>
      <c r="E3464" s="80">
        <v>-4.4688947877464802E-3</v>
      </c>
      <c r="F3464">
        <v>3454</v>
      </c>
      <c r="G3464" s="80">
        <f t="shared" ca="1" si="108"/>
        <v>2.3188217180151776E-2</v>
      </c>
    </row>
    <row r="3465" spans="2:7">
      <c r="B3465" s="444">
        <v>40613</v>
      </c>
      <c r="C3465" s="445">
        <v>84.210892000000001</v>
      </c>
      <c r="D3465" s="446">
        <f t="shared" si="107"/>
        <v>-5.3000979340577348E-2</v>
      </c>
      <c r="E3465" s="80">
        <v>-4.4860662035168808E-3</v>
      </c>
      <c r="F3465">
        <v>3455</v>
      </c>
      <c r="G3465" s="80">
        <f t="shared" ca="1" si="108"/>
        <v>-2.9852703258806578E-2</v>
      </c>
    </row>
    <row r="3466" spans="2:7">
      <c r="B3466" s="444">
        <v>42886</v>
      </c>
      <c r="C3466" s="445">
        <v>360.25900300000001</v>
      </c>
      <c r="D3466" s="446">
        <f t="shared" si="107"/>
        <v>0.11435624269195799</v>
      </c>
      <c r="E3466" s="80">
        <v>-4.4922350041273207E-3</v>
      </c>
      <c r="F3466">
        <v>3456</v>
      </c>
      <c r="G3466" s="80">
        <f t="shared" ca="1" si="108"/>
        <v>1.0830835465632226E-2</v>
      </c>
    </row>
    <row r="3467" spans="2:7">
      <c r="B3467" s="444">
        <v>38485</v>
      </c>
      <c r="C3467" s="445">
        <v>27.764126000000001</v>
      </c>
      <c r="D3467" s="446">
        <f t="shared" ref="D3467:D3530" si="109">B3467/B3468-1</f>
        <v>-3.4229215287711057E-2</v>
      </c>
      <c r="E3467" s="80">
        <v>-4.5023082720089258E-3</v>
      </c>
      <c r="F3467">
        <v>3457</v>
      </c>
      <c r="G3467" s="80">
        <f t="shared" ref="G3467:G3530" ca="1" si="110">_xlfn.NORM.INV(RAND(),M$13,M$14)</f>
        <v>3.086149919683949E-2</v>
      </c>
    </row>
    <row r="3468" spans="2:7">
      <c r="B3468" s="444">
        <v>39849</v>
      </c>
      <c r="C3468" s="445">
        <v>21.849436000000001</v>
      </c>
      <c r="D3468" s="446">
        <f t="shared" si="109"/>
        <v>-6.7336048307821916E-2</v>
      </c>
      <c r="E3468" s="80">
        <v>-4.5044488864992571E-3</v>
      </c>
      <c r="F3468">
        <v>3458</v>
      </c>
      <c r="G3468" s="80">
        <f t="shared" ca="1" si="110"/>
        <v>8.1406057326799865E-3</v>
      </c>
    </row>
    <row r="3469" spans="2:7">
      <c r="B3469" s="444">
        <v>42726</v>
      </c>
      <c r="C3469" s="445">
        <v>335.739868</v>
      </c>
      <c r="D3469" s="446">
        <f t="shared" si="109"/>
        <v>-5.3311605168199216E-3</v>
      </c>
      <c r="E3469" s="80">
        <v>-4.5077781822330243E-3</v>
      </c>
      <c r="F3469">
        <v>3459</v>
      </c>
      <c r="G3469" s="80">
        <f t="shared" ca="1" si="110"/>
        <v>3.0763856945448167E-3</v>
      </c>
    </row>
    <row r="3470" spans="2:7">
      <c r="B3470" s="444">
        <v>42955</v>
      </c>
      <c r="C3470" s="445">
        <v>368.49353000000002</v>
      </c>
      <c r="D3470" s="446">
        <f t="shared" si="109"/>
        <v>-3.4067910951203095E-2</v>
      </c>
      <c r="E3470" s="80">
        <v>-4.5150022020595815E-3</v>
      </c>
      <c r="F3470">
        <v>3460</v>
      </c>
      <c r="G3470" s="80">
        <f t="shared" ca="1" si="110"/>
        <v>4.9154143337459655E-2</v>
      </c>
    </row>
    <row r="3471" spans="2:7">
      <c r="B3471" s="444">
        <v>44470</v>
      </c>
      <c r="C3471" s="445">
        <v>1121.915894</v>
      </c>
      <c r="D3471" s="446">
        <f t="shared" si="109"/>
        <v>-6.5677776784915931E-3</v>
      </c>
      <c r="E3471" s="80">
        <v>-4.532750077586134E-3</v>
      </c>
      <c r="F3471">
        <v>3461</v>
      </c>
      <c r="G3471" s="80">
        <f t="shared" ca="1" si="110"/>
        <v>-3.2007686173025442E-2</v>
      </c>
    </row>
    <row r="3472" spans="2:7">
      <c r="B3472" s="444">
        <v>44764</v>
      </c>
      <c r="C3472" s="445">
        <v>847.22894299999996</v>
      </c>
      <c r="D3472" s="446">
        <f t="shared" si="109"/>
        <v>0.1315184146002375</v>
      </c>
      <c r="E3472" s="80">
        <v>-4.543415543132312E-3</v>
      </c>
      <c r="F3472">
        <v>3462</v>
      </c>
      <c r="G3472" s="80">
        <f t="shared" ca="1" si="110"/>
        <v>1.8385477792457298E-2</v>
      </c>
    </row>
    <row r="3473" spans="2:7">
      <c r="B3473" s="444">
        <v>39561</v>
      </c>
      <c r="C3473" s="445">
        <v>44.846046000000001</v>
      </c>
      <c r="D3473" s="446">
        <f t="shared" si="109"/>
        <v>-0.10798196166854568</v>
      </c>
      <c r="E3473" s="80">
        <v>-4.5512113437982116E-3</v>
      </c>
      <c r="F3473">
        <v>3463</v>
      </c>
      <c r="G3473" s="80">
        <f t="shared" ca="1" si="110"/>
        <v>3.4319072361539638E-2</v>
      </c>
    </row>
    <row r="3474" spans="2:7">
      <c r="B3474" s="444">
        <v>44350</v>
      </c>
      <c r="C3474" s="445">
        <v>822.501892</v>
      </c>
      <c r="D3474" s="446">
        <f t="shared" si="109"/>
        <v>-1.2908969508123702E-2</v>
      </c>
      <c r="E3474" s="80">
        <v>-4.5562162004572082E-3</v>
      </c>
      <c r="F3474">
        <v>3464</v>
      </c>
      <c r="G3474" s="80">
        <f t="shared" ca="1" si="110"/>
        <v>1.1008180703848982E-2</v>
      </c>
    </row>
    <row r="3475" spans="2:7">
      <c r="B3475" s="444">
        <v>44930</v>
      </c>
      <c r="C3475" s="445">
        <v>963.89794900000004</v>
      </c>
      <c r="D3475" s="446">
        <f t="shared" si="109"/>
        <v>0.15249454918558425</v>
      </c>
      <c r="E3475" s="80">
        <v>-4.5612733274459361E-3</v>
      </c>
      <c r="F3475">
        <v>3465</v>
      </c>
      <c r="G3475" s="80">
        <f t="shared" ca="1" si="110"/>
        <v>1.3414117499175997E-2</v>
      </c>
    </row>
    <row r="3476" spans="2:7">
      <c r="B3476" s="444">
        <v>38985</v>
      </c>
      <c r="C3476" s="445">
        <v>44.984062000000002</v>
      </c>
      <c r="D3476" s="446">
        <f t="shared" si="109"/>
        <v>-9.8716911339729485E-2</v>
      </c>
      <c r="E3476" s="80">
        <v>-4.5834373082382918E-3</v>
      </c>
      <c r="F3476">
        <v>3466</v>
      </c>
      <c r="G3476" s="80">
        <f t="shared" ca="1" si="110"/>
        <v>2.1588360321394481E-3</v>
      </c>
    </row>
    <row r="3477" spans="2:7">
      <c r="B3477" s="444">
        <v>43255</v>
      </c>
      <c r="C3477" s="445">
        <v>378.75979599999999</v>
      </c>
      <c r="D3477" s="446">
        <f t="shared" si="109"/>
        <v>0.1031061919820464</v>
      </c>
      <c r="E3477" s="80">
        <v>-4.5864788090785868E-3</v>
      </c>
      <c r="F3477">
        <v>3467</v>
      </c>
      <c r="G3477" s="80">
        <f t="shared" ca="1" si="110"/>
        <v>-7.5124142254631267E-3</v>
      </c>
    </row>
    <row r="3478" spans="2:7">
      <c r="B3478" s="444">
        <v>39212</v>
      </c>
      <c r="C3478" s="445">
        <v>53.962401999999997</v>
      </c>
      <c r="D3478" s="446">
        <f t="shared" si="109"/>
        <v>-3.2900902678439259E-2</v>
      </c>
      <c r="E3478" s="80">
        <v>-4.5918076534923191E-3</v>
      </c>
      <c r="F3478">
        <v>3468</v>
      </c>
      <c r="G3478" s="80">
        <f t="shared" ca="1" si="110"/>
        <v>1.4425088735779213E-3</v>
      </c>
    </row>
    <row r="3479" spans="2:7">
      <c r="B3479" s="444">
        <v>40546</v>
      </c>
      <c r="C3479" s="445">
        <v>83.735480999999993</v>
      </c>
      <c r="D3479" s="446">
        <f t="shared" si="109"/>
        <v>7.3554331709383636E-2</v>
      </c>
      <c r="E3479" s="80">
        <v>-4.60235183052915E-3</v>
      </c>
      <c r="F3479">
        <v>3469</v>
      </c>
      <c r="G3479" s="80">
        <f t="shared" ca="1" si="110"/>
        <v>-1.6665653493047033E-2</v>
      </c>
    </row>
    <row r="3480" spans="2:7">
      <c r="B3480" s="444">
        <v>37768</v>
      </c>
      <c r="C3480" s="445">
        <v>8.7501940000000005</v>
      </c>
      <c r="D3480" s="446">
        <f t="shared" si="109"/>
        <v>-0.13911239771147232</v>
      </c>
      <c r="E3480" s="80">
        <v>-4.6051065924849199E-3</v>
      </c>
      <c r="F3480">
        <v>3470</v>
      </c>
      <c r="G3480" s="80">
        <f t="shared" ca="1" si="110"/>
        <v>-1.989805581857575E-2</v>
      </c>
    </row>
    <row r="3481" spans="2:7">
      <c r="B3481" s="444">
        <v>43871</v>
      </c>
      <c r="C3481" s="445">
        <v>516.34002699999996</v>
      </c>
      <c r="D3481" s="446">
        <f t="shared" si="109"/>
        <v>7.7179281038244341E-3</v>
      </c>
      <c r="E3481" s="80">
        <v>-4.6076692004360931E-3</v>
      </c>
      <c r="F3481">
        <v>3471</v>
      </c>
      <c r="G3481" s="80">
        <f t="shared" ca="1" si="110"/>
        <v>7.8453194315738512E-3</v>
      </c>
    </row>
    <row r="3482" spans="2:7">
      <c r="B3482" s="444">
        <v>43535</v>
      </c>
      <c r="C3482" s="445">
        <v>424.90631100000002</v>
      </c>
      <c r="D3482" s="446">
        <f t="shared" si="109"/>
        <v>-1.0325837540156035E-3</v>
      </c>
      <c r="E3482" s="80">
        <v>-4.6080924188237615E-3</v>
      </c>
      <c r="F3482">
        <v>3472</v>
      </c>
      <c r="G3482" s="80">
        <f t="shared" ca="1" si="110"/>
        <v>-3.1168504617279233E-3</v>
      </c>
    </row>
    <row r="3483" spans="2:7">
      <c r="B3483" s="444">
        <v>43580</v>
      </c>
      <c r="C3483" s="445">
        <v>479.60601800000001</v>
      </c>
      <c r="D3483" s="446">
        <f t="shared" si="109"/>
        <v>5.1843985325352282E-2</v>
      </c>
      <c r="E3483" s="80">
        <v>-4.6094286151044939E-3</v>
      </c>
      <c r="F3483">
        <v>3473</v>
      </c>
      <c r="G3483" s="80">
        <f t="shared" ca="1" si="110"/>
        <v>2.4339716904433362E-2</v>
      </c>
    </row>
    <row r="3484" spans="2:7">
      <c r="B3484" s="444">
        <v>41432</v>
      </c>
      <c r="C3484" s="445">
        <v>141.92150899999999</v>
      </c>
      <c r="D3484" s="446">
        <f t="shared" si="109"/>
        <v>0.10091938141042678</v>
      </c>
      <c r="E3484" s="80">
        <v>-4.6143615310770825E-3</v>
      </c>
      <c r="F3484">
        <v>3474</v>
      </c>
      <c r="G3484" s="80">
        <f t="shared" ca="1" si="110"/>
        <v>2.4906727410314182E-2</v>
      </c>
    </row>
    <row r="3485" spans="2:7">
      <c r="B3485" s="444">
        <v>37634</v>
      </c>
      <c r="C3485" s="445">
        <v>12.654301999999999</v>
      </c>
      <c r="D3485" s="446">
        <f t="shared" si="109"/>
        <v>-0.11526435808825253</v>
      </c>
      <c r="E3485" s="80">
        <v>-4.631021813036984E-3</v>
      </c>
      <c r="F3485">
        <v>3475</v>
      </c>
      <c r="G3485" s="80">
        <f t="shared" ca="1" si="110"/>
        <v>2.1735666351977819E-2</v>
      </c>
    </row>
    <row r="3486" spans="2:7">
      <c r="B3486" s="444">
        <v>42537</v>
      </c>
      <c r="C3486" s="445">
        <v>304.27261399999998</v>
      </c>
      <c r="D3486" s="446">
        <f t="shared" si="109"/>
        <v>5.5613460393091119E-2</v>
      </c>
      <c r="E3486" s="80">
        <v>-4.6349975192474524E-3</v>
      </c>
      <c r="F3486">
        <v>3476</v>
      </c>
      <c r="G3486" s="80">
        <f t="shared" ca="1" si="110"/>
        <v>-1.1125845095962714E-2</v>
      </c>
    </row>
    <row r="3487" spans="2:7">
      <c r="B3487" s="444">
        <v>40296</v>
      </c>
      <c r="C3487" s="445">
        <v>70.777518999999998</v>
      </c>
      <c r="D3487" s="446">
        <f t="shared" si="109"/>
        <v>-1.5874566502222409E-2</v>
      </c>
      <c r="E3487" s="80">
        <v>-4.640145532955775E-3</v>
      </c>
      <c r="F3487">
        <v>3477</v>
      </c>
      <c r="G3487" s="80">
        <f t="shared" ca="1" si="110"/>
        <v>-4.3063613553388129E-4</v>
      </c>
    </row>
    <row r="3488" spans="2:7">
      <c r="B3488" s="444">
        <v>40946</v>
      </c>
      <c r="C3488" s="445">
        <v>86.426361</v>
      </c>
      <c r="D3488" s="446">
        <f t="shared" si="109"/>
        <v>-7.6023919666027284E-2</v>
      </c>
      <c r="E3488" s="80">
        <v>-4.6464456775104912E-3</v>
      </c>
      <c r="F3488">
        <v>3478</v>
      </c>
      <c r="G3488" s="80">
        <f t="shared" ca="1" si="110"/>
        <v>-3.8746115079405674E-2</v>
      </c>
    </row>
    <row r="3489" spans="2:7">
      <c r="B3489" s="444">
        <v>44315</v>
      </c>
      <c r="C3489" s="445">
        <v>796.32415800000001</v>
      </c>
      <c r="D3489" s="446">
        <f t="shared" si="109"/>
        <v>4.7314064235577824E-2</v>
      </c>
      <c r="E3489" s="80">
        <v>-4.6506179607844755E-3</v>
      </c>
      <c r="F3489">
        <v>3479</v>
      </c>
      <c r="G3489" s="80">
        <f t="shared" ca="1" si="110"/>
        <v>-2.7527428055379929E-2</v>
      </c>
    </row>
    <row r="3490" spans="2:7">
      <c r="B3490" s="444">
        <v>42313</v>
      </c>
      <c r="C3490" s="445">
        <v>349.78237899999999</v>
      </c>
      <c r="D3490" s="446">
        <f t="shared" si="109"/>
        <v>2.9363110008271409E-2</v>
      </c>
      <c r="E3490" s="80">
        <v>-4.6507149952951243E-3</v>
      </c>
      <c r="F3490">
        <v>3480</v>
      </c>
      <c r="G3490" s="80">
        <f t="shared" ca="1" si="110"/>
        <v>2.4629912428700884E-2</v>
      </c>
    </row>
    <row r="3491" spans="2:7">
      <c r="B3491" s="444">
        <v>41106</v>
      </c>
      <c r="C3491" s="445">
        <v>90.678719000000001</v>
      </c>
      <c r="D3491" s="446">
        <f t="shared" si="109"/>
        <v>-2.7652276759314032E-2</v>
      </c>
      <c r="E3491" s="80">
        <v>-4.6529509608478348E-3</v>
      </c>
      <c r="F3491">
        <v>3481</v>
      </c>
      <c r="G3491" s="80">
        <f t="shared" ca="1" si="110"/>
        <v>1.8071786843559028E-2</v>
      </c>
    </row>
    <row r="3492" spans="2:7">
      <c r="B3492" s="444">
        <v>42275</v>
      </c>
      <c r="C3492" s="445">
        <v>376.68615699999998</v>
      </c>
      <c r="D3492" s="446">
        <f t="shared" si="109"/>
        <v>1.7791795069337368E-2</v>
      </c>
      <c r="E3492" s="80">
        <v>-4.6599322641304175E-3</v>
      </c>
      <c r="F3492">
        <v>3482</v>
      </c>
      <c r="G3492" s="80">
        <f t="shared" ca="1" si="110"/>
        <v>-1.6878650747778244E-2</v>
      </c>
    </row>
    <row r="3493" spans="2:7">
      <c r="B3493" s="444">
        <v>41536</v>
      </c>
      <c r="C3493" s="445">
        <v>195.28038000000001</v>
      </c>
      <c r="D3493" s="446">
        <f t="shared" si="109"/>
        <v>-4.4402521511066162E-2</v>
      </c>
      <c r="E3493" s="80">
        <v>-4.6654635551588441E-3</v>
      </c>
      <c r="F3493">
        <v>3483</v>
      </c>
      <c r="G3493" s="80">
        <f t="shared" ca="1" si="110"/>
        <v>2.7335297983524087E-2</v>
      </c>
    </row>
    <row r="3494" spans="2:7">
      <c r="B3494" s="444">
        <v>43466</v>
      </c>
      <c r="C3494" s="445">
        <v>405.28231799999998</v>
      </c>
      <c r="D3494" s="446">
        <f t="shared" si="109"/>
        <v>3.7102431342606934E-2</v>
      </c>
      <c r="E3494" s="80">
        <v>-4.6663488549393284E-3</v>
      </c>
      <c r="F3494">
        <v>3484</v>
      </c>
      <c r="G3494" s="80">
        <f t="shared" ca="1" si="110"/>
        <v>-1.342097456240612E-2</v>
      </c>
    </row>
    <row r="3495" spans="2:7">
      <c r="B3495" s="444">
        <v>41911</v>
      </c>
      <c r="C3495" s="445">
        <v>332.010986</v>
      </c>
      <c r="D3495" s="446">
        <f t="shared" si="109"/>
        <v>0.10556859848584765</v>
      </c>
      <c r="E3495" s="80">
        <v>-4.66737097710479E-3</v>
      </c>
      <c r="F3495">
        <v>3485</v>
      </c>
      <c r="G3495" s="80">
        <f t="shared" ca="1" si="110"/>
        <v>1.3891224930196686E-2</v>
      </c>
    </row>
    <row r="3496" spans="2:7">
      <c r="B3496" s="444">
        <v>37909</v>
      </c>
      <c r="C3496" s="445">
        <v>14.887843</v>
      </c>
      <c r="D3496" s="446">
        <f t="shared" si="109"/>
        <v>-0.11355080088857705</v>
      </c>
      <c r="E3496" s="80">
        <v>-4.6738968965527317E-3</v>
      </c>
      <c r="F3496">
        <v>3486</v>
      </c>
      <c r="G3496" s="80">
        <f t="shared" ca="1" si="110"/>
        <v>1.1567404158965225E-2</v>
      </c>
    </row>
    <row r="3497" spans="2:7">
      <c r="B3497" s="444">
        <v>42765</v>
      </c>
      <c r="C3497" s="445">
        <v>345.25207499999999</v>
      </c>
      <c r="D3497" s="446">
        <f t="shared" si="109"/>
        <v>-7.8646993318485237E-3</v>
      </c>
      <c r="E3497" s="80">
        <v>-4.678791653931369E-3</v>
      </c>
      <c r="F3497">
        <v>3487</v>
      </c>
      <c r="G3497" s="80">
        <f t="shared" ca="1" si="110"/>
        <v>2.8179553872450928E-3</v>
      </c>
    </row>
    <row r="3498" spans="2:7">
      <c r="B3498" s="444">
        <v>43104</v>
      </c>
      <c r="C3498" s="445">
        <v>374.005157</v>
      </c>
      <c r="D3498" s="446">
        <f t="shared" si="109"/>
        <v>-3.648068669527893E-2</v>
      </c>
      <c r="E3498" s="80">
        <v>-4.6806509076308123E-3</v>
      </c>
      <c r="F3498">
        <v>3488</v>
      </c>
      <c r="G3498" s="80">
        <f t="shared" ca="1" si="110"/>
        <v>4.1557812342652344E-2</v>
      </c>
    </row>
    <row r="3499" spans="2:7">
      <c r="B3499" s="444">
        <v>44736</v>
      </c>
      <c r="C3499" s="445">
        <v>880.10784899999999</v>
      </c>
      <c r="D3499" s="446">
        <f t="shared" si="109"/>
        <v>0.16339427352872327</v>
      </c>
      <c r="E3499" s="80">
        <v>-4.6846410595957622E-3</v>
      </c>
      <c r="F3499">
        <v>3489</v>
      </c>
      <c r="G3499" s="80">
        <f t="shared" ca="1" si="110"/>
        <v>3.1173815672515554E-2</v>
      </c>
    </row>
    <row r="3500" spans="2:7">
      <c r="B3500" s="444">
        <v>38453</v>
      </c>
      <c r="C3500" s="445">
        <v>28.615079999999999</v>
      </c>
      <c r="D3500" s="446">
        <f t="shared" si="109"/>
        <v>-0.10570259081817757</v>
      </c>
      <c r="E3500" s="80">
        <v>-4.6947043888928564E-3</v>
      </c>
      <c r="F3500">
        <v>3490</v>
      </c>
      <c r="G3500" s="80">
        <f t="shared" ca="1" si="110"/>
        <v>-3.3607654497936198E-3</v>
      </c>
    </row>
    <row r="3501" spans="2:7">
      <c r="B3501" s="444">
        <v>42998</v>
      </c>
      <c r="C3501" s="445">
        <v>371.60613999999998</v>
      </c>
      <c r="D3501" s="446">
        <f t="shared" si="109"/>
        <v>2.7752512885095282E-3</v>
      </c>
      <c r="E3501" s="80">
        <v>-4.6996603759770217E-3</v>
      </c>
      <c r="F3501">
        <v>3491</v>
      </c>
      <c r="G3501" s="80">
        <f t="shared" ca="1" si="110"/>
        <v>-1.2986750716491009E-3</v>
      </c>
    </row>
    <row r="3502" spans="2:7">
      <c r="B3502" s="444">
        <v>42879</v>
      </c>
      <c r="C3502" s="445">
        <v>356.34060699999998</v>
      </c>
      <c r="D3502" s="446">
        <f t="shared" si="109"/>
        <v>5.7229975372345976E-3</v>
      </c>
      <c r="E3502" s="80">
        <v>-4.7153519943125E-3</v>
      </c>
      <c r="F3502">
        <v>3492</v>
      </c>
      <c r="G3502" s="80">
        <f t="shared" ca="1" si="110"/>
        <v>2.4960460305796287E-3</v>
      </c>
    </row>
    <row r="3503" spans="2:7">
      <c r="B3503" s="444">
        <v>42635</v>
      </c>
      <c r="C3503" s="445">
        <v>321.67312600000002</v>
      </c>
      <c r="D3503" s="446">
        <f t="shared" si="109"/>
        <v>8.990745948156853E-2</v>
      </c>
      <c r="E3503" s="80">
        <v>-4.731324607741394E-3</v>
      </c>
      <c r="F3503">
        <v>3493</v>
      </c>
      <c r="G3503" s="80">
        <f t="shared" ca="1" si="110"/>
        <v>-1.9100556463769822E-2</v>
      </c>
    </row>
    <row r="3504" spans="2:7">
      <c r="B3504" s="444">
        <v>39118</v>
      </c>
      <c r="C3504" s="445">
        <v>53.714725000000001</v>
      </c>
      <c r="D3504" s="446">
        <f t="shared" si="109"/>
        <v>-4.5133888251519538E-2</v>
      </c>
      <c r="E3504" s="80">
        <v>-4.7377799971002332E-3</v>
      </c>
      <c r="F3504">
        <v>3494</v>
      </c>
      <c r="G3504" s="80">
        <f t="shared" ca="1" si="110"/>
        <v>3.1063419637116694E-3</v>
      </c>
    </row>
    <row r="3505" spans="2:7">
      <c r="B3505" s="444">
        <v>40967</v>
      </c>
      <c r="C3505" s="445">
        <v>90.498123000000007</v>
      </c>
      <c r="D3505" s="446">
        <f t="shared" si="109"/>
        <v>-3.5117056856187268E-2</v>
      </c>
      <c r="E3505" s="80">
        <v>-4.7460521141171608E-3</v>
      </c>
      <c r="F3505">
        <v>3495</v>
      </c>
      <c r="G3505" s="80">
        <f t="shared" ca="1" si="110"/>
        <v>-6.552777967661301E-3</v>
      </c>
    </row>
    <row r="3506" spans="2:7">
      <c r="B3506" s="444">
        <v>42458</v>
      </c>
      <c r="C3506" s="445">
        <v>323.91781600000002</v>
      </c>
      <c r="D3506" s="446">
        <f t="shared" si="109"/>
        <v>9.8439965849998812E-2</v>
      </c>
      <c r="E3506" s="80">
        <v>-4.7490859726898593E-3</v>
      </c>
      <c r="F3506">
        <v>3496</v>
      </c>
      <c r="G3506" s="80">
        <f t="shared" ca="1" si="110"/>
        <v>-4.9222156829180998E-2</v>
      </c>
    </row>
    <row r="3507" spans="2:7">
      <c r="B3507" s="444">
        <v>38653</v>
      </c>
      <c r="C3507" s="445">
        <v>32.873362999999998</v>
      </c>
      <c r="D3507" s="446">
        <f t="shared" si="109"/>
        <v>-2.1864007895336157E-2</v>
      </c>
      <c r="E3507" s="80">
        <v>-4.7521176523623865E-3</v>
      </c>
      <c r="F3507">
        <v>3497</v>
      </c>
      <c r="G3507" s="80">
        <f t="shared" ca="1" si="110"/>
        <v>-1.8473598194354797E-2</v>
      </c>
    </row>
    <row r="3508" spans="2:7">
      <c r="B3508" s="444">
        <v>39517</v>
      </c>
      <c r="C3508" s="445">
        <v>46.150063000000003</v>
      </c>
      <c r="D3508" s="446">
        <f t="shared" si="109"/>
        <v>-3.9076938041046616E-2</v>
      </c>
      <c r="E3508" s="80">
        <v>-4.7550216995456696E-3</v>
      </c>
      <c r="F3508">
        <v>3498</v>
      </c>
      <c r="G3508" s="80">
        <f t="shared" ca="1" si="110"/>
        <v>2.1532637342303824E-2</v>
      </c>
    </row>
    <row r="3509" spans="2:7">
      <c r="B3509" s="444">
        <v>41124</v>
      </c>
      <c r="C3509" s="445">
        <v>98.411911000000003</v>
      </c>
      <c r="D3509" s="446">
        <f t="shared" si="109"/>
        <v>-8.8987838107263961E-2</v>
      </c>
      <c r="E3509" s="80">
        <v>-4.7629878613275611E-3</v>
      </c>
      <c r="F3509">
        <v>3499</v>
      </c>
      <c r="G3509" s="80">
        <f t="shared" ca="1" si="110"/>
        <v>2.3368285945648909E-2</v>
      </c>
    </row>
    <row r="3510" spans="2:7">
      <c r="B3510" s="444">
        <v>45141</v>
      </c>
      <c r="C3510" s="445">
        <v>1083.3472899999999</v>
      </c>
      <c r="D3510" s="446">
        <f t="shared" si="109"/>
        <v>1.6780791062257938E-2</v>
      </c>
      <c r="E3510" s="80">
        <v>-4.7749553669366174E-3</v>
      </c>
      <c r="F3510">
        <v>3500</v>
      </c>
      <c r="G3510" s="80">
        <f t="shared" ca="1" si="110"/>
        <v>-4.0107977436391856E-2</v>
      </c>
    </row>
    <row r="3511" spans="2:7">
      <c r="B3511" s="444">
        <v>44396</v>
      </c>
      <c r="C3511" s="445">
        <v>875.68945299999996</v>
      </c>
      <c r="D3511" s="446">
        <f t="shared" si="109"/>
        <v>1.9191919191919204E-2</v>
      </c>
      <c r="E3511" s="80">
        <v>-4.7761715674623506E-3</v>
      </c>
      <c r="F3511">
        <v>3501</v>
      </c>
      <c r="G3511" s="80">
        <f t="shared" ca="1" si="110"/>
        <v>1.6407964084402898E-2</v>
      </c>
    </row>
    <row r="3512" spans="2:7">
      <c r="B3512" s="444">
        <v>43560</v>
      </c>
      <c r="C3512" s="445">
        <v>462.30337500000002</v>
      </c>
      <c r="D3512" s="446">
        <f t="shared" si="109"/>
        <v>0.15798708030943454</v>
      </c>
      <c r="E3512" s="80">
        <v>-4.7813181246485481E-3</v>
      </c>
      <c r="F3512">
        <v>3502</v>
      </c>
      <c r="G3512" s="80">
        <f t="shared" ca="1" si="110"/>
        <v>1.1370002048607188E-2</v>
      </c>
    </row>
    <row r="3513" spans="2:7">
      <c r="B3513" s="444">
        <v>37617</v>
      </c>
      <c r="C3513" s="445">
        <v>13.776593999999999</v>
      </c>
      <c r="D3513" s="446">
        <f t="shared" si="109"/>
        <v>-7.2124515922152854E-2</v>
      </c>
      <c r="E3513" s="80">
        <v>-4.7844283796428799E-3</v>
      </c>
      <c r="F3513">
        <v>3503</v>
      </c>
      <c r="G3513" s="80">
        <f t="shared" ca="1" si="110"/>
        <v>-3.6625674748346937E-2</v>
      </c>
    </row>
    <row r="3514" spans="2:7">
      <c r="B3514" s="444">
        <v>40541</v>
      </c>
      <c r="C3514" s="445">
        <v>84.316231000000002</v>
      </c>
      <c r="D3514" s="446">
        <f t="shared" si="109"/>
        <v>7.0796899841016891E-3</v>
      </c>
      <c r="E3514" s="80">
        <v>-4.7880780179987426E-3</v>
      </c>
      <c r="F3514">
        <v>3504</v>
      </c>
      <c r="G3514" s="80">
        <f t="shared" ca="1" si="110"/>
        <v>-2.2213979322425723E-2</v>
      </c>
    </row>
    <row r="3515" spans="2:7">
      <c r="B3515" s="444">
        <v>40256</v>
      </c>
      <c r="C3515" s="445">
        <v>68.382935000000003</v>
      </c>
      <c r="D3515" s="446">
        <f t="shared" si="109"/>
        <v>-8.0577379864790744E-2</v>
      </c>
      <c r="E3515" s="80">
        <v>-4.7891339397077015E-3</v>
      </c>
      <c r="F3515">
        <v>3505</v>
      </c>
      <c r="G3515" s="80">
        <f t="shared" ca="1" si="110"/>
        <v>5.7776948159180302E-2</v>
      </c>
    </row>
    <row r="3516" spans="2:7">
      <c r="B3516" s="444">
        <v>43784</v>
      </c>
      <c r="C3516" s="445">
        <v>485.90316799999999</v>
      </c>
      <c r="D3516" s="446">
        <f t="shared" si="109"/>
        <v>3.4911480369678838E-2</v>
      </c>
      <c r="E3516" s="80">
        <v>-4.7918152646272416E-3</v>
      </c>
      <c r="F3516">
        <v>3506</v>
      </c>
      <c r="G3516" s="80">
        <f t="shared" ca="1" si="110"/>
        <v>-3.1177783315760384E-2</v>
      </c>
    </row>
    <row r="3517" spans="2:7">
      <c r="B3517" s="444">
        <v>42307</v>
      </c>
      <c r="C3517" s="445">
        <v>347.47039799999999</v>
      </c>
      <c r="D3517" s="446">
        <f t="shared" si="109"/>
        <v>-3.5364129691276447E-2</v>
      </c>
      <c r="E3517" s="80">
        <v>-4.7949569629660571E-3</v>
      </c>
      <c r="F3517">
        <v>3507</v>
      </c>
      <c r="G3517" s="80">
        <f t="shared" ca="1" si="110"/>
        <v>3.2557477180573521E-3</v>
      </c>
    </row>
    <row r="3518" spans="2:7">
      <c r="B3518" s="444">
        <v>43858</v>
      </c>
      <c r="C3518" s="445">
        <v>513.39520300000004</v>
      </c>
      <c r="D3518" s="446">
        <f t="shared" si="109"/>
        <v>2.1830805433237899E-2</v>
      </c>
      <c r="E3518" s="80">
        <v>-4.7982586357824264E-3</v>
      </c>
      <c r="F3518">
        <v>3508</v>
      </c>
      <c r="G3518" s="80">
        <f t="shared" ca="1" si="110"/>
        <v>4.0126497926100289E-3</v>
      </c>
    </row>
    <row r="3519" spans="2:7">
      <c r="B3519" s="444">
        <v>42921</v>
      </c>
      <c r="C3519" s="445">
        <v>349.10836799999998</v>
      </c>
      <c r="D3519" s="446">
        <f t="shared" si="109"/>
        <v>-6.752037252619747E-4</v>
      </c>
      <c r="E3519" s="80">
        <v>-4.8127396514757725E-3</v>
      </c>
      <c r="F3519">
        <v>3509</v>
      </c>
      <c r="G3519" s="80">
        <f t="shared" ca="1" si="110"/>
        <v>7.1478802839884678E-3</v>
      </c>
    </row>
    <row r="3520" spans="2:7">
      <c r="B3520" s="444">
        <v>42950</v>
      </c>
      <c r="C3520" s="445">
        <v>365.882385</v>
      </c>
      <c r="D3520" s="446">
        <f t="shared" si="109"/>
        <v>6.673620942304348E-2</v>
      </c>
      <c r="E3520" s="80">
        <v>-4.8293341847915894E-3</v>
      </c>
      <c r="F3520">
        <v>3510</v>
      </c>
      <c r="G3520" s="80">
        <f t="shared" ca="1" si="110"/>
        <v>2.3305402598279599E-2</v>
      </c>
    </row>
    <row r="3521" spans="2:7">
      <c r="B3521" s="444">
        <v>40263</v>
      </c>
      <c r="C3521" s="445">
        <v>67.779624999999996</v>
      </c>
      <c r="D3521" s="446">
        <f t="shared" si="109"/>
        <v>-0.11445663888094659</v>
      </c>
      <c r="E3521" s="80">
        <v>-4.8322284384582082E-3</v>
      </c>
      <c r="F3521">
        <v>3511</v>
      </c>
      <c r="G3521" s="80">
        <f t="shared" ca="1" si="110"/>
        <v>1.1491843360448832E-2</v>
      </c>
    </row>
    <row r="3522" spans="2:7">
      <c r="B3522" s="444">
        <v>45467</v>
      </c>
      <c r="C3522" s="445">
        <v>1429.8867190000001</v>
      </c>
      <c r="D3522" s="446">
        <f t="shared" si="109"/>
        <v>0.20675743822491177</v>
      </c>
      <c r="E3522" s="80">
        <v>-4.8347821924662471E-3</v>
      </c>
      <c r="F3522">
        <v>3512</v>
      </c>
      <c r="G3522" s="80">
        <f t="shared" ca="1" si="110"/>
        <v>2.555999279563104E-2</v>
      </c>
    </row>
    <row r="3523" spans="2:7">
      <c r="B3523" s="444">
        <v>37677</v>
      </c>
      <c r="C3523" s="445">
        <v>12.083955</v>
      </c>
      <c r="D3523" s="446">
        <f t="shared" si="109"/>
        <v>-5.1458926008912109E-2</v>
      </c>
      <c r="E3523" s="80">
        <v>-4.8486222035042381E-3</v>
      </c>
      <c r="F3523">
        <v>3513</v>
      </c>
      <c r="G3523" s="80">
        <f t="shared" ca="1" si="110"/>
        <v>-7.0399708257642907E-3</v>
      </c>
    </row>
    <row r="3524" spans="2:7">
      <c r="B3524" s="444">
        <v>39721</v>
      </c>
      <c r="C3524" s="445">
        <v>33.226562999999999</v>
      </c>
      <c r="D3524" s="446">
        <f t="shared" si="109"/>
        <v>-6.2918750589789574E-2</v>
      </c>
      <c r="E3524" s="80">
        <v>-4.8620348420571613E-3</v>
      </c>
      <c r="F3524">
        <v>3514</v>
      </c>
      <c r="G3524" s="80">
        <f t="shared" ca="1" si="110"/>
        <v>3.3068375144418012E-4</v>
      </c>
    </row>
    <row r="3525" spans="2:7">
      <c r="B3525" s="444">
        <v>42388</v>
      </c>
      <c r="C3525" s="445">
        <v>334.13677999999999</v>
      </c>
      <c r="D3525" s="446">
        <f t="shared" si="109"/>
        <v>6.4730853281756318E-2</v>
      </c>
      <c r="E3525" s="80">
        <v>-4.8674168574559529E-3</v>
      </c>
      <c r="F3525">
        <v>3515</v>
      </c>
      <c r="G3525" s="80">
        <f t="shared" ca="1" si="110"/>
        <v>4.5005868192831415E-2</v>
      </c>
    </row>
    <row r="3526" spans="2:7">
      <c r="B3526" s="444">
        <v>39811</v>
      </c>
      <c r="C3526" s="445">
        <v>19.845627</v>
      </c>
      <c r="D3526" s="446">
        <f t="shared" si="109"/>
        <v>4.0239345718690478E-2</v>
      </c>
      <c r="E3526" s="80">
        <v>-4.8691924456488733E-3</v>
      </c>
      <c r="F3526">
        <v>3516</v>
      </c>
      <c r="G3526" s="80">
        <f t="shared" ca="1" si="110"/>
        <v>-2.0876974370574834E-2</v>
      </c>
    </row>
    <row r="3527" spans="2:7">
      <c r="B3527" s="444">
        <v>38271</v>
      </c>
      <c r="C3527" s="445">
        <v>29.326176</v>
      </c>
      <c r="D3527" s="446">
        <f t="shared" si="109"/>
        <v>-0.15520286080084766</v>
      </c>
      <c r="E3527" s="80">
        <v>-4.8869036966637802E-3</v>
      </c>
      <c r="F3527">
        <v>3517</v>
      </c>
      <c r="G3527" s="80">
        <f t="shared" ca="1" si="110"/>
        <v>-1.7564962008482836E-2</v>
      </c>
    </row>
    <row r="3528" spans="2:7">
      <c r="B3528" s="444">
        <v>45302</v>
      </c>
      <c r="C3528" s="445">
        <v>1442.8522949999999</v>
      </c>
      <c r="D3528" s="446">
        <f t="shared" si="109"/>
        <v>0.17887998334547728</v>
      </c>
      <c r="E3528" s="80">
        <v>-4.8924234280731671E-3</v>
      </c>
      <c r="F3528">
        <v>3518</v>
      </c>
      <c r="G3528" s="80">
        <f t="shared" ca="1" si="110"/>
        <v>5.4179980450643388E-3</v>
      </c>
    </row>
    <row r="3529" spans="2:7">
      <c r="B3529" s="444">
        <v>38428</v>
      </c>
      <c r="C3529" s="445">
        <v>28.335808</v>
      </c>
      <c r="D3529" s="446">
        <f t="shared" si="109"/>
        <v>-0.10282032125513629</v>
      </c>
      <c r="E3529" s="80">
        <v>-4.9037688436476268E-3</v>
      </c>
      <c r="F3529">
        <v>3519</v>
      </c>
      <c r="G3529" s="80">
        <f t="shared" ca="1" si="110"/>
        <v>3.1039239545576996E-2</v>
      </c>
    </row>
    <row r="3530" spans="2:7">
      <c r="B3530" s="444">
        <v>42832</v>
      </c>
      <c r="C3530" s="445">
        <v>351.57113600000002</v>
      </c>
      <c r="D3530" s="446">
        <f t="shared" si="109"/>
        <v>-4.6588759042849204E-2</v>
      </c>
      <c r="E3530" s="80">
        <v>-4.9210298687906162E-3</v>
      </c>
      <c r="F3530">
        <v>3520</v>
      </c>
      <c r="G3530" s="80">
        <f t="shared" ca="1" si="110"/>
        <v>8.437017695586569E-3</v>
      </c>
    </row>
    <row r="3531" spans="2:7">
      <c r="B3531" s="444">
        <v>44925</v>
      </c>
      <c r="C3531" s="445">
        <v>966.40863000000002</v>
      </c>
      <c r="D3531" s="446">
        <f t="shared" ref="D3531:D3594" si="111">B3531/B3532-1</f>
        <v>1.4291519913302686E-2</v>
      </c>
      <c r="E3531" s="80">
        <v>-4.9307772644051617E-3</v>
      </c>
      <c r="F3531">
        <v>3521</v>
      </c>
      <c r="G3531" s="80">
        <f t="shared" ref="G3531:G3594" ca="1" si="112">_xlfn.NORM.INV(RAND(),M$13,M$14)</f>
        <v>2.3122581858078063E-2</v>
      </c>
    </row>
    <row r="3532" spans="2:7">
      <c r="B3532" s="444">
        <v>44292</v>
      </c>
      <c r="C3532" s="445">
        <v>890.63256799999999</v>
      </c>
      <c r="D3532" s="446">
        <f t="shared" si="111"/>
        <v>0.17682068177591193</v>
      </c>
      <c r="E3532" s="80">
        <v>-4.9346420594326146E-3</v>
      </c>
      <c r="F3532">
        <v>3522</v>
      </c>
      <c r="G3532" s="80">
        <f t="shared" ca="1" si="112"/>
        <v>-2.5731500583000361E-2</v>
      </c>
    </row>
    <row r="3533" spans="2:7">
      <c r="B3533" s="444">
        <v>37637</v>
      </c>
      <c r="C3533" s="445">
        <v>12.602781</v>
      </c>
      <c r="D3533" s="446">
        <f t="shared" si="111"/>
        <v>-0.16099333467085752</v>
      </c>
      <c r="E3533" s="80">
        <v>-4.9394643223581447E-3</v>
      </c>
      <c r="F3533">
        <v>3523</v>
      </c>
      <c r="G3533" s="80">
        <f t="shared" ca="1" si="112"/>
        <v>8.662984964876495E-3</v>
      </c>
    </row>
    <row r="3534" spans="2:7">
      <c r="B3534" s="444">
        <v>44859</v>
      </c>
      <c r="C3534" s="445">
        <v>954.50622599999997</v>
      </c>
      <c r="D3534" s="446">
        <f t="shared" si="111"/>
        <v>-8.377912374552321E-3</v>
      </c>
      <c r="E3534" s="80">
        <v>-4.9438383540777453E-3</v>
      </c>
      <c r="F3534">
        <v>3524</v>
      </c>
      <c r="G3534" s="80">
        <f t="shared" ca="1" si="112"/>
        <v>1.857976511672248E-2</v>
      </c>
    </row>
    <row r="3535" spans="2:7">
      <c r="B3535" s="444">
        <v>45238</v>
      </c>
      <c r="C3535" s="445">
        <v>1231.837158</v>
      </c>
      <c r="D3535" s="446">
        <f t="shared" si="111"/>
        <v>3.8354718020520151E-2</v>
      </c>
      <c r="E3535" s="80">
        <v>-4.9450959838909236E-3</v>
      </c>
      <c r="F3535">
        <v>3525</v>
      </c>
      <c r="G3535" s="80">
        <f t="shared" ca="1" si="112"/>
        <v>2.8860275746042531E-2</v>
      </c>
    </row>
    <row r="3536" spans="2:7">
      <c r="B3536" s="444">
        <v>43567</v>
      </c>
      <c r="C3536" s="445">
        <v>458.34802200000001</v>
      </c>
      <c r="D3536" s="446">
        <f t="shared" si="111"/>
        <v>7.0258186552681456E-2</v>
      </c>
      <c r="E3536" s="80">
        <v>-4.9590571068998113E-3</v>
      </c>
      <c r="F3536">
        <v>3526</v>
      </c>
      <c r="G3536" s="80">
        <f t="shared" ca="1" si="112"/>
        <v>-1.9902789798270749E-2</v>
      </c>
    </row>
    <row r="3537" spans="2:7">
      <c r="B3537" s="444">
        <v>40707</v>
      </c>
      <c r="C3537" s="445">
        <v>92.982917999999998</v>
      </c>
      <c r="D3537" s="446">
        <f t="shared" si="111"/>
        <v>-3.4380295179392562E-4</v>
      </c>
      <c r="E3537" s="80">
        <v>-4.9712848304768187E-3</v>
      </c>
      <c r="F3537">
        <v>3527</v>
      </c>
      <c r="G3537" s="80">
        <f t="shared" ca="1" si="112"/>
        <v>3.3008523081623276E-2</v>
      </c>
    </row>
    <row r="3538" spans="2:7">
      <c r="B3538" s="444">
        <v>40721</v>
      </c>
      <c r="C3538" s="445">
        <v>91.124534999999995</v>
      </c>
      <c r="D3538" s="446">
        <f t="shared" si="111"/>
        <v>-8.2488396196656266E-2</v>
      </c>
      <c r="E3538" s="80">
        <v>-4.9715206927779532E-3</v>
      </c>
      <c r="F3538">
        <v>3528</v>
      </c>
      <c r="G3538" s="80">
        <f t="shared" ca="1" si="112"/>
        <v>-2.3961492790135003E-2</v>
      </c>
    </row>
    <row r="3539" spans="2:7">
      <c r="B3539" s="444">
        <v>44382</v>
      </c>
      <c r="C3539" s="445">
        <v>857.78509499999996</v>
      </c>
      <c r="D3539" s="446">
        <f t="shared" si="111"/>
        <v>-2.2552085627450147E-2</v>
      </c>
      <c r="E3539" s="80">
        <v>-4.9764800389600072E-3</v>
      </c>
      <c r="F3539">
        <v>3529</v>
      </c>
      <c r="G3539" s="80">
        <f t="shared" ca="1" si="112"/>
        <v>-1.5053917691456599E-2</v>
      </c>
    </row>
    <row r="3540" spans="2:7">
      <c r="B3540" s="444">
        <v>45406</v>
      </c>
      <c r="C3540" s="445">
        <v>1448.548096</v>
      </c>
      <c r="D3540" s="446">
        <f t="shared" si="111"/>
        <v>0.16932347866395414</v>
      </c>
      <c r="E3540" s="80">
        <v>-4.97766664268251E-3</v>
      </c>
      <c r="F3540">
        <v>3530</v>
      </c>
      <c r="G3540" s="80">
        <f t="shared" ca="1" si="112"/>
        <v>-1.1528624387671839E-2</v>
      </c>
    </row>
    <row r="3541" spans="2:7">
      <c r="B3541" s="444">
        <v>38831</v>
      </c>
      <c r="C3541" s="445">
        <v>49.544750000000001</v>
      </c>
      <c r="D3541" s="446">
        <f t="shared" si="111"/>
        <v>1.5747207617254011E-2</v>
      </c>
      <c r="E3541" s="80">
        <v>-5.005683114088999E-3</v>
      </c>
      <c r="F3541">
        <v>3531</v>
      </c>
      <c r="G3541" s="80">
        <f t="shared" ca="1" si="112"/>
        <v>1.0184034605725126E-2</v>
      </c>
    </row>
    <row r="3542" spans="2:7">
      <c r="B3542" s="444">
        <v>38229</v>
      </c>
      <c r="C3542" s="445">
        <v>24.100677000000001</v>
      </c>
      <c r="D3542" s="446">
        <f t="shared" si="111"/>
        <v>-1.631371741759513E-2</v>
      </c>
      <c r="E3542" s="80">
        <v>-5.006904067277107E-3</v>
      </c>
      <c r="F3542">
        <v>3532</v>
      </c>
      <c r="G3542" s="80">
        <f t="shared" ca="1" si="112"/>
        <v>2.4754098490914572E-2</v>
      </c>
    </row>
    <row r="3543" spans="2:7">
      <c r="B3543" s="444">
        <v>38863</v>
      </c>
      <c r="C3543" s="445">
        <v>41.140301000000001</v>
      </c>
      <c r="D3543" s="446">
        <f t="shared" si="111"/>
        <v>-1.5229069531725092E-2</v>
      </c>
      <c r="E3543" s="80">
        <v>-5.0099582924703068E-3</v>
      </c>
      <c r="F3543">
        <v>3533</v>
      </c>
      <c r="G3543" s="80">
        <f t="shared" ca="1" si="112"/>
        <v>3.4442133365540153E-2</v>
      </c>
    </row>
    <row r="3544" spans="2:7">
      <c r="B3544" s="444">
        <v>39464</v>
      </c>
      <c r="C3544" s="445">
        <v>45.008732000000002</v>
      </c>
      <c r="D3544" s="446">
        <f t="shared" si="111"/>
        <v>-7.3636769089927445E-2</v>
      </c>
      <c r="E3544" s="80">
        <v>-5.0173430517647111E-3</v>
      </c>
      <c r="F3544">
        <v>3534</v>
      </c>
      <c r="G3544" s="80">
        <f t="shared" ca="1" si="112"/>
        <v>-1.0770128882098851E-2</v>
      </c>
    </row>
    <row r="3545" spans="2:7">
      <c r="B3545" s="444">
        <v>42601</v>
      </c>
      <c r="C3545" s="445">
        <v>318.81863399999997</v>
      </c>
      <c r="D3545" s="446">
        <f t="shared" si="111"/>
        <v>-1.3865740740740762E-2</v>
      </c>
      <c r="E3545" s="80">
        <v>-5.0265598222105634E-3</v>
      </c>
      <c r="F3545">
        <v>3535</v>
      </c>
      <c r="G3545" s="80">
        <f t="shared" ca="1" si="112"/>
        <v>-1.7186096218868945E-2</v>
      </c>
    </row>
    <row r="3546" spans="2:7">
      <c r="B3546" s="444">
        <v>43200</v>
      </c>
      <c r="C3546" s="445">
        <v>397.97250400000001</v>
      </c>
      <c r="D3546" s="446">
        <f t="shared" si="111"/>
        <v>7.2747621712367927E-3</v>
      </c>
      <c r="E3546" s="80">
        <v>-5.0357196229449119E-3</v>
      </c>
      <c r="F3546">
        <v>3536</v>
      </c>
      <c r="G3546" s="80">
        <f t="shared" ca="1" si="112"/>
        <v>9.3335880438063061E-3</v>
      </c>
    </row>
    <row r="3547" spans="2:7">
      <c r="B3547" s="444">
        <v>42888</v>
      </c>
      <c r="C3547" s="445">
        <v>357.61200000000002</v>
      </c>
      <c r="D3547" s="446">
        <f t="shared" si="111"/>
        <v>-1.711928497765558E-2</v>
      </c>
      <c r="E3547" s="80">
        <v>-5.0449788462716416E-3</v>
      </c>
      <c r="F3547">
        <v>3537</v>
      </c>
      <c r="G3547" s="80">
        <f t="shared" ca="1" si="112"/>
        <v>2.5302152652846494E-2</v>
      </c>
    </row>
    <row r="3548" spans="2:7">
      <c r="B3548" s="444">
        <v>43635</v>
      </c>
      <c r="C3548" s="445">
        <v>459.48382600000002</v>
      </c>
      <c r="D3548" s="446">
        <f t="shared" si="111"/>
        <v>2.2807182035535112E-2</v>
      </c>
      <c r="E3548" s="80">
        <v>-5.047792170757015E-3</v>
      </c>
      <c r="F3548">
        <v>3538</v>
      </c>
      <c r="G3548" s="80">
        <f t="shared" ca="1" si="112"/>
        <v>2.8463032813479529E-4</v>
      </c>
    </row>
    <row r="3549" spans="2:7">
      <c r="B3549" s="444">
        <v>42662</v>
      </c>
      <c r="C3549" s="445">
        <v>338.67721599999999</v>
      </c>
      <c r="D3549" s="446">
        <f t="shared" si="111"/>
        <v>0.11322182501369937</v>
      </c>
      <c r="E3549" s="80">
        <v>-5.0910100685336301E-3</v>
      </c>
      <c r="F3549">
        <v>3539</v>
      </c>
      <c r="G3549" s="80">
        <f t="shared" ca="1" si="112"/>
        <v>1.9288138148950747E-2</v>
      </c>
    </row>
    <row r="3550" spans="2:7">
      <c r="B3550" s="444">
        <v>38323</v>
      </c>
      <c r="C3550" s="445">
        <v>28.128571999999998</v>
      </c>
      <c r="D3550" s="446">
        <f t="shared" si="111"/>
        <v>-1.0687102491919731E-3</v>
      </c>
      <c r="E3550" s="80">
        <v>-5.0941201154645066E-3</v>
      </c>
      <c r="F3550">
        <v>3540</v>
      </c>
      <c r="G3550" s="80">
        <f t="shared" ca="1" si="112"/>
        <v>1.7197732153346058E-2</v>
      </c>
    </row>
    <row r="3551" spans="2:7">
      <c r="B3551" s="444">
        <v>38364</v>
      </c>
      <c r="C3551" s="445">
        <v>23.865266999999999</v>
      </c>
      <c r="D3551" s="446">
        <f t="shared" si="111"/>
        <v>-7.4674384949348749E-2</v>
      </c>
      <c r="E3551" s="80">
        <v>-5.1114148107883617E-3</v>
      </c>
      <c r="F3551">
        <v>3541</v>
      </c>
      <c r="G3551" s="80">
        <f t="shared" ca="1" si="112"/>
        <v>4.0871634611255515E-2</v>
      </c>
    </row>
    <row r="3552" spans="2:7">
      <c r="B3552" s="444">
        <v>41460</v>
      </c>
      <c r="C3552" s="445">
        <v>151.73320000000001</v>
      </c>
      <c r="D3552" s="446">
        <f t="shared" si="111"/>
        <v>5.2872162120981336E-2</v>
      </c>
      <c r="E3552" s="80">
        <v>-5.1266467788423364E-3</v>
      </c>
      <c r="F3552">
        <v>3542</v>
      </c>
      <c r="G3552" s="80">
        <f t="shared" ca="1" si="112"/>
        <v>-2.2588562738529019E-2</v>
      </c>
    </row>
    <row r="3553" spans="2:7">
      <c r="B3553" s="444">
        <v>39378</v>
      </c>
      <c r="C3553" s="445">
        <v>50.209972</v>
      </c>
      <c r="D3553" s="446">
        <f t="shared" si="111"/>
        <v>-8.9231196225367793E-2</v>
      </c>
      <c r="E3553" s="80">
        <v>-5.1305058086956734E-3</v>
      </c>
      <c r="F3553">
        <v>3543</v>
      </c>
      <c r="G3553" s="80">
        <f t="shared" ca="1" si="112"/>
        <v>3.4110435153256728E-2</v>
      </c>
    </row>
    <row r="3554" spans="2:7">
      <c r="B3554" s="444">
        <v>43236</v>
      </c>
      <c r="C3554" s="445">
        <v>386.98092700000001</v>
      </c>
      <c r="D3554" s="446">
        <f t="shared" si="111"/>
        <v>5.5489099919439511E-2</v>
      </c>
      <c r="E3554" s="80">
        <v>-5.1350058102079821E-3</v>
      </c>
      <c r="F3554">
        <v>3544</v>
      </c>
      <c r="G3554" s="80">
        <f t="shared" ca="1" si="112"/>
        <v>9.2553614419341856E-3</v>
      </c>
    </row>
    <row r="3555" spans="2:7">
      <c r="B3555" s="444">
        <v>40963</v>
      </c>
      <c r="C3555" s="445">
        <v>92.477699000000001</v>
      </c>
      <c r="D3555" s="446">
        <f t="shared" si="111"/>
        <v>5.6755153109924406E-2</v>
      </c>
      <c r="E3555" s="80">
        <v>-5.1471040852227867E-3</v>
      </c>
      <c r="F3555">
        <v>3545</v>
      </c>
      <c r="G3555" s="80">
        <f t="shared" ca="1" si="112"/>
        <v>-4.7487427275714079E-3</v>
      </c>
    </row>
    <row r="3556" spans="2:7">
      <c r="B3556" s="444">
        <v>38763</v>
      </c>
      <c r="C3556" s="445">
        <v>48.912860999999999</v>
      </c>
      <c r="D3556" s="446">
        <f t="shared" si="111"/>
        <v>-4.4634494996795948E-2</v>
      </c>
      <c r="E3556" s="80">
        <v>-5.1669513296993541E-3</v>
      </c>
      <c r="F3556">
        <v>3546</v>
      </c>
      <c r="G3556" s="80">
        <f t="shared" ca="1" si="112"/>
        <v>-1.1340704498674237E-2</v>
      </c>
    </row>
    <row r="3557" spans="2:7">
      <c r="B3557" s="444">
        <v>40574</v>
      </c>
      <c r="C3557" s="445">
        <v>90.847435000000004</v>
      </c>
      <c r="D3557" s="446">
        <f t="shared" si="111"/>
        <v>-0.10489973306271927</v>
      </c>
      <c r="E3557" s="80">
        <v>-5.1690837068233408E-3</v>
      </c>
      <c r="F3557">
        <v>3547</v>
      </c>
      <c r="G3557" s="80">
        <f t="shared" ca="1" si="112"/>
        <v>8.473270054467491E-3</v>
      </c>
    </row>
    <row r="3558" spans="2:7">
      <c r="B3558" s="444">
        <v>45329</v>
      </c>
      <c r="C3558" s="445">
        <v>1581.8233640000001</v>
      </c>
      <c r="D3558" s="446">
        <f t="shared" si="111"/>
        <v>3.0509014026871561E-2</v>
      </c>
      <c r="E3558" s="80">
        <v>-5.1731652663901118E-3</v>
      </c>
      <c r="F3558">
        <v>3548</v>
      </c>
      <c r="G3558" s="80">
        <f t="shared" ca="1" si="112"/>
        <v>-1.4079986813985107E-4</v>
      </c>
    </row>
    <row r="3559" spans="2:7">
      <c r="B3559" s="444">
        <v>43987</v>
      </c>
      <c r="C3559" s="445">
        <v>491.62844799999999</v>
      </c>
      <c r="D3559" s="446">
        <f t="shared" si="111"/>
        <v>-4.2783411807316707E-3</v>
      </c>
      <c r="E3559" s="80">
        <v>-5.1818044439818634E-3</v>
      </c>
      <c r="F3559">
        <v>3549</v>
      </c>
      <c r="G3559" s="80">
        <f t="shared" ca="1" si="112"/>
        <v>1.9716406267572338E-2</v>
      </c>
    </row>
    <row r="3560" spans="2:7">
      <c r="B3560" s="444">
        <v>44176</v>
      </c>
      <c r="C3560" s="445">
        <v>743.75122099999999</v>
      </c>
      <c r="D3560" s="446">
        <f t="shared" si="111"/>
        <v>5.9528949009449716E-2</v>
      </c>
      <c r="E3560" s="80">
        <v>-5.1917602523541273E-3</v>
      </c>
      <c r="F3560">
        <v>3550</v>
      </c>
      <c r="G3560" s="80">
        <f t="shared" ca="1" si="112"/>
        <v>1.1989956579922469E-2</v>
      </c>
    </row>
    <row r="3561" spans="2:7">
      <c r="B3561" s="444">
        <v>41694</v>
      </c>
      <c r="C3561" s="445">
        <v>294.67877199999998</v>
      </c>
      <c r="D3561" s="446">
        <f t="shared" si="111"/>
        <v>-5.3935694674502543E-2</v>
      </c>
      <c r="E3561" s="80">
        <v>-5.2010398062320995E-3</v>
      </c>
      <c r="F3561">
        <v>3551</v>
      </c>
      <c r="G3561" s="80">
        <f t="shared" ca="1" si="112"/>
        <v>-2.080987318331318E-2</v>
      </c>
    </row>
    <row r="3562" spans="2:7">
      <c r="B3562" s="444">
        <v>44071</v>
      </c>
      <c r="C3562" s="445">
        <v>604.88342299999999</v>
      </c>
      <c r="D3562" s="446">
        <f t="shared" si="111"/>
        <v>5.3608905922073458E-3</v>
      </c>
      <c r="E3562" s="80">
        <v>-5.2102345394373639E-3</v>
      </c>
      <c r="F3562">
        <v>3552</v>
      </c>
      <c r="G3562" s="80">
        <f t="shared" ca="1" si="112"/>
        <v>8.0293320176028134E-3</v>
      </c>
    </row>
    <row r="3563" spans="2:7">
      <c r="B3563" s="444">
        <v>43836</v>
      </c>
      <c r="C3563" s="445">
        <v>495.13382000000001</v>
      </c>
      <c r="D3563" s="446">
        <f t="shared" si="111"/>
        <v>0.11219363677880967</v>
      </c>
      <c r="E3563" s="80">
        <v>-5.2131967500028686E-3</v>
      </c>
      <c r="F3563">
        <v>3553</v>
      </c>
      <c r="G3563" s="80">
        <f t="shared" ca="1" si="112"/>
        <v>3.818030596482002E-2</v>
      </c>
    </row>
    <row r="3564" spans="2:7">
      <c r="B3564" s="444">
        <v>39414</v>
      </c>
      <c r="C3564" s="445">
        <v>50.978458000000003</v>
      </c>
      <c r="D3564" s="446">
        <f t="shared" si="111"/>
        <v>-8.24137449364436E-2</v>
      </c>
      <c r="E3564" s="80">
        <v>-5.2157503112013615E-3</v>
      </c>
      <c r="F3564">
        <v>3554</v>
      </c>
      <c r="G3564" s="80">
        <f t="shared" ca="1" si="112"/>
        <v>1.9557329907726753E-2</v>
      </c>
    </row>
    <row r="3565" spans="2:7">
      <c r="B3565" s="444">
        <v>42954</v>
      </c>
      <c r="C3565" s="445">
        <v>370.16482500000001</v>
      </c>
      <c r="D3565" s="446">
        <f t="shared" si="111"/>
        <v>4.4906101002238019E-2</v>
      </c>
      <c r="E3565" s="80">
        <v>-5.2206076216931852E-3</v>
      </c>
      <c r="F3565">
        <v>3555</v>
      </c>
      <c r="G3565" s="80">
        <f t="shared" ca="1" si="112"/>
        <v>1.6027905944719985E-2</v>
      </c>
    </row>
    <row r="3566" spans="2:7">
      <c r="B3566" s="444">
        <v>41108</v>
      </c>
      <c r="C3566" s="445">
        <v>89.717956999999998</v>
      </c>
      <c r="D3566" s="446">
        <f t="shared" si="111"/>
        <v>5.1347254144455956E-3</v>
      </c>
      <c r="E3566" s="80">
        <v>-5.2220379559456687E-3</v>
      </c>
      <c r="F3566">
        <v>3556</v>
      </c>
      <c r="G3566" s="80">
        <f t="shared" ca="1" si="112"/>
        <v>3.1247353195799354E-2</v>
      </c>
    </row>
    <row r="3567" spans="2:7">
      <c r="B3567" s="444">
        <v>40898</v>
      </c>
      <c r="C3567" s="445">
        <v>72.689650999999998</v>
      </c>
      <c r="D3567" s="446">
        <f t="shared" si="111"/>
        <v>5.486059167934787E-2</v>
      </c>
      <c r="E3567" s="80">
        <v>-5.2386091507622412E-3</v>
      </c>
      <c r="F3567">
        <v>3557</v>
      </c>
      <c r="G3567" s="80">
        <f t="shared" ca="1" si="112"/>
        <v>6.8194054547005478E-3</v>
      </c>
    </row>
    <row r="3568" spans="2:7">
      <c r="B3568" s="444">
        <v>38771</v>
      </c>
      <c r="C3568" s="445">
        <v>49.271411999999998</v>
      </c>
      <c r="D3568" s="446">
        <f t="shared" si="111"/>
        <v>-0.10778966747209762</v>
      </c>
      <c r="E3568" s="80">
        <v>-5.2592758680797269E-3</v>
      </c>
      <c r="F3568">
        <v>3558</v>
      </c>
      <c r="G3568" s="80">
        <f t="shared" ca="1" si="112"/>
        <v>-7.861270979523138E-3</v>
      </c>
    </row>
    <row r="3569" spans="2:7">
      <c r="B3569" s="444">
        <v>43455</v>
      </c>
      <c r="C3569" s="445">
        <v>403.00228900000002</v>
      </c>
      <c r="D3569" s="446">
        <f t="shared" si="111"/>
        <v>9.1732466326057693E-3</v>
      </c>
      <c r="E3569" s="80">
        <v>-5.2630983693535693E-3</v>
      </c>
      <c r="F3569">
        <v>3559</v>
      </c>
      <c r="G3569" s="80">
        <f t="shared" ca="1" si="112"/>
        <v>1.8204829268769001E-3</v>
      </c>
    </row>
    <row r="3570" spans="2:7">
      <c r="B3570" s="444">
        <v>43060</v>
      </c>
      <c r="C3570" s="445">
        <v>350.80523699999998</v>
      </c>
      <c r="D3570" s="446">
        <f t="shared" si="111"/>
        <v>6.9547938400397413E-2</v>
      </c>
      <c r="E3570" s="80">
        <v>-5.2838939058559298E-3</v>
      </c>
      <c r="F3570">
        <v>3560</v>
      </c>
      <c r="G3570" s="80">
        <f t="shared" ca="1" si="112"/>
        <v>-1.2989163043371701E-3</v>
      </c>
    </row>
    <row r="3571" spans="2:7">
      <c r="B3571" s="444">
        <v>40260</v>
      </c>
      <c r="C3571" s="445">
        <v>67.112358</v>
      </c>
      <c r="D3571" s="446">
        <f t="shared" si="111"/>
        <v>-5.6258790436005679E-2</v>
      </c>
      <c r="E3571" s="80">
        <v>-5.2839045428025866E-3</v>
      </c>
      <c r="F3571">
        <v>3561</v>
      </c>
      <c r="G3571" s="80">
        <f t="shared" ca="1" si="112"/>
        <v>1.9556986807410567E-2</v>
      </c>
    </row>
    <row r="3572" spans="2:7">
      <c r="B3572" s="444">
        <v>42660</v>
      </c>
      <c r="C3572" s="445">
        <v>329.64505000000003</v>
      </c>
      <c r="D3572" s="446">
        <f t="shared" si="111"/>
        <v>-5.8465205588293712E-2</v>
      </c>
      <c r="E3572" s="80">
        <v>-5.2914251565336912E-3</v>
      </c>
      <c r="F3572">
        <v>3562</v>
      </c>
      <c r="G3572" s="80">
        <f t="shared" ca="1" si="112"/>
        <v>2.2617296662996379E-2</v>
      </c>
    </row>
    <row r="3573" spans="2:7">
      <c r="B3573" s="444">
        <v>45309</v>
      </c>
      <c r="C3573" s="445">
        <v>1523.2645259999999</v>
      </c>
      <c r="D3573" s="446">
        <f t="shared" si="111"/>
        <v>0.18442515815339577</v>
      </c>
      <c r="E3573" s="80">
        <v>-5.2985031382247749E-3</v>
      </c>
      <c r="F3573">
        <v>3563</v>
      </c>
      <c r="G3573" s="80">
        <f t="shared" ca="1" si="112"/>
        <v>1.8361763721059205E-2</v>
      </c>
    </row>
    <row r="3574" spans="2:7">
      <c r="B3574" s="444">
        <v>38254</v>
      </c>
      <c r="C3574" s="445">
        <v>26.453447000000001</v>
      </c>
      <c r="D3574" s="446">
        <f t="shared" si="111"/>
        <v>-0.1360690169154678</v>
      </c>
      <c r="E3574" s="80">
        <v>-5.3011106424665222E-3</v>
      </c>
      <c r="F3574">
        <v>3564</v>
      </c>
      <c r="G3574" s="80">
        <f t="shared" ca="1" si="112"/>
        <v>-1.116095043611175E-2</v>
      </c>
    </row>
    <row r="3575" spans="2:7">
      <c r="B3575" s="444">
        <v>44279</v>
      </c>
      <c r="C3575" s="445">
        <v>844.94903599999998</v>
      </c>
      <c r="D3575" s="446">
        <f t="shared" si="111"/>
        <v>0.15397044643089841</v>
      </c>
      <c r="E3575" s="80">
        <v>-5.3015539348832963E-3</v>
      </c>
      <c r="F3575">
        <v>3565</v>
      </c>
      <c r="G3575" s="80">
        <f t="shared" ca="1" si="112"/>
        <v>-1.7529447311989837E-2</v>
      </c>
    </row>
    <row r="3576" spans="2:7">
      <c r="B3576" s="444">
        <v>38371</v>
      </c>
      <c r="C3576" s="445">
        <v>23.719645</v>
      </c>
      <c r="D3576" s="446">
        <f t="shared" si="111"/>
        <v>-9.6430085244666341E-2</v>
      </c>
      <c r="E3576" s="80">
        <v>-5.3354988157779948E-3</v>
      </c>
      <c r="F3576">
        <v>3566</v>
      </c>
      <c r="G3576" s="80">
        <f t="shared" ca="1" si="112"/>
        <v>1.5800567719578315E-2</v>
      </c>
    </row>
    <row r="3577" spans="2:7">
      <c r="B3577" s="444">
        <v>42466</v>
      </c>
      <c r="C3577" s="445">
        <v>336.74517800000001</v>
      </c>
      <c r="D3577" s="446">
        <f t="shared" si="111"/>
        <v>0.1000414464822299</v>
      </c>
      <c r="E3577" s="80">
        <v>-5.336737974868111E-3</v>
      </c>
      <c r="F3577">
        <v>3567</v>
      </c>
      <c r="G3577" s="80">
        <f t="shared" ca="1" si="112"/>
        <v>-9.1343020045114871E-3</v>
      </c>
    </row>
    <row r="3578" spans="2:7">
      <c r="B3578" s="444">
        <v>38604</v>
      </c>
      <c r="C3578" s="445">
        <v>34.485390000000002</v>
      </c>
      <c r="D3578" s="446">
        <f t="shared" si="111"/>
        <v>-0.14422522722234543</v>
      </c>
      <c r="E3578" s="80">
        <v>-5.3426785742303196E-3</v>
      </c>
      <c r="F3578">
        <v>3568</v>
      </c>
      <c r="G3578" s="80">
        <f t="shared" ca="1" si="112"/>
        <v>-2.5613036709297463E-2</v>
      </c>
    </row>
    <row r="3579" spans="2:7">
      <c r="B3579" s="444">
        <v>45110</v>
      </c>
      <c r="C3579" s="445">
        <v>1127.6173100000001</v>
      </c>
      <c r="D3579" s="446">
        <f t="shared" si="111"/>
        <v>9.9856707863155147E-3</v>
      </c>
      <c r="E3579" s="80">
        <v>-5.3452732455417928E-3</v>
      </c>
      <c r="F3579">
        <v>3569</v>
      </c>
      <c r="G3579" s="80">
        <f t="shared" ca="1" si="112"/>
        <v>-1.1108447691112911E-3</v>
      </c>
    </row>
    <row r="3580" spans="2:7">
      <c r="B3580" s="444">
        <v>44664</v>
      </c>
      <c r="C3580" s="445">
        <v>1007.490234</v>
      </c>
      <c r="D3580" s="446">
        <f t="shared" si="111"/>
        <v>0.14198051699010517</v>
      </c>
      <c r="E3580" s="80">
        <v>-5.3482650971145018E-3</v>
      </c>
      <c r="F3580">
        <v>3570</v>
      </c>
      <c r="G3580" s="80">
        <f t="shared" ca="1" si="112"/>
        <v>7.1993826966175725E-3</v>
      </c>
    </row>
    <row r="3581" spans="2:7">
      <c r="B3581" s="444">
        <v>39111</v>
      </c>
      <c r="C3581" s="445">
        <v>54.547817000000002</v>
      </c>
      <c r="D3581" s="446">
        <f t="shared" si="111"/>
        <v>-0.13732712795288615</v>
      </c>
      <c r="E3581" s="80">
        <v>-5.354488615502806E-3</v>
      </c>
      <c r="F3581">
        <v>3571</v>
      </c>
      <c r="G3581" s="80">
        <f t="shared" ca="1" si="112"/>
        <v>-1.1725690888939698E-2</v>
      </c>
    </row>
    <row r="3582" spans="2:7">
      <c r="B3582" s="444">
        <v>45337</v>
      </c>
      <c r="C3582" s="445">
        <v>1628.0437010000001</v>
      </c>
      <c r="D3582" s="446">
        <f t="shared" si="111"/>
        <v>0.11289214001669201</v>
      </c>
      <c r="E3582" s="80">
        <v>-5.3544961235687527E-3</v>
      </c>
      <c r="F3582">
        <v>3572</v>
      </c>
      <c r="G3582" s="80">
        <f t="shared" ca="1" si="112"/>
        <v>-3.758586739407134E-2</v>
      </c>
    </row>
    <row r="3583" spans="2:7">
      <c r="B3583" s="444">
        <v>40738</v>
      </c>
      <c r="C3583" s="445">
        <v>91.468329999999995</v>
      </c>
      <c r="D3583" s="446">
        <f t="shared" si="111"/>
        <v>3.931423323213501E-2</v>
      </c>
      <c r="E3583" s="80">
        <v>-5.3552165705388344E-3</v>
      </c>
      <c r="F3583">
        <v>3573</v>
      </c>
      <c r="G3583" s="80">
        <f t="shared" ca="1" si="112"/>
        <v>-2.6410619987623715E-3</v>
      </c>
    </row>
    <row r="3584" spans="2:7">
      <c r="B3584" s="444">
        <v>39197</v>
      </c>
      <c r="C3584" s="445">
        <v>55.381393000000003</v>
      </c>
      <c r="D3584" s="446">
        <f t="shared" si="111"/>
        <v>-0.12882003867268244</v>
      </c>
      <c r="E3584" s="80">
        <v>-5.3648244605564166E-3</v>
      </c>
      <c r="F3584">
        <v>3574</v>
      </c>
      <c r="G3584" s="80">
        <f t="shared" ca="1" si="112"/>
        <v>-8.4706547526492339E-3</v>
      </c>
    </row>
    <row r="3585" spans="2:7">
      <c r="B3585" s="444">
        <v>44993</v>
      </c>
      <c r="C3585" s="445">
        <v>1051.4820560000001</v>
      </c>
      <c r="D3585" s="446">
        <f t="shared" si="111"/>
        <v>0.10986950837465148</v>
      </c>
      <c r="E3585" s="80">
        <v>-5.3697094375020349E-3</v>
      </c>
      <c r="F3585">
        <v>3575</v>
      </c>
      <c r="G3585" s="80">
        <f t="shared" ca="1" si="112"/>
        <v>-3.8264217516580178E-2</v>
      </c>
    </row>
    <row r="3586" spans="2:7">
      <c r="B3586" s="444">
        <v>40539</v>
      </c>
      <c r="C3586" s="445">
        <v>83.449661000000006</v>
      </c>
      <c r="D3586" s="446">
        <f t="shared" si="111"/>
        <v>-4.011081381857784E-2</v>
      </c>
      <c r="E3586" s="80">
        <v>-5.3838688579298521E-3</v>
      </c>
      <c r="F3586">
        <v>3576</v>
      </c>
      <c r="G3586" s="80">
        <f t="shared" ca="1" si="112"/>
        <v>-1.037254810834588E-2</v>
      </c>
    </row>
    <row r="3587" spans="2:7">
      <c r="B3587" s="444">
        <v>42233</v>
      </c>
      <c r="C3587" s="445">
        <v>383.799622</v>
      </c>
      <c r="D3587" s="446">
        <f t="shared" si="111"/>
        <v>2.739192838202742E-2</v>
      </c>
      <c r="E3587" s="80">
        <v>-5.3919780508090431E-3</v>
      </c>
      <c r="F3587">
        <v>3577</v>
      </c>
      <c r="G3587" s="80">
        <f t="shared" ca="1" si="112"/>
        <v>-2.5486974495464946E-2</v>
      </c>
    </row>
    <row r="3588" spans="2:7">
      <c r="B3588" s="444">
        <v>41107</v>
      </c>
      <c r="C3588" s="445">
        <v>90.188927000000007</v>
      </c>
      <c r="D3588" s="446">
        <f t="shared" si="111"/>
        <v>-4.6152775199554519E-2</v>
      </c>
      <c r="E3588" s="80">
        <v>-5.4013996382105134E-3</v>
      </c>
      <c r="F3588">
        <v>3578</v>
      </c>
      <c r="G3588" s="80">
        <f t="shared" ca="1" si="112"/>
        <v>1.5669677788305768E-2</v>
      </c>
    </row>
    <row r="3589" spans="2:7">
      <c r="B3589" s="444">
        <v>43096</v>
      </c>
      <c r="C3589" s="445">
        <v>370.04763800000001</v>
      </c>
      <c r="D3589" s="446">
        <f t="shared" si="111"/>
        <v>2.053091477420721E-2</v>
      </c>
      <c r="E3589" s="80">
        <v>-5.4027416226248848E-3</v>
      </c>
      <c r="F3589">
        <v>3579</v>
      </c>
      <c r="G3589" s="80">
        <f t="shared" ca="1" si="112"/>
        <v>-1.9026941869332872E-2</v>
      </c>
    </row>
    <row r="3590" spans="2:7">
      <c r="B3590" s="444">
        <v>42229</v>
      </c>
      <c r="C3590" s="445">
        <v>382.65045199999997</v>
      </c>
      <c r="D3590" s="446">
        <f t="shared" si="111"/>
        <v>5.8662789240141455E-2</v>
      </c>
      <c r="E3590" s="80">
        <v>-5.407925888508136E-3</v>
      </c>
      <c r="F3590">
        <v>3580</v>
      </c>
      <c r="G3590" s="80">
        <f t="shared" ca="1" si="112"/>
        <v>2.5504974862134273E-2</v>
      </c>
    </row>
    <row r="3591" spans="2:7">
      <c r="B3591" s="444">
        <v>39889</v>
      </c>
      <c r="C3591" s="445">
        <v>18.173408999999999</v>
      </c>
      <c r="D3591" s="446">
        <f t="shared" si="111"/>
        <v>2.6241992333221775E-2</v>
      </c>
      <c r="E3591" s="80">
        <v>-5.4109831942154019E-3</v>
      </c>
      <c r="F3591">
        <v>3581</v>
      </c>
      <c r="G3591" s="80">
        <f t="shared" ca="1" si="112"/>
        <v>1.7417626986972343E-2</v>
      </c>
    </row>
    <row r="3592" spans="2:7">
      <c r="B3592" s="444">
        <v>38869</v>
      </c>
      <c r="C3592" s="445">
        <v>40.578712000000003</v>
      </c>
      <c r="D3592" s="446">
        <f t="shared" si="111"/>
        <v>-0.12732375392905249</v>
      </c>
      <c r="E3592" s="80">
        <v>-5.434304939011203E-3</v>
      </c>
      <c r="F3592">
        <v>3582</v>
      </c>
      <c r="G3592" s="80">
        <f t="shared" ca="1" si="112"/>
        <v>3.8654006895737732E-2</v>
      </c>
    </row>
    <row r="3593" spans="2:7">
      <c r="B3593" s="444">
        <v>44540</v>
      </c>
      <c r="C3593" s="445">
        <v>1032.0335689999999</v>
      </c>
      <c r="D3593" s="446">
        <f t="shared" si="111"/>
        <v>0.15272134372007562</v>
      </c>
      <c r="E3593" s="80">
        <v>-5.4343132525228599E-3</v>
      </c>
      <c r="F3593">
        <v>3583</v>
      </c>
      <c r="G3593" s="80">
        <f t="shared" ca="1" si="112"/>
        <v>1.222874453427015E-2</v>
      </c>
    </row>
    <row r="3594" spans="2:7">
      <c r="B3594" s="444">
        <v>38639</v>
      </c>
      <c r="C3594" s="445">
        <v>35.333022999999997</v>
      </c>
      <c r="D3594" s="446">
        <f t="shared" si="111"/>
        <v>-0.1280633659791488</v>
      </c>
      <c r="E3594" s="80">
        <v>-5.4344850625128727E-3</v>
      </c>
      <c r="F3594">
        <v>3584</v>
      </c>
      <c r="G3594" s="80">
        <f t="shared" ca="1" si="112"/>
        <v>4.6728961596991588E-2</v>
      </c>
    </row>
    <row r="3595" spans="2:7">
      <c r="B3595" s="444">
        <v>44314</v>
      </c>
      <c r="C3595" s="445">
        <v>800.04486099999997</v>
      </c>
      <c r="D3595" s="446">
        <f t="shared" ref="D3595:D3658" si="113">B3595/B3596-1</f>
        <v>5.2401152371661652E-3</v>
      </c>
      <c r="E3595" s="80">
        <v>-5.4369662480283631E-3</v>
      </c>
      <c r="F3595">
        <v>3585</v>
      </c>
      <c r="G3595" s="80">
        <f t="shared" ref="G3595:G3658" ca="1" si="114">_xlfn.NORM.INV(RAND(),M$13,M$14)</f>
        <v>3.184860273982254E-2</v>
      </c>
    </row>
    <row r="3596" spans="2:7">
      <c r="B3596" s="444">
        <v>44083</v>
      </c>
      <c r="C3596" s="445">
        <v>618.15502900000001</v>
      </c>
      <c r="D3596" s="446">
        <f t="shared" si="113"/>
        <v>2.3258513033587835E-2</v>
      </c>
      <c r="E3596" s="80">
        <v>-5.4414771878085189E-3</v>
      </c>
      <c r="F3596">
        <v>3586</v>
      </c>
      <c r="G3596" s="80">
        <f t="shared" ca="1" si="114"/>
        <v>-1.6870232220938419E-2</v>
      </c>
    </row>
    <row r="3597" spans="2:7">
      <c r="B3597" s="444">
        <v>43081</v>
      </c>
      <c r="C3597" s="445">
        <v>366.50906400000002</v>
      </c>
      <c r="D3597" s="446">
        <f t="shared" si="113"/>
        <v>9.8752837358769607E-2</v>
      </c>
      <c r="E3597" s="80">
        <v>-5.4547004828453538E-3</v>
      </c>
      <c r="F3597">
        <v>3587</v>
      </c>
      <c r="G3597" s="80">
        <f t="shared" ca="1" si="114"/>
        <v>-9.0299591413857423E-3</v>
      </c>
    </row>
    <row r="3598" spans="2:7">
      <c r="B3598" s="444">
        <v>39209</v>
      </c>
      <c r="C3598" s="445">
        <v>55.978828</v>
      </c>
      <c r="D3598" s="446">
        <f t="shared" si="113"/>
        <v>-0.1115114434624972</v>
      </c>
      <c r="E3598" s="80">
        <v>-5.4547101011229726E-3</v>
      </c>
      <c r="F3598">
        <v>3588</v>
      </c>
      <c r="G3598" s="80">
        <f t="shared" ca="1" si="114"/>
        <v>-3.0282904746441346E-2</v>
      </c>
    </row>
    <row r="3599" spans="2:7">
      <c r="B3599" s="444">
        <v>44130</v>
      </c>
      <c r="C3599" s="445">
        <v>731.28704800000003</v>
      </c>
      <c r="D3599" s="446">
        <f t="shared" si="113"/>
        <v>9.3815838393852991E-2</v>
      </c>
      <c r="E3599" s="80">
        <v>-5.4547482443350059E-3</v>
      </c>
      <c r="F3599">
        <v>3589</v>
      </c>
      <c r="G3599" s="80">
        <f t="shared" ca="1" si="114"/>
        <v>2.119904263484652E-2</v>
      </c>
    </row>
    <row r="3600" spans="2:7">
      <c r="B3600" s="444">
        <v>40345</v>
      </c>
      <c r="C3600" s="445">
        <v>70.099365000000006</v>
      </c>
      <c r="D3600" s="446">
        <f t="shared" si="113"/>
        <v>-9.7790598863992106E-2</v>
      </c>
      <c r="E3600" s="80">
        <v>-5.4606239495790243E-3</v>
      </c>
      <c r="F3600">
        <v>3590</v>
      </c>
      <c r="G3600" s="80">
        <f t="shared" ca="1" si="114"/>
        <v>-2.7141675481736242E-2</v>
      </c>
    </row>
    <row r="3601" spans="2:7">
      <c r="B3601" s="444">
        <v>44718</v>
      </c>
      <c r="C3601" s="445">
        <v>944.38385000000005</v>
      </c>
      <c r="D3601" s="446">
        <f t="shared" si="113"/>
        <v>7.7749927696905363E-2</v>
      </c>
      <c r="E3601" s="80">
        <v>-5.4648450874430488E-3</v>
      </c>
      <c r="F3601">
        <v>3591</v>
      </c>
      <c r="G3601" s="80">
        <f t="shared" ca="1" si="114"/>
        <v>2.485800568738205E-2</v>
      </c>
    </row>
    <row r="3602" spans="2:7">
      <c r="B3602" s="444">
        <v>41492</v>
      </c>
      <c r="C3602" s="445">
        <v>180.10987900000001</v>
      </c>
      <c r="D3602" s="446">
        <f t="shared" si="113"/>
        <v>6.1040787623066084E-2</v>
      </c>
      <c r="E3602" s="80">
        <v>-5.4759268856287013E-3</v>
      </c>
      <c r="F3602">
        <v>3592</v>
      </c>
      <c r="G3602" s="80">
        <f t="shared" ca="1" si="114"/>
        <v>1.8307462214297916E-2</v>
      </c>
    </row>
    <row r="3603" spans="2:7">
      <c r="B3603" s="444">
        <v>39105</v>
      </c>
      <c r="C3603" s="445">
        <v>54.429046999999997</v>
      </c>
      <c r="D3603" s="446">
        <f t="shared" si="113"/>
        <v>-2.8229914763549635E-2</v>
      </c>
      <c r="E3603" s="80">
        <v>-5.4862381314727537E-3</v>
      </c>
      <c r="F3603">
        <v>3593</v>
      </c>
      <c r="G3603" s="80">
        <f t="shared" ca="1" si="114"/>
        <v>-1.1144213645448379E-2</v>
      </c>
    </row>
    <row r="3604" spans="2:7">
      <c r="B3604" s="444">
        <v>40241</v>
      </c>
      <c r="C3604" s="445">
        <v>66.234818000000004</v>
      </c>
      <c r="D3604" s="446">
        <f t="shared" si="113"/>
        <v>-5.8601974453750039E-2</v>
      </c>
      <c r="E3604" s="80">
        <v>-5.4899179433458567E-3</v>
      </c>
      <c r="F3604">
        <v>3594</v>
      </c>
      <c r="G3604" s="80">
        <f t="shared" ca="1" si="114"/>
        <v>-3.6978991142280161E-3</v>
      </c>
    </row>
    <row r="3605" spans="2:7">
      <c r="B3605" s="444">
        <v>42746</v>
      </c>
      <c r="C3605" s="445">
        <v>342.37576300000001</v>
      </c>
      <c r="D3605" s="446">
        <f t="shared" si="113"/>
        <v>-2.5332330072736386E-2</v>
      </c>
      <c r="E3605" s="80">
        <v>-5.4902509083757378E-3</v>
      </c>
      <c r="F3605">
        <v>3595</v>
      </c>
      <c r="G3605" s="80">
        <f t="shared" ca="1" si="114"/>
        <v>-9.112426271727975E-3</v>
      </c>
    </row>
    <row r="3606" spans="2:7">
      <c r="B3606" s="444">
        <v>43857</v>
      </c>
      <c r="C3606" s="445">
        <v>515.87048300000004</v>
      </c>
      <c r="D3606" s="446">
        <f t="shared" si="113"/>
        <v>3.4549032169495231E-3</v>
      </c>
      <c r="E3606" s="80">
        <v>-5.5128488730027403E-3</v>
      </c>
      <c r="F3606">
        <v>3596</v>
      </c>
      <c r="G3606" s="80">
        <f t="shared" ca="1" si="114"/>
        <v>2.4315848693355048E-2</v>
      </c>
    </row>
    <row r="3607" spans="2:7">
      <c r="B3607" s="444">
        <v>43706</v>
      </c>
      <c r="C3607" s="445">
        <v>474.63110399999999</v>
      </c>
      <c r="D3607" s="446">
        <f t="shared" si="113"/>
        <v>7.7006480865429605E-2</v>
      </c>
      <c r="E3607" s="80">
        <v>-5.5162156297990927E-3</v>
      </c>
      <c r="F3607">
        <v>3597</v>
      </c>
      <c r="G3607" s="80">
        <f t="shared" ca="1" si="114"/>
        <v>2.654762836698079E-2</v>
      </c>
    </row>
    <row r="3608" spans="2:7">
      <c r="B3608" s="444">
        <v>40581</v>
      </c>
      <c r="C3608" s="445">
        <v>88.431601999999998</v>
      </c>
      <c r="D3608" s="446">
        <f t="shared" si="113"/>
        <v>-4.2471862391165849E-2</v>
      </c>
      <c r="E3608" s="80">
        <v>-5.5170257394027145E-3</v>
      </c>
      <c r="F3608">
        <v>3598</v>
      </c>
      <c r="G3608" s="80">
        <f t="shared" ca="1" si="114"/>
        <v>-2.7403754558664385E-2</v>
      </c>
    </row>
    <row r="3609" spans="2:7">
      <c r="B3609" s="444">
        <v>42381</v>
      </c>
      <c r="C3609" s="445">
        <v>322.89599600000003</v>
      </c>
      <c r="D3609" s="446">
        <f t="shared" si="113"/>
        <v>0.10226533850035113</v>
      </c>
      <c r="E3609" s="80">
        <v>-5.52444948304609E-3</v>
      </c>
      <c r="F3609">
        <v>3599</v>
      </c>
      <c r="G3609" s="80">
        <f t="shared" ca="1" si="114"/>
        <v>-1.1789309341812059E-2</v>
      </c>
    </row>
    <row r="3610" spans="2:7">
      <c r="B3610" s="444">
        <v>38449</v>
      </c>
      <c r="C3610" s="445">
        <v>29.313274</v>
      </c>
      <c r="D3610" s="446">
        <f t="shared" si="113"/>
        <v>-4.9750383075478188E-2</v>
      </c>
      <c r="E3610" s="80">
        <v>-5.5268685550725616E-3</v>
      </c>
      <c r="F3610">
        <v>3600</v>
      </c>
      <c r="G3610" s="80">
        <f t="shared" ca="1" si="114"/>
        <v>-3.3758562319039301E-2</v>
      </c>
    </row>
    <row r="3611" spans="2:7">
      <c r="B3611" s="444">
        <v>40462</v>
      </c>
      <c r="C3611" s="445">
        <v>78.952278000000007</v>
      </c>
      <c r="D3611" s="446">
        <f t="shared" si="113"/>
        <v>-9.2759927352631277E-2</v>
      </c>
      <c r="E3611" s="80">
        <v>-5.5406978063804457E-3</v>
      </c>
      <c r="F3611">
        <v>3601</v>
      </c>
      <c r="G3611" s="80">
        <f t="shared" ca="1" si="114"/>
        <v>-4.3580002309272628E-2</v>
      </c>
    </row>
    <row r="3612" spans="2:7">
      <c r="B3612" s="444">
        <v>44599</v>
      </c>
      <c r="C3612" s="445">
        <v>1036.3691409999999</v>
      </c>
      <c r="D3612" s="446">
        <f t="shared" si="113"/>
        <v>0.10404495494603427</v>
      </c>
      <c r="E3612" s="80">
        <v>-5.5419485033812999E-3</v>
      </c>
      <c r="F3612">
        <v>3602</v>
      </c>
      <c r="G3612" s="80">
        <f t="shared" ca="1" si="114"/>
        <v>-1.5983525717518314E-2</v>
      </c>
    </row>
    <row r="3613" spans="2:7">
      <c r="B3613" s="444">
        <v>40396</v>
      </c>
      <c r="C3613" s="445">
        <v>75.524765000000002</v>
      </c>
      <c r="D3613" s="446">
        <f t="shared" si="113"/>
        <v>6.4761854555997811E-2</v>
      </c>
      <c r="E3613" s="80">
        <v>-5.5507885193709638E-3</v>
      </c>
      <c r="F3613">
        <v>3603</v>
      </c>
      <c r="G3613" s="80">
        <f t="shared" ca="1" si="114"/>
        <v>1.8190733244615037E-2</v>
      </c>
    </row>
    <row r="3614" spans="2:7">
      <c r="B3614" s="444">
        <v>37939</v>
      </c>
      <c r="C3614" s="445">
        <v>16.989656</v>
      </c>
      <c r="D3614" s="446">
        <f t="shared" si="113"/>
        <v>-6.7837837837837811E-2</v>
      </c>
      <c r="E3614" s="80">
        <v>-5.5571108876608655E-3</v>
      </c>
      <c r="F3614">
        <v>3604</v>
      </c>
      <c r="G3614" s="80">
        <f t="shared" ca="1" si="114"/>
        <v>-1.4963617726852009E-2</v>
      </c>
    </row>
    <row r="3615" spans="2:7">
      <c r="B3615" s="444">
        <v>40700</v>
      </c>
      <c r="C3615" s="445">
        <v>94.683289000000002</v>
      </c>
      <c r="D3615" s="446">
        <f t="shared" si="113"/>
        <v>3.6467352551696086E-2</v>
      </c>
      <c r="E3615" s="80">
        <v>-5.5623661407722125E-3</v>
      </c>
      <c r="F3615">
        <v>3605</v>
      </c>
      <c r="G3615" s="80">
        <f t="shared" ca="1" si="114"/>
        <v>9.566894920009365E-3</v>
      </c>
    </row>
    <row r="3616" spans="2:7">
      <c r="B3616" s="444">
        <v>39268</v>
      </c>
      <c r="C3616" s="445">
        <v>54.866878999999997</v>
      </c>
      <c r="D3616" s="446">
        <f t="shared" si="113"/>
        <v>-3.1280836787053512E-2</v>
      </c>
      <c r="E3616" s="80">
        <v>-5.5649662014227719E-3</v>
      </c>
      <c r="F3616">
        <v>3606</v>
      </c>
      <c r="G3616" s="80">
        <f t="shared" ca="1" si="114"/>
        <v>-3.2879525227670785E-2</v>
      </c>
    </row>
    <row r="3617" spans="2:7">
      <c r="B3617" s="444">
        <v>40536</v>
      </c>
      <c r="C3617" s="445">
        <v>83.901375000000002</v>
      </c>
      <c r="D3617" s="446">
        <f t="shared" si="113"/>
        <v>-0.10282856004603602</v>
      </c>
      <c r="E3617" s="80">
        <v>-5.5729551756376061E-3</v>
      </c>
      <c r="F3617">
        <v>3607</v>
      </c>
      <c r="G3617" s="80">
        <f t="shared" ca="1" si="114"/>
        <v>-1.1019166445656372E-2</v>
      </c>
    </row>
    <row r="3618" spans="2:7">
      <c r="B3618" s="444">
        <v>45182</v>
      </c>
      <c r="C3618" s="445">
        <v>1227.4887699999999</v>
      </c>
      <c r="D3618" s="446">
        <f t="shared" si="113"/>
        <v>0.15640756571370074</v>
      </c>
      <c r="E3618" s="80">
        <v>-5.5753746939180004E-3</v>
      </c>
      <c r="F3618">
        <v>3608</v>
      </c>
      <c r="G3618" s="80">
        <f t="shared" ca="1" si="114"/>
        <v>-5.264942369619002E-3</v>
      </c>
    </row>
    <row r="3619" spans="2:7">
      <c r="B3619" s="444">
        <v>39071</v>
      </c>
      <c r="C3619" s="445">
        <v>49.115257</v>
      </c>
      <c r="D3619" s="446">
        <f t="shared" si="113"/>
        <v>-4.3877251370399328E-2</v>
      </c>
      <c r="E3619" s="80">
        <v>-5.5767587163226828E-3</v>
      </c>
      <c r="F3619">
        <v>3609</v>
      </c>
      <c r="G3619" s="80">
        <f t="shared" ca="1" si="114"/>
        <v>2.9735399428741229E-2</v>
      </c>
    </row>
    <row r="3620" spans="2:7">
      <c r="B3620" s="444">
        <v>40864</v>
      </c>
      <c r="C3620" s="445">
        <v>76.303122999999999</v>
      </c>
      <c r="D3620" s="446">
        <f t="shared" si="113"/>
        <v>-4.2884990253411193E-3</v>
      </c>
      <c r="E3620" s="80">
        <v>-5.5973196275586057E-3</v>
      </c>
      <c r="F3620">
        <v>3610</v>
      </c>
      <c r="G3620" s="80">
        <f t="shared" ca="1" si="114"/>
        <v>1.6050012512127391E-2</v>
      </c>
    </row>
    <row r="3621" spans="2:7">
      <c r="B3621" s="444">
        <v>41040</v>
      </c>
      <c r="C3621" s="445">
        <v>92.035072</v>
      </c>
      <c r="D3621" s="446">
        <f t="shared" si="113"/>
        <v>-9.2697809121658925E-2</v>
      </c>
      <c r="E3621" s="80">
        <v>-5.5973367857073963E-3</v>
      </c>
      <c r="F3621">
        <v>3611</v>
      </c>
      <c r="G3621" s="80">
        <f t="shared" ca="1" si="114"/>
        <v>1.5875839947187362E-2</v>
      </c>
    </row>
    <row r="3622" spans="2:7">
      <c r="B3622" s="444">
        <v>45233</v>
      </c>
      <c r="C3622" s="445">
        <v>1230.4765629999999</v>
      </c>
      <c r="D3622" s="446">
        <f t="shared" si="113"/>
        <v>5.1514517516330738E-2</v>
      </c>
      <c r="E3622" s="80">
        <v>-5.6149841646564447E-3</v>
      </c>
      <c r="F3622">
        <v>3612</v>
      </c>
      <c r="G3622" s="80">
        <f t="shared" ca="1" si="114"/>
        <v>1.4192414251297528E-2</v>
      </c>
    </row>
    <row r="3623" spans="2:7">
      <c r="B3623" s="444">
        <v>43017</v>
      </c>
      <c r="C3623" s="445">
        <v>377.18365499999999</v>
      </c>
      <c r="D3623" s="446">
        <f t="shared" si="113"/>
        <v>-3.9756239117817782E-2</v>
      </c>
      <c r="E3623" s="80">
        <v>-5.6174188767929012E-3</v>
      </c>
      <c r="F3623">
        <v>3613</v>
      </c>
      <c r="G3623" s="80">
        <f t="shared" ca="1" si="114"/>
        <v>-4.4023931622796997E-2</v>
      </c>
    </row>
    <row r="3624" spans="2:7">
      <c r="B3624" s="444">
        <v>44798</v>
      </c>
      <c r="C3624" s="445">
        <v>868.91039999999998</v>
      </c>
      <c r="D3624" s="446">
        <f t="shared" si="113"/>
        <v>2.3065680095003094E-2</v>
      </c>
      <c r="E3624" s="80">
        <v>-5.6366145351532948E-3</v>
      </c>
      <c r="F3624">
        <v>3614</v>
      </c>
      <c r="G3624" s="80">
        <f t="shared" ca="1" si="114"/>
        <v>-1.3631526021964558E-2</v>
      </c>
    </row>
    <row r="3625" spans="2:7">
      <c r="B3625" s="444">
        <v>43788</v>
      </c>
      <c r="C3625" s="445">
        <v>482.64904799999999</v>
      </c>
      <c r="D3625" s="446">
        <f t="shared" si="113"/>
        <v>3.886120996441278E-2</v>
      </c>
      <c r="E3625" s="80">
        <v>-5.6525012114366779E-3</v>
      </c>
      <c r="F3625">
        <v>3615</v>
      </c>
      <c r="G3625" s="80">
        <f t="shared" ca="1" si="114"/>
        <v>-1.4912151031812678E-2</v>
      </c>
    </row>
    <row r="3626" spans="2:7">
      <c r="B3626" s="444">
        <v>42150</v>
      </c>
      <c r="C3626" s="445">
        <v>391.64605699999998</v>
      </c>
      <c r="D3626" s="446">
        <f t="shared" si="113"/>
        <v>3.5957431120505312E-2</v>
      </c>
      <c r="E3626" s="80">
        <v>-5.6546184424909329E-3</v>
      </c>
      <c r="F3626">
        <v>3616</v>
      </c>
      <c r="G3626" s="80">
        <f t="shared" ca="1" si="114"/>
        <v>-6.6340888762380862E-3</v>
      </c>
    </row>
    <row r="3627" spans="2:7">
      <c r="B3627" s="444">
        <v>40687</v>
      </c>
      <c r="C3627" s="445">
        <v>91.217438000000001</v>
      </c>
      <c r="D3627" s="446">
        <f t="shared" si="113"/>
        <v>-1.7419893027136313E-3</v>
      </c>
      <c r="E3627" s="80">
        <v>-5.6722855172863795E-3</v>
      </c>
      <c r="F3627">
        <v>3617</v>
      </c>
      <c r="G3627" s="80">
        <f t="shared" ca="1" si="114"/>
        <v>-1.4438438233409725E-2</v>
      </c>
    </row>
    <row r="3628" spans="2:7">
      <c r="B3628" s="444">
        <v>40758</v>
      </c>
      <c r="C3628" s="445">
        <v>87.825935000000001</v>
      </c>
      <c r="D3628" s="446">
        <f t="shared" si="113"/>
        <v>-2.3175554224086237E-2</v>
      </c>
      <c r="E3628" s="80">
        <v>-5.6808671135863964E-3</v>
      </c>
      <c r="F3628">
        <v>3618</v>
      </c>
      <c r="G3628" s="80">
        <f t="shared" ca="1" si="114"/>
        <v>-4.4915870609160023E-3</v>
      </c>
    </row>
    <row r="3629" spans="2:7">
      <c r="B3629" s="444">
        <v>41725</v>
      </c>
      <c r="C3629" s="445">
        <v>267.516052</v>
      </c>
      <c r="D3629" s="446">
        <f t="shared" si="113"/>
        <v>-1.4152726585388908E-2</v>
      </c>
      <c r="E3629" s="80">
        <v>-5.690251209159447E-3</v>
      </c>
      <c r="F3629">
        <v>3619</v>
      </c>
      <c r="G3629" s="80">
        <f t="shared" ca="1" si="114"/>
        <v>2.6190456503148399E-2</v>
      </c>
    </row>
    <row r="3630" spans="2:7">
      <c r="B3630" s="444">
        <v>42324</v>
      </c>
      <c r="C3630" s="445">
        <v>334.27642800000001</v>
      </c>
      <c r="D3630" s="446">
        <f t="shared" si="113"/>
        <v>-6.3586884375414821E-2</v>
      </c>
      <c r="E3630" s="80">
        <v>-5.6911316457592953E-3</v>
      </c>
      <c r="F3630">
        <v>3620</v>
      </c>
      <c r="G3630" s="80">
        <f t="shared" ca="1" si="114"/>
        <v>-1.5758844957643264E-2</v>
      </c>
    </row>
    <row r="3631" spans="2:7">
      <c r="B3631" s="444">
        <v>45198</v>
      </c>
      <c r="C3631" s="445">
        <v>1188.553711</v>
      </c>
      <c r="D3631" s="446">
        <f t="shared" si="113"/>
        <v>9.8051600991205579E-2</v>
      </c>
      <c r="E3631" s="80">
        <v>-5.7170617792903222E-3</v>
      </c>
      <c r="F3631">
        <v>3621</v>
      </c>
      <c r="G3631" s="80">
        <f t="shared" ca="1" si="114"/>
        <v>-7.735192252130387E-3</v>
      </c>
    </row>
    <row r="3632" spans="2:7">
      <c r="B3632" s="444">
        <v>41162</v>
      </c>
      <c r="C3632" s="445">
        <v>108.076004</v>
      </c>
      <c r="D3632" s="446">
        <f t="shared" si="113"/>
        <v>7.394072218743486E-2</v>
      </c>
      <c r="E3632" s="80">
        <v>-5.7192942060823038E-3</v>
      </c>
      <c r="F3632">
        <v>3622</v>
      </c>
      <c r="G3632" s="80">
        <f t="shared" ca="1" si="114"/>
        <v>2.4573709838117668E-3</v>
      </c>
    </row>
    <row r="3633" spans="2:7">
      <c r="B3633" s="444">
        <v>38328</v>
      </c>
      <c r="C3633" s="445">
        <v>27.635876</v>
      </c>
      <c r="D3633" s="446">
        <f t="shared" si="113"/>
        <v>-2.1271162636296359E-2</v>
      </c>
      <c r="E3633" s="80">
        <v>-5.7267746791767049E-3</v>
      </c>
      <c r="F3633">
        <v>3623</v>
      </c>
      <c r="G3633" s="80">
        <f t="shared" ca="1" si="114"/>
        <v>-1.2635784751538696E-2</v>
      </c>
    </row>
    <row r="3634" spans="2:7">
      <c r="B3634" s="444">
        <v>39161</v>
      </c>
      <c r="C3634" s="445">
        <v>49.755405000000003</v>
      </c>
      <c r="D3634" s="446">
        <f t="shared" si="113"/>
        <v>6.6060045239564325E-3</v>
      </c>
      <c r="E3634" s="80">
        <v>-5.7689311104887064E-3</v>
      </c>
      <c r="F3634">
        <v>3624</v>
      </c>
      <c r="G3634" s="80">
        <f t="shared" ca="1" si="114"/>
        <v>1.3473428561795141E-2</v>
      </c>
    </row>
    <row r="3635" spans="2:7">
      <c r="B3635" s="444">
        <v>38904</v>
      </c>
      <c r="C3635" s="445">
        <v>40.861919</v>
      </c>
      <c r="D3635" s="446">
        <f t="shared" si="113"/>
        <v>-0.11999819041371662</v>
      </c>
      <c r="E3635" s="80">
        <v>-5.7891933144093022E-3</v>
      </c>
      <c r="F3635">
        <v>3625</v>
      </c>
      <c r="G3635" s="80">
        <f t="shared" ca="1" si="114"/>
        <v>-4.4232126794679309E-3</v>
      </c>
    </row>
    <row r="3636" spans="2:7">
      <c r="B3636" s="444">
        <v>44209</v>
      </c>
      <c r="C3636" s="445">
        <v>910.83105499999999</v>
      </c>
      <c r="D3636" s="446">
        <f t="shared" si="113"/>
        <v>0.12688944966990401</v>
      </c>
      <c r="E3636" s="80">
        <v>-5.790549744871587E-3</v>
      </c>
      <c r="F3636">
        <v>3626</v>
      </c>
      <c r="G3636" s="80">
        <f t="shared" ca="1" si="114"/>
        <v>3.975110469964066E-2</v>
      </c>
    </row>
    <row r="3637" spans="2:7">
      <c r="B3637" s="444">
        <v>39231</v>
      </c>
      <c r="C3637" s="445">
        <v>56.891627999999997</v>
      </c>
      <c r="D3637" s="446">
        <f t="shared" si="113"/>
        <v>-3.3004683263495149E-2</v>
      </c>
      <c r="E3637" s="80">
        <v>-5.8004266739904997E-3</v>
      </c>
      <c r="F3637">
        <v>3627</v>
      </c>
      <c r="G3637" s="80">
        <f t="shared" ca="1" si="114"/>
        <v>4.0855203380017633E-3</v>
      </c>
    </row>
    <row r="3638" spans="2:7">
      <c r="B3638" s="444">
        <v>40570</v>
      </c>
      <c r="C3638" s="445">
        <v>93.587173000000007</v>
      </c>
      <c r="D3638" s="446">
        <f t="shared" si="113"/>
        <v>1.9015632331513821E-3</v>
      </c>
      <c r="E3638" s="80">
        <v>-5.8015605594503583E-3</v>
      </c>
      <c r="F3638">
        <v>3628</v>
      </c>
      <c r="G3638" s="80">
        <f t="shared" ca="1" si="114"/>
        <v>-1.550931035516768E-2</v>
      </c>
    </row>
    <row r="3639" spans="2:7">
      <c r="B3639" s="444">
        <v>40493</v>
      </c>
      <c r="C3639" s="445">
        <v>74.239952000000002</v>
      </c>
      <c r="D3639" s="446">
        <f t="shared" si="113"/>
        <v>-4.7358020044229066E-2</v>
      </c>
      <c r="E3639" s="80">
        <v>-5.8029727072784754E-3</v>
      </c>
      <c r="F3639">
        <v>3629</v>
      </c>
      <c r="G3639" s="80">
        <f t="shared" ca="1" si="114"/>
        <v>2.4561967039582203E-2</v>
      </c>
    </row>
    <row r="3640" spans="2:7">
      <c r="B3640" s="444">
        <v>42506</v>
      </c>
      <c r="C3640" s="445">
        <v>291.01620500000001</v>
      </c>
      <c r="D3640" s="446">
        <f t="shared" si="113"/>
        <v>-8.3982643586991701E-3</v>
      </c>
      <c r="E3640" s="80">
        <v>-5.8076118626128048E-3</v>
      </c>
      <c r="F3640">
        <v>3630</v>
      </c>
      <c r="G3640" s="80">
        <f t="shared" ca="1" si="114"/>
        <v>4.7033867392882178E-3</v>
      </c>
    </row>
    <row r="3641" spans="2:7">
      <c r="B3641" s="444">
        <v>42866</v>
      </c>
      <c r="C3641" s="445">
        <v>347.18325800000002</v>
      </c>
      <c r="D3641" s="446">
        <f t="shared" si="113"/>
        <v>-2.7276027956794069E-2</v>
      </c>
      <c r="E3641" s="80">
        <v>-5.8084576041291802E-3</v>
      </c>
      <c r="F3641">
        <v>3631</v>
      </c>
      <c r="G3641" s="80">
        <f t="shared" ca="1" si="114"/>
        <v>3.1815458539440955E-2</v>
      </c>
    </row>
    <row r="3642" spans="2:7">
      <c r="B3642" s="444">
        <v>44068</v>
      </c>
      <c r="C3642" s="445">
        <v>600.730774</v>
      </c>
      <c r="D3642" s="446">
        <f t="shared" si="113"/>
        <v>0.16508037225042305</v>
      </c>
      <c r="E3642" s="80">
        <v>-5.8096616650664679E-3</v>
      </c>
      <c r="F3642">
        <v>3632</v>
      </c>
      <c r="G3642" s="80">
        <f t="shared" ca="1" si="114"/>
        <v>1.8299615185769736E-3</v>
      </c>
    </row>
    <row r="3643" spans="2:7">
      <c r="B3643" s="444">
        <v>37824</v>
      </c>
      <c r="C3643" s="445">
        <v>11.325945000000001</v>
      </c>
      <c r="D3643" s="446">
        <f t="shared" si="113"/>
        <v>-0.16766058578879039</v>
      </c>
      <c r="E3643" s="80">
        <v>-5.814250509691532E-3</v>
      </c>
      <c r="F3643">
        <v>3633</v>
      </c>
      <c r="G3643" s="80">
        <f t="shared" ca="1" si="114"/>
        <v>1.3908180696939859E-2</v>
      </c>
    </row>
    <row r="3644" spans="2:7">
      <c r="B3644" s="444">
        <v>45443</v>
      </c>
      <c r="C3644" s="445">
        <v>1314.025024</v>
      </c>
      <c r="D3644" s="446">
        <f t="shared" si="113"/>
        <v>6.1380357351395576E-2</v>
      </c>
      <c r="E3644" s="80">
        <v>-5.8189804977659687E-3</v>
      </c>
      <c r="F3644">
        <v>3634</v>
      </c>
      <c r="G3644" s="80">
        <f t="shared" ca="1" si="114"/>
        <v>8.4946145682223383E-3</v>
      </c>
    </row>
    <row r="3645" spans="2:7">
      <c r="B3645" s="444">
        <v>42815</v>
      </c>
      <c r="C3645" s="445">
        <v>355.71066300000001</v>
      </c>
      <c r="D3645" s="446">
        <f t="shared" si="113"/>
        <v>-4.8238301656107541E-2</v>
      </c>
      <c r="E3645" s="80">
        <v>-5.842586077567824E-3</v>
      </c>
      <c r="F3645">
        <v>3635</v>
      </c>
      <c r="G3645" s="80">
        <f t="shared" ca="1" si="114"/>
        <v>9.6816120220607625E-4</v>
      </c>
    </row>
    <row r="3646" spans="2:7">
      <c r="B3646" s="444">
        <v>44985</v>
      </c>
      <c r="C3646" s="445">
        <v>1011.089294</v>
      </c>
      <c r="D3646" s="446">
        <f t="shared" si="113"/>
        <v>0.11150919153983008</v>
      </c>
      <c r="E3646" s="80">
        <v>-5.8580232236621343E-3</v>
      </c>
      <c r="F3646">
        <v>3636</v>
      </c>
      <c r="G3646" s="80">
        <f t="shared" ca="1" si="114"/>
        <v>2.9638712636004958E-2</v>
      </c>
    </row>
    <row r="3647" spans="2:7">
      <c r="B3647" s="444">
        <v>40472</v>
      </c>
      <c r="C3647" s="445">
        <v>77.641768999999996</v>
      </c>
      <c r="D3647" s="446">
        <f t="shared" si="113"/>
        <v>-2.8866226754649116E-2</v>
      </c>
      <c r="E3647" s="80">
        <v>-5.8672088570348446E-3</v>
      </c>
      <c r="F3647">
        <v>3637</v>
      </c>
      <c r="G3647" s="80">
        <f t="shared" ca="1" si="114"/>
        <v>2.2164112641870864E-3</v>
      </c>
    </row>
    <row r="3648" spans="2:7">
      <c r="B3648" s="444">
        <v>41675</v>
      </c>
      <c r="C3648" s="445">
        <v>268.38265999999999</v>
      </c>
      <c r="D3648" s="446">
        <f t="shared" si="113"/>
        <v>1.1234591866446708E-2</v>
      </c>
      <c r="E3648" s="80">
        <v>-5.8850886115499046E-3</v>
      </c>
      <c r="F3648">
        <v>3638</v>
      </c>
      <c r="G3648" s="80">
        <f t="shared" ca="1" si="114"/>
        <v>4.673939080446738E-3</v>
      </c>
    </row>
    <row r="3649" spans="2:7">
      <c r="B3649" s="444">
        <v>41212</v>
      </c>
      <c r="C3649" s="445">
        <v>115.001572</v>
      </c>
      <c r="D3649" s="446">
        <f t="shared" si="113"/>
        <v>8.6499169544699495E-2</v>
      </c>
      <c r="E3649" s="80">
        <v>-5.9016134739672266E-3</v>
      </c>
      <c r="F3649">
        <v>3639</v>
      </c>
      <c r="G3649" s="80">
        <f t="shared" ca="1" si="114"/>
        <v>2.5291242778162554E-2</v>
      </c>
    </row>
    <row r="3650" spans="2:7">
      <c r="B3650" s="444">
        <v>37931</v>
      </c>
      <c r="C3650" s="445">
        <v>18.578526</v>
      </c>
      <c r="D3650" s="446">
        <f t="shared" si="113"/>
        <v>-6.5347559322869175E-2</v>
      </c>
      <c r="E3650" s="80">
        <v>-5.9064436659792552E-3</v>
      </c>
      <c r="F3650">
        <v>3640</v>
      </c>
      <c r="G3650" s="80">
        <f t="shared" ca="1" si="114"/>
        <v>9.1347869448883104E-4</v>
      </c>
    </row>
    <row r="3651" spans="2:7">
      <c r="B3651" s="444">
        <v>40583</v>
      </c>
      <c r="C3651" s="445">
        <v>85.654831000000001</v>
      </c>
      <c r="D3651" s="446">
        <f t="shared" si="113"/>
        <v>6.0549835362985416E-2</v>
      </c>
      <c r="E3651" s="80">
        <v>-5.9083548173841649E-3</v>
      </c>
      <c r="F3651">
        <v>3641</v>
      </c>
      <c r="G3651" s="80">
        <f t="shared" ca="1" si="114"/>
        <v>5.6437259789989642E-4</v>
      </c>
    </row>
    <row r="3652" spans="2:7">
      <c r="B3652" s="444">
        <v>38266</v>
      </c>
      <c r="C3652" s="445">
        <v>28.042168</v>
      </c>
      <c r="D3652" s="446">
        <f t="shared" si="113"/>
        <v>-0.13158133623819901</v>
      </c>
      <c r="E3652" s="80">
        <v>-5.9113569072706262E-3</v>
      </c>
      <c r="F3652">
        <v>3642</v>
      </c>
      <c r="G3652" s="80">
        <f t="shared" ca="1" si="114"/>
        <v>-2.0290648355364271E-2</v>
      </c>
    </row>
    <row r="3653" spans="2:7">
      <c r="B3653" s="444">
        <v>44064</v>
      </c>
      <c r="C3653" s="445">
        <v>604.41247599999997</v>
      </c>
      <c r="D3653" s="446">
        <f t="shared" si="113"/>
        <v>5.8187843711726472E-2</v>
      </c>
      <c r="E3653" s="80">
        <v>-5.9146037811181884E-3</v>
      </c>
      <c r="F3653">
        <v>3643</v>
      </c>
      <c r="G3653" s="80">
        <f t="shared" ca="1" si="114"/>
        <v>1.1847647990720469E-2</v>
      </c>
    </row>
    <row r="3654" spans="2:7">
      <c r="B3654" s="444">
        <v>41641</v>
      </c>
      <c r="C3654" s="445">
        <v>240.25221300000001</v>
      </c>
      <c r="D3654" s="446">
        <f t="shared" si="113"/>
        <v>-1.557919621749404E-2</v>
      </c>
      <c r="E3654" s="80">
        <v>-5.9197152904155725E-3</v>
      </c>
      <c r="F3654">
        <v>3644</v>
      </c>
      <c r="G3654" s="80">
        <f t="shared" ca="1" si="114"/>
        <v>-1.9214295687945655E-2</v>
      </c>
    </row>
    <row r="3655" spans="2:7">
      <c r="B3655" s="444">
        <v>42300</v>
      </c>
      <c r="C3655" s="445">
        <v>339.99642899999998</v>
      </c>
      <c r="D3655" s="446">
        <f t="shared" si="113"/>
        <v>3.0400467699503109E-2</v>
      </c>
      <c r="E3655" s="80">
        <v>-5.9439910976789578E-3</v>
      </c>
      <c r="F3655">
        <v>3645</v>
      </c>
      <c r="G3655" s="80">
        <f t="shared" ca="1" si="114"/>
        <v>1.2708658263241487E-2</v>
      </c>
    </row>
    <row r="3656" spans="2:7">
      <c r="B3656" s="444">
        <v>41052</v>
      </c>
      <c r="C3656" s="445">
        <v>91.319252000000006</v>
      </c>
      <c r="D3656" s="446">
        <f t="shared" si="113"/>
        <v>2.9852992825247116E-2</v>
      </c>
      <c r="E3656" s="80">
        <v>-5.946679879890171E-3</v>
      </c>
      <c r="F3656">
        <v>3646</v>
      </c>
      <c r="G3656" s="80">
        <f t="shared" ca="1" si="114"/>
        <v>9.9498719189190072E-4</v>
      </c>
    </row>
    <row r="3657" spans="2:7">
      <c r="B3657" s="444">
        <v>39862</v>
      </c>
      <c r="C3657" s="445">
        <v>19.530567000000001</v>
      </c>
      <c r="D3657" s="446">
        <f t="shared" si="113"/>
        <v>-7.2588525429249429E-2</v>
      </c>
      <c r="E3657" s="80">
        <v>-5.9478526119475239E-3</v>
      </c>
      <c r="F3657">
        <v>3647</v>
      </c>
      <c r="G3657" s="80">
        <f t="shared" ca="1" si="114"/>
        <v>2.9179343973720004E-2</v>
      </c>
    </row>
    <row r="3658" spans="2:7">
      <c r="B3658" s="444">
        <v>42982</v>
      </c>
      <c r="C3658" s="445">
        <v>359.552795</v>
      </c>
      <c r="D3658" s="446">
        <f t="shared" si="113"/>
        <v>-2.8479725148049417E-2</v>
      </c>
      <c r="E3658" s="80">
        <v>-5.9485368670113559E-3</v>
      </c>
      <c r="F3658">
        <v>3648</v>
      </c>
      <c r="G3658" s="80">
        <f t="shared" ca="1" si="114"/>
        <v>-1.4907835223517093E-2</v>
      </c>
    </row>
    <row r="3659" spans="2:7">
      <c r="B3659" s="444">
        <v>44242</v>
      </c>
      <c r="C3659" s="445">
        <v>826.76220699999999</v>
      </c>
      <c r="D3659" s="446">
        <f t="shared" ref="D3659:D3722" si="115">B3659/B3660-1</f>
        <v>-1.900263863943763E-2</v>
      </c>
      <c r="E3659" s="80">
        <v>-5.9871166073922621E-3</v>
      </c>
      <c r="F3659">
        <v>3649</v>
      </c>
      <c r="G3659" s="80">
        <f t="shared" ref="G3659:G3722" ca="1" si="116">_xlfn.NORM.INV(RAND(),M$13,M$14)</f>
        <v>-8.8782341650925269E-3</v>
      </c>
    </row>
    <row r="3660" spans="2:7">
      <c r="B3660" s="444">
        <v>45099</v>
      </c>
      <c r="C3660" s="445">
        <v>1110.248779</v>
      </c>
      <c r="D3660" s="446">
        <f t="shared" si="115"/>
        <v>0.15381072991020028</v>
      </c>
      <c r="E3660" s="80">
        <v>-6.0233182038174071E-3</v>
      </c>
      <c r="F3660">
        <v>3650</v>
      </c>
      <c r="G3660" s="80">
        <f t="shared" ca="1" si="116"/>
        <v>2.0191266711836488E-2</v>
      </c>
    </row>
    <row r="3661" spans="2:7">
      <c r="B3661" s="444">
        <v>39087</v>
      </c>
      <c r="C3661" s="445">
        <v>50.563042000000003</v>
      </c>
      <c r="D3661" s="446">
        <f t="shared" si="115"/>
        <v>-0.13556848088108453</v>
      </c>
      <c r="E3661" s="80">
        <v>-6.0272094689712841E-3</v>
      </c>
      <c r="F3661">
        <v>3651</v>
      </c>
      <c r="G3661" s="80">
        <f t="shared" ca="1" si="116"/>
        <v>-2.4212096495228427E-2</v>
      </c>
    </row>
    <row r="3662" spans="2:7">
      <c r="B3662" s="444">
        <v>45217</v>
      </c>
      <c r="C3662" s="445">
        <v>1221.905884</v>
      </c>
      <c r="D3662" s="446">
        <f t="shared" si="115"/>
        <v>6.7722968665139716E-2</v>
      </c>
      <c r="E3662" s="80">
        <v>-6.0290534950122598E-3</v>
      </c>
      <c r="F3662">
        <v>3652</v>
      </c>
      <c r="G3662" s="80">
        <f t="shared" ca="1" si="116"/>
        <v>-1.0369825800022334E-2</v>
      </c>
    </row>
    <row r="3663" spans="2:7">
      <c r="B3663" s="444">
        <v>42349</v>
      </c>
      <c r="C3663" s="445">
        <v>335.07354700000002</v>
      </c>
      <c r="D3663" s="446">
        <f t="shared" si="115"/>
        <v>-1.2222144473211571E-2</v>
      </c>
      <c r="E3663" s="80">
        <v>-6.0303450469787467E-3</v>
      </c>
      <c r="F3663">
        <v>3653</v>
      </c>
      <c r="G3663" s="80">
        <f t="shared" ca="1" si="116"/>
        <v>4.7392466734046269E-2</v>
      </c>
    </row>
    <row r="3664" spans="2:7">
      <c r="B3664" s="444">
        <v>42873</v>
      </c>
      <c r="C3664" s="445">
        <v>351.19860799999998</v>
      </c>
      <c r="D3664" s="446">
        <f t="shared" si="115"/>
        <v>-4.550837028953536E-3</v>
      </c>
      <c r="E3664" s="80">
        <v>-6.0335474516880483E-3</v>
      </c>
      <c r="F3664">
        <v>3654</v>
      </c>
      <c r="G3664" s="80">
        <f t="shared" ca="1" si="116"/>
        <v>1.461148653248517E-2</v>
      </c>
    </row>
    <row r="3665" spans="2:7">
      <c r="B3665" s="444">
        <v>43069</v>
      </c>
      <c r="C3665" s="445">
        <v>355.118469</v>
      </c>
      <c r="D3665" s="446">
        <f t="shared" si="115"/>
        <v>-4.2310182188106671E-3</v>
      </c>
      <c r="E3665" s="80">
        <v>-6.0368852983592181E-3</v>
      </c>
      <c r="F3665">
        <v>3655</v>
      </c>
      <c r="G3665" s="80">
        <f t="shared" ca="1" si="116"/>
        <v>5.6539472286351103E-3</v>
      </c>
    </row>
    <row r="3666" spans="2:7">
      <c r="B3666" s="444">
        <v>43252</v>
      </c>
      <c r="C3666" s="445">
        <v>380.504974</v>
      </c>
      <c r="D3666" s="446">
        <f t="shared" si="115"/>
        <v>0.12313684757205912</v>
      </c>
      <c r="E3666" s="80">
        <v>-6.0414518554623431E-3</v>
      </c>
      <c r="F3666">
        <v>3656</v>
      </c>
      <c r="G3666" s="80">
        <f t="shared" ca="1" si="116"/>
        <v>3.6615041243809945E-2</v>
      </c>
    </row>
    <row r="3667" spans="2:7">
      <c r="B3667" s="444">
        <v>38510</v>
      </c>
      <c r="C3667" s="445">
        <v>28.886424999999999</v>
      </c>
      <c r="D3667" s="446">
        <f t="shared" si="115"/>
        <v>-0.10643432257465713</v>
      </c>
      <c r="E3667" s="80">
        <v>-6.0494999060121124E-3</v>
      </c>
      <c r="F3667">
        <v>3657</v>
      </c>
      <c r="G3667" s="80">
        <f t="shared" ca="1" si="116"/>
        <v>-2.0950128319433298E-2</v>
      </c>
    </row>
    <row r="3668" spans="2:7">
      <c r="B3668" s="444">
        <v>43097</v>
      </c>
      <c r="C3668" s="445">
        <v>367.80728099999999</v>
      </c>
      <c r="D3668" s="446">
        <f t="shared" si="115"/>
        <v>5.5988434774085993E-2</v>
      </c>
      <c r="E3668" s="80">
        <v>-6.0542394274112343E-3</v>
      </c>
      <c r="F3668">
        <v>3658</v>
      </c>
      <c r="G3668" s="80">
        <f t="shared" ca="1" si="116"/>
        <v>-2.5491331936597101E-2</v>
      </c>
    </row>
    <row r="3669" spans="2:7">
      <c r="B3669" s="444">
        <v>40812</v>
      </c>
      <c r="C3669" s="445">
        <v>71.676841999999994</v>
      </c>
      <c r="D3669" s="446">
        <f t="shared" si="115"/>
        <v>-6.2093651837241692E-3</v>
      </c>
      <c r="E3669" s="80">
        <v>-6.0560312897585122E-3</v>
      </c>
      <c r="F3669">
        <v>3659</v>
      </c>
      <c r="G3669" s="80">
        <f t="shared" ca="1" si="116"/>
        <v>3.5184378364964464E-2</v>
      </c>
    </row>
    <row r="3670" spans="2:7">
      <c r="B3670" s="444">
        <v>41067</v>
      </c>
      <c r="C3670" s="445">
        <v>94.013107000000005</v>
      </c>
      <c r="D3670" s="446">
        <f t="shared" si="115"/>
        <v>-2.0628636840599013E-2</v>
      </c>
      <c r="E3670" s="80">
        <v>-6.0747956806396219E-3</v>
      </c>
      <c r="F3670">
        <v>3660</v>
      </c>
      <c r="G3670" s="80">
        <f t="shared" ca="1" si="116"/>
        <v>-6.7818430643007159E-3</v>
      </c>
    </row>
    <row r="3671" spans="2:7">
      <c r="B3671" s="444">
        <v>41932</v>
      </c>
      <c r="C3671" s="445">
        <v>291.21020499999997</v>
      </c>
      <c r="D3671" s="446">
        <f t="shared" si="115"/>
        <v>3.6484081471227947E-2</v>
      </c>
      <c r="E3671" s="80">
        <v>-6.077666451531516E-3</v>
      </c>
      <c r="F3671">
        <v>3661</v>
      </c>
      <c r="G3671" s="80">
        <f t="shared" ca="1" si="116"/>
        <v>-2.2779471284795596E-2</v>
      </c>
    </row>
    <row r="3672" spans="2:7">
      <c r="B3672" s="444">
        <v>40456</v>
      </c>
      <c r="C3672" s="445">
        <v>79.373870999999994</v>
      </c>
      <c r="D3672" s="446">
        <f t="shared" si="115"/>
        <v>-7.0489844683393033E-2</v>
      </c>
      <c r="E3672" s="80">
        <v>-6.0818637556834254E-3</v>
      </c>
      <c r="F3672">
        <v>3662</v>
      </c>
      <c r="G3672" s="80">
        <f t="shared" ca="1" si="116"/>
        <v>3.1862264447703681E-2</v>
      </c>
    </row>
    <row r="3673" spans="2:7">
      <c r="B3673" s="444">
        <v>43524</v>
      </c>
      <c r="C3673" s="445">
        <v>445.847015</v>
      </c>
      <c r="D3673" s="446">
        <f t="shared" si="115"/>
        <v>6.2364226610363893E-2</v>
      </c>
      <c r="E3673" s="80">
        <v>-6.0828271981244741E-3</v>
      </c>
      <c r="F3673">
        <v>3663</v>
      </c>
      <c r="G3673" s="80">
        <f t="shared" ca="1" si="116"/>
        <v>1.6554755896331218E-2</v>
      </c>
    </row>
    <row r="3674" spans="2:7">
      <c r="B3674" s="444">
        <v>40969</v>
      </c>
      <c r="C3674" s="445">
        <v>90.441833000000003</v>
      </c>
      <c r="D3674" s="446">
        <f t="shared" si="115"/>
        <v>-5.1072404688006667E-2</v>
      </c>
      <c r="E3674" s="80">
        <v>-6.0828715349903195E-3</v>
      </c>
      <c r="F3674">
        <v>3664</v>
      </c>
      <c r="G3674" s="80">
        <f t="shared" ca="1" si="116"/>
        <v>9.8225903583670868E-3</v>
      </c>
    </row>
    <row r="3675" spans="2:7">
      <c r="B3675" s="444">
        <v>43174</v>
      </c>
      <c r="C3675" s="445">
        <v>402.462311</v>
      </c>
      <c r="D3675" s="446">
        <f t="shared" si="115"/>
        <v>-2.0131181770726925E-2</v>
      </c>
      <c r="E3675" s="80">
        <v>-6.1135691051236174E-3</v>
      </c>
      <c r="F3675">
        <v>3665</v>
      </c>
      <c r="G3675" s="80">
        <f t="shared" ca="1" si="116"/>
        <v>-6.0501941751254593E-3</v>
      </c>
    </row>
    <row r="3676" spans="2:7">
      <c r="B3676" s="444">
        <v>44061</v>
      </c>
      <c r="C3676" s="445">
        <v>611.73321499999997</v>
      </c>
      <c r="D3676" s="446">
        <f t="shared" si="115"/>
        <v>0.13040689619785528</v>
      </c>
      <c r="E3676" s="80">
        <v>-6.120764646141752E-3</v>
      </c>
      <c r="F3676">
        <v>3666</v>
      </c>
      <c r="G3676" s="80">
        <f t="shared" ca="1" si="116"/>
        <v>-3.905143450892383E-2</v>
      </c>
    </row>
    <row r="3677" spans="2:7">
      <c r="B3677" s="444">
        <v>38978</v>
      </c>
      <c r="C3677" s="445">
        <v>45.44529</v>
      </c>
      <c r="D3677" s="446">
        <f t="shared" si="115"/>
        <v>-0.10582459682044454</v>
      </c>
      <c r="E3677" s="80">
        <v>-6.1234172733969361E-3</v>
      </c>
      <c r="F3677">
        <v>3667</v>
      </c>
      <c r="G3677" s="80">
        <f t="shared" ca="1" si="116"/>
        <v>1.0977215432155223E-2</v>
      </c>
    </row>
    <row r="3678" spans="2:7">
      <c r="B3678" s="444">
        <v>43591</v>
      </c>
      <c r="C3678" s="445">
        <v>480.60015900000002</v>
      </c>
      <c r="D3678" s="446">
        <f t="shared" si="115"/>
        <v>-7.1065058915231738E-4</v>
      </c>
      <c r="E3678" s="80">
        <v>-6.124007066046433E-3</v>
      </c>
      <c r="F3678">
        <v>3668</v>
      </c>
      <c r="G3678" s="80">
        <f t="shared" ca="1" si="116"/>
        <v>-6.1509210745475731E-3</v>
      </c>
    </row>
    <row r="3679" spans="2:7">
      <c r="B3679" s="444">
        <v>43622</v>
      </c>
      <c r="C3679" s="445">
        <v>457.40701300000001</v>
      </c>
      <c r="D3679" s="446">
        <f t="shared" si="115"/>
        <v>8.4072665821715242E-2</v>
      </c>
      <c r="E3679" s="80">
        <v>-6.1242622652711853E-3</v>
      </c>
      <c r="F3679">
        <v>3669</v>
      </c>
      <c r="G3679" s="80">
        <f t="shared" ca="1" si="116"/>
        <v>-1.3771553738532536E-2</v>
      </c>
    </row>
    <row r="3680" spans="2:7">
      <c r="B3680" s="444">
        <v>40239</v>
      </c>
      <c r="C3680" s="445">
        <v>66.701019000000002</v>
      </c>
      <c r="D3680" s="446">
        <f t="shared" si="115"/>
        <v>1.5681003584229192E-3</v>
      </c>
      <c r="E3680" s="80">
        <v>-6.1291096343240037E-3</v>
      </c>
      <c r="F3680">
        <v>3670</v>
      </c>
      <c r="G3680" s="80">
        <f t="shared" ca="1" si="116"/>
        <v>4.0812655532613963E-2</v>
      </c>
    </row>
    <row r="3681" spans="2:7">
      <c r="B3681" s="444">
        <v>40176</v>
      </c>
      <c r="C3681" s="445">
        <v>67.921722000000003</v>
      </c>
      <c r="D3681" s="446">
        <f t="shared" si="115"/>
        <v>5.7068434762017617E-2</v>
      </c>
      <c r="E3681" s="80">
        <v>-6.1349127700640604E-3</v>
      </c>
      <c r="F3681">
        <v>3671</v>
      </c>
      <c r="G3681" s="80">
        <f t="shared" ca="1" si="116"/>
        <v>-8.8153556704396695E-3</v>
      </c>
    </row>
    <row r="3682" spans="2:7">
      <c r="B3682" s="444">
        <v>38007</v>
      </c>
      <c r="C3682" s="445">
        <v>23.007292</v>
      </c>
      <c r="D3682" s="446">
        <f t="shared" si="115"/>
        <v>-0.13714584090083548</v>
      </c>
      <c r="E3682" s="80">
        <v>-6.1353419394029052E-3</v>
      </c>
      <c r="F3682">
        <v>3672</v>
      </c>
      <c r="G3682" s="80">
        <f t="shared" ca="1" si="116"/>
        <v>-6.7658741714336631E-3</v>
      </c>
    </row>
    <row r="3683" spans="2:7">
      <c r="B3683" s="444">
        <v>44048</v>
      </c>
      <c r="C3683" s="445">
        <v>589.42858899999999</v>
      </c>
      <c r="D3683" s="446">
        <f t="shared" si="115"/>
        <v>-7.1005116876676766E-3</v>
      </c>
      <c r="E3683" s="80">
        <v>-6.1356512430651433E-3</v>
      </c>
      <c r="F3683">
        <v>3673</v>
      </c>
      <c r="G3683" s="80">
        <f t="shared" ca="1" si="116"/>
        <v>2.9774358227337303E-2</v>
      </c>
    </row>
    <row r="3684" spans="2:7">
      <c r="B3684" s="444">
        <v>44363</v>
      </c>
      <c r="C3684" s="445">
        <v>857.47875999999997</v>
      </c>
      <c r="D3684" s="446">
        <f t="shared" si="115"/>
        <v>5.1280836038768651E-2</v>
      </c>
      <c r="E3684" s="80">
        <v>-6.1392720883867158E-3</v>
      </c>
      <c r="F3684">
        <v>3674</v>
      </c>
      <c r="G3684" s="80">
        <f t="shared" ca="1" si="116"/>
        <v>3.4023562433791741E-3</v>
      </c>
    </row>
    <row r="3685" spans="2:7">
      <c r="B3685" s="444">
        <v>42199</v>
      </c>
      <c r="C3685" s="445">
        <v>376.44927999999999</v>
      </c>
      <c r="D3685" s="446">
        <f t="shared" si="115"/>
        <v>1.2524893826331152E-2</v>
      </c>
      <c r="E3685" s="80">
        <v>-6.1404926499586399E-3</v>
      </c>
      <c r="F3685">
        <v>3675</v>
      </c>
      <c r="G3685" s="80">
        <f t="shared" ca="1" si="116"/>
        <v>-6.3481299366214446E-3</v>
      </c>
    </row>
    <row r="3686" spans="2:7">
      <c r="B3686" s="444">
        <v>41677</v>
      </c>
      <c r="C3686" s="445">
        <v>269.61508199999997</v>
      </c>
      <c r="D3686" s="446">
        <f t="shared" si="115"/>
        <v>1.1037795351996449E-2</v>
      </c>
      <c r="E3686" s="80">
        <v>-6.1405063837820517E-3</v>
      </c>
      <c r="F3686">
        <v>3676</v>
      </c>
      <c r="G3686" s="80">
        <f t="shared" ca="1" si="116"/>
        <v>3.6916176737047925E-2</v>
      </c>
    </row>
    <row r="3687" spans="2:7">
      <c r="B3687" s="444">
        <v>41222</v>
      </c>
      <c r="C3687" s="445">
        <v>116.57563</v>
      </c>
      <c r="D3687" s="446">
        <f t="shared" si="115"/>
        <v>6.4425336328659544E-2</v>
      </c>
      <c r="E3687" s="80">
        <v>-6.1438436069753966E-3</v>
      </c>
      <c r="F3687">
        <v>3677</v>
      </c>
      <c r="G3687" s="80">
        <f t="shared" ca="1" si="116"/>
        <v>-2.2946132519687884E-2</v>
      </c>
    </row>
    <row r="3688" spans="2:7">
      <c r="B3688" s="444">
        <v>38727</v>
      </c>
      <c r="C3688" s="445">
        <v>46.492386000000003</v>
      </c>
      <c r="D3688" s="446">
        <f t="shared" si="115"/>
        <v>-0.14765824456378207</v>
      </c>
      <c r="E3688" s="80">
        <v>-6.1446352809610971E-3</v>
      </c>
      <c r="F3688">
        <v>3678</v>
      </c>
      <c r="G3688" s="80">
        <f t="shared" ca="1" si="116"/>
        <v>-1.5315630014900069E-2</v>
      </c>
    </row>
    <row r="3689" spans="2:7">
      <c r="B3689" s="444">
        <v>45436</v>
      </c>
      <c r="C3689" s="445">
        <v>1334.9644780000001</v>
      </c>
      <c r="D3689" s="446">
        <f t="shared" si="115"/>
        <v>0.1073308637161241</v>
      </c>
      <c r="E3689" s="80">
        <v>-6.1689878822993593E-3</v>
      </c>
      <c r="F3689">
        <v>3679</v>
      </c>
      <c r="G3689" s="80">
        <f t="shared" ca="1" si="116"/>
        <v>1.9176760450270013E-2</v>
      </c>
    </row>
    <row r="3690" spans="2:7">
      <c r="B3690" s="444">
        <v>41032</v>
      </c>
      <c r="C3690" s="445">
        <v>97.064948999999999</v>
      </c>
      <c r="D3690" s="446">
        <f t="shared" si="115"/>
        <v>-8.3800379591381091E-2</v>
      </c>
      <c r="E3690" s="80">
        <v>-6.1721589425048906E-3</v>
      </c>
      <c r="F3690">
        <v>3680</v>
      </c>
      <c r="G3690" s="80">
        <f t="shared" ca="1" si="116"/>
        <v>1.9105036537007705E-2</v>
      </c>
    </row>
    <row r="3691" spans="2:7">
      <c r="B3691" s="444">
        <v>44785</v>
      </c>
      <c r="C3691" s="445">
        <v>880.51068099999998</v>
      </c>
      <c r="D3691" s="446">
        <f t="shared" si="115"/>
        <v>-9.7072350964090282E-3</v>
      </c>
      <c r="E3691" s="80">
        <v>-6.1825429752664363E-3</v>
      </c>
      <c r="F3691">
        <v>3681</v>
      </c>
      <c r="G3691" s="80">
        <f t="shared" ca="1" si="116"/>
        <v>7.8613417855137677E-3</v>
      </c>
    </row>
    <row r="3692" spans="2:7">
      <c r="B3692" s="444">
        <v>45224</v>
      </c>
      <c r="C3692" s="445">
        <v>1194.2789310000001</v>
      </c>
      <c r="D3692" s="446">
        <f t="shared" si="115"/>
        <v>4.1403767328328733E-2</v>
      </c>
      <c r="E3692" s="80">
        <v>-6.1861365186934858E-3</v>
      </c>
      <c r="F3692">
        <v>3682</v>
      </c>
      <c r="G3692" s="80">
        <f t="shared" ca="1" si="116"/>
        <v>-3.1150508729280695E-3</v>
      </c>
    </row>
    <row r="3693" spans="2:7">
      <c r="B3693" s="444">
        <v>43426</v>
      </c>
      <c r="C3693" s="445">
        <v>413.389252</v>
      </c>
      <c r="D3693" s="446">
        <f t="shared" si="115"/>
        <v>8.8452765872120809E-2</v>
      </c>
      <c r="E3693" s="80">
        <v>-6.191850193955406E-3</v>
      </c>
      <c r="F3693">
        <v>3683</v>
      </c>
      <c r="G3693" s="80">
        <f t="shared" ca="1" si="116"/>
        <v>3.3692139699893583E-2</v>
      </c>
    </row>
    <row r="3694" spans="2:7">
      <c r="B3694" s="444">
        <v>39897</v>
      </c>
      <c r="C3694" s="445">
        <v>18.667736000000001</v>
      </c>
      <c r="D3694" s="446">
        <f t="shared" si="115"/>
        <v>-2.4928513820661302E-2</v>
      </c>
      <c r="E3694" s="80">
        <v>-6.2202082772144784E-3</v>
      </c>
      <c r="F3694">
        <v>3684</v>
      </c>
      <c r="G3694" s="80">
        <f t="shared" ca="1" si="116"/>
        <v>-1.6163015569162786E-2</v>
      </c>
    </row>
    <row r="3695" spans="2:7">
      <c r="B3695" s="444">
        <v>40917</v>
      </c>
      <c r="C3695" s="445">
        <v>77.488945000000001</v>
      </c>
      <c r="D3695" s="446">
        <f t="shared" si="115"/>
        <v>-3.1185284443903116E-3</v>
      </c>
      <c r="E3695" s="80">
        <v>-6.2265518565907119E-3</v>
      </c>
      <c r="F3695">
        <v>3685</v>
      </c>
      <c r="G3695" s="80">
        <f t="shared" ca="1" si="116"/>
        <v>-2.276125013941465E-2</v>
      </c>
    </row>
    <row r="3696" spans="2:7">
      <c r="B3696" s="444">
        <v>41045</v>
      </c>
      <c r="C3696" s="445">
        <v>91.535843</v>
      </c>
      <c r="D3696" s="446">
        <f t="shared" si="115"/>
        <v>7.3801799916282995E-2</v>
      </c>
      <c r="E3696" s="80">
        <v>-6.2384979150145181E-3</v>
      </c>
      <c r="F3696">
        <v>3686</v>
      </c>
      <c r="G3696" s="80">
        <f t="shared" ca="1" si="116"/>
        <v>-2.6250539210508378E-2</v>
      </c>
    </row>
    <row r="3697" spans="2:7">
      <c r="B3697" s="444">
        <v>38224</v>
      </c>
      <c r="C3697" s="445">
        <v>24.126442000000001</v>
      </c>
      <c r="D3697" s="446">
        <f t="shared" si="115"/>
        <v>-4.7661758477215543E-2</v>
      </c>
      <c r="E3697" s="80">
        <v>-6.2447758887419491E-3</v>
      </c>
      <c r="F3697">
        <v>3687</v>
      </c>
      <c r="G3697" s="80">
        <f t="shared" ca="1" si="116"/>
        <v>-1.9934943898039851E-2</v>
      </c>
    </row>
    <row r="3698" spans="2:7">
      <c r="B3698" s="444">
        <v>40137</v>
      </c>
      <c r="C3698" s="445">
        <v>59.270671999999998</v>
      </c>
      <c r="D3698" s="446">
        <f t="shared" si="115"/>
        <v>3.5766818920802024E-2</v>
      </c>
      <c r="E3698" s="80">
        <v>-6.246509034034009E-3</v>
      </c>
      <c r="F3698">
        <v>3688</v>
      </c>
      <c r="G3698" s="80">
        <f t="shared" ca="1" si="116"/>
        <v>-7.5403849319463081E-3</v>
      </c>
    </row>
    <row r="3699" spans="2:7">
      <c r="B3699" s="444">
        <v>38751</v>
      </c>
      <c r="C3699" s="445">
        <v>47.956142</v>
      </c>
      <c r="D3699" s="446">
        <f t="shared" si="115"/>
        <v>-0.11152126561962628</v>
      </c>
      <c r="E3699" s="80">
        <v>-6.2641066003834567E-3</v>
      </c>
      <c r="F3699">
        <v>3689</v>
      </c>
      <c r="G3699" s="80">
        <f t="shared" ca="1" si="116"/>
        <v>-1.8272482447254757E-2</v>
      </c>
    </row>
    <row r="3700" spans="2:7">
      <c r="B3700" s="444">
        <v>43615</v>
      </c>
      <c r="C3700" s="445">
        <v>456.98312399999998</v>
      </c>
      <c r="D3700" s="446">
        <f t="shared" si="115"/>
        <v>4.0458980414609158E-2</v>
      </c>
      <c r="E3700" s="80">
        <v>-6.26742446394013E-3</v>
      </c>
      <c r="F3700">
        <v>3690</v>
      </c>
      <c r="G3700" s="80">
        <f t="shared" ca="1" si="116"/>
        <v>-3.6213925238259705E-2</v>
      </c>
    </row>
    <row r="3701" spans="2:7">
      <c r="B3701" s="444">
        <v>41919</v>
      </c>
      <c r="C3701" s="445">
        <v>336.52593999999999</v>
      </c>
      <c r="D3701" s="446">
        <f t="shared" si="115"/>
        <v>-5.973262751783226E-2</v>
      </c>
      <c r="E3701" s="80">
        <v>-6.2928057870037524E-3</v>
      </c>
      <c r="F3701">
        <v>3691</v>
      </c>
      <c r="G3701" s="80">
        <f t="shared" ca="1" si="116"/>
        <v>3.3006146719488875E-3</v>
      </c>
    </row>
    <row r="3702" spans="2:7">
      <c r="B3702" s="444">
        <v>44582</v>
      </c>
      <c r="C3702" s="445">
        <v>1045.860962</v>
      </c>
      <c r="D3702" s="446">
        <f t="shared" si="115"/>
        <v>6.064282825399081E-2</v>
      </c>
      <c r="E3702" s="80">
        <v>-6.2960039521688937E-3</v>
      </c>
      <c r="F3702">
        <v>3692</v>
      </c>
      <c r="G3702" s="80">
        <f t="shared" ca="1" si="116"/>
        <v>-2.2987515585202695E-2</v>
      </c>
    </row>
    <row r="3703" spans="2:7">
      <c r="B3703" s="444">
        <v>42033</v>
      </c>
      <c r="C3703" s="445">
        <v>322.20013399999999</v>
      </c>
      <c r="D3703" s="446">
        <f t="shared" si="115"/>
        <v>-1.7828769043835901E-2</v>
      </c>
      <c r="E3703" s="80">
        <v>-6.2975511829411746E-3</v>
      </c>
      <c r="F3703">
        <v>3693</v>
      </c>
      <c r="G3703" s="80">
        <f t="shared" ca="1" si="116"/>
        <v>-1.5542309299838646E-2</v>
      </c>
    </row>
    <row r="3704" spans="2:7">
      <c r="B3704" s="444">
        <v>42796</v>
      </c>
      <c r="C3704" s="445">
        <v>349.27371199999999</v>
      </c>
      <c r="D3704" s="446">
        <f t="shared" si="115"/>
        <v>5.0724281856125764E-2</v>
      </c>
      <c r="E3704" s="80">
        <v>-6.3007210634599131E-3</v>
      </c>
      <c r="F3704">
        <v>3694</v>
      </c>
      <c r="G3704" s="80">
        <f t="shared" ca="1" si="116"/>
        <v>1.3384366225019475E-2</v>
      </c>
    </row>
    <row r="3705" spans="2:7">
      <c r="B3705" s="444">
        <v>40730</v>
      </c>
      <c r="C3705" s="445">
        <v>93.549683000000002</v>
      </c>
      <c r="D3705" s="446">
        <f t="shared" si="115"/>
        <v>3.4307625891972782E-2</v>
      </c>
      <c r="E3705" s="80">
        <v>-6.3165236430337002E-3</v>
      </c>
      <c r="F3705">
        <v>3695</v>
      </c>
      <c r="G3705" s="80">
        <f t="shared" ca="1" si="116"/>
        <v>9.019622980378077E-3</v>
      </c>
    </row>
    <row r="3706" spans="2:7">
      <c r="B3706" s="444">
        <v>39379</v>
      </c>
      <c r="C3706" s="445">
        <v>49.892558999999999</v>
      </c>
      <c r="D3706" s="446">
        <f t="shared" si="115"/>
        <v>-6.7290383704405543E-2</v>
      </c>
      <c r="E3706" s="80">
        <v>-6.321712348296149E-3</v>
      </c>
      <c r="F3706">
        <v>3696</v>
      </c>
      <c r="G3706" s="80">
        <f t="shared" ca="1" si="116"/>
        <v>4.3282439329598689E-3</v>
      </c>
    </row>
    <row r="3707" spans="2:7">
      <c r="B3707" s="444">
        <v>42220</v>
      </c>
      <c r="C3707" s="445">
        <v>367.75701900000001</v>
      </c>
      <c r="D3707" s="446">
        <f t="shared" si="115"/>
        <v>1.3126004847263228E-2</v>
      </c>
      <c r="E3707" s="80">
        <v>-6.3375701498100678E-3</v>
      </c>
      <c r="F3707">
        <v>3697</v>
      </c>
      <c r="G3707" s="80">
        <f t="shared" ca="1" si="116"/>
        <v>-5.3828349474361039E-3</v>
      </c>
    </row>
    <row r="3708" spans="2:7">
      <c r="B3708" s="444">
        <v>41673</v>
      </c>
      <c r="C3708" s="445">
        <v>279.79278599999998</v>
      </c>
      <c r="D3708" s="446">
        <f t="shared" si="115"/>
        <v>2.3831167235830231E-2</v>
      </c>
      <c r="E3708" s="80">
        <v>-6.3600738734578277E-3</v>
      </c>
      <c r="F3708">
        <v>3698</v>
      </c>
      <c r="G3708" s="80">
        <f t="shared" ca="1" si="116"/>
        <v>-8.0058983254989707E-3</v>
      </c>
    </row>
    <row r="3709" spans="2:7">
      <c r="B3709" s="444">
        <v>40703</v>
      </c>
      <c r="C3709" s="445">
        <v>94.348770000000002</v>
      </c>
      <c r="D3709" s="446">
        <f t="shared" si="115"/>
        <v>-8.565459610027859E-2</v>
      </c>
      <c r="E3709" s="80">
        <v>-6.3607013914795951E-3</v>
      </c>
      <c r="F3709">
        <v>3699</v>
      </c>
      <c r="G3709" s="80">
        <f t="shared" ca="1" si="116"/>
        <v>1.4857515386618329E-2</v>
      </c>
    </row>
    <row r="3710" spans="2:7">
      <c r="B3710" s="444">
        <v>44516</v>
      </c>
      <c r="C3710" s="445">
        <v>1033.099365</v>
      </c>
      <c r="D3710" s="446">
        <f t="shared" si="115"/>
        <v>-5.2290502793296278E-3</v>
      </c>
      <c r="E3710" s="80">
        <v>-6.3628986946793198E-3</v>
      </c>
      <c r="F3710">
        <v>3700</v>
      </c>
      <c r="G3710" s="80">
        <f t="shared" ca="1" si="116"/>
        <v>2.7404570581726219E-2</v>
      </c>
    </row>
    <row r="3711" spans="2:7">
      <c r="B3711" s="444">
        <v>44750</v>
      </c>
      <c r="C3711" s="445">
        <v>895.44842500000004</v>
      </c>
      <c r="D3711" s="446">
        <f t="shared" si="115"/>
        <v>-4.51582764220404E-3</v>
      </c>
      <c r="E3711" s="80">
        <v>-6.364511427572217E-3</v>
      </c>
      <c r="F3711">
        <v>3701</v>
      </c>
      <c r="G3711" s="80">
        <f t="shared" ca="1" si="116"/>
        <v>-1.6671542465867626E-3</v>
      </c>
    </row>
    <row r="3712" spans="2:7">
      <c r="B3712" s="444">
        <v>44953</v>
      </c>
      <c r="C3712" s="445">
        <v>1046.7436520000001</v>
      </c>
      <c r="D3712" s="446">
        <f t="shared" si="115"/>
        <v>-1.1776207616762679E-3</v>
      </c>
      <c r="E3712" s="80">
        <v>-6.3683380896738528E-3</v>
      </c>
      <c r="F3712">
        <v>3702</v>
      </c>
      <c r="G3712" s="80">
        <f t="shared" ca="1" si="116"/>
        <v>2.6659681960409423E-2</v>
      </c>
    </row>
    <row r="3713" spans="2:7">
      <c r="B3713" s="444">
        <v>45006</v>
      </c>
      <c r="C3713" s="445">
        <v>1017.0004269999999</v>
      </c>
      <c r="D3713" s="446">
        <f t="shared" si="115"/>
        <v>9.1266184957082608E-2</v>
      </c>
      <c r="E3713" s="80">
        <v>-6.3711377734396724E-3</v>
      </c>
      <c r="F3713">
        <v>3703</v>
      </c>
      <c r="G3713" s="80">
        <f t="shared" ca="1" si="116"/>
        <v>2.5844370812094765E-2</v>
      </c>
    </row>
    <row r="3714" spans="2:7">
      <c r="B3714" s="444">
        <v>41242</v>
      </c>
      <c r="C3714" s="445">
        <v>121.14608800000001</v>
      </c>
      <c r="D3714" s="446">
        <f t="shared" si="115"/>
        <v>-3.8692834832874889E-2</v>
      </c>
      <c r="E3714" s="80">
        <v>-6.3775968419848006E-3</v>
      </c>
      <c r="F3714">
        <v>3704</v>
      </c>
      <c r="G3714" s="80">
        <f t="shared" ca="1" si="116"/>
        <v>-2.0890492994025459E-2</v>
      </c>
    </row>
    <row r="3715" spans="2:7">
      <c r="B3715" s="444">
        <v>42902</v>
      </c>
      <c r="C3715" s="445">
        <v>349.73361199999999</v>
      </c>
      <c r="D3715" s="446">
        <f t="shared" si="115"/>
        <v>3.4381943632324496E-3</v>
      </c>
      <c r="E3715" s="80">
        <v>-6.3951856941795171E-3</v>
      </c>
      <c r="F3715">
        <v>3705</v>
      </c>
      <c r="G3715" s="80">
        <f t="shared" ca="1" si="116"/>
        <v>1.4522100374474272E-2</v>
      </c>
    </row>
    <row r="3716" spans="2:7">
      <c r="B3716" s="444">
        <v>42755</v>
      </c>
      <c r="C3716" s="445">
        <v>344.63568099999998</v>
      </c>
      <c r="D3716" s="446">
        <f t="shared" si="115"/>
        <v>0.12388938541611894</v>
      </c>
      <c r="E3716" s="80">
        <v>-6.3972999361630034E-3</v>
      </c>
      <c r="F3716">
        <v>3706</v>
      </c>
      <c r="G3716" s="80">
        <f t="shared" ca="1" si="116"/>
        <v>-4.3911246826273034E-3</v>
      </c>
    </row>
    <row r="3717" spans="2:7">
      <c r="B3717" s="444">
        <v>38042</v>
      </c>
      <c r="C3717" s="445">
        <v>20.527729000000001</v>
      </c>
      <c r="D3717" s="446">
        <f t="shared" si="115"/>
        <v>-0.13110410671052031</v>
      </c>
      <c r="E3717" s="80">
        <v>-6.4105949161219478E-3</v>
      </c>
      <c r="F3717">
        <v>3707</v>
      </c>
      <c r="G3717" s="80">
        <f t="shared" ca="1" si="116"/>
        <v>-1.4122521123981869E-2</v>
      </c>
    </row>
    <row r="3718" spans="2:7">
      <c r="B3718" s="444">
        <v>43782</v>
      </c>
      <c r="C3718" s="445">
        <v>484.32925399999999</v>
      </c>
      <c r="D3718" s="446">
        <f t="shared" si="115"/>
        <v>-1.0263134098923987E-2</v>
      </c>
      <c r="E3718" s="80">
        <v>-6.4138441260138679E-3</v>
      </c>
      <c r="F3718">
        <v>3708</v>
      </c>
      <c r="G3718" s="80">
        <f t="shared" ca="1" si="116"/>
        <v>-1.4865142396656072E-2</v>
      </c>
    </row>
    <row r="3719" spans="2:7">
      <c r="B3719" s="444">
        <v>44236</v>
      </c>
      <c r="C3719" s="445">
        <v>824.12085000000002</v>
      </c>
      <c r="D3719" s="446">
        <f t="shared" si="115"/>
        <v>-1.1021932079858687E-2</v>
      </c>
      <c r="E3719" s="80">
        <v>-6.421205512277206E-3</v>
      </c>
      <c r="F3719">
        <v>3709</v>
      </c>
      <c r="G3719" s="80">
        <f t="shared" ca="1" si="116"/>
        <v>-1.7427032257965443E-2</v>
      </c>
    </row>
    <row r="3720" spans="2:7">
      <c r="B3720" s="444">
        <v>44729</v>
      </c>
      <c r="C3720" s="445">
        <v>872.86993399999994</v>
      </c>
      <c r="D3720" s="446">
        <f t="shared" si="115"/>
        <v>1.5137760428487024E-2</v>
      </c>
      <c r="E3720" s="80">
        <v>-6.425155000795213E-3</v>
      </c>
      <c r="F3720">
        <v>3710</v>
      </c>
      <c r="G3720" s="80">
        <f t="shared" ca="1" si="116"/>
        <v>-6.7276328230883239E-5</v>
      </c>
    </row>
    <row r="3721" spans="2:7">
      <c r="B3721" s="444">
        <v>44062</v>
      </c>
      <c r="C3721" s="445">
        <v>607.79449499999998</v>
      </c>
      <c r="D3721" s="446">
        <f t="shared" si="115"/>
        <v>-2.7160382056040655E-3</v>
      </c>
      <c r="E3721" s="80">
        <v>-6.4386237389447709E-3</v>
      </c>
      <c r="F3721">
        <v>3711</v>
      </c>
      <c r="G3721" s="80">
        <f t="shared" ca="1" si="116"/>
        <v>-2.6481717354600509E-3</v>
      </c>
    </row>
    <row r="3722" spans="2:7">
      <c r="B3722" s="444">
        <v>44182</v>
      </c>
      <c r="C3722" s="445">
        <v>758.50116000000003</v>
      </c>
      <c r="D3722" s="446">
        <f t="shared" si="115"/>
        <v>0.12339495029113379</v>
      </c>
      <c r="E3722" s="80">
        <v>-6.4402822283733396E-3</v>
      </c>
      <c r="F3722">
        <v>3712</v>
      </c>
      <c r="G3722" s="80">
        <f t="shared" ca="1" si="116"/>
        <v>-3.1807363233729485E-2</v>
      </c>
    </row>
    <row r="3723" spans="2:7">
      <c r="B3723" s="444">
        <v>39329</v>
      </c>
      <c r="C3723" s="445">
        <v>51.199145999999999</v>
      </c>
      <c r="D3723" s="446">
        <f t="shared" ref="D3723:D3786" si="117">B3723/B3724-1</f>
        <v>-9.330044264109183E-2</v>
      </c>
      <c r="E3723" s="80">
        <v>-6.4409509954725941E-3</v>
      </c>
      <c r="F3723">
        <v>3713</v>
      </c>
      <c r="G3723" s="80">
        <f t="shared" ref="G3723:G3786" ca="1" si="118">_xlfn.NORM.INV(RAND(),M$13,M$14)</f>
        <v>3.405042842206351E-2</v>
      </c>
    </row>
    <row r="3724" spans="2:7">
      <c r="B3724" s="444">
        <v>43376</v>
      </c>
      <c r="C3724" s="445">
        <v>459.85006700000002</v>
      </c>
      <c r="D3724" s="446">
        <f t="shared" si="117"/>
        <v>-5.7988952302368002E-3</v>
      </c>
      <c r="E3724" s="80">
        <v>-6.4640903884939371E-3</v>
      </c>
      <c r="F3724">
        <v>3714</v>
      </c>
      <c r="G3724" s="80">
        <f t="shared" ca="1" si="118"/>
        <v>1.8774452216610903E-2</v>
      </c>
    </row>
    <row r="3725" spans="2:7">
      <c r="B3725" s="444">
        <v>43629</v>
      </c>
      <c r="C3725" s="445">
        <v>466.60437000000002</v>
      </c>
      <c r="D3725" s="446">
        <f t="shared" si="117"/>
        <v>-1.5346769279378947E-2</v>
      </c>
      <c r="E3725" s="80">
        <v>-6.497469120719801E-3</v>
      </c>
      <c r="F3725">
        <v>3715</v>
      </c>
      <c r="G3725" s="80">
        <f t="shared" ca="1" si="118"/>
        <v>-4.4927941735522108E-2</v>
      </c>
    </row>
    <row r="3726" spans="2:7">
      <c r="B3726" s="444">
        <v>44309</v>
      </c>
      <c r="C3726" s="445">
        <v>827.62829599999998</v>
      </c>
      <c r="D3726" s="446">
        <f t="shared" si="117"/>
        <v>-1.897444980737728E-2</v>
      </c>
      <c r="E3726" s="80">
        <v>-6.4976159633002295E-3</v>
      </c>
      <c r="F3726">
        <v>3716</v>
      </c>
      <c r="G3726" s="80">
        <f t="shared" ca="1" si="118"/>
        <v>-2.6834740220082545E-2</v>
      </c>
    </row>
    <row r="3727" spans="2:7">
      <c r="B3727" s="444">
        <v>45166</v>
      </c>
      <c r="C3727" s="445">
        <v>1103.512573</v>
      </c>
      <c r="D3727" s="446">
        <f t="shared" si="117"/>
        <v>0.13485263448830365</v>
      </c>
      <c r="E3727" s="80">
        <v>-6.4993146989582584E-3</v>
      </c>
      <c r="F3727">
        <v>3717</v>
      </c>
      <c r="G3727" s="80">
        <f t="shared" ca="1" si="118"/>
        <v>-2.1291741272282845E-2</v>
      </c>
    </row>
    <row r="3728" spans="2:7">
      <c r="B3728" s="444">
        <v>39799</v>
      </c>
      <c r="C3728" s="445">
        <v>21.584772000000001</v>
      </c>
      <c r="D3728" s="446">
        <f t="shared" si="117"/>
        <v>-0.11184753743500475</v>
      </c>
      <c r="E3728" s="80">
        <v>-6.5009172645635882E-3</v>
      </c>
      <c r="F3728">
        <v>3718</v>
      </c>
      <c r="G3728" s="80">
        <f t="shared" ca="1" si="118"/>
        <v>2.77610530550324E-2</v>
      </c>
    </row>
    <row r="3729" spans="2:7">
      <c r="B3729" s="444">
        <v>44811</v>
      </c>
      <c r="C3729" s="445">
        <v>857.77044699999999</v>
      </c>
      <c r="D3729" s="446">
        <f t="shared" si="117"/>
        <v>8.309767239504029E-2</v>
      </c>
      <c r="E3729" s="80">
        <v>-6.5046513497909464E-3</v>
      </c>
      <c r="F3729">
        <v>3719</v>
      </c>
      <c r="G3729" s="80">
        <f t="shared" ca="1" si="118"/>
        <v>1.0454737572863615E-2</v>
      </c>
    </row>
    <row r="3730" spans="2:7">
      <c r="B3730" s="444">
        <v>41373</v>
      </c>
      <c r="C3730" s="445">
        <v>140.83232100000001</v>
      </c>
      <c r="D3730" s="446">
        <f t="shared" si="117"/>
        <v>2.105133267522219E-2</v>
      </c>
      <c r="E3730" s="80">
        <v>-6.5067550078273806E-3</v>
      </c>
      <c r="F3730">
        <v>3720</v>
      </c>
      <c r="G3730" s="80">
        <f t="shared" ca="1" si="118"/>
        <v>-1.3409560234086701E-2</v>
      </c>
    </row>
    <row r="3731" spans="2:7">
      <c r="B3731" s="444">
        <v>40520</v>
      </c>
      <c r="C3731" s="445">
        <v>79.845070000000007</v>
      </c>
      <c r="D3731" s="446">
        <f t="shared" si="117"/>
        <v>4.0682145058557717E-2</v>
      </c>
      <c r="E3731" s="80">
        <v>-6.5384259389383859E-3</v>
      </c>
      <c r="F3731">
        <v>3721</v>
      </c>
      <c r="G3731" s="80">
        <f t="shared" ca="1" si="118"/>
        <v>-6.0668674509262218E-3</v>
      </c>
    </row>
    <row r="3732" spans="2:7">
      <c r="B3732" s="444">
        <v>38936</v>
      </c>
      <c r="C3732" s="445">
        <v>44.118195</v>
      </c>
      <c r="D3732" s="446">
        <f t="shared" si="117"/>
        <v>-8.2174343501013603E-2</v>
      </c>
      <c r="E3732" s="80">
        <v>-6.5597883624570752E-3</v>
      </c>
      <c r="F3732">
        <v>3722</v>
      </c>
      <c r="G3732" s="80">
        <f t="shared" ca="1" si="118"/>
        <v>7.1977557336936936E-3</v>
      </c>
    </row>
    <row r="3733" spans="2:7">
      <c r="B3733" s="444">
        <v>42422</v>
      </c>
      <c r="C3733" s="445">
        <v>339.63586400000003</v>
      </c>
      <c r="D3733" s="446">
        <f t="shared" si="117"/>
        <v>9.4027233340210348E-2</v>
      </c>
      <c r="E3733" s="80">
        <v>-6.5762679061147633E-3</v>
      </c>
      <c r="F3733">
        <v>3723</v>
      </c>
      <c r="G3733" s="80">
        <f t="shared" ca="1" si="118"/>
        <v>9.1986603655128205E-4</v>
      </c>
    </row>
    <row r="3734" spans="2:7">
      <c r="B3734" s="444">
        <v>38776</v>
      </c>
      <c r="C3734" s="445">
        <v>49.038288000000001</v>
      </c>
      <c r="D3734" s="446">
        <f t="shared" si="117"/>
        <v>-9.0661788846676972E-2</v>
      </c>
      <c r="E3734" s="80">
        <v>-6.5794127706972905E-3</v>
      </c>
      <c r="F3734">
        <v>3724</v>
      </c>
      <c r="G3734" s="80">
        <f t="shared" ca="1" si="118"/>
        <v>1.1106418984651513E-3</v>
      </c>
    </row>
    <row r="3735" spans="2:7">
      <c r="B3735" s="444">
        <v>42642</v>
      </c>
      <c r="C3735" s="445">
        <v>322.570221</v>
      </c>
      <c r="D3735" s="446">
        <f t="shared" si="117"/>
        <v>0.10331444539315382</v>
      </c>
      <c r="E3735" s="80">
        <v>-6.5932450770602724E-3</v>
      </c>
      <c r="F3735">
        <v>3725</v>
      </c>
      <c r="G3735" s="80">
        <f t="shared" ca="1" si="118"/>
        <v>-6.8925042043098489E-2</v>
      </c>
    </row>
    <row r="3736" spans="2:7">
      <c r="B3736" s="444">
        <v>38649</v>
      </c>
      <c r="C3736" s="445">
        <v>35.392676999999999</v>
      </c>
      <c r="D3736" s="446">
        <f t="shared" si="117"/>
        <v>-2.7380023655535157E-2</v>
      </c>
      <c r="E3736" s="80">
        <v>-6.6080408589747064E-3</v>
      </c>
      <c r="F3736">
        <v>3726</v>
      </c>
      <c r="G3736" s="80">
        <f t="shared" ca="1" si="118"/>
        <v>-2.2701334008884806E-2</v>
      </c>
    </row>
    <row r="3737" spans="2:7">
      <c r="B3737" s="444">
        <v>39737</v>
      </c>
      <c r="C3737" s="445">
        <v>26.921292999999999</v>
      </c>
      <c r="D3737" s="446">
        <f t="shared" si="117"/>
        <v>5.9540315699658786E-2</v>
      </c>
      <c r="E3737" s="80">
        <v>-6.6205999870999621E-3</v>
      </c>
      <c r="F3737">
        <v>3727</v>
      </c>
      <c r="G3737" s="80">
        <f t="shared" ca="1" si="118"/>
        <v>5.040394319317356E-2</v>
      </c>
    </row>
    <row r="3738" spans="2:7">
      <c r="B3738" s="444">
        <v>37504</v>
      </c>
      <c r="C3738" s="445">
        <v>15.333712999999999</v>
      </c>
      <c r="D3738" s="446">
        <f t="shared" si="117"/>
        <v>-9.312054165155359E-2</v>
      </c>
      <c r="E3738" s="80">
        <v>-6.6254927447449985E-3</v>
      </c>
      <c r="F3738">
        <v>3728</v>
      </c>
      <c r="G3738" s="80">
        <f t="shared" ca="1" si="118"/>
        <v>3.2177212212304595E-4</v>
      </c>
    </row>
    <row r="3739" spans="2:7">
      <c r="B3739" s="444">
        <v>41355</v>
      </c>
      <c r="C3739" s="445">
        <v>146.05291700000001</v>
      </c>
      <c r="D3739" s="446">
        <f t="shared" si="117"/>
        <v>-8.3850243686309223E-2</v>
      </c>
      <c r="E3739" s="80">
        <v>-6.6612287244328661E-3</v>
      </c>
      <c r="F3739">
        <v>3729</v>
      </c>
      <c r="G3739" s="80">
        <f t="shared" ca="1" si="118"/>
        <v>-4.8657689500032006E-2</v>
      </c>
    </row>
    <row r="3740" spans="2:7">
      <c r="B3740" s="444">
        <v>45140</v>
      </c>
      <c r="C3740" s="445">
        <v>1088.545044</v>
      </c>
      <c r="D3740" s="446">
        <f t="shared" si="117"/>
        <v>8.205288012081402E-2</v>
      </c>
      <c r="E3740" s="80">
        <v>-6.6754016482566403E-3</v>
      </c>
      <c r="F3740">
        <v>3730</v>
      </c>
      <c r="G3740" s="80">
        <f t="shared" ca="1" si="118"/>
        <v>4.9527944824351031E-3</v>
      </c>
    </row>
    <row r="3741" spans="2:7">
      <c r="B3741" s="444">
        <v>41717</v>
      </c>
      <c r="C3741" s="445">
        <v>270.298767</v>
      </c>
      <c r="D3741" s="446">
        <f t="shared" si="117"/>
        <v>5.8269913749365854E-2</v>
      </c>
      <c r="E3741" s="80">
        <v>-6.6876136368058114E-3</v>
      </c>
      <c r="F3741">
        <v>3731</v>
      </c>
      <c r="G3741" s="80">
        <f t="shared" ca="1" si="118"/>
        <v>2.4150448303856747E-2</v>
      </c>
    </row>
    <row r="3742" spans="2:7">
      <c r="B3742" s="444">
        <v>39420</v>
      </c>
      <c r="C3742" s="445">
        <v>52.406509</v>
      </c>
      <c r="D3742" s="446">
        <f t="shared" si="117"/>
        <v>-0.12401946623408366</v>
      </c>
      <c r="E3742" s="80">
        <v>-6.6918289909391193E-3</v>
      </c>
      <c r="F3742">
        <v>3732</v>
      </c>
      <c r="G3742" s="80">
        <f t="shared" ca="1" si="118"/>
        <v>1.2283391905131526E-2</v>
      </c>
    </row>
    <row r="3743" spans="2:7">
      <c r="B3743" s="444">
        <v>45001</v>
      </c>
      <c r="C3743" s="445">
        <v>1006.210266</v>
      </c>
      <c r="D3743" s="446">
        <f t="shared" si="117"/>
        <v>0.19820539446707675</v>
      </c>
      <c r="E3743" s="80">
        <v>-6.7151677509328378E-3</v>
      </c>
      <c r="F3743">
        <v>3733</v>
      </c>
      <c r="G3743" s="80">
        <f t="shared" ca="1" si="118"/>
        <v>-1.7511406727857295E-2</v>
      </c>
    </row>
    <row r="3744" spans="2:7">
      <c r="B3744" s="444">
        <v>37557</v>
      </c>
      <c r="C3744" s="445">
        <v>11.94781</v>
      </c>
      <c r="D3744" s="446">
        <f t="shared" si="117"/>
        <v>-2.9280238500850597E-4</v>
      </c>
      <c r="E3744" s="80">
        <v>-6.7293741763486681E-3</v>
      </c>
      <c r="F3744">
        <v>3734</v>
      </c>
      <c r="G3744" s="80">
        <f t="shared" ca="1" si="118"/>
        <v>6.5335566511498305E-3</v>
      </c>
    </row>
    <row r="3745" spans="2:7">
      <c r="B3745" s="444">
        <v>37568</v>
      </c>
      <c r="C3745" s="445">
        <v>11.944131</v>
      </c>
      <c r="D3745" s="446">
        <f t="shared" si="117"/>
        <v>-9.0429266639227124E-2</v>
      </c>
      <c r="E3745" s="80">
        <v>-6.7316807871549145E-3</v>
      </c>
      <c r="F3745">
        <v>3735</v>
      </c>
      <c r="G3745" s="80">
        <f t="shared" ca="1" si="118"/>
        <v>-8.1766322210256471E-3</v>
      </c>
    </row>
    <row r="3746" spans="2:7">
      <c r="B3746" s="444">
        <v>41303</v>
      </c>
      <c r="C3746" s="445">
        <v>131.58931000000001</v>
      </c>
      <c r="D3746" s="446">
        <f t="shared" si="117"/>
        <v>-5.9178606409876822E-2</v>
      </c>
      <c r="E3746" s="80">
        <v>-6.7466253286719846E-3</v>
      </c>
      <c r="F3746">
        <v>3736</v>
      </c>
      <c r="G3746" s="80">
        <f t="shared" ca="1" si="118"/>
        <v>-6.7569743483631177E-3</v>
      </c>
    </row>
    <row r="3747" spans="2:7">
      <c r="B3747" s="444">
        <v>43901</v>
      </c>
      <c r="C3747" s="445">
        <v>458.21014400000001</v>
      </c>
      <c r="D3747" s="446">
        <f t="shared" si="117"/>
        <v>6.5584116119323355E-2</v>
      </c>
      <c r="E3747" s="80">
        <v>-6.7538441324817011E-3</v>
      </c>
      <c r="F3747">
        <v>3737</v>
      </c>
      <c r="G3747" s="80">
        <f t="shared" ca="1" si="118"/>
        <v>2.9019333244870642E-2</v>
      </c>
    </row>
    <row r="3748" spans="2:7">
      <c r="B3748" s="444">
        <v>41199</v>
      </c>
      <c r="C3748" s="445">
        <v>109.366463</v>
      </c>
      <c r="D3748" s="446">
        <f t="shared" si="117"/>
        <v>7.227630003643748E-2</v>
      </c>
      <c r="E3748" s="80">
        <v>-6.7575005425229984E-3</v>
      </c>
      <c r="F3748">
        <v>3738</v>
      </c>
      <c r="G3748" s="80">
        <f t="shared" ca="1" si="118"/>
        <v>2.739806807236694E-2</v>
      </c>
    </row>
    <row r="3749" spans="2:7">
      <c r="B3749" s="444">
        <v>38422</v>
      </c>
      <c r="C3749" s="445">
        <v>27.989798</v>
      </c>
      <c r="D3749" s="446">
        <f t="shared" si="117"/>
        <v>-0.13965829955887954</v>
      </c>
      <c r="E3749" s="80">
        <v>-6.772342735778869E-3</v>
      </c>
      <c r="F3749">
        <v>3739</v>
      </c>
      <c r="G3749" s="80">
        <f t="shared" ca="1" si="118"/>
        <v>-1.5341232524661979E-2</v>
      </c>
    </row>
    <row r="3750" spans="2:7">
      <c r="B3750" s="444">
        <v>44659</v>
      </c>
      <c r="C3750" s="445">
        <v>1043.5325929999999</v>
      </c>
      <c r="D3750" s="446">
        <f t="shared" si="117"/>
        <v>4.3849192436248075E-2</v>
      </c>
      <c r="E3750" s="80">
        <v>-6.7759275280232512E-3</v>
      </c>
      <c r="F3750">
        <v>3740</v>
      </c>
      <c r="G3750" s="80">
        <f t="shared" ca="1" si="118"/>
        <v>-3.8109716050111417E-2</v>
      </c>
    </row>
    <row r="3751" spans="2:7">
      <c r="B3751" s="444">
        <v>42783</v>
      </c>
      <c r="C3751" s="445">
        <v>347.410889</v>
      </c>
      <c r="D3751" s="446">
        <f t="shared" si="117"/>
        <v>8.6607573718030073E-2</v>
      </c>
      <c r="E3751" s="80">
        <v>-6.8049453697089923E-3</v>
      </c>
      <c r="F3751">
        <v>3741</v>
      </c>
      <c r="G3751" s="80">
        <f t="shared" ca="1" si="118"/>
        <v>6.1579128176845908E-3</v>
      </c>
    </row>
    <row r="3752" spans="2:7">
      <c r="B3752" s="444">
        <v>39373</v>
      </c>
      <c r="C3752" s="445">
        <v>50.817439999999998</v>
      </c>
      <c r="D3752" s="446">
        <f t="shared" si="117"/>
        <v>3.0315381871910407E-3</v>
      </c>
      <c r="E3752" s="80">
        <v>-6.8112298839093643E-3</v>
      </c>
      <c r="F3752">
        <v>3742</v>
      </c>
      <c r="G3752" s="80">
        <f t="shared" ca="1" si="118"/>
        <v>-2.5844804232880065E-2</v>
      </c>
    </row>
    <row r="3753" spans="2:7">
      <c r="B3753" s="444">
        <v>39254</v>
      </c>
      <c r="C3753" s="445">
        <v>55.588810000000002</v>
      </c>
      <c r="D3753" s="446">
        <f t="shared" si="117"/>
        <v>-0.12171656150713739</v>
      </c>
      <c r="E3753" s="80">
        <v>-6.82044347819033E-3</v>
      </c>
      <c r="F3753">
        <v>3743</v>
      </c>
      <c r="G3753" s="80">
        <f t="shared" ca="1" si="118"/>
        <v>1.3932902061766395E-2</v>
      </c>
    </row>
    <row r="3754" spans="2:7">
      <c r="B3754" s="444">
        <v>44694</v>
      </c>
      <c r="C3754" s="445">
        <v>957.90368699999999</v>
      </c>
      <c r="D3754" s="446">
        <f t="shared" si="117"/>
        <v>0.14676450967311538</v>
      </c>
      <c r="E3754" s="80">
        <v>-6.8435000151041425E-3</v>
      </c>
      <c r="F3754">
        <v>3744</v>
      </c>
      <c r="G3754" s="80">
        <f t="shared" ca="1" si="118"/>
        <v>2.5803689800173262E-2</v>
      </c>
    </row>
    <row r="3755" spans="2:7">
      <c r="B3755" s="444">
        <v>38974</v>
      </c>
      <c r="C3755" s="445">
        <v>45.547268000000003</v>
      </c>
      <c r="D3755" s="446">
        <f t="shared" si="117"/>
        <v>-7.7931295542727375E-2</v>
      </c>
      <c r="E3755" s="80">
        <v>-6.881253943550214E-3</v>
      </c>
      <c r="F3755">
        <v>3745</v>
      </c>
      <c r="G3755" s="80">
        <f t="shared" ca="1" si="118"/>
        <v>8.8628761868271635E-3</v>
      </c>
    </row>
    <row r="3756" spans="2:7">
      <c r="B3756" s="444">
        <v>42268</v>
      </c>
      <c r="C3756" s="445">
        <v>374.11004600000001</v>
      </c>
      <c r="D3756" s="446">
        <f t="shared" si="117"/>
        <v>-4.0998298355076623E-2</v>
      </c>
      <c r="E3756" s="80">
        <v>-6.8906954026254352E-3</v>
      </c>
      <c r="F3756">
        <v>3746</v>
      </c>
      <c r="G3756" s="80">
        <f t="shared" ca="1" si="118"/>
        <v>-1.5522355053894444E-2</v>
      </c>
    </row>
    <row r="3757" spans="2:7">
      <c r="B3757" s="444">
        <v>44075</v>
      </c>
      <c r="C3757" s="445">
        <v>590.45599400000003</v>
      </c>
      <c r="D3757" s="446">
        <f t="shared" si="117"/>
        <v>7.3220025323853077E-2</v>
      </c>
      <c r="E3757" s="80">
        <v>-6.9123764030736279E-3</v>
      </c>
      <c r="F3757">
        <v>3747</v>
      </c>
      <c r="G3757" s="80">
        <f t="shared" ca="1" si="118"/>
        <v>2.0796557894651936E-2</v>
      </c>
    </row>
    <row r="3758" spans="2:7">
      <c r="B3758" s="444">
        <v>41068</v>
      </c>
      <c r="C3758" s="445">
        <v>93.363213000000002</v>
      </c>
      <c r="D3758" s="446">
        <f t="shared" si="117"/>
        <v>-5.6233482707112481E-2</v>
      </c>
      <c r="E3758" s="80">
        <v>-6.9128020628017595E-3</v>
      </c>
      <c r="F3758">
        <v>3748</v>
      </c>
      <c r="G3758" s="80">
        <f t="shared" ca="1" si="118"/>
        <v>-5.0980634035167295E-3</v>
      </c>
    </row>
    <row r="3759" spans="2:7">
      <c r="B3759" s="444">
        <v>43515</v>
      </c>
      <c r="C3759" s="445">
        <v>439.564728</v>
      </c>
      <c r="D3759" s="446">
        <f t="shared" si="117"/>
        <v>-3.0544044913781598E-2</v>
      </c>
      <c r="E3759" s="80">
        <v>-6.9293899079305721E-3</v>
      </c>
      <c r="F3759">
        <v>3749</v>
      </c>
      <c r="G3759" s="80">
        <f t="shared" ca="1" si="118"/>
        <v>7.0577200391494146E-3</v>
      </c>
    </row>
    <row r="3760" spans="2:7">
      <c r="B3760" s="444">
        <v>44886</v>
      </c>
      <c r="C3760" s="445">
        <v>1018.666931</v>
      </c>
      <c r="D3760" s="446">
        <f t="shared" si="117"/>
        <v>0.12620433560818944</v>
      </c>
      <c r="E3760" s="80">
        <v>-6.9345669703672064E-3</v>
      </c>
      <c r="F3760">
        <v>3750</v>
      </c>
      <c r="G3760" s="80">
        <f t="shared" ca="1" si="118"/>
        <v>3.1594590653330777E-2</v>
      </c>
    </row>
    <row r="3761" spans="2:7">
      <c r="B3761" s="444">
        <v>39856</v>
      </c>
      <c r="C3761" s="445">
        <v>20.528220999999998</v>
      </c>
      <c r="D3761" s="446">
        <f t="shared" si="117"/>
        <v>-1.6944972005031644E-2</v>
      </c>
      <c r="E3761" s="80">
        <v>-6.9570308915372081E-3</v>
      </c>
      <c r="F3761">
        <v>3751</v>
      </c>
      <c r="G3761" s="80">
        <f t="shared" ca="1" si="118"/>
        <v>-1.1525013704246346E-2</v>
      </c>
    </row>
    <row r="3762" spans="2:7">
      <c r="B3762" s="444">
        <v>40543</v>
      </c>
      <c r="C3762" s="445">
        <v>84.122642999999997</v>
      </c>
      <c r="D3762" s="446">
        <f t="shared" si="117"/>
        <v>-3.2317349690908603E-2</v>
      </c>
      <c r="E3762" s="80">
        <v>-6.9650266833171104E-3</v>
      </c>
      <c r="F3762">
        <v>3752</v>
      </c>
      <c r="G3762" s="80">
        <f t="shared" ca="1" si="118"/>
        <v>-1.5892765795729975E-2</v>
      </c>
    </row>
    <row r="3763" spans="2:7">
      <c r="B3763" s="444">
        <v>41897</v>
      </c>
      <c r="C3763" s="445">
        <v>313.26968399999998</v>
      </c>
      <c r="D3763" s="446">
        <f t="shared" si="117"/>
        <v>-1.562426577698417E-2</v>
      </c>
      <c r="E3763" s="80">
        <v>-6.9709807224018761E-3</v>
      </c>
      <c r="F3763">
        <v>3753</v>
      </c>
      <c r="G3763" s="80">
        <f t="shared" ca="1" si="118"/>
        <v>3.445867454066419E-3</v>
      </c>
    </row>
    <row r="3764" spans="2:7">
      <c r="B3764" s="444">
        <v>42562</v>
      </c>
      <c r="C3764" s="445">
        <v>290.14596599999999</v>
      </c>
      <c r="D3764" s="446">
        <f t="shared" si="117"/>
        <v>7.20906801007557E-2</v>
      </c>
      <c r="E3764" s="80">
        <v>-6.995778634675931E-3</v>
      </c>
      <c r="F3764">
        <v>3754</v>
      </c>
      <c r="G3764" s="80">
        <f t="shared" ca="1" si="118"/>
        <v>1.4193454576939693E-2</v>
      </c>
    </row>
    <row r="3765" spans="2:7">
      <c r="B3765" s="444">
        <v>39700</v>
      </c>
      <c r="C3765" s="445">
        <v>43.521763</v>
      </c>
      <c r="D3765" s="446">
        <f t="shared" si="117"/>
        <v>-0.11239296174570168</v>
      </c>
      <c r="E3765" s="80">
        <v>-7.0174691680234824E-3</v>
      </c>
      <c r="F3765">
        <v>3755</v>
      </c>
      <c r="G3765" s="80">
        <f t="shared" ca="1" si="118"/>
        <v>1.172125105367139E-3</v>
      </c>
    </row>
    <row r="3766" spans="2:7">
      <c r="B3766" s="444">
        <v>44727</v>
      </c>
      <c r="C3766" s="445">
        <v>901.229736</v>
      </c>
      <c r="D3766" s="446">
        <f t="shared" si="117"/>
        <v>2.7049989666812158E-2</v>
      </c>
      <c r="E3766" s="80">
        <v>-7.0216458172333018E-3</v>
      </c>
      <c r="F3766">
        <v>3756</v>
      </c>
      <c r="G3766" s="80">
        <f t="shared" ca="1" si="118"/>
        <v>2.5566513917599253E-2</v>
      </c>
    </row>
    <row r="3767" spans="2:7">
      <c r="B3767" s="444">
        <v>43549</v>
      </c>
      <c r="C3767" s="445">
        <v>430.51159699999999</v>
      </c>
      <c r="D3767" s="446">
        <f t="shared" si="117"/>
        <v>4.8085485307212794E-2</v>
      </c>
      <c r="E3767" s="80">
        <v>-7.0254321914365869E-3</v>
      </c>
      <c r="F3767">
        <v>3757</v>
      </c>
      <c r="G3767" s="80">
        <f t="shared" ca="1" si="118"/>
        <v>-6.1587997294154199E-2</v>
      </c>
    </row>
    <row r="3768" spans="2:7">
      <c r="B3768" s="444">
        <v>41551</v>
      </c>
      <c r="C3768" s="445">
        <v>209.163544</v>
      </c>
      <c r="D3768" s="446">
        <f t="shared" si="117"/>
        <v>-8.4779735682819379E-2</v>
      </c>
      <c r="E3768" s="80">
        <v>-7.061596936435266E-3</v>
      </c>
      <c r="F3768">
        <v>3758</v>
      </c>
      <c r="G3768" s="80">
        <f t="shared" ca="1" si="118"/>
        <v>-1.5624637759592672E-2</v>
      </c>
    </row>
    <row r="3769" spans="2:7">
      <c r="B3769" s="444">
        <v>45400</v>
      </c>
      <c r="C3769" s="445">
        <v>1436.4053960000001</v>
      </c>
      <c r="D3769" s="446">
        <f t="shared" si="117"/>
        <v>9.1005214716554983E-2</v>
      </c>
      <c r="E3769" s="80">
        <v>-7.0738299743171584E-3</v>
      </c>
      <c r="F3769">
        <v>3759</v>
      </c>
      <c r="G3769" s="80">
        <f t="shared" ca="1" si="118"/>
        <v>2.4458920181049639E-2</v>
      </c>
    </row>
    <row r="3770" spans="2:7">
      <c r="B3770" s="444">
        <v>41613</v>
      </c>
      <c r="C3770" s="445">
        <v>211.82368500000001</v>
      </c>
      <c r="D3770" s="446">
        <f t="shared" si="117"/>
        <v>6.8342276193165796E-2</v>
      </c>
      <c r="E3770" s="80">
        <v>-7.0752462666722193E-3</v>
      </c>
      <c r="F3770">
        <v>3760</v>
      </c>
      <c r="G3770" s="80">
        <f t="shared" ca="1" si="118"/>
        <v>-4.5041979461393454E-3</v>
      </c>
    </row>
    <row r="3771" spans="2:7">
      <c r="B3771" s="444">
        <v>38951</v>
      </c>
      <c r="C3771" s="445">
        <v>46.930999999999997</v>
      </c>
      <c r="D3771" s="446">
        <f t="shared" si="117"/>
        <v>-8.3980057382061046E-2</v>
      </c>
      <c r="E3771" s="80">
        <v>-7.0881562739278925E-3</v>
      </c>
      <c r="F3771">
        <v>3761</v>
      </c>
      <c r="G3771" s="80">
        <f t="shared" ca="1" si="118"/>
        <v>-2.974373137248008E-2</v>
      </c>
    </row>
    <row r="3772" spans="2:7">
      <c r="B3772" s="444">
        <v>42522</v>
      </c>
      <c r="C3772" s="445">
        <v>297.33078</v>
      </c>
      <c r="D3772" s="446">
        <f t="shared" si="117"/>
        <v>4.0446304044630343E-2</v>
      </c>
      <c r="E3772" s="80">
        <v>-7.0964085819918976E-3</v>
      </c>
      <c r="F3772">
        <v>3762</v>
      </c>
      <c r="G3772" s="80">
        <f t="shared" ca="1" si="118"/>
        <v>-2.1960840647850619E-2</v>
      </c>
    </row>
    <row r="3773" spans="2:7">
      <c r="B3773" s="444">
        <v>40869</v>
      </c>
      <c r="C3773" s="445">
        <v>73.156531999999999</v>
      </c>
      <c r="D3773" s="446">
        <f t="shared" si="117"/>
        <v>-5.1058790749512362E-2</v>
      </c>
      <c r="E3773" s="80">
        <v>-7.0965963962386081E-3</v>
      </c>
      <c r="F3773">
        <v>3763</v>
      </c>
      <c r="G3773" s="80">
        <f t="shared" ca="1" si="118"/>
        <v>-1.8537233122494872E-2</v>
      </c>
    </row>
    <row r="3774" spans="2:7">
      <c r="B3774" s="444">
        <v>43068</v>
      </c>
      <c r="C3774" s="445">
        <v>357.27529900000002</v>
      </c>
      <c r="D3774" s="446">
        <f t="shared" si="117"/>
        <v>-3.953970696460829E-2</v>
      </c>
      <c r="E3774" s="80">
        <v>-7.0988640873124176E-3</v>
      </c>
      <c r="F3774">
        <v>3764</v>
      </c>
      <c r="G3774" s="80">
        <f t="shared" ca="1" si="118"/>
        <v>-1.1941439713387491E-2</v>
      </c>
    </row>
    <row r="3775" spans="2:7">
      <c r="B3775" s="444">
        <v>44841</v>
      </c>
      <c r="C3775" s="445">
        <v>881.70745799999997</v>
      </c>
      <c r="D3775" s="446">
        <f t="shared" si="117"/>
        <v>6.2582938388625609E-2</v>
      </c>
      <c r="E3775" s="80">
        <v>-7.1016194147092149E-3</v>
      </c>
      <c r="F3775">
        <v>3765</v>
      </c>
      <c r="G3775" s="80">
        <f t="shared" ca="1" si="118"/>
        <v>1.1085599275445588E-4</v>
      </c>
    </row>
    <row r="3776" spans="2:7">
      <c r="B3776" s="444">
        <v>42200</v>
      </c>
      <c r="C3776" s="445">
        <v>373.76867700000003</v>
      </c>
      <c r="D3776" s="446">
        <f t="shared" si="117"/>
        <v>-3.5538795566220971E-2</v>
      </c>
      <c r="E3776" s="80">
        <v>-7.1207547534689608E-3</v>
      </c>
      <c r="F3776">
        <v>3766</v>
      </c>
      <c r="G3776" s="80">
        <f t="shared" ca="1" si="118"/>
        <v>1.6657913758706032E-2</v>
      </c>
    </row>
    <row r="3777" spans="2:7">
      <c r="B3777" s="444">
        <v>43755</v>
      </c>
      <c r="C3777" s="445">
        <v>464.14267000000001</v>
      </c>
      <c r="D3777" s="446">
        <f t="shared" si="117"/>
        <v>6.46363343607681E-3</v>
      </c>
      <c r="E3777" s="80">
        <v>-7.1307704295963115E-3</v>
      </c>
      <c r="F3777">
        <v>3767</v>
      </c>
      <c r="G3777" s="80">
        <f t="shared" ca="1" si="118"/>
        <v>1.3347503903753825E-2</v>
      </c>
    </row>
    <row r="3778" spans="2:7">
      <c r="B3778" s="444">
        <v>43474</v>
      </c>
      <c r="C3778" s="445">
        <v>396.22534200000001</v>
      </c>
      <c r="D3778" s="446">
        <f t="shared" si="117"/>
        <v>0.13343414328918546</v>
      </c>
      <c r="E3778" s="80">
        <v>-7.1419017203511181E-3</v>
      </c>
      <c r="F3778">
        <v>3768</v>
      </c>
      <c r="G3778" s="80">
        <f t="shared" ca="1" si="118"/>
        <v>-2.4588861177965923E-3</v>
      </c>
    </row>
    <row r="3779" spans="2:7">
      <c r="B3779" s="444">
        <v>38356</v>
      </c>
      <c r="C3779" s="445">
        <v>26.616582999999999</v>
      </c>
      <c r="D3779" s="446">
        <f t="shared" si="117"/>
        <v>5.2416395848622344E-3</v>
      </c>
      <c r="E3779" s="80">
        <v>-7.1474418286976427E-3</v>
      </c>
      <c r="F3779">
        <v>3769</v>
      </c>
      <c r="G3779" s="80">
        <f t="shared" ca="1" si="118"/>
        <v>7.8360734176554977E-3</v>
      </c>
    </row>
    <row r="3780" spans="2:7">
      <c r="B3780" s="444">
        <v>38156</v>
      </c>
      <c r="C3780" s="445">
        <v>22.084451999999999</v>
      </c>
      <c r="D3780" s="446">
        <f t="shared" si="117"/>
        <v>-0.14252325947233579</v>
      </c>
      <c r="E3780" s="80">
        <v>-7.1559376155668764E-3</v>
      </c>
      <c r="F3780">
        <v>3770</v>
      </c>
      <c r="G3780" s="80">
        <f t="shared" ca="1" si="118"/>
        <v>-2.4652626090489606E-2</v>
      </c>
    </row>
    <row r="3781" spans="2:7">
      <c r="B3781" s="444">
        <v>44498</v>
      </c>
      <c r="C3781" s="445">
        <v>1015.649963</v>
      </c>
      <c r="D3781" s="446">
        <f t="shared" si="117"/>
        <v>8.4180006334819479E-2</v>
      </c>
      <c r="E3781" s="80">
        <v>-7.1614479164218148E-3</v>
      </c>
      <c r="F3781">
        <v>3771</v>
      </c>
      <c r="G3781" s="80">
        <f t="shared" ca="1" si="118"/>
        <v>1.6348322314237211E-2</v>
      </c>
    </row>
    <row r="3782" spans="2:7">
      <c r="B3782" s="444">
        <v>41043</v>
      </c>
      <c r="C3782" s="445">
        <v>91.375739999999993</v>
      </c>
      <c r="D3782" s="446">
        <f t="shared" si="117"/>
        <v>7.1730729057865039E-2</v>
      </c>
      <c r="E3782" s="80">
        <v>-7.1639211625760257E-3</v>
      </c>
      <c r="F3782">
        <v>3772</v>
      </c>
      <c r="G3782" s="80">
        <f t="shared" ca="1" si="118"/>
        <v>-2.595050510175163E-2</v>
      </c>
    </row>
    <row r="3783" spans="2:7">
      <c r="B3783" s="444">
        <v>38296</v>
      </c>
      <c r="C3783" s="445">
        <v>27.640432000000001</v>
      </c>
      <c r="D3783" s="446">
        <f t="shared" si="117"/>
        <v>1.6213347485737106E-2</v>
      </c>
      <c r="E3783" s="80">
        <v>-7.1874339766615503E-3</v>
      </c>
      <c r="F3783">
        <v>3773</v>
      </c>
      <c r="G3783" s="80">
        <f t="shared" ca="1" si="118"/>
        <v>-3.8383331513642226E-3</v>
      </c>
    </row>
    <row r="3784" spans="2:7">
      <c r="B3784" s="444">
        <v>37685</v>
      </c>
      <c r="C3784" s="445">
        <v>12.198022999999999</v>
      </c>
      <c r="D3784" s="446">
        <f t="shared" si="117"/>
        <v>-0.11734395128235153</v>
      </c>
      <c r="E3784" s="80">
        <v>-7.1879037005011526E-3</v>
      </c>
      <c r="F3784">
        <v>3774</v>
      </c>
      <c r="G3784" s="80">
        <f t="shared" ca="1" si="118"/>
        <v>-5.2077815691713601E-3</v>
      </c>
    </row>
    <row r="3785" spans="2:7">
      <c r="B3785" s="444">
        <v>42695</v>
      </c>
      <c r="C3785" s="445">
        <v>311.60000600000001</v>
      </c>
      <c r="D3785" s="446">
        <f t="shared" si="117"/>
        <v>7.6905614690006452E-2</v>
      </c>
      <c r="E3785" s="80">
        <v>-7.2003083006202395E-3</v>
      </c>
      <c r="F3785">
        <v>3775</v>
      </c>
      <c r="G3785" s="80">
        <f t="shared" ca="1" si="118"/>
        <v>-6.9923595420538663E-3</v>
      </c>
    </row>
    <row r="3786" spans="2:7">
      <c r="B3786" s="444">
        <v>39646</v>
      </c>
      <c r="C3786" s="445">
        <v>36.481735</v>
      </c>
      <c r="D3786" s="446">
        <f t="shared" si="117"/>
        <v>2.5027147215471279E-2</v>
      </c>
      <c r="E3786" s="80">
        <v>-7.207391424867704E-3</v>
      </c>
      <c r="F3786">
        <v>3776</v>
      </c>
      <c r="G3786" s="80">
        <f t="shared" ca="1" si="118"/>
        <v>-1.3615786216882184E-2</v>
      </c>
    </row>
    <row r="3787" spans="2:7">
      <c r="B3787" s="444">
        <v>38678</v>
      </c>
      <c r="C3787" s="445">
        <v>39.283839999999998</v>
      </c>
      <c r="D3787" s="446">
        <f t="shared" ref="D3787:D3850" si="119">B3787/B3788-1</f>
        <v>-0.13847867245795742</v>
      </c>
      <c r="E3787" s="80">
        <v>-7.2090603232382033E-3</v>
      </c>
      <c r="F3787">
        <v>3777</v>
      </c>
      <c r="G3787" s="80">
        <f t="shared" ref="G3787:G3850" ca="1" si="120">_xlfn.NORM.INV(RAND(),M$13,M$14)</f>
        <v>-3.1931002539785758E-2</v>
      </c>
    </row>
    <row r="3788" spans="2:7">
      <c r="B3788" s="444">
        <v>44895</v>
      </c>
      <c r="C3788" s="445">
        <v>1042.1926269999999</v>
      </c>
      <c r="D3788" s="446">
        <f t="shared" si="119"/>
        <v>7.8040581102173157E-2</v>
      </c>
      <c r="E3788" s="80">
        <v>-7.2188380039759359E-3</v>
      </c>
      <c r="F3788">
        <v>3778</v>
      </c>
      <c r="G3788" s="80">
        <f t="shared" ca="1" si="120"/>
        <v>1.3583796684543506E-2</v>
      </c>
    </row>
    <row r="3789" spans="2:7">
      <c r="B3789" s="444">
        <v>41645</v>
      </c>
      <c r="C3789" s="445">
        <v>240.175354</v>
      </c>
      <c r="D3789" s="446">
        <f t="shared" si="119"/>
        <v>-6.8281987605432137E-2</v>
      </c>
      <c r="E3789" s="80">
        <v>-7.223430433304201E-3</v>
      </c>
      <c r="F3789">
        <v>3779</v>
      </c>
      <c r="G3789" s="80">
        <f t="shared" ca="1" si="120"/>
        <v>3.0870946637323884E-2</v>
      </c>
    </row>
    <row r="3790" spans="2:7">
      <c r="B3790" s="444">
        <v>44697</v>
      </c>
      <c r="C3790" s="445">
        <v>950.98431400000004</v>
      </c>
      <c r="D3790" s="446">
        <f t="shared" si="119"/>
        <v>4.1787423333556895E-3</v>
      </c>
      <c r="E3790" s="80">
        <v>-7.2234537708799618E-3</v>
      </c>
      <c r="F3790">
        <v>3780</v>
      </c>
      <c r="G3790" s="80">
        <f t="shared" ca="1" si="120"/>
        <v>-3.9364976272986086E-3</v>
      </c>
    </row>
    <row r="3791" spans="2:7">
      <c r="B3791" s="444">
        <v>44511</v>
      </c>
      <c r="C3791" s="445">
        <v>1030.7016599999999</v>
      </c>
      <c r="D3791" s="446">
        <f t="shared" si="119"/>
        <v>0.1433598767017723</v>
      </c>
      <c r="E3791" s="80">
        <v>-7.2274151583907598E-3</v>
      </c>
      <c r="F3791">
        <v>3781</v>
      </c>
      <c r="G3791" s="80">
        <f t="shared" ca="1" si="120"/>
        <v>-1.7116971957090228E-2</v>
      </c>
    </row>
    <row r="3792" spans="2:7">
      <c r="B3792" s="444">
        <v>38930</v>
      </c>
      <c r="C3792" s="445">
        <v>41.763393000000001</v>
      </c>
      <c r="D3792" s="446">
        <f t="shared" si="119"/>
        <v>-9.179983669660563E-2</v>
      </c>
      <c r="E3792" s="80">
        <v>-7.2328242827667255E-3</v>
      </c>
      <c r="F3792">
        <v>3782</v>
      </c>
      <c r="G3792" s="80">
        <f t="shared" ca="1" si="120"/>
        <v>-2.0289904200678697E-2</v>
      </c>
    </row>
    <row r="3793" spans="2:7">
      <c r="B3793" s="444">
        <v>42865</v>
      </c>
      <c r="C3793" s="445">
        <v>349.21163899999999</v>
      </c>
      <c r="D3793" s="446">
        <f t="shared" si="119"/>
        <v>4.2969415314241255E-2</v>
      </c>
      <c r="E3793" s="80">
        <v>-7.2374808396752366E-3</v>
      </c>
      <c r="F3793">
        <v>3783</v>
      </c>
      <c r="G3793" s="80">
        <f t="shared" ca="1" si="120"/>
        <v>-5.2797588605877433E-3</v>
      </c>
    </row>
    <row r="3794" spans="2:7">
      <c r="B3794" s="444">
        <v>41099</v>
      </c>
      <c r="C3794" s="445">
        <v>91.724258000000006</v>
      </c>
      <c r="D3794" s="446">
        <f t="shared" si="119"/>
        <v>-8.2427273336161289E-2</v>
      </c>
      <c r="E3794" s="80">
        <v>-7.2380695919566085E-3</v>
      </c>
      <c r="F3794">
        <v>3784</v>
      </c>
      <c r="G3794" s="80">
        <f t="shared" ca="1" si="120"/>
        <v>6.9491288874377498E-3</v>
      </c>
    </row>
    <row r="3795" spans="2:7">
      <c r="B3795" s="444">
        <v>44791</v>
      </c>
      <c r="C3795" s="445">
        <v>896.25372300000004</v>
      </c>
      <c r="D3795" s="446">
        <f t="shared" si="119"/>
        <v>5.7389046270066135E-2</v>
      </c>
      <c r="E3795" s="80">
        <v>-7.2403969372364374E-3</v>
      </c>
      <c r="F3795">
        <v>3785</v>
      </c>
      <c r="G3795" s="80">
        <f t="shared" ca="1" si="120"/>
        <v>-1.2608772880283763E-2</v>
      </c>
    </row>
    <row r="3796" spans="2:7">
      <c r="B3796" s="444">
        <v>42360</v>
      </c>
      <c r="C3796" s="445">
        <v>338.52157599999998</v>
      </c>
      <c r="D3796" s="446">
        <f t="shared" si="119"/>
        <v>0.10672762900065313</v>
      </c>
      <c r="E3796" s="80">
        <v>-7.2477585178425397E-3</v>
      </c>
      <c r="F3796">
        <v>3786</v>
      </c>
      <c r="G3796" s="80">
        <f t="shared" ca="1" si="120"/>
        <v>1.6245336195486133E-2</v>
      </c>
    </row>
    <row r="3797" spans="2:7">
      <c r="B3797" s="444">
        <v>38275</v>
      </c>
      <c r="C3797" s="445">
        <v>30.096271999999999</v>
      </c>
      <c r="D3797" s="446">
        <f t="shared" si="119"/>
        <v>-0.11361478428012317</v>
      </c>
      <c r="E3797" s="80">
        <v>-7.2512947986751453E-3</v>
      </c>
      <c r="F3797">
        <v>3787</v>
      </c>
      <c r="G3797" s="80">
        <f t="shared" ca="1" si="120"/>
        <v>-2.0207329696589867E-3</v>
      </c>
    </row>
    <row r="3798" spans="2:7">
      <c r="B3798" s="444">
        <v>43181</v>
      </c>
      <c r="C3798" s="445">
        <v>390.46167000000003</v>
      </c>
      <c r="D3798" s="446">
        <f t="shared" si="119"/>
        <v>9.9452577975811529E-2</v>
      </c>
      <c r="E3798" s="80">
        <v>-7.2544180313759421E-3</v>
      </c>
      <c r="F3798">
        <v>3788</v>
      </c>
      <c r="G3798" s="80">
        <f t="shared" ca="1" si="120"/>
        <v>1.6712586250210288E-2</v>
      </c>
    </row>
    <row r="3799" spans="2:7">
      <c r="B3799" s="444">
        <v>39275</v>
      </c>
      <c r="C3799" s="445">
        <v>55.638638</v>
      </c>
      <c r="D3799" s="446">
        <f t="shared" si="119"/>
        <v>-3.4086717001549416E-2</v>
      </c>
      <c r="E3799" s="80">
        <v>-7.2545171069811065E-3</v>
      </c>
      <c r="F3799">
        <v>3789</v>
      </c>
      <c r="G3799" s="80">
        <f t="shared" ca="1" si="120"/>
        <v>-1.1322247036844367E-3</v>
      </c>
    </row>
    <row r="3800" spans="2:7">
      <c r="B3800" s="444">
        <v>40661</v>
      </c>
      <c r="C3800" s="445">
        <v>95.203643999999997</v>
      </c>
      <c r="D3800" s="446">
        <f t="shared" si="119"/>
        <v>-8.2703544115324767E-2</v>
      </c>
      <c r="E3800" s="80">
        <v>-7.2665826094173713E-3</v>
      </c>
      <c r="F3800">
        <v>3790</v>
      </c>
      <c r="G3800" s="80">
        <f t="shared" ca="1" si="120"/>
        <v>2.5792506230507092E-2</v>
      </c>
    </row>
    <row r="3801" spans="2:7">
      <c r="B3801" s="444">
        <v>44327</v>
      </c>
      <c r="C3801" s="445">
        <v>794.35412599999995</v>
      </c>
      <c r="D3801" s="446">
        <f t="shared" si="119"/>
        <v>-2.2385426315557289E-2</v>
      </c>
      <c r="E3801" s="80">
        <v>-7.2762281644520588E-3</v>
      </c>
      <c r="F3801">
        <v>3791</v>
      </c>
      <c r="G3801" s="80">
        <f t="shared" ca="1" si="120"/>
        <v>7.2004521690678088E-3</v>
      </c>
    </row>
    <row r="3802" spans="2:7">
      <c r="B3802" s="444">
        <v>45342</v>
      </c>
      <c r="C3802" s="445">
        <v>1628.533447</v>
      </c>
      <c r="D3802" s="446">
        <f t="shared" si="119"/>
        <v>0.17572928821470235</v>
      </c>
      <c r="E3802" s="80">
        <v>-7.2824144457179774E-3</v>
      </c>
      <c r="F3802">
        <v>3792</v>
      </c>
      <c r="G3802" s="80">
        <f t="shared" ca="1" si="120"/>
        <v>1.9438441728567877E-2</v>
      </c>
    </row>
    <row r="3803" spans="2:7">
      <c r="B3803" s="444">
        <v>38565</v>
      </c>
      <c r="C3803" s="445">
        <v>31.444970999999999</v>
      </c>
      <c r="D3803" s="446">
        <f t="shared" si="119"/>
        <v>-0.15141046516745149</v>
      </c>
      <c r="E3803" s="80">
        <v>-7.2845398212649792E-3</v>
      </c>
      <c r="F3803">
        <v>3793</v>
      </c>
      <c r="G3803" s="80">
        <f t="shared" ca="1" si="120"/>
        <v>2.0008911080130979E-2</v>
      </c>
    </row>
    <row r="3804" spans="2:7">
      <c r="B3804" s="444">
        <v>45446</v>
      </c>
      <c r="C3804" s="445">
        <v>1304.448486</v>
      </c>
      <c r="D3804" s="446">
        <f t="shared" si="119"/>
        <v>9.5427483308024197E-2</v>
      </c>
      <c r="E3804" s="80">
        <v>-7.2879418771252258E-3</v>
      </c>
      <c r="F3804">
        <v>3794</v>
      </c>
      <c r="G3804" s="80">
        <f t="shared" ca="1" si="120"/>
        <v>3.1518759180648927E-2</v>
      </c>
    </row>
    <row r="3805" spans="2:7">
      <c r="B3805" s="444">
        <v>41487</v>
      </c>
      <c r="C3805" s="445">
        <v>177.487717</v>
      </c>
      <c r="D3805" s="446">
        <f t="shared" si="119"/>
        <v>-6.4533585875668042E-2</v>
      </c>
      <c r="E3805" s="80">
        <v>-7.3063672162874127E-3</v>
      </c>
      <c r="F3805">
        <v>3795</v>
      </c>
      <c r="G3805" s="80">
        <f t="shared" ca="1" si="120"/>
        <v>4.0143948748519193E-4</v>
      </c>
    </row>
    <row r="3806" spans="2:7">
      <c r="B3806" s="444">
        <v>44349</v>
      </c>
      <c r="C3806" s="445">
        <v>826.26654099999996</v>
      </c>
      <c r="D3806" s="446">
        <f t="shared" si="119"/>
        <v>0.1534800249687891</v>
      </c>
      <c r="E3806" s="80">
        <v>-7.3106392424712174E-3</v>
      </c>
      <c r="F3806">
        <v>3796</v>
      </c>
      <c r="G3806" s="80">
        <f t="shared" ca="1" si="120"/>
        <v>-5.1322209387479776E-3</v>
      </c>
    </row>
    <row r="3807" spans="2:7">
      <c r="B3807" s="444">
        <v>38448</v>
      </c>
      <c r="C3807" s="445">
        <v>29.476185000000001</v>
      </c>
      <c r="D3807" s="446">
        <f t="shared" si="119"/>
        <v>-9.0698389423645387E-2</v>
      </c>
      <c r="E3807" s="80">
        <v>-7.3146602162057484E-3</v>
      </c>
      <c r="F3807">
        <v>3797</v>
      </c>
      <c r="G3807" s="80">
        <f t="shared" ca="1" si="120"/>
        <v>2.2648989055971215E-2</v>
      </c>
    </row>
    <row r="3808" spans="2:7">
      <c r="B3808" s="444">
        <v>42283</v>
      </c>
      <c r="C3808" s="445">
        <v>338.28424100000001</v>
      </c>
      <c r="D3808" s="446">
        <f t="shared" si="119"/>
        <v>-6.2253271235307217E-2</v>
      </c>
      <c r="E3808" s="80">
        <v>-7.3266841057433307E-3</v>
      </c>
      <c r="F3808">
        <v>3798</v>
      </c>
      <c r="G3808" s="80">
        <f t="shared" ca="1" si="120"/>
        <v>-1.0982947249384967E-2</v>
      </c>
    </row>
    <row r="3809" spans="2:7">
      <c r="B3809" s="444">
        <v>45090</v>
      </c>
      <c r="C3809" s="445">
        <v>1079.615356</v>
      </c>
      <c r="D3809" s="446">
        <f t="shared" si="119"/>
        <v>2.4097753753208107E-2</v>
      </c>
      <c r="E3809" s="80">
        <v>-7.326796836932048E-3</v>
      </c>
      <c r="F3809">
        <v>3799</v>
      </c>
      <c r="G3809" s="80">
        <f t="shared" ca="1" si="120"/>
        <v>2.891444919580469E-2</v>
      </c>
    </row>
    <row r="3810" spans="2:7">
      <c r="B3810" s="444">
        <v>44029</v>
      </c>
      <c r="C3810" s="445">
        <v>531.91815199999996</v>
      </c>
      <c r="D3810" s="446">
        <f t="shared" si="119"/>
        <v>1.0836375324287717E-2</v>
      </c>
      <c r="E3810" s="80">
        <v>-7.3278224122564906E-3</v>
      </c>
      <c r="F3810">
        <v>3800</v>
      </c>
      <c r="G3810" s="80">
        <f t="shared" ca="1" si="120"/>
        <v>2.040384812026513E-2</v>
      </c>
    </row>
    <row r="3811" spans="2:7">
      <c r="B3811" s="444">
        <v>43557</v>
      </c>
      <c r="C3811" s="445">
        <v>466.44918799999999</v>
      </c>
      <c r="D3811" s="446">
        <f t="shared" si="119"/>
        <v>-1.8323191345503753E-2</v>
      </c>
      <c r="E3811" s="80">
        <v>-7.3375788799034947E-3</v>
      </c>
      <c r="F3811">
        <v>3801</v>
      </c>
      <c r="G3811" s="80">
        <f t="shared" ca="1" si="120"/>
        <v>2.5954344158927504E-2</v>
      </c>
    </row>
    <row r="3812" spans="2:7">
      <c r="B3812" s="444">
        <v>44370</v>
      </c>
      <c r="C3812" s="445">
        <v>851.78796399999999</v>
      </c>
      <c r="D3812" s="446">
        <f t="shared" si="119"/>
        <v>-2.3096061119795674E-2</v>
      </c>
      <c r="E3812" s="80">
        <v>-7.3460564644434179E-3</v>
      </c>
      <c r="F3812">
        <v>3802</v>
      </c>
      <c r="G3812" s="80">
        <f t="shared" ca="1" si="120"/>
        <v>-2.9986370817031028E-3</v>
      </c>
    </row>
    <row r="3813" spans="2:7">
      <c r="B3813" s="444">
        <v>45419</v>
      </c>
      <c r="C3813" s="445">
        <v>1320.822876</v>
      </c>
      <c r="D3813" s="446">
        <f t="shared" si="119"/>
        <v>9.6441676322904568E-2</v>
      </c>
      <c r="E3813" s="80">
        <v>-7.3464305811210551E-3</v>
      </c>
      <c r="F3813">
        <v>3803</v>
      </c>
      <c r="G3813" s="80">
        <f t="shared" ca="1" si="120"/>
        <v>1.2057180281066828E-2</v>
      </c>
    </row>
    <row r="3814" spans="2:7">
      <c r="B3814" s="444">
        <v>41424</v>
      </c>
      <c r="C3814" s="445">
        <v>141.50196800000001</v>
      </c>
      <c r="D3814" s="446">
        <f t="shared" si="119"/>
        <v>1.8940325675210312E-2</v>
      </c>
      <c r="E3814" s="80">
        <v>-7.357789653510749E-3</v>
      </c>
      <c r="F3814">
        <v>3804</v>
      </c>
      <c r="G3814" s="80">
        <f t="shared" ca="1" si="120"/>
        <v>-1.3563487637723762E-2</v>
      </c>
    </row>
    <row r="3815" spans="2:7">
      <c r="B3815" s="444">
        <v>40654</v>
      </c>
      <c r="C3815" s="445">
        <v>96.077056999999996</v>
      </c>
      <c r="D3815" s="446">
        <f t="shared" si="119"/>
        <v>-5.7866561609232647E-2</v>
      </c>
      <c r="E3815" s="80">
        <v>-7.3634542594814834E-3</v>
      </c>
      <c r="F3815">
        <v>3805</v>
      </c>
      <c r="G3815" s="80">
        <f t="shared" ca="1" si="120"/>
        <v>-2.6828258241757972E-2</v>
      </c>
    </row>
    <row r="3816" spans="2:7">
      <c r="B3816" s="444">
        <v>43151</v>
      </c>
      <c r="C3816" s="445">
        <v>380.76886000000002</v>
      </c>
      <c r="D3816" s="446">
        <f t="shared" si="119"/>
        <v>9.7427451344267446E-4</v>
      </c>
      <c r="E3816" s="80">
        <v>-7.3834655653782777E-3</v>
      </c>
      <c r="F3816">
        <v>3806</v>
      </c>
      <c r="G3816" s="80">
        <f t="shared" ca="1" si="120"/>
        <v>-1.9784847390023643E-2</v>
      </c>
    </row>
    <row r="3817" spans="2:7">
      <c r="B3817" s="444">
        <v>43109</v>
      </c>
      <c r="C3817" s="445">
        <v>374.319275</v>
      </c>
      <c r="D3817" s="446">
        <f t="shared" si="119"/>
        <v>-4.8247841543931358E-3</v>
      </c>
      <c r="E3817" s="80">
        <v>-7.3845118865403236E-3</v>
      </c>
      <c r="F3817">
        <v>3807</v>
      </c>
      <c r="G3817" s="80">
        <f t="shared" ca="1" si="120"/>
        <v>1.4338165792826924E-3</v>
      </c>
    </row>
    <row r="3818" spans="2:7">
      <c r="B3818" s="444">
        <v>43318</v>
      </c>
      <c r="C3818" s="445">
        <v>403.04830900000002</v>
      </c>
      <c r="D3818" s="446">
        <f t="shared" si="119"/>
        <v>0.13487031700288177</v>
      </c>
      <c r="E3818" s="80">
        <v>-7.4198393405793261E-3</v>
      </c>
      <c r="F3818">
        <v>3808</v>
      </c>
      <c r="G3818" s="80">
        <f t="shared" ca="1" si="120"/>
        <v>1.2223360572794736E-3</v>
      </c>
    </row>
    <row r="3819" spans="2:7">
      <c r="B3819" s="444">
        <v>38170</v>
      </c>
      <c r="C3819" s="445">
        <v>22.890936</v>
      </c>
      <c r="D3819" s="446">
        <f t="shared" si="119"/>
        <v>-0.13876353790613716</v>
      </c>
      <c r="E3819" s="80">
        <v>-7.4287602342527626E-3</v>
      </c>
      <c r="F3819">
        <v>3809</v>
      </c>
      <c r="G3819" s="80">
        <f t="shared" ca="1" si="120"/>
        <v>-3.8799084047384134E-3</v>
      </c>
    </row>
    <row r="3820" spans="2:7">
      <c r="B3820" s="444">
        <v>44320</v>
      </c>
      <c r="C3820" s="445">
        <v>788.79461700000002</v>
      </c>
      <c r="D3820" s="446">
        <f t="shared" si="119"/>
        <v>9.678536959588202E-2</v>
      </c>
      <c r="E3820" s="80">
        <v>-7.4363869151408135E-3</v>
      </c>
      <c r="F3820">
        <v>3810</v>
      </c>
      <c r="G3820" s="80">
        <f t="shared" ca="1" si="120"/>
        <v>-1.1593257774342272E-2</v>
      </c>
    </row>
    <row r="3821" spans="2:7">
      <c r="B3821" s="444">
        <v>40409</v>
      </c>
      <c r="C3821" s="445">
        <v>74.434166000000005</v>
      </c>
      <c r="D3821" s="446">
        <f t="shared" si="119"/>
        <v>3.9139043896417869E-2</v>
      </c>
      <c r="E3821" s="80">
        <v>-7.4549919432738143E-3</v>
      </c>
      <c r="F3821">
        <v>3811</v>
      </c>
      <c r="G3821" s="80">
        <f t="shared" ca="1" si="120"/>
        <v>8.2096320921499384E-3</v>
      </c>
    </row>
    <row r="3822" spans="2:7">
      <c r="B3822" s="444">
        <v>38887</v>
      </c>
      <c r="C3822" s="445">
        <v>35.087390999999997</v>
      </c>
      <c r="D3822" s="446">
        <f t="shared" si="119"/>
        <v>2.1299506250656686E-2</v>
      </c>
      <c r="E3822" s="80">
        <v>-7.4628558704012971E-3</v>
      </c>
      <c r="F3822">
        <v>3812</v>
      </c>
      <c r="G3822" s="80">
        <f t="shared" ca="1" si="120"/>
        <v>1.6779131474519354E-2</v>
      </c>
    </row>
    <row r="3823" spans="2:7">
      <c r="B3823" s="444">
        <v>38076</v>
      </c>
      <c r="C3823" s="445">
        <v>19.541982999999998</v>
      </c>
      <c r="D3823" s="446">
        <f t="shared" si="119"/>
        <v>-9.6097236729655311E-2</v>
      </c>
      <c r="E3823" s="80">
        <v>-7.4907544498907797E-3</v>
      </c>
      <c r="F3823">
        <v>3813</v>
      </c>
      <c r="G3823" s="80">
        <f t="shared" ca="1" si="120"/>
        <v>1.2764304705873754E-2</v>
      </c>
    </row>
    <row r="3824" spans="2:7">
      <c r="B3824" s="444">
        <v>42124</v>
      </c>
      <c r="C3824" s="445">
        <v>347.12023900000003</v>
      </c>
      <c r="D3824" s="446">
        <f t="shared" si="119"/>
        <v>-4.8238776294087127E-2</v>
      </c>
      <c r="E3824" s="80">
        <v>-7.495332219049855E-3</v>
      </c>
      <c r="F3824">
        <v>3814</v>
      </c>
      <c r="G3824" s="80">
        <f t="shared" ca="1" si="120"/>
        <v>1.1344315973203338E-2</v>
      </c>
    </row>
    <row r="3825" spans="2:7">
      <c r="B3825" s="444">
        <v>44259</v>
      </c>
      <c r="C3825" s="445">
        <v>829.66345200000001</v>
      </c>
      <c r="D3825" s="446">
        <f t="shared" si="119"/>
        <v>-1.7367376398411682E-3</v>
      </c>
      <c r="E3825" s="80">
        <v>-7.5109109914125449E-3</v>
      </c>
      <c r="F3825">
        <v>3815</v>
      </c>
      <c r="G3825" s="80">
        <f t="shared" ca="1" si="120"/>
        <v>1.4662642377151711E-2</v>
      </c>
    </row>
    <row r="3826" spans="2:7">
      <c r="B3826" s="444">
        <v>44336</v>
      </c>
      <c r="C3826" s="445">
        <v>809.32550000000003</v>
      </c>
      <c r="D3826" s="446">
        <f t="shared" si="119"/>
        <v>3.9092528358488865E-2</v>
      </c>
      <c r="E3826" s="80">
        <v>-7.5155695274189416E-3</v>
      </c>
      <c r="F3826">
        <v>3816</v>
      </c>
      <c r="G3826" s="80">
        <f t="shared" ca="1" si="120"/>
        <v>-6.3511557719992014E-3</v>
      </c>
    </row>
    <row r="3827" spans="2:7">
      <c r="B3827" s="444">
        <v>42668</v>
      </c>
      <c r="C3827" s="445">
        <v>328.07519500000001</v>
      </c>
      <c r="D3827" s="446">
        <f t="shared" si="119"/>
        <v>-5.957549976857468E-2</v>
      </c>
      <c r="E3827" s="80">
        <v>-7.5246452365185235E-3</v>
      </c>
      <c r="F3827">
        <v>3817</v>
      </c>
      <c r="G3827" s="80">
        <f t="shared" ca="1" si="120"/>
        <v>-4.917345797753791E-3</v>
      </c>
    </row>
    <row r="3828" spans="2:7">
      <c r="B3828" s="444">
        <v>45371</v>
      </c>
      <c r="C3828" s="445">
        <v>1554.159668</v>
      </c>
      <c r="D3828" s="446">
        <f t="shared" si="119"/>
        <v>2.6075353928264544E-2</v>
      </c>
      <c r="E3828" s="80">
        <v>-7.5352691331732613E-3</v>
      </c>
      <c r="F3828">
        <v>3818</v>
      </c>
      <c r="G3828" s="80">
        <f t="shared" ca="1" si="120"/>
        <v>-1.7861812584016951E-2</v>
      </c>
    </row>
    <row r="3829" spans="2:7">
      <c r="B3829" s="444">
        <v>44218</v>
      </c>
      <c r="C3829" s="445">
        <v>853.73937999999998</v>
      </c>
      <c r="D3829" s="446">
        <f t="shared" si="119"/>
        <v>0.10110065242292943</v>
      </c>
      <c r="E3829" s="80">
        <v>-7.5505436035002704E-3</v>
      </c>
      <c r="F3829">
        <v>3819</v>
      </c>
      <c r="G3829" s="80">
        <f t="shared" ca="1" si="120"/>
        <v>2.2777012440043355E-2</v>
      </c>
    </row>
    <row r="3830" spans="2:7">
      <c r="B3830" s="444">
        <v>40158</v>
      </c>
      <c r="C3830" s="445">
        <v>63.346226000000001</v>
      </c>
      <c r="D3830" s="446">
        <f t="shared" si="119"/>
        <v>3.9716238608119347E-2</v>
      </c>
      <c r="E3830" s="80">
        <v>-7.5678594949460942E-3</v>
      </c>
      <c r="F3830">
        <v>3820</v>
      </c>
      <c r="G3830" s="80">
        <f t="shared" ca="1" si="120"/>
        <v>7.0510649346531683E-3</v>
      </c>
    </row>
    <row r="3831" spans="2:7">
      <c r="B3831" s="444">
        <v>38624</v>
      </c>
      <c r="C3831" s="445">
        <v>35.584159999999997</v>
      </c>
      <c r="D3831" s="446">
        <f t="shared" si="119"/>
        <v>-0.1088345908031656</v>
      </c>
      <c r="E3831" s="80">
        <v>-7.5730780641893869E-3</v>
      </c>
      <c r="F3831">
        <v>3821</v>
      </c>
      <c r="G3831" s="80">
        <f t="shared" ca="1" si="120"/>
        <v>1.6260876207362149E-2</v>
      </c>
    </row>
    <row r="3832" spans="2:7">
      <c r="B3832" s="444">
        <v>43341</v>
      </c>
      <c r="C3832" s="445">
        <v>435.220551</v>
      </c>
      <c r="D3832" s="446">
        <f t="shared" si="119"/>
        <v>-2.4422635393688386E-2</v>
      </c>
      <c r="E3832" s="80">
        <v>-7.5907468491314134E-3</v>
      </c>
      <c r="F3832">
        <v>3822</v>
      </c>
      <c r="G3832" s="80">
        <f t="shared" ca="1" si="120"/>
        <v>2.8313446961483798E-2</v>
      </c>
    </row>
    <row r="3833" spans="2:7">
      <c r="B3833" s="444">
        <v>44426</v>
      </c>
      <c r="C3833" s="445">
        <v>999.04443400000002</v>
      </c>
      <c r="D3833" s="446">
        <f t="shared" si="119"/>
        <v>3.1076658853018246E-2</v>
      </c>
      <c r="E3833" s="80">
        <v>-7.6119069183714361E-3</v>
      </c>
      <c r="F3833">
        <v>3823</v>
      </c>
      <c r="G3833" s="80">
        <f t="shared" ca="1" si="120"/>
        <v>-1.6518597665073468E-2</v>
      </c>
    </row>
    <row r="3834" spans="2:7">
      <c r="B3834" s="444">
        <v>43087</v>
      </c>
      <c r="C3834" s="445">
        <v>370.613068</v>
      </c>
      <c r="D3834" s="446">
        <f t="shared" si="119"/>
        <v>-1.3169346342357224E-2</v>
      </c>
      <c r="E3834" s="80">
        <v>-7.6249657684858141E-3</v>
      </c>
      <c r="F3834">
        <v>3824</v>
      </c>
      <c r="G3834" s="80">
        <f t="shared" ca="1" si="120"/>
        <v>-1.2217236127423219E-2</v>
      </c>
    </row>
    <row r="3835" spans="2:7">
      <c r="B3835" s="444">
        <v>43662</v>
      </c>
      <c r="C3835" s="445">
        <v>432.16744999999997</v>
      </c>
      <c r="D3835" s="446">
        <f t="shared" si="119"/>
        <v>9.0759199580304317E-2</v>
      </c>
      <c r="E3835" s="80">
        <v>-7.6399294394922102E-3</v>
      </c>
      <c r="F3835">
        <v>3825</v>
      </c>
      <c r="G3835" s="80">
        <f t="shared" ca="1" si="120"/>
        <v>2.7510184131966263E-3</v>
      </c>
    </row>
    <row r="3836" spans="2:7">
      <c r="B3836" s="444">
        <v>40029</v>
      </c>
      <c r="C3836" s="445">
        <v>45.736491999999998</v>
      </c>
      <c r="D3836" s="446">
        <f t="shared" si="119"/>
        <v>4.3808182742705259E-2</v>
      </c>
      <c r="E3836" s="80">
        <v>-7.6651918856022183E-3</v>
      </c>
      <c r="F3836">
        <v>3826</v>
      </c>
      <c r="G3836" s="80">
        <f t="shared" ca="1" si="120"/>
        <v>-1.2282446978206775E-2</v>
      </c>
    </row>
    <row r="3837" spans="2:7">
      <c r="B3837" s="444">
        <v>38349</v>
      </c>
      <c r="C3837" s="445">
        <v>27.180655999999999</v>
      </c>
      <c r="D3837" s="446">
        <f t="shared" si="119"/>
        <v>-1.588482857729423E-2</v>
      </c>
      <c r="E3837" s="80">
        <v>-7.6665583085145927E-3</v>
      </c>
      <c r="F3837">
        <v>3827</v>
      </c>
      <c r="G3837" s="80">
        <f t="shared" ca="1" si="120"/>
        <v>8.583543691337717E-3</v>
      </c>
    </row>
    <row r="3838" spans="2:7">
      <c r="B3838" s="444">
        <v>38968</v>
      </c>
      <c r="C3838" s="445">
        <v>45.550494999999998</v>
      </c>
      <c r="D3838" s="446">
        <f t="shared" si="119"/>
        <v>6.0152317025945479E-3</v>
      </c>
      <c r="E3838" s="80">
        <v>-7.6861767459239783E-3</v>
      </c>
      <c r="F3838">
        <v>3828</v>
      </c>
      <c r="G3838" s="80">
        <f t="shared" ca="1" si="120"/>
        <v>-2.422143184688222E-4</v>
      </c>
    </row>
    <row r="3839" spans="2:7">
      <c r="B3839" s="444">
        <v>38735</v>
      </c>
      <c r="C3839" s="445">
        <v>45.976546999999997</v>
      </c>
      <c r="D3839" s="446">
        <f t="shared" si="119"/>
        <v>-4.6687340027564472E-2</v>
      </c>
      <c r="E3839" s="80">
        <v>-7.6864321252301249E-3</v>
      </c>
      <c r="F3839">
        <v>3829</v>
      </c>
      <c r="G3839" s="80">
        <f t="shared" ca="1" si="120"/>
        <v>1.8702659472658201E-2</v>
      </c>
    </row>
    <row r="3840" spans="2:7">
      <c r="B3840" s="444">
        <v>40632</v>
      </c>
      <c r="C3840" s="445">
        <v>88.172461999999996</v>
      </c>
      <c r="D3840" s="446">
        <f t="shared" si="119"/>
        <v>6.732512017652148E-2</v>
      </c>
      <c r="E3840" s="80">
        <v>-7.7084395006139506E-3</v>
      </c>
      <c r="F3840">
        <v>3830</v>
      </c>
      <c r="G3840" s="80">
        <f t="shared" ca="1" si="120"/>
        <v>-2.6730656571106997E-2</v>
      </c>
    </row>
    <row r="3841" spans="2:7">
      <c r="B3841" s="444">
        <v>38069</v>
      </c>
      <c r="C3841" s="445">
        <v>18.402719000000001</v>
      </c>
      <c r="D3841" s="446">
        <f t="shared" si="119"/>
        <v>-6.2386089355204177E-2</v>
      </c>
      <c r="E3841" s="80">
        <v>-7.7092297229996998E-3</v>
      </c>
      <c r="F3841">
        <v>3831</v>
      </c>
      <c r="G3841" s="80">
        <f t="shared" ca="1" si="120"/>
        <v>-1.5758303099641907E-2</v>
      </c>
    </row>
    <row r="3842" spans="2:7">
      <c r="B3842" s="444">
        <v>40602</v>
      </c>
      <c r="C3842" s="445">
        <v>81.906165999999999</v>
      </c>
      <c r="D3842" s="446">
        <f t="shared" si="119"/>
        <v>-2.1261209140873594E-2</v>
      </c>
      <c r="E3842" s="80">
        <v>-7.7369971693558304E-3</v>
      </c>
      <c r="F3842">
        <v>3832</v>
      </c>
      <c r="G3842" s="80">
        <f t="shared" ca="1" si="120"/>
        <v>-2.910324323903923E-2</v>
      </c>
    </row>
    <row r="3843" spans="2:7">
      <c r="B3843" s="444">
        <v>41484</v>
      </c>
      <c r="C3843" s="445">
        <v>171.022919</v>
      </c>
      <c r="D3843" s="446">
        <f t="shared" si="119"/>
        <v>4.1971215432145215E-2</v>
      </c>
      <c r="E3843" s="80">
        <v>-7.7448422802186556E-3</v>
      </c>
      <c r="F3843">
        <v>3833</v>
      </c>
      <c r="G3843" s="80">
        <f t="shared" ca="1" si="120"/>
        <v>-1.94479285468451E-2</v>
      </c>
    </row>
    <row r="3844" spans="2:7">
      <c r="B3844" s="444">
        <v>39813</v>
      </c>
      <c r="C3844" s="445">
        <v>20.357655000000001</v>
      </c>
      <c r="D3844" s="446">
        <f t="shared" si="119"/>
        <v>3.5179407176286981E-2</v>
      </c>
      <c r="E3844" s="80">
        <v>-7.7459322523373286E-3</v>
      </c>
      <c r="F3844">
        <v>3834</v>
      </c>
      <c r="G3844" s="80">
        <f t="shared" ca="1" si="120"/>
        <v>-4.6705345504835646E-3</v>
      </c>
    </row>
    <row r="3845" spans="2:7">
      <c r="B3845" s="444">
        <v>38460</v>
      </c>
      <c r="C3845" s="445">
        <v>27.769487000000002</v>
      </c>
      <c r="D3845" s="446">
        <f t="shared" si="119"/>
        <v>2.9206216751851422E-3</v>
      </c>
      <c r="E3845" s="80">
        <v>-7.7617192044566741E-3</v>
      </c>
      <c r="F3845">
        <v>3835</v>
      </c>
      <c r="G3845" s="80">
        <f t="shared" ca="1" si="120"/>
        <v>3.5893595739077515E-2</v>
      </c>
    </row>
    <row r="3846" spans="2:7">
      <c r="B3846" s="444">
        <v>38348</v>
      </c>
      <c r="C3846" s="445">
        <v>27.390647999999999</v>
      </c>
      <c r="D3846" s="446">
        <f t="shared" si="119"/>
        <v>-4.8318649956570314E-2</v>
      </c>
      <c r="E3846" s="80">
        <v>-7.7733809465263537E-3</v>
      </c>
      <c r="F3846">
        <v>3836</v>
      </c>
      <c r="G3846" s="80">
        <f t="shared" ca="1" si="120"/>
        <v>4.2994032269130043E-3</v>
      </c>
    </row>
    <row r="3847" spans="2:7">
      <c r="B3847" s="444">
        <v>40295</v>
      </c>
      <c r="C3847" s="445">
        <v>71.107467999999997</v>
      </c>
      <c r="D3847" s="446">
        <f t="shared" si="119"/>
        <v>5.6890311073807931E-2</v>
      </c>
      <c r="E3847" s="80">
        <v>-7.8002016033130728E-3</v>
      </c>
      <c r="F3847">
        <v>3837</v>
      </c>
      <c r="G3847" s="80">
        <f t="shared" ca="1" si="120"/>
        <v>7.413128190051483E-3</v>
      </c>
    </row>
    <row r="3848" spans="2:7">
      <c r="B3848" s="444">
        <v>38126</v>
      </c>
      <c r="C3848" s="445">
        <v>22.501346999999999</v>
      </c>
      <c r="D3848" s="446">
        <f t="shared" si="119"/>
        <v>-0.12693214866381186</v>
      </c>
      <c r="E3848" s="80">
        <v>-7.8204641755339477E-3</v>
      </c>
      <c r="F3848">
        <v>3838</v>
      </c>
      <c r="G3848" s="80">
        <f t="shared" ca="1" si="120"/>
        <v>8.909374650033457E-3</v>
      </c>
    </row>
    <row r="3849" spans="2:7">
      <c r="B3849" s="444">
        <v>43669</v>
      </c>
      <c r="C3849" s="445">
        <v>428.48001099999999</v>
      </c>
      <c r="D3849" s="446">
        <f t="shared" si="119"/>
        <v>-1.6087240610143549E-2</v>
      </c>
      <c r="E3849" s="80">
        <v>-7.8510912156949386E-3</v>
      </c>
      <c r="F3849">
        <v>3839</v>
      </c>
      <c r="G3849" s="80">
        <f t="shared" ca="1" si="120"/>
        <v>-2.1188852129403423E-2</v>
      </c>
    </row>
    <row r="3850" spans="2:7">
      <c r="B3850" s="444">
        <v>44383</v>
      </c>
      <c r="C3850" s="445">
        <v>851.04382299999997</v>
      </c>
      <c r="D3850" s="446">
        <f t="shared" si="119"/>
        <v>0.16923522748228348</v>
      </c>
      <c r="E3850" s="80">
        <v>-7.8589288147983272E-3</v>
      </c>
      <c r="F3850">
        <v>3840</v>
      </c>
      <c r="G3850" s="80">
        <f t="shared" ca="1" si="120"/>
        <v>2.5618441194524093E-2</v>
      </c>
    </row>
    <row r="3851" spans="2:7">
      <c r="B3851" s="444">
        <v>37959</v>
      </c>
      <c r="C3851" s="445">
        <v>20.610237000000001</v>
      </c>
      <c r="D3851" s="446">
        <f t="shared" ref="D3851:D3914" si="121">B3851/B3852-1</f>
        <v>-0.12334872979214784</v>
      </c>
      <c r="E3851" s="80">
        <v>-7.8599597680045763E-3</v>
      </c>
      <c r="F3851">
        <v>3841</v>
      </c>
      <c r="G3851" s="80">
        <f t="shared" ref="G3851:G3914" ca="1" si="122">_xlfn.NORM.INV(RAND(),M$13,M$14)</f>
        <v>1.4091322385387501E-2</v>
      </c>
    </row>
    <row r="3852" spans="2:7">
      <c r="B3852" s="444">
        <v>43300</v>
      </c>
      <c r="C3852" s="445">
        <v>412.989868</v>
      </c>
      <c r="D3852" s="446">
        <f t="shared" si="121"/>
        <v>0.11661251224921343</v>
      </c>
      <c r="E3852" s="80">
        <v>-7.8796467853425867E-3</v>
      </c>
      <c r="F3852">
        <v>3842</v>
      </c>
      <c r="G3852" s="80">
        <f t="shared" ca="1" si="122"/>
        <v>2.4288236138168495E-2</v>
      </c>
    </row>
    <row r="3853" spans="2:7">
      <c r="B3853" s="444">
        <v>38778</v>
      </c>
      <c r="C3853" s="445">
        <v>49.930664</v>
      </c>
      <c r="D3853" s="446">
        <f t="shared" si="121"/>
        <v>-8.5208775654635582E-2</v>
      </c>
      <c r="E3853" s="80">
        <v>-7.8912232465023768E-3</v>
      </c>
      <c r="F3853">
        <v>3843</v>
      </c>
      <c r="G3853" s="80">
        <f t="shared" ca="1" si="122"/>
        <v>2.9981872702193935E-2</v>
      </c>
    </row>
    <row r="3854" spans="2:7">
      <c r="B3854" s="444">
        <v>42390</v>
      </c>
      <c r="C3854" s="445">
        <v>332.94101000000001</v>
      </c>
      <c r="D3854" s="446">
        <f t="shared" si="121"/>
        <v>9.2582091860405225E-2</v>
      </c>
      <c r="E3854" s="80">
        <v>-7.8984825830378247E-3</v>
      </c>
      <c r="F3854">
        <v>3844</v>
      </c>
      <c r="G3854" s="80">
        <f t="shared" ca="1" si="122"/>
        <v>6.9949230035262116E-3</v>
      </c>
    </row>
    <row r="3855" spans="2:7">
      <c r="B3855" s="444">
        <v>38798</v>
      </c>
      <c r="C3855" s="445">
        <v>49.411315999999999</v>
      </c>
      <c r="D3855" s="446">
        <f t="shared" si="121"/>
        <v>-6.8408288712272225E-2</v>
      </c>
      <c r="E3855" s="80">
        <v>-7.9096069699953198E-3</v>
      </c>
      <c r="F3855">
        <v>3845</v>
      </c>
      <c r="G3855" s="80">
        <f t="shared" ca="1" si="122"/>
        <v>4.3722246891630548E-3</v>
      </c>
    </row>
    <row r="3856" spans="2:7">
      <c r="B3856" s="444">
        <v>41647</v>
      </c>
      <c r="C3856" s="445">
        <v>239.359253</v>
      </c>
      <c r="D3856" s="446">
        <f t="shared" si="121"/>
        <v>6.3318610054382551E-2</v>
      </c>
      <c r="E3856" s="80">
        <v>-7.9198055506802811E-3</v>
      </c>
      <c r="F3856">
        <v>3846</v>
      </c>
      <c r="G3856" s="80">
        <f t="shared" ca="1" si="122"/>
        <v>2.6379480150556772E-2</v>
      </c>
    </row>
    <row r="3857" spans="2:7">
      <c r="B3857" s="444">
        <v>39167</v>
      </c>
      <c r="C3857" s="445">
        <v>49.590439000000003</v>
      </c>
      <c r="D3857" s="446">
        <f t="shared" si="121"/>
        <v>-7.755534620819593E-2</v>
      </c>
      <c r="E3857" s="80">
        <v>-7.9201837942124431E-3</v>
      </c>
      <c r="F3857">
        <v>3847</v>
      </c>
      <c r="G3857" s="80">
        <f t="shared" ca="1" si="122"/>
        <v>-3.1710366683831322E-2</v>
      </c>
    </row>
    <row r="3858" spans="2:7">
      <c r="B3858" s="444">
        <v>42460</v>
      </c>
      <c r="C3858" s="445">
        <v>326.84848</v>
      </c>
      <c r="D3858" s="446">
        <f t="shared" si="121"/>
        <v>5.0990099009901035E-2</v>
      </c>
      <c r="E3858" s="80">
        <v>-7.9214042573140242E-3</v>
      </c>
      <c r="F3858">
        <v>3848</v>
      </c>
      <c r="G3858" s="80">
        <f t="shared" ca="1" si="122"/>
        <v>1.9059069686722042E-2</v>
      </c>
    </row>
    <row r="3859" spans="2:7">
      <c r="B3859" s="444">
        <v>40400</v>
      </c>
      <c r="C3859" s="445">
        <v>75.671379000000002</v>
      </c>
      <c r="D3859" s="446">
        <f t="shared" si="121"/>
        <v>-9.9239704800338946E-2</v>
      </c>
      <c r="E3859" s="80">
        <v>-7.929640248831471E-3</v>
      </c>
      <c r="F3859">
        <v>3849</v>
      </c>
      <c r="G3859" s="80">
        <f t="shared" ca="1" si="122"/>
        <v>3.3767020231184365E-2</v>
      </c>
    </row>
    <row r="3860" spans="2:7">
      <c r="B3860" s="444">
        <v>44851</v>
      </c>
      <c r="C3860" s="445">
        <v>915.67932099999996</v>
      </c>
      <c r="D3860" s="446">
        <f t="shared" si="121"/>
        <v>7.6699635106587394E-2</v>
      </c>
      <c r="E3860" s="80">
        <v>-7.9298874686479781E-3</v>
      </c>
      <c r="F3860">
        <v>3850</v>
      </c>
      <c r="G3860" s="80">
        <f t="shared" ca="1" si="122"/>
        <v>-1.2104501210496599E-2</v>
      </c>
    </row>
    <row r="3861" spans="2:7">
      <c r="B3861" s="444">
        <v>41656</v>
      </c>
      <c r="C3861" s="445">
        <v>264.948578</v>
      </c>
      <c r="D3861" s="446">
        <f t="shared" si="121"/>
        <v>3.3981184997641911E-2</v>
      </c>
      <c r="E3861" s="80">
        <v>-7.9456138450992864E-3</v>
      </c>
      <c r="F3861">
        <v>3851</v>
      </c>
      <c r="G3861" s="80">
        <f t="shared" ca="1" si="122"/>
        <v>-3.8686560829107675E-3</v>
      </c>
    </row>
    <row r="3862" spans="2:7">
      <c r="B3862" s="444">
        <v>40287</v>
      </c>
      <c r="C3862" s="445">
        <v>63.785023000000002</v>
      </c>
      <c r="D3862" s="446">
        <f t="shared" si="121"/>
        <v>3.7201997837392531E-2</v>
      </c>
      <c r="E3862" s="80">
        <v>-7.9619327516791127E-3</v>
      </c>
      <c r="F3862">
        <v>3852</v>
      </c>
      <c r="G3862" s="80">
        <f t="shared" ca="1" si="122"/>
        <v>-1.8812752925531574E-2</v>
      </c>
    </row>
    <row r="3863" spans="2:7">
      <c r="B3863" s="444">
        <v>38842</v>
      </c>
      <c r="C3863" s="445">
        <v>47.363140000000001</v>
      </c>
      <c r="D3863" s="446">
        <f t="shared" si="121"/>
        <v>-0.12626251265324484</v>
      </c>
      <c r="E3863" s="80">
        <v>-7.9658662344901376E-3</v>
      </c>
      <c r="F3863">
        <v>3853</v>
      </c>
      <c r="G3863" s="80">
        <f t="shared" ca="1" si="122"/>
        <v>5.9815119399749067E-2</v>
      </c>
    </row>
    <row r="3864" spans="2:7">
      <c r="B3864" s="444">
        <v>44455</v>
      </c>
      <c r="C3864" s="445">
        <v>1112.5354</v>
      </c>
      <c r="D3864" s="446">
        <f t="shared" si="121"/>
        <v>7.2807567932815287E-2</v>
      </c>
      <c r="E3864" s="80">
        <v>-7.9716982555403382E-3</v>
      </c>
      <c r="F3864">
        <v>3854</v>
      </c>
      <c r="G3864" s="80">
        <f t="shared" ca="1" si="122"/>
        <v>-6.3588225546557138E-3</v>
      </c>
    </row>
    <row r="3865" spans="2:7">
      <c r="B3865" s="444">
        <v>41438</v>
      </c>
      <c r="C3865" s="445">
        <v>144.467422</v>
      </c>
      <c r="D3865" s="446">
        <f t="shared" si="121"/>
        <v>3.4475871882567288E-2</v>
      </c>
      <c r="E3865" s="80">
        <v>-7.9879101321673751E-3</v>
      </c>
      <c r="F3865">
        <v>3855</v>
      </c>
      <c r="G3865" s="80">
        <f t="shared" ca="1" si="122"/>
        <v>2.7268151416020871E-2</v>
      </c>
    </row>
    <row r="3866" spans="2:7">
      <c r="B3866" s="444">
        <v>40057</v>
      </c>
      <c r="C3866" s="445">
        <v>53.916328</v>
      </c>
      <c r="D3866" s="446">
        <f t="shared" si="121"/>
        <v>-6.3476105863649157E-2</v>
      </c>
      <c r="E3866" s="80">
        <v>-8.000180750555197E-3</v>
      </c>
      <c r="F3866">
        <v>3856</v>
      </c>
      <c r="G3866" s="80">
        <f t="shared" ca="1" si="122"/>
        <v>8.0101128822432591E-3</v>
      </c>
    </row>
    <row r="3867" spans="2:7">
      <c r="B3867" s="444">
        <v>42772</v>
      </c>
      <c r="C3867" s="445">
        <v>341.13940400000001</v>
      </c>
      <c r="D3867" s="446">
        <f t="shared" si="121"/>
        <v>4.4544300087916433E-2</v>
      </c>
      <c r="E3867" s="80">
        <v>-8.0051195562815813E-3</v>
      </c>
      <c r="F3867">
        <v>3857</v>
      </c>
      <c r="G3867" s="80">
        <f t="shared" ca="1" si="122"/>
        <v>-1.2473634751498536E-2</v>
      </c>
    </row>
    <row r="3868" spans="2:7">
      <c r="B3868" s="444">
        <v>40948</v>
      </c>
      <c r="C3868" s="445">
        <v>86.961143000000007</v>
      </c>
      <c r="D3868" s="446">
        <f t="shared" si="121"/>
        <v>-5.1426982950333544E-2</v>
      </c>
      <c r="E3868" s="80">
        <v>-8.0263597788173824E-3</v>
      </c>
      <c r="F3868">
        <v>3858</v>
      </c>
      <c r="G3868" s="80">
        <f t="shared" ca="1" si="122"/>
        <v>-1.4054643872392513E-2</v>
      </c>
    </row>
    <row r="3869" spans="2:7">
      <c r="B3869" s="444">
        <v>43168</v>
      </c>
      <c r="C3869" s="445">
        <v>395.68563799999998</v>
      </c>
      <c r="D3869" s="446">
        <f t="shared" si="121"/>
        <v>-4.4828959596406648E-2</v>
      </c>
      <c r="E3869" s="80">
        <v>-8.0471977093355962E-3</v>
      </c>
      <c r="F3869">
        <v>3859</v>
      </c>
      <c r="G3869" s="80">
        <f t="shared" ca="1" si="122"/>
        <v>1.9546978959858012E-2</v>
      </c>
    </row>
    <row r="3870" spans="2:7">
      <c r="B3870" s="444">
        <v>45194</v>
      </c>
      <c r="C3870" s="445">
        <v>1216.130615</v>
      </c>
      <c r="D3870" s="446">
        <f t="shared" si="121"/>
        <v>8.8094378235223258E-2</v>
      </c>
      <c r="E3870" s="80">
        <v>-8.0474025483187051E-3</v>
      </c>
      <c r="F3870">
        <v>3860</v>
      </c>
      <c r="G3870" s="80">
        <f t="shared" ca="1" si="122"/>
        <v>2.7020302117077941E-2</v>
      </c>
    </row>
    <row r="3871" spans="2:7">
      <c r="B3871" s="444">
        <v>41535</v>
      </c>
      <c r="C3871" s="445">
        <v>196.19572400000001</v>
      </c>
      <c r="D3871" s="446">
        <f t="shared" si="121"/>
        <v>5.7758423103369205E-2</v>
      </c>
      <c r="E3871" s="80">
        <v>-8.0509241554425071E-3</v>
      </c>
      <c r="F3871">
        <v>3861</v>
      </c>
      <c r="G3871" s="80">
        <f t="shared" ca="1" si="122"/>
        <v>7.5188953720175143E-3</v>
      </c>
    </row>
    <row r="3872" spans="2:7">
      <c r="B3872" s="444">
        <v>39267</v>
      </c>
      <c r="C3872" s="445">
        <v>55.173920000000003</v>
      </c>
      <c r="D3872" s="446">
        <f t="shared" si="121"/>
        <v>-0.12834913094630296</v>
      </c>
      <c r="E3872" s="80">
        <v>-8.0560370945222948E-3</v>
      </c>
      <c r="F3872">
        <v>3862</v>
      </c>
      <c r="G3872" s="80">
        <f t="shared" ca="1" si="122"/>
        <v>-6.5465736111795032E-4</v>
      </c>
    </row>
    <row r="3873" spans="2:7">
      <c r="B3873" s="444">
        <v>45049</v>
      </c>
      <c r="C3873" s="445">
        <v>1010.570618</v>
      </c>
      <c r="D3873" s="446">
        <f t="shared" si="121"/>
        <v>4.198084840634686E-2</v>
      </c>
      <c r="E3873" s="80">
        <v>-8.0560596818726182E-3</v>
      </c>
      <c r="F3873">
        <v>3863</v>
      </c>
      <c r="G3873" s="80">
        <f t="shared" ca="1" si="122"/>
        <v>2.6892036638062021E-2</v>
      </c>
    </row>
    <row r="3874" spans="2:7">
      <c r="B3874" s="444">
        <v>43234</v>
      </c>
      <c r="C3874" s="445">
        <v>389.10449199999999</v>
      </c>
      <c r="D3874" s="446">
        <f t="shared" si="121"/>
        <v>0.11070006422607581</v>
      </c>
      <c r="E3874" s="80">
        <v>-8.0936103282841509E-3</v>
      </c>
      <c r="F3874">
        <v>3864</v>
      </c>
      <c r="G3874" s="80">
        <f t="shared" ca="1" si="122"/>
        <v>9.5857609432138668E-3</v>
      </c>
    </row>
    <row r="3875" spans="2:7">
      <c r="B3875" s="444">
        <v>38925</v>
      </c>
      <c r="C3875" s="445">
        <v>43.597065000000001</v>
      </c>
      <c r="D3875" s="446">
        <f t="shared" si="121"/>
        <v>-8.6846364979942248E-2</v>
      </c>
      <c r="E3875" s="80">
        <v>-8.1009029505865193E-3</v>
      </c>
      <c r="F3875">
        <v>3865</v>
      </c>
      <c r="G3875" s="80">
        <f t="shared" ca="1" si="122"/>
        <v>8.5094582746802483E-3</v>
      </c>
    </row>
    <row r="3876" spans="2:7">
      <c r="B3876" s="444">
        <v>42627</v>
      </c>
      <c r="C3876" s="445">
        <v>316.575897</v>
      </c>
      <c r="D3876" s="446">
        <f t="shared" si="121"/>
        <v>0.13140991612697728</v>
      </c>
      <c r="E3876" s="80">
        <v>-8.1128043455813703E-3</v>
      </c>
      <c r="F3876">
        <v>3866</v>
      </c>
      <c r="G3876" s="80">
        <f t="shared" ca="1" si="122"/>
        <v>1.9852491476775227E-3</v>
      </c>
    </row>
    <row r="3877" spans="2:7">
      <c r="B3877" s="444">
        <v>37676</v>
      </c>
      <c r="C3877" s="445">
        <v>12.142830999999999</v>
      </c>
      <c r="D3877" s="446">
        <f t="shared" si="121"/>
        <v>-8.1431636434562082E-2</v>
      </c>
      <c r="E3877" s="80">
        <v>-8.1155460590649486E-3</v>
      </c>
      <c r="F3877">
        <v>3867</v>
      </c>
      <c r="G3877" s="80">
        <f t="shared" ca="1" si="122"/>
        <v>5.1381290397984059E-3</v>
      </c>
    </row>
    <row r="3878" spans="2:7">
      <c r="B3878" s="444">
        <v>41016</v>
      </c>
      <c r="C3878" s="445">
        <v>90.226050999999998</v>
      </c>
      <c r="D3878" s="446">
        <f t="shared" si="121"/>
        <v>-1.7792571661198742E-2</v>
      </c>
      <c r="E3878" s="80">
        <v>-8.14744206540996E-3</v>
      </c>
      <c r="F3878">
        <v>3868</v>
      </c>
      <c r="G3878" s="80">
        <f t="shared" ca="1" si="122"/>
        <v>4.0613479686819358E-3</v>
      </c>
    </row>
    <row r="3879" spans="2:7">
      <c r="B3879" s="444">
        <v>41759</v>
      </c>
      <c r="C3879" s="445">
        <v>270.91656499999999</v>
      </c>
      <c r="D3879" s="446">
        <f t="shared" si="121"/>
        <v>1.7271619975639529E-2</v>
      </c>
      <c r="E3879" s="80">
        <v>-8.1659270553243735E-3</v>
      </c>
      <c r="F3879">
        <v>3869</v>
      </c>
      <c r="G3879" s="80">
        <f t="shared" ca="1" si="122"/>
        <v>1.0154296090383317E-2</v>
      </c>
    </row>
    <row r="3880" spans="2:7">
      <c r="B3880" s="444">
        <v>41050</v>
      </c>
      <c r="C3880" s="445">
        <v>90.320815999999994</v>
      </c>
      <c r="D3880" s="446">
        <f t="shared" si="121"/>
        <v>-7.6151335670252562E-3</v>
      </c>
      <c r="E3880" s="80">
        <v>-8.1714535413620615E-3</v>
      </c>
      <c r="F3880">
        <v>3870</v>
      </c>
      <c r="G3880" s="80">
        <f t="shared" ca="1" si="122"/>
        <v>-1.7843457642957045E-2</v>
      </c>
    </row>
    <row r="3881" spans="2:7">
      <c r="B3881" s="444">
        <v>41365</v>
      </c>
      <c r="C3881" s="445">
        <v>149.961197</v>
      </c>
      <c r="D3881" s="446">
        <f t="shared" si="121"/>
        <v>-7.9099692773498376E-2</v>
      </c>
      <c r="E3881" s="80">
        <v>-8.176204437565171E-3</v>
      </c>
      <c r="F3881">
        <v>3871</v>
      </c>
      <c r="G3881" s="80">
        <f t="shared" ca="1" si="122"/>
        <v>2.0184057602468504E-2</v>
      </c>
    </row>
    <row r="3882" spans="2:7">
      <c r="B3882" s="444">
        <v>44918</v>
      </c>
      <c r="C3882" s="445">
        <v>958.31866500000001</v>
      </c>
      <c r="D3882" s="446">
        <f t="shared" si="121"/>
        <v>3.686433831167335E-2</v>
      </c>
      <c r="E3882" s="80">
        <v>-8.1801745683567351E-3</v>
      </c>
      <c r="F3882">
        <v>3872</v>
      </c>
      <c r="G3882" s="80">
        <f t="shared" ca="1" si="122"/>
        <v>3.2549202711356896E-2</v>
      </c>
    </row>
    <row r="3883" spans="2:7">
      <c r="B3883" s="444">
        <v>43321</v>
      </c>
      <c r="C3883" s="445">
        <v>403.111603</v>
      </c>
      <c r="D3883" s="446">
        <f t="shared" si="121"/>
        <v>6.6925382845723913E-3</v>
      </c>
      <c r="E3883" s="80">
        <v>-8.1900476770799813E-3</v>
      </c>
      <c r="F3883">
        <v>3873</v>
      </c>
      <c r="G3883" s="80">
        <f t="shared" ca="1" si="122"/>
        <v>2.0073601588878127E-2</v>
      </c>
    </row>
    <row r="3884" spans="2:7">
      <c r="B3884" s="444">
        <v>43033</v>
      </c>
      <c r="C3884" s="445">
        <v>378.95929000000001</v>
      </c>
      <c r="D3884" s="446">
        <f t="shared" si="121"/>
        <v>0.14364303178484117</v>
      </c>
      <c r="E3884" s="80">
        <v>-8.2010017492240017E-3</v>
      </c>
      <c r="F3884">
        <v>3874</v>
      </c>
      <c r="G3884" s="80">
        <f t="shared" ca="1" si="122"/>
        <v>-1.0916359895514744E-2</v>
      </c>
    </row>
    <row r="3885" spans="2:7">
      <c r="B3885" s="444">
        <v>37628</v>
      </c>
      <c r="C3885" s="445">
        <v>13.338710000000001</v>
      </c>
      <c r="D3885" s="446">
        <f t="shared" si="121"/>
        <v>-0.16652638107473527</v>
      </c>
      <c r="E3885" s="80">
        <v>-8.2083528978321718E-3</v>
      </c>
      <c r="F3885">
        <v>3875</v>
      </c>
      <c r="G3885" s="80">
        <f t="shared" ca="1" si="122"/>
        <v>-1.7831545203072993E-2</v>
      </c>
    </row>
    <row r="3886" spans="2:7">
      <c r="B3886" s="444">
        <v>45146</v>
      </c>
      <c r="C3886" s="445">
        <v>1098.6035159999999</v>
      </c>
      <c r="D3886" s="446">
        <f t="shared" si="121"/>
        <v>7.0723840242861158E-2</v>
      </c>
      <c r="E3886" s="80">
        <v>-8.2117842430737831E-3</v>
      </c>
      <c r="F3886">
        <v>3876</v>
      </c>
      <c r="G3886" s="80">
        <f t="shared" ca="1" si="122"/>
        <v>-2.7942581276848191E-2</v>
      </c>
    </row>
    <row r="3887" spans="2:7">
      <c r="B3887" s="444">
        <v>42164</v>
      </c>
      <c r="C3887" s="445">
        <v>359.281586</v>
      </c>
      <c r="D3887" s="446">
        <f t="shared" si="121"/>
        <v>6.4424921740886543E-2</v>
      </c>
      <c r="E3887" s="80">
        <v>-8.215937357375469E-3</v>
      </c>
      <c r="F3887">
        <v>3877</v>
      </c>
      <c r="G3887" s="80">
        <f t="shared" ca="1" si="122"/>
        <v>-7.7354690838813316E-3</v>
      </c>
    </row>
    <row r="3888" spans="2:7">
      <c r="B3888" s="444">
        <v>39612</v>
      </c>
      <c r="C3888" s="445">
        <v>49.451118000000001</v>
      </c>
      <c r="D3888" s="446">
        <f t="shared" si="121"/>
        <v>-0.12094447649904572</v>
      </c>
      <c r="E3888" s="80">
        <v>-8.2247496019650645E-3</v>
      </c>
      <c r="F3888">
        <v>3878</v>
      </c>
      <c r="G3888" s="80">
        <f t="shared" ca="1" si="122"/>
        <v>5.3568467402053628E-2</v>
      </c>
    </row>
    <row r="3889" spans="2:7">
      <c r="B3889" s="444">
        <v>45062</v>
      </c>
      <c r="C3889" s="445">
        <v>1040.869995</v>
      </c>
      <c r="D3889" s="446">
        <f t="shared" si="121"/>
        <v>3.0365390771482037E-2</v>
      </c>
      <c r="E3889" s="80">
        <v>-8.2294280549116694E-3</v>
      </c>
      <c r="F3889">
        <v>3879</v>
      </c>
      <c r="G3889" s="80">
        <f t="shared" ca="1" si="122"/>
        <v>-6.5662444077216262E-2</v>
      </c>
    </row>
    <row r="3890" spans="2:7">
      <c r="B3890" s="444">
        <v>43734</v>
      </c>
      <c r="C3890" s="445">
        <v>443.80291699999998</v>
      </c>
      <c r="D3890" s="446">
        <f t="shared" si="121"/>
        <v>-3.7692256914647837E-2</v>
      </c>
      <c r="E3890" s="80">
        <v>-8.2554836323532887E-3</v>
      </c>
      <c r="F3890">
        <v>3880</v>
      </c>
      <c r="G3890" s="80">
        <f t="shared" ca="1" si="122"/>
        <v>1.575744880894606E-2</v>
      </c>
    </row>
    <row r="3891" spans="2:7">
      <c r="B3891" s="444">
        <v>45447</v>
      </c>
      <c r="C3891" s="445">
        <v>1293.63147</v>
      </c>
      <c r="D3891" s="446">
        <f t="shared" si="121"/>
        <v>4.1192238081055654E-2</v>
      </c>
      <c r="E3891" s="80">
        <v>-8.2924056534954271E-3</v>
      </c>
      <c r="F3891">
        <v>3881</v>
      </c>
      <c r="G3891" s="80">
        <f t="shared" ca="1" si="122"/>
        <v>-1.9018785579856833E-2</v>
      </c>
    </row>
    <row r="3892" spans="2:7">
      <c r="B3892" s="444">
        <v>43649</v>
      </c>
      <c r="C3892" s="445">
        <v>445.53949</v>
      </c>
      <c r="D3892" s="446">
        <f t="shared" si="121"/>
        <v>-7.3681577331544679E-3</v>
      </c>
      <c r="E3892" s="80">
        <v>-8.3018522676256978E-3</v>
      </c>
      <c r="F3892">
        <v>3882</v>
      </c>
      <c r="G3892" s="80">
        <f t="shared" ca="1" si="122"/>
        <v>-2.1430060180860803E-2</v>
      </c>
    </row>
    <row r="3893" spans="2:7">
      <c r="B3893" s="444">
        <v>43973</v>
      </c>
      <c r="C3893" s="445">
        <v>452.747162</v>
      </c>
      <c r="D3893" s="446">
        <f t="shared" si="121"/>
        <v>6.4128935459671466E-2</v>
      </c>
      <c r="E3893" s="80">
        <v>-8.3200052750915798E-3</v>
      </c>
      <c r="F3893">
        <v>3883</v>
      </c>
      <c r="G3893" s="80">
        <f t="shared" ca="1" si="122"/>
        <v>3.8846690509081974E-2</v>
      </c>
    </row>
    <row r="3894" spans="2:7">
      <c r="B3894" s="444">
        <v>41323</v>
      </c>
      <c r="C3894" s="445">
        <v>131.45622299999999</v>
      </c>
      <c r="D3894" s="446">
        <f t="shared" si="121"/>
        <v>-7.9522419976388314E-2</v>
      </c>
      <c r="E3894" s="80">
        <v>-8.3208989550973556E-3</v>
      </c>
      <c r="F3894">
        <v>3884</v>
      </c>
      <c r="G3894" s="80">
        <f t="shared" ca="1" si="122"/>
        <v>-5.2358412057748972E-2</v>
      </c>
    </row>
    <row r="3895" spans="2:7">
      <c r="B3895" s="444">
        <v>44893</v>
      </c>
      <c r="C3895" s="445">
        <v>1040.3328859999999</v>
      </c>
      <c r="D3895" s="446">
        <f t="shared" si="121"/>
        <v>9.1145516855844155E-2</v>
      </c>
      <c r="E3895" s="80">
        <v>-8.3317328258166734E-3</v>
      </c>
      <c r="F3895">
        <v>3885</v>
      </c>
      <c r="G3895" s="80">
        <f t="shared" ca="1" si="122"/>
        <v>1.6932532769476167E-2</v>
      </c>
    </row>
    <row r="3896" spans="2:7">
      <c r="B3896" s="444">
        <v>41143</v>
      </c>
      <c r="C3896" s="445">
        <v>104.19532</v>
      </c>
      <c r="D3896" s="446">
        <f t="shared" si="121"/>
        <v>-5.4857457903563001E-2</v>
      </c>
      <c r="E3896" s="80">
        <v>-8.3370431949717494E-3</v>
      </c>
      <c r="F3896">
        <v>3886</v>
      </c>
      <c r="G3896" s="80">
        <f t="shared" ca="1" si="122"/>
        <v>-1.8076573809893248E-2</v>
      </c>
    </row>
    <row r="3897" spans="2:7">
      <c r="B3897" s="444">
        <v>43531</v>
      </c>
      <c r="C3897" s="445">
        <v>437.66101099999997</v>
      </c>
      <c r="D3897" s="446">
        <f t="shared" si="121"/>
        <v>5.3789731051344658E-2</v>
      </c>
      <c r="E3897" s="80">
        <v>-8.3395784200852585E-3</v>
      </c>
      <c r="F3897">
        <v>3887</v>
      </c>
      <c r="G3897" s="80">
        <f t="shared" ca="1" si="122"/>
        <v>-1.8831456817678123E-2</v>
      </c>
    </row>
    <row r="3898" spans="2:7">
      <c r="B3898" s="444">
        <v>41309</v>
      </c>
      <c r="C3898" s="445">
        <v>129.74452199999999</v>
      </c>
      <c r="D3898" s="446">
        <f t="shared" si="121"/>
        <v>-4.8596236670581994E-2</v>
      </c>
      <c r="E3898" s="80">
        <v>-8.3580563865531809E-3</v>
      </c>
      <c r="F3898">
        <v>3888</v>
      </c>
      <c r="G3898" s="80">
        <f t="shared" ca="1" si="122"/>
        <v>-4.3261120615335595E-3</v>
      </c>
    </row>
    <row r="3899" spans="2:7">
      <c r="B3899" s="444">
        <v>43419</v>
      </c>
      <c r="C3899" s="445">
        <v>417.484894</v>
      </c>
      <c r="D3899" s="446">
        <f t="shared" si="121"/>
        <v>4.0673984947989128E-2</v>
      </c>
      <c r="E3899" s="80">
        <v>-8.3742911540610754E-3</v>
      </c>
      <c r="F3899">
        <v>3889</v>
      </c>
      <c r="G3899" s="80">
        <f t="shared" ca="1" si="122"/>
        <v>2.7932323422205103E-3</v>
      </c>
    </row>
    <row r="3900" spans="2:7">
      <c r="B3900" s="444">
        <v>41722</v>
      </c>
      <c r="C3900" s="445">
        <v>272.36889600000001</v>
      </c>
      <c r="D3900" s="446">
        <f t="shared" si="121"/>
        <v>-5.6362238205093451E-2</v>
      </c>
      <c r="E3900" s="80">
        <v>-8.3785236759570392E-3</v>
      </c>
      <c r="F3900">
        <v>3890</v>
      </c>
      <c r="G3900" s="80">
        <f t="shared" ca="1" si="122"/>
        <v>-1.3457866152885771E-2</v>
      </c>
    </row>
    <row r="3901" spans="2:7">
      <c r="B3901" s="444">
        <v>44214</v>
      </c>
      <c r="C3901" s="445">
        <v>846.61279300000001</v>
      </c>
      <c r="D3901" s="446">
        <f t="shared" si="121"/>
        <v>2.6532417171236666E-3</v>
      </c>
      <c r="E3901" s="80">
        <v>-8.3854954289646066E-3</v>
      </c>
      <c r="F3901">
        <v>3891</v>
      </c>
      <c r="G3901" s="80">
        <f t="shared" ca="1" si="122"/>
        <v>-1.1750575906605209E-2</v>
      </c>
    </row>
    <row r="3902" spans="2:7">
      <c r="B3902" s="444">
        <v>44097</v>
      </c>
      <c r="C3902" s="445">
        <v>698.99371299999996</v>
      </c>
      <c r="D3902" s="446">
        <f t="shared" si="121"/>
        <v>8.4615912365357815E-3</v>
      </c>
      <c r="E3902" s="80">
        <v>-8.4043494920036377E-3</v>
      </c>
      <c r="F3902">
        <v>3892</v>
      </c>
      <c r="G3902" s="80">
        <f t="shared" ca="1" si="122"/>
        <v>-3.3135924618707159E-3</v>
      </c>
    </row>
    <row r="3903" spans="2:7">
      <c r="B3903" s="444">
        <v>43727</v>
      </c>
      <c r="C3903" s="445">
        <v>445.671356</v>
      </c>
      <c r="D3903" s="446">
        <f t="shared" si="121"/>
        <v>-7.963156223059098E-3</v>
      </c>
      <c r="E3903" s="80">
        <v>-8.4081645590403653E-3</v>
      </c>
      <c r="F3903">
        <v>3893</v>
      </c>
      <c r="G3903" s="80">
        <f t="shared" ca="1" si="122"/>
        <v>-1.9129264093156746E-2</v>
      </c>
    </row>
    <row r="3904" spans="2:7">
      <c r="B3904" s="444">
        <v>44078</v>
      </c>
      <c r="C3904" s="445">
        <v>600.04571499999997</v>
      </c>
      <c r="D3904" s="446">
        <f t="shared" si="121"/>
        <v>7.073798765971917E-2</v>
      </c>
      <c r="E3904" s="80">
        <v>-8.4187821322925238E-3</v>
      </c>
      <c r="F3904">
        <v>3894</v>
      </c>
      <c r="G3904" s="80">
        <f t="shared" ca="1" si="122"/>
        <v>-4.7948385307399486E-3</v>
      </c>
    </row>
    <row r="3905" spans="2:7">
      <c r="B3905" s="444">
        <v>41166</v>
      </c>
      <c r="C3905" s="445">
        <v>109.799706</v>
      </c>
      <c r="D3905" s="446">
        <f t="shared" si="121"/>
        <v>9.7672186225101987E-2</v>
      </c>
      <c r="E3905" s="80">
        <v>-8.4215130879815581E-3</v>
      </c>
      <c r="F3905">
        <v>3895</v>
      </c>
      <c r="G3905" s="80">
        <f t="shared" ca="1" si="122"/>
        <v>-1.9060968278581267E-2</v>
      </c>
    </row>
    <row r="3906" spans="2:7">
      <c r="B3906" s="444">
        <v>37503</v>
      </c>
      <c r="C3906" s="445">
        <v>15.435983999999999</v>
      </c>
      <c r="D3906" s="446">
        <f t="shared" si="121"/>
        <v>-0.11277501774308019</v>
      </c>
      <c r="E3906" s="80">
        <v>-8.4466480984684011E-3</v>
      </c>
      <c r="F3906">
        <v>3896</v>
      </c>
      <c r="G3906" s="80">
        <f t="shared" ca="1" si="122"/>
        <v>-8.0586280597872671E-3</v>
      </c>
    </row>
    <row r="3907" spans="2:7">
      <c r="B3907" s="444">
        <v>42270</v>
      </c>
      <c r="C3907" s="445">
        <v>367.41256700000002</v>
      </c>
      <c r="D3907" s="446">
        <f t="shared" si="121"/>
        <v>1.447188422492629E-2</v>
      </c>
      <c r="E3907" s="80">
        <v>-8.4492080974111206E-3</v>
      </c>
      <c r="F3907">
        <v>3897</v>
      </c>
      <c r="G3907" s="80">
        <f t="shared" ca="1" si="122"/>
        <v>3.556154725977137E-2</v>
      </c>
    </row>
    <row r="3908" spans="2:7">
      <c r="B3908" s="444">
        <v>41667</v>
      </c>
      <c r="C3908" s="445">
        <v>272.00302099999999</v>
      </c>
      <c r="D3908" s="446">
        <f t="shared" si="121"/>
        <v>-1.5616140616140584E-2</v>
      </c>
      <c r="E3908" s="80">
        <v>-8.4591963145070892E-3</v>
      </c>
      <c r="F3908">
        <v>3898</v>
      </c>
      <c r="G3908" s="80">
        <f t="shared" ca="1" si="122"/>
        <v>1.1533701298791998E-2</v>
      </c>
    </row>
    <row r="3909" spans="2:7">
      <c r="B3909" s="444">
        <v>42328</v>
      </c>
      <c r="C3909" s="445">
        <v>345.41763300000002</v>
      </c>
      <c r="D3909" s="446">
        <f t="shared" si="121"/>
        <v>-5.3043692252623065E-2</v>
      </c>
      <c r="E3909" s="80">
        <v>-8.467319977564669E-3</v>
      </c>
      <c r="F3909">
        <v>3899</v>
      </c>
      <c r="G3909" s="80">
        <f t="shared" ca="1" si="122"/>
        <v>2.2101138716168825E-2</v>
      </c>
    </row>
    <row r="3910" spans="2:7">
      <c r="B3910" s="444">
        <v>44699</v>
      </c>
      <c r="C3910" s="445">
        <v>977.52319299999999</v>
      </c>
      <c r="D3910" s="446">
        <f t="shared" si="121"/>
        <v>4.2687995686265801E-3</v>
      </c>
      <c r="E3910" s="80">
        <v>-8.4958971651233339E-3</v>
      </c>
      <c r="F3910">
        <v>3900</v>
      </c>
      <c r="G3910" s="80">
        <f t="shared" ca="1" si="122"/>
        <v>2.4486432960041986E-2</v>
      </c>
    </row>
    <row r="3911" spans="2:7">
      <c r="B3911" s="444">
        <v>44509</v>
      </c>
      <c r="C3911" s="445">
        <v>1041.4464109999999</v>
      </c>
      <c r="D3911" s="446">
        <f t="shared" si="121"/>
        <v>8.3313050674195699E-2</v>
      </c>
      <c r="E3911" s="80">
        <v>-8.4963496812148209E-3</v>
      </c>
      <c r="F3911">
        <v>3901</v>
      </c>
      <c r="G3911" s="80">
        <f t="shared" ca="1" si="122"/>
        <v>-2.0658150485594107E-2</v>
      </c>
    </row>
    <row r="3912" spans="2:7">
      <c r="B3912" s="444">
        <v>41086</v>
      </c>
      <c r="C3912" s="445">
        <v>86.826324</v>
      </c>
      <c r="D3912" s="446">
        <f t="shared" si="121"/>
        <v>-8.5697754634265766E-2</v>
      </c>
      <c r="E3912" s="80">
        <v>-8.4967648139602225E-3</v>
      </c>
      <c r="F3912">
        <v>3902</v>
      </c>
      <c r="G3912" s="80">
        <f t="shared" ca="1" si="122"/>
        <v>-2.7115492369081968E-3</v>
      </c>
    </row>
    <row r="3913" spans="2:7">
      <c r="B3913" s="444">
        <v>44937</v>
      </c>
      <c r="C3913" s="445">
        <v>980.82147199999997</v>
      </c>
      <c r="D3913" s="446">
        <f t="shared" si="121"/>
        <v>0.14495006114961262</v>
      </c>
      <c r="E3913" s="80">
        <v>-8.5068442488269724E-3</v>
      </c>
      <c r="F3913">
        <v>3903</v>
      </c>
      <c r="G3913" s="80">
        <f t="shared" ca="1" si="122"/>
        <v>1.1950007046515793E-2</v>
      </c>
    </row>
    <row r="3914" spans="2:7">
      <c r="B3914" s="444">
        <v>39248</v>
      </c>
      <c r="C3914" s="445">
        <v>56.028632999999999</v>
      </c>
      <c r="D3914" s="446">
        <f t="shared" si="121"/>
        <v>-0.12942794401437352</v>
      </c>
      <c r="E3914" s="80">
        <v>-8.5167533611890667E-3</v>
      </c>
      <c r="F3914">
        <v>3904</v>
      </c>
      <c r="G3914" s="80">
        <f t="shared" ca="1" si="122"/>
        <v>-1.3200902822803296E-2</v>
      </c>
    </row>
    <row r="3915" spans="2:7">
      <c r="B3915" s="444">
        <v>45083</v>
      </c>
      <c r="C3915" s="445">
        <v>1077.0386960000001</v>
      </c>
      <c r="D3915" s="446">
        <f t="shared" ref="D3915:D3978" si="123">B3915/B3916-1</f>
        <v>7.0117970993852197E-2</v>
      </c>
      <c r="E3915" s="80">
        <v>-8.5215824678240848E-3</v>
      </c>
      <c r="F3915">
        <v>3905</v>
      </c>
      <c r="G3915" s="80">
        <f t="shared" ref="G3915:G3978" ca="1" si="124">_xlfn.NORM.INV(RAND(),M$13,M$14)</f>
        <v>3.2240937877349621E-2</v>
      </c>
    </row>
    <row r="3916" spans="2:7">
      <c r="B3916" s="444">
        <v>42129</v>
      </c>
      <c r="C3916" s="445">
        <v>359.49844400000001</v>
      </c>
      <c r="D3916" s="446">
        <f t="shared" si="123"/>
        <v>-6.6248503923046265E-2</v>
      </c>
      <c r="E3916" s="80">
        <v>-8.5342322867792975E-3</v>
      </c>
      <c r="F3916">
        <v>3906</v>
      </c>
      <c r="G3916" s="80">
        <f t="shared" ca="1" si="124"/>
        <v>-1.5992415670061846E-2</v>
      </c>
    </row>
    <row r="3917" spans="2:7">
      <c r="B3917" s="444">
        <v>45118</v>
      </c>
      <c r="C3917" s="445">
        <v>1063.9644780000001</v>
      </c>
      <c r="D3917" s="446">
        <f t="shared" si="123"/>
        <v>0.10710867911564792</v>
      </c>
      <c r="E3917" s="80">
        <v>-8.5370937302939875E-3</v>
      </c>
      <c r="F3917">
        <v>3907</v>
      </c>
      <c r="G3917" s="80">
        <f t="shared" ca="1" si="124"/>
        <v>1.1991618844750435E-2</v>
      </c>
    </row>
    <row r="3918" spans="2:7">
      <c r="B3918" s="444">
        <v>40753</v>
      </c>
      <c r="C3918" s="445">
        <v>90.464805999999996</v>
      </c>
      <c r="D3918" s="446">
        <f t="shared" si="123"/>
        <v>1.269817603498824E-2</v>
      </c>
      <c r="E3918" s="80">
        <v>-8.5542993063997264E-3</v>
      </c>
      <c r="F3918">
        <v>3908</v>
      </c>
      <c r="G3918" s="80">
        <f t="shared" ca="1" si="124"/>
        <v>-9.6981145584414141E-4</v>
      </c>
    </row>
    <row r="3919" spans="2:7">
      <c r="B3919" s="444">
        <v>40242</v>
      </c>
      <c r="C3919" s="445">
        <v>65.668068000000005</v>
      </c>
      <c r="D3919" s="446">
        <f t="shared" si="123"/>
        <v>2.0282947112215455E-2</v>
      </c>
      <c r="E3919" s="80">
        <v>-8.5566778488015416E-3</v>
      </c>
      <c r="F3919">
        <v>3909</v>
      </c>
      <c r="G3919" s="80">
        <f t="shared" ca="1" si="124"/>
        <v>-1.3416737678745683E-2</v>
      </c>
    </row>
    <row r="3920" spans="2:7">
      <c r="B3920" s="444">
        <v>39442</v>
      </c>
      <c r="C3920" s="445">
        <v>54.407271999999999</v>
      </c>
      <c r="D3920" s="446">
        <f t="shared" si="123"/>
        <v>5.1169980278236826E-2</v>
      </c>
      <c r="E3920" s="80">
        <v>-8.5780972313123094E-3</v>
      </c>
      <c r="F3920">
        <v>3910</v>
      </c>
      <c r="G3920" s="80">
        <f t="shared" ca="1" si="124"/>
        <v>-4.7418569735348569E-3</v>
      </c>
    </row>
    <row r="3921" spans="2:7">
      <c r="B3921" s="444">
        <v>37522</v>
      </c>
      <c r="C3921" s="445">
        <v>15.194909000000001</v>
      </c>
      <c r="D3921" s="446">
        <f t="shared" si="123"/>
        <v>-3.2564135619440493E-2</v>
      </c>
      <c r="E3921" s="80">
        <v>-8.5792499972922043E-3</v>
      </c>
      <c r="F3921">
        <v>3911</v>
      </c>
      <c r="G3921" s="80">
        <f t="shared" ca="1" si="124"/>
        <v>-2.5121940931720869E-3</v>
      </c>
    </row>
    <row r="3922" spans="2:7">
      <c r="B3922" s="444">
        <v>38785</v>
      </c>
      <c r="C3922" s="445">
        <v>48.306679000000003</v>
      </c>
      <c r="D3922" s="446">
        <f t="shared" si="123"/>
        <v>-8.5887375067099647E-3</v>
      </c>
      <c r="E3922" s="80">
        <v>-8.5797304875446789E-3</v>
      </c>
      <c r="F3922">
        <v>3912</v>
      </c>
      <c r="G3922" s="80">
        <f t="shared" ca="1" si="124"/>
        <v>-3.138318274109627E-2</v>
      </c>
    </row>
    <row r="3923" spans="2:7">
      <c r="B3923" s="444">
        <v>39121</v>
      </c>
      <c r="C3923" s="445">
        <v>54.643532</v>
      </c>
      <c r="D3923" s="446">
        <f t="shared" si="123"/>
        <v>-0.13349428546114994</v>
      </c>
      <c r="E3923" s="80">
        <v>-8.589839595342208E-3</v>
      </c>
      <c r="F3923">
        <v>3913</v>
      </c>
      <c r="G3923" s="80">
        <f t="shared" ca="1" si="124"/>
        <v>-2.1646980418030658E-3</v>
      </c>
    </row>
    <row r="3924" spans="2:7">
      <c r="B3924" s="444">
        <v>45148</v>
      </c>
      <c r="C3924" s="445">
        <v>1091.8176269999999</v>
      </c>
      <c r="D3924" s="446">
        <f t="shared" si="123"/>
        <v>0.16559095368410182</v>
      </c>
      <c r="E3924" s="80">
        <v>-8.6091084081314495E-3</v>
      </c>
      <c r="F3924">
        <v>3914</v>
      </c>
      <c r="G3924" s="80">
        <f t="shared" ca="1" si="124"/>
        <v>3.1325982179767453E-2</v>
      </c>
    </row>
    <row r="3925" spans="2:7">
      <c r="B3925" s="444">
        <v>38734</v>
      </c>
      <c r="C3925" s="445">
        <v>46.332680000000003</v>
      </c>
      <c r="D3925" s="446">
        <f t="shared" si="123"/>
        <v>-4.2399070434374186E-2</v>
      </c>
      <c r="E3925" s="80">
        <v>-8.6107436499980317E-3</v>
      </c>
      <c r="F3925">
        <v>3915</v>
      </c>
      <c r="G3925" s="80">
        <f t="shared" ca="1" si="124"/>
        <v>-3.5506558267972875E-3</v>
      </c>
    </row>
    <row r="3926" spans="2:7">
      <c r="B3926" s="444">
        <v>40449</v>
      </c>
      <c r="C3926" s="445">
        <v>75.891318999999996</v>
      </c>
      <c r="D3926" s="446">
        <f t="shared" si="123"/>
        <v>-4.7294910144381364E-2</v>
      </c>
      <c r="E3926" s="80">
        <v>-8.6196469673491816E-3</v>
      </c>
      <c r="F3926">
        <v>3916</v>
      </c>
      <c r="G3926" s="80">
        <f t="shared" ca="1" si="124"/>
        <v>-1.5237790323473667E-2</v>
      </c>
    </row>
    <row r="3927" spans="2:7">
      <c r="B3927" s="444">
        <v>42457</v>
      </c>
      <c r="C3927" s="445">
        <v>325.46346999999997</v>
      </c>
      <c r="D3927" s="446">
        <f t="shared" si="123"/>
        <v>1.7055934842496123E-2</v>
      </c>
      <c r="E3927" s="80">
        <v>-8.6217703466935358E-3</v>
      </c>
      <c r="F3927">
        <v>3917</v>
      </c>
      <c r="G3927" s="80">
        <f t="shared" ca="1" si="124"/>
        <v>9.1648909447423176E-3</v>
      </c>
    </row>
    <row r="3928" spans="2:7">
      <c r="B3928" s="444">
        <v>41745</v>
      </c>
      <c r="C3928" s="445">
        <v>272.01263399999999</v>
      </c>
      <c r="D3928" s="446">
        <f t="shared" si="123"/>
        <v>-1.5494552143766827E-2</v>
      </c>
      <c r="E3928" s="80">
        <v>-8.6328144565325227E-3</v>
      </c>
      <c r="F3928">
        <v>3918</v>
      </c>
      <c r="G3928" s="80">
        <f t="shared" ca="1" si="124"/>
        <v>-2.4498961710492248E-2</v>
      </c>
    </row>
    <row r="3929" spans="2:7">
      <c r="B3929" s="444">
        <v>42402</v>
      </c>
      <c r="C3929" s="445">
        <v>350.35556000000003</v>
      </c>
      <c r="D3929" s="446">
        <f t="shared" si="123"/>
        <v>-3.6296279460896863E-2</v>
      </c>
      <c r="E3929" s="80">
        <v>-8.6901984911109675E-3</v>
      </c>
      <c r="F3929">
        <v>3919</v>
      </c>
      <c r="G3929" s="80">
        <f t="shared" ca="1" si="124"/>
        <v>4.4957761769677876E-3</v>
      </c>
    </row>
    <row r="3930" spans="2:7">
      <c r="B3930" s="444">
        <v>43999</v>
      </c>
      <c r="C3930" s="445">
        <v>491.54312099999999</v>
      </c>
      <c r="D3930" s="446">
        <f t="shared" si="123"/>
        <v>4.5603612167300467E-2</v>
      </c>
      <c r="E3930" s="80">
        <v>-8.6933056018219101E-3</v>
      </c>
      <c r="F3930">
        <v>3920</v>
      </c>
      <c r="G3930" s="80">
        <f t="shared" ca="1" si="124"/>
        <v>-2.6806002569885815E-2</v>
      </c>
    </row>
    <row r="3931" spans="2:7">
      <c r="B3931" s="444">
        <v>42080</v>
      </c>
      <c r="C3931" s="445">
        <v>400.11895800000002</v>
      </c>
      <c r="D3931" s="446">
        <f t="shared" si="123"/>
        <v>2.8523941045633494E-2</v>
      </c>
      <c r="E3931" s="80">
        <v>-8.701975248959104E-3</v>
      </c>
      <c r="F3931">
        <v>3921</v>
      </c>
      <c r="G3931" s="80">
        <f t="shared" ca="1" si="124"/>
        <v>-1.5595375154945435E-2</v>
      </c>
    </row>
    <row r="3932" spans="2:7">
      <c r="B3932" s="444">
        <v>40913</v>
      </c>
      <c r="C3932" s="445">
        <v>77.451622</v>
      </c>
      <c r="D3932" s="446">
        <f t="shared" si="123"/>
        <v>-5.3553252521513883E-2</v>
      </c>
      <c r="E3932" s="80">
        <v>-8.7237902843910753E-3</v>
      </c>
      <c r="F3932">
        <v>3922</v>
      </c>
      <c r="G3932" s="80">
        <f t="shared" ca="1" si="124"/>
        <v>-2.4626822550911913E-2</v>
      </c>
    </row>
    <row r="3933" spans="2:7">
      <c r="B3933" s="444">
        <v>43228</v>
      </c>
      <c r="C3933" s="445">
        <v>386.07678199999998</v>
      </c>
      <c r="D3933" s="446">
        <f t="shared" si="123"/>
        <v>3.1546795208323486E-2</v>
      </c>
      <c r="E3933" s="80">
        <v>-8.7265374074632085E-3</v>
      </c>
      <c r="F3933">
        <v>3923</v>
      </c>
      <c r="G3933" s="80">
        <f t="shared" ca="1" si="124"/>
        <v>4.5746233590151294E-4</v>
      </c>
    </row>
    <row r="3934" spans="2:7">
      <c r="B3934" s="444">
        <v>41906</v>
      </c>
      <c r="C3934" s="445">
        <v>332.67275999999998</v>
      </c>
      <c r="D3934" s="446">
        <f t="shared" si="123"/>
        <v>-2.8266666666666662E-2</v>
      </c>
      <c r="E3934" s="80">
        <v>-8.7270243136502446E-3</v>
      </c>
      <c r="F3934">
        <v>3924</v>
      </c>
      <c r="G3934" s="80">
        <f t="shared" ca="1" si="124"/>
        <v>-1.0461216624113574E-3</v>
      </c>
    </row>
    <row r="3935" spans="2:7">
      <c r="B3935" s="444">
        <v>43125</v>
      </c>
      <c r="C3935" s="445">
        <v>422.77105699999998</v>
      </c>
      <c r="D3935" s="446">
        <f t="shared" si="123"/>
        <v>5.3619302949061698E-3</v>
      </c>
      <c r="E3935" s="80">
        <v>-8.738797823309552E-3</v>
      </c>
      <c r="F3935">
        <v>3925</v>
      </c>
      <c r="G3935" s="80">
        <f t="shared" ca="1" si="124"/>
        <v>1.571499316536196E-2</v>
      </c>
    </row>
    <row r="3936" spans="2:7">
      <c r="B3936" s="444">
        <v>42895</v>
      </c>
      <c r="C3936" s="445">
        <v>358.79998799999998</v>
      </c>
      <c r="D3936" s="446">
        <f t="shared" si="123"/>
        <v>-4.4676065121044051E-2</v>
      </c>
      <c r="E3936" s="80">
        <v>-8.7522373316417656E-3</v>
      </c>
      <c r="F3936">
        <v>3926</v>
      </c>
      <c r="G3936" s="80">
        <f t="shared" ca="1" si="124"/>
        <v>2.4219302418110624E-2</v>
      </c>
    </row>
    <row r="3937" spans="2:7">
      <c r="B3937" s="444">
        <v>44901</v>
      </c>
      <c r="C3937" s="445">
        <v>1042.3317870000001</v>
      </c>
      <c r="D3937" s="446">
        <f t="shared" si="123"/>
        <v>1.0555455527547775E-2</v>
      </c>
      <c r="E3937" s="80">
        <v>-8.7547339718825334E-3</v>
      </c>
      <c r="F3937">
        <v>3927</v>
      </c>
      <c r="G3937" s="80">
        <f t="shared" ca="1" si="124"/>
        <v>2.1797632477943609E-2</v>
      </c>
    </row>
    <row r="3938" spans="2:7">
      <c r="B3938" s="444">
        <v>44432</v>
      </c>
      <c r="C3938" s="445">
        <v>1015.471252</v>
      </c>
      <c r="D3938" s="446">
        <f t="shared" si="123"/>
        <v>0.17006372781376733</v>
      </c>
      <c r="E3938" s="80">
        <v>-8.7700795910659046E-3</v>
      </c>
      <c r="F3938">
        <v>3928</v>
      </c>
      <c r="G3938" s="80">
        <f t="shared" ca="1" si="124"/>
        <v>9.1462041977269284E-3</v>
      </c>
    </row>
    <row r="3939" spans="2:7">
      <c r="B3939" s="444">
        <v>37974</v>
      </c>
      <c r="C3939" s="445">
        <v>21.068348</v>
      </c>
      <c r="D3939" s="446">
        <f t="shared" si="123"/>
        <v>-0.13402202914414718</v>
      </c>
      <c r="E3939" s="80">
        <v>-8.7921898555968214E-3</v>
      </c>
      <c r="F3939">
        <v>3929</v>
      </c>
      <c r="G3939" s="80">
        <f t="shared" ca="1" si="124"/>
        <v>5.815004006019997E-2</v>
      </c>
    </row>
    <row r="3940" spans="2:7">
      <c r="B3940" s="444">
        <v>43851</v>
      </c>
      <c r="C3940" s="445">
        <v>496.877747</v>
      </c>
      <c r="D3940" s="446">
        <f t="shared" si="123"/>
        <v>5.8461464191749801E-2</v>
      </c>
      <c r="E3940" s="80">
        <v>-8.8248639492851666E-3</v>
      </c>
      <c r="F3940">
        <v>3930</v>
      </c>
      <c r="G3940" s="80">
        <f t="shared" ca="1" si="124"/>
        <v>3.630326081720886E-2</v>
      </c>
    </row>
    <row r="3941" spans="2:7">
      <c r="B3941" s="444">
        <v>41429</v>
      </c>
      <c r="C3941" s="445">
        <v>140.281509</v>
      </c>
      <c r="D3941" s="446">
        <f t="shared" si="123"/>
        <v>-3.1444335343900454E-2</v>
      </c>
      <c r="E3941" s="80">
        <v>-8.8256526897301235E-3</v>
      </c>
      <c r="F3941">
        <v>3931</v>
      </c>
      <c r="G3941" s="80">
        <f t="shared" ca="1" si="124"/>
        <v>1.2228900445308754E-2</v>
      </c>
    </row>
    <row r="3942" spans="2:7">
      <c r="B3942" s="444">
        <v>42774</v>
      </c>
      <c r="C3942" s="445">
        <v>334.68179300000003</v>
      </c>
      <c r="D3942" s="446">
        <f t="shared" si="123"/>
        <v>4.7449027529831156E-3</v>
      </c>
      <c r="E3942" s="80">
        <v>-8.8268636167403436E-3</v>
      </c>
      <c r="F3942">
        <v>3932</v>
      </c>
      <c r="G3942" s="80">
        <f t="shared" ca="1" si="124"/>
        <v>2.6226854625405395E-2</v>
      </c>
    </row>
    <row r="3943" spans="2:7">
      <c r="B3943" s="444">
        <v>42572</v>
      </c>
      <c r="C3943" s="445">
        <v>292.87814300000002</v>
      </c>
      <c r="D3943" s="446">
        <f t="shared" si="123"/>
        <v>-2.20078107052607E-2</v>
      </c>
      <c r="E3943" s="80">
        <v>-8.8356593653442506E-3</v>
      </c>
      <c r="F3943">
        <v>3933</v>
      </c>
      <c r="G3943" s="80">
        <f t="shared" ca="1" si="124"/>
        <v>-1.7201776054850289E-2</v>
      </c>
    </row>
    <row r="3944" spans="2:7">
      <c r="B3944" s="444">
        <v>43530</v>
      </c>
      <c r="C3944" s="445">
        <v>441.34161399999999</v>
      </c>
      <c r="D3944" s="446">
        <f t="shared" si="123"/>
        <v>0.11193419842648411</v>
      </c>
      <c r="E3944" s="80">
        <v>-8.8357698709857768E-3</v>
      </c>
      <c r="F3944">
        <v>3934</v>
      </c>
      <c r="G3944" s="80">
        <f t="shared" ca="1" si="124"/>
        <v>-1.3393555613542222E-2</v>
      </c>
    </row>
    <row r="3945" spans="2:7">
      <c r="B3945" s="444">
        <v>39148</v>
      </c>
      <c r="C3945" s="445">
        <v>51.146118000000001</v>
      </c>
      <c r="D3945" s="446">
        <f t="shared" si="123"/>
        <v>2.4736277255712924E-2</v>
      </c>
      <c r="E3945" s="80">
        <v>-8.8552665183123658E-3</v>
      </c>
      <c r="F3945">
        <v>3935</v>
      </c>
      <c r="G3945" s="80">
        <f t="shared" ca="1" si="124"/>
        <v>1.3298915697825549E-2</v>
      </c>
    </row>
    <row r="3946" spans="2:7">
      <c r="B3946" s="444">
        <v>38203</v>
      </c>
      <c r="C3946" s="445">
        <v>23.236575999999999</v>
      </c>
      <c r="D3946" s="446">
        <f t="shared" si="123"/>
        <v>-7.3170139983987914E-2</v>
      </c>
      <c r="E3946" s="80">
        <v>-8.8586289351849645E-3</v>
      </c>
      <c r="F3946">
        <v>3936</v>
      </c>
      <c r="G3946" s="80">
        <f t="shared" ca="1" si="124"/>
        <v>-2.323469151881245E-2</v>
      </c>
    </row>
    <row r="3947" spans="2:7">
      <c r="B3947" s="444">
        <v>41219</v>
      </c>
      <c r="C3947" s="445">
        <v>115.38092</v>
      </c>
      <c r="D3947" s="446">
        <f t="shared" si="123"/>
        <v>-8.7853238620018148E-2</v>
      </c>
      <c r="E3947" s="80">
        <v>-8.8780982094328609E-3</v>
      </c>
      <c r="F3947">
        <v>3937</v>
      </c>
      <c r="G3947" s="80">
        <f t="shared" ca="1" si="124"/>
        <v>1.0890910636961754E-2</v>
      </c>
    </row>
    <row r="3948" spans="2:7">
      <c r="B3948" s="444">
        <v>45189</v>
      </c>
      <c r="C3948" s="445">
        <v>1244.9589840000001</v>
      </c>
      <c r="D3948" s="446">
        <f t="shared" si="123"/>
        <v>5.6805425631431206E-2</v>
      </c>
      <c r="E3948" s="80">
        <v>-8.8889666660258992E-3</v>
      </c>
      <c r="F3948">
        <v>3938</v>
      </c>
      <c r="G3948" s="80">
        <f t="shared" ca="1" si="124"/>
        <v>-1.3061395259608399E-2</v>
      </c>
    </row>
    <row r="3949" spans="2:7">
      <c r="B3949" s="444">
        <v>42760</v>
      </c>
      <c r="C3949" s="445">
        <v>345.66293300000001</v>
      </c>
      <c r="D3949" s="446">
        <f t="shared" si="123"/>
        <v>-1.9311040777945987E-2</v>
      </c>
      <c r="E3949" s="80">
        <v>-8.8949077876232518E-3</v>
      </c>
      <c r="F3949">
        <v>3939</v>
      </c>
      <c r="G3949" s="80">
        <f t="shared" ca="1" si="124"/>
        <v>1.0050288689365578E-2</v>
      </c>
    </row>
    <row r="3950" spans="2:7">
      <c r="B3950" s="444">
        <v>43602</v>
      </c>
      <c r="C3950" s="445">
        <v>450.41369600000002</v>
      </c>
      <c r="D3950" s="446">
        <f t="shared" si="123"/>
        <v>-4.0723384595076184E-2</v>
      </c>
      <c r="E3950" s="80">
        <v>-8.9062534206024724E-3</v>
      </c>
      <c r="F3950">
        <v>3940</v>
      </c>
      <c r="G3950" s="80">
        <f t="shared" ca="1" si="124"/>
        <v>8.3179591185402798E-3</v>
      </c>
    </row>
    <row r="3951" spans="2:7">
      <c r="B3951" s="444">
        <v>45453</v>
      </c>
      <c r="C3951" s="445">
        <v>1407.9548339999999</v>
      </c>
      <c r="D3951" s="446">
        <f t="shared" si="123"/>
        <v>0.19792847165485061</v>
      </c>
      <c r="E3951" s="80">
        <v>-8.906803848501732E-3</v>
      </c>
      <c r="F3951">
        <v>3941</v>
      </c>
      <c r="G3951" s="80">
        <f t="shared" ca="1" si="124"/>
        <v>8.6960501704551885E-3</v>
      </c>
    </row>
    <row r="3952" spans="2:7">
      <c r="B3952" s="444">
        <v>37943</v>
      </c>
      <c r="C3952" s="445">
        <v>17.329815</v>
      </c>
      <c r="D3952" s="446">
        <f t="shared" si="123"/>
        <v>-8.3723738227481248E-2</v>
      </c>
      <c r="E3952" s="80">
        <v>-8.9137521576229117E-3</v>
      </c>
      <c r="F3952">
        <v>3942</v>
      </c>
      <c r="G3952" s="80">
        <f t="shared" ca="1" si="124"/>
        <v>9.2052229187051318E-3</v>
      </c>
    </row>
    <row r="3953" spans="2:7">
      <c r="B3953" s="444">
        <v>41410</v>
      </c>
      <c r="C3953" s="445">
        <v>140.91082800000001</v>
      </c>
      <c r="D3953" s="446">
        <f t="shared" si="123"/>
        <v>-5.4026270702455692E-2</v>
      </c>
      <c r="E3953" s="80">
        <v>-8.9192314010184681E-3</v>
      </c>
      <c r="F3953">
        <v>3943</v>
      </c>
      <c r="G3953" s="80">
        <f t="shared" ca="1" si="124"/>
        <v>2.8243063319976114E-2</v>
      </c>
    </row>
    <row r="3954" spans="2:7">
      <c r="B3954" s="444">
        <v>43775</v>
      </c>
      <c r="C3954" s="445">
        <v>488.47674599999999</v>
      </c>
      <c r="D3954" s="446">
        <f t="shared" si="123"/>
        <v>5.3752828462760638E-2</v>
      </c>
      <c r="E3954" s="80">
        <v>-8.9324453843435681E-3</v>
      </c>
      <c r="F3954">
        <v>3944</v>
      </c>
      <c r="G3954" s="80">
        <f t="shared" ca="1" si="124"/>
        <v>-6.4088393684899542E-3</v>
      </c>
    </row>
    <row r="3955" spans="2:7">
      <c r="B3955" s="444">
        <v>41542</v>
      </c>
      <c r="C3955" s="445">
        <v>202.71777299999999</v>
      </c>
      <c r="D3955" s="446">
        <f t="shared" si="123"/>
        <v>-4.645824725703529E-2</v>
      </c>
      <c r="E3955" s="80">
        <v>-8.9501263925132468E-3</v>
      </c>
      <c r="F3955">
        <v>3945</v>
      </c>
      <c r="G3955" s="80">
        <f t="shared" ca="1" si="124"/>
        <v>-2.3894032748392493E-2</v>
      </c>
    </row>
    <row r="3956" spans="2:7">
      <c r="B3956" s="444">
        <v>43566</v>
      </c>
      <c r="C3956" s="445">
        <v>460.63232399999998</v>
      </c>
      <c r="D3956" s="446">
        <f t="shared" si="123"/>
        <v>-1.8894268663438796E-2</v>
      </c>
      <c r="E3956" s="80">
        <v>-8.9650122180165992E-3</v>
      </c>
      <c r="F3956">
        <v>3946</v>
      </c>
      <c r="G3956" s="80">
        <f t="shared" ca="1" si="124"/>
        <v>-3.3455506621046509E-2</v>
      </c>
    </row>
    <row r="3957" spans="2:7">
      <c r="B3957" s="444">
        <v>44405</v>
      </c>
      <c r="C3957" s="445">
        <v>865.91198699999995</v>
      </c>
      <c r="D3957" s="446">
        <f t="shared" si="123"/>
        <v>0.16683308808072317</v>
      </c>
      <c r="E3957" s="80">
        <v>-8.9717907181711132E-3</v>
      </c>
      <c r="F3957">
        <v>3947</v>
      </c>
      <c r="G3957" s="80">
        <f t="shared" ca="1" si="124"/>
        <v>4.2367393497764777E-2</v>
      </c>
    </row>
    <row r="3958" spans="2:7">
      <c r="B3958" s="444">
        <v>38056</v>
      </c>
      <c r="C3958" s="445">
        <v>20.768528</v>
      </c>
      <c r="D3958" s="446">
        <f t="shared" si="123"/>
        <v>-0.14523157090876415</v>
      </c>
      <c r="E3958" s="80">
        <v>-8.9768155714948783E-3</v>
      </c>
      <c r="F3958">
        <v>3948</v>
      </c>
      <c r="G3958" s="80">
        <f t="shared" ca="1" si="124"/>
        <v>2.5879426962337583E-3</v>
      </c>
    </row>
    <row r="3959" spans="2:7">
      <c r="B3959" s="444">
        <v>44522</v>
      </c>
      <c r="C3959" s="445">
        <v>985.76873799999998</v>
      </c>
      <c r="D3959" s="446">
        <f t="shared" si="123"/>
        <v>0.100721914556962</v>
      </c>
      <c r="E3959" s="80">
        <v>-9.0162586191867566E-3</v>
      </c>
      <c r="F3959">
        <v>3949</v>
      </c>
      <c r="G3959" s="80">
        <f t="shared" ca="1" si="124"/>
        <v>2.9812451875694826E-2</v>
      </c>
    </row>
    <row r="3960" spans="2:7">
      <c r="B3960" s="444">
        <v>40448</v>
      </c>
      <c r="C3960" s="445">
        <v>76.551163000000003</v>
      </c>
      <c r="D3960" s="446">
        <f t="shared" si="123"/>
        <v>4.1937145801133502E-2</v>
      </c>
      <c r="E3960" s="80">
        <v>-9.0169799739290291E-3</v>
      </c>
      <c r="F3960">
        <v>3950</v>
      </c>
      <c r="G3960" s="80">
        <f t="shared" ca="1" si="124"/>
        <v>1.2631727277247038E-3</v>
      </c>
    </row>
    <row r="3961" spans="2:7">
      <c r="B3961" s="444">
        <v>38820</v>
      </c>
      <c r="C3961" s="445">
        <v>47.092686</v>
      </c>
      <c r="D3961" s="446">
        <f t="shared" si="123"/>
        <v>1.0779565692860427E-2</v>
      </c>
      <c r="E3961" s="80">
        <v>-9.0339844500227917E-3</v>
      </c>
      <c r="F3961">
        <v>3951</v>
      </c>
      <c r="G3961" s="80">
        <f t="shared" ca="1" si="124"/>
        <v>-2.5855766698803646E-2</v>
      </c>
    </row>
    <row r="3962" spans="2:7">
      <c r="B3962" s="444">
        <v>38406</v>
      </c>
      <c r="C3962" s="445">
        <v>25.845586999999998</v>
      </c>
      <c r="D3962" s="446">
        <f t="shared" si="123"/>
        <v>4.3672690185412311E-3</v>
      </c>
      <c r="E3962" s="80">
        <v>-9.0420700685088784E-3</v>
      </c>
      <c r="F3962">
        <v>3952</v>
      </c>
      <c r="G3962" s="80">
        <f t="shared" ca="1" si="124"/>
        <v>8.0553552095920262E-3</v>
      </c>
    </row>
    <row r="3963" spans="2:7">
      <c r="B3963" s="444">
        <v>38239</v>
      </c>
      <c r="C3963" s="445">
        <v>24.919304</v>
      </c>
      <c r="D3963" s="446">
        <f t="shared" si="123"/>
        <v>-1.3841011177269102E-3</v>
      </c>
      <c r="E3963" s="80">
        <v>-9.0424617281669173E-3</v>
      </c>
      <c r="F3963">
        <v>3953</v>
      </c>
      <c r="G3963" s="80">
        <f t="shared" ca="1" si="124"/>
        <v>4.4158680635702469E-2</v>
      </c>
    </row>
    <row r="3964" spans="2:7">
      <c r="B3964" s="444">
        <v>38292</v>
      </c>
      <c r="C3964" s="445">
        <v>27.352409000000002</v>
      </c>
      <c r="D3964" s="446">
        <f t="shared" si="123"/>
        <v>-0.15762148843962431</v>
      </c>
      <c r="E3964" s="80">
        <v>-9.0616321335437178E-3</v>
      </c>
      <c r="F3964">
        <v>3954</v>
      </c>
      <c r="G3964" s="80">
        <f t="shared" ca="1" si="124"/>
        <v>-7.1699780047596159E-3</v>
      </c>
    </row>
    <row r="3965" spans="2:7">
      <c r="B3965" s="444">
        <v>45457</v>
      </c>
      <c r="C3965" s="445">
        <v>1420.1613769999999</v>
      </c>
      <c r="D3965" s="446">
        <f t="shared" si="123"/>
        <v>8.1254013938774072E-2</v>
      </c>
      <c r="E3965" s="80">
        <v>-9.0710243768103993E-3</v>
      </c>
      <c r="F3965">
        <v>3955</v>
      </c>
      <c r="G3965" s="80">
        <f t="shared" ca="1" si="124"/>
        <v>-5.5539990475547522E-2</v>
      </c>
    </row>
    <row r="3966" spans="2:7">
      <c r="B3966" s="444">
        <v>42041</v>
      </c>
      <c r="C3966" s="445">
        <v>383.55770899999999</v>
      </c>
      <c r="D3966" s="446">
        <f t="shared" si="123"/>
        <v>3.9126995896979544E-2</v>
      </c>
      <c r="E3966" s="80">
        <v>-9.0995334307623077E-3</v>
      </c>
      <c r="F3966">
        <v>3956</v>
      </c>
      <c r="G3966" s="80">
        <f t="shared" ca="1" si="124"/>
        <v>-4.4727884320331325E-3</v>
      </c>
    </row>
    <row r="3967" spans="2:7">
      <c r="B3967" s="444">
        <v>40458</v>
      </c>
      <c r="C3967" s="445">
        <v>78.778175000000005</v>
      </c>
      <c r="D3967" s="446">
        <f t="shared" si="123"/>
        <v>-3.1665110935592766E-2</v>
      </c>
      <c r="E3967" s="80">
        <v>-9.1064696746160356E-3</v>
      </c>
      <c r="F3967">
        <v>3957</v>
      </c>
      <c r="G3967" s="80">
        <f t="shared" ca="1" si="124"/>
        <v>3.2648856016926485E-2</v>
      </c>
    </row>
    <row r="3968" spans="2:7">
      <c r="B3968" s="444">
        <v>41781</v>
      </c>
      <c r="C3968" s="445">
        <v>255.65112300000001</v>
      </c>
      <c r="D3968" s="446">
        <f t="shared" si="123"/>
        <v>3.8114642085124384E-2</v>
      </c>
      <c r="E3968" s="80">
        <v>-9.1312504832715691E-3</v>
      </c>
      <c r="F3968">
        <v>3958</v>
      </c>
      <c r="G3968" s="80">
        <f t="shared" ca="1" si="124"/>
        <v>2.6861775903989427E-4</v>
      </c>
    </row>
    <row r="3969" spans="2:7">
      <c r="B3969" s="444">
        <v>40247</v>
      </c>
      <c r="C3969" s="445">
        <v>65.457831999999996</v>
      </c>
      <c r="D3969" s="446">
        <f t="shared" si="123"/>
        <v>-2.8249269623584539E-2</v>
      </c>
      <c r="E3969" s="80">
        <v>-9.1323752318062112E-3</v>
      </c>
      <c r="F3969">
        <v>3959</v>
      </c>
      <c r="G3969" s="80">
        <f t="shared" ca="1" si="124"/>
        <v>-5.3017958053639793E-3</v>
      </c>
    </row>
    <row r="3970" spans="2:7">
      <c r="B3970" s="444">
        <v>41417</v>
      </c>
      <c r="C3970" s="445">
        <v>140.519882</v>
      </c>
      <c r="D3970" s="446">
        <f t="shared" si="123"/>
        <v>5.7014521603756751E-2</v>
      </c>
      <c r="E3970" s="80">
        <v>-9.1438708865148044E-3</v>
      </c>
      <c r="F3970">
        <v>3960</v>
      </c>
      <c r="G3970" s="80">
        <f t="shared" ca="1" si="124"/>
        <v>-1.7348248647286145E-2</v>
      </c>
    </row>
    <row r="3971" spans="2:7">
      <c r="B3971" s="444">
        <v>39183</v>
      </c>
      <c r="C3971" s="445">
        <v>47.355057000000002</v>
      </c>
      <c r="D3971" s="446">
        <f t="shared" si="123"/>
        <v>-7.160289065276626E-2</v>
      </c>
      <c r="E3971" s="80">
        <v>-9.1474277839246332E-3</v>
      </c>
      <c r="F3971">
        <v>3961</v>
      </c>
      <c r="G3971" s="80">
        <f t="shared" ca="1" si="124"/>
        <v>-1.363569038528094E-2</v>
      </c>
    </row>
    <row r="3972" spans="2:7">
      <c r="B3972" s="444">
        <v>42205</v>
      </c>
      <c r="C3972" s="445">
        <v>373.17739899999998</v>
      </c>
      <c r="D3972" s="446">
        <f t="shared" si="123"/>
        <v>-4.1078772180946577E-2</v>
      </c>
      <c r="E3972" s="80">
        <v>-9.1584317245010372E-3</v>
      </c>
      <c r="F3972">
        <v>3962</v>
      </c>
      <c r="G3972" s="80">
        <f t="shared" ca="1" si="124"/>
        <v>-3.0401717342393872E-2</v>
      </c>
    </row>
    <row r="3973" spans="2:7">
      <c r="B3973" s="444">
        <v>44013</v>
      </c>
      <c r="C3973" s="445">
        <v>470.971405</v>
      </c>
      <c r="D3973" s="446">
        <f t="shared" si="123"/>
        <v>-3.2617535222102534E-2</v>
      </c>
      <c r="E3973" s="80">
        <v>-9.1588398804220983E-3</v>
      </c>
      <c r="F3973">
        <v>3963</v>
      </c>
      <c r="G3973" s="80">
        <f t="shared" ca="1" si="124"/>
        <v>-5.2541788417940849E-3</v>
      </c>
    </row>
    <row r="3974" spans="2:7">
      <c r="B3974" s="444">
        <v>45497</v>
      </c>
      <c r="C3974" s="445">
        <v>1583.6999510000001</v>
      </c>
      <c r="D3974" s="446">
        <f t="shared" si="123"/>
        <v>6.9309955814609303E-2</v>
      </c>
      <c r="E3974" s="80">
        <v>-9.165717909079496E-3</v>
      </c>
      <c r="F3974">
        <v>3964</v>
      </c>
      <c r="G3974" s="80">
        <f t="shared" ca="1" si="124"/>
        <v>-5.336341156077401E-2</v>
      </c>
    </row>
    <row r="3975" spans="2:7">
      <c r="B3975" s="444">
        <v>42548</v>
      </c>
      <c r="C3975" s="445">
        <v>297.53320300000001</v>
      </c>
      <c r="D3975" s="446">
        <f t="shared" si="123"/>
        <v>0.12468610398879232</v>
      </c>
      <c r="E3975" s="80">
        <v>-9.1662804622474336E-3</v>
      </c>
      <c r="F3975">
        <v>3965</v>
      </c>
      <c r="G3975" s="80">
        <f t="shared" ca="1" si="124"/>
        <v>1.3352129412024794E-2</v>
      </c>
    </row>
    <row r="3976" spans="2:7">
      <c r="B3976" s="444">
        <v>37831</v>
      </c>
      <c r="C3976" s="445">
        <v>12.304738</v>
      </c>
      <c r="D3976" s="446">
        <f t="shared" si="123"/>
        <v>-5.6607067155432511E-2</v>
      </c>
      <c r="E3976" s="80">
        <v>-9.1848626634950525E-3</v>
      </c>
      <c r="F3976">
        <v>3966</v>
      </c>
      <c r="G3976" s="80">
        <f t="shared" ca="1" si="124"/>
        <v>-3.2699131789707264E-2</v>
      </c>
    </row>
    <row r="3977" spans="2:7">
      <c r="B3977" s="444">
        <v>40101</v>
      </c>
      <c r="C3977" s="445">
        <v>54.641010000000001</v>
      </c>
      <c r="D3977" s="446">
        <f t="shared" si="123"/>
        <v>-1.8623660124320929E-2</v>
      </c>
      <c r="E3977" s="80">
        <v>-9.1987235001823597E-3</v>
      </c>
      <c r="F3977">
        <v>3967</v>
      </c>
      <c r="G3977" s="80">
        <f t="shared" ca="1" si="124"/>
        <v>2.6531793965178296E-2</v>
      </c>
    </row>
    <row r="3978" spans="2:7">
      <c r="B3978" s="444">
        <v>40862</v>
      </c>
      <c r="C3978" s="445">
        <v>79.431067999999996</v>
      </c>
      <c r="D3978" s="446">
        <f t="shared" si="123"/>
        <v>-5.5694213348123522E-2</v>
      </c>
      <c r="E3978" s="80">
        <v>-9.2010097556651793E-3</v>
      </c>
      <c r="F3978">
        <v>3968</v>
      </c>
      <c r="G3978" s="80">
        <f t="shared" ca="1" si="124"/>
        <v>-4.3921821920302834E-2</v>
      </c>
    </row>
    <row r="3979" spans="2:7">
      <c r="B3979" s="444">
        <v>43272</v>
      </c>
      <c r="C3979" s="445">
        <v>379.53771999999998</v>
      </c>
      <c r="D3979" s="446">
        <f t="shared" ref="D3979:D4042" si="125">B3979/B3980-1</f>
        <v>-1.1377655928718311E-2</v>
      </c>
      <c r="E3979" s="80">
        <v>-9.2213115369275123E-3</v>
      </c>
      <c r="F3979">
        <v>3969</v>
      </c>
      <c r="G3979" s="80">
        <f t="shared" ref="G3979:G4042" ca="1" si="126">_xlfn.NORM.INV(RAND(),M$13,M$14)</f>
        <v>4.5435465996756198E-3</v>
      </c>
    </row>
    <row r="3980" spans="2:7">
      <c r="B3980" s="444">
        <v>43770</v>
      </c>
      <c r="C3980" s="445">
        <v>490.029358</v>
      </c>
      <c r="D3980" s="446">
        <f t="shared" si="125"/>
        <v>0.15017737485218752</v>
      </c>
      <c r="E3980" s="80">
        <v>-9.2452562891662815E-3</v>
      </c>
      <c r="F3980">
        <v>3970</v>
      </c>
      <c r="G3980" s="80">
        <f t="shared" ca="1" si="126"/>
        <v>-2.6081661616862827E-2</v>
      </c>
    </row>
    <row r="3981" spans="2:7">
      <c r="B3981" s="444">
        <v>38055</v>
      </c>
      <c r="C3981" s="445">
        <v>20.956651999999998</v>
      </c>
      <c r="D3981" s="446">
        <f t="shared" si="125"/>
        <v>-0.15613358169238956</v>
      </c>
      <c r="E3981" s="80">
        <v>-9.2494905991311605E-3</v>
      </c>
      <c r="F3981">
        <v>3971</v>
      </c>
      <c r="G3981" s="80">
        <f t="shared" ca="1" si="126"/>
        <v>-2.0374180595519115E-2</v>
      </c>
    </row>
    <row r="3982" spans="2:7">
      <c r="B3982" s="444">
        <v>45096</v>
      </c>
      <c r="C3982" s="445">
        <v>1085.579712</v>
      </c>
      <c r="D3982" s="446">
        <f t="shared" si="125"/>
        <v>0.17713390759592795</v>
      </c>
      <c r="E3982" s="80">
        <v>-9.275396218670795E-3</v>
      </c>
      <c r="F3982">
        <v>3972</v>
      </c>
      <c r="G3982" s="80">
        <f t="shared" ca="1" si="126"/>
        <v>-3.5513536383615624E-2</v>
      </c>
    </row>
    <row r="3983" spans="2:7">
      <c r="B3983" s="444">
        <v>38310</v>
      </c>
      <c r="C3983" s="445">
        <v>27.522196000000001</v>
      </c>
      <c r="D3983" s="446">
        <f t="shared" si="125"/>
        <v>-9.4775643297653644E-2</v>
      </c>
      <c r="E3983" s="80">
        <v>-9.276813581615917E-3</v>
      </c>
      <c r="F3983">
        <v>3973</v>
      </c>
      <c r="G3983" s="80">
        <f t="shared" ca="1" si="126"/>
        <v>-7.0697528242102568E-3</v>
      </c>
    </row>
    <row r="3984" spans="2:7">
      <c r="B3984" s="444">
        <v>42321</v>
      </c>
      <c r="C3984" s="445">
        <v>336.189728</v>
      </c>
      <c r="D3984" s="446">
        <f t="shared" si="125"/>
        <v>8.7236324633535034E-3</v>
      </c>
      <c r="E3984" s="80">
        <v>-9.2795971307176872E-3</v>
      </c>
      <c r="F3984">
        <v>3974</v>
      </c>
      <c r="G3984" s="80">
        <f t="shared" ca="1" si="126"/>
        <v>8.714667137740207E-3</v>
      </c>
    </row>
    <row r="3985" spans="2:7">
      <c r="B3985" s="444">
        <v>41955</v>
      </c>
      <c r="C3985" s="445">
        <v>312.73330700000002</v>
      </c>
      <c r="D3985" s="446">
        <f t="shared" si="125"/>
        <v>-7.6186282065396904E-2</v>
      </c>
      <c r="E3985" s="80">
        <v>-9.2847000929980883E-3</v>
      </c>
      <c r="F3985">
        <v>3975</v>
      </c>
      <c r="G3985" s="80">
        <f t="shared" ca="1" si="126"/>
        <v>-1.7841881576133384E-2</v>
      </c>
    </row>
    <row r="3986" spans="2:7">
      <c r="B3986" s="444">
        <v>45415</v>
      </c>
      <c r="C3986" s="445">
        <v>1320.0711670000001</v>
      </c>
      <c r="D3986" s="446">
        <f t="shared" si="125"/>
        <v>3.5949725130591581E-2</v>
      </c>
      <c r="E3986" s="80">
        <v>-9.2966872161427405E-3</v>
      </c>
      <c r="F3986">
        <v>3976</v>
      </c>
      <c r="G3986" s="80">
        <f t="shared" ca="1" si="126"/>
        <v>3.1783409090957636E-2</v>
      </c>
    </row>
    <row r="3987" spans="2:7">
      <c r="B3987" s="444">
        <v>43839</v>
      </c>
      <c r="C3987" s="445">
        <v>493.68756100000002</v>
      </c>
      <c r="D3987" s="446">
        <f t="shared" si="125"/>
        <v>0.1599153327159677</v>
      </c>
      <c r="E3987" s="80">
        <v>-9.3043793393616792E-3</v>
      </c>
      <c r="F3987">
        <v>3977</v>
      </c>
      <c r="G3987" s="80">
        <f t="shared" ca="1" si="126"/>
        <v>-6.3163650211005258E-3</v>
      </c>
    </row>
    <row r="3988" spans="2:7">
      <c r="B3988" s="444">
        <v>37795</v>
      </c>
      <c r="C3988" s="445">
        <v>10.564261999999999</v>
      </c>
      <c r="D3988" s="446">
        <f t="shared" si="125"/>
        <v>-0.10406542609932445</v>
      </c>
      <c r="E3988" s="80">
        <v>-9.3163589659335244E-3</v>
      </c>
      <c r="F3988">
        <v>3978</v>
      </c>
      <c r="G3988" s="80">
        <f t="shared" ca="1" si="126"/>
        <v>-1.3740775291197863E-2</v>
      </c>
    </row>
    <row r="3989" spans="2:7">
      <c r="B3989" s="444">
        <v>42185</v>
      </c>
      <c r="C3989" s="445">
        <v>362.57327299999997</v>
      </c>
      <c r="D3989" s="446">
        <f t="shared" si="125"/>
        <v>2.066245675159073E-2</v>
      </c>
      <c r="E3989" s="80">
        <v>-9.3168784712139852E-3</v>
      </c>
      <c r="F3989">
        <v>3979</v>
      </c>
      <c r="G3989" s="80">
        <f t="shared" ca="1" si="126"/>
        <v>-3.9832549649988312E-3</v>
      </c>
    </row>
    <row r="3990" spans="2:7">
      <c r="B3990" s="444">
        <v>41331</v>
      </c>
      <c r="C3990" s="445">
        <v>138.20774800000001</v>
      </c>
      <c r="D3990" s="446">
        <f t="shared" si="125"/>
        <v>-6.04669136868905E-2</v>
      </c>
      <c r="E3990" s="80">
        <v>-9.3381134653270914E-3</v>
      </c>
      <c r="F3990">
        <v>3980</v>
      </c>
      <c r="G3990" s="80">
        <f t="shared" ca="1" si="126"/>
        <v>-1.8824638271710614E-2</v>
      </c>
    </row>
    <row r="3991" spans="2:7">
      <c r="B3991" s="444">
        <v>43991</v>
      </c>
      <c r="C3991" s="445">
        <v>488.98232999999999</v>
      </c>
      <c r="D3991" s="446">
        <f t="shared" si="125"/>
        <v>4.4916864608075979E-2</v>
      </c>
      <c r="E3991" s="80">
        <v>-9.3383767058065059E-3</v>
      </c>
      <c r="F3991">
        <v>3981</v>
      </c>
      <c r="G3991" s="80">
        <f t="shared" ca="1" si="126"/>
        <v>7.6541410679165376E-3</v>
      </c>
    </row>
    <row r="3992" spans="2:7">
      <c r="B3992" s="444">
        <v>42100</v>
      </c>
      <c r="C3992" s="445">
        <v>365.779877</v>
      </c>
      <c r="D3992" s="446">
        <f t="shared" si="125"/>
        <v>6.6231499414197703E-3</v>
      </c>
      <c r="E3992" s="80">
        <v>-9.3533026230948613E-3</v>
      </c>
      <c r="F3992">
        <v>3982</v>
      </c>
      <c r="G3992" s="80">
        <f t="shared" ca="1" si="126"/>
        <v>-2.923750859989209E-2</v>
      </c>
    </row>
    <row r="3993" spans="2:7">
      <c r="B3993" s="444">
        <v>41823</v>
      </c>
      <c r="C3993" s="445">
        <v>283.188965</v>
      </c>
      <c r="D3993" s="446">
        <f t="shared" si="125"/>
        <v>-5.521042763232209E-2</v>
      </c>
      <c r="E3993" s="80">
        <v>-9.3559690089145553E-3</v>
      </c>
      <c r="F3993">
        <v>3983</v>
      </c>
      <c r="G3993" s="80">
        <f t="shared" ca="1" si="126"/>
        <v>2.0841133612054173E-2</v>
      </c>
    </row>
    <row r="3994" spans="2:7">
      <c r="B3994" s="444">
        <v>44267</v>
      </c>
      <c r="C3994" s="445">
        <v>848.06677200000001</v>
      </c>
      <c r="D3994" s="446">
        <f t="shared" si="125"/>
        <v>5.47798322531452E-2</v>
      </c>
      <c r="E3994" s="80">
        <v>-9.3575678473325485E-3</v>
      </c>
      <c r="F3994">
        <v>3984</v>
      </c>
      <c r="G3994" s="80">
        <f t="shared" ca="1" si="126"/>
        <v>-1.5163468310437194E-2</v>
      </c>
    </row>
    <row r="3995" spans="2:7">
      <c r="B3995" s="444">
        <v>41968</v>
      </c>
      <c r="C3995" s="445">
        <v>323.880585</v>
      </c>
      <c r="D3995" s="446">
        <f t="shared" si="125"/>
        <v>9.8092571757502744E-2</v>
      </c>
      <c r="E3995" s="80">
        <v>-9.3830688200049472E-3</v>
      </c>
      <c r="F3995">
        <v>3985</v>
      </c>
      <c r="G3995" s="80">
        <f t="shared" ca="1" si="126"/>
        <v>1.868193041904204E-2</v>
      </c>
    </row>
    <row r="3996" spans="2:7">
      <c r="B3996" s="444">
        <v>38219</v>
      </c>
      <c r="C3996" s="445">
        <v>24.002136</v>
      </c>
      <c r="D3996" s="446">
        <f t="shared" si="125"/>
        <v>-7.5786520929557732E-2</v>
      </c>
      <c r="E3996" s="80">
        <v>-9.3852395687643586E-3</v>
      </c>
      <c r="F3996">
        <v>3986</v>
      </c>
      <c r="G3996" s="80">
        <f t="shared" ca="1" si="126"/>
        <v>3.558878028363327E-2</v>
      </c>
    </row>
    <row r="3997" spans="2:7">
      <c r="B3997" s="444">
        <v>41353</v>
      </c>
      <c r="C3997" s="445">
        <v>147.24157700000001</v>
      </c>
      <c r="D3997" s="446">
        <f t="shared" si="125"/>
        <v>-8.0594957534794842E-2</v>
      </c>
      <c r="E3997" s="80">
        <v>-9.4042549412530763E-3</v>
      </c>
      <c r="F3997">
        <v>3987</v>
      </c>
      <c r="G3997" s="80">
        <f t="shared" ca="1" si="126"/>
        <v>5.057785464967629E-3</v>
      </c>
    </row>
    <row r="3998" spans="2:7">
      <c r="B3998" s="444">
        <v>44978</v>
      </c>
      <c r="C3998" s="445">
        <v>1036.9858400000001</v>
      </c>
      <c r="D3998" s="446">
        <f t="shared" si="125"/>
        <v>1.0355594491991749E-2</v>
      </c>
      <c r="E3998" s="80">
        <v>-9.410900712038317E-3</v>
      </c>
      <c r="F3998">
        <v>3988</v>
      </c>
      <c r="G3998" s="80">
        <f t="shared" ca="1" si="126"/>
        <v>4.1973093951164019E-2</v>
      </c>
    </row>
    <row r="3999" spans="2:7">
      <c r="B3999" s="444">
        <v>44517</v>
      </c>
      <c r="C3999" s="445">
        <v>1023.375549</v>
      </c>
      <c r="D3999" s="446">
        <f t="shared" si="125"/>
        <v>0.10973451327433636</v>
      </c>
      <c r="E3999" s="80">
        <v>-9.4122756526909823E-3</v>
      </c>
      <c r="F3999">
        <v>3989</v>
      </c>
      <c r="G3999" s="80">
        <f t="shared" ca="1" si="126"/>
        <v>-6.9461506986994978E-2</v>
      </c>
    </row>
    <row r="4000" spans="2:7">
      <c r="B4000" s="444">
        <v>40115</v>
      </c>
      <c r="C4000" s="445">
        <v>56.235320999999999</v>
      </c>
      <c r="D4000" s="446">
        <f t="shared" si="125"/>
        <v>3.6375849329578713E-2</v>
      </c>
      <c r="E4000" s="80">
        <v>-9.4144111016822851E-3</v>
      </c>
      <c r="F4000">
        <v>3990</v>
      </c>
      <c r="G4000" s="80">
        <f t="shared" ca="1" si="126"/>
        <v>-4.1697586545559447E-2</v>
      </c>
    </row>
    <row r="4001" spans="2:7">
      <c r="B4001" s="444">
        <v>38707</v>
      </c>
      <c r="C4001" s="445">
        <v>42.742694999999998</v>
      </c>
      <c r="D4001" s="446">
        <f t="shared" si="125"/>
        <v>-6.3510113229458987E-2</v>
      </c>
      <c r="E4001" s="80">
        <v>-9.4375598567090213E-3</v>
      </c>
      <c r="F4001">
        <v>3991</v>
      </c>
      <c r="G4001" s="80">
        <f t="shared" ca="1" si="126"/>
        <v>1.7285199386850025E-2</v>
      </c>
    </row>
    <row r="4002" spans="2:7">
      <c r="B4002" s="444">
        <v>41332</v>
      </c>
      <c r="C4002" s="445">
        <v>136.895477</v>
      </c>
      <c r="D4002" s="446">
        <f t="shared" si="125"/>
        <v>-8.6383731211317372E-2</v>
      </c>
      <c r="E4002" s="80">
        <v>-9.4949163052712171E-3</v>
      </c>
      <c r="F4002">
        <v>3992</v>
      </c>
      <c r="G4002" s="80">
        <f t="shared" ca="1" si="126"/>
        <v>2.5813899683040608E-2</v>
      </c>
    </row>
    <row r="4003" spans="2:7">
      <c r="B4003" s="444">
        <v>45240</v>
      </c>
      <c r="C4003" s="445">
        <v>1219.981567</v>
      </c>
      <c r="D4003" s="446">
        <f t="shared" si="125"/>
        <v>1.7271157167531026E-3</v>
      </c>
      <c r="E4003" s="80">
        <v>-9.5071208120452999E-3</v>
      </c>
      <c r="F4003">
        <v>3993</v>
      </c>
      <c r="G4003" s="80">
        <f t="shared" ca="1" si="126"/>
        <v>-4.0716976717339436E-3</v>
      </c>
    </row>
    <row r="4004" spans="2:7">
      <c r="B4004" s="444">
        <v>45162</v>
      </c>
      <c r="C4004" s="445">
        <v>1127.383789</v>
      </c>
      <c r="D4004" s="446">
        <f t="shared" si="125"/>
        <v>0.1987895840522389</v>
      </c>
      <c r="E4004" s="80">
        <v>-9.5137014681729859E-3</v>
      </c>
      <c r="F4004">
        <v>3994</v>
      </c>
      <c r="G4004" s="80">
        <f t="shared" ca="1" si="126"/>
        <v>-2.1818389261118652E-2</v>
      </c>
    </row>
    <row r="4005" spans="2:7">
      <c r="B4005" s="444">
        <v>37673</v>
      </c>
      <c r="C4005" s="445">
        <v>12.242183000000001</v>
      </c>
      <c r="D4005" s="446">
        <f t="shared" si="125"/>
        <v>-2.4040827957824917E-2</v>
      </c>
      <c r="E4005" s="80">
        <v>-9.5265102634075616E-3</v>
      </c>
      <c r="F4005">
        <v>3995</v>
      </c>
      <c r="G4005" s="80">
        <f t="shared" ca="1" si="126"/>
        <v>1.0897054630649682E-2</v>
      </c>
    </row>
    <row r="4006" spans="2:7">
      <c r="B4006" s="444">
        <v>38601</v>
      </c>
      <c r="C4006" s="445">
        <v>34.592132999999997</v>
      </c>
      <c r="D4006" s="446">
        <f t="shared" si="125"/>
        <v>-8.677754382644487E-2</v>
      </c>
      <c r="E4006" s="80">
        <v>-9.5282999743336871E-3</v>
      </c>
      <c r="F4006">
        <v>3996</v>
      </c>
      <c r="G4006" s="80">
        <f t="shared" ca="1" si="126"/>
        <v>-2.9374429147956811E-2</v>
      </c>
    </row>
    <row r="4007" spans="2:7">
      <c r="B4007" s="444">
        <v>42269</v>
      </c>
      <c r="C4007" s="445">
        <v>370.54336499999999</v>
      </c>
      <c r="D4007" s="446">
        <f t="shared" si="125"/>
        <v>3.8448309748427612E-2</v>
      </c>
      <c r="E4007" s="80">
        <v>-9.5337749898328772E-3</v>
      </c>
      <c r="F4007">
        <v>3997</v>
      </c>
      <c r="G4007" s="80">
        <f t="shared" ca="1" si="126"/>
        <v>2.4428043003603572E-2</v>
      </c>
    </row>
    <row r="4008" spans="2:7">
      <c r="B4008" s="444">
        <v>40704</v>
      </c>
      <c r="C4008" s="445">
        <v>93.447472000000005</v>
      </c>
      <c r="D4008" s="446">
        <f t="shared" si="125"/>
        <v>-8.0010848928668277E-2</v>
      </c>
      <c r="E4008" s="80">
        <v>-9.5528325382513435E-3</v>
      </c>
      <c r="F4008">
        <v>3998</v>
      </c>
      <c r="G4008" s="80">
        <f t="shared" ca="1" si="126"/>
        <v>-1.7355783403926975E-2</v>
      </c>
    </row>
    <row r="4009" spans="2:7">
      <c r="B4009" s="444">
        <v>44244</v>
      </c>
      <c r="C4009" s="445">
        <v>816.84613000000002</v>
      </c>
      <c r="D4009" s="446">
        <f t="shared" si="125"/>
        <v>-2.3160311747952189E-2</v>
      </c>
      <c r="E4009" s="80">
        <v>-9.555793023211967E-3</v>
      </c>
      <c r="F4009">
        <v>3999</v>
      </c>
      <c r="G4009" s="80">
        <f t="shared" ca="1" si="126"/>
        <v>-2.2450832707527204E-2</v>
      </c>
    </row>
    <row r="4010" spans="2:7">
      <c r="B4010" s="444">
        <v>45293</v>
      </c>
      <c r="C4010" s="445">
        <v>1428.033203</v>
      </c>
      <c r="D4010" s="446">
        <f t="shared" si="125"/>
        <v>-1.2128429037664423E-3</v>
      </c>
      <c r="E4010" s="80">
        <v>-9.5702598297816577E-3</v>
      </c>
      <c r="F4010">
        <v>4000</v>
      </c>
      <c r="G4010" s="80">
        <f t="shared" ca="1" si="126"/>
        <v>-1.2704464708593138E-2</v>
      </c>
    </row>
    <row r="4011" spans="2:7">
      <c r="B4011" s="444">
        <v>45348</v>
      </c>
      <c r="C4011" s="445">
        <v>1615.5584719999999</v>
      </c>
      <c r="D4011" s="446">
        <f t="shared" si="125"/>
        <v>5.6324248777078978E-2</v>
      </c>
      <c r="E4011" s="80">
        <v>-9.5751544096759345E-3</v>
      </c>
      <c r="F4011">
        <v>4001</v>
      </c>
      <c r="G4011" s="80">
        <f t="shared" ca="1" si="126"/>
        <v>1.0375195648823752E-2</v>
      </c>
    </row>
    <row r="4012" spans="2:7">
      <c r="B4012" s="444">
        <v>42930</v>
      </c>
      <c r="C4012" s="445">
        <v>354.46484400000003</v>
      </c>
      <c r="D4012" s="446">
        <f t="shared" si="125"/>
        <v>0.13346534653465336</v>
      </c>
      <c r="E4012" s="80">
        <v>-9.6082916295856524E-3</v>
      </c>
      <c r="F4012">
        <v>4002</v>
      </c>
      <c r="G4012" s="80">
        <f t="shared" ca="1" si="126"/>
        <v>1.8083434910958485E-2</v>
      </c>
    </row>
    <row r="4013" spans="2:7">
      <c r="B4013" s="444">
        <v>37875</v>
      </c>
      <c r="C4013" s="445">
        <v>15.542819</v>
      </c>
      <c r="D4013" s="446">
        <f t="shared" si="125"/>
        <v>-1.7713574355516348E-2</v>
      </c>
      <c r="E4013" s="80">
        <v>-9.6133553821128315E-3</v>
      </c>
      <c r="F4013">
        <v>4003</v>
      </c>
      <c r="G4013" s="80">
        <f t="shared" ca="1" si="126"/>
        <v>-1.4934279404956253E-2</v>
      </c>
    </row>
    <row r="4014" spans="2:7">
      <c r="B4014" s="444">
        <v>38558</v>
      </c>
      <c r="C4014" s="445">
        <v>30.61619</v>
      </c>
      <c r="D4014" s="446">
        <f t="shared" si="125"/>
        <v>-3.7589856230031971E-2</v>
      </c>
      <c r="E4014" s="80">
        <v>-9.6469864339364664E-3</v>
      </c>
      <c r="F4014">
        <v>4004</v>
      </c>
      <c r="G4014" s="80">
        <f t="shared" ca="1" si="126"/>
        <v>2.0185737015255409E-3</v>
      </c>
    </row>
    <row r="4015" spans="2:7">
      <c r="B4015" s="444">
        <v>40064</v>
      </c>
      <c r="C4015" s="445">
        <v>55.737105999999997</v>
      </c>
      <c r="D4015" s="446">
        <f t="shared" si="125"/>
        <v>3.0795423249292408E-3</v>
      </c>
      <c r="E4015" s="80">
        <v>-9.6574956970991721E-3</v>
      </c>
      <c r="F4015">
        <v>4005</v>
      </c>
      <c r="G4015" s="80">
        <f t="shared" ca="1" si="126"/>
        <v>3.71502998281091E-2</v>
      </c>
    </row>
    <row r="4016" spans="2:7">
      <c r="B4016" s="444">
        <v>39941</v>
      </c>
      <c r="C4016" s="445">
        <v>26.931001999999999</v>
      </c>
      <c r="D4016" s="446">
        <f t="shared" si="125"/>
        <v>-2.9898960458564106E-2</v>
      </c>
      <c r="E4016" s="80">
        <v>-9.6603614447065E-3</v>
      </c>
      <c r="F4016">
        <v>4006</v>
      </c>
      <c r="G4016" s="80">
        <f t="shared" ca="1" si="126"/>
        <v>3.0121579950408893E-2</v>
      </c>
    </row>
    <row r="4017" spans="2:7">
      <c r="B4017" s="444">
        <v>41172</v>
      </c>
      <c r="C4017" s="445">
        <v>107.021027</v>
      </c>
      <c r="D4017" s="446">
        <f t="shared" si="125"/>
        <v>-9.1546964983120427E-2</v>
      </c>
      <c r="E4017" s="80">
        <v>-9.6750268033850562E-3</v>
      </c>
      <c r="F4017">
        <v>4007</v>
      </c>
      <c r="G4017" s="80">
        <f t="shared" ca="1" si="126"/>
        <v>-2.9635105005759695E-3</v>
      </c>
    </row>
    <row r="4018" spans="2:7">
      <c r="B4018" s="444">
        <v>45321</v>
      </c>
      <c r="C4018" s="445">
        <v>1526.936768</v>
      </c>
      <c r="D4018" s="446">
        <f t="shared" si="125"/>
        <v>0.19203051025775908</v>
      </c>
      <c r="E4018" s="80">
        <v>-9.6852185118261325E-3</v>
      </c>
      <c r="F4018">
        <v>4008</v>
      </c>
      <c r="G4018" s="80">
        <f t="shared" ca="1" si="126"/>
        <v>-3.4669302055126229E-2</v>
      </c>
    </row>
    <row r="4019" spans="2:7">
      <c r="B4019" s="444">
        <v>38020</v>
      </c>
      <c r="C4019" s="445">
        <v>22.466124000000001</v>
      </c>
      <c r="D4019" s="446">
        <f t="shared" si="125"/>
        <v>-8.0242881679850941E-2</v>
      </c>
      <c r="E4019" s="80">
        <v>-9.6872557953208149E-3</v>
      </c>
      <c r="F4019">
        <v>4009</v>
      </c>
      <c r="G4019" s="80">
        <f t="shared" ca="1" si="126"/>
        <v>-8.2799559635595809E-4</v>
      </c>
    </row>
    <row r="4020" spans="2:7">
      <c r="B4020" s="444">
        <v>41337</v>
      </c>
      <c r="C4020" s="445">
        <v>136.06822199999999</v>
      </c>
      <c r="D4020" s="446">
        <f t="shared" si="125"/>
        <v>8.1780592484036463E-2</v>
      </c>
      <c r="E4020" s="80">
        <v>-9.6889234838779537E-3</v>
      </c>
      <c r="F4020">
        <v>4010</v>
      </c>
      <c r="G4020" s="80">
        <f t="shared" ca="1" si="126"/>
        <v>-1.573671619434474E-2</v>
      </c>
    </row>
    <row r="4021" spans="2:7">
      <c r="B4021" s="444">
        <v>38212</v>
      </c>
      <c r="C4021" s="445">
        <v>24.012748999999999</v>
      </c>
      <c r="D4021" s="446">
        <f t="shared" si="125"/>
        <v>-7.4344129260434544E-2</v>
      </c>
      <c r="E4021" s="80">
        <v>-9.690314350006779E-3</v>
      </c>
      <c r="F4021">
        <v>4011</v>
      </c>
      <c r="G4021" s="80">
        <f t="shared" ca="1" si="126"/>
        <v>1.6103932239489818E-2</v>
      </c>
    </row>
    <row r="4022" spans="2:7">
      <c r="B4022" s="444">
        <v>41281</v>
      </c>
      <c r="C4022" s="445">
        <v>119.078957</v>
      </c>
      <c r="D4022" s="446">
        <f t="shared" si="125"/>
        <v>-3.6121229102456298E-2</v>
      </c>
      <c r="E4022" s="80">
        <v>-9.6997630876374252E-3</v>
      </c>
      <c r="F4022">
        <v>4012</v>
      </c>
      <c r="G4022" s="80">
        <f t="shared" ca="1" si="126"/>
        <v>1.4034612509738378E-2</v>
      </c>
    </row>
    <row r="4023" spans="2:7">
      <c r="B4023" s="444">
        <v>42828</v>
      </c>
      <c r="C4023" s="445">
        <v>358.58770800000002</v>
      </c>
      <c r="D4023" s="446">
        <f t="shared" si="125"/>
        <v>2.29047744154387E-2</v>
      </c>
      <c r="E4023" s="80">
        <v>-9.7169948935407202E-3</v>
      </c>
      <c r="F4023">
        <v>4013</v>
      </c>
      <c r="G4023" s="80">
        <f t="shared" ca="1" si="126"/>
        <v>-9.947356321142126E-3</v>
      </c>
    </row>
    <row r="4024" spans="2:7">
      <c r="B4024" s="444">
        <v>41869</v>
      </c>
      <c r="C4024" s="445">
        <v>296.40649400000001</v>
      </c>
      <c r="D4024" s="446">
        <f t="shared" si="125"/>
        <v>9.7598699732606375E-2</v>
      </c>
      <c r="E4024" s="80">
        <v>-9.720244815045187E-3</v>
      </c>
      <c r="F4024">
        <v>4014</v>
      </c>
      <c r="G4024" s="80">
        <f t="shared" ca="1" si="126"/>
        <v>2.7826797976254217E-2</v>
      </c>
    </row>
    <row r="4025" spans="2:7">
      <c r="B4025" s="444">
        <v>38146</v>
      </c>
      <c r="C4025" s="445">
        <v>23.160788</v>
      </c>
      <c r="D4025" s="446">
        <f t="shared" si="125"/>
        <v>-6.4108540445055096E-2</v>
      </c>
      <c r="E4025" s="80">
        <v>-9.7225179556510444E-3</v>
      </c>
      <c r="F4025">
        <v>4015</v>
      </c>
      <c r="G4025" s="80">
        <f t="shared" ca="1" si="126"/>
        <v>-4.2431731986951549E-2</v>
      </c>
    </row>
    <row r="4026" spans="2:7">
      <c r="B4026" s="444">
        <v>40759</v>
      </c>
      <c r="C4026" s="445">
        <v>86.971107000000003</v>
      </c>
      <c r="D4026" s="446">
        <f t="shared" si="125"/>
        <v>5.3585276327353659E-2</v>
      </c>
      <c r="E4026" s="80">
        <v>-9.733206939385286E-3</v>
      </c>
      <c r="F4026">
        <v>4016</v>
      </c>
      <c r="G4026" s="80">
        <f t="shared" ca="1" si="126"/>
        <v>3.7940389628985882E-2</v>
      </c>
    </row>
    <row r="4027" spans="2:7">
      <c r="B4027" s="444">
        <v>38686</v>
      </c>
      <c r="C4027" s="445">
        <v>40.301296000000001</v>
      </c>
      <c r="D4027" s="446">
        <f t="shared" si="125"/>
        <v>-0.11416926176955489</v>
      </c>
      <c r="E4027" s="80">
        <v>-9.7349263589593393E-3</v>
      </c>
      <c r="F4027">
        <v>4017</v>
      </c>
      <c r="G4027" s="80">
        <f t="shared" ca="1" si="126"/>
        <v>3.5111664478093038E-2</v>
      </c>
    </row>
    <row r="4028" spans="2:7">
      <c r="B4028" s="444">
        <v>43672</v>
      </c>
      <c r="C4028" s="445">
        <v>424.453552</v>
      </c>
      <c r="D4028" s="446">
        <f t="shared" si="125"/>
        <v>1.6857595231442701E-2</v>
      </c>
      <c r="E4028" s="80">
        <v>-9.7399178841542922E-3</v>
      </c>
      <c r="F4028">
        <v>4018</v>
      </c>
      <c r="G4028" s="80">
        <f t="shared" ca="1" si="126"/>
        <v>-3.7859930715782066E-2</v>
      </c>
    </row>
    <row r="4029" spans="2:7">
      <c r="B4029" s="444">
        <v>42948</v>
      </c>
      <c r="C4029" s="445">
        <v>368.57507299999997</v>
      </c>
      <c r="D4029" s="446">
        <f t="shared" si="125"/>
        <v>-5.7412723400315224E-3</v>
      </c>
      <c r="E4029" s="80">
        <v>-9.743527990460521E-3</v>
      </c>
      <c r="F4029">
        <v>4019</v>
      </c>
      <c r="G4029" s="80">
        <f t="shared" ca="1" si="126"/>
        <v>-5.1237352379026456E-2</v>
      </c>
    </row>
    <row r="4030" spans="2:7">
      <c r="B4030" s="444">
        <v>43196</v>
      </c>
      <c r="C4030" s="445">
        <v>399.73492399999998</v>
      </c>
      <c r="D4030" s="446">
        <f t="shared" si="125"/>
        <v>3.4585169572715069E-2</v>
      </c>
      <c r="E4030" s="80">
        <v>-9.7708916061894913E-3</v>
      </c>
      <c r="F4030">
        <v>4020</v>
      </c>
      <c r="G4030" s="80">
        <f t="shared" ca="1" si="126"/>
        <v>2.9630772028584702E-3</v>
      </c>
    </row>
    <row r="4031" spans="2:7">
      <c r="B4031" s="444">
        <v>41752</v>
      </c>
      <c r="C4031" s="445">
        <v>277.78179899999998</v>
      </c>
      <c r="D4031" s="446">
        <f t="shared" si="125"/>
        <v>-5.3779036827195426E-2</v>
      </c>
      <c r="E4031" s="80">
        <v>-9.7750200458838199E-3</v>
      </c>
      <c r="F4031">
        <v>4021</v>
      </c>
      <c r="G4031" s="80">
        <f t="shared" ca="1" si="126"/>
        <v>7.7237286704210885E-3</v>
      </c>
    </row>
    <row r="4032" spans="2:7">
      <c r="B4032" s="444">
        <v>44125</v>
      </c>
      <c r="C4032" s="445">
        <v>747.89160200000003</v>
      </c>
      <c r="D4032" s="446">
        <f t="shared" si="125"/>
        <v>0.10925362628522595</v>
      </c>
      <c r="E4032" s="80">
        <v>-9.7765269448525371E-3</v>
      </c>
      <c r="F4032">
        <v>4022</v>
      </c>
      <c r="G4032" s="80">
        <f t="shared" ca="1" si="126"/>
        <v>2.1987435295933453E-3</v>
      </c>
    </row>
    <row r="4033" spans="2:7">
      <c r="B4033" s="444">
        <v>39779</v>
      </c>
      <c r="C4033" s="445">
        <v>25.018906000000001</v>
      </c>
      <c r="D4033" s="446">
        <f t="shared" si="125"/>
        <v>-9.4656106331649115E-2</v>
      </c>
      <c r="E4033" s="80">
        <v>-9.7832312003953703E-3</v>
      </c>
      <c r="F4033">
        <v>4023</v>
      </c>
      <c r="G4033" s="80">
        <f t="shared" ca="1" si="126"/>
        <v>-2.7309433860157831E-2</v>
      </c>
    </row>
    <row r="4034" spans="2:7">
      <c r="B4034" s="444">
        <v>43938</v>
      </c>
      <c r="C4034" s="445">
        <v>388.59942599999999</v>
      </c>
      <c r="D4034" s="446">
        <f t="shared" si="125"/>
        <v>6.1138970941814197E-3</v>
      </c>
      <c r="E4034" s="80">
        <v>-9.7880985700274925E-3</v>
      </c>
      <c r="F4034">
        <v>4024</v>
      </c>
      <c r="G4034" s="80">
        <f t="shared" ca="1" si="126"/>
        <v>2.2184237868289075E-2</v>
      </c>
    </row>
    <row r="4035" spans="2:7">
      <c r="B4035" s="444">
        <v>43671</v>
      </c>
      <c r="C4035" s="445">
        <v>428.62835699999999</v>
      </c>
      <c r="D4035" s="446">
        <f t="shared" si="125"/>
        <v>0.1289163478440698</v>
      </c>
      <c r="E4035" s="80">
        <v>-9.7914725538177372E-3</v>
      </c>
      <c r="F4035">
        <v>4025</v>
      </c>
      <c r="G4035" s="80">
        <f t="shared" ca="1" si="126"/>
        <v>-3.7799315717086765E-2</v>
      </c>
    </row>
    <row r="4036" spans="2:7">
      <c r="B4036" s="444">
        <v>38684</v>
      </c>
      <c r="C4036" s="445">
        <v>40.016029000000003</v>
      </c>
      <c r="D4036" s="446">
        <f t="shared" si="125"/>
        <v>-0.13167227833894501</v>
      </c>
      <c r="E4036" s="80">
        <v>-9.8035465121284471E-3</v>
      </c>
      <c r="F4036">
        <v>4026</v>
      </c>
      <c r="G4036" s="80">
        <f t="shared" ca="1" si="126"/>
        <v>3.6476037848854538E-2</v>
      </c>
    </row>
    <row r="4037" spans="2:7">
      <c r="B4037" s="444">
        <v>44550</v>
      </c>
      <c r="C4037" s="445">
        <v>1029.991211</v>
      </c>
      <c r="D4037" s="446">
        <f t="shared" si="125"/>
        <v>4.5799197164252625E-2</v>
      </c>
      <c r="E4037" s="80">
        <v>-9.8172306490619254E-3</v>
      </c>
      <c r="F4037">
        <v>4027</v>
      </c>
      <c r="G4037" s="80">
        <f t="shared" ca="1" si="126"/>
        <v>2.0516957975319817E-2</v>
      </c>
    </row>
    <row r="4038" spans="2:7">
      <c r="B4038" s="444">
        <v>42599</v>
      </c>
      <c r="C4038" s="445">
        <v>319.91961700000002</v>
      </c>
      <c r="D4038" s="446">
        <f t="shared" si="125"/>
        <v>5.3700405659443895E-2</v>
      </c>
      <c r="E4038" s="80">
        <v>-9.844200661651481E-3</v>
      </c>
      <c r="F4038">
        <v>4028</v>
      </c>
      <c r="G4038" s="80">
        <f t="shared" ca="1" si="126"/>
        <v>2.9811791707042408E-2</v>
      </c>
    </row>
    <row r="4039" spans="2:7">
      <c r="B4039" s="444">
        <v>40428</v>
      </c>
      <c r="C4039" s="445">
        <v>73.655204999999995</v>
      </c>
      <c r="D4039" s="446">
        <f t="shared" si="125"/>
        <v>3.7173862849226413E-2</v>
      </c>
      <c r="E4039" s="80">
        <v>-9.8554563715472776E-3</v>
      </c>
      <c r="F4039">
        <v>4029</v>
      </c>
      <c r="G4039" s="80">
        <f t="shared" ca="1" si="126"/>
        <v>-3.4031504953471667E-2</v>
      </c>
    </row>
    <row r="4040" spans="2:7">
      <c r="B4040" s="444">
        <v>38979</v>
      </c>
      <c r="C4040" s="445">
        <v>44.997013000000003</v>
      </c>
      <c r="D4040" s="446">
        <f t="shared" si="125"/>
        <v>-0.11602222474203427</v>
      </c>
      <c r="E4040" s="80">
        <v>-9.8641025285568507E-3</v>
      </c>
      <c r="F4040">
        <v>4030</v>
      </c>
      <c r="G4040" s="80">
        <f t="shared" ca="1" si="126"/>
        <v>1.984132490663989E-3</v>
      </c>
    </row>
    <row r="4041" spans="2:7">
      <c r="B4041" s="444">
        <v>44095</v>
      </c>
      <c r="C4041" s="445">
        <v>689.11975099999995</v>
      </c>
      <c r="D4041" s="446">
        <f t="shared" si="125"/>
        <v>0.14413596263622219</v>
      </c>
      <c r="E4041" s="80">
        <v>-9.8691776534394204E-3</v>
      </c>
      <c r="F4041">
        <v>4031</v>
      </c>
      <c r="G4041" s="80">
        <f t="shared" ca="1" si="126"/>
        <v>-4.7967081034198293E-3</v>
      </c>
    </row>
    <row r="4042" spans="2:7">
      <c r="B4042" s="444">
        <v>38540</v>
      </c>
      <c r="C4042" s="445">
        <v>29.902000000000001</v>
      </c>
      <c r="D4042" s="446">
        <f t="shared" si="125"/>
        <v>-8.9771143808601628E-2</v>
      </c>
      <c r="E4042" s="80">
        <v>-9.8753854232742633E-3</v>
      </c>
      <c r="F4042">
        <v>4032</v>
      </c>
      <c r="G4042" s="80">
        <f t="shared" ca="1" si="126"/>
        <v>-3.3379125688662123E-2</v>
      </c>
    </row>
    <row r="4043" spans="2:7">
      <c r="B4043" s="444">
        <v>42341</v>
      </c>
      <c r="C4043" s="445">
        <v>339.27896099999998</v>
      </c>
      <c r="D4043" s="446">
        <f t="shared" ref="D4043:D4106" si="127">B4043/B4044-1</f>
        <v>-5.936062915157847E-2</v>
      </c>
      <c r="E4043" s="80">
        <v>-9.8874168681750696E-3</v>
      </c>
      <c r="F4043">
        <v>4033</v>
      </c>
      <c r="G4043" s="80">
        <f t="shared" ref="G4043:G4106" ca="1" si="128">_xlfn.NORM.INV(RAND(),M$13,M$14)</f>
        <v>-2.5462479959154405E-2</v>
      </c>
    </row>
    <row r="4044" spans="2:7">
      <c r="B4044" s="444">
        <v>45013</v>
      </c>
      <c r="C4044" s="445">
        <v>976.84210199999995</v>
      </c>
      <c r="D4044" s="446">
        <f t="shared" si="127"/>
        <v>0.17209144880741589</v>
      </c>
      <c r="E4044" s="80">
        <v>-9.8906505413105528E-3</v>
      </c>
      <c r="F4044">
        <v>4034</v>
      </c>
      <c r="G4044" s="80">
        <f t="shared" ca="1" si="128"/>
        <v>1.0223012991435245E-2</v>
      </c>
    </row>
    <row r="4045" spans="2:7">
      <c r="B4045" s="444">
        <v>38404</v>
      </c>
      <c r="C4045" s="445">
        <v>26.396381000000002</v>
      </c>
      <c r="D4045" s="446">
        <f t="shared" si="127"/>
        <v>-1.0129649199680402E-2</v>
      </c>
      <c r="E4045" s="80">
        <v>-9.8934210437970904E-3</v>
      </c>
      <c r="F4045">
        <v>4035</v>
      </c>
      <c r="G4045" s="80">
        <f t="shared" ca="1" si="128"/>
        <v>4.1858261670113264E-2</v>
      </c>
    </row>
    <row r="4046" spans="2:7">
      <c r="B4046" s="444">
        <v>38797</v>
      </c>
      <c r="C4046" s="445">
        <v>49.805256</v>
      </c>
      <c r="D4046" s="446">
        <f t="shared" si="127"/>
        <v>-9.2658855445637123E-2</v>
      </c>
      <c r="E4046" s="80">
        <v>-9.9086749067897051E-3</v>
      </c>
      <c r="F4046">
        <v>4036</v>
      </c>
      <c r="G4046" s="80">
        <f t="shared" ca="1" si="128"/>
        <v>7.9004383088113958E-3</v>
      </c>
    </row>
    <row r="4047" spans="2:7">
      <c r="B4047" s="444">
        <v>42759</v>
      </c>
      <c r="C4047" s="445">
        <v>348.76516700000002</v>
      </c>
      <c r="D4047" s="446">
        <f t="shared" si="127"/>
        <v>-2.0412371134020613E-2</v>
      </c>
      <c r="E4047" s="80">
        <v>-9.9145977407558705E-3</v>
      </c>
      <c r="F4047">
        <v>4037</v>
      </c>
      <c r="G4047" s="80">
        <f t="shared" ca="1" si="128"/>
        <v>5.7261729605094479E-3</v>
      </c>
    </row>
    <row r="4048" spans="2:7">
      <c r="B4048" s="444">
        <v>43650</v>
      </c>
      <c r="C4048" s="445">
        <v>441.11047400000001</v>
      </c>
      <c r="D4048" s="446">
        <f t="shared" si="127"/>
        <v>0.14132566348542297</v>
      </c>
      <c r="E4048" s="80">
        <v>-9.9407933514490399E-3</v>
      </c>
      <c r="F4048">
        <v>4038</v>
      </c>
      <c r="G4048" s="80">
        <f t="shared" ca="1" si="128"/>
        <v>8.4744168330408726E-3</v>
      </c>
    </row>
    <row r="4049" spans="2:7">
      <c r="B4049" s="444">
        <v>38245</v>
      </c>
      <c r="C4049" s="445">
        <v>26.097187000000002</v>
      </c>
      <c r="D4049" s="446">
        <f t="shared" si="127"/>
        <v>-0.14980882091410275</v>
      </c>
      <c r="E4049" s="80">
        <v>-9.9494492468336082E-3</v>
      </c>
      <c r="F4049">
        <v>4039</v>
      </c>
      <c r="G4049" s="80">
        <f t="shared" ca="1" si="128"/>
        <v>-9.7147996886721901E-3</v>
      </c>
    </row>
    <row r="4050" spans="2:7">
      <c r="B4050" s="444">
        <v>44984</v>
      </c>
      <c r="C4050" s="445">
        <v>1017.04718</v>
      </c>
      <c r="D4050" s="446">
        <f t="shared" si="127"/>
        <v>3.4566822290195809E-2</v>
      </c>
      <c r="E4050" s="80">
        <v>-9.955933323529953E-3</v>
      </c>
      <c r="F4050">
        <v>4040</v>
      </c>
      <c r="G4050" s="80">
        <f t="shared" ca="1" si="128"/>
        <v>6.0210482571045373E-2</v>
      </c>
    </row>
    <row r="4051" spans="2:7">
      <c r="B4051" s="444">
        <v>43481</v>
      </c>
      <c r="C4051" s="445">
        <v>396.16201799999999</v>
      </c>
      <c r="D4051" s="446">
        <f t="shared" si="127"/>
        <v>-2.2679253764890994E-2</v>
      </c>
      <c r="E4051" s="80">
        <v>-9.971564292014401E-3</v>
      </c>
      <c r="F4051">
        <v>4041</v>
      </c>
      <c r="G4051" s="80">
        <f t="shared" ca="1" si="128"/>
        <v>-1.8099385789261575E-2</v>
      </c>
    </row>
    <row r="4052" spans="2:7">
      <c r="B4052" s="444">
        <v>44490</v>
      </c>
      <c r="C4052" s="445">
        <v>1075.1015629999999</v>
      </c>
      <c r="D4052" s="446">
        <f t="shared" si="127"/>
        <v>3.0887225710776844E-2</v>
      </c>
      <c r="E4052" s="80">
        <v>-9.9763026279559019E-3</v>
      </c>
      <c r="F4052">
        <v>4042</v>
      </c>
      <c r="G4052" s="80">
        <f t="shared" ca="1" si="128"/>
        <v>-2.3951137161570168E-2</v>
      </c>
    </row>
    <row r="4053" spans="2:7">
      <c r="B4053" s="444">
        <v>43157</v>
      </c>
      <c r="C4053" s="445">
        <v>396.96551499999998</v>
      </c>
      <c r="D4053" s="446">
        <f t="shared" si="127"/>
        <v>9.9905701251369772E-2</v>
      </c>
      <c r="E4053" s="80">
        <v>-9.9937789288364609E-3</v>
      </c>
      <c r="F4053">
        <v>4043</v>
      </c>
      <c r="G4053" s="80">
        <f t="shared" ca="1" si="128"/>
        <v>-9.0044892927401265E-3</v>
      </c>
    </row>
    <row r="4054" spans="2:7">
      <c r="B4054" s="444">
        <v>39237</v>
      </c>
      <c r="C4054" s="445">
        <v>56.70908</v>
      </c>
      <c r="D4054" s="446">
        <f t="shared" si="127"/>
        <v>1.8825301204819178E-2</v>
      </c>
      <c r="E4054" s="80">
        <v>-9.9960423639883222E-3</v>
      </c>
      <c r="F4054">
        <v>4044</v>
      </c>
      <c r="G4054" s="80">
        <f t="shared" ca="1" si="128"/>
        <v>4.6543244689140367E-2</v>
      </c>
    </row>
    <row r="4055" spans="2:7">
      <c r="B4055" s="444">
        <v>38512</v>
      </c>
      <c r="C4055" s="445">
        <v>29.051237</v>
      </c>
      <c r="D4055" s="446">
        <f t="shared" si="127"/>
        <v>-9.7699264326882473E-2</v>
      </c>
      <c r="E4055" s="80">
        <v>-1.0002670663927349E-2</v>
      </c>
      <c r="F4055">
        <v>4045</v>
      </c>
      <c r="G4055" s="80">
        <f t="shared" ca="1" si="128"/>
        <v>2.6844538923796322E-2</v>
      </c>
    </row>
    <row r="4056" spans="2:7">
      <c r="B4056" s="444">
        <v>42682</v>
      </c>
      <c r="C4056" s="445">
        <v>332.41168199999998</v>
      </c>
      <c r="D4056" s="446">
        <f t="shared" si="127"/>
        <v>7.9245473854556492E-2</v>
      </c>
      <c r="E4056" s="80">
        <v>-1.0034378475144101E-2</v>
      </c>
      <c r="F4056">
        <v>4046</v>
      </c>
      <c r="G4056" s="80">
        <f t="shared" ca="1" si="128"/>
        <v>2.1368114685227611E-2</v>
      </c>
    </row>
    <row r="4057" spans="2:7">
      <c r="B4057" s="444">
        <v>39548</v>
      </c>
      <c r="C4057" s="445">
        <v>40.129009000000003</v>
      </c>
      <c r="D4057" s="446">
        <f t="shared" si="127"/>
        <v>-5.4101889500119626E-2</v>
      </c>
      <c r="E4057" s="80">
        <v>-1.0042262840245231E-2</v>
      </c>
      <c r="F4057">
        <v>4047</v>
      </c>
      <c r="G4057" s="80">
        <f t="shared" ca="1" si="128"/>
        <v>-3.5024293741132487E-3</v>
      </c>
    </row>
    <row r="4058" spans="2:7">
      <c r="B4058" s="444">
        <v>41810</v>
      </c>
      <c r="C4058" s="445">
        <v>278.84390300000001</v>
      </c>
      <c r="D4058" s="446">
        <f t="shared" si="127"/>
        <v>-2.5248875107826474E-2</v>
      </c>
      <c r="E4058" s="80">
        <v>-1.0043705191804531E-2</v>
      </c>
      <c r="F4058">
        <v>4048</v>
      </c>
      <c r="G4058" s="80">
        <f t="shared" ca="1" si="128"/>
        <v>-6.9261356692093415E-4</v>
      </c>
    </row>
    <row r="4059" spans="2:7">
      <c r="B4059" s="444">
        <v>42893</v>
      </c>
      <c r="C4059" s="445">
        <v>367.03280599999999</v>
      </c>
      <c r="D4059" s="446">
        <f t="shared" si="127"/>
        <v>8.1599717578233255E-2</v>
      </c>
      <c r="E4059" s="80">
        <v>-1.0062163914958733E-2</v>
      </c>
      <c r="F4059">
        <v>4049</v>
      </c>
      <c r="G4059" s="80">
        <f t="shared" ca="1" si="128"/>
        <v>1.5066900404258775E-2</v>
      </c>
    </row>
    <row r="4060" spans="2:7">
      <c r="B4060" s="444">
        <v>39657</v>
      </c>
      <c r="C4060" s="445">
        <v>34.456862999999998</v>
      </c>
      <c r="D4060" s="446">
        <f t="shared" si="127"/>
        <v>-3.4663226308999318E-2</v>
      </c>
      <c r="E4060" s="80">
        <v>-1.00639066808067E-2</v>
      </c>
      <c r="F4060">
        <v>4050</v>
      </c>
      <c r="G4060" s="80">
        <f t="shared" ca="1" si="128"/>
        <v>-3.4721066083702165E-2</v>
      </c>
    </row>
    <row r="4061" spans="2:7">
      <c r="B4061" s="444">
        <v>41081</v>
      </c>
      <c r="C4061" s="445">
        <v>90.772919000000002</v>
      </c>
      <c r="D4061" s="446">
        <f t="shared" si="127"/>
        <v>4.7824312605213581E-2</v>
      </c>
      <c r="E4061" s="80">
        <v>-1.0066666817891035E-2</v>
      </c>
      <c r="F4061">
        <v>4051</v>
      </c>
      <c r="G4061" s="80">
        <f t="shared" ca="1" si="128"/>
        <v>7.3140279240255244E-3</v>
      </c>
    </row>
    <row r="4062" spans="2:7">
      <c r="B4062" s="444">
        <v>39206</v>
      </c>
      <c r="C4062" s="445">
        <v>56.285851000000001</v>
      </c>
      <c r="D4062" s="446">
        <f t="shared" si="127"/>
        <v>-3.1304820497615737E-2</v>
      </c>
      <c r="E4062" s="80">
        <v>-1.0070239541792425E-2</v>
      </c>
      <c r="F4062">
        <v>4052</v>
      </c>
      <c r="G4062" s="80">
        <f t="shared" ca="1" si="128"/>
        <v>3.7299658204609482E-2</v>
      </c>
    </row>
    <row r="4063" spans="2:7">
      <c r="B4063" s="444">
        <v>40473</v>
      </c>
      <c r="C4063" s="445">
        <v>76.858138999999994</v>
      </c>
      <c r="D4063" s="446">
        <f t="shared" si="127"/>
        <v>-6.2234991542899465E-2</v>
      </c>
      <c r="E4063" s="80">
        <v>-1.0092892139023757E-2</v>
      </c>
      <c r="F4063">
        <v>4053</v>
      </c>
      <c r="G4063" s="80">
        <f t="shared" ca="1" si="128"/>
        <v>3.034802385395987E-2</v>
      </c>
    </row>
    <row r="4064" spans="2:7">
      <c r="B4064" s="444">
        <v>43159</v>
      </c>
      <c r="C4064" s="445">
        <v>394.55282599999998</v>
      </c>
      <c r="D4064" s="446">
        <f t="shared" si="127"/>
        <v>1.7872893551831304E-3</v>
      </c>
      <c r="E4064" s="80">
        <v>-1.0106346658389942E-2</v>
      </c>
      <c r="F4064">
        <v>4054</v>
      </c>
      <c r="G4064" s="80">
        <f t="shared" ca="1" si="128"/>
        <v>4.1674797526526416E-3</v>
      </c>
    </row>
    <row r="4065" spans="2:7">
      <c r="B4065" s="444">
        <v>43082</v>
      </c>
      <c r="C4065" s="445">
        <v>362.80297899999999</v>
      </c>
      <c r="D4065" s="446">
        <f t="shared" si="127"/>
        <v>3.7045952386683734E-2</v>
      </c>
      <c r="E4065" s="80">
        <v>-1.0111850876353801E-2</v>
      </c>
      <c r="F4065">
        <v>4055</v>
      </c>
      <c r="G4065" s="80">
        <f t="shared" ca="1" si="128"/>
        <v>-6.863098524686089E-4</v>
      </c>
    </row>
    <row r="4066" spans="2:7">
      <c r="B4066" s="444">
        <v>41543</v>
      </c>
      <c r="C4066" s="445">
        <v>200.66776999999999</v>
      </c>
      <c r="D4066" s="446">
        <f t="shared" si="127"/>
        <v>1.1763273258645901E-2</v>
      </c>
      <c r="E4066" s="80">
        <v>-1.0112596294159171E-2</v>
      </c>
      <c r="F4066">
        <v>4056</v>
      </c>
      <c r="G4066" s="80">
        <f t="shared" ca="1" si="128"/>
        <v>1.5326088179794471E-2</v>
      </c>
    </row>
    <row r="4067" spans="2:7">
      <c r="B4067" s="444">
        <v>41060</v>
      </c>
      <c r="C4067" s="445">
        <v>94.955039999999997</v>
      </c>
      <c r="D4067" s="446">
        <f t="shared" si="127"/>
        <v>-7.9826094751467846E-2</v>
      </c>
      <c r="E4067" s="80">
        <v>-1.0114126375915355E-2</v>
      </c>
      <c r="F4067">
        <v>4057</v>
      </c>
      <c r="G4067" s="80">
        <f t="shared" ca="1" si="128"/>
        <v>-1.9029065350062345E-2</v>
      </c>
    </row>
    <row r="4068" spans="2:7">
      <c r="B4068" s="444">
        <v>44622</v>
      </c>
      <c r="C4068" s="445">
        <v>998.93859899999995</v>
      </c>
      <c r="D4068" s="446">
        <f t="shared" si="127"/>
        <v>0.16851284468536409</v>
      </c>
      <c r="E4068" s="80">
        <v>-1.0115724970933937E-2</v>
      </c>
      <c r="F4068">
        <v>4058</v>
      </c>
      <c r="G4068" s="80">
        <f t="shared" ca="1" si="128"/>
        <v>2.7092544915069086E-2</v>
      </c>
    </row>
    <row r="4069" spans="2:7">
      <c r="B4069" s="444">
        <v>38187</v>
      </c>
      <c r="C4069" s="445">
        <v>22.994026000000002</v>
      </c>
      <c r="D4069" s="446">
        <f t="shared" si="127"/>
        <v>-0.13482713308260452</v>
      </c>
      <c r="E4069" s="80">
        <v>-1.0115886136850882E-2</v>
      </c>
      <c r="F4069">
        <v>4059</v>
      </c>
      <c r="G4069" s="80">
        <f t="shared" ca="1" si="128"/>
        <v>4.5046646956205805E-2</v>
      </c>
    </row>
    <row r="4070" spans="2:7">
      <c r="B4070" s="444">
        <v>44138</v>
      </c>
      <c r="C4070" s="445">
        <v>702.17529300000001</v>
      </c>
      <c r="D4070" s="446">
        <f t="shared" si="127"/>
        <v>2.5296754860740123E-2</v>
      </c>
      <c r="E4070" s="80">
        <v>-1.0153199801459234E-2</v>
      </c>
      <c r="F4070">
        <v>4060</v>
      </c>
      <c r="G4070" s="80">
        <f t="shared" ca="1" si="128"/>
        <v>-3.5728468096385219E-2</v>
      </c>
    </row>
    <row r="4071" spans="2:7">
      <c r="B4071" s="444">
        <v>43049</v>
      </c>
      <c r="C4071" s="445">
        <v>363.09609999999998</v>
      </c>
      <c r="D4071" s="446">
        <f t="shared" si="127"/>
        <v>6.8531572676727492E-2</v>
      </c>
      <c r="E4071" s="80">
        <v>-1.0160348358165705E-2</v>
      </c>
      <c r="F4071">
        <v>4061</v>
      </c>
      <c r="G4071" s="80">
        <f t="shared" ca="1" si="128"/>
        <v>1.4286616180916822E-2</v>
      </c>
    </row>
    <row r="4072" spans="2:7">
      <c r="B4072" s="444">
        <v>40288</v>
      </c>
      <c r="C4072" s="445">
        <v>63.136066</v>
      </c>
      <c r="D4072" s="446">
        <f t="shared" si="127"/>
        <v>4.2875660584305031E-3</v>
      </c>
      <c r="E4072" s="80">
        <v>-1.0174128180529207E-2</v>
      </c>
      <c r="F4072">
        <v>4062</v>
      </c>
      <c r="G4072" s="80">
        <f t="shared" ca="1" si="128"/>
        <v>-6.3985109841713465E-3</v>
      </c>
    </row>
    <row r="4073" spans="2:7">
      <c r="B4073" s="444">
        <v>40116</v>
      </c>
      <c r="C4073" s="445">
        <v>55.662823000000003</v>
      </c>
      <c r="D4073" s="446">
        <f t="shared" si="127"/>
        <v>6.6064310390645753E-2</v>
      </c>
      <c r="E4073" s="80">
        <v>-1.0180398899118814E-2</v>
      </c>
      <c r="F4073">
        <v>4063</v>
      </c>
      <c r="G4073" s="80">
        <f t="shared" ca="1" si="128"/>
        <v>9.7595898349462102E-3</v>
      </c>
    </row>
    <row r="4074" spans="2:7">
      <c r="B4074" s="444">
        <v>37630</v>
      </c>
      <c r="C4074" s="445">
        <v>13.228327</v>
      </c>
      <c r="D4074" s="446">
        <f t="shared" si="127"/>
        <v>-0.12023940336193395</v>
      </c>
      <c r="E4074" s="80">
        <v>-1.0187306272786634E-2</v>
      </c>
      <c r="F4074">
        <v>4064</v>
      </c>
      <c r="G4074" s="80">
        <f t="shared" ca="1" si="128"/>
        <v>-6.8261601578527278E-3</v>
      </c>
    </row>
    <row r="4075" spans="2:7">
      <c r="B4075" s="444">
        <v>42773</v>
      </c>
      <c r="C4075" s="445">
        <v>337.66229199999998</v>
      </c>
      <c r="D4075" s="446">
        <f t="shared" si="127"/>
        <v>2.098152480068749E-2</v>
      </c>
      <c r="E4075" s="80">
        <v>-1.0192642536246077E-2</v>
      </c>
      <c r="F4075">
        <v>4065</v>
      </c>
      <c r="G4075" s="80">
        <f t="shared" ca="1" si="128"/>
        <v>9.8954507120063689E-3</v>
      </c>
    </row>
    <row r="4076" spans="2:7">
      <c r="B4076" s="444">
        <v>41894</v>
      </c>
      <c r="C4076" s="445">
        <v>315.46881100000002</v>
      </c>
      <c r="D4076" s="446">
        <f t="shared" si="127"/>
        <v>-4.8339466630321182E-2</v>
      </c>
      <c r="E4076" s="80">
        <v>-1.0197551344952371E-2</v>
      </c>
      <c r="F4076">
        <v>4066</v>
      </c>
      <c r="G4076" s="80">
        <f t="shared" ca="1" si="128"/>
        <v>1.858027997402744E-2</v>
      </c>
    </row>
    <row r="4077" spans="2:7">
      <c r="B4077" s="444">
        <v>44022</v>
      </c>
      <c r="C4077" s="445">
        <v>497.00607300000001</v>
      </c>
      <c r="D4077" s="446">
        <f t="shared" si="127"/>
        <v>8.2179994591804029E-2</v>
      </c>
      <c r="E4077" s="80">
        <v>-1.0199942207137158E-2</v>
      </c>
      <c r="F4077">
        <v>4067</v>
      </c>
      <c r="G4077" s="80">
        <f t="shared" ca="1" si="128"/>
        <v>-3.6253199028955019E-2</v>
      </c>
    </row>
    <row r="4078" spans="2:7">
      <c r="B4078" s="444">
        <v>40679</v>
      </c>
      <c r="C4078" s="445">
        <v>92.843536</v>
      </c>
      <c r="D4078" s="446">
        <f t="shared" si="127"/>
        <v>-5.5493081699505842E-3</v>
      </c>
      <c r="E4078" s="80">
        <v>-1.0202911869143572E-2</v>
      </c>
      <c r="F4078">
        <v>4068</v>
      </c>
      <c r="G4078" s="80">
        <f t="shared" ca="1" si="128"/>
        <v>4.6014529293454898E-2</v>
      </c>
    </row>
    <row r="4079" spans="2:7">
      <c r="B4079" s="444">
        <v>40906</v>
      </c>
      <c r="C4079" s="445">
        <v>72.428223000000003</v>
      </c>
      <c r="D4079" s="446">
        <f t="shared" si="127"/>
        <v>-6.2584503975983696E-2</v>
      </c>
      <c r="E4079" s="80">
        <v>-1.0208075820659523E-2</v>
      </c>
      <c r="F4079">
        <v>4069</v>
      </c>
      <c r="G4079" s="80">
        <f t="shared" ca="1" si="128"/>
        <v>-3.2379848559970593E-2</v>
      </c>
    </row>
    <row r="4080" spans="2:7">
      <c r="B4080" s="444">
        <v>43637</v>
      </c>
      <c r="C4080" s="445">
        <v>456.156677</v>
      </c>
      <c r="D4080" s="446">
        <f t="shared" si="127"/>
        <v>-2.3868110236220486E-2</v>
      </c>
      <c r="E4080" s="80">
        <v>-1.0208256446945008E-2</v>
      </c>
      <c r="F4080">
        <v>4070</v>
      </c>
      <c r="G4080" s="80">
        <f t="shared" ca="1" si="128"/>
        <v>-1.9804263061087325E-2</v>
      </c>
    </row>
    <row r="4081" spans="2:7">
      <c r="B4081" s="444">
        <v>44704</v>
      </c>
      <c r="C4081" s="445">
        <v>927.08575399999995</v>
      </c>
      <c r="D4081" s="446">
        <f t="shared" si="127"/>
        <v>-1.4853012473004523E-2</v>
      </c>
      <c r="E4081" s="80">
        <v>-1.0254035715419385E-2</v>
      </c>
      <c r="F4081">
        <v>4071</v>
      </c>
      <c r="G4081" s="80">
        <f t="shared" ca="1" si="128"/>
        <v>1.124178138612855E-2</v>
      </c>
    </row>
    <row r="4082" spans="2:7">
      <c r="B4082" s="444">
        <v>45378</v>
      </c>
      <c r="C4082" s="445">
        <v>1514.1085210000001</v>
      </c>
      <c r="D4082" s="446">
        <f t="shared" si="127"/>
        <v>0.10194269062651773</v>
      </c>
      <c r="E4082" s="80">
        <v>-1.0273667569728473E-2</v>
      </c>
      <c r="F4082">
        <v>4072</v>
      </c>
      <c r="G4082" s="80">
        <f t="shared" ca="1" si="128"/>
        <v>1.1267625735544047E-2</v>
      </c>
    </row>
    <row r="4083" spans="2:7">
      <c r="B4083" s="444">
        <v>41180</v>
      </c>
      <c r="C4083" s="445">
        <v>108.782448</v>
      </c>
      <c r="D4083" s="446">
        <f t="shared" si="127"/>
        <v>-4.1969104783175171E-2</v>
      </c>
      <c r="E4083" s="80">
        <v>-1.0283359378241097E-2</v>
      </c>
      <c r="F4083">
        <v>4073</v>
      </c>
      <c r="G4083" s="80">
        <f t="shared" ca="1" si="128"/>
        <v>2.9728494781999518E-2</v>
      </c>
    </row>
    <row r="4084" spans="2:7">
      <c r="B4084" s="444">
        <v>42984</v>
      </c>
      <c r="C4084" s="445">
        <v>355.562836</v>
      </c>
      <c r="D4084" s="446">
        <f t="shared" si="127"/>
        <v>9.7931034482758639E-2</v>
      </c>
      <c r="E4084" s="80">
        <v>-1.0291921611213839E-2</v>
      </c>
      <c r="F4084">
        <v>4074</v>
      </c>
      <c r="G4084" s="80">
        <f t="shared" ca="1" si="128"/>
        <v>3.5492468194593702E-2</v>
      </c>
    </row>
    <row r="4085" spans="2:7">
      <c r="B4085" s="444">
        <v>39150</v>
      </c>
      <c r="C4085" s="445">
        <v>51.525562000000001</v>
      </c>
      <c r="D4085" s="446">
        <f t="shared" si="127"/>
        <v>-0.11503424580121613</v>
      </c>
      <c r="E4085" s="80">
        <v>-1.0297746826456677E-2</v>
      </c>
      <c r="F4085">
        <v>4075</v>
      </c>
      <c r="G4085" s="80">
        <f t="shared" ca="1" si="128"/>
        <v>-4.8771136258373158E-3</v>
      </c>
    </row>
    <row r="4086" spans="2:7">
      <c r="B4086" s="444">
        <v>44239</v>
      </c>
      <c r="C4086" s="445">
        <v>831.74194299999999</v>
      </c>
      <c r="D4086" s="446">
        <f t="shared" si="127"/>
        <v>0.16916856070616837</v>
      </c>
      <c r="E4086" s="80">
        <v>-1.0305137096793593E-2</v>
      </c>
      <c r="F4086">
        <v>4076</v>
      </c>
      <c r="G4086" s="80">
        <f t="shared" ca="1" si="128"/>
        <v>-3.8507923518226539E-3</v>
      </c>
    </row>
    <row r="4087" spans="2:7">
      <c r="B4087" s="444">
        <v>37838</v>
      </c>
      <c r="C4087" s="445">
        <v>12.720534000000001</v>
      </c>
      <c r="D4087" s="446">
        <f t="shared" si="127"/>
        <v>-0.12399870352363751</v>
      </c>
      <c r="E4087" s="80">
        <v>-1.0306309009078918E-2</v>
      </c>
      <c r="F4087">
        <v>4077</v>
      </c>
      <c r="G4087" s="80">
        <f t="shared" ca="1" si="128"/>
        <v>-2.8604403147137868E-3</v>
      </c>
    </row>
    <row r="4088" spans="2:7">
      <c r="B4088" s="444">
        <v>43194</v>
      </c>
      <c r="C4088" s="445">
        <v>402.50427200000001</v>
      </c>
      <c r="D4088" s="446">
        <f t="shared" si="127"/>
        <v>-1.7794827944812575E-3</v>
      </c>
      <c r="E4088" s="80">
        <v>-1.0317289720725653E-2</v>
      </c>
      <c r="F4088">
        <v>4078</v>
      </c>
      <c r="G4088" s="80">
        <f t="shared" ca="1" si="128"/>
        <v>5.1096843739197231E-3</v>
      </c>
    </row>
    <row r="4089" spans="2:7">
      <c r="B4089" s="444">
        <v>43271</v>
      </c>
      <c r="C4089" s="445">
        <v>383.07012900000001</v>
      </c>
      <c r="D4089" s="446">
        <f t="shared" si="127"/>
        <v>-5.5844096152962708E-3</v>
      </c>
      <c r="E4089" s="80">
        <v>-1.0321250203050525E-2</v>
      </c>
      <c r="F4089">
        <v>4079</v>
      </c>
      <c r="G4089" s="80">
        <f t="shared" ca="1" si="128"/>
        <v>-4.5734932987717879E-2</v>
      </c>
    </row>
    <row r="4090" spans="2:7">
      <c r="B4090" s="444">
        <v>43514</v>
      </c>
      <c r="C4090" s="445">
        <v>442.63189699999998</v>
      </c>
      <c r="D4090" s="446">
        <f t="shared" si="127"/>
        <v>0.10618501665099012</v>
      </c>
      <c r="E4090" s="80">
        <v>-1.0356883949744655E-2</v>
      </c>
      <c r="F4090">
        <v>4080</v>
      </c>
      <c r="G4090" s="80">
        <f t="shared" ca="1" si="128"/>
        <v>-2.4995065311351726E-3</v>
      </c>
    </row>
    <row r="4091" spans="2:7">
      <c r="B4091" s="444">
        <v>39337</v>
      </c>
      <c r="C4091" s="445">
        <v>46.776279000000002</v>
      </c>
      <c r="D4091" s="446">
        <f t="shared" si="127"/>
        <v>-7.4880647209614071E-2</v>
      </c>
      <c r="E4091" s="80">
        <v>-1.0357983980741392E-2</v>
      </c>
      <c r="F4091">
        <v>4081</v>
      </c>
      <c r="G4091" s="80">
        <f t="shared" ca="1" si="128"/>
        <v>-1.7567895409515446E-2</v>
      </c>
    </row>
    <row r="4092" spans="2:7">
      <c r="B4092" s="444">
        <v>42521</v>
      </c>
      <c r="C4092" s="445">
        <v>299.45584100000002</v>
      </c>
      <c r="D4092" s="446">
        <f t="shared" si="127"/>
        <v>-2.7291028045934973E-2</v>
      </c>
      <c r="E4092" s="80">
        <v>-1.0367246030785759E-2</v>
      </c>
      <c r="F4092">
        <v>4082</v>
      </c>
      <c r="G4092" s="80">
        <f t="shared" ca="1" si="128"/>
        <v>-2.1434944798292815E-2</v>
      </c>
    </row>
    <row r="4093" spans="2:7">
      <c r="B4093" s="444">
        <v>43714</v>
      </c>
      <c r="C4093" s="445">
        <v>467.263824</v>
      </c>
      <c r="D4093" s="446">
        <f t="shared" si="127"/>
        <v>-1.4895774647887272E-2</v>
      </c>
      <c r="E4093" s="80">
        <v>-1.038669722389185E-2</v>
      </c>
      <c r="F4093">
        <v>4083</v>
      </c>
      <c r="G4093" s="80">
        <f t="shared" ca="1" si="128"/>
        <v>1.733095299464172E-2</v>
      </c>
    </row>
    <row r="4094" spans="2:7">
      <c r="B4094" s="444">
        <v>44375</v>
      </c>
      <c r="C4094" s="445">
        <v>862.64434800000004</v>
      </c>
      <c r="D4094" s="446">
        <f t="shared" si="127"/>
        <v>6.0334528076463556E-2</v>
      </c>
      <c r="E4094" s="80">
        <v>-1.0395231530447746E-2</v>
      </c>
      <c r="F4094">
        <v>4084</v>
      </c>
      <c r="G4094" s="80">
        <f t="shared" ca="1" si="128"/>
        <v>3.2866428392762928E-3</v>
      </c>
    </row>
    <row r="4095" spans="2:7">
      <c r="B4095" s="444">
        <v>41850</v>
      </c>
      <c r="C4095" s="445">
        <v>308.50582900000001</v>
      </c>
      <c r="D4095" s="446">
        <f t="shared" si="127"/>
        <v>-2.4998252685040634E-2</v>
      </c>
      <c r="E4095" s="80">
        <v>-1.0406808044132743E-2</v>
      </c>
      <c r="F4095">
        <v>4085</v>
      </c>
      <c r="G4095" s="80">
        <f t="shared" ca="1" si="128"/>
        <v>4.5369788737473667E-2</v>
      </c>
    </row>
    <row r="4096" spans="2:7">
      <c r="B4096" s="444">
        <v>42923</v>
      </c>
      <c r="C4096" s="445">
        <v>346.77398699999998</v>
      </c>
      <c r="D4096" s="446">
        <f t="shared" si="127"/>
        <v>6.6605689626868525E-3</v>
      </c>
      <c r="E4096" s="80">
        <v>-1.0408523731641584E-2</v>
      </c>
      <c r="F4096">
        <v>4086</v>
      </c>
      <c r="G4096" s="80">
        <f t="shared" ca="1" si="128"/>
        <v>-2.1528298399016522E-2</v>
      </c>
    </row>
    <row r="4097" spans="2:7">
      <c r="B4097" s="444">
        <v>42639</v>
      </c>
      <c r="C4097" s="445">
        <v>321.71398900000003</v>
      </c>
      <c r="D4097" s="446">
        <f t="shared" si="127"/>
        <v>6.9692180326635045E-2</v>
      </c>
      <c r="E4097" s="80">
        <v>-1.0410572551176389E-2</v>
      </c>
      <c r="F4097">
        <v>4087</v>
      </c>
      <c r="G4097" s="80">
        <f t="shared" ca="1" si="128"/>
        <v>-9.2790548193316374E-3</v>
      </c>
    </row>
    <row r="4098" spans="2:7">
      <c r="B4098" s="444">
        <v>39861</v>
      </c>
      <c r="C4098" s="445">
        <v>19.647427</v>
      </c>
      <c r="D4098" s="446">
        <f t="shared" si="127"/>
        <v>2.6313756790854459E-2</v>
      </c>
      <c r="E4098" s="80">
        <v>-1.0411282607440731E-2</v>
      </c>
      <c r="F4098">
        <v>4088</v>
      </c>
      <c r="G4098" s="80">
        <f t="shared" ca="1" si="128"/>
        <v>7.4389781078453669E-3</v>
      </c>
    </row>
    <row r="4099" spans="2:7">
      <c r="B4099" s="444">
        <v>38839</v>
      </c>
      <c r="C4099" s="445">
        <v>46.141227999999998</v>
      </c>
      <c r="D4099" s="446">
        <f t="shared" si="127"/>
        <v>1.6674519658656628E-2</v>
      </c>
      <c r="E4099" s="80">
        <v>-1.0412567623225177E-2</v>
      </c>
      <c r="F4099">
        <v>4089</v>
      </c>
      <c r="G4099" s="80">
        <f t="shared" ca="1" si="128"/>
        <v>-1.0377455909092191E-2</v>
      </c>
    </row>
    <row r="4100" spans="2:7">
      <c r="B4100" s="444">
        <v>38202</v>
      </c>
      <c r="C4100" s="445">
        <v>23.44426</v>
      </c>
      <c r="D4100" s="446">
        <f t="shared" si="127"/>
        <v>-9.2006750172319518E-2</v>
      </c>
      <c r="E4100" s="80">
        <v>-1.0429962653051517E-2</v>
      </c>
      <c r="F4100">
        <v>4090</v>
      </c>
      <c r="G4100" s="80">
        <f t="shared" ca="1" si="128"/>
        <v>4.1727046419327465E-2</v>
      </c>
    </row>
    <row r="4101" spans="2:7">
      <c r="B4101" s="444">
        <v>42073</v>
      </c>
      <c r="C4101" s="445">
        <v>401.11001599999997</v>
      </c>
      <c r="D4101" s="446">
        <f t="shared" si="127"/>
        <v>-4.1158640807675617E-2</v>
      </c>
      <c r="E4101" s="80">
        <v>-1.0431984599459598E-2</v>
      </c>
      <c r="F4101">
        <v>4091</v>
      </c>
      <c r="G4101" s="80">
        <f t="shared" ca="1" si="128"/>
        <v>9.6243108120134448E-3</v>
      </c>
    </row>
    <row r="4102" spans="2:7">
      <c r="B4102" s="444">
        <v>43879</v>
      </c>
      <c r="C4102" s="445">
        <v>518.17523200000005</v>
      </c>
      <c r="D4102" s="446">
        <f t="shared" si="127"/>
        <v>0.12608427860185811</v>
      </c>
      <c r="E4102" s="80">
        <v>-1.0432799842570617E-2</v>
      </c>
      <c r="F4102">
        <v>4092</v>
      </c>
      <c r="G4102" s="80">
        <f t="shared" ca="1" si="128"/>
        <v>-2.2558198454577065E-2</v>
      </c>
    </row>
    <row r="4103" spans="2:7">
      <c r="B4103" s="444">
        <v>38966</v>
      </c>
      <c r="C4103" s="445">
        <v>46.793461000000001</v>
      </c>
      <c r="D4103" s="446">
        <f t="shared" si="127"/>
        <v>6.5612729902873035E-3</v>
      </c>
      <c r="E4103" s="80">
        <v>-1.0438498966324095E-2</v>
      </c>
      <c r="F4103">
        <v>4093</v>
      </c>
      <c r="G4103" s="80">
        <f t="shared" ca="1" si="128"/>
        <v>2.8953702178037912E-2</v>
      </c>
    </row>
    <row r="4104" spans="2:7">
      <c r="B4104" s="444">
        <v>38712</v>
      </c>
      <c r="C4104" s="445">
        <v>41.533805999999998</v>
      </c>
      <c r="D4104" s="446">
        <f t="shared" si="127"/>
        <v>-0.10374366216748088</v>
      </c>
      <c r="E4104" s="80">
        <v>-1.0462642205263939E-2</v>
      </c>
      <c r="F4104">
        <v>4094</v>
      </c>
      <c r="G4104" s="80">
        <f t="shared" ca="1" si="128"/>
        <v>-8.738964382664173E-3</v>
      </c>
    </row>
    <row r="4105" spans="2:7">
      <c r="B4105" s="444">
        <v>43193</v>
      </c>
      <c r="C4105" s="445">
        <v>406.70031699999998</v>
      </c>
      <c r="D4105" s="446">
        <f t="shared" si="127"/>
        <v>0.14847509904544132</v>
      </c>
      <c r="E4105" s="80">
        <v>-1.0464527758821895E-2</v>
      </c>
      <c r="F4105">
        <v>4095</v>
      </c>
      <c r="G4105" s="80">
        <f t="shared" ca="1" si="128"/>
        <v>8.5239892954092206E-3</v>
      </c>
    </row>
    <row r="4106" spans="2:7">
      <c r="B4106" s="444">
        <v>37609</v>
      </c>
      <c r="C4106" s="445">
        <v>13.90906</v>
      </c>
      <c r="D4106" s="446">
        <f t="shared" si="127"/>
        <v>-9.784590289771633E-2</v>
      </c>
      <c r="E4106" s="80">
        <v>-1.0471216852636189E-2</v>
      </c>
      <c r="F4106">
        <v>4096</v>
      </c>
      <c r="G4106" s="80">
        <f t="shared" ca="1" si="128"/>
        <v>8.3451172056395375E-3</v>
      </c>
    </row>
    <row r="4107" spans="2:7">
      <c r="B4107" s="444">
        <v>41688</v>
      </c>
      <c r="C4107" s="445">
        <v>286.29220600000002</v>
      </c>
      <c r="D4107" s="446">
        <f t="shared" ref="D4107:D4170" si="129">B4107/B4108-1</f>
        <v>4.0275490342865705E-2</v>
      </c>
      <c r="E4107" s="80">
        <v>-1.0483290387265698E-2</v>
      </c>
      <c r="F4107">
        <v>4097</v>
      </c>
      <c r="G4107" s="80">
        <f t="shared" ref="G4107:G4170" ca="1" si="130">_xlfn.NORM.INV(RAND(),M$13,M$14)</f>
        <v>-2.8400385419515332E-2</v>
      </c>
    </row>
    <row r="4108" spans="2:7">
      <c r="B4108" s="444">
        <v>40074</v>
      </c>
      <c r="C4108" s="445">
        <v>61.425868999999999</v>
      </c>
      <c r="D4108" s="446">
        <f t="shared" si="129"/>
        <v>5.283346031579228E-2</v>
      </c>
      <c r="E4108" s="80">
        <v>-1.0505918548738058E-2</v>
      </c>
      <c r="F4108">
        <v>4098</v>
      </c>
      <c r="G4108" s="80">
        <f t="shared" ca="1" si="130"/>
        <v>-2.5489832390066861E-2</v>
      </c>
    </row>
    <row r="4109" spans="2:7">
      <c r="B4109" s="444">
        <v>38063</v>
      </c>
      <c r="C4109" s="445">
        <v>20.103339999999999</v>
      </c>
      <c r="D4109" s="446">
        <f t="shared" si="129"/>
        <v>-2.0559930008748895E-2</v>
      </c>
      <c r="E4109" s="80">
        <v>-1.0517972259139863E-2</v>
      </c>
      <c r="F4109">
        <v>4099</v>
      </c>
      <c r="G4109" s="80">
        <f t="shared" ca="1" si="130"/>
        <v>-1.9605634842900302E-2</v>
      </c>
    </row>
    <row r="4110" spans="2:7">
      <c r="B4110" s="444">
        <v>38862</v>
      </c>
      <c r="C4110" s="445">
        <v>41.347450000000002</v>
      </c>
      <c r="D4110" s="446">
        <f t="shared" si="129"/>
        <v>-6.5637622619734604E-2</v>
      </c>
      <c r="E4110" s="80">
        <v>-1.053442596533094E-2</v>
      </c>
      <c r="F4110">
        <v>4100</v>
      </c>
      <c r="G4110" s="80">
        <f t="shared" ca="1" si="130"/>
        <v>-4.3055677642431435E-2</v>
      </c>
    </row>
    <row r="4111" spans="2:7">
      <c r="B4111" s="444">
        <v>41592</v>
      </c>
      <c r="C4111" s="445">
        <v>207.21925400000001</v>
      </c>
      <c r="D4111" s="446">
        <f t="shared" si="129"/>
        <v>6.5860283942391407E-2</v>
      </c>
      <c r="E4111" s="80">
        <v>-1.053680390891798E-2</v>
      </c>
      <c r="F4111">
        <v>4101</v>
      </c>
      <c r="G4111" s="80">
        <f t="shared" ca="1" si="130"/>
        <v>-1.3953245723473505E-2</v>
      </c>
    </row>
    <row r="4112" spans="2:7">
      <c r="B4112" s="444">
        <v>39022</v>
      </c>
      <c r="C4112" s="445">
        <v>50.165028</v>
      </c>
      <c r="D4112" s="446">
        <f t="shared" si="129"/>
        <v>-0.13382610818849749</v>
      </c>
      <c r="E4112" s="80">
        <v>-1.0540865102978247E-2</v>
      </c>
      <c r="F4112">
        <v>4102</v>
      </c>
      <c r="G4112" s="80">
        <f t="shared" ca="1" si="130"/>
        <v>5.7723779248213534E-4</v>
      </c>
    </row>
    <row r="4113" spans="2:7">
      <c r="B4113" s="444">
        <v>45051</v>
      </c>
      <c r="C4113" s="445">
        <v>1007.32605</v>
      </c>
      <c r="D4113" s="446">
        <f t="shared" si="129"/>
        <v>1.4342324492277125E-2</v>
      </c>
      <c r="E4113" s="80">
        <v>-1.0545548532579496E-2</v>
      </c>
      <c r="F4113">
        <v>4103</v>
      </c>
      <c r="G4113" s="80">
        <f t="shared" ca="1" si="130"/>
        <v>-2.8395745456158132E-2</v>
      </c>
    </row>
    <row r="4114" spans="2:7">
      <c r="B4114" s="444">
        <v>44414</v>
      </c>
      <c r="C4114" s="445">
        <v>924.793274</v>
      </c>
      <c r="D4114" s="446">
        <f t="shared" si="129"/>
        <v>0.17609363414892498</v>
      </c>
      <c r="E4114" s="80">
        <v>-1.0554842821636656E-2</v>
      </c>
      <c r="F4114">
        <v>4104</v>
      </c>
      <c r="G4114" s="80">
        <f t="shared" ca="1" si="130"/>
        <v>1.7580929456673753E-2</v>
      </c>
    </row>
    <row r="4115" spans="2:7">
      <c r="B4115" s="444">
        <v>37764</v>
      </c>
      <c r="C4115" s="445">
        <v>8.9599349999999998</v>
      </c>
      <c r="D4115" s="446">
        <f t="shared" si="129"/>
        <v>-7.1361825603698414E-2</v>
      </c>
      <c r="E4115" s="80">
        <v>-1.056494611570491E-2</v>
      </c>
      <c r="F4115">
        <v>4105</v>
      </c>
      <c r="G4115" s="80">
        <f t="shared" ca="1" si="130"/>
        <v>-2.0870716887286794E-3</v>
      </c>
    </row>
    <row r="4116" spans="2:7">
      <c r="B4116" s="444">
        <v>40666</v>
      </c>
      <c r="C4116" s="445">
        <v>95.705376000000001</v>
      </c>
      <c r="D4116" s="446">
        <f t="shared" si="129"/>
        <v>3.0118803353851531E-2</v>
      </c>
      <c r="E4116" s="80">
        <v>-1.0566739727607799E-2</v>
      </c>
      <c r="F4116">
        <v>4106</v>
      </c>
      <c r="G4116" s="80">
        <f t="shared" ca="1" si="130"/>
        <v>3.132128642066629E-2</v>
      </c>
    </row>
    <row r="4117" spans="2:7">
      <c r="B4117" s="444">
        <v>39477</v>
      </c>
      <c r="C4117" s="445">
        <v>42.783355999999998</v>
      </c>
      <c r="D4117" s="446">
        <f t="shared" si="129"/>
        <v>4.5748344370860838E-2</v>
      </c>
      <c r="E4117" s="80">
        <v>-1.059031650185327E-2</v>
      </c>
      <c r="F4117">
        <v>4107</v>
      </c>
      <c r="G4117" s="80">
        <f t="shared" ca="1" si="130"/>
        <v>3.1898172084294733E-2</v>
      </c>
    </row>
    <row r="4118" spans="2:7">
      <c r="B4118" s="444">
        <v>37750</v>
      </c>
      <c r="C4118" s="445">
        <v>10.310363000000001</v>
      </c>
      <c r="D4118" s="446">
        <f t="shared" si="129"/>
        <v>-1.1081130642076831E-2</v>
      </c>
      <c r="E4118" s="80">
        <v>-1.0594138893105787E-2</v>
      </c>
      <c r="F4118">
        <v>4108</v>
      </c>
      <c r="G4118" s="80">
        <f t="shared" ca="1" si="130"/>
        <v>2.0739787645746459E-2</v>
      </c>
    </row>
    <row r="4119" spans="2:7">
      <c r="B4119" s="444">
        <v>38173</v>
      </c>
      <c r="C4119" s="445">
        <v>22.648396000000002</v>
      </c>
      <c r="D4119" s="446">
        <f t="shared" si="129"/>
        <v>-0.15693809492259103</v>
      </c>
      <c r="E4119" s="80">
        <v>-1.0595460141953006E-2</v>
      </c>
      <c r="F4119">
        <v>4109</v>
      </c>
      <c r="G4119" s="80">
        <f t="shared" ca="1" si="130"/>
        <v>-1.4530507720803361E-2</v>
      </c>
    </row>
    <row r="4120" spans="2:7">
      <c r="B4120" s="444">
        <v>45279</v>
      </c>
      <c r="C4120" s="445">
        <v>1446.253418</v>
      </c>
      <c r="D4120" s="446">
        <f t="shared" si="129"/>
        <v>0.10801419307475846</v>
      </c>
      <c r="E4120" s="80">
        <v>-1.0636174028215817E-2</v>
      </c>
      <c r="F4120">
        <v>4110</v>
      </c>
      <c r="G4120" s="80">
        <f t="shared" ca="1" si="130"/>
        <v>3.8975040561201185E-2</v>
      </c>
    </row>
    <row r="4121" spans="2:7">
      <c r="B4121" s="444">
        <v>40865</v>
      </c>
      <c r="C4121" s="445">
        <v>75.490798999999996</v>
      </c>
      <c r="D4121" s="446">
        <f t="shared" si="129"/>
        <v>8.4585169064175458E-2</v>
      </c>
      <c r="E4121" s="80">
        <v>-1.0646012483656819E-2</v>
      </c>
      <c r="F4121">
        <v>4111</v>
      </c>
      <c r="G4121" s="80">
        <f t="shared" ca="1" si="130"/>
        <v>1.6520149325179947E-2</v>
      </c>
    </row>
    <row r="4122" spans="2:7">
      <c r="B4122" s="444">
        <v>37678</v>
      </c>
      <c r="C4122" s="445">
        <v>11.955171</v>
      </c>
      <c r="D4122" s="446">
        <f t="shared" si="129"/>
        <v>-1.4840727195633008E-3</v>
      </c>
      <c r="E4122" s="80">
        <v>-1.0657437900091438E-2</v>
      </c>
      <c r="F4122">
        <v>4112</v>
      </c>
      <c r="G4122" s="80">
        <f t="shared" ca="1" si="130"/>
        <v>-9.533732035128268E-3</v>
      </c>
    </row>
    <row r="4123" spans="2:7">
      <c r="B4123" s="444">
        <v>37734</v>
      </c>
      <c r="C4123" s="445">
        <v>10.586342</v>
      </c>
      <c r="D4123" s="446">
        <f t="shared" si="129"/>
        <v>-4.8514801553280584E-2</v>
      </c>
      <c r="E4123" s="80">
        <v>-1.0659967358253919E-2</v>
      </c>
      <c r="F4123">
        <v>4113</v>
      </c>
      <c r="G4123" s="80">
        <f t="shared" ca="1" si="130"/>
        <v>-2.0548730825333608E-2</v>
      </c>
    </row>
    <row r="4124" spans="2:7">
      <c r="B4124" s="444">
        <v>39658</v>
      </c>
      <c r="C4124" s="445">
        <v>34.089500000000001</v>
      </c>
      <c r="D4124" s="446">
        <f t="shared" si="129"/>
        <v>-1.7709855596562019E-2</v>
      </c>
      <c r="E4124" s="80">
        <v>-1.0661533523814937E-2</v>
      </c>
      <c r="F4124">
        <v>4114</v>
      </c>
      <c r="G4124" s="80">
        <f t="shared" ca="1" si="130"/>
        <v>-3.4757693766770612E-3</v>
      </c>
    </row>
    <row r="4125" spans="2:7">
      <c r="B4125" s="444">
        <v>40373</v>
      </c>
      <c r="C4125" s="445">
        <v>65.434639000000004</v>
      </c>
      <c r="D4125" s="446">
        <f t="shared" si="129"/>
        <v>5.0668817987820747E-2</v>
      </c>
      <c r="E4125" s="80">
        <v>-1.0668988761146636E-2</v>
      </c>
      <c r="F4125">
        <v>4115</v>
      </c>
      <c r="G4125" s="80">
        <f t="shared" ca="1" si="130"/>
        <v>-3.8729889995227787E-3</v>
      </c>
    </row>
    <row r="4126" spans="2:7">
      <c r="B4126" s="444">
        <v>38426</v>
      </c>
      <c r="C4126" s="445">
        <v>28.447514000000002</v>
      </c>
      <c r="D4126" s="446">
        <f t="shared" si="129"/>
        <v>-4.8060248724173804E-2</v>
      </c>
      <c r="E4126" s="80">
        <v>-1.0683224836893546E-2</v>
      </c>
      <c r="F4126">
        <v>4116</v>
      </c>
      <c r="G4126" s="80">
        <f t="shared" ca="1" si="130"/>
        <v>-2.8337330350045264E-2</v>
      </c>
    </row>
    <row r="4127" spans="2:7">
      <c r="B4127" s="444">
        <v>40366</v>
      </c>
      <c r="C4127" s="445">
        <v>65.278816000000006</v>
      </c>
      <c r="D4127" s="446">
        <f t="shared" si="129"/>
        <v>-9.584499944002689E-2</v>
      </c>
      <c r="E4127" s="80">
        <v>-1.0694423576743328E-2</v>
      </c>
      <c r="F4127">
        <v>4117</v>
      </c>
      <c r="G4127" s="80">
        <f t="shared" ca="1" si="130"/>
        <v>-1.2646868041636887E-2</v>
      </c>
    </row>
    <row r="4128" spans="2:7">
      <c r="B4128" s="444">
        <v>44645</v>
      </c>
      <c r="C4128" s="445">
        <v>1056.069336</v>
      </c>
      <c r="D4128" s="446">
        <f t="shared" si="129"/>
        <v>0.18167862152934022</v>
      </c>
      <c r="E4128" s="80">
        <v>-1.0695211451925868E-2</v>
      </c>
      <c r="F4128">
        <v>4118</v>
      </c>
      <c r="G4128" s="80">
        <f t="shared" ca="1" si="130"/>
        <v>2.6286928627530147E-2</v>
      </c>
    </row>
    <row r="4129" spans="2:7">
      <c r="B4129" s="444">
        <v>37781</v>
      </c>
      <c r="C4129" s="445">
        <v>10.549542000000001</v>
      </c>
      <c r="D4129" s="446">
        <f t="shared" si="129"/>
        <v>-9.461046274772944E-2</v>
      </c>
      <c r="E4129" s="80">
        <v>-1.0696754794437213E-2</v>
      </c>
      <c r="F4129">
        <v>4119</v>
      </c>
      <c r="G4129" s="80">
        <f t="shared" ca="1" si="130"/>
        <v>-1.5277440228269839E-2</v>
      </c>
    </row>
    <row r="4130" spans="2:7">
      <c r="B4130" s="444">
        <v>41729</v>
      </c>
      <c r="C4130" s="445">
        <v>267.81445300000001</v>
      </c>
      <c r="D4130" s="446">
        <f t="shared" si="129"/>
        <v>6.8467545768787552E-2</v>
      </c>
      <c r="E4130" s="80">
        <v>-1.0741591896760383E-2</v>
      </c>
      <c r="F4130">
        <v>4120</v>
      </c>
      <c r="G4130" s="80">
        <f t="shared" ca="1" si="130"/>
        <v>-1.4987861540460589E-2</v>
      </c>
    </row>
    <row r="4131" spans="2:7">
      <c r="B4131" s="444">
        <v>39055</v>
      </c>
      <c r="C4131" s="445">
        <v>50.968024999999997</v>
      </c>
      <c r="D4131" s="446">
        <f t="shared" si="129"/>
        <v>-8.0885813800244732E-2</v>
      </c>
      <c r="E4131" s="80">
        <v>-1.0756503834151387E-2</v>
      </c>
      <c r="F4131">
        <v>4121</v>
      </c>
      <c r="G4131" s="80">
        <f t="shared" ca="1" si="130"/>
        <v>-6.6716727446702304E-2</v>
      </c>
    </row>
    <row r="4132" spans="2:7">
      <c r="B4132" s="444">
        <v>42492</v>
      </c>
      <c r="C4132" s="445">
        <v>297.981964</v>
      </c>
      <c r="D4132" s="446">
        <f t="shared" si="129"/>
        <v>8.9873807325330901E-2</v>
      </c>
      <c r="E4132" s="80">
        <v>-1.079514224275735E-2</v>
      </c>
      <c r="F4132">
        <v>4122</v>
      </c>
      <c r="G4132" s="80">
        <f t="shared" ca="1" si="130"/>
        <v>5.3387442488099714E-2</v>
      </c>
    </row>
    <row r="4133" spans="2:7">
      <c r="B4133" s="444">
        <v>38988</v>
      </c>
      <c r="C4133" s="445">
        <v>44.430537999999999</v>
      </c>
      <c r="D4133" s="446">
        <f t="shared" si="129"/>
        <v>-0.14117672973985063</v>
      </c>
      <c r="E4133" s="80">
        <v>-1.0810069729142002E-2</v>
      </c>
      <c r="F4133">
        <v>4123</v>
      </c>
      <c r="G4133" s="80">
        <f t="shared" ca="1" si="130"/>
        <v>-3.8981295721956188E-2</v>
      </c>
    </row>
    <row r="4134" spans="2:7">
      <c r="B4134" s="444">
        <v>45397</v>
      </c>
      <c r="C4134" s="445">
        <v>1473.8126219999999</v>
      </c>
      <c r="D4134" s="446">
        <f t="shared" si="129"/>
        <v>3.9332402298587477E-2</v>
      </c>
      <c r="E4134" s="80">
        <v>-1.0811741115729356E-2</v>
      </c>
      <c r="F4134">
        <v>4124</v>
      </c>
      <c r="G4134" s="80">
        <f t="shared" ca="1" si="130"/>
        <v>-3.2048877275914926E-2</v>
      </c>
    </row>
    <row r="4135" spans="2:7">
      <c r="B4135" s="444">
        <v>43679</v>
      </c>
      <c r="C4135" s="445">
        <v>428.28921500000001</v>
      </c>
      <c r="D4135" s="446">
        <f t="shared" si="129"/>
        <v>3.0894500826056159E-2</v>
      </c>
      <c r="E4135" s="80">
        <v>-1.0817014884821119E-2</v>
      </c>
      <c r="F4135">
        <v>4125</v>
      </c>
      <c r="G4135" s="80">
        <f t="shared" ca="1" si="130"/>
        <v>-1.1365118814324697E-2</v>
      </c>
    </row>
    <row r="4136" spans="2:7">
      <c r="B4136" s="444">
        <v>42370</v>
      </c>
      <c r="C4136" s="445">
        <v>337.16632099999998</v>
      </c>
      <c r="D4136" s="446">
        <f t="shared" si="129"/>
        <v>4.9095178236842063E-3</v>
      </c>
      <c r="E4136" s="80">
        <v>-1.081718141847221E-2</v>
      </c>
      <c r="F4136">
        <v>4126</v>
      </c>
      <c r="G4136" s="80">
        <f t="shared" ca="1" si="130"/>
        <v>2.4145661613537883E-2</v>
      </c>
    </row>
    <row r="4137" spans="2:7">
      <c r="B4137" s="444">
        <v>42163</v>
      </c>
      <c r="C4137" s="445">
        <v>362.25787400000002</v>
      </c>
      <c r="D4137" s="446">
        <f t="shared" si="129"/>
        <v>-6.1626457758390485E-2</v>
      </c>
      <c r="E4137" s="80">
        <v>-1.0817908044048807E-2</v>
      </c>
      <c r="F4137">
        <v>4127</v>
      </c>
      <c r="G4137" s="80">
        <f t="shared" ca="1" si="130"/>
        <v>-1.188571220968283E-2</v>
      </c>
    </row>
    <row r="4138" spans="2:7">
      <c r="B4138" s="444">
        <v>44932</v>
      </c>
      <c r="C4138" s="445">
        <v>960.36444100000006</v>
      </c>
      <c r="D4138" s="446">
        <f t="shared" si="129"/>
        <v>3.9548653781700249E-3</v>
      </c>
      <c r="E4138" s="80">
        <v>-1.0822690553403569E-2</v>
      </c>
      <c r="F4138">
        <v>4128</v>
      </c>
      <c r="G4138" s="80">
        <f t="shared" ca="1" si="130"/>
        <v>-2.2999725635460357E-2</v>
      </c>
    </row>
    <row r="4139" spans="2:7">
      <c r="B4139" s="444">
        <v>44755</v>
      </c>
      <c r="C4139" s="445">
        <v>835.54247999999995</v>
      </c>
      <c r="D4139" s="446">
        <f t="shared" si="129"/>
        <v>4.321577585604075E-2</v>
      </c>
      <c r="E4139" s="80">
        <v>-1.0832159546964593E-2</v>
      </c>
      <c r="F4139">
        <v>4129</v>
      </c>
      <c r="G4139" s="80">
        <f t="shared" ca="1" si="130"/>
        <v>-4.2033371460034046E-2</v>
      </c>
    </row>
    <row r="4140" spans="2:7">
      <c r="B4140" s="444">
        <v>42901</v>
      </c>
      <c r="C4140" s="445">
        <v>351.98461900000001</v>
      </c>
      <c r="D4140" s="446">
        <f t="shared" si="129"/>
        <v>-4.0074286225722733E-2</v>
      </c>
      <c r="E4140" s="80">
        <v>-1.0835600457163475E-2</v>
      </c>
      <c r="F4140">
        <v>4130</v>
      </c>
      <c r="G4140" s="80">
        <f t="shared" ca="1" si="130"/>
        <v>-1.3468462153092201E-2</v>
      </c>
    </row>
    <row r="4141" spans="2:7">
      <c r="B4141" s="444">
        <v>44692</v>
      </c>
      <c r="C4141" s="445">
        <v>965.86987299999998</v>
      </c>
      <c r="D4141" s="446">
        <f t="shared" si="129"/>
        <v>0.16991701787911317</v>
      </c>
      <c r="E4141" s="80">
        <v>-1.086189646083735E-2</v>
      </c>
      <c r="F4141">
        <v>4131</v>
      </c>
      <c r="G4141" s="80">
        <f t="shared" ca="1" si="130"/>
        <v>-1.1606534009023374E-2</v>
      </c>
    </row>
    <row r="4142" spans="2:7">
      <c r="B4142" s="444">
        <v>38201</v>
      </c>
      <c r="C4142" s="445">
        <v>23.69136</v>
      </c>
      <c r="D4142" s="446">
        <f t="shared" si="129"/>
        <v>-0.11028041736538108</v>
      </c>
      <c r="E4142" s="80">
        <v>-1.0886636413531381E-2</v>
      </c>
      <c r="F4142">
        <v>4132</v>
      </c>
      <c r="G4142" s="80">
        <f t="shared" ca="1" si="130"/>
        <v>-1.9437857945686969E-2</v>
      </c>
    </row>
    <row r="4143" spans="2:7">
      <c r="B4143" s="444">
        <v>42936</v>
      </c>
      <c r="C4143" s="445">
        <v>369.17944299999999</v>
      </c>
      <c r="D4143" s="446">
        <f t="shared" si="129"/>
        <v>2.3772622141682076E-2</v>
      </c>
      <c r="E4143" s="80">
        <v>-1.0889133616664215E-2</v>
      </c>
      <c r="F4143">
        <v>4133</v>
      </c>
      <c r="G4143" s="80">
        <f t="shared" ca="1" si="130"/>
        <v>-4.6038404229493367E-2</v>
      </c>
    </row>
    <row r="4144" spans="2:7">
      <c r="B4144" s="444">
        <v>41939</v>
      </c>
      <c r="C4144" s="445">
        <v>292.46078499999999</v>
      </c>
      <c r="D4144" s="446">
        <f t="shared" si="129"/>
        <v>-6.3757115749525584E-2</v>
      </c>
      <c r="E4144" s="80">
        <v>-1.0903804261208849E-2</v>
      </c>
      <c r="F4144">
        <v>4134</v>
      </c>
      <c r="G4144" s="80">
        <f t="shared" ca="1" si="130"/>
        <v>-2.2337408746216453E-2</v>
      </c>
    </row>
    <row r="4145" spans="2:7">
      <c r="B4145" s="444">
        <v>44795</v>
      </c>
      <c r="C4145" s="445">
        <v>883.31854199999998</v>
      </c>
      <c r="D4145" s="446">
        <f t="shared" si="129"/>
        <v>-1.5386306187493148E-2</v>
      </c>
      <c r="E4145" s="80">
        <v>-1.0927352705772608E-2</v>
      </c>
      <c r="F4145">
        <v>4135</v>
      </c>
      <c r="G4145" s="80">
        <f t="shared" ca="1" si="130"/>
        <v>1.1719216237575443E-2</v>
      </c>
    </row>
    <row r="4146" spans="2:7">
      <c r="B4146" s="444">
        <v>45495</v>
      </c>
      <c r="C4146" s="445">
        <v>1565.099976</v>
      </c>
      <c r="D4146" s="446">
        <f t="shared" si="129"/>
        <v>0.13278721179224151</v>
      </c>
      <c r="E4146" s="80">
        <v>-1.0943548645725221E-2</v>
      </c>
      <c r="F4146">
        <v>4136</v>
      </c>
      <c r="G4146" s="80">
        <f t="shared" ca="1" si="130"/>
        <v>-2.8342955366324561E-2</v>
      </c>
    </row>
    <row r="4147" spans="2:7">
      <c r="B4147" s="444">
        <v>40162</v>
      </c>
      <c r="C4147" s="445">
        <v>61.778503000000001</v>
      </c>
      <c r="D4147" s="446">
        <f t="shared" si="129"/>
        <v>-1.8499963342212711E-2</v>
      </c>
      <c r="E4147" s="80">
        <v>-1.0944030210964795E-2</v>
      </c>
      <c r="F4147">
        <v>4137</v>
      </c>
      <c r="G4147" s="80">
        <f t="shared" ca="1" si="130"/>
        <v>9.7307346606801855E-3</v>
      </c>
    </row>
    <row r="4148" spans="2:7">
      <c r="B4148" s="444">
        <v>40919</v>
      </c>
      <c r="C4148" s="445">
        <v>77.554291000000006</v>
      </c>
      <c r="D4148" s="446">
        <f t="shared" si="129"/>
        <v>1.3548994352521548E-2</v>
      </c>
      <c r="E4148" s="80">
        <v>-1.0955267427107063E-2</v>
      </c>
      <c r="F4148">
        <v>4138</v>
      </c>
      <c r="G4148" s="80">
        <f t="shared" ca="1" si="130"/>
        <v>2.7250931962097845E-2</v>
      </c>
    </row>
    <row r="4149" spans="2:7">
      <c r="B4149" s="444">
        <v>40372</v>
      </c>
      <c r="C4149" s="445">
        <v>66.140288999999996</v>
      </c>
      <c r="D4149" s="446">
        <f t="shared" si="129"/>
        <v>-5.517785003448572E-3</v>
      </c>
      <c r="E4149" s="80">
        <v>-1.0963320507315411E-2</v>
      </c>
      <c r="F4149">
        <v>4139</v>
      </c>
      <c r="G4149" s="80">
        <f t="shared" ca="1" si="130"/>
        <v>7.1332661725057355E-3</v>
      </c>
    </row>
    <row r="4150" spans="2:7">
      <c r="B4150" s="444">
        <v>40596</v>
      </c>
      <c r="C4150" s="445">
        <v>85.155006</v>
      </c>
      <c r="D4150" s="446">
        <f t="shared" si="129"/>
        <v>-2.4134615384615365E-2</v>
      </c>
      <c r="E4150" s="80">
        <v>-1.0965534854597725E-2</v>
      </c>
      <c r="F4150">
        <v>4140</v>
      </c>
      <c r="G4150" s="80">
        <f t="shared" ca="1" si="130"/>
        <v>-4.7052425421625389E-3</v>
      </c>
    </row>
    <row r="4151" spans="2:7">
      <c r="B4151" s="444">
        <v>41600</v>
      </c>
      <c r="C4151" s="445">
        <v>200.65649400000001</v>
      </c>
      <c r="D4151" s="446">
        <f t="shared" si="129"/>
        <v>-4.1054839676356036E-2</v>
      </c>
      <c r="E4151" s="80">
        <v>-1.0970815302064008E-2</v>
      </c>
      <c r="F4151">
        <v>4141</v>
      </c>
      <c r="G4151" s="80">
        <f t="shared" ca="1" si="130"/>
        <v>-3.4557070812842108E-3</v>
      </c>
    </row>
    <row r="4152" spans="2:7">
      <c r="B4152" s="444">
        <v>43381</v>
      </c>
      <c r="C4152" s="445">
        <v>451.75964399999998</v>
      </c>
      <c r="D4152" s="446">
        <f t="shared" si="129"/>
        <v>4.8411007134254724E-3</v>
      </c>
      <c r="E4152" s="80">
        <v>-1.0977798240218273E-2</v>
      </c>
      <c r="F4152">
        <v>4142</v>
      </c>
      <c r="G4152" s="80">
        <f t="shared" ca="1" si="130"/>
        <v>4.9715256498087119E-2</v>
      </c>
    </row>
    <row r="4153" spans="2:7">
      <c r="B4153" s="444">
        <v>43172</v>
      </c>
      <c r="C4153" s="445">
        <v>401.560181</v>
      </c>
      <c r="D4153" s="446">
        <f t="shared" si="129"/>
        <v>0.11572853672403993</v>
      </c>
      <c r="E4153" s="80">
        <v>-1.1005989127410243E-2</v>
      </c>
      <c r="F4153">
        <v>4143</v>
      </c>
      <c r="G4153" s="80">
        <f t="shared" ca="1" si="130"/>
        <v>9.3908138223636976E-4</v>
      </c>
    </row>
    <row r="4154" spans="2:7">
      <c r="B4154" s="444">
        <v>38694</v>
      </c>
      <c r="C4154" s="445">
        <v>41.537005999999998</v>
      </c>
      <c r="D4154" s="446">
        <f t="shared" si="129"/>
        <v>-6.9609752578806861E-2</v>
      </c>
      <c r="E4154" s="80">
        <v>-1.1026280382925635E-2</v>
      </c>
      <c r="F4154">
        <v>4144</v>
      </c>
      <c r="G4154" s="80">
        <f t="shared" ca="1" si="130"/>
        <v>5.870943481123865E-2</v>
      </c>
    </row>
    <row r="4155" spans="2:7">
      <c r="B4155" s="444">
        <v>41589</v>
      </c>
      <c r="C4155" s="445">
        <v>210.54361</v>
      </c>
      <c r="D4155" s="446">
        <f t="shared" si="129"/>
        <v>8.51946560901784E-2</v>
      </c>
      <c r="E4155" s="80">
        <v>-1.1038261204535549E-2</v>
      </c>
      <c r="F4155">
        <v>4145</v>
      </c>
      <c r="G4155" s="80">
        <f t="shared" ca="1" si="130"/>
        <v>3.0422968672023177E-3</v>
      </c>
    </row>
    <row r="4156" spans="2:7">
      <c r="B4156" s="444">
        <v>38324</v>
      </c>
      <c r="C4156" s="445">
        <v>27.817813999999998</v>
      </c>
      <c r="D4156" s="446">
        <f t="shared" si="129"/>
        <v>-0.13132961602973847</v>
      </c>
      <c r="E4156" s="80">
        <v>-1.1047770217414543E-2</v>
      </c>
      <c r="F4156">
        <v>4146</v>
      </c>
      <c r="G4156" s="80">
        <f t="shared" ca="1" si="130"/>
        <v>-2.3085204248070267E-2</v>
      </c>
    </row>
    <row r="4157" spans="2:7">
      <c r="B4157" s="444">
        <v>44118</v>
      </c>
      <c r="C4157" s="445">
        <v>764.54864499999996</v>
      </c>
      <c r="D4157" s="446">
        <f t="shared" si="129"/>
        <v>-1.8662277287185502E-2</v>
      </c>
      <c r="E4157" s="80">
        <v>-1.1050630770048198E-2</v>
      </c>
      <c r="F4157">
        <v>4147</v>
      </c>
      <c r="G4157" s="80">
        <f t="shared" ca="1" si="130"/>
        <v>3.4772679692409629E-4</v>
      </c>
    </row>
    <row r="4158" spans="2:7">
      <c r="B4158" s="444">
        <v>44957</v>
      </c>
      <c r="C4158" s="445">
        <v>1052.936279</v>
      </c>
      <c r="D4158" s="446">
        <f t="shared" si="129"/>
        <v>6.2897305040736651E-3</v>
      </c>
      <c r="E4158" s="80">
        <v>-1.1059812700938032E-2</v>
      </c>
      <c r="F4158">
        <v>4148</v>
      </c>
      <c r="G4158" s="80">
        <f t="shared" ca="1" si="130"/>
        <v>-4.007020715487461E-2</v>
      </c>
    </row>
    <row r="4159" spans="2:7">
      <c r="B4159" s="444">
        <v>44676</v>
      </c>
      <c r="C4159" s="445">
        <v>975.92492700000003</v>
      </c>
      <c r="D4159" s="446">
        <f t="shared" si="129"/>
        <v>9.6271186440677337E-3</v>
      </c>
      <c r="E4159" s="80">
        <v>-1.1070321379344383E-2</v>
      </c>
      <c r="F4159">
        <v>4149</v>
      </c>
      <c r="G4159" s="80">
        <f t="shared" ca="1" si="130"/>
        <v>-1.379575753864519E-2</v>
      </c>
    </row>
    <row r="4160" spans="2:7">
      <c r="B4160" s="444">
        <v>44250</v>
      </c>
      <c r="C4160" s="445">
        <v>788.05035399999997</v>
      </c>
      <c r="D4160" s="446">
        <f t="shared" si="129"/>
        <v>-2.5952585352968405E-2</v>
      </c>
      <c r="E4160" s="80">
        <v>-1.1085199740973106E-2</v>
      </c>
      <c r="F4160">
        <v>4150</v>
      </c>
      <c r="G4160" s="80">
        <f t="shared" ca="1" si="130"/>
        <v>-1.3339414335602644E-2</v>
      </c>
    </row>
    <row r="4161" spans="2:7">
      <c r="B4161" s="444">
        <v>45429</v>
      </c>
      <c r="C4161" s="445">
        <v>1323.0557859999999</v>
      </c>
      <c r="D4161" s="446">
        <f t="shared" si="129"/>
        <v>0.1623129077651273</v>
      </c>
      <c r="E4161" s="80">
        <v>-1.1089312890698144E-2</v>
      </c>
      <c r="F4161">
        <v>4151</v>
      </c>
      <c r="G4161" s="80">
        <f t="shared" ca="1" si="130"/>
        <v>-6.1744332390942645E-2</v>
      </c>
    </row>
    <row r="4162" spans="2:7">
      <c r="B4162" s="444">
        <v>39085</v>
      </c>
      <c r="C4162" s="445">
        <v>51.825558000000001</v>
      </c>
      <c r="D4162" s="446">
        <f t="shared" si="129"/>
        <v>-8.4145655637829275E-2</v>
      </c>
      <c r="E4162" s="80">
        <v>-1.1106362861458829E-2</v>
      </c>
      <c r="F4162">
        <v>4152</v>
      </c>
      <c r="G4162" s="80">
        <f t="shared" ca="1" si="130"/>
        <v>3.3874319663072965E-2</v>
      </c>
    </row>
    <row r="4163" spans="2:7">
      <c r="B4163" s="444">
        <v>42676</v>
      </c>
      <c r="C4163" s="445">
        <v>314.04486100000003</v>
      </c>
      <c r="D4163" s="446">
        <f t="shared" si="129"/>
        <v>-2.193294066417617E-2</v>
      </c>
      <c r="E4163" s="80">
        <v>-1.1126699174979549E-2</v>
      </c>
      <c r="F4163">
        <v>4153</v>
      </c>
      <c r="G4163" s="80">
        <f t="shared" ca="1" si="130"/>
        <v>-5.7220271771873544E-3</v>
      </c>
    </row>
    <row r="4164" spans="2:7">
      <c r="B4164" s="444">
        <v>43633</v>
      </c>
      <c r="C4164" s="445">
        <v>455.584564</v>
      </c>
      <c r="D4164" s="446">
        <f t="shared" si="129"/>
        <v>6.1604340526994372E-2</v>
      </c>
      <c r="E4164" s="80">
        <v>-1.1131350492338377E-2</v>
      </c>
      <c r="F4164">
        <v>4154</v>
      </c>
      <c r="G4164" s="80">
        <f t="shared" ca="1" si="130"/>
        <v>-4.281744868793679E-3</v>
      </c>
    </row>
    <row r="4165" spans="2:7">
      <c r="B4165" s="444">
        <v>41101</v>
      </c>
      <c r="C4165" s="445">
        <v>92.835723999999999</v>
      </c>
      <c r="D4165" s="446">
        <f t="shared" si="129"/>
        <v>-8.8042778850207504E-2</v>
      </c>
      <c r="E4165" s="80">
        <v>-1.1136591174801369E-2</v>
      </c>
      <c r="F4165">
        <v>4155</v>
      </c>
      <c r="G4165" s="80">
        <f t="shared" ca="1" si="130"/>
        <v>-5.7031803011747184E-3</v>
      </c>
    </row>
    <row r="4166" spans="2:7">
      <c r="B4166" s="444">
        <v>45069</v>
      </c>
      <c r="C4166" s="445">
        <v>1056.759399</v>
      </c>
      <c r="D4166" s="446">
        <f t="shared" si="129"/>
        <v>0.18733863744138257</v>
      </c>
      <c r="E4166" s="80">
        <v>-1.1162239164814403E-2</v>
      </c>
      <c r="F4166">
        <v>4156</v>
      </c>
      <c r="G4166" s="80">
        <f t="shared" ca="1" si="130"/>
        <v>-4.5191661588215158E-2</v>
      </c>
    </row>
    <row r="4167" spans="2:7">
      <c r="B4167" s="444">
        <v>37958</v>
      </c>
      <c r="C4167" s="445">
        <v>20.773516000000001</v>
      </c>
      <c r="D4167" s="446">
        <f t="shared" si="129"/>
        <v>-7.1727274950478148E-2</v>
      </c>
      <c r="E4167" s="80">
        <v>-1.1164147386718781E-2</v>
      </c>
      <c r="F4167">
        <v>4157</v>
      </c>
      <c r="G4167" s="80">
        <f t="shared" ca="1" si="130"/>
        <v>1.0534679885280486E-2</v>
      </c>
    </row>
    <row r="4168" spans="2:7">
      <c r="B4168" s="444">
        <v>40891</v>
      </c>
      <c r="C4168" s="445">
        <v>76.872696000000005</v>
      </c>
      <c r="D4168" s="446">
        <f t="shared" si="129"/>
        <v>-8.0749949418879141E-2</v>
      </c>
      <c r="E4168" s="80">
        <v>-1.1169838699505052E-2</v>
      </c>
      <c r="F4168">
        <v>4158</v>
      </c>
      <c r="G4168" s="80">
        <f t="shared" ca="1" si="130"/>
        <v>-7.3345418052073322E-3</v>
      </c>
    </row>
    <row r="4169" spans="2:7">
      <c r="B4169" s="444">
        <v>44483</v>
      </c>
      <c r="C4169" s="445">
        <v>1102.009888</v>
      </c>
      <c r="D4169" s="446">
        <f t="shared" si="129"/>
        <v>-1.1227628949318502E-3</v>
      </c>
      <c r="E4169" s="80">
        <v>-1.1222081843536347E-2</v>
      </c>
      <c r="F4169">
        <v>4159</v>
      </c>
      <c r="G4169" s="80">
        <f t="shared" ca="1" si="130"/>
        <v>1.2394151652485391E-2</v>
      </c>
    </row>
    <row r="4170" spans="2:7">
      <c r="B4170" s="444">
        <v>44533</v>
      </c>
      <c r="C4170" s="445">
        <v>1040.203125</v>
      </c>
      <c r="D4170" s="446">
        <f t="shared" si="129"/>
        <v>4.0442035418905675E-2</v>
      </c>
      <c r="E4170" s="80">
        <v>-1.1226495134021741E-2</v>
      </c>
      <c r="F4170">
        <v>4160</v>
      </c>
      <c r="G4170" s="80">
        <f t="shared" ca="1" si="130"/>
        <v>4.5457892469128312E-2</v>
      </c>
    </row>
    <row r="4171" spans="2:7">
      <c r="B4171" s="444">
        <v>42802</v>
      </c>
      <c r="C4171" s="445">
        <v>350.908905</v>
      </c>
      <c r="D4171" s="446">
        <f t="shared" ref="D4171:D4234" si="131">B4171/B4172-1</f>
        <v>1.8022235225279015E-3</v>
      </c>
      <c r="E4171" s="80">
        <v>-1.1255278273688774E-2</v>
      </c>
      <c r="F4171">
        <v>4161</v>
      </c>
      <c r="G4171" s="80">
        <f t="shared" ref="G4171:G4234" ca="1" si="132">_xlfn.NORM.INV(RAND(),M$13,M$14)</f>
        <v>3.8461917587257172E-2</v>
      </c>
    </row>
    <row r="4172" spans="2:7">
      <c r="B4172" s="444">
        <v>42725</v>
      </c>
      <c r="C4172" s="445">
        <v>337.26016199999998</v>
      </c>
      <c r="D4172" s="446">
        <f t="shared" si="131"/>
        <v>3.5657148397731042E-2</v>
      </c>
      <c r="E4172" s="80">
        <v>-1.1263165931535313E-2</v>
      </c>
      <c r="F4172">
        <v>4162</v>
      </c>
      <c r="G4172" s="80">
        <f t="shared" ca="1" si="132"/>
        <v>-4.7085358589088661E-2</v>
      </c>
    </row>
    <row r="4173" spans="2:7">
      <c r="B4173" s="444">
        <v>41254</v>
      </c>
      <c r="C4173" s="445">
        <v>116.50928500000001</v>
      </c>
      <c r="D4173" s="446">
        <f t="shared" si="131"/>
        <v>4.7747244374460207E-2</v>
      </c>
      <c r="E4173" s="80">
        <v>-1.1265573914508664E-2</v>
      </c>
      <c r="F4173">
        <v>4163</v>
      </c>
      <c r="G4173" s="80">
        <f t="shared" ca="1" si="132"/>
        <v>-2.4157443158570775E-3</v>
      </c>
    </row>
    <row r="4174" spans="2:7">
      <c r="B4174" s="444">
        <v>39374</v>
      </c>
      <c r="C4174" s="445">
        <v>50.244858000000001</v>
      </c>
      <c r="D4174" s="446">
        <f t="shared" si="131"/>
        <v>-7.3901589989650907E-2</v>
      </c>
      <c r="E4174" s="80">
        <v>-1.1267431023679997E-2</v>
      </c>
      <c r="F4174">
        <v>4164</v>
      </c>
      <c r="G4174" s="80">
        <f t="shared" ca="1" si="132"/>
        <v>1.7770390444922707E-2</v>
      </c>
    </row>
    <row r="4175" spans="2:7">
      <c r="B4175" s="444">
        <v>42516</v>
      </c>
      <c r="C4175" s="445">
        <v>299.90112299999998</v>
      </c>
      <c r="D4175" s="446">
        <f t="shared" si="131"/>
        <v>-4.1676997633269486E-2</v>
      </c>
      <c r="E4175" s="80">
        <v>-1.1276616653605465E-2</v>
      </c>
      <c r="F4175">
        <v>4165</v>
      </c>
      <c r="G4175" s="80">
        <f t="shared" ca="1" si="132"/>
        <v>2.6308408288798997E-2</v>
      </c>
    </row>
    <row r="4176" spans="2:7">
      <c r="B4176" s="444">
        <v>44365</v>
      </c>
      <c r="C4176" s="445">
        <v>853.84533699999997</v>
      </c>
      <c r="D4176" s="446">
        <f t="shared" si="131"/>
        <v>0.13049128529201925</v>
      </c>
      <c r="E4176" s="80">
        <v>-1.1303845649441424E-2</v>
      </c>
      <c r="F4176">
        <v>4166</v>
      </c>
      <c r="G4176" s="80">
        <f t="shared" ca="1" si="132"/>
        <v>1.7497955266260048E-2</v>
      </c>
    </row>
    <row r="4177" spans="2:7">
      <c r="B4177" s="444">
        <v>39244</v>
      </c>
      <c r="C4177" s="445">
        <v>57.306507000000003</v>
      </c>
      <c r="D4177" s="446">
        <f t="shared" si="131"/>
        <v>2.8433659162975911E-2</v>
      </c>
      <c r="E4177" s="80">
        <v>-1.1310019197213084E-2</v>
      </c>
      <c r="F4177">
        <v>4167</v>
      </c>
      <c r="G4177" s="80">
        <f t="shared" ca="1" si="132"/>
        <v>1.0758469162376315E-2</v>
      </c>
    </row>
    <row r="4178" spans="2:7">
      <c r="B4178" s="444">
        <v>38159</v>
      </c>
      <c r="C4178" s="445">
        <v>21.834323999999999</v>
      </c>
      <c r="D4178" s="446">
        <f t="shared" si="131"/>
        <v>-8.17230176874022E-2</v>
      </c>
      <c r="E4178" s="80">
        <v>-1.1325977207856441E-2</v>
      </c>
      <c r="F4178">
        <v>4168</v>
      </c>
      <c r="G4178" s="80">
        <f t="shared" ca="1" si="132"/>
        <v>-1.185282400025069E-2</v>
      </c>
    </row>
    <row r="4179" spans="2:7">
      <c r="B4179" s="444">
        <v>41555</v>
      </c>
      <c r="C4179" s="445">
        <v>211.041977</v>
      </c>
      <c r="D4179" s="446">
        <f t="shared" si="131"/>
        <v>-3.7276434065424913E-2</v>
      </c>
      <c r="E4179" s="80">
        <v>-1.1345736699382325E-2</v>
      </c>
      <c r="F4179">
        <v>4169</v>
      </c>
      <c r="G4179" s="80">
        <f t="shared" ca="1" si="132"/>
        <v>5.8016119521984554E-4</v>
      </c>
    </row>
    <row r="4180" spans="2:7">
      <c r="B4180" s="444">
        <v>43164</v>
      </c>
      <c r="C4180" s="445">
        <v>391.11200000000002</v>
      </c>
      <c r="D4180" s="446">
        <f t="shared" si="131"/>
        <v>7.530953389302697E-2</v>
      </c>
      <c r="E4180" s="80">
        <v>-1.1349383597528573E-2</v>
      </c>
      <c r="F4180">
        <v>4170</v>
      </c>
      <c r="G4180" s="80">
        <f t="shared" ca="1" si="132"/>
        <v>-5.9366211258362993E-3</v>
      </c>
    </row>
    <row r="4181" spans="2:7">
      <c r="B4181" s="444">
        <v>40141</v>
      </c>
      <c r="C4181" s="445">
        <v>61.742527000000003</v>
      </c>
      <c r="D4181" s="446">
        <f t="shared" si="131"/>
        <v>-0.11497927506834815</v>
      </c>
      <c r="E4181" s="80">
        <v>-1.1350620240007769E-2</v>
      </c>
      <c r="F4181">
        <v>4171</v>
      </c>
      <c r="G4181" s="80">
        <f t="shared" ca="1" si="132"/>
        <v>2.0409010733713422E-2</v>
      </c>
    </row>
    <row r="4182" spans="2:7">
      <c r="B4182" s="444">
        <v>45356</v>
      </c>
      <c r="C4182" s="445">
        <v>1585.740356</v>
      </c>
      <c r="D4182" s="446">
        <f t="shared" si="131"/>
        <v>8.3816892327530645E-3</v>
      </c>
      <c r="E4182" s="80">
        <v>-1.1355603375374113E-2</v>
      </c>
      <c r="F4182">
        <v>4172</v>
      </c>
      <c r="G4182" s="80">
        <f t="shared" ca="1" si="132"/>
        <v>-6.6252560914655751E-3</v>
      </c>
    </row>
    <row r="4183" spans="2:7">
      <c r="B4183" s="444">
        <v>44979</v>
      </c>
      <c r="C4183" s="445">
        <v>1025.163452</v>
      </c>
      <c r="D4183" s="446">
        <f t="shared" si="131"/>
        <v>4.0289566806207544E-2</v>
      </c>
      <c r="E4183" s="80">
        <v>-1.1400722694535625E-2</v>
      </c>
      <c r="F4183">
        <v>4173</v>
      </c>
      <c r="G4183" s="80">
        <f t="shared" ca="1" si="132"/>
        <v>-1.6365935346027351E-2</v>
      </c>
    </row>
    <row r="4184" spans="2:7">
      <c r="B4184" s="444">
        <v>43237</v>
      </c>
      <c r="C4184" s="445">
        <v>382.56552099999999</v>
      </c>
      <c r="D4184" s="446">
        <f t="shared" si="131"/>
        <v>-4.077648363838049E-2</v>
      </c>
      <c r="E4184" s="80">
        <v>-1.1409880156703522E-2</v>
      </c>
      <c r="F4184">
        <v>4174</v>
      </c>
      <c r="G4184" s="80">
        <f t="shared" ca="1" si="132"/>
        <v>-6.2915850107690403E-4</v>
      </c>
    </row>
    <row r="4185" spans="2:7">
      <c r="B4185" s="444">
        <v>45075</v>
      </c>
      <c r="C4185" s="445">
        <v>1074.7482910000001</v>
      </c>
      <c r="D4185" s="446">
        <f t="shared" si="131"/>
        <v>7.6752185753188984E-2</v>
      </c>
      <c r="E4185" s="80">
        <v>-1.1411560108831154E-2</v>
      </c>
      <c r="F4185">
        <v>4175</v>
      </c>
      <c r="G4185" s="80">
        <f t="shared" ca="1" si="132"/>
        <v>-2.5469798016147009E-2</v>
      </c>
    </row>
    <row r="4186" spans="2:7">
      <c r="B4186" s="444">
        <v>41862</v>
      </c>
      <c r="C4186" s="445">
        <v>294.89816300000001</v>
      </c>
      <c r="D4186" s="446">
        <f t="shared" si="131"/>
        <v>-3.9260475408665618E-3</v>
      </c>
      <c r="E4186" s="80">
        <v>-1.1416782566116002E-2</v>
      </c>
      <c r="F4186">
        <v>4176</v>
      </c>
      <c r="G4186" s="80">
        <f t="shared" ca="1" si="132"/>
        <v>1.8770168183726663E-2</v>
      </c>
    </row>
    <row r="4187" spans="2:7">
      <c r="B4187" s="444">
        <v>42027</v>
      </c>
      <c r="C4187" s="445">
        <v>321.75082400000002</v>
      </c>
      <c r="D4187" s="446">
        <f t="shared" si="131"/>
        <v>-2.9332286301591348E-2</v>
      </c>
      <c r="E4187" s="80">
        <v>-1.1436736683445581E-2</v>
      </c>
      <c r="F4187">
        <v>4177</v>
      </c>
      <c r="G4187" s="80">
        <f t="shared" ca="1" si="132"/>
        <v>1.7067930732107719E-3</v>
      </c>
    </row>
    <row r="4188" spans="2:7">
      <c r="B4188" s="444">
        <v>43297</v>
      </c>
      <c r="C4188" s="445">
        <v>408.78472900000003</v>
      </c>
      <c r="D4188" s="446">
        <f t="shared" si="131"/>
        <v>9.8546164970948702E-2</v>
      </c>
      <c r="E4188" s="80">
        <v>-1.1440378814527752E-2</v>
      </c>
      <c r="F4188">
        <v>4178</v>
      </c>
      <c r="G4188" s="80">
        <f t="shared" ca="1" si="132"/>
        <v>-5.2259576498290567E-3</v>
      </c>
    </row>
    <row r="4189" spans="2:7">
      <c r="B4189" s="444">
        <v>39413</v>
      </c>
      <c r="C4189" s="445">
        <v>51.245742999999997</v>
      </c>
      <c r="D4189" s="446">
        <f t="shared" si="131"/>
        <v>-0.11794194660161583</v>
      </c>
      <c r="E4189" s="80">
        <v>-1.1440445710917513E-2</v>
      </c>
      <c r="F4189">
        <v>4179</v>
      </c>
      <c r="G4189" s="80">
        <f t="shared" ca="1" si="132"/>
        <v>-8.6779545524272965E-3</v>
      </c>
    </row>
    <row r="4190" spans="2:7">
      <c r="B4190" s="444">
        <v>44683</v>
      </c>
      <c r="C4190" s="445">
        <v>971.33245799999997</v>
      </c>
      <c r="D4190" s="446">
        <f t="shared" si="131"/>
        <v>-4.4338487589679065E-3</v>
      </c>
      <c r="E4190" s="80">
        <v>-1.1442973803401868E-2</v>
      </c>
      <c r="F4190">
        <v>4180</v>
      </c>
      <c r="G4190" s="80">
        <f t="shared" ca="1" si="132"/>
        <v>3.13900179386149E-2</v>
      </c>
    </row>
    <row r="4191" spans="2:7">
      <c r="B4191" s="444">
        <v>44882</v>
      </c>
      <c r="C4191" s="445">
        <v>1015.923828</v>
      </c>
      <c r="D4191" s="446">
        <f t="shared" si="131"/>
        <v>7.3577955317418509E-2</v>
      </c>
      <c r="E4191" s="80">
        <v>-1.1446036249831426E-2</v>
      </c>
      <c r="F4191">
        <v>4181</v>
      </c>
      <c r="G4191" s="80">
        <f t="shared" ca="1" si="132"/>
        <v>-1.2255953618382203E-2</v>
      </c>
    </row>
    <row r="4192" spans="2:7">
      <c r="B4192" s="444">
        <v>41806</v>
      </c>
      <c r="C4192" s="445">
        <v>274.69189499999999</v>
      </c>
      <c r="D4192" s="446">
        <f t="shared" si="131"/>
        <v>-7.9041282988941308E-2</v>
      </c>
      <c r="E4192" s="80">
        <v>-1.1466894125477078E-2</v>
      </c>
      <c r="F4192">
        <v>4182</v>
      </c>
      <c r="G4192" s="80">
        <f t="shared" ca="1" si="132"/>
        <v>3.4607324732969909E-2</v>
      </c>
    </row>
    <row r="4193" spans="2:7">
      <c r="B4193" s="444">
        <v>45394</v>
      </c>
      <c r="C4193" s="445">
        <v>1489.9212649999999</v>
      </c>
      <c r="D4193" s="446">
        <f t="shared" si="131"/>
        <v>0.1521904665211431</v>
      </c>
      <c r="E4193" s="80">
        <v>-1.1467379357529173E-2</v>
      </c>
      <c r="F4193">
        <v>4183</v>
      </c>
      <c r="G4193" s="80">
        <f t="shared" ca="1" si="132"/>
        <v>-1.2624627786117059E-3</v>
      </c>
    </row>
    <row r="4194" spans="2:7">
      <c r="B4194" s="444">
        <v>39398</v>
      </c>
      <c r="C4194" s="445">
        <v>49.650317999999999</v>
      </c>
      <c r="D4194" s="446">
        <f t="shared" si="131"/>
        <v>-6.5334978174226621E-2</v>
      </c>
      <c r="E4194" s="80">
        <v>-1.147507819201965E-2</v>
      </c>
      <c r="F4194">
        <v>4184</v>
      </c>
      <c r="G4194" s="80">
        <f t="shared" ca="1" si="132"/>
        <v>2.3897345254444001E-2</v>
      </c>
    </row>
    <row r="4195" spans="2:7">
      <c r="B4195" s="444">
        <v>42152</v>
      </c>
      <c r="C4195" s="445">
        <v>386.36367799999999</v>
      </c>
      <c r="D4195" s="446">
        <f t="shared" si="131"/>
        <v>-2.2675631810804564E-2</v>
      </c>
      <c r="E4195" s="80">
        <v>-1.1497682525761665E-2</v>
      </c>
      <c r="F4195">
        <v>4185</v>
      </c>
      <c r="G4195" s="80">
        <f t="shared" ca="1" si="132"/>
        <v>1.5946083279570415E-2</v>
      </c>
    </row>
    <row r="4196" spans="2:7">
      <c r="B4196" s="444">
        <v>43130</v>
      </c>
      <c r="C4196" s="445">
        <v>419.77093500000001</v>
      </c>
      <c r="D4196" s="446">
        <f t="shared" si="131"/>
        <v>3.1275405289082236E-2</v>
      </c>
      <c r="E4196" s="80">
        <v>-1.1511267919900647E-2</v>
      </c>
      <c r="F4196">
        <v>4186</v>
      </c>
      <c r="G4196" s="80">
        <f t="shared" ca="1" si="132"/>
        <v>-2.3242910748827422E-2</v>
      </c>
    </row>
    <row r="4197" spans="2:7">
      <c r="B4197" s="444">
        <v>41822</v>
      </c>
      <c r="C4197" s="445">
        <v>285.863495</v>
      </c>
      <c r="D4197" s="446">
        <f t="shared" si="131"/>
        <v>4.4427240716230054E-2</v>
      </c>
      <c r="E4197" s="80">
        <v>-1.1518804883099754E-2</v>
      </c>
      <c r="F4197">
        <v>4187</v>
      </c>
      <c r="G4197" s="80">
        <f t="shared" ca="1" si="132"/>
        <v>2.3720082051292623E-2</v>
      </c>
    </row>
    <row r="4198" spans="2:7">
      <c r="B4198" s="444">
        <v>40043</v>
      </c>
      <c r="C4198" s="445">
        <v>46.633296999999999</v>
      </c>
      <c r="D4198" s="446">
        <f t="shared" si="131"/>
        <v>-0.1010663374116062</v>
      </c>
      <c r="E4198" s="80">
        <v>-1.152087100411503E-2</v>
      </c>
      <c r="F4198">
        <v>4188</v>
      </c>
      <c r="G4198" s="80">
        <f t="shared" ca="1" si="132"/>
        <v>4.8465297476774742E-2</v>
      </c>
    </row>
    <row r="4199" spans="2:7">
      <c r="B4199" s="444">
        <v>44545</v>
      </c>
      <c r="C4199" s="445">
        <v>1020.223206</v>
      </c>
      <c r="D4199" s="446">
        <f t="shared" si="131"/>
        <v>0.14626489282313893</v>
      </c>
      <c r="E4199" s="80">
        <v>-1.1571213115352141E-2</v>
      </c>
      <c r="F4199">
        <v>4189</v>
      </c>
      <c r="G4199" s="80">
        <f t="shared" ca="1" si="132"/>
        <v>-1.3379554152467443E-2</v>
      </c>
    </row>
    <row r="4200" spans="2:7">
      <c r="B4200" s="444">
        <v>38861</v>
      </c>
      <c r="C4200" s="445">
        <v>41.787658999999998</v>
      </c>
      <c r="D4200" s="446">
        <f t="shared" si="131"/>
        <v>-7.2064757993266282E-2</v>
      </c>
      <c r="E4200" s="80">
        <v>-1.1599093297736784E-2</v>
      </c>
      <c r="F4200">
        <v>4190</v>
      </c>
      <c r="G4200" s="80">
        <f t="shared" ca="1" si="132"/>
        <v>5.4065430194372988E-3</v>
      </c>
    </row>
    <row r="4201" spans="2:7">
      <c r="B4201" s="444">
        <v>41879</v>
      </c>
      <c r="C4201" s="445">
        <v>317.36630200000002</v>
      </c>
      <c r="D4201" s="446">
        <f t="shared" si="131"/>
        <v>7.3572765259299233E-2</v>
      </c>
      <c r="E4201" s="80">
        <v>-1.1606907241863418E-2</v>
      </c>
      <c r="F4201">
        <v>4191</v>
      </c>
      <c r="G4201" s="80">
        <f t="shared" ca="1" si="132"/>
        <v>4.1969849808425615E-2</v>
      </c>
    </row>
    <row r="4202" spans="2:7">
      <c r="B4202" s="444">
        <v>39009</v>
      </c>
      <c r="C4202" s="445">
        <v>48.641682000000003</v>
      </c>
      <c r="D4202" s="446">
        <f t="shared" si="131"/>
        <v>-5.4813379563533049E-3</v>
      </c>
      <c r="E4202" s="80">
        <v>-1.160864518298399E-2</v>
      </c>
      <c r="F4202">
        <v>4192</v>
      </c>
      <c r="G4202" s="80">
        <f t="shared" ca="1" si="132"/>
        <v>-8.3270023320756448E-3</v>
      </c>
    </row>
    <row r="4203" spans="2:7">
      <c r="B4203" s="444">
        <v>39224</v>
      </c>
      <c r="C4203" s="445">
        <v>57.215271000000001</v>
      </c>
      <c r="D4203" s="446">
        <f t="shared" si="131"/>
        <v>1.6877090192621846E-2</v>
      </c>
      <c r="E4203" s="80">
        <v>-1.161086988991078E-2</v>
      </c>
      <c r="F4203">
        <v>4193</v>
      </c>
      <c r="G4203" s="80">
        <f t="shared" ca="1" si="132"/>
        <v>-1.3545331076360995E-4</v>
      </c>
    </row>
    <row r="4204" spans="2:7">
      <c r="B4204" s="444">
        <v>38573</v>
      </c>
      <c r="C4204" s="445">
        <v>33.367804999999997</v>
      </c>
      <c r="D4204" s="446">
        <f t="shared" si="131"/>
        <v>-0.13476593167492879</v>
      </c>
      <c r="E4204" s="80">
        <v>-1.1623035064275977E-2</v>
      </c>
      <c r="F4204">
        <v>4194</v>
      </c>
      <c r="G4204" s="80">
        <f t="shared" ca="1" si="132"/>
        <v>-1.5190266901269329E-2</v>
      </c>
    </row>
    <row r="4205" spans="2:7">
      <c r="B4205" s="444">
        <v>44581</v>
      </c>
      <c r="C4205" s="445">
        <v>1052.487427</v>
      </c>
      <c r="D4205" s="446">
        <f t="shared" si="131"/>
        <v>5.9797815687336886E-3</v>
      </c>
      <c r="E4205" s="80">
        <v>-1.1646598866616453E-2</v>
      </c>
      <c r="F4205">
        <v>4195</v>
      </c>
      <c r="G4205" s="80">
        <f t="shared" ca="1" si="132"/>
        <v>-2.8399925992144892E-3</v>
      </c>
    </row>
    <row r="4206" spans="2:7">
      <c r="B4206" s="444">
        <v>44316</v>
      </c>
      <c r="C4206" s="445">
        <v>787.04351799999995</v>
      </c>
      <c r="D4206" s="446">
        <f t="shared" si="131"/>
        <v>2.4813264574613303E-2</v>
      </c>
      <c r="E4206" s="80">
        <v>-1.1654349433914857E-2</v>
      </c>
      <c r="F4206">
        <v>4196</v>
      </c>
      <c r="G4206" s="80">
        <f t="shared" ca="1" si="132"/>
        <v>3.0447128710818391E-2</v>
      </c>
    </row>
    <row r="4207" spans="2:7">
      <c r="B4207" s="444">
        <v>43243</v>
      </c>
      <c r="C4207" s="445">
        <v>376.08950800000002</v>
      </c>
      <c r="D4207" s="446">
        <f t="shared" si="131"/>
        <v>3.0552179404685242E-2</v>
      </c>
      <c r="E4207" s="80">
        <v>-1.1658762738322337E-2</v>
      </c>
      <c r="F4207">
        <v>4197</v>
      </c>
      <c r="G4207" s="80">
        <f t="shared" ca="1" si="132"/>
        <v>-9.1180671872156966E-3</v>
      </c>
    </row>
    <row r="4208" spans="2:7">
      <c r="B4208" s="444">
        <v>41961</v>
      </c>
      <c r="C4208" s="445">
        <v>312.77227800000003</v>
      </c>
      <c r="D4208" s="446">
        <f t="shared" si="131"/>
        <v>-2.9701088247873209E-3</v>
      </c>
      <c r="E4208" s="80">
        <v>-1.1700193864858099E-2</v>
      </c>
      <c r="F4208">
        <v>4198</v>
      </c>
      <c r="G4208" s="80">
        <f t="shared" ca="1" si="132"/>
        <v>-3.5065036791635001E-2</v>
      </c>
    </row>
    <row r="4209" spans="2:7">
      <c r="B4209" s="444">
        <v>42086</v>
      </c>
      <c r="C4209" s="445">
        <v>380.04534899999999</v>
      </c>
      <c r="D4209" s="446">
        <f t="shared" si="131"/>
        <v>-5.1903581887812522E-2</v>
      </c>
      <c r="E4209" s="80">
        <v>-1.1735856387530053E-2</v>
      </c>
      <c r="F4209">
        <v>4199</v>
      </c>
      <c r="G4209" s="80">
        <f t="shared" ca="1" si="132"/>
        <v>4.3787698317473067E-3</v>
      </c>
    </row>
    <row r="4210" spans="2:7">
      <c r="B4210" s="444">
        <v>44390</v>
      </c>
      <c r="C4210" s="445">
        <v>847.45410200000003</v>
      </c>
      <c r="D4210" s="446">
        <f t="shared" si="131"/>
        <v>3.2253563704857768E-2</v>
      </c>
      <c r="E4210" s="80">
        <v>-1.1741359585861755E-2</v>
      </c>
      <c r="F4210">
        <v>4200</v>
      </c>
      <c r="G4210" s="80">
        <f t="shared" ca="1" si="132"/>
        <v>-2.0583155733186996E-2</v>
      </c>
    </row>
    <row r="4211" spans="2:7">
      <c r="B4211" s="444">
        <v>43003</v>
      </c>
      <c r="C4211" s="445">
        <v>365.17208900000003</v>
      </c>
      <c r="D4211" s="446">
        <f t="shared" si="131"/>
        <v>3.0678522637394234E-2</v>
      </c>
      <c r="E4211" s="80">
        <v>-1.1758755955552314E-2</v>
      </c>
      <c r="F4211">
        <v>4201</v>
      </c>
      <c r="G4211" s="80">
        <f t="shared" ca="1" si="132"/>
        <v>-3.7063593188119859E-2</v>
      </c>
    </row>
    <row r="4212" spans="2:7">
      <c r="B4212" s="444">
        <v>41723</v>
      </c>
      <c r="C4212" s="445">
        <v>269.16262799999998</v>
      </c>
      <c r="D4212" s="446">
        <f t="shared" si="131"/>
        <v>0.10515720604985024</v>
      </c>
      <c r="E4212" s="80">
        <v>-1.1771784690128628E-2</v>
      </c>
      <c r="F4212">
        <v>4202</v>
      </c>
      <c r="G4212" s="80">
        <f t="shared" ca="1" si="132"/>
        <v>1.4074088331051471E-2</v>
      </c>
    </row>
    <row r="4213" spans="2:7">
      <c r="B4213" s="444">
        <v>37753</v>
      </c>
      <c r="C4213" s="445">
        <v>10.188936999999999</v>
      </c>
      <c r="D4213" s="446">
        <f t="shared" si="131"/>
        <v>-0.11597901934154453</v>
      </c>
      <c r="E4213" s="80">
        <v>-1.1777082921328841E-2</v>
      </c>
      <c r="F4213">
        <v>4203</v>
      </c>
      <c r="G4213" s="80">
        <f t="shared" ca="1" si="132"/>
        <v>-2.4115296845253981E-3</v>
      </c>
    </row>
    <row r="4214" spans="2:7">
      <c r="B4214" s="444">
        <v>42706</v>
      </c>
      <c r="C4214" s="445">
        <v>326.08389299999999</v>
      </c>
      <c r="D4214" s="446">
        <f t="shared" si="131"/>
        <v>7.7808343638795741E-2</v>
      </c>
      <c r="E4214" s="80">
        <v>-1.1829341607006216E-2</v>
      </c>
      <c r="F4214">
        <v>4204</v>
      </c>
      <c r="G4214" s="80">
        <f t="shared" ca="1" si="132"/>
        <v>-2.3678927224074095E-2</v>
      </c>
    </row>
    <row r="4215" spans="2:7">
      <c r="B4215" s="444">
        <v>39623</v>
      </c>
      <c r="C4215" s="445">
        <v>45.666240999999999</v>
      </c>
      <c r="D4215" s="446">
        <f t="shared" si="131"/>
        <v>9.7861821147326999E-3</v>
      </c>
      <c r="E4215" s="80">
        <v>-1.1831965494062291E-2</v>
      </c>
      <c r="F4215">
        <v>4205</v>
      </c>
      <c r="G4215" s="80">
        <f t="shared" ca="1" si="132"/>
        <v>-3.3171512157692977E-2</v>
      </c>
    </row>
    <row r="4216" spans="2:7">
      <c r="B4216" s="444">
        <v>39239</v>
      </c>
      <c r="C4216" s="445">
        <v>56.111614000000003</v>
      </c>
      <c r="D4216" s="446">
        <f t="shared" si="131"/>
        <v>-0.13020637066920848</v>
      </c>
      <c r="E4216" s="80">
        <v>-1.1836871093909185E-2</v>
      </c>
      <c r="F4216">
        <v>4206</v>
      </c>
      <c r="G4216" s="80">
        <f t="shared" ca="1" si="132"/>
        <v>-4.8746391081964891E-3</v>
      </c>
    </row>
    <row r="4217" spans="2:7">
      <c r="B4217" s="444">
        <v>45113</v>
      </c>
      <c r="C4217" s="445">
        <v>1126.710693</v>
      </c>
      <c r="D4217" s="446">
        <f t="shared" si="131"/>
        <v>-5.269888869289141E-3</v>
      </c>
      <c r="E4217" s="80">
        <v>-1.1843090679208412E-2</v>
      </c>
      <c r="F4217">
        <v>4207</v>
      </c>
      <c r="G4217" s="80">
        <f t="shared" ca="1" si="132"/>
        <v>4.157736237699703E-2</v>
      </c>
    </row>
    <row r="4218" spans="2:7">
      <c r="B4218" s="444">
        <v>45352</v>
      </c>
      <c r="C4218" s="445">
        <v>1609.9765629999999</v>
      </c>
      <c r="D4218" s="446">
        <f t="shared" si="131"/>
        <v>0.11246841808325359</v>
      </c>
      <c r="E4218" s="80">
        <v>-1.1870060371628854E-2</v>
      </c>
      <c r="F4218">
        <v>4208</v>
      </c>
      <c r="G4218" s="80">
        <f t="shared" ca="1" si="132"/>
        <v>6.6606281124385628E-3</v>
      </c>
    </row>
    <row r="4219" spans="2:7">
      <c r="B4219" s="444">
        <v>40767</v>
      </c>
      <c r="C4219" s="445">
        <v>75.774506000000002</v>
      </c>
      <c r="D4219" s="446">
        <f t="shared" si="131"/>
        <v>-9.7875636202699678E-2</v>
      </c>
      <c r="E4219" s="80">
        <v>-1.1874612636674553E-2</v>
      </c>
      <c r="F4219">
        <v>4209</v>
      </c>
      <c r="G4219" s="80">
        <f t="shared" ca="1" si="132"/>
        <v>-6.2570136286292065E-3</v>
      </c>
    </row>
    <row r="4220" spans="2:7">
      <c r="B4220" s="444">
        <v>45190</v>
      </c>
      <c r="C4220" s="445">
        <v>1230.1357419999999</v>
      </c>
      <c r="D4220" s="446">
        <f t="shared" si="131"/>
        <v>2.578653470740444E-2</v>
      </c>
      <c r="E4220" s="80">
        <v>-1.1906610732165479E-2</v>
      </c>
      <c r="F4220">
        <v>4210</v>
      </c>
      <c r="G4220" s="80">
        <f t="shared" ca="1" si="132"/>
        <v>2.7259466730223579E-2</v>
      </c>
    </row>
    <row r="4221" spans="2:7">
      <c r="B4221" s="444">
        <v>44054</v>
      </c>
      <c r="C4221" s="445">
        <v>585.48974599999997</v>
      </c>
      <c r="D4221" s="446">
        <f t="shared" si="131"/>
        <v>3.2773818454613579E-2</v>
      </c>
      <c r="E4221" s="80">
        <v>-1.1921019686879308E-2</v>
      </c>
      <c r="F4221">
        <v>4211</v>
      </c>
      <c r="G4221" s="80">
        <f t="shared" ca="1" si="132"/>
        <v>7.2763971553452766E-4</v>
      </c>
    </row>
    <row r="4222" spans="2:7">
      <c r="B4222" s="444">
        <v>42656</v>
      </c>
      <c r="C4222" s="445">
        <v>327.56539900000001</v>
      </c>
      <c r="D4222" s="446">
        <f t="shared" si="131"/>
        <v>0.11068871240723865</v>
      </c>
      <c r="E4222" s="80">
        <v>-1.1931210575706674E-2</v>
      </c>
      <c r="F4222">
        <v>4212</v>
      </c>
      <c r="G4222" s="80">
        <f t="shared" ca="1" si="132"/>
        <v>-1.4980663924046135E-2</v>
      </c>
    </row>
    <row r="4223" spans="2:7">
      <c r="B4223" s="444">
        <v>38405</v>
      </c>
      <c r="C4223" s="445">
        <v>26.081416999999998</v>
      </c>
      <c r="D4223" s="446">
        <f t="shared" si="131"/>
        <v>-7.3014723630219658E-2</v>
      </c>
      <c r="E4223" s="80">
        <v>-1.1932090236157933E-2</v>
      </c>
      <c r="F4223">
        <v>4213</v>
      </c>
      <c r="G4223" s="80">
        <f t="shared" ca="1" si="132"/>
        <v>1.9490087160400009E-2</v>
      </c>
    </row>
    <row r="4224" spans="2:7">
      <c r="B4224" s="444">
        <v>41430</v>
      </c>
      <c r="C4224" s="445">
        <v>138.60330200000001</v>
      </c>
      <c r="D4224" s="446">
        <f t="shared" si="131"/>
        <v>-6.1693164832178238E-2</v>
      </c>
      <c r="E4224" s="80">
        <v>-1.1963137636336607E-2</v>
      </c>
      <c r="F4224">
        <v>4214</v>
      </c>
      <c r="G4224" s="80">
        <f t="shared" ca="1" si="132"/>
        <v>-7.8360461085681728E-3</v>
      </c>
    </row>
    <row r="4225" spans="2:7">
      <c r="B4225" s="444">
        <v>44154</v>
      </c>
      <c r="C4225" s="445">
        <v>693.98095699999999</v>
      </c>
      <c r="D4225" s="446">
        <f t="shared" si="131"/>
        <v>4.2760314788701237E-3</v>
      </c>
      <c r="E4225" s="80">
        <v>-1.1973522407571879E-2</v>
      </c>
      <c r="F4225">
        <v>4215</v>
      </c>
      <c r="G4225" s="80">
        <f t="shared" ca="1" si="132"/>
        <v>-1.0693322200304183E-2</v>
      </c>
    </row>
    <row r="4226" spans="2:7">
      <c r="B4226" s="444">
        <v>43966</v>
      </c>
      <c r="C4226" s="445">
        <v>436.40081800000002</v>
      </c>
      <c r="D4226" s="446">
        <f t="shared" si="131"/>
        <v>0.1485971053869064</v>
      </c>
      <c r="E4226" s="80">
        <v>-1.1981705286223554E-2</v>
      </c>
      <c r="F4226">
        <v>4216</v>
      </c>
      <c r="G4226" s="80">
        <f t="shared" ca="1" si="132"/>
        <v>2.2166354866098782E-2</v>
      </c>
    </row>
    <row r="4227" spans="2:7">
      <c r="B4227" s="444">
        <v>38278</v>
      </c>
      <c r="C4227" s="445">
        <v>29.735481</v>
      </c>
      <c r="D4227" s="446">
        <f t="shared" si="131"/>
        <v>-0.10894361934913166</v>
      </c>
      <c r="E4227" s="80">
        <v>-1.1987896706940893E-2</v>
      </c>
      <c r="F4227">
        <v>4217</v>
      </c>
      <c r="G4227" s="80">
        <f t="shared" ca="1" si="132"/>
        <v>5.149304937112676E-3</v>
      </c>
    </row>
    <row r="4228" spans="2:7">
      <c r="B4228" s="444">
        <v>42958</v>
      </c>
      <c r="C4228" s="445">
        <v>364.44094799999999</v>
      </c>
      <c r="D4228" s="446">
        <f t="shared" si="131"/>
        <v>-2.8802676795080528E-2</v>
      </c>
      <c r="E4228" s="80">
        <v>-1.2005924001841306E-2</v>
      </c>
      <c r="F4228">
        <v>4218</v>
      </c>
      <c r="G4228" s="80">
        <f t="shared" ca="1" si="132"/>
        <v>-2.2556498751709463E-2</v>
      </c>
    </row>
    <row r="4229" spans="2:7">
      <c r="B4229" s="444">
        <v>44232</v>
      </c>
      <c r="C4229" s="445">
        <v>819.40093999999999</v>
      </c>
      <c r="D4229" s="446">
        <f t="shared" si="131"/>
        <v>0.16354070761541495</v>
      </c>
      <c r="E4229" s="80">
        <v>-1.2008546075277127E-2</v>
      </c>
      <c r="F4229">
        <v>4219</v>
      </c>
      <c r="G4229" s="80">
        <f t="shared" ca="1" si="132"/>
        <v>-2.6362415797983652E-2</v>
      </c>
    </row>
    <row r="4230" spans="2:7">
      <c r="B4230" s="444">
        <v>38015</v>
      </c>
      <c r="C4230" s="445">
        <v>23.594826000000001</v>
      </c>
      <c r="D4230" s="446">
        <f t="shared" si="131"/>
        <v>-5.2774524705354708E-2</v>
      </c>
      <c r="E4230" s="80">
        <v>-1.2018085708638826E-2</v>
      </c>
      <c r="F4230">
        <v>4220</v>
      </c>
      <c r="G4230" s="80">
        <f t="shared" ca="1" si="132"/>
        <v>-3.1875373905165205E-2</v>
      </c>
    </row>
    <row r="4231" spans="2:7">
      <c r="B4231" s="444">
        <v>40133</v>
      </c>
      <c r="C4231" s="445">
        <v>60.461174</v>
      </c>
      <c r="D4231" s="446">
        <f t="shared" si="131"/>
        <v>3.4382329441480453E-2</v>
      </c>
      <c r="E4231" s="80">
        <v>-1.2028055243913038E-2</v>
      </c>
      <c r="F4231">
        <v>4221</v>
      </c>
      <c r="G4231" s="80">
        <f t="shared" ca="1" si="132"/>
        <v>-2.2477717007729579E-2</v>
      </c>
    </row>
    <row r="4232" spans="2:7">
      <c r="B4232" s="444">
        <v>38799</v>
      </c>
      <c r="C4232" s="445">
        <v>48.816383000000002</v>
      </c>
      <c r="D4232" s="446">
        <f t="shared" si="131"/>
        <v>-0.11774336585033085</v>
      </c>
      <c r="E4232" s="80">
        <v>-1.2040420052766843E-2</v>
      </c>
      <c r="F4232">
        <v>4222</v>
      </c>
      <c r="G4232" s="80">
        <f t="shared" ca="1" si="132"/>
        <v>9.5765356715213721E-3</v>
      </c>
    </row>
    <row r="4233" spans="2:7">
      <c r="B4233" s="444">
        <v>43977</v>
      </c>
      <c r="C4233" s="445">
        <v>447.28414900000001</v>
      </c>
      <c r="D4233" s="446">
        <f t="shared" si="131"/>
        <v>3.6899933980948818E-2</v>
      </c>
      <c r="E4233" s="80">
        <v>-1.2066366083593461E-2</v>
      </c>
      <c r="F4233">
        <v>4223</v>
      </c>
      <c r="G4233" s="80">
        <f t="shared" ca="1" si="132"/>
        <v>-3.1126812859531811E-2</v>
      </c>
    </row>
    <row r="4234" spans="2:7">
      <c r="B4234" s="444">
        <v>42412</v>
      </c>
      <c r="C4234" s="445">
        <v>320.48510700000003</v>
      </c>
      <c r="D4234" s="446">
        <f t="shared" si="131"/>
        <v>2.5807231829725552E-2</v>
      </c>
      <c r="E4234" s="80">
        <v>-1.2066785526874568E-2</v>
      </c>
      <c r="F4234">
        <v>4224</v>
      </c>
      <c r="G4234" s="80">
        <f t="shared" ca="1" si="132"/>
        <v>-2.4193008920372381E-2</v>
      </c>
    </row>
    <row r="4235" spans="2:7">
      <c r="B4235" s="444">
        <v>41345</v>
      </c>
      <c r="C4235" s="445">
        <v>147.098938</v>
      </c>
      <c r="D4235" s="446">
        <f t="shared" ref="D4235:D4298" si="133">B4235/B4236-1</f>
        <v>6.5812538667766596E-2</v>
      </c>
      <c r="E4235" s="80">
        <v>-1.2070125420920008E-2</v>
      </c>
      <c r="F4235">
        <v>4225</v>
      </c>
      <c r="G4235" s="80">
        <f t="shared" ref="G4235:G4298" ca="1" si="134">_xlfn.NORM.INV(RAND(),M$13,M$14)</f>
        <v>-1.3207286572012115E-2</v>
      </c>
    </row>
    <row r="4236" spans="2:7">
      <c r="B4236" s="444">
        <v>38792</v>
      </c>
      <c r="C4236" s="445">
        <v>48.398335000000003</v>
      </c>
      <c r="D4236" s="446">
        <f t="shared" si="133"/>
        <v>2.7657094415598271E-2</v>
      </c>
      <c r="E4236" s="80">
        <v>-1.207798663385351E-2</v>
      </c>
      <c r="F4236">
        <v>4226</v>
      </c>
      <c r="G4236" s="80">
        <f t="shared" ca="1" si="134"/>
        <v>-6.1853236501836174E-3</v>
      </c>
    </row>
    <row r="4237" spans="2:7">
      <c r="B4237" s="444">
        <v>37748</v>
      </c>
      <c r="C4237" s="445">
        <v>10.218374000000001</v>
      </c>
      <c r="D4237" s="446">
        <f t="shared" si="133"/>
        <v>-7.4213959876391788E-2</v>
      </c>
      <c r="E4237" s="80">
        <v>-1.2095537635094633E-2</v>
      </c>
      <c r="F4237">
        <v>4227</v>
      </c>
      <c r="G4237" s="80">
        <f t="shared" ca="1" si="134"/>
        <v>-2.963418008284242E-2</v>
      </c>
    </row>
    <row r="4238" spans="2:7">
      <c r="B4238" s="444">
        <v>40774</v>
      </c>
      <c r="C4238" s="445">
        <v>72.847603000000007</v>
      </c>
      <c r="D4238" s="446">
        <f t="shared" si="133"/>
        <v>-2.4732108687332555E-2</v>
      </c>
      <c r="E4238" s="80">
        <v>-1.2096794754124951E-2</v>
      </c>
      <c r="F4238">
        <v>4228</v>
      </c>
      <c r="G4238" s="80">
        <f t="shared" ca="1" si="134"/>
        <v>1.2232441139043482E-2</v>
      </c>
    </row>
    <row r="4239" spans="2:7">
      <c r="B4239" s="444">
        <v>41808</v>
      </c>
      <c r="C4239" s="445">
        <v>277.47283900000002</v>
      </c>
      <c r="D4239" s="446">
        <f t="shared" si="133"/>
        <v>-6.2495795492768291E-2</v>
      </c>
      <c r="E4239" s="80">
        <v>-1.2100486328765037E-2</v>
      </c>
      <c r="F4239">
        <v>4229</v>
      </c>
      <c r="G4239" s="80">
        <f t="shared" ca="1" si="134"/>
        <v>2.4070868898037206E-2</v>
      </c>
    </row>
    <row r="4240" spans="2:7">
      <c r="B4240" s="444">
        <v>44595</v>
      </c>
      <c r="C4240" s="445">
        <v>1035.8316649999999</v>
      </c>
      <c r="D4240" s="446">
        <f t="shared" si="133"/>
        <v>0.15030437474205538</v>
      </c>
      <c r="E4240" s="80">
        <v>-1.212685084925047E-2</v>
      </c>
      <c r="F4240">
        <v>4230</v>
      </c>
      <c r="G4240" s="80">
        <f t="shared" ca="1" si="134"/>
        <v>-1.3073333388279398E-2</v>
      </c>
    </row>
    <row r="4241" spans="2:7">
      <c r="B4241" s="444">
        <v>38768</v>
      </c>
      <c r="C4241" s="445">
        <v>48.459437999999999</v>
      </c>
      <c r="D4241" s="446">
        <f t="shared" si="133"/>
        <v>-0.13231871083258728</v>
      </c>
      <c r="E4241" s="80">
        <v>-1.2127730307987306E-2</v>
      </c>
      <c r="F4241">
        <v>4231</v>
      </c>
      <c r="G4241" s="80">
        <f t="shared" ca="1" si="134"/>
        <v>-1.2394785583725953E-2</v>
      </c>
    </row>
    <row r="4242" spans="2:7">
      <c r="B4242" s="444">
        <v>44680</v>
      </c>
      <c r="C4242" s="445">
        <v>982.57605000000001</v>
      </c>
      <c r="D4242" s="446">
        <f t="shared" si="133"/>
        <v>3.1703881589581373E-2</v>
      </c>
      <c r="E4242" s="80">
        <v>-1.2128126948068196E-2</v>
      </c>
      <c r="F4242">
        <v>4232</v>
      </c>
      <c r="G4242" s="80">
        <f t="shared" ca="1" si="134"/>
        <v>1.8282703289687404E-3</v>
      </c>
    </row>
    <row r="4243" spans="2:7">
      <c r="B4243" s="444">
        <v>43307</v>
      </c>
      <c r="C4243" s="445">
        <v>400.584656</v>
      </c>
      <c r="D4243" s="446">
        <f t="shared" si="133"/>
        <v>4.9256190337742867E-2</v>
      </c>
      <c r="E4243" s="80">
        <v>-1.2133136804579614E-2</v>
      </c>
      <c r="F4243">
        <v>4233</v>
      </c>
      <c r="G4243" s="80">
        <f t="shared" ca="1" si="134"/>
        <v>-6.7212652921620165E-3</v>
      </c>
    </row>
    <row r="4244" spans="2:7">
      <c r="B4244" s="444">
        <v>41274</v>
      </c>
      <c r="C4244" s="445">
        <v>117.33421300000001</v>
      </c>
      <c r="D4244" s="446">
        <f t="shared" si="133"/>
        <v>3.3633016954246031E-2</v>
      </c>
      <c r="E4244" s="80">
        <v>-1.2134780827915859E-2</v>
      </c>
      <c r="F4244">
        <v>4234</v>
      </c>
      <c r="G4244" s="80">
        <f t="shared" ca="1" si="134"/>
        <v>4.9241499775647714E-2</v>
      </c>
    </row>
    <row r="4245" spans="2:7">
      <c r="B4245" s="444">
        <v>39931</v>
      </c>
      <c r="C4245" s="445">
        <v>22.836552000000001</v>
      </c>
      <c r="D4245" s="446">
        <f t="shared" si="133"/>
        <v>-1.3196589645372514E-2</v>
      </c>
      <c r="E4245" s="80">
        <v>-1.2146762650550924E-2</v>
      </c>
      <c r="F4245">
        <v>4235</v>
      </c>
      <c r="G4245" s="80">
        <f t="shared" ca="1" si="134"/>
        <v>2.8555761985126445E-2</v>
      </c>
    </row>
    <row r="4246" spans="2:7">
      <c r="B4246" s="444">
        <v>40465</v>
      </c>
      <c r="C4246" s="445">
        <v>80.436935000000005</v>
      </c>
      <c r="D4246" s="446">
        <f t="shared" si="133"/>
        <v>-1.0368578270422146E-3</v>
      </c>
      <c r="E4246" s="80">
        <v>-1.2155251735189498E-2</v>
      </c>
      <c r="F4246">
        <v>4236</v>
      </c>
      <c r="G4246" s="80">
        <f t="shared" ca="1" si="134"/>
        <v>-2.8559599993316583E-2</v>
      </c>
    </row>
    <row r="4247" spans="2:7">
      <c r="B4247" s="444">
        <v>40507</v>
      </c>
      <c r="C4247" s="445">
        <v>71.124001000000007</v>
      </c>
      <c r="D4247" s="446">
        <f t="shared" si="133"/>
        <v>-7.3342026399469296E-2</v>
      </c>
      <c r="E4247" s="80">
        <v>-1.2163716708824546E-2</v>
      </c>
      <c r="F4247">
        <v>4237</v>
      </c>
      <c r="G4247" s="80">
        <f t="shared" ca="1" si="134"/>
        <v>1.3174751326006317E-3</v>
      </c>
    </row>
    <row r="4248" spans="2:7">
      <c r="B4248" s="444">
        <v>43713</v>
      </c>
      <c r="C4248" s="445">
        <v>472.168091</v>
      </c>
      <c r="D4248" s="446">
        <f t="shared" si="133"/>
        <v>-2.6674979403709553E-2</v>
      </c>
      <c r="E4248" s="80">
        <v>-1.2171131439538185E-2</v>
      </c>
      <c r="F4248">
        <v>4238</v>
      </c>
      <c r="G4248" s="80">
        <f t="shared" ca="1" si="134"/>
        <v>-1.4076603366339311E-2</v>
      </c>
    </row>
    <row r="4249" spans="2:7">
      <c r="B4249" s="444">
        <v>44911</v>
      </c>
      <c r="C4249" s="445">
        <v>957.43542500000001</v>
      </c>
      <c r="D4249" s="446">
        <f t="shared" si="133"/>
        <v>0.16349740932642498</v>
      </c>
      <c r="E4249" s="80">
        <v>-1.2183862969041614E-2</v>
      </c>
      <c r="F4249">
        <v>4239</v>
      </c>
      <c r="G4249" s="80">
        <f t="shared" ca="1" si="134"/>
        <v>-2.0211198547549027E-2</v>
      </c>
    </row>
    <row r="4250" spans="2:7">
      <c r="B4250" s="444">
        <v>38600</v>
      </c>
      <c r="C4250" s="445">
        <v>34.924908000000002</v>
      </c>
      <c r="D4250" s="446">
        <f t="shared" si="133"/>
        <v>2.2977234781226041E-2</v>
      </c>
      <c r="E4250" s="80">
        <v>-1.2208205393806959E-2</v>
      </c>
      <c r="F4250">
        <v>4240</v>
      </c>
      <c r="G4250" s="80">
        <f t="shared" ca="1" si="134"/>
        <v>7.8412999701708546E-3</v>
      </c>
    </row>
    <row r="4251" spans="2:7">
      <c r="B4251" s="444">
        <v>37733</v>
      </c>
      <c r="C4251" s="445">
        <v>10.700407999999999</v>
      </c>
      <c r="D4251" s="446">
        <f t="shared" si="133"/>
        <v>-0.10498351478925017</v>
      </c>
      <c r="E4251" s="80">
        <v>-1.222824042555648E-2</v>
      </c>
      <c r="F4251">
        <v>4241</v>
      </c>
      <c r="G4251" s="80">
        <f t="shared" ca="1" si="134"/>
        <v>1.2282620934345361E-2</v>
      </c>
    </row>
    <row r="4252" spans="2:7">
      <c r="B4252" s="444">
        <v>42159</v>
      </c>
      <c r="C4252" s="445">
        <v>370.812164</v>
      </c>
      <c r="D4252" s="446">
        <f t="shared" si="133"/>
        <v>-7.0261329804829686E-2</v>
      </c>
      <c r="E4252" s="80">
        <v>-1.2233383917773843E-2</v>
      </c>
      <c r="F4252">
        <v>4242</v>
      </c>
      <c r="G4252" s="80">
        <f t="shared" ca="1" si="134"/>
        <v>-3.2445474431609597E-2</v>
      </c>
    </row>
    <row r="4253" spans="2:7">
      <c r="B4253" s="444">
        <v>45345</v>
      </c>
      <c r="C4253" s="445">
        <v>1631.177246</v>
      </c>
      <c r="D4253" s="446">
        <f t="shared" si="133"/>
        <v>0.17812881602535779</v>
      </c>
      <c r="E4253" s="80">
        <v>-1.224503581140679E-2</v>
      </c>
      <c r="F4253">
        <v>4243</v>
      </c>
      <c r="G4253" s="80">
        <f t="shared" ca="1" si="134"/>
        <v>-1.9348784385962621E-3</v>
      </c>
    </row>
    <row r="4254" spans="2:7">
      <c r="B4254" s="444">
        <v>38489</v>
      </c>
      <c r="C4254" s="445">
        <v>26.958894999999998</v>
      </c>
      <c r="D4254" s="446">
        <f t="shared" si="133"/>
        <v>-1.4787526591605316E-3</v>
      </c>
      <c r="E4254" s="80">
        <v>-1.2249342959509524E-2</v>
      </c>
      <c r="F4254">
        <v>4244</v>
      </c>
      <c r="G4254" s="80">
        <f t="shared" ca="1" si="134"/>
        <v>2.4991295823582473E-2</v>
      </c>
    </row>
    <row r="4255" spans="2:7">
      <c r="B4255" s="444">
        <v>38546</v>
      </c>
      <c r="C4255" s="445">
        <v>29.705784000000001</v>
      </c>
      <c r="D4255" s="446">
        <f t="shared" si="133"/>
        <v>1.8065606676879176E-2</v>
      </c>
      <c r="E4255" s="80">
        <v>-1.2265013890435883E-2</v>
      </c>
      <c r="F4255">
        <v>4245</v>
      </c>
      <c r="G4255" s="80">
        <f t="shared" ca="1" si="134"/>
        <v>8.8345617493675171E-3</v>
      </c>
    </row>
    <row r="4256" spans="2:7">
      <c r="B4256" s="444">
        <v>37862</v>
      </c>
      <c r="C4256" s="445">
        <v>13.618366999999999</v>
      </c>
      <c r="D4256" s="446">
        <f t="shared" si="133"/>
        <v>-0.11130410290113602</v>
      </c>
      <c r="E4256" s="80">
        <v>-1.2276725651406251E-2</v>
      </c>
      <c r="F4256">
        <v>4246</v>
      </c>
      <c r="G4256" s="80">
        <f t="shared" ca="1" si="134"/>
        <v>9.0110821371986016E-3</v>
      </c>
    </row>
    <row r="4257" spans="2:7">
      <c r="B4257" s="444">
        <v>42604</v>
      </c>
      <c r="C4257" s="445">
        <v>314.90405299999998</v>
      </c>
      <c r="D4257" s="446">
        <f t="shared" si="133"/>
        <v>3.2260343325405394E-3</v>
      </c>
      <c r="E4257" s="80">
        <v>-1.2278394618552957E-2</v>
      </c>
      <c r="F4257">
        <v>4247</v>
      </c>
      <c r="G4257" s="80">
        <f t="shared" ca="1" si="134"/>
        <v>-1.3361795030572336E-2</v>
      </c>
    </row>
    <row r="4258" spans="2:7">
      <c r="B4258" s="444">
        <v>42467</v>
      </c>
      <c r="C4258" s="445">
        <v>332.609802</v>
      </c>
      <c r="D4258" s="446">
        <f t="shared" si="133"/>
        <v>0.10680497276447132</v>
      </c>
      <c r="E4258" s="80">
        <v>-1.2280431228624766E-2</v>
      </c>
      <c r="F4258">
        <v>4248</v>
      </c>
      <c r="G4258" s="80">
        <f t="shared" ca="1" si="134"/>
        <v>-1.7865186182127086E-2</v>
      </c>
    </row>
    <row r="4259" spans="2:7">
      <c r="B4259" s="444">
        <v>38369</v>
      </c>
      <c r="C4259" s="445">
        <v>23.160191999999999</v>
      </c>
      <c r="D4259" s="446">
        <f t="shared" si="133"/>
        <v>5.8195926285160571E-3</v>
      </c>
      <c r="E4259" s="80">
        <v>-1.2289262935502365E-2</v>
      </c>
      <c r="F4259">
        <v>4249</v>
      </c>
      <c r="G4259" s="80">
        <f t="shared" ca="1" si="134"/>
        <v>-2.8589802042710902E-2</v>
      </c>
    </row>
    <row r="4260" spans="2:7">
      <c r="B4260" s="444">
        <v>38147</v>
      </c>
      <c r="C4260" s="445">
        <v>22.875778</v>
      </c>
      <c r="D4260" s="446">
        <f t="shared" si="133"/>
        <v>-9.4734094306936578E-2</v>
      </c>
      <c r="E4260" s="80">
        <v>-1.2305712569019689E-2</v>
      </c>
      <c r="F4260">
        <v>4250</v>
      </c>
      <c r="G4260" s="80">
        <f t="shared" ca="1" si="134"/>
        <v>2.5726623060815124E-2</v>
      </c>
    </row>
    <row r="4261" spans="2:7">
      <c r="B4261" s="444">
        <v>42139</v>
      </c>
      <c r="C4261" s="445">
        <v>360.26709</v>
      </c>
      <c r="D4261" s="446">
        <f t="shared" si="133"/>
        <v>4.2863860222238648E-2</v>
      </c>
      <c r="E4261" s="80">
        <v>-1.232036056215402E-2</v>
      </c>
      <c r="F4261">
        <v>4251</v>
      </c>
      <c r="G4261" s="80">
        <f t="shared" ca="1" si="134"/>
        <v>-2.641406761609244E-2</v>
      </c>
    </row>
    <row r="4262" spans="2:7">
      <c r="B4262" s="444">
        <v>40407</v>
      </c>
      <c r="C4262" s="445">
        <v>72.647064</v>
      </c>
      <c r="D4262" s="446">
        <f t="shared" si="133"/>
        <v>-0.10475240943835162</v>
      </c>
      <c r="E4262" s="80">
        <v>-1.2335644615710017E-2</v>
      </c>
      <c r="F4262">
        <v>4252</v>
      </c>
      <c r="G4262" s="80">
        <f t="shared" ca="1" si="134"/>
        <v>-2.471926269683301E-2</v>
      </c>
    </row>
    <row r="4263" spans="2:7">
      <c r="B4263" s="444">
        <v>45135</v>
      </c>
      <c r="C4263" s="445">
        <v>1062.2192379999999</v>
      </c>
      <c r="D4263" s="446">
        <f t="shared" si="133"/>
        <v>0.1402622337872319</v>
      </c>
      <c r="E4263" s="80">
        <v>-1.2350807387150886E-2</v>
      </c>
      <c r="F4263">
        <v>4253</v>
      </c>
      <c r="G4263" s="80">
        <f t="shared" ca="1" si="134"/>
        <v>1.1685358634709859E-2</v>
      </c>
    </row>
    <row r="4264" spans="2:7">
      <c r="B4264" s="444">
        <v>39583</v>
      </c>
      <c r="C4264" s="445">
        <v>51.834797000000002</v>
      </c>
      <c r="D4264" s="446">
        <f t="shared" si="133"/>
        <v>-2.9281212448193816E-2</v>
      </c>
      <c r="E4264" s="80">
        <v>-1.2372213305878121E-2</v>
      </c>
      <c r="F4264">
        <v>4254</v>
      </c>
      <c r="G4264" s="80">
        <f t="shared" ca="1" si="134"/>
        <v>5.5677253574675303E-3</v>
      </c>
    </row>
    <row r="4265" spans="2:7">
      <c r="B4265" s="444">
        <v>40777</v>
      </c>
      <c r="C4265" s="445">
        <v>71.946280999999999</v>
      </c>
      <c r="D4265" s="446">
        <f t="shared" si="133"/>
        <v>-9.9746108842035497E-2</v>
      </c>
      <c r="E4265" s="80">
        <v>-1.2372706346974849E-2</v>
      </c>
      <c r="F4265">
        <v>4255</v>
      </c>
      <c r="G4265" s="80">
        <f t="shared" ca="1" si="134"/>
        <v>6.6964193514104662E-3</v>
      </c>
    </row>
    <row r="4266" spans="2:7">
      <c r="B4266" s="444">
        <v>45295</v>
      </c>
      <c r="C4266" s="445">
        <v>1379.8342290000001</v>
      </c>
      <c r="D4266" s="446">
        <f t="shared" si="133"/>
        <v>7.4359582542694591E-2</v>
      </c>
      <c r="E4266" s="80">
        <v>-1.2380539248750821E-2</v>
      </c>
      <c r="F4266">
        <v>4256</v>
      </c>
      <c r="G4266" s="80">
        <f t="shared" ca="1" si="134"/>
        <v>3.2519120707261484E-2</v>
      </c>
    </row>
    <row r="4267" spans="2:7">
      <c r="B4267" s="444">
        <v>42160</v>
      </c>
      <c r="C4267" s="445">
        <v>366.219604</v>
      </c>
      <c r="D4267" s="446">
        <f t="shared" si="133"/>
        <v>7.348372969394501E-2</v>
      </c>
      <c r="E4267" s="80">
        <v>-1.2385138476740942E-2</v>
      </c>
      <c r="F4267">
        <v>4257</v>
      </c>
      <c r="G4267" s="80">
        <f t="shared" ca="1" si="134"/>
        <v>2.1437558563948675E-2</v>
      </c>
    </row>
    <row r="4268" spans="2:7">
      <c r="B4268" s="444">
        <v>39274</v>
      </c>
      <c r="C4268" s="445">
        <v>56.045219000000003</v>
      </c>
      <c r="D4268" s="446">
        <f t="shared" si="133"/>
        <v>-0.13266049778052602</v>
      </c>
      <c r="E4268" s="80">
        <v>-1.2428741448299752E-2</v>
      </c>
      <c r="F4268">
        <v>4258</v>
      </c>
      <c r="G4268" s="80">
        <f t="shared" ca="1" si="134"/>
        <v>2.2126197055668054E-3</v>
      </c>
    </row>
    <row r="4269" spans="2:7">
      <c r="B4269" s="444">
        <v>45281</v>
      </c>
      <c r="C4269" s="445">
        <v>1381.8751219999999</v>
      </c>
      <c r="D4269" s="446">
        <f t="shared" si="133"/>
        <v>4.6258000415906109E-2</v>
      </c>
      <c r="E4269" s="80">
        <v>-1.2430891724417692E-2</v>
      </c>
      <c r="F4269">
        <v>4259</v>
      </c>
      <c r="G4269" s="80">
        <f t="shared" ca="1" si="134"/>
        <v>-2.4921874219947619E-2</v>
      </c>
    </row>
    <row r="4270" spans="2:7">
      <c r="B4270" s="444">
        <v>43279</v>
      </c>
      <c r="C4270" s="445">
        <v>382.50238000000002</v>
      </c>
      <c r="D4270" s="446">
        <f t="shared" si="133"/>
        <v>0.14376701287031901</v>
      </c>
      <c r="E4270" s="80">
        <v>-1.2431672864008814E-2</v>
      </c>
      <c r="F4270">
        <v>4260</v>
      </c>
      <c r="G4270" s="80">
        <f t="shared" ca="1" si="134"/>
        <v>1.9565716906114049E-2</v>
      </c>
    </row>
    <row r="4271" spans="2:7">
      <c r="B4271" s="444">
        <v>37839</v>
      </c>
      <c r="C4271" s="445">
        <v>12.562305</v>
      </c>
      <c r="D4271" s="446">
        <f t="shared" si="133"/>
        <v>-0.13398027143936098</v>
      </c>
      <c r="E4271" s="80">
        <v>-1.2438864594835453E-2</v>
      </c>
      <c r="F4271">
        <v>4261</v>
      </c>
      <c r="G4271" s="80">
        <f t="shared" ca="1" si="134"/>
        <v>-7.7624530609142423E-3</v>
      </c>
    </row>
    <row r="4272" spans="2:7">
      <c r="B4272" s="444">
        <v>43693</v>
      </c>
      <c r="C4272" s="445">
        <v>451.27639799999997</v>
      </c>
      <c r="D4272" s="446">
        <f t="shared" si="133"/>
        <v>0.13683197169173122</v>
      </c>
      <c r="E4272" s="80">
        <v>-1.2452016373285857E-2</v>
      </c>
      <c r="F4272">
        <v>4262</v>
      </c>
      <c r="G4272" s="80">
        <f t="shared" ca="1" si="134"/>
        <v>5.0489823338109308E-2</v>
      </c>
    </row>
    <row r="4273" spans="2:7">
      <c r="B4273" s="444">
        <v>38434</v>
      </c>
      <c r="C4273" s="445">
        <v>27.020088000000001</v>
      </c>
      <c r="D4273" s="446">
        <f t="shared" si="133"/>
        <v>-3.4006082388719938E-2</v>
      </c>
      <c r="E4273" s="80">
        <v>-1.2475406532983846E-2</v>
      </c>
      <c r="F4273">
        <v>4263</v>
      </c>
      <c r="G4273" s="80">
        <f t="shared" ca="1" si="134"/>
        <v>-7.8325649628967903E-3</v>
      </c>
    </row>
    <row r="4274" spans="2:7">
      <c r="B4274" s="444">
        <v>39787</v>
      </c>
      <c r="C4274" s="445">
        <v>20.931488000000002</v>
      </c>
      <c r="D4274" s="446">
        <f t="shared" si="133"/>
        <v>2.2355268905619674E-2</v>
      </c>
      <c r="E4274" s="80">
        <v>-1.2494849934655994E-2</v>
      </c>
      <c r="F4274">
        <v>4264</v>
      </c>
      <c r="G4274" s="80">
        <f t="shared" ca="1" si="134"/>
        <v>2.2996129729041196E-3</v>
      </c>
    </row>
    <row r="4275" spans="2:7">
      <c r="B4275" s="444">
        <v>38917</v>
      </c>
      <c r="C4275" s="445">
        <v>43.742733000000001</v>
      </c>
      <c r="D4275" s="446">
        <f t="shared" si="133"/>
        <v>-7.3184091450345323E-2</v>
      </c>
      <c r="E4275" s="80">
        <v>-1.2494928742325162E-2</v>
      </c>
      <c r="F4275">
        <v>4265</v>
      </c>
      <c r="G4275" s="80">
        <f t="shared" ca="1" si="134"/>
        <v>-2.900733543793884E-2</v>
      </c>
    </row>
    <row r="4276" spans="2:7">
      <c r="B4276" s="444">
        <v>41990</v>
      </c>
      <c r="C4276" s="445">
        <v>300.79443400000002</v>
      </c>
      <c r="D4276" s="446">
        <f t="shared" si="133"/>
        <v>6.8638179828468093E-2</v>
      </c>
      <c r="E4276" s="80">
        <v>-1.2508907199877628E-2</v>
      </c>
      <c r="F4276">
        <v>4266</v>
      </c>
      <c r="G4276" s="80">
        <f t="shared" ca="1" si="134"/>
        <v>9.4211803293709553E-3</v>
      </c>
    </row>
    <row r="4277" spans="2:7">
      <c r="B4277" s="444">
        <v>39293</v>
      </c>
      <c r="C4277" s="445">
        <v>51.041480999999997</v>
      </c>
      <c r="D4277" s="446">
        <f t="shared" si="133"/>
        <v>-8.7100971144463579E-2</v>
      </c>
      <c r="E4277" s="80">
        <v>-1.2521957157968222E-2</v>
      </c>
      <c r="F4277">
        <v>4267</v>
      </c>
      <c r="G4277" s="80">
        <f t="shared" ca="1" si="134"/>
        <v>6.3800686957875335E-3</v>
      </c>
    </row>
    <row r="4278" spans="2:7">
      <c r="B4278" s="444">
        <v>43042</v>
      </c>
      <c r="C4278" s="445">
        <v>354.76254299999999</v>
      </c>
      <c r="D4278" s="446">
        <f t="shared" si="133"/>
        <v>5.4427807236796522E-3</v>
      </c>
      <c r="E4278" s="80">
        <v>-1.2530691395523652E-2</v>
      </c>
      <c r="F4278">
        <v>4268</v>
      </c>
      <c r="G4278" s="80">
        <f t="shared" ca="1" si="134"/>
        <v>3.471336720697884E-4</v>
      </c>
    </row>
    <row r="4279" spans="2:7">
      <c r="B4279" s="444">
        <v>42809</v>
      </c>
      <c r="C4279" s="445">
        <v>348.92190599999998</v>
      </c>
      <c r="D4279" s="446">
        <f t="shared" si="133"/>
        <v>5.8659148799366845E-2</v>
      </c>
      <c r="E4279" s="80">
        <v>-1.2534922238186752E-2</v>
      </c>
      <c r="F4279">
        <v>4269</v>
      </c>
      <c r="G4279" s="80">
        <f t="shared" ca="1" si="134"/>
        <v>9.0364640020322452E-3</v>
      </c>
    </row>
    <row r="4280" spans="2:7">
      <c r="B4280" s="444">
        <v>40437</v>
      </c>
      <c r="C4280" s="445">
        <v>76.523681999999994</v>
      </c>
      <c r="D4280" s="446">
        <f t="shared" si="133"/>
        <v>-5.0640935343006066E-2</v>
      </c>
      <c r="E4280" s="80">
        <v>-1.2535434974567439E-2</v>
      </c>
      <c r="F4280">
        <v>4270</v>
      </c>
      <c r="G4280" s="80">
        <f t="shared" ca="1" si="134"/>
        <v>1.8486004964718781E-2</v>
      </c>
    </row>
    <row r="4281" spans="2:7">
      <c r="B4281" s="444">
        <v>42594</v>
      </c>
      <c r="C4281" s="445">
        <v>332.01025399999997</v>
      </c>
      <c r="D4281" s="446">
        <f t="shared" si="133"/>
        <v>-2.4817986171527973E-2</v>
      </c>
      <c r="E4281" s="80">
        <v>-1.2551912624749972E-2</v>
      </c>
      <c r="F4281">
        <v>4271</v>
      </c>
      <c r="G4281" s="80">
        <f t="shared" ca="1" si="134"/>
        <v>3.6465527127403981E-2</v>
      </c>
    </row>
    <row r="4282" spans="2:7">
      <c r="B4282" s="444">
        <v>43678</v>
      </c>
      <c r="C4282" s="445">
        <v>432.97268700000001</v>
      </c>
      <c r="D4282" s="446">
        <f t="shared" si="133"/>
        <v>0.12726146540377314</v>
      </c>
      <c r="E4282" s="80">
        <v>-1.25658060929007E-2</v>
      </c>
      <c r="F4282">
        <v>4272</v>
      </c>
      <c r="G4282" s="80">
        <f t="shared" ca="1" si="134"/>
        <v>-3.504444272018517E-2</v>
      </c>
    </row>
    <row r="4283" spans="2:7">
      <c r="B4283" s="444">
        <v>38747</v>
      </c>
      <c r="C4283" s="445">
        <v>49.547969999999999</v>
      </c>
      <c r="D4283" s="446">
        <f t="shared" si="133"/>
        <v>-1.6548643366582905E-2</v>
      </c>
      <c r="E4283" s="80">
        <v>-1.2593013862167934E-2</v>
      </c>
      <c r="F4283">
        <v>4273</v>
      </c>
      <c r="G4283" s="80">
        <f t="shared" ca="1" si="134"/>
        <v>1.2626844099503334E-2</v>
      </c>
    </row>
    <row r="4284" spans="2:7">
      <c r="B4284" s="444">
        <v>39399</v>
      </c>
      <c r="C4284" s="445">
        <v>49.023834000000001</v>
      </c>
      <c r="D4284" s="446">
        <f t="shared" si="133"/>
        <v>-9.5232627566251726E-2</v>
      </c>
      <c r="E4284" s="80">
        <v>-1.2617925226581561E-2</v>
      </c>
      <c r="F4284">
        <v>4274</v>
      </c>
      <c r="G4284" s="80">
        <f t="shared" ca="1" si="134"/>
        <v>3.4461559913888265E-4</v>
      </c>
    </row>
    <row r="4285" spans="2:7">
      <c r="B4285" s="444">
        <v>43546</v>
      </c>
      <c r="C4285" s="445">
        <v>433.557526</v>
      </c>
      <c r="D4285" s="446">
        <f t="shared" si="133"/>
        <v>-1.9252807701123364E-3</v>
      </c>
      <c r="E4285" s="80">
        <v>-1.2620922373686394E-2</v>
      </c>
      <c r="F4285">
        <v>4275</v>
      </c>
      <c r="G4285" s="80">
        <f t="shared" ca="1" si="134"/>
        <v>-3.7011767623795168E-3</v>
      </c>
    </row>
    <row r="4286" spans="2:7">
      <c r="B4286" s="444">
        <v>43630</v>
      </c>
      <c r="C4286" s="445">
        <v>460.71292099999999</v>
      </c>
      <c r="D4286" s="446">
        <f t="shared" si="133"/>
        <v>-8.2738555257535484E-3</v>
      </c>
      <c r="E4286" s="80">
        <v>-1.2626219081488754E-2</v>
      </c>
      <c r="F4286">
        <v>4276</v>
      </c>
      <c r="G4286" s="80">
        <f t="shared" ca="1" si="134"/>
        <v>-5.0151576229842667E-3</v>
      </c>
    </row>
    <row r="4287" spans="2:7">
      <c r="B4287" s="444">
        <v>43994</v>
      </c>
      <c r="C4287" s="445">
        <v>487.18978900000002</v>
      </c>
      <c r="D4287" s="446">
        <f t="shared" si="133"/>
        <v>8.4263709180529833E-2</v>
      </c>
      <c r="E4287" s="80">
        <v>-1.2628630996246004E-2</v>
      </c>
      <c r="F4287">
        <v>4277</v>
      </c>
      <c r="G4287" s="80">
        <f t="shared" ca="1" si="134"/>
        <v>-1.1565361656714365E-2</v>
      </c>
    </row>
    <row r="4288" spans="2:7">
      <c r="B4288" s="444">
        <v>40575</v>
      </c>
      <c r="C4288" s="445">
        <v>89.699691999999999</v>
      </c>
      <c r="D4288" s="446">
        <f t="shared" si="133"/>
        <v>-6.2608293866235454E-2</v>
      </c>
      <c r="E4288" s="80">
        <v>-1.263374139291884E-2</v>
      </c>
      <c r="F4288">
        <v>4278</v>
      </c>
      <c r="G4288" s="80">
        <f t="shared" ca="1" si="134"/>
        <v>-1.4900331069456376E-2</v>
      </c>
    </row>
    <row r="4289" spans="2:7">
      <c r="B4289" s="444">
        <v>43285</v>
      </c>
      <c r="C4289" s="445">
        <v>389.25177000000002</v>
      </c>
      <c r="D4289" s="446">
        <f t="shared" si="133"/>
        <v>8.8097513226279567E-3</v>
      </c>
      <c r="E4289" s="80">
        <v>-1.2639756750851161E-2</v>
      </c>
      <c r="F4289">
        <v>4279</v>
      </c>
      <c r="G4289" s="80">
        <f t="shared" ca="1" si="134"/>
        <v>-2.5043992480875091E-2</v>
      </c>
    </row>
    <row r="4290" spans="2:7">
      <c r="B4290" s="444">
        <v>42907</v>
      </c>
      <c r="C4290" s="445">
        <v>351.588593</v>
      </c>
      <c r="D4290" s="446">
        <f t="shared" si="133"/>
        <v>0.1228965481144173</v>
      </c>
      <c r="E4290" s="80">
        <v>-1.2642381531720148E-2</v>
      </c>
      <c r="F4290">
        <v>4280</v>
      </c>
      <c r="G4290" s="80">
        <f t="shared" ca="1" si="134"/>
        <v>2.3262765267939314E-2</v>
      </c>
    </row>
    <row r="4291" spans="2:7">
      <c r="B4291" s="444">
        <v>38211</v>
      </c>
      <c r="C4291" s="445">
        <v>24.247717000000002</v>
      </c>
      <c r="D4291" s="446">
        <f t="shared" si="133"/>
        <v>-8.1709163442359012E-2</v>
      </c>
      <c r="E4291" s="80">
        <v>-1.2654803835739026E-2</v>
      </c>
      <c r="F4291">
        <v>4281</v>
      </c>
      <c r="G4291" s="80">
        <f t="shared" ca="1" si="134"/>
        <v>-2.7511987757322318E-2</v>
      </c>
    </row>
    <row r="4292" spans="2:7">
      <c r="B4292" s="444">
        <v>41611</v>
      </c>
      <c r="C4292" s="445">
        <v>213.67695599999999</v>
      </c>
      <c r="D4292" s="446">
        <f t="shared" si="133"/>
        <v>-4.7585259784847844E-2</v>
      </c>
      <c r="E4292" s="80">
        <v>-1.2668569617082626E-2</v>
      </c>
      <c r="F4292">
        <v>4282</v>
      </c>
      <c r="G4292" s="80">
        <f t="shared" ca="1" si="134"/>
        <v>1.9814639323840533E-2</v>
      </c>
    </row>
    <row r="4293" spans="2:7">
      <c r="B4293" s="444">
        <v>43690</v>
      </c>
      <c r="C4293" s="445">
        <v>454.56729100000001</v>
      </c>
      <c r="D4293" s="446">
        <f t="shared" si="133"/>
        <v>0.12330950789324824</v>
      </c>
      <c r="E4293" s="80">
        <v>-1.2703718628200522E-2</v>
      </c>
      <c r="F4293">
        <v>4283</v>
      </c>
      <c r="G4293" s="80">
        <f t="shared" ca="1" si="134"/>
        <v>3.0023197038541997E-2</v>
      </c>
    </row>
    <row r="4294" spans="2:7">
      <c r="B4294" s="444">
        <v>38894</v>
      </c>
      <c r="C4294" s="445">
        <v>37.981133</v>
      </c>
      <c r="D4294" s="446">
        <f t="shared" si="133"/>
        <v>-3.4984120682810649E-2</v>
      </c>
      <c r="E4294" s="80">
        <v>-1.270551352689564E-2</v>
      </c>
      <c r="F4294">
        <v>4284</v>
      </c>
      <c r="G4294" s="80">
        <f t="shared" ca="1" si="134"/>
        <v>4.134272742380294E-2</v>
      </c>
    </row>
    <row r="4295" spans="2:7">
      <c r="B4295" s="444">
        <v>40304</v>
      </c>
      <c r="C4295" s="445">
        <v>73.297798</v>
      </c>
      <c r="D4295" s="446">
        <f t="shared" si="133"/>
        <v>1.0024057738572623E-2</v>
      </c>
      <c r="E4295" s="80">
        <v>-1.2714092241997599E-2</v>
      </c>
      <c r="F4295">
        <v>4285</v>
      </c>
      <c r="G4295" s="80">
        <f t="shared" ca="1" si="134"/>
        <v>1.1831804910766556E-2</v>
      </c>
    </row>
    <row r="4296" spans="2:7">
      <c r="B4296" s="444">
        <v>39904</v>
      </c>
      <c r="C4296" s="445">
        <v>18.110489000000001</v>
      </c>
      <c r="D4296" s="446">
        <f t="shared" si="133"/>
        <v>4.1662315965333541E-2</v>
      </c>
      <c r="E4296" s="80">
        <v>-1.2739298636444851E-2</v>
      </c>
      <c r="F4296">
        <v>4286</v>
      </c>
      <c r="G4296" s="80">
        <f t="shared" ca="1" si="134"/>
        <v>-1.6519801465276315E-2</v>
      </c>
    </row>
    <row r="4297" spans="2:7">
      <c r="B4297" s="444">
        <v>38308</v>
      </c>
      <c r="C4297" s="445">
        <v>27.011320000000001</v>
      </c>
      <c r="D4297" s="446">
        <f t="shared" si="133"/>
        <v>-7.5802171290711651E-2</v>
      </c>
      <c r="E4297" s="80">
        <v>-1.274353861988875E-2</v>
      </c>
      <c r="F4297">
        <v>4287</v>
      </c>
      <c r="G4297" s="80">
        <f t="shared" ca="1" si="134"/>
        <v>1.8156355992995005E-2</v>
      </c>
    </row>
    <row r="4298" spans="2:7">
      <c r="B4298" s="444">
        <v>41450</v>
      </c>
      <c r="C4298" s="445">
        <v>143.227859</v>
      </c>
      <c r="D4298" s="446">
        <f t="shared" si="133"/>
        <v>5.5217535195132506E-2</v>
      </c>
      <c r="E4298" s="80">
        <v>-1.2750466961948037E-2</v>
      </c>
      <c r="F4298">
        <v>4288</v>
      </c>
      <c r="G4298" s="80">
        <f t="shared" ca="1" si="134"/>
        <v>4.4376942661770308E-5</v>
      </c>
    </row>
    <row r="4299" spans="2:7">
      <c r="B4299" s="444">
        <v>39281</v>
      </c>
      <c r="C4299" s="445">
        <v>55.198825999999997</v>
      </c>
      <c r="D4299" s="446">
        <f t="shared" ref="D4299:D4362" si="135">B4299/B4300-1</f>
        <v>-6.5316708704135529E-2</v>
      </c>
      <c r="E4299" s="80">
        <v>-1.2763363269834627E-2</v>
      </c>
      <c r="F4299">
        <v>4289</v>
      </c>
      <c r="G4299" s="80">
        <f t="shared" ref="G4299:G4362" ca="1" si="136">_xlfn.NORM.INV(RAND(),M$13,M$14)</f>
        <v>-9.2914042049155477E-3</v>
      </c>
    </row>
    <row r="4300" spans="2:7">
      <c r="B4300" s="444">
        <v>42026</v>
      </c>
      <c r="C4300" s="445">
        <v>325.47317500000003</v>
      </c>
      <c r="D4300" s="446">
        <f t="shared" si="135"/>
        <v>-3.8262620714906825E-2</v>
      </c>
      <c r="E4300" s="80">
        <v>-1.2772003767159923E-2</v>
      </c>
      <c r="F4300">
        <v>4290</v>
      </c>
      <c r="G4300" s="80">
        <f t="shared" ca="1" si="136"/>
        <v>-4.2832935888879034E-3</v>
      </c>
    </row>
    <row r="4301" spans="2:7">
      <c r="B4301" s="444">
        <v>43698</v>
      </c>
      <c r="C4301" s="445">
        <v>454.41873199999998</v>
      </c>
      <c r="D4301" s="446">
        <f t="shared" si="135"/>
        <v>4.7838285015466608E-2</v>
      </c>
      <c r="E4301" s="80">
        <v>-1.2776614146078114E-2</v>
      </c>
      <c r="F4301">
        <v>4291</v>
      </c>
      <c r="G4301" s="80">
        <f t="shared" ca="1" si="136"/>
        <v>9.3308729697416E-3</v>
      </c>
    </row>
    <row r="4302" spans="2:7">
      <c r="B4302" s="444">
        <v>41703</v>
      </c>
      <c r="C4302" s="445">
        <v>281.631866</v>
      </c>
      <c r="D4302" s="446">
        <f t="shared" si="135"/>
        <v>-1.1308677098150755E-2</v>
      </c>
      <c r="E4302" s="80">
        <v>-1.2791702774474389E-2</v>
      </c>
      <c r="F4302">
        <v>4292</v>
      </c>
      <c r="G4302" s="80">
        <f t="shared" ca="1" si="136"/>
        <v>7.9291427100538856E-3</v>
      </c>
    </row>
    <row r="4303" spans="2:7">
      <c r="B4303" s="444">
        <v>42180</v>
      </c>
      <c r="C4303" s="445">
        <v>365.07644699999997</v>
      </c>
      <c r="D4303" s="446">
        <f t="shared" si="135"/>
        <v>4.6624153246817679E-2</v>
      </c>
      <c r="E4303" s="80">
        <v>-1.2791724027118367E-2</v>
      </c>
      <c r="F4303">
        <v>4293</v>
      </c>
      <c r="G4303" s="80">
        <f t="shared" ca="1" si="136"/>
        <v>1.6619856471750689E-2</v>
      </c>
    </row>
    <row r="4304" spans="2:7">
      <c r="B4304" s="444">
        <v>40301</v>
      </c>
      <c r="C4304" s="445">
        <v>71.373199</v>
      </c>
      <c r="D4304" s="446">
        <f t="shared" si="135"/>
        <v>-4.3594855000237298E-2</v>
      </c>
      <c r="E4304" s="80">
        <v>-1.2802930879827645E-2</v>
      </c>
      <c r="F4304">
        <v>4294</v>
      </c>
      <c r="G4304" s="80">
        <f t="shared" ca="1" si="136"/>
        <v>-2.0346703454362864E-2</v>
      </c>
    </row>
    <row r="4305" spans="2:7">
      <c r="B4305" s="444">
        <v>42138</v>
      </c>
      <c r="C4305" s="445">
        <v>364.761078</v>
      </c>
      <c r="D4305" s="446">
        <f t="shared" si="135"/>
        <v>7.8829463119895582E-2</v>
      </c>
      <c r="E4305" s="80">
        <v>-1.2802970667249336E-2</v>
      </c>
      <c r="F4305">
        <v>4295</v>
      </c>
      <c r="G4305" s="80">
        <f t="shared" ca="1" si="136"/>
        <v>1.4541909490553358E-3</v>
      </c>
    </row>
    <row r="4306" spans="2:7">
      <c r="B4306" s="444">
        <v>39059</v>
      </c>
      <c r="C4306" s="445">
        <v>51.131973000000002</v>
      </c>
      <c r="D4306" s="446">
        <f t="shared" si="135"/>
        <v>-9.4844419648517642E-3</v>
      </c>
      <c r="E4306" s="80">
        <v>-1.2820806378248117E-2</v>
      </c>
      <c r="F4306">
        <v>4296</v>
      </c>
      <c r="G4306" s="80">
        <f t="shared" ca="1" si="136"/>
        <v>2.7429731892436884E-2</v>
      </c>
    </row>
    <row r="4307" spans="2:7">
      <c r="B4307" s="444">
        <v>39433</v>
      </c>
      <c r="C4307" s="445">
        <v>51.103476999999998</v>
      </c>
      <c r="D4307" s="446">
        <f t="shared" si="135"/>
        <v>-0.12778146427781467</v>
      </c>
      <c r="E4307" s="80">
        <v>-1.282887440187741E-2</v>
      </c>
      <c r="F4307">
        <v>4297</v>
      </c>
      <c r="G4307" s="80">
        <f t="shared" ca="1" si="136"/>
        <v>-1.3260095860198591E-3</v>
      </c>
    </row>
    <row r="4308" spans="2:7">
      <c r="B4308" s="444">
        <v>45210</v>
      </c>
      <c r="C4308" s="445">
        <v>1198.9492190000001</v>
      </c>
      <c r="D4308" s="446">
        <f t="shared" si="135"/>
        <v>0.1534634519709146</v>
      </c>
      <c r="E4308" s="80">
        <v>-1.2838894215388863E-2</v>
      </c>
      <c r="F4308">
        <v>4298</v>
      </c>
      <c r="G4308" s="80">
        <f t="shared" ca="1" si="136"/>
        <v>1.2424551546759949E-2</v>
      </c>
    </row>
    <row r="4309" spans="2:7">
      <c r="B4309" s="444">
        <v>39195</v>
      </c>
      <c r="C4309" s="445">
        <v>54.593048000000003</v>
      </c>
      <c r="D4309" s="446">
        <f t="shared" si="135"/>
        <v>3.507604075989601E-3</v>
      </c>
      <c r="E4309" s="80">
        <v>-1.2903161298113752E-2</v>
      </c>
      <c r="F4309">
        <v>4299</v>
      </c>
      <c r="G4309" s="80">
        <f t="shared" ca="1" si="136"/>
        <v>-3.7233772760270284E-3</v>
      </c>
    </row>
    <row r="4310" spans="2:7">
      <c r="B4310" s="444">
        <v>39058</v>
      </c>
      <c r="C4310" s="445">
        <v>51.796039999999998</v>
      </c>
      <c r="D4310" s="446">
        <f t="shared" si="135"/>
        <v>-2.5669169556215232E-2</v>
      </c>
      <c r="E4310" s="80">
        <v>-1.2905193138815996E-2</v>
      </c>
      <c r="F4310">
        <v>4300</v>
      </c>
      <c r="G4310" s="80">
        <f t="shared" ca="1" si="136"/>
        <v>-2.9733423398082087E-2</v>
      </c>
    </row>
    <row r="4311" spans="2:7">
      <c r="B4311" s="444">
        <v>40087</v>
      </c>
      <c r="C4311" s="445">
        <v>60.945759000000002</v>
      </c>
      <c r="D4311" s="446">
        <f t="shared" si="135"/>
        <v>-0.10364026653548586</v>
      </c>
      <c r="E4311" s="80">
        <v>-1.2910906248742693E-2</v>
      </c>
      <c r="F4311">
        <v>4301</v>
      </c>
      <c r="G4311" s="80">
        <f t="shared" ca="1" si="136"/>
        <v>-1.2823629344059973E-2</v>
      </c>
    </row>
    <row r="4312" spans="2:7">
      <c r="B4312" s="444">
        <v>44722</v>
      </c>
      <c r="C4312" s="445">
        <v>924.39996299999996</v>
      </c>
      <c r="D4312" s="446">
        <f t="shared" si="135"/>
        <v>8.3145632008525316E-2</v>
      </c>
      <c r="E4312" s="80">
        <v>-1.2929558706052169E-2</v>
      </c>
      <c r="F4312">
        <v>4302</v>
      </c>
      <c r="G4312" s="80">
        <f t="shared" ca="1" si="136"/>
        <v>3.0346202314607152E-2</v>
      </c>
    </row>
    <row r="4313" spans="2:7">
      <c r="B4313" s="444">
        <v>41289</v>
      </c>
      <c r="C4313" s="445">
        <v>125.944138</v>
      </c>
      <c r="D4313" s="446">
        <f t="shared" si="135"/>
        <v>-8.0720720720720562E-3</v>
      </c>
      <c r="E4313" s="80">
        <v>-1.2930692510448982E-2</v>
      </c>
      <c r="F4313">
        <v>4303</v>
      </c>
      <c r="G4313" s="80">
        <f t="shared" ca="1" si="136"/>
        <v>-3.6228186337956256E-2</v>
      </c>
    </row>
    <row r="4314" spans="2:7">
      <c r="B4314" s="444">
        <v>41625</v>
      </c>
      <c r="C4314" s="445">
        <v>223.602295</v>
      </c>
      <c r="D4314" s="446">
        <f t="shared" si="135"/>
        <v>0.10294117647058831</v>
      </c>
      <c r="E4314" s="80">
        <v>-1.2946007257270908E-2</v>
      </c>
      <c r="F4314">
        <v>4304</v>
      </c>
      <c r="G4314" s="80">
        <f t="shared" ca="1" si="136"/>
        <v>-1.397703235095398E-2</v>
      </c>
    </row>
    <row r="4315" spans="2:7">
      <c r="B4315" s="444">
        <v>37740</v>
      </c>
      <c r="C4315" s="445">
        <v>10.096949</v>
      </c>
      <c r="D4315" s="446">
        <f t="shared" si="135"/>
        <v>-0.10834947786230686</v>
      </c>
      <c r="E4315" s="80">
        <v>-1.2949132652896655E-2</v>
      </c>
      <c r="F4315">
        <v>4305</v>
      </c>
      <c r="G4315" s="80">
        <f t="shared" ca="1" si="136"/>
        <v>5.6613717095105119E-2</v>
      </c>
    </row>
    <row r="4316" spans="2:7">
      <c r="B4316" s="444">
        <v>42326</v>
      </c>
      <c r="C4316" s="445">
        <v>337.08654799999999</v>
      </c>
      <c r="D4316" s="446">
        <f t="shared" si="135"/>
        <v>-2.6899025197719362E-2</v>
      </c>
      <c r="E4316" s="80">
        <v>-1.2955830414745906E-2</v>
      </c>
      <c r="F4316">
        <v>4306</v>
      </c>
      <c r="G4316" s="80">
        <f t="shared" ca="1" si="136"/>
        <v>-2.3978040830657694E-2</v>
      </c>
    </row>
    <row r="4317" spans="2:7">
      <c r="B4317" s="444">
        <v>43496</v>
      </c>
      <c r="C4317" s="445">
        <v>424.43066399999998</v>
      </c>
      <c r="D4317" s="446">
        <f t="shared" si="135"/>
        <v>2.4592480919626958E-2</v>
      </c>
      <c r="E4317" s="80">
        <v>-1.2961610275951552E-2</v>
      </c>
      <c r="F4317">
        <v>4307</v>
      </c>
      <c r="G4317" s="80">
        <f t="shared" ca="1" si="136"/>
        <v>-3.1186597719730876E-2</v>
      </c>
    </row>
    <row r="4318" spans="2:7">
      <c r="B4318" s="444">
        <v>42452</v>
      </c>
      <c r="C4318" s="445">
        <v>328.29394500000001</v>
      </c>
      <c r="D4318" s="446">
        <f t="shared" si="135"/>
        <v>-5.2812423302617151E-2</v>
      </c>
      <c r="E4318" s="80">
        <v>-1.2975736054826159E-2</v>
      </c>
      <c r="F4318">
        <v>4308</v>
      </c>
      <c r="G4318" s="80">
        <f t="shared" ca="1" si="136"/>
        <v>3.8322970436752493E-2</v>
      </c>
    </row>
    <row r="4319" spans="2:7">
      <c r="B4319" s="444">
        <v>44819</v>
      </c>
      <c r="C4319" s="445">
        <v>846.90686000000005</v>
      </c>
      <c r="D4319" s="446">
        <f t="shared" si="135"/>
        <v>0.15245564412445356</v>
      </c>
      <c r="E4319" s="80">
        <v>-1.2982710493271488E-2</v>
      </c>
      <c r="F4319">
        <v>4309</v>
      </c>
      <c r="G4319" s="80">
        <f t="shared" ca="1" si="136"/>
        <v>1.024565029382018E-2</v>
      </c>
    </row>
    <row r="4320" spans="2:7">
      <c r="B4320" s="444">
        <v>38890</v>
      </c>
      <c r="C4320" s="445">
        <v>37.871093999999999</v>
      </c>
      <c r="D4320" s="446">
        <f t="shared" si="135"/>
        <v>-1.4370073751172163E-2</v>
      </c>
      <c r="E4320" s="80">
        <v>-1.2991183636195003E-2</v>
      </c>
      <c r="F4320">
        <v>4310</v>
      </c>
      <c r="G4320" s="80">
        <f t="shared" ca="1" si="136"/>
        <v>-2.0890843938448478E-2</v>
      </c>
    </row>
    <row r="4321" spans="2:7">
      <c r="B4321" s="444">
        <v>39457</v>
      </c>
      <c r="C4321" s="445">
        <v>49.800460999999999</v>
      </c>
      <c r="D4321" s="446">
        <f t="shared" si="135"/>
        <v>-0.13128577719066492</v>
      </c>
      <c r="E4321" s="80">
        <v>-1.2995381059334843E-2</v>
      </c>
      <c r="F4321">
        <v>4311</v>
      </c>
      <c r="G4321" s="80">
        <f t="shared" ca="1" si="136"/>
        <v>6.7725314491949747E-4</v>
      </c>
    </row>
    <row r="4322" spans="2:7">
      <c r="B4322" s="444">
        <v>45420</v>
      </c>
      <c r="C4322" s="445">
        <v>1303.654663</v>
      </c>
      <c r="D4322" s="446">
        <f t="shared" si="135"/>
        <v>0.11337173673244272</v>
      </c>
      <c r="E4322" s="80">
        <v>-1.299811906043935E-2</v>
      </c>
      <c r="F4322">
        <v>4312</v>
      </c>
      <c r="G4322" s="80">
        <f t="shared" ca="1" si="136"/>
        <v>-9.0383280984029941E-3</v>
      </c>
    </row>
    <row r="4323" spans="2:7">
      <c r="B4323" s="444">
        <v>40795</v>
      </c>
      <c r="C4323" s="445">
        <v>75.449303</v>
      </c>
      <c r="D4323" s="446">
        <f t="shared" si="135"/>
        <v>-5.952463286995413E-2</v>
      </c>
      <c r="E4323" s="80">
        <v>-1.3005993300125973E-2</v>
      </c>
      <c r="F4323">
        <v>4313</v>
      </c>
      <c r="G4323" s="80">
        <f t="shared" ca="1" si="136"/>
        <v>-1.091401567964464E-2</v>
      </c>
    </row>
    <row r="4324" spans="2:7">
      <c r="B4324" s="444">
        <v>43377</v>
      </c>
      <c r="C4324" s="445">
        <v>453.86648600000001</v>
      </c>
      <c r="D4324" s="446">
        <f t="shared" si="135"/>
        <v>0.10590724829819242</v>
      </c>
      <c r="E4324" s="80">
        <v>-1.3012025939315608E-2</v>
      </c>
      <c r="F4324">
        <v>4314</v>
      </c>
      <c r="G4324" s="80">
        <f t="shared" ca="1" si="136"/>
        <v>3.8839115970130546E-2</v>
      </c>
    </row>
    <row r="4325" spans="2:7">
      <c r="B4325" s="444">
        <v>39223</v>
      </c>
      <c r="C4325" s="445">
        <v>57.887394</v>
      </c>
      <c r="D4325" s="446">
        <f t="shared" si="135"/>
        <v>-2.9181723677045746E-2</v>
      </c>
      <c r="E4325" s="80">
        <v>-1.3016812495493468E-2</v>
      </c>
      <c r="F4325">
        <v>4315</v>
      </c>
      <c r="G4325" s="80">
        <f t="shared" ca="1" si="136"/>
        <v>3.1998820626030697E-3</v>
      </c>
    </row>
    <row r="4326" spans="2:7">
      <c r="B4326" s="444">
        <v>40402</v>
      </c>
      <c r="C4326" s="445">
        <v>73.572693000000001</v>
      </c>
      <c r="D4326" s="446">
        <f t="shared" si="135"/>
        <v>-3.768102134146345E-2</v>
      </c>
      <c r="E4326" s="80">
        <v>-1.3031888863060836E-2</v>
      </c>
      <c r="F4326">
        <v>4316</v>
      </c>
      <c r="G4326" s="80">
        <f t="shared" ca="1" si="136"/>
        <v>6.4263668171642878E-3</v>
      </c>
    </row>
    <row r="4327" spans="2:7">
      <c r="B4327" s="444">
        <v>41984</v>
      </c>
      <c r="C4327" s="445">
        <v>303.26626599999997</v>
      </c>
      <c r="D4327" s="446">
        <f t="shared" si="135"/>
        <v>-5.8950105348096971E-2</v>
      </c>
      <c r="E4327" s="80">
        <v>-1.3035964690433222E-2</v>
      </c>
      <c r="F4327">
        <v>4317</v>
      </c>
      <c r="G4327" s="80">
        <f t="shared" ca="1" si="136"/>
        <v>8.8647086747326298E-3</v>
      </c>
    </row>
    <row r="4328" spans="2:7">
      <c r="B4328" s="444">
        <v>44614</v>
      </c>
      <c r="C4328" s="445">
        <v>1029.3845209999999</v>
      </c>
      <c r="D4328" s="446">
        <f t="shared" si="135"/>
        <v>0.17297226238990393</v>
      </c>
      <c r="E4328" s="80">
        <v>-1.304976082247411E-2</v>
      </c>
      <c r="F4328">
        <v>4318</v>
      </c>
      <c r="G4328" s="80">
        <f t="shared" ca="1" si="136"/>
        <v>-1.8700956068714771E-2</v>
      </c>
    </row>
    <row r="4329" spans="2:7">
      <c r="B4329" s="444">
        <v>38035</v>
      </c>
      <c r="C4329" s="445">
        <v>22.977817999999999</v>
      </c>
      <c r="D4329" s="446">
        <f t="shared" si="135"/>
        <v>-0.14811413725138867</v>
      </c>
      <c r="E4329" s="80">
        <v>-1.3057484337564707E-2</v>
      </c>
      <c r="F4329">
        <v>4319</v>
      </c>
      <c r="G4329" s="80">
        <f t="shared" ca="1" si="136"/>
        <v>-3.0230491057323408E-2</v>
      </c>
    </row>
    <row r="4330" spans="2:7">
      <c r="B4330" s="444">
        <v>44648</v>
      </c>
      <c r="C4330" s="445">
        <v>1042.279053</v>
      </c>
      <c r="D4330" s="446">
        <f t="shared" si="135"/>
        <v>0.15893575600259569</v>
      </c>
      <c r="E4330" s="80">
        <v>-1.3058122729169064E-2</v>
      </c>
      <c r="F4330">
        <v>4320</v>
      </c>
      <c r="G4330" s="80">
        <f t="shared" ca="1" si="136"/>
        <v>2.0356974355991049E-2</v>
      </c>
    </row>
    <row r="4331" spans="2:7">
      <c r="B4331" s="444">
        <v>38525</v>
      </c>
      <c r="C4331" s="445">
        <v>30.832815</v>
      </c>
      <c r="D4331" s="446">
        <f t="shared" si="135"/>
        <v>-0.139990177694437</v>
      </c>
      <c r="E4331" s="80">
        <v>-1.3062997674683996E-2</v>
      </c>
      <c r="F4331">
        <v>4321</v>
      </c>
      <c r="G4331" s="80">
        <f t="shared" ca="1" si="136"/>
        <v>1.8009396352163237E-3</v>
      </c>
    </row>
    <row r="4332" spans="2:7">
      <c r="B4332" s="444">
        <v>44796</v>
      </c>
      <c r="C4332" s="445">
        <v>871.76446499999997</v>
      </c>
      <c r="D4332" s="446">
        <f t="shared" si="135"/>
        <v>0.15856717961981115</v>
      </c>
      <c r="E4332" s="80">
        <v>-1.3080306198304581E-2</v>
      </c>
      <c r="F4332">
        <v>4322</v>
      </c>
      <c r="G4332" s="80">
        <f t="shared" ca="1" si="136"/>
        <v>-3.4652035927439831E-2</v>
      </c>
    </row>
    <row r="4333" spans="2:7">
      <c r="B4333" s="444">
        <v>38665</v>
      </c>
      <c r="C4333" s="445">
        <v>36.228374000000002</v>
      </c>
      <c r="D4333" s="446">
        <f t="shared" si="135"/>
        <v>-0.13905588955689152</v>
      </c>
      <c r="E4333" s="80">
        <v>-1.3081573844588745E-2</v>
      </c>
      <c r="F4333">
        <v>4323</v>
      </c>
      <c r="G4333" s="80">
        <f t="shared" ca="1" si="136"/>
        <v>-1.5690144544543604E-2</v>
      </c>
    </row>
    <row r="4334" spans="2:7">
      <c r="B4334" s="444">
        <v>44910</v>
      </c>
      <c r="C4334" s="445">
        <v>969.24456799999996</v>
      </c>
      <c r="D4334" s="446">
        <f t="shared" si="135"/>
        <v>8.6241746395363528E-3</v>
      </c>
      <c r="E4334" s="80">
        <v>-1.31131428386011E-2</v>
      </c>
      <c r="F4334">
        <v>4324</v>
      </c>
      <c r="G4334" s="80">
        <f t="shared" ca="1" si="136"/>
        <v>9.7514810244206818E-3</v>
      </c>
    </row>
    <row r="4335" spans="2:7">
      <c r="B4335" s="444">
        <v>44526</v>
      </c>
      <c r="C4335" s="445">
        <v>985.72454800000003</v>
      </c>
      <c r="D4335" s="446">
        <f t="shared" si="135"/>
        <v>1.8319039451115016E-2</v>
      </c>
      <c r="E4335" s="80">
        <v>-1.3113342629726965E-2</v>
      </c>
      <c r="F4335">
        <v>4325</v>
      </c>
      <c r="G4335" s="80">
        <f t="shared" ca="1" si="136"/>
        <v>2.2448495836109719E-2</v>
      </c>
    </row>
    <row r="4336" spans="2:7">
      <c r="B4336" s="444">
        <v>43725</v>
      </c>
      <c r="C4336" s="445">
        <v>448.346405</v>
      </c>
      <c r="D4336" s="446">
        <f t="shared" si="135"/>
        <v>6.0102797847063849E-2</v>
      </c>
      <c r="E4336" s="80">
        <v>-1.3132139221350925E-2</v>
      </c>
      <c r="F4336">
        <v>4326</v>
      </c>
      <c r="G4336" s="80">
        <f t="shared" ca="1" si="136"/>
        <v>1.3477129483230292E-2</v>
      </c>
    </row>
    <row r="4337" spans="2:7">
      <c r="B4337" s="444">
        <v>41246</v>
      </c>
      <c r="C4337" s="445">
        <v>122.862381</v>
      </c>
      <c r="D4337" s="446">
        <f t="shared" si="135"/>
        <v>-4.7546472693684283E-2</v>
      </c>
      <c r="E4337" s="80">
        <v>-1.3176005612273944E-2</v>
      </c>
      <c r="F4337">
        <v>4327</v>
      </c>
      <c r="G4337" s="80">
        <f t="shared" ca="1" si="136"/>
        <v>9.5827444900158706E-3</v>
      </c>
    </row>
    <row r="4338" spans="2:7">
      <c r="B4338" s="444">
        <v>43305</v>
      </c>
      <c r="C4338" s="445">
        <v>416.98483299999998</v>
      </c>
      <c r="D4338" s="446">
        <f t="shared" si="135"/>
        <v>0.14339652532080049</v>
      </c>
      <c r="E4338" s="80">
        <v>-1.3185943514730014E-2</v>
      </c>
      <c r="F4338">
        <v>4328</v>
      </c>
      <c r="G4338" s="80">
        <f t="shared" ca="1" si="136"/>
        <v>-3.1983912539189453E-2</v>
      </c>
    </row>
    <row r="4339" spans="2:7">
      <c r="B4339" s="444">
        <v>37874</v>
      </c>
      <c r="C4339" s="445">
        <v>15.693688</v>
      </c>
      <c r="D4339" s="446">
        <f t="shared" si="135"/>
        <v>-0.13683394867587406</v>
      </c>
      <c r="E4339" s="80">
        <v>-1.3188413643372088E-2</v>
      </c>
      <c r="F4339">
        <v>4329</v>
      </c>
      <c r="G4339" s="80">
        <f t="shared" ca="1" si="136"/>
        <v>1.6541907141829803E-2</v>
      </c>
    </row>
    <row r="4340" spans="2:7">
      <c r="B4340" s="444">
        <v>43878</v>
      </c>
      <c r="C4340" s="445">
        <v>523.63824499999998</v>
      </c>
      <c r="D4340" s="446">
        <f t="shared" si="135"/>
        <v>-3.3545516618576632E-2</v>
      </c>
      <c r="E4340" s="80">
        <v>-1.3190638482628025E-2</v>
      </c>
      <c r="F4340">
        <v>4330</v>
      </c>
      <c r="G4340" s="80">
        <f t="shared" ca="1" si="136"/>
        <v>-1.4911718859277093E-2</v>
      </c>
    </row>
    <row r="4341" spans="2:7">
      <c r="B4341" s="444">
        <v>45401</v>
      </c>
      <c r="C4341" s="445">
        <v>1417.4570309999999</v>
      </c>
      <c r="D4341" s="446">
        <f t="shared" si="135"/>
        <v>2.5177256920922986E-2</v>
      </c>
      <c r="E4341" s="80">
        <v>-1.3191516164424266E-2</v>
      </c>
      <c r="F4341">
        <v>4331</v>
      </c>
      <c r="G4341" s="80">
        <f t="shared" ca="1" si="136"/>
        <v>-1.5608948216828516E-2</v>
      </c>
    </row>
    <row r="4342" spans="2:7">
      <c r="B4342" s="444">
        <v>44286</v>
      </c>
      <c r="C4342" s="445">
        <v>851.01122999999995</v>
      </c>
      <c r="D4342" s="446">
        <f t="shared" si="135"/>
        <v>4.9232373009856056E-2</v>
      </c>
      <c r="E4342" s="80">
        <v>-1.3205510802742126E-2</v>
      </c>
      <c r="F4342">
        <v>4332</v>
      </c>
      <c r="G4342" s="80">
        <f t="shared" ca="1" si="136"/>
        <v>1.4295640304771026E-2</v>
      </c>
    </row>
    <row r="4343" spans="2:7">
      <c r="B4343" s="444">
        <v>42208</v>
      </c>
      <c r="C4343" s="445">
        <v>382.40182499999997</v>
      </c>
      <c r="D4343" s="446">
        <f t="shared" si="135"/>
        <v>-5.3080271010005786E-2</v>
      </c>
      <c r="E4343" s="80">
        <v>-1.3224269640487063E-2</v>
      </c>
      <c r="F4343">
        <v>4333</v>
      </c>
      <c r="G4343" s="80">
        <f t="shared" ca="1" si="136"/>
        <v>2.3032080180658443E-2</v>
      </c>
    </row>
    <row r="4344" spans="2:7">
      <c r="B4344" s="444">
        <v>44574</v>
      </c>
      <c r="C4344" s="445">
        <v>1184.814087</v>
      </c>
      <c r="D4344" s="446">
        <f t="shared" si="135"/>
        <v>-9.4446543256516691E-3</v>
      </c>
      <c r="E4344" s="80">
        <v>-1.3238127613325879E-2</v>
      </c>
      <c r="F4344">
        <v>4334</v>
      </c>
      <c r="G4344" s="80">
        <f t="shared" ca="1" si="136"/>
        <v>-6.2401945389828274E-2</v>
      </c>
    </row>
    <row r="4345" spans="2:7">
      <c r="B4345" s="444">
        <v>44999</v>
      </c>
      <c r="C4345" s="445">
        <v>1017.1412350000001</v>
      </c>
      <c r="D4345" s="446">
        <f t="shared" si="135"/>
        <v>4.4036101250551019E-2</v>
      </c>
      <c r="E4345" s="80">
        <v>-1.3244148125759803E-2</v>
      </c>
      <c r="F4345">
        <v>4335</v>
      </c>
      <c r="G4345" s="80">
        <f t="shared" ca="1" si="136"/>
        <v>-8.8833689078833527E-3</v>
      </c>
    </row>
    <row r="4346" spans="2:7">
      <c r="B4346" s="444">
        <v>43101</v>
      </c>
      <c r="C4346" s="445">
        <v>367.97482300000001</v>
      </c>
      <c r="D4346" s="446">
        <f t="shared" si="135"/>
        <v>-2.4908375186643128E-2</v>
      </c>
      <c r="E4346" s="80">
        <v>-1.3250956640216249E-2</v>
      </c>
      <c r="F4346">
        <v>4336</v>
      </c>
      <c r="G4346" s="80">
        <f t="shared" ca="1" si="136"/>
        <v>2.160866614682893E-2</v>
      </c>
    </row>
    <row r="4347" spans="2:7">
      <c r="B4347" s="444">
        <v>44202</v>
      </c>
      <c r="C4347" s="445">
        <v>843.76623500000005</v>
      </c>
      <c r="D4347" s="446">
        <f t="shared" si="135"/>
        <v>3.9557855126999053E-2</v>
      </c>
      <c r="E4347" s="80">
        <v>-1.3264781532489112E-2</v>
      </c>
      <c r="F4347">
        <v>4337</v>
      </c>
      <c r="G4347" s="80">
        <f t="shared" ca="1" si="136"/>
        <v>-5.0862147368826716E-2</v>
      </c>
    </row>
    <row r="4348" spans="2:7">
      <c r="B4348" s="444">
        <v>42520</v>
      </c>
      <c r="C4348" s="445">
        <v>302.592896</v>
      </c>
      <c r="D4348" s="446">
        <f t="shared" si="135"/>
        <v>-5.4081110542590793E-2</v>
      </c>
      <c r="E4348" s="80">
        <v>-1.3265444489075406E-2</v>
      </c>
      <c r="F4348">
        <v>4338</v>
      </c>
      <c r="G4348" s="80">
        <f t="shared" ca="1" si="136"/>
        <v>1.3061412949919977E-2</v>
      </c>
    </row>
    <row r="4349" spans="2:7">
      <c r="B4349" s="444">
        <v>44951</v>
      </c>
      <c r="C4349" s="445">
        <v>1053.452393</v>
      </c>
      <c r="D4349" s="446">
        <f t="shared" si="135"/>
        <v>0.18338817954455711</v>
      </c>
      <c r="E4349" s="80">
        <v>-1.3270717661942655E-2</v>
      </c>
      <c r="F4349">
        <v>4339</v>
      </c>
      <c r="G4349" s="80">
        <f t="shared" ca="1" si="136"/>
        <v>-3.7106543068355764E-2</v>
      </c>
    </row>
    <row r="4350" spans="2:7">
      <c r="B4350" s="444">
        <v>37985</v>
      </c>
      <c r="C4350" s="445">
        <v>22.226931</v>
      </c>
      <c r="D4350" s="446">
        <f t="shared" si="135"/>
        <v>-0.15605767735341824</v>
      </c>
      <c r="E4350" s="80">
        <v>-1.3273328398278883E-2</v>
      </c>
      <c r="F4350">
        <v>4340</v>
      </c>
      <c r="G4350" s="80">
        <f t="shared" ca="1" si="136"/>
        <v>2.2587480635495549E-2</v>
      </c>
    </row>
    <row r="4351" spans="2:7">
      <c r="B4351" s="444">
        <v>45009</v>
      </c>
      <c r="C4351" s="445">
        <v>986.83483899999999</v>
      </c>
      <c r="D4351" s="446">
        <f t="shared" si="135"/>
        <v>5.7641695648087188E-2</v>
      </c>
      <c r="E4351" s="80">
        <v>-1.3275011119562086E-2</v>
      </c>
      <c r="F4351">
        <v>4341</v>
      </c>
      <c r="G4351" s="80">
        <f t="shared" ca="1" si="136"/>
        <v>-5.4250309785078164E-3</v>
      </c>
    </row>
    <row r="4352" spans="2:7">
      <c r="B4352" s="444">
        <v>42556</v>
      </c>
      <c r="C4352" s="445">
        <v>298.889252</v>
      </c>
      <c r="D4352" s="446">
        <f t="shared" si="135"/>
        <v>4.8409746002808562E-2</v>
      </c>
      <c r="E4352" s="80">
        <v>-1.3295321729880905E-2</v>
      </c>
      <c r="F4352">
        <v>4342</v>
      </c>
      <c r="G4352" s="80">
        <f t="shared" ca="1" si="136"/>
        <v>6.6379457508710035E-3</v>
      </c>
    </row>
    <row r="4353" spans="2:7">
      <c r="B4353" s="444">
        <v>40591</v>
      </c>
      <c r="C4353" s="445">
        <v>86.534148999999999</v>
      </c>
      <c r="D4353" s="446">
        <f t="shared" si="135"/>
        <v>7.5343735926033828E-2</v>
      </c>
      <c r="E4353" s="80">
        <v>-1.329805884338453E-2</v>
      </c>
      <c r="F4353">
        <v>4343</v>
      </c>
      <c r="G4353" s="80">
        <f t="shared" ca="1" si="136"/>
        <v>4.2147744982266866E-3</v>
      </c>
    </row>
    <row r="4354" spans="2:7">
      <c r="B4354" s="444">
        <v>37747</v>
      </c>
      <c r="C4354" s="445">
        <v>10.343484</v>
      </c>
      <c r="D4354" s="446">
        <f t="shared" si="135"/>
        <v>-1.9301956636700313E-3</v>
      </c>
      <c r="E4354" s="80">
        <v>-1.3338057031790806E-2</v>
      </c>
      <c r="F4354">
        <v>4344</v>
      </c>
      <c r="G4354" s="80">
        <f t="shared" ca="1" si="136"/>
        <v>-6.6389184182790523E-2</v>
      </c>
    </row>
    <row r="4355" spans="2:7">
      <c r="B4355" s="444">
        <v>37820</v>
      </c>
      <c r="C4355" s="445">
        <v>11.690232</v>
      </c>
      <c r="D4355" s="446">
        <f t="shared" si="135"/>
        <v>-0.1638478034976012</v>
      </c>
      <c r="E4355" s="80">
        <v>-1.3353892975919601E-2</v>
      </c>
      <c r="F4355">
        <v>4345</v>
      </c>
      <c r="G4355" s="80">
        <f t="shared" ca="1" si="136"/>
        <v>-3.0050563003592573E-2</v>
      </c>
    </row>
    <row r="4356" spans="2:7">
      <c r="B4356" s="444">
        <v>45231</v>
      </c>
      <c r="C4356" s="445">
        <v>1223.3828129999999</v>
      </c>
      <c r="D4356" s="446">
        <f t="shared" si="135"/>
        <v>0.12350033532874627</v>
      </c>
      <c r="E4356" s="80">
        <v>-1.3362106003961371E-2</v>
      </c>
      <c r="F4356">
        <v>4346</v>
      </c>
      <c r="G4356" s="80">
        <f t="shared" ca="1" si="136"/>
        <v>-1.2714616000984879E-2</v>
      </c>
    </row>
    <row r="4357" spans="2:7">
      <c r="B4357" s="444">
        <v>40259</v>
      </c>
      <c r="C4357" s="445">
        <v>67.468857</v>
      </c>
      <c r="D4357" s="446">
        <f t="shared" si="135"/>
        <v>-0.10340296646029135</v>
      </c>
      <c r="E4357" s="80">
        <v>-1.3367048372521673E-2</v>
      </c>
      <c r="F4357">
        <v>4347</v>
      </c>
      <c r="G4357" s="80">
        <f t="shared" ca="1" si="136"/>
        <v>-1.2796292323275432E-2</v>
      </c>
    </row>
    <row r="4358" spans="2:7">
      <c r="B4358" s="444">
        <v>44902</v>
      </c>
      <c r="C4358" s="445">
        <v>1028.337524</v>
      </c>
      <c r="D4358" s="446">
        <f t="shared" si="135"/>
        <v>5.2308413405202758E-2</v>
      </c>
      <c r="E4358" s="80">
        <v>-1.3425919821823507E-2</v>
      </c>
      <c r="F4358">
        <v>4348</v>
      </c>
      <c r="G4358" s="80">
        <f t="shared" ca="1" si="136"/>
        <v>-1.6138493081897208E-2</v>
      </c>
    </row>
    <row r="4359" spans="2:7">
      <c r="B4359" s="444">
        <v>42670</v>
      </c>
      <c r="C4359" s="445">
        <v>318.15371699999997</v>
      </c>
      <c r="D4359" s="446">
        <f t="shared" si="135"/>
        <v>7.2379994973611472E-2</v>
      </c>
      <c r="E4359" s="80">
        <v>-1.3441838227586711E-2</v>
      </c>
      <c r="F4359">
        <v>4349</v>
      </c>
      <c r="G4359" s="80">
        <f t="shared" ca="1" si="136"/>
        <v>-2.4604025832562836E-2</v>
      </c>
    </row>
    <row r="4360" spans="2:7">
      <c r="B4360" s="444">
        <v>39790</v>
      </c>
      <c r="C4360" s="445">
        <v>20.648983000000001</v>
      </c>
      <c r="D4360" s="446">
        <f t="shared" si="135"/>
        <v>-1.699688719798409E-2</v>
      </c>
      <c r="E4360" s="80">
        <v>-1.349665155195845E-2</v>
      </c>
      <c r="F4360">
        <v>4350</v>
      </c>
      <c r="G4360" s="80">
        <f t="shared" ca="1" si="136"/>
        <v>2.1326759161600508E-2</v>
      </c>
    </row>
    <row r="4361" spans="2:7">
      <c r="B4361" s="444">
        <v>40478</v>
      </c>
      <c r="C4361" s="445">
        <v>76.941115999999994</v>
      </c>
      <c r="D4361" s="446">
        <f t="shared" si="135"/>
        <v>-5.7357769963438221E-2</v>
      </c>
      <c r="E4361" s="80">
        <v>-1.3591736926296227E-2</v>
      </c>
      <c r="F4361">
        <v>4351</v>
      </c>
      <c r="G4361" s="80">
        <f t="shared" ca="1" si="136"/>
        <v>1.6703740861525217E-2</v>
      </c>
    </row>
    <row r="4362" spans="2:7">
      <c r="B4362" s="444">
        <v>42941</v>
      </c>
      <c r="C4362" s="445">
        <v>373.09780899999998</v>
      </c>
      <c r="D4362" s="446">
        <f t="shared" si="135"/>
        <v>-9.4348327566320389E-3</v>
      </c>
      <c r="E4362" s="80">
        <v>-1.3610622137702477E-2</v>
      </c>
      <c r="F4362">
        <v>4352</v>
      </c>
      <c r="G4362" s="80">
        <f t="shared" ca="1" si="136"/>
        <v>-1.3712273786565109E-2</v>
      </c>
    </row>
    <row r="4363" spans="2:7">
      <c r="B4363" s="444">
        <v>43350</v>
      </c>
      <c r="C4363" s="445">
        <v>452.53909299999998</v>
      </c>
      <c r="D4363" s="446">
        <f t="shared" ref="D4363:D4426" si="137">B4363/B4364-1</f>
        <v>1.8488560203373527E-3</v>
      </c>
      <c r="E4363" s="80">
        <v>-1.3639023430405239E-2</v>
      </c>
      <c r="F4363">
        <v>4353</v>
      </c>
      <c r="G4363" s="80">
        <f t="shared" ref="G4363:G4426" ca="1" si="138">_xlfn.NORM.INV(RAND(),M$13,M$14)</f>
        <v>-4.2398523544870739E-2</v>
      </c>
    </row>
    <row r="4364" spans="2:7">
      <c r="B4364" s="444">
        <v>43270</v>
      </c>
      <c r="C4364" s="445">
        <v>387.06512500000002</v>
      </c>
      <c r="D4364" s="446">
        <f t="shared" si="137"/>
        <v>0.15442078864521647</v>
      </c>
      <c r="E4364" s="80">
        <v>-1.3662223114040861E-2</v>
      </c>
      <c r="F4364">
        <v>4354</v>
      </c>
      <c r="G4364" s="80">
        <f t="shared" ca="1" si="138"/>
        <v>3.1620779405117309E-2</v>
      </c>
    </row>
    <row r="4365" spans="2:7">
      <c r="B4365" s="444">
        <v>37482</v>
      </c>
      <c r="C4365" s="445">
        <v>13.4453</v>
      </c>
      <c r="D4365" s="446">
        <f t="shared" si="137"/>
        <v>-0.12655838557080601</v>
      </c>
      <c r="E4365" s="80">
        <v>-1.3665616556373772E-2</v>
      </c>
      <c r="F4365">
        <v>4355</v>
      </c>
      <c r="G4365" s="80">
        <f t="shared" ca="1" si="138"/>
        <v>3.2500753041570976E-2</v>
      </c>
    </row>
    <row r="4366" spans="2:7">
      <c r="B4366" s="444">
        <v>42913</v>
      </c>
      <c r="C4366" s="445">
        <v>350.23382600000002</v>
      </c>
      <c r="D4366" s="446">
        <f t="shared" si="137"/>
        <v>5.6476033383392021E-2</v>
      </c>
      <c r="E4366" s="80">
        <v>-1.3676224017025396E-2</v>
      </c>
      <c r="F4366">
        <v>4356</v>
      </c>
      <c r="G4366" s="80">
        <f t="shared" ca="1" si="138"/>
        <v>-1.2924633836238562E-3</v>
      </c>
    </row>
    <row r="4367" spans="2:7">
      <c r="B4367" s="444">
        <v>40619</v>
      </c>
      <c r="C4367" s="445">
        <v>84.756996000000001</v>
      </c>
      <c r="D4367" s="446">
        <f t="shared" si="137"/>
        <v>-7.2858414553422679E-2</v>
      </c>
      <c r="E4367" s="80">
        <v>-1.3679594492971847E-2</v>
      </c>
      <c r="F4367">
        <v>4357</v>
      </c>
      <c r="G4367" s="80">
        <f t="shared" ca="1" si="138"/>
        <v>-2.549813391595885E-2</v>
      </c>
    </row>
    <row r="4368" spans="2:7">
      <c r="B4368" s="444">
        <v>43811</v>
      </c>
      <c r="C4368" s="445">
        <v>456.297302</v>
      </c>
      <c r="D4368" s="446">
        <f t="shared" si="137"/>
        <v>6.869130381753874E-2</v>
      </c>
      <c r="E4368" s="80">
        <v>-1.3699803699594337E-2</v>
      </c>
      <c r="F4368">
        <v>4358</v>
      </c>
      <c r="G4368" s="80">
        <f t="shared" ca="1" si="138"/>
        <v>8.4865928439239319E-3</v>
      </c>
    </row>
    <row r="4369" spans="2:7">
      <c r="B4369" s="444">
        <v>40995</v>
      </c>
      <c r="C4369" s="445">
        <v>88.340271000000001</v>
      </c>
      <c r="D4369" s="446">
        <f t="shared" si="137"/>
        <v>-8.5035152326749297E-2</v>
      </c>
      <c r="E4369" s="80">
        <v>-1.3721432870574257E-2</v>
      </c>
      <c r="F4369">
        <v>4359</v>
      </c>
      <c r="G4369" s="80">
        <f t="shared" ca="1" si="138"/>
        <v>4.3107138306991387E-2</v>
      </c>
    </row>
    <row r="4370" spans="2:7">
      <c r="B4370" s="444">
        <v>44805</v>
      </c>
      <c r="C4370" s="445">
        <v>852.56878700000004</v>
      </c>
      <c r="D4370" s="446">
        <f t="shared" si="137"/>
        <v>0.16298084410527958</v>
      </c>
      <c r="E4370" s="80">
        <v>-1.3738757688038006E-2</v>
      </c>
      <c r="F4370">
        <v>4360</v>
      </c>
      <c r="G4370" s="80">
        <f t="shared" ca="1" si="138"/>
        <v>4.3085652351686488E-3</v>
      </c>
    </row>
    <row r="4371" spans="2:7">
      <c r="B4371" s="444">
        <v>38526</v>
      </c>
      <c r="C4371" s="445">
        <v>30.409002000000001</v>
      </c>
      <c r="D4371" s="446">
        <f t="shared" si="137"/>
        <v>-0.12059165924809967</v>
      </c>
      <c r="E4371" s="80">
        <v>-1.3745517559781706E-2</v>
      </c>
      <c r="F4371">
        <v>4361</v>
      </c>
      <c r="G4371" s="80">
        <f t="shared" ca="1" si="138"/>
        <v>-1.5726943671893064E-3</v>
      </c>
    </row>
    <row r="4372" spans="2:7">
      <c r="B4372" s="444">
        <v>43809</v>
      </c>
      <c r="C4372" s="445">
        <v>463.18829299999999</v>
      </c>
      <c r="D4372" s="446">
        <f t="shared" si="137"/>
        <v>-1.5328942932278489E-2</v>
      </c>
      <c r="E4372" s="80">
        <v>-1.3766748237372339E-2</v>
      </c>
      <c r="F4372">
        <v>4362</v>
      </c>
      <c r="G4372" s="80">
        <f t="shared" ca="1" si="138"/>
        <v>1.5688585768554791E-2</v>
      </c>
    </row>
    <row r="4373" spans="2:7">
      <c r="B4373" s="444">
        <v>44491</v>
      </c>
      <c r="C4373" s="445">
        <v>1060.2719729999999</v>
      </c>
      <c r="D4373" s="446">
        <f t="shared" si="137"/>
        <v>3.7231314402946802E-2</v>
      </c>
      <c r="E4373" s="80">
        <v>-1.3793664254955651E-2</v>
      </c>
      <c r="F4373">
        <v>4363</v>
      </c>
      <c r="G4373" s="80">
        <f t="shared" ca="1" si="138"/>
        <v>9.1091955003117491E-3</v>
      </c>
    </row>
    <row r="4374" spans="2:7">
      <c r="B4374" s="444">
        <v>42894</v>
      </c>
      <c r="C4374" s="445">
        <v>361.96801799999997</v>
      </c>
      <c r="D4374" s="446">
        <f t="shared" si="137"/>
        <v>-5.6922366598509355E-2</v>
      </c>
      <c r="E4374" s="80">
        <v>-1.3799278748941046E-2</v>
      </c>
      <c r="F4374">
        <v>4364</v>
      </c>
      <c r="G4374" s="80">
        <f t="shared" ca="1" si="138"/>
        <v>3.2514817853608408E-2</v>
      </c>
    </row>
    <row r="4375" spans="2:7">
      <c r="B4375" s="444">
        <v>45483</v>
      </c>
      <c r="C4375" s="445">
        <v>1498.4609379999999</v>
      </c>
      <c r="D4375" s="446">
        <f t="shared" si="137"/>
        <v>7.1979070918475552E-2</v>
      </c>
      <c r="E4375" s="80">
        <v>-1.3813559957132182E-2</v>
      </c>
      <c r="F4375">
        <v>4365</v>
      </c>
      <c r="G4375" s="80">
        <f t="shared" ca="1" si="138"/>
        <v>-2.8228047244727168E-2</v>
      </c>
    </row>
    <row r="4376" spans="2:7">
      <c r="B4376" s="444">
        <v>42429</v>
      </c>
      <c r="C4376" s="445">
        <v>326.50723299999999</v>
      </c>
      <c r="D4376" s="446">
        <f t="shared" si="137"/>
        <v>7.5513307984790945E-2</v>
      </c>
      <c r="E4376" s="80">
        <v>-1.3824628032630959E-2</v>
      </c>
      <c r="F4376">
        <v>4366</v>
      </c>
      <c r="G4376" s="80">
        <f t="shared" ca="1" si="138"/>
        <v>-2.4073796492642626E-2</v>
      </c>
    </row>
    <row r="4377" spans="2:7">
      <c r="B4377" s="444">
        <v>39450</v>
      </c>
      <c r="C4377" s="445">
        <v>52.120688999999999</v>
      </c>
      <c r="D4377" s="446">
        <f t="shared" si="137"/>
        <v>-8.5344647701189436E-2</v>
      </c>
      <c r="E4377" s="80">
        <v>-1.3837556898474657E-2</v>
      </c>
      <c r="F4377">
        <v>4367</v>
      </c>
      <c r="G4377" s="80">
        <f t="shared" ca="1" si="138"/>
        <v>-3.5450007648683182E-2</v>
      </c>
    </row>
    <row r="4378" spans="2:7">
      <c r="B4378" s="444">
        <v>43131</v>
      </c>
      <c r="C4378" s="445">
        <v>413.95944200000002</v>
      </c>
      <c r="D4378" s="446">
        <f t="shared" si="137"/>
        <v>9.6207865168538298E-3</v>
      </c>
      <c r="E4378" s="80">
        <v>-1.3844438753245258E-2</v>
      </c>
      <c r="F4378">
        <v>4368</v>
      </c>
      <c r="G4378" s="80">
        <f t="shared" ca="1" si="138"/>
        <v>2.2687760191573057E-2</v>
      </c>
    </row>
    <row r="4379" spans="2:7">
      <c r="B4379" s="444">
        <v>42720</v>
      </c>
      <c r="C4379" s="445">
        <v>337.17800899999997</v>
      </c>
      <c r="D4379" s="446">
        <f t="shared" si="137"/>
        <v>8.8269010317157059E-2</v>
      </c>
      <c r="E4379" s="80">
        <v>-1.3879755113176961E-2</v>
      </c>
      <c r="F4379">
        <v>4369</v>
      </c>
      <c r="G4379" s="80">
        <f t="shared" ca="1" si="138"/>
        <v>-3.8821133316232583E-2</v>
      </c>
    </row>
    <row r="4380" spans="2:7">
      <c r="B4380" s="444">
        <v>39255</v>
      </c>
      <c r="C4380" s="445">
        <v>54.817123000000002</v>
      </c>
      <c r="D4380" s="446">
        <f t="shared" si="137"/>
        <v>-0.12218520092130858</v>
      </c>
      <c r="E4380" s="80">
        <v>-1.3882056478633054E-2</v>
      </c>
      <c r="F4380">
        <v>4370</v>
      </c>
      <c r="G4380" s="80">
        <f t="shared" ca="1" si="138"/>
        <v>-1.6382675369625305E-2</v>
      </c>
    </row>
    <row r="4381" spans="2:7">
      <c r="B4381" s="444">
        <v>44719</v>
      </c>
      <c r="C4381" s="445">
        <v>931.27368200000001</v>
      </c>
      <c r="D4381" s="446">
        <f t="shared" si="137"/>
        <v>0.10400928257542086</v>
      </c>
      <c r="E4381" s="80">
        <v>-1.3882245021449746E-2</v>
      </c>
      <c r="F4381">
        <v>4371</v>
      </c>
      <c r="G4381" s="80">
        <f t="shared" ca="1" si="138"/>
        <v>6.2651994891297053E-2</v>
      </c>
    </row>
    <row r="4382" spans="2:7">
      <c r="B4382" s="444">
        <v>40506</v>
      </c>
      <c r="C4382" s="445">
        <v>71.999786</v>
      </c>
      <c r="D4382" s="446">
        <f t="shared" si="137"/>
        <v>-1.1759539377378725E-2</v>
      </c>
      <c r="E4382" s="80">
        <v>-1.3889233381926269E-2</v>
      </c>
      <c r="F4382">
        <v>4372</v>
      </c>
      <c r="G4382" s="80">
        <f t="shared" ca="1" si="138"/>
        <v>3.0851302117407001E-2</v>
      </c>
    </row>
    <row r="4383" spans="2:7">
      <c r="B4383" s="444">
        <v>40988</v>
      </c>
      <c r="C4383" s="445">
        <v>92.318222000000006</v>
      </c>
      <c r="D4383" s="446">
        <f t="shared" si="137"/>
        <v>7.250699950283912E-2</v>
      </c>
      <c r="E4383" s="80">
        <v>-1.3929128144994474E-2</v>
      </c>
      <c r="F4383">
        <v>4373</v>
      </c>
      <c r="G4383" s="80">
        <f t="shared" ca="1" si="138"/>
        <v>6.326999613656026E-3</v>
      </c>
    </row>
    <row r="4384" spans="2:7">
      <c r="B4384" s="444">
        <v>38217</v>
      </c>
      <c r="C4384" s="445">
        <v>23.805053999999998</v>
      </c>
      <c r="D4384" s="446">
        <f t="shared" si="137"/>
        <v>-4.840516919399418E-2</v>
      </c>
      <c r="E4384" s="80">
        <v>-1.394111371588036E-2</v>
      </c>
      <c r="F4384">
        <v>4374</v>
      </c>
      <c r="G4384" s="80">
        <f t="shared" ca="1" si="138"/>
        <v>-6.6591105102323739E-3</v>
      </c>
    </row>
    <row r="4385" spans="2:7">
      <c r="B4385" s="444">
        <v>40161</v>
      </c>
      <c r="C4385" s="445">
        <v>62.462090000000003</v>
      </c>
      <c r="D4385" s="446">
        <f t="shared" si="137"/>
        <v>-3.2731213872832399E-2</v>
      </c>
      <c r="E4385" s="80">
        <v>-1.3957200859921803E-2</v>
      </c>
      <c r="F4385">
        <v>4375</v>
      </c>
      <c r="G4385" s="80">
        <f t="shared" ca="1" si="138"/>
        <v>5.5292905109092606E-2</v>
      </c>
    </row>
    <row r="4386" spans="2:7">
      <c r="B4386" s="444">
        <v>41520</v>
      </c>
      <c r="C4386" s="445">
        <v>195.251755</v>
      </c>
      <c r="D4386" s="446">
        <f t="shared" si="137"/>
        <v>-3.5674470457079166E-2</v>
      </c>
      <c r="E4386" s="80">
        <v>-1.3964221752034489E-2</v>
      </c>
      <c r="F4386">
        <v>4376</v>
      </c>
      <c r="G4386" s="80">
        <f t="shared" ca="1" si="138"/>
        <v>-7.8903811569641397E-3</v>
      </c>
    </row>
    <row r="4387" spans="2:7">
      <c r="B4387" s="444">
        <v>43056</v>
      </c>
      <c r="C4387" s="445">
        <v>351.768372</v>
      </c>
      <c r="D4387" s="446">
        <f t="shared" si="137"/>
        <v>1.3058516270205489E-2</v>
      </c>
      <c r="E4387" s="80">
        <v>-1.396872794509707E-2</v>
      </c>
      <c r="F4387">
        <v>4377</v>
      </c>
      <c r="G4387" s="80">
        <f t="shared" ca="1" si="138"/>
        <v>-8.0836600227385189E-3</v>
      </c>
    </row>
    <row r="4388" spans="2:7">
      <c r="B4388" s="444">
        <v>42501</v>
      </c>
      <c r="C4388" s="445">
        <v>286.887451</v>
      </c>
      <c r="D4388" s="446">
        <f t="shared" si="137"/>
        <v>-1.0707385768487732E-2</v>
      </c>
      <c r="E4388" s="80">
        <v>-1.3981704865835165E-2</v>
      </c>
      <c r="F4388">
        <v>4378</v>
      </c>
      <c r="G4388" s="80">
        <f t="shared" ca="1" si="138"/>
        <v>-2.0307026810410498E-2</v>
      </c>
    </row>
    <row r="4389" spans="2:7">
      <c r="B4389" s="444">
        <v>42961</v>
      </c>
      <c r="C4389" s="445">
        <v>359.34393299999999</v>
      </c>
      <c r="D4389" s="446">
        <f t="shared" si="137"/>
        <v>0.11176957714404012</v>
      </c>
      <c r="E4389" s="80">
        <v>-1.3985846069086594E-2</v>
      </c>
      <c r="F4389">
        <v>4379</v>
      </c>
      <c r="G4389" s="80">
        <f t="shared" ca="1" si="138"/>
        <v>1.9530334390210374E-2</v>
      </c>
    </row>
    <row r="4390" spans="2:7">
      <c r="B4390" s="444">
        <v>38642</v>
      </c>
      <c r="C4390" s="445">
        <v>34.838569999999997</v>
      </c>
      <c r="D4390" s="446">
        <f t="shared" si="137"/>
        <v>-0.10567487502314388</v>
      </c>
      <c r="E4390" s="80">
        <v>-1.3994075740419998E-2</v>
      </c>
      <c r="F4390">
        <v>4380</v>
      </c>
      <c r="G4390" s="80">
        <f t="shared" ca="1" si="138"/>
        <v>2.6969680587323311E-2</v>
      </c>
    </row>
    <row r="4391" spans="2:7">
      <c r="B4391" s="444">
        <v>43208</v>
      </c>
      <c r="C4391" s="445">
        <v>418.28131100000002</v>
      </c>
      <c r="D4391" s="446">
        <f t="shared" si="137"/>
        <v>8.0956669668768244E-2</v>
      </c>
      <c r="E4391" s="80">
        <v>-1.3996031183812319E-2</v>
      </c>
      <c r="F4391">
        <v>4381</v>
      </c>
      <c r="G4391" s="80">
        <f t="shared" ca="1" si="138"/>
        <v>1.3714425103274865E-2</v>
      </c>
    </row>
    <row r="4392" spans="2:7">
      <c r="B4392" s="444">
        <v>39972</v>
      </c>
      <c r="C4392" s="445">
        <v>31.251923000000001</v>
      </c>
      <c r="D4392" s="446">
        <f t="shared" si="137"/>
        <v>-0.10910022956738807</v>
      </c>
      <c r="E4392" s="80">
        <v>-1.400372453344112E-2</v>
      </c>
      <c r="F4392">
        <v>4382</v>
      </c>
      <c r="G4392" s="80">
        <f t="shared" ca="1" si="138"/>
        <v>1.6236428218795958E-2</v>
      </c>
    </row>
    <row r="4393" spans="2:7">
      <c r="B4393" s="444">
        <v>44867</v>
      </c>
      <c r="C4393" s="445">
        <v>971.89471400000002</v>
      </c>
      <c r="D4393" s="446">
        <f t="shared" si="137"/>
        <v>0.11376725250719888</v>
      </c>
      <c r="E4393" s="80">
        <v>-1.4008813547106036E-2</v>
      </c>
      <c r="F4393">
        <v>4383</v>
      </c>
      <c r="G4393" s="80">
        <f t="shared" ca="1" si="138"/>
        <v>-1.6771935832885179E-2</v>
      </c>
    </row>
    <row r="4394" spans="2:7">
      <c r="B4394" s="444">
        <v>40284</v>
      </c>
      <c r="C4394" s="445">
        <v>64.296951000000007</v>
      </c>
      <c r="D4394" s="446">
        <f t="shared" si="137"/>
        <v>4.5522969114975442E-2</v>
      </c>
      <c r="E4394" s="80">
        <v>-1.4017577879283261E-2</v>
      </c>
      <c r="F4394">
        <v>4384</v>
      </c>
      <c r="G4394" s="80">
        <f t="shared" ca="1" si="138"/>
        <v>-1.2270467061105446E-2</v>
      </c>
    </row>
    <row r="4395" spans="2:7">
      <c r="B4395" s="444">
        <v>38530</v>
      </c>
      <c r="C4395" s="445">
        <v>30.581648000000001</v>
      </c>
      <c r="D4395" s="446">
        <f t="shared" si="137"/>
        <v>-2.6402981983847384E-3</v>
      </c>
      <c r="E4395" s="80">
        <v>-1.4018146053571989E-2</v>
      </c>
      <c r="F4395">
        <v>4385</v>
      </c>
      <c r="G4395" s="80">
        <f t="shared" ca="1" si="138"/>
        <v>2.003200047237846E-2</v>
      </c>
    </row>
    <row r="4396" spans="2:7">
      <c r="B4396" s="444">
        <v>38632</v>
      </c>
      <c r="C4396" s="445">
        <v>35.607716000000003</v>
      </c>
      <c r="D4396" s="446">
        <f t="shared" si="137"/>
        <v>-4.6120945092885668E-3</v>
      </c>
      <c r="E4396" s="80">
        <v>-1.4038380152485153E-2</v>
      </c>
      <c r="F4396">
        <v>4386</v>
      </c>
      <c r="G4396" s="80">
        <f t="shared" ca="1" si="138"/>
        <v>2.352711916336641E-2</v>
      </c>
    </row>
    <row r="4397" spans="2:7">
      <c r="B4397" s="444">
        <v>38811</v>
      </c>
      <c r="C4397" s="445">
        <v>52.487267000000003</v>
      </c>
      <c r="D4397" s="446">
        <f t="shared" si="137"/>
        <v>-8.6714043674698815E-2</v>
      </c>
      <c r="E4397" s="80">
        <v>-1.4044631446133882E-2</v>
      </c>
      <c r="F4397">
        <v>4387</v>
      </c>
      <c r="G4397" s="80">
        <f t="shared" ca="1" si="138"/>
        <v>-5.9181144565721079E-2</v>
      </c>
    </row>
    <row r="4398" spans="2:7">
      <c r="B4398" s="444">
        <v>42496</v>
      </c>
      <c r="C4398" s="445">
        <v>292.49359099999998</v>
      </c>
      <c r="D4398" s="446">
        <f t="shared" si="137"/>
        <v>-2.2338785745508072E-2</v>
      </c>
      <c r="E4398" s="80">
        <v>-1.4054138674615024E-2</v>
      </c>
      <c r="F4398">
        <v>4388</v>
      </c>
      <c r="G4398" s="80">
        <f t="shared" ca="1" si="138"/>
        <v>1.0651090411040884E-2</v>
      </c>
    </row>
    <row r="4399" spans="2:7">
      <c r="B4399" s="444">
        <v>43467</v>
      </c>
      <c r="C4399" s="445">
        <v>399.58212300000002</v>
      </c>
      <c r="D4399" s="446">
        <f t="shared" si="137"/>
        <v>0.11611246629862637</v>
      </c>
      <c r="E4399" s="80">
        <v>-1.4064751277897969E-2</v>
      </c>
      <c r="F4399">
        <v>4389</v>
      </c>
      <c r="G4399" s="80">
        <f t="shared" ca="1" si="138"/>
        <v>-2.7845936045467225E-2</v>
      </c>
    </row>
    <row r="4400" spans="2:7">
      <c r="B4400" s="444">
        <v>38945</v>
      </c>
      <c r="C4400" s="445">
        <v>47.071818999999998</v>
      </c>
      <c r="D4400" s="446">
        <f t="shared" si="137"/>
        <v>7.7368938570614443E-3</v>
      </c>
      <c r="E4400" s="80">
        <v>-1.4067665563730181E-2</v>
      </c>
      <c r="F4400">
        <v>4390</v>
      </c>
      <c r="G4400" s="80">
        <f t="shared" ca="1" si="138"/>
        <v>-1.7805224272719876E-3</v>
      </c>
    </row>
    <row r="4401" spans="2:7">
      <c r="B4401" s="444">
        <v>38646</v>
      </c>
      <c r="C4401" s="445">
        <v>35.628109000000002</v>
      </c>
      <c r="D4401" s="446">
        <f t="shared" si="137"/>
        <v>-1.3679750906028243E-2</v>
      </c>
      <c r="E4401" s="80">
        <v>-1.4116127013486857E-2</v>
      </c>
      <c r="F4401">
        <v>4391</v>
      </c>
      <c r="G4401" s="80">
        <f t="shared" ca="1" si="138"/>
        <v>-1.2787667396645924E-2</v>
      </c>
    </row>
    <row r="4402" spans="2:7">
      <c r="B4402" s="444">
        <v>39182</v>
      </c>
      <c r="C4402" s="445">
        <v>47.792233000000003</v>
      </c>
      <c r="D4402" s="446">
        <f t="shared" si="137"/>
        <v>-0.1086491651121525</v>
      </c>
      <c r="E4402" s="80">
        <v>-1.4122677427760522E-2</v>
      </c>
      <c r="F4402">
        <v>4392</v>
      </c>
      <c r="G4402" s="80">
        <f t="shared" ca="1" si="138"/>
        <v>-2.0793296025283632E-2</v>
      </c>
    </row>
    <row r="4403" spans="2:7">
      <c r="B4403" s="444">
        <v>43958</v>
      </c>
      <c r="C4403" s="445">
        <v>436.827606</v>
      </c>
      <c r="D4403" s="446">
        <f t="shared" si="137"/>
        <v>3.4792843691148878E-2</v>
      </c>
      <c r="E4403" s="80">
        <v>-1.415904704868054E-2</v>
      </c>
      <c r="F4403">
        <v>4393</v>
      </c>
      <c r="G4403" s="80">
        <f t="shared" ca="1" si="138"/>
        <v>1.1832077122247507E-3</v>
      </c>
    </row>
    <row r="4404" spans="2:7">
      <c r="B4404" s="444">
        <v>42480</v>
      </c>
      <c r="C4404" s="445">
        <v>337.72882099999998</v>
      </c>
      <c r="D4404" s="446">
        <f t="shared" si="137"/>
        <v>0.11874851860630486</v>
      </c>
      <c r="E4404" s="80">
        <v>-1.4180352756883452E-2</v>
      </c>
      <c r="F4404">
        <v>4394</v>
      </c>
      <c r="G4404" s="80">
        <f t="shared" ca="1" si="138"/>
        <v>-2.990643675372209E-2</v>
      </c>
    </row>
    <row r="4405" spans="2:7">
      <c r="B4405" s="444">
        <v>37971</v>
      </c>
      <c r="C4405" s="445">
        <v>20.936789000000001</v>
      </c>
      <c r="D4405" s="446">
        <f t="shared" si="137"/>
        <v>-7.9446276183087639E-2</v>
      </c>
      <c r="E4405" s="80">
        <v>-1.418765739396366E-2</v>
      </c>
      <c r="F4405">
        <v>4395</v>
      </c>
      <c r="G4405" s="80">
        <f t="shared" ca="1" si="138"/>
        <v>-8.0859100541496465E-3</v>
      </c>
    </row>
    <row r="4406" spans="2:7">
      <c r="B4406" s="444">
        <v>41248</v>
      </c>
      <c r="C4406" s="445">
        <v>121.184029</v>
      </c>
      <c r="D4406" s="446">
        <f t="shared" si="137"/>
        <v>-1.4737847844261354E-2</v>
      </c>
      <c r="E4406" s="80">
        <v>-1.4193546550209102E-2</v>
      </c>
      <c r="F4406">
        <v>4396</v>
      </c>
      <c r="G4406" s="80">
        <f t="shared" ca="1" si="138"/>
        <v>-3.9217434218739621E-3</v>
      </c>
    </row>
    <row r="4407" spans="2:7">
      <c r="B4407" s="444">
        <v>41865</v>
      </c>
      <c r="C4407" s="445">
        <v>299.31591800000001</v>
      </c>
      <c r="D4407" s="446">
        <f t="shared" si="137"/>
        <v>-2.5738288613250782E-2</v>
      </c>
      <c r="E4407" s="80">
        <v>-1.4197271202735506E-2</v>
      </c>
      <c r="F4407">
        <v>4397</v>
      </c>
      <c r="G4407" s="80">
        <f t="shared" ca="1" si="138"/>
        <v>-6.6097274856944856E-3</v>
      </c>
    </row>
    <row r="4408" spans="2:7">
      <c r="B4408" s="444">
        <v>42971</v>
      </c>
      <c r="C4408" s="445">
        <v>362.43551600000001</v>
      </c>
      <c r="D4408" s="446">
        <f t="shared" si="137"/>
        <v>5.8998940286369095E-2</v>
      </c>
      <c r="E4408" s="80">
        <v>-1.4204870492554478E-2</v>
      </c>
      <c r="F4408">
        <v>4398</v>
      </c>
      <c r="G4408" s="80">
        <f t="shared" ca="1" si="138"/>
        <v>-4.4618049518786529E-3</v>
      </c>
    </row>
    <row r="4409" spans="2:7">
      <c r="B4409" s="444">
        <v>40577</v>
      </c>
      <c r="C4409" s="445">
        <v>90.912216000000001</v>
      </c>
      <c r="D4409" s="446">
        <f t="shared" si="137"/>
        <v>-9.4768544339096539E-2</v>
      </c>
      <c r="E4409" s="80">
        <v>-1.4251359450969447E-2</v>
      </c>
      <c r="F4409">
        <v>4399</v>
      </c>
      <c r="G4409" s="80">
        <f t="shared" ca="1" si="138"/>
        <v>-3.146078593490282E-2</v>
      </c>
    </row>
    <row r="4410" spans="2:7">
      <c r="B4410" s="444">
        <v>44825</v>
      </c>
      <c r="C4410" s="445">
        <v>829.46051</v>
      </c>
      <c r="D4410" s="446">
        <f t="shared" si="137"/>
        <v>0.13896229291594664</v>
      </c>
      <c r="E4410" s="80">
        <v>-1.4277864871408807E-2</v>
      </c>
      <c r="F4410">
        <v>4400</v>
      </c>
      <c r="G4410" s="80">
        <f t="shared" ca="1" si="138"/>
        <v>-3.2318832489681556E-3</v>
      </c>
    </row>
    <row r="4411" spans="2:7">
      <c r="B4411" s="444">
        <v>39356</v>
      </c>
      <c r="C4411" s="445">
        <v>49.166119000000002</v>
      </c>
      <c r="D4411" s="446">
        <f t="shared" si="137"/>
        <v>-5.3896821962594377E-2</v>
      </c>
      <c r="E4411" s="80">
        <v>-1.4307087687463027E-2</v>
      </c>
      <c r="F4411">
        <v>4401</v>
      </c>
      <c r="G4411" s="80">
        <f t="shared" ca="1" si="138"/>
        <v>2.0591866340829698E-2</v>
      </c>
    </row>
    <row r="4412" spans="2:7">
      <c r="B4412" s="444">
        <v>41598</v>
      </c>
      <c r="C4412" s="445">
        <v>207.65867600000001</v>
      </c>
      <c r="D4412" s="446">
        <f t="shared" si="137"/>
        <v>-2.6719700514740263E-2</v>
      </c>
      <c r="E4412" s="80">
        <v>-1.432857650410424E-2</v>
      </c>
      <c r="F4412">
        <v>4402</v>
      </c>
      <c r="G4412" s="80">
        <f t="shared" ca="1" si="138"/>
        <v>-6.1174529112846231E-3</v>
      </c>
    </row>
    <row r="4413" spans="2:7">
      <c r="B4413" s="444">
        <v>42740</v>
      </c>
      <c r="C4413" s="445">
        <v>347.05993699999999</v>
      </c>
      <c r="D4413" s="446">
        <f t="shared" si="137"/>
        <v>2.5185895898296895E-2</v>
      </c>
      <c r="E4413" s="80">
        <v>-1.4353437364059585E-2</v>
      </c>
      <c r="F4413">
        <v>4403</v>
      </c>
      <c r="G4413" s="80">
        <f t="shared" ca="1" si="138"/>
        <v>-1.5696736155841223E-3</v>
      </c>
    </row>
    <row r="4414" spans="2:7">
      <c r="B4414" s="444">
        <v>41690</v>
      </c>
      <c r="C4414" s="445">
        <v>283.644226</v>
      </c>
      <c r="D4414" s="446">
        <f t="shared" si="137"/>
        <v>0.10404915124069802</v>
      </c>
      <c r="E4414" s="80">
        <v>-1.4353950001614546E-2</v>
      </c>
      <c r="F4414">
        <v>4404</v>
      </c>
      <c r="G4414" s="80">
        <f t="shared" ca="1" si="138"/>
        <v>3.6699150393321049E-2</v>
      </c>
    </row>
    <row r="4415" spans="2:7">
      <c r="B4415" s="444">
        <v>37761</v>
      </c>
      <c r="C4415" s="445">
        <v>10.100624</v>
      </c>
      <c r="D4415" s="446">
        <f t="shared" si="137"/>
        <v>-8.7435655767418297E-2</v>
      </c>
      <c r="E4415" s="80">
        <v>-1.4363159366167277E-2</v>
      </c>
      <c r="F4415">
        <v>4405</v>
      </c>
      <c r="G4415" s="80">
        <f t="shared" ca="1" si="138"/>
        <v>1.8014240536143636E-4</v>
      </c>
    </row>
    <row r="4416" spans="2:7">
      <c r="B4416" s="444">
        <v>41379</v>
      </c>
      <c r="C4416" s="445">
        <v>145.482361</v>
      </c>
      <c r="D4416" s="446">
        <f t="shared" si="137"/>
        <v>-7.5143604300306199E-2</v>
      </c>
      <c r="E4416" s="80">
        <v>-1.4366346183975143E-2</v>
      </c>
      <c r="F4416">
        <v>4406</v>
      </c>
      <c r="G4416" s="80">
        <f t="shared" ca="1" si="138"/>
        <v>6.8316159025923256E-3</v>
      </c>
    </row>
    <row r="4417" spans="2:7">
      <c r="B4417" s="444">
        <v>44741</v>
      </c>
      <c r="C4417" s="445">
        <v>899.09020999999996</v>
      </c>
      <c r="D4417" s="446">
        <f t="shared" si="137"/>
        <v>-5.9322787060078763E-3</v>
      </c>
      <c r="E4417" s="80">
        <v>-1.4371894673092522E-2</v>
      </c>
      <c r="F4417">
        <v>4407</v>
      </c>
      <c r="G4417" s="80">
        <f t="shared" ca="1" si="138"/>
        <v>1.9370178765868475E-2</v>
      </c>
    </row>
    <row r="4418" spans="2:7">
      <c r="B4418" s="444">
        <v>45008</v>
      </c>
      <c r="C4418" s="445">
        <v>1000.111328</v>
      </c>
      <c r="D4418" s="446">
        <f t="shared" si="137"/>
        <v>6.8515265182090168E-2</v>
      </c>
      <c r="E4418" s="80">
        <v>-1.4378878494306968E-2</v>
      </c>
      <c r="F4418">
        <v>4408</v>
      </c>
      <c r="G4418" s="80">
        <f t="shared" ca="1" si="138"/>
        <v>1.7582938689077211E-2</v>
      </c>
    </row>
    <row r="4419" spans="2:7">
      <c r="B4419" s="444">
        <v>42122</v>
      </c>
      <c r="C4419" s="445">
        <v>343.15844700000002</v>
      </c>
      <c r="D4419" s="446">
        <f t="shared" si="137"/>
        <v>0.10099848397720734</v>
      </c>
      <c r="E4419" s="80">
        <v>-1.4379420879860327E-2</v>
      </c>
      <c r="F4419">
        <v>4409</v>
      </c>
      <c r="G4419" s="80">
        <f t="shared" ca="1" si="138"/>
        <v>-2.5237154990673204E-2</v>
      </c>
    </row>
    <row r="4420" spans="2:7">
      <c r="B4420" s="444">
        <v>38258</v>
      </c>
      <c r="C4420" s="445">
        <v>25.972878999999999</v>
      </c>
      <c r="D4420" s="446">
        <f t="shared" si="137"/>
        <v>-0.10341918398912608</v>
      </c>
      <c r="E4420" s="80">
        <v>-1.4381976900236015E-2</v>
      </c>
      <c r="F4420">
        <v>4410</v>
      </c>
      <c r="G4420" s="80">
        <f t="shared" ca="1" si="138"/>
        <v>-2.4239883340949508E-2</v>
      </c>
    </row>
    <row r="4421" spans="2:7">
      <c r="B4421" s="444">
        <v>42671</v>
      </c>
      <c r="C4421" s="445">
        <v>313.57229599999999</v>
      </c>
      <c r="D4421" s="446">
        <f t="shared" si="137"/>
        <v>8.0005062009617767E-2</v>
      </c>
      <c r="E4421" s="80">
        <v>-1.4400023495560688E-2</v>
      </c>
      <c r="F4421">
        <v>4411</v>
      </c>
      <c r="G4421" s="80">
        <f t="shared" ca="1" si="138"/>
        <v>-2.2250218048245601E-2</v>
      </c>
    </row>
    <row r="4422" spans="2:7">
      <c r="B4422" s="444">
        <v>39510</v>
      </c>
      <c r="C4422" s="445">
        <v>46.412964000000002</v>
      </c>
      <c r="D4422" s="446">
        <f t="shared" si="137"/>
        <v>-7.0068491538588296E-2</v>
      </c>
      <c r="E4422" s="80">
        <v>-1.4406164016888767E-2</v>
      </c>
      <c r="F4422">
        <v>4412</v>
      </c>
      <c r="G4422" s="80">
        <f t="shared" ca="1" si="138"/>
        <v>1.020530167101355E-2</v>
      </c>
    </row>
    <row r="4423" spans="2:7">
      <c r="B4423" s="444">
        <v>42487</v>
      </c>
      <c r="C4423" s="445">
        <v>336.26333599999998</v>
      </c>
      <c r="D4423" s="446">
        <f t="shared" si="137"/>
        <v>2.948873273564323E-2</v>
      </c>
      <c r="E4423" s="80">
        <v>-1.4415503089745818E-2</v>
      </c>
      <c r="F4423">
        <v>4413</v>
      </c>
      <c r="G4423" s="80">
        <f t="shared" ca="1" si="138"/>
        <v>-4.7388090000783098E-3</v>
      </c>
    </row>
    <row r="4424" spans="2:7">
      <c r="B4424" s="444">
        <v>41270</v>
      </c>
      <c r="C4424" s="445">
        <v>118.58588399999999</v>
      </c>
      <c r="D4424" s="446">
        <f t="shared" si="137"/>
        <v>1.320828832367682E-2</v>
      </c>
      <c r="E4424" s="80">
        <v>-1.4422215366866942E-2</v>
      </c>
      <c r="F4424">
        <v>4414</v>
      </c>
      <c r="G4424" s="80">
        <f t="shared" ca="1" si="138"/>
        <v>4.5067244703710256E-2</v>
      </c>
    </row>
    <row r="4425" spans="2:7">
      <c r="B4425" s="444">
        <v>40732</v>
      </c>
      <c r="C4425" s="445">
        <v>93.33596</v>
      </c>
      <c r="D4425" s="446">
        <f t="shared" si="137"/>
        <v>-8.9624960886862448E-2</v>
      </c>
      <c r="E4425" s="80">
        <v>-1.4423148757829574E-2</v>
      </c>
      <c r="F4425">
        <v>4415</v>
      </c>
      <c r="G4425" s="80">
        <f t="shared" ca="1" si="138"/>
        <v>1.3111587684765664E-2</v>
      </c>
    </row>
    <row r="4426" spans="2:7">
      <c r="B4426" s="444">
        <v>44742</v>
      </c>
      <c r="C4426" s="445">
        <v>886.07098399999995</v>
      </c>
      <c r="D4426" s="446">
        <f t="shared" si="137"/>
        <v>-9.1552598084099213E-4</v>
      </c>
      <c r="E4426" s="80">
        <v>-1.4480444626351785E-2</v>
      </c>
      <c r="F4426">
        <v>4416</v>
      </c>
      <c r="G4426" s="80">
        <f t="shared" ca="1" si="138"/>
        <v>1.3257275718719416E-2</v>
      </c>
    </row>
    <row r="4427" spans="2:7">
      <c r="B4427" s="444">
        <v>44783</v>
      </c>
      <c r="C4427" s="445">
        <v>876.50573699999995</v>
      </c>
      <c r="D4427" s="446">
        <f t="shared" ref="D4427:D4490" si="139">B4427/B4428-1</f>
        <v>2.4384106869181243E-2</v>
      </c>
      <c r="E4427" s="80">
        <v>-1.4491987673290407E-2</v>
      </c>
      <c r="F4427">
        <v>4417</v>
      </c>
      <c r="G4427" s="80">
        <f t="shared" ref="G4427:G4450" ca="1" si="140">_xlfn.NORM.INV(RAND(),M$13,M$14)</f>
        <v>-7.3333908136418314E-4</v>
      </c>
    </row>
    <row r="4428" spans="2:7">
      <c r="B4428" s="444">
        <v>43717</v>
      </c>
      <c r="C4428" s="445">
        <v>460.46972699999998</v>
      </c>
      <c r="D4428" s="446">
        <f t="shared" si="139"/>
        <v>7.2441369836129921E-2</v>
      </c>
      <c r="E4428" s="80">
        <v>-1.4540173347551977E-2</v>
      </c>
      <c r="F4428">
        <v>4418</v>
      </c>
      <c r="G4428" s="80">
        <f t="shared" ca="1" si="140"/>
        <v>9.3002353473390035E-3</v>
      </c>
    </row>
    <row r="4429" spans="2:7">
      <c r="B4429" s="444">
        <v>40764</v>
      </c>
      <c r="C4429" s="445">
        <v>76.778014999999996</v>
      </c>
      <c r="D4429" s="446">
        <f t="shared" si="139"/>
        <v>-8.3543165467625857E-2</v>
      </c>
      <c r="E4429" s="80">
        <v>-1.4549795035048274E-2</v>
      </c>
      <c r="F4429">
        <v>4419</v>
      </c>
      <c r="G4429" s="80">
        <f t="shared" ca="1" si="140"/>
        <v>-1.216237992219492E-2</v>
      </c>
    </row>
    <row r="4430" spans="2:7">
      <c r="B4430" s="444">
        <v>44480</v>
      </c>
      <c r="C4430" s="445">
        <v>1147.591064</v>
      </c>
      <c r="D4430" s="446">
        <f t="shared" si="139"/>
        <v>2.0206885479024717E-2</v>
      </c>
      <c r="E4430" s="80">
        <v>-1.4559697589544784E-2</v>
      </c>
      <c r="F4430">
        <v>4420</v>
      </c>
      <c r="G4430" s="80">
        <f t="shared" ca="1" si="140"/>
        <v>2.9202035636562235E-2</v>
      </c>
    </row>
    <row r="4431" spans="2:7">
      <c r="B4431" s="444">
        <v>43599</v>
      </c>
      <c r="C4431" s="445">
        <v>451.74844400000001</v>
      </c>
      <c r="D4431" s="446">
        <f t="shared" si="139"/>
        <v>-3.1714304750483091E-2</v>
      </c>
      <c r="E4431" s="80">
        <v>-1.458055840734962E-2</v>
      </c>
      <c r="F4431">
        <v>4421</v>
      </c>
      <c r="G4431" s="80">
        <f t="shared" ca="1" si="140"/>
        <v>-3.0859447568485441E-3</v>
      </c>
    </row>
    <row r="4432" spans="2:7">
      <c r="B4432" s="444">
        <v>45027</v>
      </c>
      <c r="C4432" s="445">
        <v>1019.909119</v>
      </c>
      <c r="D4432" s="446">
        <f t="shared" si="139"/>
        <v>3.1617293284761816E-2</v>
      </c>
      <c r="E4432" s="80">
        <v>-1.4594973020186863E-2</v>
      </c>
      <c r="F4432">
        <v>4422</v>
      </c>
      <c r="G4432" s="80">
        <f t="shared" ca="1" si="140"/>
        <v>-2.5970618031102042E-2</v>
      </c>
    </row>
    <row r="4433" spans="2:7">
      <c r="B4433" s="444">
        <v>43647</v>
      </c>
      <c r="C4433" s="445">
        <v>444.64944500000001</v>
      </c>
      <c r="D4433" s="446">
        <f t="shared" si="139"/>
        <v>6.4327342778414565E-2</v>
      </c>
      <c r="E4433" s="80">
        <v>-1.4605743975220742E-2</v>
      </c>
      <c r="F4433">
        <v>4423</v>
      </c>
      <c r="G4433" s="80">
        <f t="shared" ca="1" si="140"/>
        <v>-1.5593099772792664E-2</v>
      </c>
    </row>
    <row r="4434" spans="2:7">
      <c r="B4434" s="444">
        <v>41009</v>
      </c>
      <c r="C4434" s="445">
        <v>92.130568999999994</v>
      </c>
      <c r="D4434" s="446">
        <f t="shared" si="139"/>
        <v>-5.9167660824079982E-2</v>
      </c>
      <c r="E4434" s="80">
        <v>-1.4649861793010088E-2</v>
      </c>
      <c r="F4434">
        <v>4424</v>
      </c>
      <c r="G4434" s="80">
        <f t="shared" ca="1" si="140"/>
        <v>-5.0525623022047925E-3</v>
      </c>
    </row>
    <row r="4435" spans="2:7">
      <c r="B4435" s="444">
        <v>43588</v>
      </c>
      <c r="C4435" s="445">
        <v>483.56149299999998</v>
      </c>
      <c r="D4435" s="446">
        <f t="shared" si="139"/>
        <v>0.12931056817887399</v>
      </c>
      <c r="E4435" s="80">
        <v>-1.465443514455389E-2</v>
      </c>
      <c r="F4435">
        <v>4425</v>
      </c>
      <c r="G4435" s="80">
        <f t="shared" ca="1" si="140"/>
        <v>-1.9025250104483939E-2</v>
      </c>
    </row>
    <row r="4436" spans="2:7">
      <c r="B4436" s="444">
        <v>38597</v>
      </c>
      <c r="C4436" s="445">
        <v>35.356547999999997</v>
      </c>
      <c r="D4436" s="446">
        <f t="shared" si="139"/>
        <v>-8.5660815388624356E-2</v>
      </c>
      <c r="E4436" s="80">
        <v>-1.4655092266940395E-2</v>
      </c>
      <c r="F4436">
        <v>4426</v>
      </c>
      <c r="G4436" s="80">
        <f t="shared" ca="1" si="140"/>
        <v>3.8601052805063096E-2</v>
      </c>
    </row>
    <row r="4437" spans="2:7">
      <c r="B4437" s="444">
        <v>42213</v>
      </c>
      <c r="C4437" s="445">
        <v>363.99234000000001</v>
      </c>
      <c r="D4437" s="446">
        <f t="shared" si="139"/>
        <v>6.405021173623715E-2</v>
      </c>
      <c r="E4437" s="80">
        <v>-1.4673127944644593E-2</v>
      </c>
      <c r="F4437">
        <v>4427</v>
      </c>
      <c r="G4437" s="80">
        <f t="shared" ca="1" si="140"/>
        <v>2.2657799237181579E-2</v>
      </c>
    </row>
    <row r="4438" spans="2:7">
      <c r="B4438" s="444">
        <v>39672</v>
      </c>
      <c r="C4438" s="445">
        <v>39.497669000000002</v>
      </c>
      <c r="D4438" s="446">
        <f t="shared" si="139"/>
        <v>9.8253830881229742E-3</v>
      </c>
      <c r="E4438" s="80">
        <v>-1.4705748453601619E-2</v>
      </c>
      <c r="F4438">
        <v>4428</v>
      </c>
      <c r="G4438" s="80">
        <f t="shared" ca="1" si="140"/>
        <v>-1.2769979891425311E-2</v>
      </c>
    </row>
    <row r="4439" spans="2:7">
      <c r="B4439" s="444">
        <v>39286</v>
      </c>
      <c r="C4439" s="445">
        <v>53.340049999999998</v>
      </c>
      <c r="D4439" s="446">
        <f t="shared" si="139"/>
        <v>-6.3928137434773324E-2</v>
      </c>
      <c r="E4439" s="80">
        <v>-1.4714834098932816E-2</v>
      </c>
      <c r="F4439">
        <v>4429</v>
      </c>
      <c r="G4439" s="80">
        <f t="shared" ca="1" si="140"/>
        <v>1.8259287579874349E-2</v>
      </c>
    </row>
    <row r="4440" spans="2:7">
      <c r="B4440" s="444">
        <v>41969</v>
      </c>
      <c r="C4440" s="445">
        <v>319.11303700000002</v>
      </c>
      <c r="D4440" s="446">
        <f t="shared" si="139"/>
        <v>-4.1978634039444795E-2</v>
      </c>
      <c r="E4440" s="80">
        <v>-1.4720079624408466E-2</v>
      </c>
      <c r="F4440">
        <v>4430</v>
      </c>
      <c r="G4440" s="80">
        <f t="shared" ca="1" si="140"/>
        <v>-1.0111888572210688E-2</v>
      </c>
    </row>
    <row r="4441" spans="2:7">
      <c r="B4441" s="444">
        <v>43808</v>
      </c>
      <c r="C4441" s="445">
        <v>469.65390000000002</v>
      </c>
      <c r="D4441" s="446">
        <f t="shared" si="139"/>
        <v>5.5436432408991321E-2</v>
      </c>
      <c r="E4441" s="80">
        <v>-1.4724124468816324E-2</v>
      </c>
      <c r="F4441">
        <v>4431</v>
      </c>
      <c r="G4441" s="80">
        <f t="shared" ca="1" si="140"/>
        <v>3.1237188010702705E-2</v>
      </c>
    </row>
    <row r="4442" spans="2:7">
      <c r="B4442" s="444">
        <v>41507</v>
      </c>
      <c r="C4442" s="445">
        <v>168.94422900000001</v>
      </c>
      <c r="D4442" s="446">
        <f t="shared" si="139"/>
        <v>-1.6355983162958943E-3</v>
      </c>
      <c r="E4442" s="80">
        <v>-1.4735988279862333E-2</v>
      </c>
      <c r="F4442">
        <v>4432</v>
      </c>
      <c r="G4442" s="80">
        <f t="shared" ca="1" si="140"/>
        <v>-7.289295310143439E-3</v>
      </c>
    </row>
    <row r="4443" spans="2:7">
      <c r="B4443" s="444">
        <v>41575</v>
      </c>
      <c r="C4443" s="445">
        <v>203.06381200000001</v>
      </c>
      <c r="D4443" s="446">
        <f t="shared" si="139"/>
        <v>-4.0547401458506438E-2</v>
      </c>
      <c r="E4443" s="80">
        <v>-1.473916905187389E-2</v>
      </c>
      <c r="F4443">
        <v>4433</v>
      </c>
      <c r="G4443" s="80">
        <f t="shared" ca="1" si="140"/>
        <v>-1.2004098365663076E-2</v>
      </c>
    </row>
    <row r="4444" spans="2:7">
      <c r="B4444" s="444">
        <v>43332</v>
      </c>
      <c r="C4444" s="445">
        <v>416.42706299999998</v>
      </c>
      <c r="D4444" s="446">
        <f t="shared" si="139"/>
        <v>1.7995583329417864E-2</v>
      </c>
      <c r="E4444" s="80">
        <v>-1.4754975786267055E-2</v>
      </c>
      <c r="F4444">
        <v>4434</v>
      </c>
      <c r="G4444" s="80">
        <f t="shared" ca="1" si="140"/>
        <v>7.7598528935153037E-3</v>
      </c>
    </row>
    <row r="4445" spans="2:7">
      <c r="B4445" s="444">
        <v>42566</v>
      </c>
      <c r="C4445" s="445">
        <v>290.42935199999999</v>
      </c>
      <c r="D4445" s="446">
        <f t="shared" si="139"/>
        <v>-5.750282310741095E-2</v>
      </c>
      <c r="E4445" s="80">
        <v>-1.4761105071214975E-2</v>
      </c>
      <c r="F4445">
        <v>4435</v>
      </c>
      <c r="G4445" s="80">
        <f t="shared" ca="1" si="140"/>
        <v>7.6769991551873277E-3</v>
      </c>
    </row>
    <row r="4446" spans="2:7">
      <c r="B4446" s="444">
        <v>45163</v>
      </c>
      <c r="C4446" s="445">
        <v>1110.731567</v>
      </c>
      <c r="D4446" s="446">
        <f t="shared" si="139"/>
        <v>2.2191154605775143E-3</v>
      </c>
      <c r="E4446" s="80">
        <v>-1.4770677175312774E-2</v>
      </c>
      <c r="F4446">
        <v>4436</v>
      </c>
      <c r="G4446" s="80">
        <f t="shared" ca="1" si="140"/>
        <v>-1.8407804335161444E-2</v>
      </c>
    </row>
    <row r="4447" spans="2:7">
      <c r="B4447" s="444">
        <v>45063</v>
      </c>
      <c r="C4447" s="445">
        <v>1025.4580080000001</v>
      </c>
      <c r="D4447" s="446">
        <f t="shared" si="139"/>
        <v>8.4600943487051161E-2</v>
      </c>
      <c r="E4447" s="80">
        <v>-1.480683185607623E-2</v>
      </c>
      <c r="F4447">
        <v>4437</v>
      </c>
      <c r="G4447" s="80">
        <f t="shared" ca="1" si="140"/>
        <v>2.6637961268582575E-2</v>
      </c>
    </row>
    <row r="4448" spans="2:7">
      <c r="B4448" s="444">
        <v>41548</v>
      </c>
      <c r="C4448" s="445">
        <v>204.262497</v>
      </c>
      <c r="D4448" s="446">
        <f t="shared" si="139"/>
        <v>7.2677045413471753E-2</v>
      </c>
      <c r="E4448" s="80">
        <v>-1.4808544952131464E-2</v>
      </c>
      <c r="F4448">
        <v>4438</v>
      </c>
      <c r="G4448" s="80">
        <f t="shared" ca="1" si="140"/>
        <v>-2.0305134515729368E-2</v>
      </c>
    </row>
    <row r="4449" spans="2:7">
      <c r="B4449" s="444">
        <v>38733</v>
      </c>
      <c r="C4449" s="445">
        <v>46.735104</v>
      </c>
      <c r="D4449" s="446">
        <f t="shared" si="139"/>
        <v>-0.10664944530294995</v>
      </c>
      <c r="E4449" s="80">
        <v>-1.4812623406381009E-2</v>
      </c>
      <c r="F4449">
        <v>4439</v>
      </c>
      <c r="G4449" s="80">
        <f t="shared" ca="1" si="140"/>
        <v>6.7588820405448773E-3</v>
      </c>
    </row>
    <row r="4450" spans="2:7">
      <c r="B4450" s="444">
        <v>43357</v>
      </c>
      <c r="C4450" s="445">
        <v>451.169647</v>
      </c>
      <c r="D4450" s="446">
        <f t="shared" si="139"/>
        <v>-2.8000717392279051E-2</v>
      </c>
      <c r="E4450" s="80">
        <v>-1.4814507247135955E-2</v>
      </c>
      <c r="F4450">
        <v>4440</v>
      </c>
      <c r="G4450" s="80">
        <f t="shared" ca="1" si="140"/>
        <v>-5.2681515506707591E-2</v>
      </c>
    </row>
    <row r="4451" spans="2:7">
      <c r="B4451" s="444">
        <v>44606</v>
      </c>
      <c r="C4451" s="445">
        <v>1026.6082759999999</v>
      </c>
      <c r="D4451" s="446">
        <f t="shared" si="139"/>
        <v>5.9248177435824445E-2</v>
      </c>
      <c r="E4451" s="80">
        <v>-1.4823495296375833E-2</v>
      </c>
      <c r="G4451" s="80">
        <f t="shared" ref="G4451" ca="1" si="141">_xlfn.NORM.INV(RAND(),M$13,M$14)</f>
        <v>-6.1689113448465845E-2</v>
      </c>
    </row>
    <row r="4452" spans="2:7">
      <c r="B4452" s="444">
        <v>42111</v>
      </c>
      <c r="C4452" s="445">
        <v>368.93899499999998</v>
      </c>
      <c r="D4452" s="446">
        <f t="shared" si="139"/>
        <v>-3.5102994752881367E-2</v>
      </c>
      <c r="E4452" s="80">
        <v>-1.4828673956584049E-2</v>
      </c>
    </row>
    <row r="4453" spans="2:7">
      <c r="B4453" s="444">
        <v>43643</v>
      </c>
      <c r="C4453" s="445">
        <v>450.43481400000002</v>
      </c>
      <c r="D4453" s="446">
        <f t="shared" si="139"/>
        <v>-3.470715835141025E-3</v>
      </c>
      <c r="E4453" s="80">
        <v>-1.4832137144959123E-2</v>
      </c>
    </row>
    <row r="4454" spans="2:7">
      <c r="B4454" s="444">
        <v>43795</v>
      </c>
      <c r="C4454" s="445">
        <v>471.33422899999999</v>
      </c>
      <c r="D4454" s="446">
        <f t="shared" si="139"/>
        <v>6.0462976415322833E-2</v>
      </c>
      <c r="E4454" s="80">
        <v>-1.4847879386441498E-2</v>
      </c>
    </row>
    <row r="4455" spans="2:7">
      <c r="B4455" s="444">
        <v>41298</v>
      </c>
      <c r="C4455" s="445">
        <v>126.730042</v>
      </c>
      <c r="D4455" s="446">
        <f t="shared" si="139"/>
        <v>-1.8070283893670602E-2</v>
      </c>
      <c r="E4455" s="80">
        <v>-1.4858054680886856E-2</v>
      </c>
    </row>
    <row r="4456" spans="2:7">
      <c r="B4456" s="444">
        <v>42058</v>
      </c>
      <c r="C4456" s="445">
        <v>386.75607300000001</v>
      </c>
      <c r="D4456" s="446">
        <f t="shared" si="139"/>
        <v>8.0765771553385601E-2</v>
      </c>
      <c r="E4456" s="80">
        <v>-1.4869357719094589E-2</v>
      </c>
    </row>
    <row r="4457" spans="2:7">
      <c r="B4457" s="444">
        <v>38915</v>
      </c>
      <c r="C4457" s="445">
        <v>44.441871999999996</v>
      </c>
      <c r="D4457" s="446">
        <f t="shared" si="139"/>
        <v>2.9415654842208205E-2</v>
      </c>
      <c r="E4457" s="80">
        <v>-1.4888062947863379E-2</v>
      </c>
    </row>
    <row r="4458" spans="2:7">
      <c r="B4458" s="444">
        <v>37803</v>
      </c>
      <c r="C4458" s="445">
        <v>11.197162000000001</v>
      </c>
      <c r="D4458" s="446">
        <f t="shared" si="139"/>
        <v>-6.4305338976758053E-2</v>
      </c>
      <c r="E4458" s="80">
        <v>-1.4891402960157007E-2</v>
      </c>
    </row>
    <row r="4459" spans="2:7">
      <c r="B4459" s="444">
        <v>40401</v>
      </c>
      <c r="C4459" s="445">
        <v>74.544144000000003</v>
      </c>
      <c r="D4459" s="446">
        <f t="shared" si="139"/>
        <v>-9.0641037183758044E-2</v>
      </c>
      <c r="E4459" s="80">
        <v>-1.4896451140397504E-2</v>
      </c>
    </row>
    <row r="4460" spans="2:7">
      <c r="B4460" s="444">
        <v>44428</v>
      </c>
      <c r="C4460" s="445">
        <v>984.15911900000003</v>
      </c>
      <c r="D4460" s="446">
        <f t="shared" si="139"/>
        <v>0.10635754662947927</v>
      </c>
      <c r="E4460" s="80">
        <v>-1.4899552505789782E-2</v>
      </c>
    </row>
    <row r="4461" spans="2:7">
      <c r="B4461" s="444">
        <v>40157</v>
      </c>
      <c r="C4461" s="445">
        <v>63.829276999999998</v>
      </c>
      <c r="D4461" s="446">
        <f t="shared" si="139"/>
        <v>-4.9335953220804418E-2</v>
      </c>
      <c r="E4461" s="80">
        <v>-1.4911093754610638E-2</v>
      </c>
    </row>
    <row r="4462" spans="2:7">
      <c r="B4462" s="444">
        <v>42241</v>
      </c>
      <c r="C4462" s="445">
        <v>362.24084499999998</v>
      </c>
      <c r="D4462" s="446">
        <f t="shared" si="139"/>
        <v>7.7274234270995334E-2</v>
      </c>
      <c r="E4462" s="80">
        <v>-1.4926183065822829E-2</v>
      </c>
    </row>
    <row r="4463" spans="2:7">
      <c r="B4463" s="444">
        <v>39211</v>
      </c>
      <c r="C4463" s="445">
        <v>54.211329999999997</v>
      </c>
      <c r="D4463" s="446">
        <f t="shared" si="139"/>
        <v>-0.11766426642664263</v>
      </c>
      <c r="E4463" s="80">
        <v>-1.4927990295252713E-2</v>
      </c>
    </row>
    <row r="4464" spans="2:7">
      <c r="B4464" s="444">
        <v>44440</v>
      </c>
      <c r="C4464" s="445">
        <v>1025.8206789999999</v>
      </c>
      <c r="D4464" s="446">
        <f t="shared" si="139"/>
        <v>7.6967816983326776E-2</v>
      </c>
      <c r="E4464" s="80">
        <v>-1.4928708947889113E-2</v>
      </c>
    </row>
    <row r="4465" spans="2:5">
      <c r="B4465" s="444">
        <v>41264</v>
      </c>
      <c r="C4465" s="445">
        <v>119.467789</v>
      </c>
      <c r="D4465" s="446">
        <f t="shared" si="139"/>
        <v>-8.8169001635214572E-2</v>
      </c>
      <c r="E4465" s="80">
        <v>-1.4932699413299777E-2</v>
      </c>
    </row>
    <row r="4466" spans="2:5">
      <c r="B4466" s="444">
        <v>45254</v>
      </c>
      <c r="C4466" s="445">
        <v>1272.1647949999999</v>
      </c>
      <c r="D4466" s="446">
        <f t="shared" si="139"/>
        <v>1.8179363722269803E-2</v>
      </c>
      <c r="E4466" s="80">
        <v>-1.4935928136687648E-2</v>
      </c>
    </row>
    <row r="4467" spans="2:5">
      <c r="B4467" s="444">
        <v>44446</v>
      </c>
      <c r="C4467" s="445">
        <v>1041.2789310000001</v>
      </c>
      <c r="D4467" s="446">
        <f t="shared" si="139"/>
        <v>0.17610012966050115</v>
      </c>
      <c r="E4467" s="80">
        <v>-1.4956678057105766E-2</v>
      </c>
    </row>
    <row r="4468" spans="2:5">
      <c r="B4468" s="444">
        <v>37791</v>
      </c>
      <c r="C4468" s="445">
        <v>11.134604</v>
      </c>
      <c r="D4468" s="446">
        <f t="shared" si="139"/>
        <v>-0.1194808825927911</v>
      </c>
      <c r="E4468" s="80">
        <v>-1.4974250856188975E-2</v>
      </c>
    </row>
    <row r="4469" spans="2:5">
      <c r="B4469" s="444">
        <v>42919</v>
      </c>
      <c r="C4469" s="445">
        <v>349.37933299999997</v>
      </c>
      <c r="D4469" s="446">
        <f t="shared" si="139"/>
        <v>1.9066388071041995E-2</v>
      </c>
      <c r="E4469" s="80">
        <v>-1.4984233472831066E-2</v>
      </c>
    </row>
    <row r="4470" spans="2:5">
      <c r="B4470" s="444">
        <v>42116</v>
      </c>
      <c r="C4470" s="445">
        <v>344.29333500000001</v>
      </c>
      <c r="D4470" s="446">
        <f t="shared" si="139"/>
        <v>-7.257993481899061E-2</v>
      </c>
      <c r="E4470" s="80">
        <v>-1.4989154142596384E-2</v>
      </c>
    </row>
    <row r="4471" spans="2:5">
      <c r="B4471" s="444">
        <v>45412</v>
      </c>
      <c r="C4471" s="445">
        <v>1338.2360839999999</v>
      </c>
      <c r="D4471" s="446">
        <f t="shared" si="139"/>
        <v>8.7113685873650537E-2</v>
      </c>
      <c r="E4471" s="80">
        <v>-1.4992154169912841E-2</v>
      </c>
    </row>
    <row r="4472" spans="2:5">
      <c r="B4472" s="444">
        <v>41773</v>
      </c>
      <c r="C4472" s="445">
        <v>272.55813599999999</v>
      </c>
      <c r="D4472" s="446">
        <f t="shared" si="139"/>
        <v>5.277350739685982E-2</v>
      </c>
      <c r="E4472" s="80">
        <v>-1.5003920947973204E-2</v>
      </c>
    </row>
    <row r="4473" spans="2:5">
      <c r="B4473" s="444">
        <v>39679</v>
      </c>
      <c r="C4473" s="445">
        <v>38.523677999999997</v>
      </c>
      <c r="D4473" s="446">
        <f t="shared" si="139"/>
        <v>-4.1129987192189632E-2</v>
      </c>
      <c r="E4473" s="80">
        <v>-1.5072326596606067E-2</v>
      </c>
    </row>
    <row r="4474" spans="2:5">
      <c r="B4474" s="444">
        <v>41381</v>
      </c>
      <c r="C4474" s="445">
        <v>142.88630699999999</v>
      </c>
      <c r="D4474" s="446">
        <f t="shared" si="139"/>
        <v>5.6662070374342566E-2</v>
      </c>
      <c r="E4474" s="80">
        <v>-1.5076250570995375E-2</v>
      </c>
    </row>
    <row r="4475" spans="2:5">
      <c r="B4475" s="444">
        <v>39162</v>
      </c>
      <c r="C4475" s="445">
        <v>49.004764999999999</v>
      </c>
      <c r="D4475" s="446">
        <f t="shared" si="139"/>
        <v>-0.13139333717783785</v>
      </c>
      <c r="E4475" s="80">
        <v>-1.5086602149052997E-2</v>
      </c>
    </row>
    <row r="4476" spans="2:5">
      <c r="B4476" s="444">
        <v>45086</v>
      </c>
      <c r="C4476" s="445">
        <v>1059.0498050000001</v>
      </c>
      <c r="D4476" s="446">
        <f t="shared" si="139"/>
        <v>0.19262511903502277</v>
      </c>
      <c r="E4476" s="80">
        <v>-1.5087577693089993E-2</v>
      </c>
    </row>
    <row r="4477" spans="2:5">
      <c r="B4477" s="444">
        <v>37804</v>
      </c>
      <c r="C4477" s="445">
        <v>11.027901</v>
      </c>
      <c r="D4477" s="446">
        <f t="shared" si="139"/>
        <v>-6.8306010928961269E-3</v>
      </c>
      <c r="E4477" s="80">
        <v>-1.5116419678486426E-2</v>
      </c>
    </row>
    <row r="4478" spans="2:5">
      <c r="B4478" s="444">
        <v>38064</v>
      </c>
      <c r="C4478" s="445">
        <v>19.797819</v>
      </c>
      <c r="D4478" s="446">
        <f t="shared" si="139"/>
        <v>-0.10156489720773243</v>
      </c>
      <c r="E4478" s="80">
        <v>-1.5197524391469264E-2</v>
      </c>
    </row>
    <row r="4479" spans="2:5">
      <c r="B4479" s="444">
        <v>42367</v>
      </c>
      <c r="C4479" s="445">
        <v>340.61431900000002</v>
      </c>
      <c r="D4479" s="446">
        <f t="shared" si="139"/>
        <v>-6.2614775316945814E-2</v>
      </c>
      <c r="E4479" s="80">
        <v>-1.5212383275625352E-2</v>
      </c>
    </row>
    <row r="4480" spans="2:5">
      <c r="B4480" s="444">
        <v>45197</v>
      </c>
      <c r="C4480" s="445">
        <v>1195.387817</v>
      </c>
      <c r="D4480" s="446">
        <f t="shared" si="139"/>
        <v>5.1819233164309697E-3</v>
      </c>
      <c r="E4480" s="80">
        <v>-1.5224740312348106E-2</v>
      </c>
    </row>
    <row r="4481" spans="2:5">
      <c r="B4481" s="444">
        <v>44964</v>
      </c>
      <c r="C4481" s="445">
        <v>1058.6130370000001</v>
      </c>
      <c r="D4481" s="446">
        <f t="shared" si="139"/>
        <v>-6.6497293714791184E-3</v>
      </c>
      <c r="E4481" s="80">
        <v>-1.5230715038999976E-2</v>
      </c>
    </row>
    <row r="4482" spans="2:5">
      <c r="B4482" s="444">
        <v>45265</v>
      </c>
      <c r="C4482" s="445">
        <v>1280.327393</v>
      </c>
      <c r="D4482" s="446">
        <f t="shared" si="139"/>
        <v>0.20382436637323464</v>
      </c>
      <c r="E4482" s="80">
        <v>-1.52471582029724E-2</v>
      </c>
    </row>
    <row r="4483" spans="2:5">
      <c r="B4483" s="444">
        <v>37601</v>
      </c>
      <c r="C4483" s="445">
        <v>14.00841</v>
      </c>
      <c r="D4483" s="446">
        <f t="shared" si="139"/>
        <v>-0.10240863192571192</v>
      </c>
      <c r="E4483" s="80">
        <v>-1.5261177316128194E-2</v>
      </c>
    </row>
    <row r="4484" spans="2:5">
      <c r="B4484" s="444">
        <v>41891</v>
      </c>
      <c r="C4484" s="445">
        <v>319.32217400000002</v>
      </c>
      <c r="D4484" s="446">
        <f t="shared" si="139"/>
        <v>8.0138204883583031E-2</v>
      </c>
      <c r="E4484" s="80">
        <v>-1.5273794469901958E-2</v>
      </c>
    </row>
    <row r="4485" spans="2:5">
      <c r="B4485" s="444">
        <v>38783</v>
      </c>
      <c r="C4485" s="445">
        <v>50.239390999999998</v>
      </c>
      <c r="D4485" s="446">
        <f t="shared" si="139"/>
        <v>-6.2578555544812953E-2</v>
      </c>
      <c r="E4485" s="80">
        <v>-1.5285120162348287E-2</v>
      </c>
    </row>
    <row r="4486" spans="2:5">
      <c r="B4486" s="444">
        <v>41372</v>
      </c>
      <c r="C4486" s="445">
        <v>141.754684</v>
      </c>
      <c r="D4486" s="446">
        <f t="shared" si="139"/>
        <v>2.7748105825363245E-2</v>
      </c>
      <c r="E4486" s="80">
        <v>-1.5324524246406956E-2</v>
      </c>
    </row>
    <row r="4487" spans="2:5">
      <c r="B4487" s="444">
        <v>40255</v>
      </c>
      <c r="C4487" s="445">
        <v>68.712006000000002</v>
      </c>
      <c r="D4487" s="446">
        <f t="shared" si="139"/>
        <v>-4.430094252273209E-2</v>
      </c>
      <c r="E4487" s="80">
        <v>-1.5326241080478864E-2</v>
      </c>
    </row>
    <row r="4488" spans="2:5">
      <c r="B4488" s="444">
        <v>42121</v>
      </c>
      <c r="C4488" s="445">
        <v>348.16485599999999</v>
      </c>
      <c r="D4488" s="446">
        <f t="shared" si="139"/>
        <v>7.8974332701470473E-2</v>
      </c>
      <c r="E4488" s="80">
        <v>-1.5329938902974294E-2</v>
      </c>
    </row>
    <row r="4489" spans="2:5">
      <c r="B4489" s="444">
        <v>39038</v>
      </c>
      <c r="C4489" s="445">
        <v>50.683154999999999</v>
      </c>
      <c r="D4489" s="446">
        <f t="shared" si="139"/>
        <v>-2.1211513388827652E-2</v>
      </c>
      <c r="E4489" s="80">
        <v>-1.5351325858227405E-2</v>
      </c>
    </row>
    <row r="4490" spans="2:5">
      <c r="B4490" s="444">
        <v>39884</v>
      </c>
      <c r="C4490" s="445">
        <v>16.124184</v>
      </c>
      <c r="D4490" s="446">
        <f t="shared" si="139"/>
        <v>-7.3327137546468357E-2</v>
      </c>
      <c r="E4490" s="80">
        <v>-1.5367697406478587E-2</v>
      </c>
    </row>
    <row r="4491" spans="2:5">
      <c r="B4491" s="444">
        <v>43040</v>
      </c>
      <c r="C4491" s="445">
        <v>352.04049700000002</v>
      </c>
      <c r="D4491" s="446">
        <f t="shared" ref="D4491:D4554" si="142">B4491/B4492-1</f>
        <v>9.7119551363752166E-2</v>
      </c>
      <c r="E4491" s="80">
        <v>-1.5401780490826855E-2</v>
      </c>
    </row>
    <row r="4492" spans="2:5">
      <c r="B4492" s="444">
        <v>39230</v>
      </c>
      <c r="C4492" s="445">
        <v>57.223548999999998</v>
      </c>
      <c r="D4492" s="446">
        <f t="shared" si="142"/>
        <v>4.4879477959781644E-2</v>
      </c>
      <c r="E4492" s="80">
        <v>-1.5419667425881078E-2</v>
      </c>
    </row>
    <row r="4493" spans="2:5">
      <c r="B4493" s="444">
        <v>37545</v>
      </c>
      <c r="C4493" s="445">
        <v>14.920961999999999</v>
      </c>
      <c r="D4493" s="446">
        <f t="shared" si="142"/>
        <v>-0.1414557179117788</v>
      </c>
      <c r="E4493" s="80">
        <v>-1.5425155162818616E-2</v>
      </c>
    </row>
    <row r="4494" spans="2:5">
      <c r="B4494" s="444">
        <v>43731</v>
      </c>
      <c r="C4494" s="445">
        <v>438.60125699999998</v>
      </c>
      <c r="D4494" s="446">
        <f t="shared" si="142"/>
        <v>4.8654740779818795E-2</v>
      </c>
      <c r="E4494" s="80">
        <v>-1.5441691042514916E-2</v>
      </c>
    </row>
    <row r="4495" spans="2:5">
      <c r="B4495" s="444">
        <v>41702</v>
      </c>
      <c r="C4495" s="445">
        <v>285.28109699999999</v>
      </c>
      <c r="D4495" s="446">
        <f t="shared" si="142"/>
        <v>-5.2464156688100672E-2</v>
      </c>
      <c r="E4495" s="80">
        <v>-1.5452548801950017E-2</v>
      </c>
    </row>
    <row r="4496" spans="2:5">
      <c r="B4496" s="444">
        <v>44011</v>
      </c>
      <c r="C4496" s="445">
        <v>472.63595600000002</v>
      </c>
      <c r="D4496" s="446">
        <f t="shared" si="142"/>
        <v>7.2863341621568933E-2</v>
      </c>
      <c r="E4496" s="80">
        <v>-1.5469326844201881E-2</v>
      </c>
    </row>
    <row r="4497" spans="2:5">
      <c r="B4497" s="444">
        <v>41022</v>
      </c>
      <c r="C4497" s="445">
        <v>93.353790000000004</v>
      </c>
      <c r="D4497" s="446">
        <f t="shared" si="142"/>
        <v>1.6553501511622049E-2</v>
      </c>
      <c r="E4497" s="80">
        <v>-1.5496354668631529E-2</v>
      </c>
    </row>
    <row r="4498" spans="2:5">
      <c r="B4498" s="444">
        <v>40354</v>
      </c>
      <c r="C4498" s="445">
        <v>65.709557000000004</v>
      </c>
      <c r="D4498" s="446">
        <f t="shared" si="142"/>
        <v>-3.3588540380340426E-3</v>
      </c>
      <c r="E4498" s="80">
        <v>-1.5515702974994827E-2</v>
      </c>
    </row>
    <row r="4499" spans="2:5">
      <c r="B4499" s="444">
        <v>40490</v>
      </c>
      <c r="C4499" s="445">
        <v>74.793098000000001</v>
      </c>
      <c r="D4499" s="446">
        <f t="shared" si="142"/>
        <v>-6.6685107069589522E-2</v>
      </c>
      <c r="E4499" s="80">
        <v>-1.553231900902019E-2</v>
      </c>
    </row>
    <row r="4500" spans="2:5">
      <c r="B4500" s="444">
        <v>43383</v>
      </c>
      <c r="C4500" s="445">
        <v>443.20568800000001</v>
      </c>
      <c r="D4500" s="446">
        <f t="shared" si="142"/>
        <v>0.1284138792071996</v>
      </c>
      <c r="E4500" s="80">
        <v>-1.5537438591853747E-2</v>
      </c>
    </row>
    <row r="4501" spans="2:5">
      <c r="B4501" s="444">
        <v>38446</v>
      </c>
      <c r="C4501" s="445">
        <v>29.293106000000002</v>
      </c>
      <c r="D4501" s="446">
        <f t="shared" si="142"/>
        <v>-0.12036973482508517</v>
      </c>
      <c r="E4501" s="80">
        <v>-1.5538657670493117E-2</v>
      </c>
    </row>
    <row r="4502" spans="2:5">
      <c r="B4502" s="444">
        <v>43707</v>
      </c>
      <c r="C4502" s="445">
        <v>467.24246199999999</v>
      </c>
      <c r="D4502" s="446">
        <f t="shared" si="142"/>
        <v>0.12792258064516138</v>
      </c>
      <c r="E4502" s="80">
        <v>-1.5567125579700747E-2</v>
      </c>
    </row>
    <row r="4503" spans="2:5">
      <c r="B4503" s="444">
        <v>38750</v>
      </c>
      <c r="C4503" s="445">
        <v>48.258437999999998</v>
      </c>
      <c r="D4503" s="446">
        <f t="shared" si="142"/>
        <v>-0.11005465986863261</v>
      </c>
      <c r="E4503" s="80">
        <v>-1.5579720122662843E-2</v>
      </c>
    </row>
    <row r="4504" spans="2:5">
      <c r="B4504" s="444">
        <v>43542</v>
      </c>
      <c r="C4504" s="445">
        <v>428.65026899999998</v>
      </c>
      <c r="D4504" s="446">
        <f t="shared" si="142"/>
        <v>-2.1572064176890948E-2</v>
      </c>
      <c r="E4504" s="80">
        <v>-1.5593017486350225E-2</v>
      </c>
    </row>
    <row r="4505" spans="2:5">
      <c r="B4505" s="444">
        <v>44502</v>
      </c>
      <c r="C4505" s="445">
        <v>1039.537231</v>
      </c>
      <c r="D4505" s="446">
        <f t="shared" si="142"/>
        <v>0.13227997862758567</v>
      </c>
      <c r="E4505" s="80">
        <v>-1.5598847217479173E-2</v>
      </c>
    </row>
    <row r="4506" spans="2:5">
      <c r="B4506" s="444">
        <v>39303</v>
      </c>
      <c r="C4506" s="445">
        <v>51.680424000000002</v>
      </c>
      <c r="D4506" s="446">
        <f t="shared" si="142"/>
        <v>-4.1249939015465698E-2</v>
      </c>
      <c r="E4506" s="80">
        <v>-1.5647158113996973E-2</v>
      </c>
    </row>
    <row r="4507" spans="2:5">
      <c r="B4507" s="444">
        <v>40994</v>
      </c>
      <c r="C4507" s="445">
        <v>89.569289999999995</v>
      </c>
      <c r="D4507" s="446">
        <f t="shared" si="142"/>
        <v>7.8988234674808533E-2</v>
      </c>
      <c r="E4507" s="80">
        <v>-1.5671746552840204E-2</v>
      </c>
    </row>
    <row r="4508" spans="2:5">
      <c r="B4508" s="444">
        <v>37993</v>
      </c>
      <c r="C4508" s="445">
        <v>22.319617999999998</v>
      </c>
      <c r="D4508" s="446">
        <f t="shared" si="142"/>
        <v>-0.16392324281501691</v>
      </c>
      <c r="E4508" s="80">
        <v>-1.5691217755893661E-2</v>
      </c>
    </row>
    <row r="4509" spans="2:5">
      <c r="B4509" s="444">
        <v>45442</v>
      </c>
      <c r="C4509" s="445">
        <v>1321.716064</v>
      </c>
      <c r="D4509" s="446">
        <f t="shared" si="142"/>
        <v>0.18240008326394674</v>
      </c>
      <c r="E4509" s="80">
        <v>-1.5704728346657704E-2</v>
      </c>
    </row>
    <row r="4510" spans="2:5">
      <c r="B4510" s="444">
        <v>38432</v>
      </c>
      <c r="C4510" s="445">
        <v>27.885853000000001</v>
      </c>
      <c r="D4510" s="446">
        <f t="shared" si="142"/>
        <v>-1.5068849051701472E-3</v>
      </c>
      <c r="E4510" s="80">
        <v>-1.5717714851996467E-2</v>
      </c>
    </row>
    <row r="4511" spans="2:5">
      <c r="B4511" s="444">
        <v>38490</v>
      </c>
      <c r="C4511" s="445">
        <v>26.535074000000002</v>
      </c>
      <c r="D4511" s="446">
        <f t="shared" si="142"/>
        <v>2.2555192476289232E-2</v>
      </c>
      <c r="E4511" s="80">
        <v>-1.5721007852881108E-2</v>
      </c>
    </row>
    <row r="4512" spans="2:5">
      <c r="B4512" s="444">
        <v>37641</v>
      </c>
      <c r="C4512" s="445">
        <v>12.186985</v>
      </c>
      <c r="D4512" s="446">
        <f t="shared" si="142"/>
        <v>-0.118684148911262</v>
      </c>
      <c r="E4512" s="80">
        <v>-1.5750514779186098E-2</v>
      </c>
    </row>
    <row r="4513" spans="2:5">
      <c r="B4513" s="444">
        <v>42710</v>
      </c>
      <c r="C4513" s="445">
        <v>320.86563100000001</v>
      </c>
      <c r="D4513" s="446">
        <f t="shared" si="142"/>
        <v>7.8453652501073057E-2</v>
      </c>
      <c r="E4513" s="80">
        <v>-1.5755035660063754E-2</v>
      </c>
    </row>
    <row r="4514" spans="2:5">
      <c r="B4514" s="444">
        <v>39603</v>
      </c>
      <c r="C4514" s="445">
        <v>49.553631000000003</v>
      </c>
      <c r="D4514" s="446">
        <f t="shared" si="142"/>
        <v>-8.6267361912232943E-2</v>
      </c>
      <c r="E4514" s="80">
        <v>-1.5781282306275513E-2</v>
      </c>
    </row>
    <row r="4515" spans="2:5">
      <c r="B4515" s="444">
        <v>43342</v>
      </c>
      <c r="C4515" s="445">
        <v>428.35205100000002</v>
      </c>
      <c r="D4515" s="446">
        <f t="shared" si="142"/>
        <v>5.6477757464960421E-2</v>
      </c>
      <c r="E4515" s="80">
        <v>-1.5781653656331995E-2</v>
      </c>
    </row>
    <row r="4516" spans="2:5">
      <c r="B4516" s="444">
        <v>41025</v>
      </c>
      <c r="C4516" s="445">
        <v>94.371063000000007</v>
      </c>
      <c r="D4516" s="446">
        <f t="shared" si="142"/>
        <v>-8.8292813013911675E-2</v>
      </c>
      <c r="E4516" s="80">
        <v>-1.5815110900493923E-2</v>
      </c>
    </row>
    <row r="4517" spans="2:5">
      <c r="B4517" s="444">
        <v>44998</v>
      </c>
      <c r="C4517" s="445">
        <v>1030.7932129999999</v>
      </c>
      <c r="D4517" s="446">
        <f t="shared" si="142"/>
        <v>-1.555382735252131E-4</v>
      </c>
      <c r="E4517" s="80">
        <v>-1.5855844884035242E-2</v>
      </c>
    </row>
    <row r="4518" spans="2:5">
      <c r="B4518" s="444">
        <v>45005</v>
      </c>
      <c r="C4518" s="445">
        <v>1023.521423</v>
      </c>
      <c r="D4518" s="446">
        <f t="shared" si="142"/>
        <v>8.9181994191674718E-2</v>
      </c>
      <c r="E4518" s="80">
        <v>-1.5877937242640972E-2</v>
      </c>
    </row>
    <row r="4519" spans="2:5">
      <c r="B4519" s="444">
        <v>41320</v>
      </c>
      <c r="C4519" s="445">
        <v>132.559235</v>
      </c>
      <c r="D4519" s="446">
        <f t="shared" si="142"/>
        <v>6.1965098049294509E-2</v>
      </c>
      <c r="E4519" s="80">
        <v>-1.5884229484946832E-2</v>
      </c>
    </row>
    <row r="4520" spans="2:5">
      <c r="B4520" s="444">
        <v>38909</v>
      </c>
      <c r="C4520" s="445">
        <v>41.266548</v>
      </c>
      <c r="D4520" s="446">
        <f t="shared" si="142"/>
        <v>3.0429025423728717E-2</v>
      </c>
      <c r="E4520" s="80">
        <v>-1.5900932449266381E-2</v>
      </c>
    </row>
    <row r="4521" spans="2:5">
      <c r="B4521" s="444">
        <v>37760</v>
      </c>
      <c r="C4521" s="445">
        <v>10.247814999999999</v>
      </c>
      <c r="D4521" s="446">
        <f t="shared" si="142"/>
        <v>-0.12731979014999195</v>
      </c>
      <c r="E4521" s="80">
        <v>-1.5900957593285248E-2</v>
      </c>
    </row>
    <row r="4522" spans="2:5">
      <c r="B4522" s="444">
        <v>43269</v>
      </c>
      <c r="C4522" s="445">
        <v>392.42654399999998</v>
      </c>
      <c r="D4522" s="446">
        <f t="shared" si="142"/>
        <v>-1.9443877897885598E-2</v>
      </c>
      <c r="E4522" s="80">
        <v>-1.5923344590719757E-2</v>
      </c>
    </row>
    <row r="4523" spans="2:5">
      <c r="B4523" s="444">
        <v>44127</v>
      </c>
      <c r="C4523" s="445">
        <v>735.29791299999999</v>
      </c>
      <c r="D4523" s="446">
        <f t="shared" si="142"/>
        <v>6.3169897377421957E-3</v>
      </c>
      <c r="E4523" s="80">
        <v>-1.5930862513538591E-2</v>
      </c>
    </row>
    <row r="4524" spans="2:5">
      <c r="B4524" s="444">
        <v>43850</v>
      </c>
      <c r="C4524" s="445">
        <v>501.30166600000001</v>
      </c>
      <c r="D4524" s="446">
        <f t="shared" si="142"/>
        <v>0.16467463479415678</v>
      </c>
      <c r="E4524" s="80">
        <v>-1.5948655390567112E-2</v>
      </c>
    </row>
    <row r="4525" spans="2:5">
      <c r="B4525" s="444">
        <v>37650</v>
      </c>
      <c r="C4525" s="445">
        <v>11.351705000000001</v>
      </c>
      <c r="D4525" s="446">
        <f t="shared" si="142"/>
        <v>-6.3689040312352341E-2</v>
      </c>
      <c r="E4525" s="80">
        <v>-1.59488564442547E-2</v>
      </c>
    </row>
    <row r="4526" spans="2:5">
      <c r="B4526" s="444">
        <v>40211</v>
      </c>
      <c r="C4526" s="445">
        <v>62.551037000000001</v>
      </c>
      <c r="D4526" s="446">
        <f t="shared" si="142"/>
        <v>-4.4438107459423448E-2</v>
      </c>
      <c r="E4526" s="80">
        <v>-1.5962491345962171E-2</v>
      </c>
    </row>
    <row r="4527" spans="2:5">
      <c r="B4527" s="444">
        <v>42081</v>
      </c>
      <c r="C4527" s="445">
        <v>393.73187300000001</v>
      </c>
      <c r="D4527" s="446">
        <f t="shared" si="142"/>
        <v>1.8515829218704649E-2</v>
      </c>
      <c r="E4527" s="80">
        <v>-1.5962965193966228E-2</v>
      </c>
    </row>
    <row r="4528" spans="2:5">
      <c r="B4528" s="444">
        <v>41316</v>
      </c>
      <c r="C4528" s="445">
        <v>125.427246</v>
      </c>
      <c r="D4528" s="446">
        <f t="shared" si="142"/>
        <v>-6.5312309119290535E-2</v>
      </c>
      <c r="E4528" s="80">
        <v>-1.5965542739124761E-2</v>
      </c>
    </row>
    <row r="4529" spans="2:5">
      <c r="B4529" s="444">
        <v>44203</v>
      </c>
      <c r="C4529" s="445">
        <v>830.26702899999998</v>
      </c>
      <c r="D4529" s="446">
        <f t="shared" si="142"/>
        <v>0.1376985046199779</v>
      </c>
      <c r="E4529" s="80">
        <v>-1.5998751123289634E-2</v>
      </c>
    </row>
    <row r="4530" spans="2:5">
      <c r="B4530" s="444">
        <v>38853</v>
      </c>
      <c r="C4530" s="445">
        <v>43.936923999999998</v>
      </c>
      <c r="D4530" s="446">
        <f t="shared" si="142"/>
        <v>5.9550009061957176E-3</v>
      </c>
      <c r="E4530" s="80">
        <v>-1.6020482718965723E-2</v>
      </c>
    </row>
    <row r="4531" spans="2:5">
      <c r="B4531" s="444">
        <v>38623</v>
      </c>
      <c r="C4531" s="445">
        <v>35.855697999999997</v>
      </c>
      <c r="D4531" s="446">
        <f t="shared" si="142"/>
        <v>-0.10466410125643288</v>
      </c>
      <c r="E4531" s="80">
        <v>-1.6024398277907581E-2</v>
      </c>
    </row>
    <row r="4532" spans="2:5">
      <c r="B4532" s="444">
        <v>43138</v>
      </c>
      <c r="C4532" s="445">
        <v>393.81848100000002</v>
      </c>
      <c r="D4532" s="446">
        <f t="shared" si="142"/>
        <v>0.11669686771938914</v>
      </c>
      <c r="E4532" s="80">
        <v>-1.6040244893741451E-2</v>
      </c>
    </row>
    <row r="4533" spans="2:5">
      <c r="B4533" s="444">
        <v>38630</v>
      </c>
      <c r="C4533" s="445">
        <v>38.032825000000003</v>
      </c>
      <c r="D4533" s="446">
        <f t="shared" si="142"/>
        <v>1.8884844648414889E-2</v>
      </c>
      <c r="E4533" s="80">
        <v>-1.6040784783589168E-2</v>
      </c>
    </row>
    <row r="4534" spans="2:5">
      <c r="B4534" s="444">
        <v>37914</v>
      </c>
      <c r="C4534" s="445">
        <v>14.884159</v>
      </c>
      <c r="D4534" s="446">
        <f t="shared" si="142"/>
        <v>-0.15287335776208777</v>
      </c>
      <c r="E4534" s="80">
        <v>-1.6055236762650082E-2</v>
      </c>
    </row>
    <row r="4535" spans="2:5">
      <c r="B4535" s="444">
        <v>44756</v>
      </c>
      <c r="C4535" s="445">
        <v>822.11377000000005</v>
      </c>
      <c r="D4535" s="446">
        <f t="shared" si="142"/>
        <v>0.10563241106719357</v>
      </c>
      <c r="E4535" s="80">
        <v>-1.6071845922184469E-2</v>
      </c>
    </row>
    <row r="4536" spans="2:5">
      <c r="B4536" s="444">
        <v>40480</v>
      </c>
      <c r="C4536" s="445">
        <v>74.452019000000007</v>
      </c>
      <c r="D4536" s="446">
        <f t="shared" si="142"/>
        <v>-4.4088129029210998E-2</v>
      </c>
      <c r="E4536" s="80">
        <v>-1.6082043184699413E-2</v>
      </c>
    </row>
    <row r="4537" spans="2:5">
      <c r="B4537" s="444">
        <v>42347</v>
      </c>
      <c r="C4537" s="445">
        <v>336.52847300000002</v>
      </c>
      <c r="D4537" s="446">
        <f t="shared" si="142"/>
        <v>-6.6074145954171493E-2</v>
      </c>
      <c r="E4537" s="80">
        <v>-1.6082989281208659E-2</v>
      </c>
    </row>
    <row r="4538" spans="2:5">
      <c r="B4538" s="444">
        <v>45343</v>
      </c>
      <c r="C4538" s="445">
        <v>1602.338501</v>
      </c>
      <c r="D4538" s="446">
        <f t="shared" si="142"/>
        <v>0.19195078993717307</v>
      </c>
      <c r="E4538" s="80">
        <v>-1.6084991099356905E-2</v>
      </c>
    </row>
    <row r="4539" spans="2:5">
      <c r="B4539" s="444">
        <v>38041</v>
      </c>
      <c r="C4539" s="445">
        <v>20.660173</v>
      </c>
      <c r="D4539" s="446">
        <f t="shared" si="142"/>
        <v>-6.0019767729182161E-2</v>
      </c>
      <c r="E4539" s="80">
        <v>-1.6125595040209717E-2</v>
      </c>
    </row>
    <row r="4540" spans="2:5">
      <c r="B4540" s="444">
        <v>40470</v>
      </c>
      <c r="C4540" s="445">
        <v>80.510245999999995</v>
      </c>
      <c r="D4540" s="446">
        <f t="shared" si="142"/>
        <v>1.6017272544687655E-2</v>
      </c>
      <c r="E4540" s="80">
        <v>-1.6127468038721671E-2</v>
      </c>
    </row>
    <row r="4541" spans="2:5">
      <c r="B4541" s="444">
        <v>39832</v>
      </c>
      <c r="C4541" s="445">
        <v>20.454768999999999</v>
      </c>
      <c r="D4541" s="446">
        <f t="shared" si="142"/>
        <v>5.1336870166547977E-2</v>
      </c>
      <c r="E4541" s="80">
        <v>-1.6135511728345597E-2</v>
      </c>
    </row>
    <row r="4542" spans="2:5">
      <c r="B4542" s="444">
        <v>37887</v>
      </c>
      <c r="C4542" s="445">
        <v>11.664474999999999</v>
      </c>
      <c r="D4542" s="446">
        <f t="shared" si="142"/>
        <v>-7.4617751941771338E-2</v>
      </c>
      <c r="E4542" s="80">
        <v>-1.6139413710783979E-2</v>
      </c>
    </row>
    <row r="4543" spans="2:5">
      <c r="B4543" s="444">
        <v>40942</v>
      </c>
      <c r="C4543" s="445">
        <v>85.187943000000004</v>
      </c>
      <c r="D4543" s="446">
        <f t="shared" si="142"/>
        <v>-6.9521147246653481E-2</v>
      </c>
      <c r="E4543" s="80">
        <v>-1.6144796585363608E-2</v>
      </c>
    </row>
    <row r="4544" spans="2:5">
      <c r="B4544" s="444">
        <v>44001</v>
      </c>
      <c r="C4544" s="445">
        <v>486.20806900000002</v>
      </c>
      <c r="D4544" s="446">
        <f t="shared" si="142"/>
        <v>0.1171452509711326</v>
      </c>
      <c r="E4544" s="80">
        <v>-1.615002989543024E-2</v>
      </c>
    </row>
    <row r="4545" spans="2:5">
      <c r="B4545" s="444">
        <v>39387</v>
      </c>
      <c r="C4545" s="445">
        <v>51.780346000000002</v>
      </c>
      <c r="D4545" s="446">
        <f t="shared" si="142"/>
        <v>2.8676643422392845E-2</v>
      </c>
      <c r="E4545" s="80">
        <v>-1.6188007077547084E-2</v>
      </c>
    </row>
    <row r="4546" spans="2:5">
      <c r="B4546" s="444">
        <v>38289</v>
      </c>
      <c r="C4546" s="445">
        <v>27.602533000000001</v>
      </c>
      <c r="D4546" s="446">
        <f t="shared" si="142"/>
        <v>-0.11028232833739982</v>
      </c>
      <c r="E4546" s="80">
        <v>-1.6209736241877493E-2</v>
      </c>
    </row>
    <row r="4547" spans="2:5">
      <c r="B4547" s="444">
        <v>43035</v>
      </c>
      <c r="C4547" s="445">
        <v>357.19229100000001</v>
      </c>
      <c r="D4547" s="446">
        <f t="shared" si="142"/>
        <v>5.9662168817098404E-2</v>
      </c>
      <c r="E4547" s="80">
        <v>-1.6224572354168187E-2</v>
      </c>
    </row>
    <row r="4548" spans="2:5">
      <c r="B4548" s="444">
        <v>40612</v>
      </c>
      <c r="C4548" s="445">
        <v>84.590369999999993</v>
      </c>
      <c r="D4548" s="446">
        <f t="shared" si="142"/>
        <v>-6.8660276108792329E-2</v>
      </c>
      <c r="E4548" s="80">
        <v>-1.6254202895689018E-2</v>
      </c>
    </row>
    <row r="4549" spans="2:5">
      <c r="B4549" s="444">
        <v>43606</v>
      </c>
      <c r="C4549" s="445">
        <v>447.61636399999998</v>
      </c>
      <c r="D4549" s="446">
        <f t="shared" si="142"/>
        <v>5.5579762769305319E-2</v>
      </c>
      <c r="E4549" s="80">
        <v>-1.6254362829871583E-2</v>
      </c>
    </row>
    <row r="4550" spans="2:5">
      <c r="B4550" s="444">
        <v>41310</v>
      </c>
      <c r="C4550" s="445">
        <v>127.63344600000001</v>
      </c>
      <c r="D4550" s="446">
        <f t="shared" si="142"/>
        <v>4.7573160217071475E-2</v>
      </c>
      <c r="E4550" s="80">
        <v>-1.6271022217030362E-2</v>
      </c>
    </row>
    <row r="4551" spans="2:5">
      <c r="B4551" s="444">
        <v>39434</v>
      </c>
      <c r="C4551" s="445">
        <v>50.271228999999998</v>
      </c>
      <c r="D4551" s="446">
        <f t="shared" si="142"/>
        <v>-5.1702577914582548E-2</v>
      </c>
      <c r="E4551" s="80">
        <v>-1.6285545502119136E-2</v>
      </c>
    </row>
    <row r="4552" spans="2:5">
      <c r="B4552" s="444">
        <v>41584</v>
      </c>
      <c r="C4552" s="445">
        <v>206.92311100000001</v>
      </c>
      <c r="D4552" s="446">
        <f t="shared" si="142"/>
        <v>-1.4877286079787777E-2</v>
      </c>
      <c r="E4552" s="80">
        <v>-1.6303595750402189E-2</v>
      </c>
    </row>
    <row r="4553" spans="2:5">
      <c r="B4553" s="444">
        <v>42212</v>
      </c>
      <c r="C4553" s="445">
        <v>369.412781</v>
      </c>
      <c r="D4553" s="446">
        <f t="shared" si="142"/>
        <v>0.10999500381287963</v>
      </c>
      <c r="E4553" s="80">
        <v>-1.6322812553504207E-2</v>
      </c>
    </row>
    <row r="4554" spans="2:5">
      <c r="B4554" s="444">
        <v>38029</v>
      </c>
      <c r="C4554" s="445">
        <v>22.213289</v>
      </c>
      <c r="D4554" s="446">
        <f t="shared" si="142"/>
        <v>-7.0497924227787001E-3</v>
      </c>
      <c r="E4554" s="80">
        <v>-1.632826018086786E-2</v>
      </c>
    </row>
    <row r="4555" spans="2:5">
      <c r="B4555" s="444">
        <v>38299</v>
      </c>
      <c r="C4555" s="445">
        <v>27.188680999999999</v>
      </c>
      <c r="D4555" s="446">
        <f t="shared" ref="D4555:D4618" si="143">B4555/B4556-1</f>
        <v>-2.5916882852637491E-2</v>
      </c>
      <c r="E4555" s="80">
        <v>-1.6343847303110226E-2</v>
      </c>
    </row>
    <row r="4556" spans="2:5">
      <c r="B4556" s="444">
        <v>39318</v>
      </c>
      <c r="C4556" s="445">
        <v>45.938160000000003</v>
      </c>
      <c r="D4556" s="446">
        <f t="shared" si="143"/>
        <v>-7.5066456515090918E-2</v>
      </c>
      <c r="E4556" s="80">
        <v>-1.6347001968305519E-2</v>
      </c>
    </row>
    <row r="4557" spans="2:5">
      <c r="B4557" s="444">
        <v>42509</v>
      </c>
      <c r="C4557" s="445">
        <v>295.52951000000002</v>
      </c>
      <c r="D4557" s="446">
        <f t="shared" si="143"/>
        <v>3.3279833836858952E-3</v>
      </c>
      <c r="E4557" s="80">
        <v>-1.6369014038191132E-2</v>
      </c>
    </row>
    <row r="4558" spans="2:5">
      <c r="B4558" s="444">
        <v>42368</v>
      </c>
      <c r="C4558" s="445">
        <v>335.03369099999998</v>
      </c>
      <c r="D4558" s="446">
        <f t="shared" si="143"/>
        <v>0.12259876526854074</v>
      </c>
      <c r="E4558" s="80">
        <v>-1.6384008800287786E-2</v>
      </c>
    </row>
    <row r="4559" spans="2:5">
      <c r="B4559" s="444">
        <v>37741</v>
      </c>
      <c r="C4559" s="445">
        <v>9.9313590000000005</v>
      </c>
      <c r="D4559" s="446">
        <f t="shared" si="143"/>
        <v>-7.3704103671706211E-2</v>
      </c>
      <c r="E4559" s="80">
        <v>-1.6400003605049451E-2</v>
      </c>
    </row>
    <row r="4560" spans="2:5">
      <c r="B4560" s="444">
        <v>40744</v>
      </c>
      <c r="C4560" s="445">
        <v>92.843536</v>
      </c>
      <c r="D4560" s="446">
        <f t="shared" si="143"/>
        <v>4.0582301110969166E-2</v>
      </c>
      <c r="E4560" s="80">
        <v>-1.6438225382287786E-2</v>
      </c>
    </row>
    <row r="4561" spans="2:5">
      <c r="B4561" s="444">
        <v>39155</v>
      </c>
      <c r="C4561" s="445">
        <v>52.015498999999998</v>
      </c>
      <c r="D4561" s="446">
        <f t="shared" si="143"/>
        <v>-0.12938586739004754</v>
      </c>
      <c r="E4561" s="80">
        <v>-1.6469975469561415E-2</v>
      </c>
    </row>
    <row r="4562" spans="2:5">
      <c r="B4562" s="444">
        <v>44974</v>
      </c>
      <c r="C4562" s="445">
        <v>1041.0672609999999</v>
      </c>
      <c r="D4562" s="446">
        <f t="shared" si="143"/>
        <v>0.10718857705563756</v>
      </c>
      <c r="E4562" s="80">
        <v>-1.6487093079698756E-2</v>
      </c>
    </row>
    <row r="4563" spans="2:5">
      <c r="B4563" s="444">
        <v>40620</v>
      </c>
      <c r="C4563" s="445">
        <v>83.359352000000001</v>
      </c>
      <c r="D4563" s="446">
        <f t="shared" si="143"/>
        <v>-1.1317999269806478E-2</v>
      </c>
      <c r="E4563" s="80">
        <v>-1.6490013402551407E-2</v>
      </c>
    </row>
    <row r="4564" spans="2:5">
      <c r="B4564" s="444">
        <v>41085</v>
      </c>
      <c r="C4564" s="445">
        <v>87.570389000000006</v>
      </c>
      <c r="D4564" s="446">
        <f t="shared" si="143"/>
        <v>5.5382876518790702E-2</v>
      </c>
      <c r="E4564" s="80">
        <v>-1.6502635114327369E-2</v>
      </c>
    </row>
    <row r="4565" spans="2:5">
      <c r="B4565" s="444">
        <v>38929</v>
      </c>
      <c r="C4565" s="445">
        <v>42.067661000000001</v>
      </c>
      <c r="D4565" s="446">
        <f t="shared" si="143"/>
        <v>-3.829145976926307E-2</v>
      </c>
      <c r="E4565" s="80">
        <v>-1.6534109975601119E-2</v>
      </c>
    </row>
    <row r="4566" spans="2:5">
      <c r="B4566" s="444">
        <v>40479</v>
      </c>
      <c r="C4566" s="445">
        <v>75.668930000000003</v>
      </c>
      <c r="D4566" s="446">
        <f t="shared" si="143"/>
        <v>-6.5452278708962419E-2</v>
      </c>
      <c r="E4566" s="80">
        <v>-1.6534540517972096E-2</v>
      </c>
    </row>
    <row r="4567" spans="2:5">
      <c r="B4567" s="444">
        <v>43314</v>
      </c>
      <c r="C4567" s="445">
        <v>404.73376500000001</v>
      </c>
      <c r="D4567" s="446">
        <f t="shared" si="143"/>
        <v>0.11997724569478208</v>
      </c>
      <c r="E4567" s="80">
        <v>-1.6536359736237349E-2</v>
      </c>
    </row>
    <row r="4568" spans="2:5">
      <c r="B4568" s="444">
        <v>38674</v>
      </c>
      <c r="C4568" s="445">
        <v>38.626156000000002</v>
      </c>
      <c r="D4568" s="446">
        <f t="shared" si="143"/>
        <v>-4.9988945933331697E-2</v>
      </c>
      <c r="E4568" s="80">
        <v>-1.654349661651433E-2</v>
      </c>
    </row>
    <row r="4569" spans="2:5">
      <c r="B4569" s="444">
        <v>40709</v>
      </c>
      <c r="C4569" s="445">
        <v>92.769195999999994</v>
      </c>
      <c r="D4569" s="446">
        <f t="shared" si="143"/>
        <v>8.3204725666542467E-2</v>
      </c>
      <c r="E4569" s="80">
        <v>-1.6548295243729028E-2</v>
      </c>
    </row>
    <row r="4570" spans="2:5">
      <c r="B4570" s="444">
        <v>37582</v>
      </c>
      <c r="C4570" s="445">
        <v>13.338710000000001</v>
      </c>
      <c r="D4570" s="446">
        <f t="shared" si="143"/>
        <v>-9.9595102901363197E-2</v>
      </c>
      <c r="E4570" s="80">
        <v>-1.6549083517950813E-2</v>
      </c>
    </row>
    <row r="4571" spans="2:5">
      <c r="B4571" s="444">
        <v>41739</v>
      </c>
      <c r="C4571" s="445">
        <v>261.40176400000001</v>
      </c>
      <c r="D4571" s="446">
        <f t="shared" si="143"/>
        <v>0.10654825026511139</v>
      </c>
      <c r="E4571" s="80">
        <v>-1.655491096319206E-2</v>
      </c>
    </row>
    <row r="4572" spans="2:5">
      <c r="B4572" s="444">
        <v>37720</v>
      </c>
      <c r="C4572" s="445">
        <v>12.238498999999999</v>
      </c>
      <c r="D4572" s="446">
        <f t="shared" si="143"/>
        <v>-0.16762291464383439</v>
      </c>
      <c r="E4572" s="80">
        <v>-1.6558635561679802E-2</v>
      </c>
    </row>
    <row r="4573" spans="2:5">
      <c r="B4573" s="444">
        <v>45316</v>
      </c>
      <c r="C4573" s="445">
        <v>1518.0744629999999</v>
      </c>
      <c r="D4573" s="446">
        <f t="shared" si="143"/>
        <v>6.988384172254225E-2</v>
      </c>
      <c r="E4573" s="80">
        <v>-1.6588457941120405E-2</v>
      </c>
    </row>
    <row r="4574" spans="2:5">
      <c r="B4574" s="444">
        <v>42356</v>
      </c>
      <c r="C4574" s="445">
        <v>337.28582799999998</v>
      </c>
      <c r="D4574" s="446">
        <f t="shared" si="143"/>
        <v>0.11422107644552004</v>
      </c>
      <c r="E4574" s="80">
        <v>-1.6619057765375311E-2</v>
      </c>
    </row>
    <row r="4575" spans="2:5">
      <c r="B4575" s="444">
        <v>38014</v>
      </c>
      <c r="C4575" s="445">
        <v>23.88184</v>
      </c>
      <c r="D4575" s="446">
        <f t="shared" si="143"/>
        <v>-8.7364655607039099E-2</v>
      </c>
      <c r="E4575" s="80">
        <v>-1.662111683798706E-2</v>
      </c>
    </row>
    <row r="4576" spans="2:5">
      <c r="B4576" s="444">
        <v>41653</v>
      </c>
      <c r="C4576" s="445">
        <v>253.68536399999999</v>
      </c>
      <c r="D4576" s="446">
        <f t="shared" si="143"/>
        <v>-7.7421506503406734E-3</v>
      </c>
      <c r="E4576" s="80">
        <v>-1.6637438788835501E-2</v>
      </c>
    </row>
    <row r="4577" spans="2:5">
      <c r="B4577" s="444">
        <v>41978</v>
      </c>
      <c r="C4577" s="445">
        <v>312.01016199999998</v>
      </c>
      <c r="D4577" s="446">
        <f t="shared" si="143"/>
        <v>-9.4856064181217947E-3</v>
      </c>
      <c r="E4577" s="80">
        <v>-1.6658507246661514E-2</v>
      </c>
    </row>
    <row r="4578" spans="2:5">
      <c r="B4578" s="444">
        <v>42380</v>
      </c>
      <c r="C4578" s="445">
        <v>324.689728</v>
      </c>
      <c r="D4578" s="446">
        <f t="shared" si="143"/>
        <v>4.4082096980613272E-3</v>
      </c>
      <c r="E4578" s="80">
        <v>-1.6659725574936224E-2</v>
      </c>
    </row>
    <row r="4579" spans="2:5">
      <c r="B4579" s="444">
        <v>42194</v>
      </c>
      <c r="C4579" s="445">
        <v>361.66650399999997</v>
      </c>
      <c r="D4579" s="446">
        <f t="shared" si="143"/>
        <v>6.615120274914088E-2</v>
      </c>
      <c r="E4579" s="80">
        <v>-1.6666592486136222E-2</v>
      </c>
    </row>
    <row r="4580" spans="2:5">
      <c r="B4580" s="444">
        <v>39576</v>
      </c>
      <c r="C4580" s="445">
        <v>49.348595000000003</v>
      </c>
      <c r="D4580" s="446">
        <f t="shared" si="143"/>
        <v>-0.1156991553827591</v>
      </c>
      <c r="E4580" s="80">
        <v>-1.6683343673894679E-2</v>
      </c>
    </row>
    <row r="4581" spans="2:5">
      <c r="B4581" s="444">
        <v>44754</v>
      </c>
      <c r="C4581" s="445">
        <v>844.69232199999999</v>
      </c>
      <c r="D4581" s="446">
        <f t="shared" si="143"/>
        <v>5.0045752094038054E-2</v>
      </c>
      <c r="E4581" s="80">
        <v>-1.6692114476117181E-2</v>
      </c>
    </row>
    <row r="4582" spans="2:5">
      <c r="B4582" s="444">
        <v>42621</v>
      </c>
      <c r="C4582" s="445">
        <v>315.59726000000001</v>
      </c>
      <c r="D4582" s="446">
        <f t="shared" si="143"/>
        <v>4.0399355563149886E-2</v>
      </c>
      <c r="E4582" s="80">
        <v>-1.6706727699258739E-2</v>
      </c>
    </row>
    <row r="4583" spans="2:5">
      <c r="B4583" s="444">
        <v>40966</v>
      </c>
      <c r="C4583" s="445">
        <v>90.929680000000005</v>
      </c>
      <c r="D4583" s="446">
        <f t="shared" si="143"/>
        <v>-1.4482294072363344E-2</v>
      </c>
      <c r="E4583" s="80">
        <v>-1.6739376268434136E-2</v>
      </c>
    </row>
    <row r="4584" spans="2:5">
      <c r="B4584" s="444">
        <v>41568</v>
      </c>
      <c r="C4584" s="445">
        <v>206.74160800000001</v>
      </c>
      <c r="D4584" s="446">
        <f t="shared" si="143"/>
        <v>-1.2964809801966126E-2</v>
      </c>
      <c r="E4584" s="80">
        <v>-1.6778384199271024E-2</v>
      </c>
    </row>
    <row r="4585" spans="2:5">
      <c r="B4585" s="444">
        <v>42114</v>
      </c>
      <c r="C4585" s="445">
        <v>362.73840300000001</v>
      </c>
      <c r="D4585" s="446">
        <f t="shared" si="143"/>
        <v>4.1317409687708695E-2</v>
      </c>
      <c r="E4585" s="80">
        <v>-1.6806550904167716E-2</v>
      </c>
    </row>
    <row r="4586" spans="2:5">
      <c r="B4586" s="444">
        <v>40443</v>
      </c>
      <c r="C4586" s="445">
        <v>77.183516999999995</v>
      </c>
      <c r="D4586" s="446">
        <f t="shared" si="143"/>
        <v>5.9049963339268929E-2</v>
      </c>
      <c r="E4586" s="80">
        <v>-1.68109012894464E-2</v>
      </c>
    </row>
    <row r="4587" spans="2:5">
      <c r="B4587" s="444">
        <v>38188</v>
      </c>
      <c r="C4587" s="445">
        <v>22.60746</v>
      </c>
      <c r="D4587" s="446">
        <f t="shared" si="143"/>
        <v>4.3394787365542697E-3</v>
      </c>
      <c r="E4587" s="80">
        <v>-1.6811584017518366E-2</v>
      </c>
    </row>
    <row r="4588" spans="2:5">
      <c r="B4588" s="444">
        <v>38023</v>
      </c>
      <c r="C4588" s="445">
        <v>21.385553000000002</v>
      </c>
      <c r="D4588" s="446">
        <f t="shared" si="143"/>
        <v>-9.4884429527006153E-2</v>
      </c>
      <c r="E4588" s="80">
        <v>-1.6813592953422996E-2</v>
      </c>
    </row>
    <row r="4589" spans="2:5">
      <c r="B4589" s="444">
        <v>42009</v>
      </c>
      <c r="C4589" s="445">
        <v>308.38562000000002</v>
      </c>
      <c r="D4589" s="446">
        <f t="shared" si="143"/>
        <v>8.5251491901108256E-2</v>
      </c>
      <c r="E4589" s="80">
        <v>-1.681981559818968E-2</v>
      </c>
    </row>
    <row r="4590" spans="2:5">
      <c r="B4590" s="444">
        <v>38709</v>
      </c>
      <c r="C4590" s="445">
        <v>41.972954000000001</v>
      </c>
      <c r="D4590" s="446">
        <f t="shared" si="143"/>
        <v>-0.13169582772543742</v>
      </c>
      <c r="E4590" s="80">
        <v>-1.6833175265507205E-2</v>
      </c>
    </row>
    <row r="4591" spans="2:5">
      <c r="B4591" s="444">
        <v>44580</v>
      </c>
      <c r="C4591" s="445">
        <v>1064.8897710000001</v>
      </c>
      <c r="D4591" s="446">
        <f t="shared" si="143"/>
        <v>7.3156640427529451E-2</v>
      </c>
      <c r="E4591" s="80">
        <v>-1.6847613097728864E-2</v>
      </c>
    </row>
    <row r="4592" spans="2:5">
      <c r="B4592" s="444">
        <v>41541</v>
      </c>
      <c r="C4592" s="445">
        <v>204.548508</v>
      </c>
      <c r="D4592" s="446">
        <f t="shared" si="143"/>
        <v>-4.4353447284271597E-2</v>
      </c>
      <c r="E4592" s="80">
        <v>-1.6865467884249918E-2</v>
      </c>
    </row>
    <row r="4593" spans="2:5">
      <c r="B4593" s="444">
        <v>43469</v>
      </c>
      <c r="C4593" s="445">
        <v>393.67086799999998</v>
      </c>
      <c r="D4593" s="446">
        <f t="shared" si="143"/>
        <v>8.9121066345961175E-2</v>
      </c>
      <c r="E4593" s="80">
        <v>-1.6871199227991185E-2</v>
      </c>
    </row>
    <row r="4594" spans="2:5">
      <c r="B4594" s="444">
        <v>39912</v>
      </c>
      <c r="C4594" s="445">
        <v>21.966273999999999</v>
      </c>
      <c r="D4594" s="446">
        <f t="shared" si="143"/>
        <v>1.7903596021423107E-2</v>
      </c>
      <c r="E4594" s="80">
        <v>-1.689469075601191E-2</v>
      </c>
    </row>
    <row r="4595" spans="2:5">
      <c r="B4595" s="444">
        <v>39210</v>
      </c>
      <c r="C4595" s="445">
        <v>55.032859999999999</v>
      </c>
      <c r="D4595" s="446">
        <f t="shared" si="143"/>
        <v>-9.4687261896515884E-2</v>
      </c>
      <c r="E4595" s="80">
        <v>-1.6898674620340448E-2</v>
      </c>
    </row>
    <row r="4596" spans="2:5">
      <c r="B4596" s="444">
        <v>43311</v>
      </c>
      <c r="C4596" s="445">
        <v>398.29284699999999</v>
      </c>
      <c r="D4596" s="446">
        <f t="shared" si="143"/>
        <v>9.2057488653555231E-2</v>
      </c>
      <c r="E4596" s="80">
        <v>-1.6918368633344283E-2</v>
      </c>
    </row>
    <row r="4597" spans="2:5">
      <c r="B4597" s="444">
        <v>39660</v>
      </c>
      <c r="C4597" s="445">
        <v>34.234737000000003</v>
      </c>
      <c r="D4597" s="446">
        <f t="shared" si="143"/>
        <v>3.045104967782164E-2</v>
      </c>
      <c r="E4597" s="80">
        <v>-1.6928204252157686E-2</v>
      </c>
    </row>
    <row r="4598" spans="2:5">
      <c r="B4598" s="444">
        <v>38488</v>
      </c>
      <c r="C4598" s="445">
        <v>27.293219000000001</v>
      </c>
      <c r="D4598" s="446">
        <f t="shared" si="143"/>
        <v>-4.8880541689319434E-2</v>
      </c>
      <c r="E4598" s="80">
        <v>-1.6960987714866316E-2</v>
      </c>
    </row>
    <row r="4599" spans="2:5">
      <c r="B4599" s="444">
        <v>40466</v>
      </c>
      <c r="C4599" s="445">
        <v>79.071387999999999</v>
      </c>
      <c r="D4599" s="446">
        <f t="shared" si="143"/>
        <v>-9.1998384418615076E-2</v>
      </c>
      <c r="E4599" s="80">
        <v>-1.6976616525729238E-2</v>
      </c>
    </row>
    <row r="4600" spans="2:5">
      <c r="B4600" s="444">
        <v>44566</v>
      </c>
      <c r="C4600" s="445">
        <v>1163.945923</v>
      </c>
      <c r="D4600" s="446">
        <f t="shared" si="143"/>
        <v>4.4458506175443446E-2</v>
      </c>
      <c r="E4600" s="80">
        <v>-1.7023505738834377E-2</v>
      </c>
    </row>
    <row r="4601" spans="2:5">
      <c r="B4601" s="444">
        <v>42669</v>
      </c>
      <c r="C4601" s="445">
        <v>322.48855600000002</v>
      </c>
      <c r="D4601" s="446">
        <f t="shared" si="143"/>
        <v>4.1139008857331127E-2</v>
      </c>
      <c r="E4601" s="80">
        <v>-1.7028532132702057E-2</v>
      </c>
    </row>
    <row r="4602" spans="2:5">
      <c r="B4602" s="444">
        <v>40983</v>
      </c>
      <c r="C4602" s="445">
        <v>93.106269999999995</v>
      </c>
      <c r="D4602" s="446">
        <f t="shared" si="143"/>
        <v>-7.0132050642101929E-2</v>
      </c>
      <c r="E4602" s="80">
        <v>-1.7036617132660248E-2</v>
      </c>
    </row>
    <row r="4603" spans="2:5">
      <c r="B4603" s="444">
        <v>44074</v>
      </c>
      <c r="C4603" s="445">
        <v>594.56585700000005</v>
      </c>
      <c r="D4603" s="446">
        <f t="shared" si="143"/>
        <v>1.5224850591950556E-3</v>
      </c>
      <c r="E4603" s="80">
        <v>-1.7057114821941388E-2</v>
      </c>
    </row>
    <row r="4604" spans="2:5">
      <c r="B4604" s="444">
        <v>44007</v>
      </c>
      <c r="C4604" s="445">
        <v>469.520355</v>
      </c>
      <c r="D4604" s="446">
        <f t="shared" si="143"/>
        <v>9.6228577122359438E-2</v>
      </c>
      <c r="E4604" s="80">
        <v>-1.7065920460210493E-2</v>
      </c>
    </row>
    <row r="4605" spans="2:5">
      <c r="B4605" s="444">
        <v>40144</v>
      </c>
      <c r="C4605" s="445">
        <v>60.152172</v>
      </c>
      <c r="D4605" s="446">
        <f t="shared" si="143"/>
        <v>-1.7811704834605591E-2</v>
      </c>
      <c r="E4605" s="80">
        <v>-1.7077333758973245E-2</v>
      </c>
    </row>
    <row r="4606" spans="2:5">
      <c r="B4606" s="444">
        <v>40872</v>
      </c>
      <c r="C4606" s="445">
        <v>72.213470000000001</v>
      </c>
      <c r="D4606" s="446">
        <f t="shared" si="143"/>
        <v>8.4022915340547399E-2</v>
      </c>
      <c r="E4606" s="80">
        <v>-1.7155615170931116E-2</v>
      </c>
    </row>
    <row r="4607" spans="2:5">
      <c r="B4607" s="444">
        <v>37704</v>
      </c>
      <c r="C4607" s="445">
        <v>11.561446999999999</v>
      </c>
      <c r="D4607" s="446">
        <f t="shared" si="143"/>
        <v>-6.0757790897541297E-2</v>
      </c>
      <c r="E4607" s="80">
        <v>-1.7203668737761246E-2</v>
      </c>
    </row>
    <row r="4608" spans="2:5">
      <c r="B4608" s="444">
        <v>40143</v>
      </c>
      <c r="C4608" s="445">
        <v>61.197257999999998</v>
      </c>
      <c r="D4608" s="446">
        <f t="shared" si="143"/>
        <v>-9.30185268865793E-2</v>
      </c>
      <c r="E4608" s="80">
        <v>-1.7221681330900851E-2</v>
      </c>
    </row>
    <row r="4609" spans="2:5">
      <c r="B4609" s="444">
        <v>44260</v>
      </c>
      <c r="C4609" s="445">
        <v>815.37377900000001</v>
      </c>
      <c r="D4609" s="446">
        <f t="shared" si="143"/>
        <v>1.8689007549254288E-2</v>
      </c>
      <c r="E4609" s="80">
        <v>-1.7223457253122465E-2</v>
      </c>
    </row>
    <row r="4610" spans="2:5">
      <c r="B4610" s="444">
        <v>43448</v>
      </c>
      <c r="C4610" s="445">
        <v>405.85238600000002</v>
      </c>
      <c r="D4610" s="446">
        <f t="shared" si="143"/>
        <v>3.9102671417980073E-2</v>
      </c>
      <c r="E4610" s="80">
        <v>-1.7227923486922814E-2</v>
      </c>
    </row>
    <row r="4611" spans="2:5">
      <c r="B4611" s="444">
        <v>41813</v>
      </c>
      <c r="C4611" s="445">
        <v>274.035461</v>
      </c>
      <c r="D4611" s="446">
        <f t="shared" si="143"/>
        <v>5.9603152479663413E-2</v>
      </c>
      <c r="E4611" s="80">
        <v>-1.7244207057308336E-2</v>
      </c>
    </row>
    <row r="4612" spans="2:5">
      <c r="B4612" s="444">
        <v>39461</v>
      </c>
      <c r="C4612" s="445">
        <v>47.732452000000002</v>
      </c>
      <c r="D4612" s="446">
        <f t="shared" si="143"/>
        <v>3.9048923060719387E-2</v>
      </c>
      <c r="E4612" s="80">
        <v>-1.7306883495043834E-2</v>
      </c>
    </row>
    <row r="4613" spans="2:5">
      <c r="B4613" s="444">
        <v>37978</v>
      </c>
      <c r="C4613" s="445">
        <v>21.467499</v>
      </c>
      <c r="D4613" s="446">
        <f t="shared" si="143"/>
        <v>-7.0760949351602598E-2</v>
      </c>
      <c r="E4613" s="80">
        <v>-1.731309699347916E-2</v>
      </c>
    </row>
    <row r="4614" spans="2:5">
      <c r="B4614" s="444">
        <v>40870</v>
      </c>
      <c r="C4614" s="445">
        <v>71.886641999999995</v>
      </c>
      <c r="D4614" s="446">
        <f t="shared" si="143"/>
        <v>-5.5159977806547023E-2</v>
      </c>
      <c r="E4614" s="80">
        <v>-1.7358531976338076E-2</v>
      </c>
    </row>
    <row r="4615" spans="2:5">
      <c r="B4615" s="444">
        <v>43256</v>
      </c>
      <c r="C4615" s="445">
        <v>372.17871100000002</v>
      </c>
      <c r="D4615" s="446">
        <f t="shared" si="143"/>
        <v>0.13661087316393838</v>
      </c>
      <c r="E4615" s="80">
        <v>-1.7375352583619996E-2</v>
      </c>
    </row>
    <row r="4616" spans="2:5">
      <c r="B4616" s="444">
        <v>38057</v>
      </c>
      <c r="C4616" s="445">
        <v>20.407340999999999</v>
      </c>
      <c r="D4616" s="446">
        <f t="shared" si="143"/>
        <v>-0.12428091490634641</v>
      </c>
      <c r="E4616" s="80">
        <v>-1.7391073647588406E-2</v>
      </c>
    </row>
    <row r="4617" spans="2:5">
      <c r="B4617" s="444">
        <v>43458</v>
      </c>
      <c r="C4617" s="445">
        <v>395.99310300000002</v>
      </c>
      <c r="D4617" s="446">
        <f t="shared" si="143"/>
        <v>-2.456100080339696E-3</v>
      </c>
      <c r="E4617" s="80">
        <v>-1.7392422304579047E-2</v>
      </c>
    </row>
    <row r="4618" spans="2:5">
      <c r="B4618" s="444">
        <v>43565</v>
      </c>
      <c r="C4618" s="445">
        <v>464.79925500000002</v>
      </c>
      <c r="D4618" s="446">
        <f t="shared" si="143"/>
        <v>1.370532390171264E-2</v>
      </c>
      <c r="E4618" s="80">
        <v>-1.7395227309732086E-2</v>
      </c>
    </row>
    <row r="4619" spans="2:5">
      <c r="B4619" s="444">
        <v>42976</v>
      </c>
      <c r="C4619" s="445">
        <v>356.18957499999999</v>
      </c>
      <c r="D4619" s="446">
        <f t="shared" ref="D4619:D4675" si="144">B4619/B4620-1</f>
        <v>-4.5444449380303009E-2</v>
      </c>
      <c r="E4619" s="80">
        <v>-1.7403352501609293E-2</v>
      </c>
    </row>
    <row r="4620" spans="2:5">
      <c r="B4620" s="444">
        <v>45022</v>
      </c>
      <c r="C4620" s="445">
        <v>1024.459717</v>
      </c>
      <c r="D4620" s="446">
        <f t="shared" si="144"/>
        <v>-4.4226261554111135E-3</v>
      </c>
      <c r="E4620" s="80">
        <v>-1.74134392131855E-2</v>
      </c>
    </row>
    <row r="4621" spans="2:5">
      <c r="B4621" s="444">
        <v>45222</v>
      </c>
      <c r="C4621" s="445">
        <v>1201.7128909999999</v>
      </c>
      <c r="D4621" s="446">
        <f t="shared" si="144"/>
        <v>0.15491878639289003</v>
      </c>
      <c r="E4621" s="80">
        <v>-1.7439974551992976E-2</v>
      </c>
    </row>
    <row r="4622" spans="2:5">
      <c r="B4622" s="444">
        <v>39156</v>
      </c>
      <c r="C4622" s="445">
        <v>51.108170000000001</v>
      </c>
      <c r="D4622" s="446">
        <f t="shared" si="144"/>
        <v>-0.12414441014628907</v>
      </c>
      <c r="E4622" s="80">
        <v>-1.7443435465263835E-2</v>
      </c>
    </row>
    <row r="4623" spans="2:5">
      <c r="B4623" s="444">
        <v>44706</v>
      </c>
      <c r="C4623" s="445">
        <v>887.163635</v>
      </c>
      <c r="D4623" s="446">
        <f t="shared" si="144"/>
        <v>0.119385046822575</v>
      </c>
      <c r="E4623" s="80">
        <v>-1.7443794326701179E-2</v>
      </c>
    </row>
    <row r="4624" spans="2:5">
      <c r="B4624" s="444">
        <v>39938</v>
      </c>
      <c r="C4624" s="445">
        <v>27.456394</v>
      </c>
      <c r="D4624" s="446">
        <f t="shared" si="144"/>
        <v>6.1108454221797226E-2</v>
      </c>
      <c r="E4624" s="80">
        <v>-1.7503931126639727E-2</v>
      </c>
    </row>
    <row r="4625" spans="2:5">
      <c r="B4625" s="444">
        <v>37638</v>
      </c>
      <c r="C4625" s="445">
        <v>12.382008000000001</v>
      </c>
      <c r="D4625" s="446">
        <f t="shared" si="144"/>
        <v>-6.9391308936439522E-3</v>
      </c>
      <c r="E4625" s="80">
        <v>-1.7517800237899839E-2</v>
      </c>
    </row>
    <row r="4626" spans="2:5">
      <c r="B4626" s="444">
        <v>37901</v>
      </c>
      <c r="C4626" s="445">
        <v>13.412305</v>
      </c>
      <c r="D4626" s="446">
        <f t="shared" si="144"/>
        <v>-7.2803777185214136E-2</v>
      </c>
      <c r="E4626" s="80">
        <v>-1.7520366283987898E-2</v>
      </c>
    </row>
    <row r="4627" spans="2:5">
      <c r="B4627" s="444">
        <v>40877</v>
      </c>
      <c r="C4627" s="445">
        <v>71.671920999999998</v>
      </c>
      <c r="D4627" s="446">
        <f t="shared" si="144"/>
        <v>-1.2823608964451338E-2</v>
      </c>
      <c r="E4627" s="80">
        <v>-1.7534988291748932E-2</v>
      </c>
    </row>
    <row r="4628" spans="2:5">
      <c r="B4628" s="444">
        <v>41408</v>
      </c>
      <c r="C4628" s="445">
        <v>142.093155</v>
      </c>
      <c r="D4628" s="446">
        <f t="shared" si="144"/>
        <v>-8.4116697263940221E-2</v>
      </c>
      <c r="E4628" s="80">
        <v>-1.7536749041616728E-2</v>
      </c>
    </row>
    <row r="4629" spans="2:5">
      <c r="B4629" s="444">
        <v>45211</v>
      </c>
      <c r="C4629" s="445">
        <v>1177.9174800000001</v>
      </c>
      <c r="D4629" s="446">
        <f t="shared" si="144"/>
        <v>7.755559263055023E-2</v>
      </c>
      <c r="E4629" s="80">
        <v>-1.754180966691965E-2</v>
      </c>
    </row>
    <row r="4630" spans="2:5">
      <c r="B4630" s="444">
        <v>41957</v>
      </c>
      <c r="C4630" s="445">
        <v>314.72634900000003</v>
      </c>
      <c r="D4630" s="446">
        <f t="shared" si="144"/>
        <v>-2.6248607500928278E-2</v>
      </c>
      <c r="E4630" s="80">
        <v>-1.7565957758910344E-2</v>
      </c>
    </row>
    <row r="4631" spans="2:5">
      <c r="B4631" s="444">
        <v>43088</v>
      </c>
      <c r="C4631" s="445">
        <v>364.10122699999999</v>
      </c>
      <c r="D4631" s="446">
        <f t="shared" si="144"/>
        <v>7.5828318893410795E-2</v>
      </c>
      <c r="E4631" s="80">
        <v>-1.7570457067639045E-2</v>
      </c>
    </row>
    <row r="4632" spans="2:5">
      <c r="B4632" s="444">
        <v>40051</v>
      </c>
      <c r="C4632" s="445">
        <v>54.677269000000003</v>
      </c>
      <c r="D4632" s="446">
        <f t="shared" si="144"/>
        <v>2.6211950394588568E-2</v>
      </c>
      <c r="E4632" s="80">
        <v>-1.757812647390844E-2</v>
      </c>
    </row>
    <row r="4633" spans="2:5">
      <c r="B4633" s="444">
        <v>39028</v>
      </c>
      <c r="C4633" s="445">
        <v>48.910530000000001</v>
      </c>
      <c r="D4633" s="446">
        <f t="shared" si="144"/>
        <v>-0.10599015004008705</v>
      </c>
      <c r="E4633" s="80">
        <v>-1.7605420782897507E-2</v>
      </c>
    </row>
    <row r="4634" spans="2:5">
      <c r="B4634" s="444">
        <v>43655</v>
      </c>
      <c r="C4634" s="445">
        <v>432.63360599999999</v>
      </c>
      <c r="D4634" s="446">
        <f t="shared" si="144"/>
        <v>9.7714300082979211E-2</v>
      </c>
      <c r="E4634" s="80">
        <v>-1.7612249212040187E-2</v>
      </c>
    </row>
    <row r="4635" spans="2:5">
      <c r="B4635" s="444">
        <v>39769</v>
      </c>
      <c r="C4635" s="445">
        <v>26.078295000000001</v>
      </c>
      <c r="D4635" s="446">
        <f t="shared" si="144"/>
        <v>3.7001303780964889E-2</v>
      </c>
      <c r="E4635" s="80">
        <v>-1.7624916047208061E-2</v>
      </c>
    </row>
    <row r="4636" spans="2:5">
      <c r="B4636" s="444">
        <v>38350</v>
      </c>
      <c r="C4636" s="445">
        <v>26.700897000000001</v>
      </c>
      <c r="D4636" s="446">
        <f t="shared" si="144"/>
        <v>-6.7597316826810694E-3</v>
      </c>
      <c r="E4636" s="80">
        <v>-1.7650751328444625E-2</v>
      </c>
    </row>
    <row r="4637" spans="2:5">
      <c r="B4637" s="444">
        <v>38611</v>
      </c>
      <c r="C4637" s="445">
        <v>35.965591000000003</v>
      </c>
      <c r="D4637" s="446">
        <f t="shared" si="144"/>
        <v>-4.7136052910836335E-2</v>
      </c>
      <c r="E4637" s="80">
        <v>-1.766333301340417E-2</v>
      </c>
    </row>
    <row r="4638" spans="2:5">
      <c r="B4638" s="444">
        <v>40521</v>
      </c>
      <c r="C4638" s="445">
        <v>78.434555000000003</v>
      </c>
      <c r="D4638" s="446">
        <f t="shared" si="144"/>
        <v>-7.6886276653909236E-2</v>
      </c>
      <c r="E4638" s="80">
        <v>-1.766564923795555E-2</v>
      </c>
    </row>
    <row r="4639" spans="2:5">
      <c r="B4639" s="444">
        <v>43896</v>
      </c>
      <c r="C4639" s="445">
        <v>483.30581699999999</v>
      </c>
      <c r="D4639" s="446">
        <f t="shared" si="144"/>
        <v>2.8226089808156329E-2</v>
      </c>
      <c r="E4639" s="80">
        <v>-1.769632809876176E-2</v>
      </c>
    </row>
    <row r="4640" spans="2:5">
      <c r="B4640" s="444">
        <v>42691</v>
      </c>
      <c r="C4640" s="445">
        <v>312.33963</v>
      </c>
      <c r="D4640" s="446">
        <f t="shared" si="144"/>
        <v>5.1372983622706592E-2</v>
      </c>
      <c r="E4640" s="80">
        <v>-1.7703659152867535E-2</v>
      </c>
    </row>
    <row r="4641" spans="2:5">
      <c r="B4641" s="444">
        <v>40605</v>
      </c>
      <c r="C4641" s="445">
        <v>85.238281000000001</v>
      </c>
      <c r="D4641" s="446">
        <f t="shared" si="144"/>
        <v>-4.7926094398461849E-2</v>
      </c>
      <c r="E4641" s="80">
        <v>-1.7707176291628657E-2</v>
      </c>
    </row>
    <row r="4642" spans="2:5">
      <c r="B4642" s="444">
        <v>42649</v>
      </c>
      <c r="C4642" s="445">
        <v>326.85180700000001</v>
      </c>
      <c r="D4642" s="446">
        <f t="shared" si="144"/>
        <v>4.4115846941023884E-2</v>
      </c>
      <c r="E4642" s="80">
        <v>-1.7708482866367059E-2</v>
      </c>
    </row>
    <row r="4643" spans="2:5">
      <c r="B4643" s="444">
        <v>40847</v>
      </c>
      <c r="C4643" s="445">
        <v>82.867165</v>
      </c>
      <c r="D4643" s="446">
        <f t="shared" si="144"/>
        <v>4.0475826583116881E-2</v>
      </c>
      <c r="E4643" s="80">
        <v>-1.770889516658436E-2</v>
      </c>
    </row>
    <row r="4644" spans="2:5">
      <c r="B4644" s="444">
        <v>39258</v>
      </c>
      <c r="C4644" s="445">
        <v>53.846240999999999</v>
      </c>
      <c r="D4644" s="446">
        <f t="shared" si="144"/>
        <v>-7.2835482499645776E-2</v>
      </c>
      <c r="E4644" s="80">
        <v>-1.7711290685576531E-2</v>
      </c>
    </row>
    <row r="4645" spans="2:5">
      <c r="B4645" s="444">
        <v>42342</v>
      </c>
      <c r="C4645" s="445">
        <v>333.23992900000002</v>
      </c>
      <c r="D4645" s="446">
        <f t="shared" si="144"/>
        <v>6.2001504890895509E-2</v>
      </c>
      <c r="E4645" s="80">
        <v>-1.7799606501388565E-2</v>
      </c>
    </row>
    <row r="4646" spans="2:5">
      <c r="B4646" s="444">
        <v>39870</v>
      </c>
      <c r="C4646" s="445">
        <v>17.8139</v>
      </c>
      <c r="D4646" s="446">
        <f t="shared" si="144"/>
        <v>-3.6630744696274142E-2</v>
      </c>
      <c r="E4646" s="80">
        <v>-1.7839593350007732E-2</v>
      </c>
    </row>
    <row r="4647" spans="2:5">
      <c r="B4647" s="444">
        <v>41386</v>
      </c>
      <c r="C4647" s="445">
        <v>137.525803</v>
      </c>
      <c r="D4647" s="446">
        <f t="shared" si="144"/>
        <v>5.7351154313487474E-3</v>
      </c>
      <c r="E4647" s="80">
        <v>-1.784132503497593E-2</v>
      </c>
    </row>
    <row r="4648" spans="2:5">
      <c r="B4648" s="444">
        <v>41150</v>
      </c>
      <c r="C4648" s="445">
        <v>103.14975699999999</v>
      </c>
      <c r="D4648" s="446">
        <f t="shared" si="144"/>
        <v>5.3013461021669261E-3</v>
      </c>
      <c r="E4648" s="80">
        <v>-1.7847444069303275E-2</v>
      </c>
    </row>
    <row r="4649" spans="2:5">
      <c r="B4649" s="444">
        <v>40933</v>
      </c>
      <c r="C4649" s="445">
        <v>78.958336000000003</v>
      </c>
      <c r="D4649" s="446">
        <f t="shared" si="144"/>
        <v>-2.4824300178677761E-2</v>
      </c>
      <c r="E4649" s="80">
        <v>-1.7855296810172727E-2</v>
      </c>
    </row>
    <row r="4650" spans="2:5">
      <c r="B4650" s="444">
        <v>41975</v>
      </c>
      <c r="C4650" s="445">
        <v>320.705536</v>
      </c>
      <c r="D4650" s="446">
        <f t="shared" si="144"/>
        <v>8.6984669567018891E-2</v>
      </c>
      <c r="E4650" s="80">
        <v>-1.7861682308360605E-2</v>
      </c>
    </row>
    <row r="4651" spans="2:5">
      <c r="B4651" s="444">
        <v>38616</v>
      </c>
      <c r="C4651" s="445">
        <v>36.844600999999997</v>
      </c>
      <c r="D4651" s="446">
        <f t="shared" si="144"/>
        <v>1.9779755459899073E-2</v>
      </c>
      <c r="E4651" s="80">
        <v>-1.7866153099331705E-2</v>
      </c>
    </row>
    <row r="4652" spans="2:5">
      <c r="B4652" s="444">
        <v>37867</v>
      </c>
      <c r="C4652" s="445">
        <v>14.350614999999999</v>
      </c>
      <c r="D4652" s="446">
        <f t="shared" si="144"/>
        <v>-8.5095073570272239E-2</v>
      </c>
      <c r="E4652" s="80">
        <v>-1.787991054398641E-2</v>
      </c>
    </row>
    <row r="4653" spans="2:5">
      <c r="B4653" s="444">
        <v>41389</v>
      </c>
      <c r="C4653" s="445">
        <v>137.125305</v>
      </c>
      <c r="D4653" s="446">
        <f t="shared" si="144"/>
        <v>7.9806939733889859E-2</v>
      </c>
      <c r="E4653" s="80">
        <v>-1.7892719387238021E-2</v>
      </c>
    </row>
    <row r="4654" spans="2:5">
      <c r="B4654" s="444">
        <v>38330</v>
      </c>
      <c r="C4654" s="445">
        <v>26.333037999999998</v>
      </c>
      <c r="D4654" s="446">
        <f t="shared" si="144"/>
        <v>-0.13486062521160136</v>
      </c>
      <c r="E4654" s="80">
        <v>-1.789280147380401E-2</v>
      </c>
    </row>
    <row r="4655" spans="2:5">
      <c r="B4655" s="444">
        <v>44305</v>
      </c>
      <c r="C4655" s="445">
        <v>861.36035200000003</v>
      </c>
      <c r="D4655" s="446">
        <f t="shared" si="144"/>
        <v>-2.2547267632978096E-2</v>
      </c>
      <c r="E4655" s="80">
        <v>-1.7921495634444118E-2</v>
      </c>
    </row>
    <row r="4656" spans="2:5">
      <c r="B4656" s="444">
        <v>45327</v>
      </c>
      <c r="C4656" s="445">
        <v>1523.0686040000001</v>
      </c>
      <c r="D4656" s="446">
        <f t="shared" si="144"/>
        <v>7.3870501551801748E-2</v>
      </c>
      <c r="E4656" s="80">
        <v>-1.7932194015421676E-2</v>
      </c>
    </row>
    <row r="4657" spans="2:5">
      <c r="B4657" s="444">
        <v>42209</v>
      </c>
      <c r="C4657" s="445">
        <v>375.54269399999998</v>
      </c>
      <c r="D4657" s="446">
        <f t="shared" si="144"/>
        <v>7.5525544655370203E-2</v>
      </c>
      <c r="E4657" s="80">
        <v>-1.793697245037984E-2</v>
      </c>
    </row>
    <row r="4658" spans="2:5">
      <c r="B4658" s="444">
        <v>39245</v>
      </c>
      <c r="C4658" s="445">
        <v>56.277560999999999</v>
      </c>
      <c r="D4658" s="446">
        <f t="shared" si="144"/>
        <v>-7.7087693718693395E-2</v>
      </c>
      <c r="E4658" s="80">
        <v>-1.795513378611624E-2</v>
      </c>
    </row>
    <row r="4659" spans="2:5">
      <c r="B4659" s="444">
        <v>42523</v>
      </c>
      <c r="C4659" s="445">
        <v>291.98773199999999</v>
      </c>
      <c r="D4659" s="446">
        <f t="shared" si="144"/>
        <v>6.4192402022123174E-2</v>
      </c>
      <c r="E4659" s="80">
        <v>-1.797004669345037E-2</v>
      </c>
    </row>
    <row r="4660" spans="2:5">
      <c r="B4660" s="444">
        <v>39958</v>
      </c>
      <c r="C4660" s="445">
        <v>29.693843999999999</v>
      </c>
      <c r="D4660" s="446">
        <f t="shared" si="144"/>
        <v>-7.3222776295952641E-2</v>
      </c>
      <c r="E4660" s="80">
        <v>-1.7974916988448553E-2</v>
      </c>
    </row>
    <row r="4661" spans="2:5">
      <c r="B4661" s="444">
        <v>43115</v>
      </c>
      <c r="C4661" s="445">
        <v>380.76834100000002</v>
      </c>
      <c r="D4661" s="446">
        <f t="shared" si="144"/>
        <v>2.6841002191102303E-2</v>
      </c>
      <c r="E4661" s="80">
        <v>-1.7982303508549347E-2</v>
      </c>
    </row>
    <row r="4662" spans="2:5">
      <c r="B4662" s="444">
        <v>41988</v>
      </c>
      <c r="C4662" s="445">
        <v>290.22351099999997</v>
      </c>
      <c r="D4662" s="446">
        <f t="shared" si="144"/>
        <v>3.0759788879342054E-2</v>
      </c>
      <c r="E4662" s="80">
        <v>-1.7983216039938577E-2</v>
      </c>
    </row>
    <row r="4663" spans="2:5">
      <c r="B4663" s="444">
        <v>40735</v>
      </c>
      <c r="C4663" s="445">
        <v>91.654160000000005</v>
      </c>
      <c r="D4663" s="446">
        <f t="shared" si="144"/>
        <v>-4.5191383634531124E-2</v>
      </c>
      <c r="E4663" s="80">
        <v>-1.8018778614373288E-2</v>
      </c>
    </row>
    <row r="4664" spans="2:5">
      <c r="B4664" s="444">
        <v>42663</v>
      </c>
      <c r="C4664" s="445">
        <v>332.560699</v>
      </c>
      <c r="D4664" s="446">
        <f t="shared" si="144"/>
        <v>-2.7911957710535895E-2</v>
      </c>
      <c r="E4664" s="80">
        <v>-1.8060019130427651E-2</v>
      </c>
    </row>
    <row r="4665" spans="2:5">
      <c r="B4665" s="444">
        <v>43888</v>
      </c>
      <c r="C4665" s="445">
        <v>489.153076</v>
      </c>
      <c r="D4665" s="446">
        <f t="shared" si="144"/>
        <v>9.678870423591146E-2</v>
      </c>
      <c r="E4665" s="80">
        <v>-1.8077383799940061E-2</v>
      </c>
    </row>
    <row r="4666" spans="2:5">
      <c r="B4666" s="444">
        <v>40015</v>
      </c>
      <c r="C4666" s="445">
        <v>41.57864</v>
      </c>
      <c r="D4666" s="446">
        <f t="shared" si="144"/>
        <v>-6.572495914078913E-2</v>
      </c>
      <c r="E4666" s="80">
        <v>-1.8181799290999168E-2</v>
      </c>
    </row>
    <row r="4667" spans="2:5">
      <c r="B4667" s="444">
        <v>42830</v>
      </c>
      <c r="C4667" s="445">
        <v>352.06787100000003</v>
      </c>
      <c r="D4667" s="446">
        <f t="shared" si="144"/>
        <v>0.11965074634669182</v>
      </c>
      <c r="E4667" s="80">
        <v>-1.8181986873905931E-2</v>
      </c>
    </row>
    <row r="4668" spans="2:5">
      <c r="B4668" s="444">
        <v>38253</v>
      </c>
      <c r="C4668" s="445">
        <v>26.594427</v>
      </c>
      <c r="D4668" s="446">
        <f t="shared" si="144"/>
        <v>-0.1271022066038382</v>
      </c>
      <c r="E4668" s="80">
        <v>-1.8188799698040992E-2</v>
      </c>
    </row>
    <row r="4669" spans="2:5">
      <c r="B4669" s="444">
        <v>43823</v>
      </c>
      <c r="C4669" s="445">
        <v>476.88540599999999</v>
      </c>
      <c r="D4669" s="446">
        <f t="shared" si="144"/>
        <v>6.2375757575757529E-2</v>
      </c>
      <c r="E4669" s="80">
        <v>-1.8215060233608193E-2</v>
      </c>
    </row>
    <row r="4670" spans="2:5">
      <c r="B4670" s="444">
        <v>41250</v>
      </c>
      <c r="C4670" s="445">
        <v>116.45236199999999</v>
      </c>
      <c r="D4670" s="446">
        <f t="shared" si="144"/>
        <v>-9.1089370703331562E-2</v>
      </c>
      <c r="E4670" s="80">
        <v>-1.8226837119152184E-2</v>
      </c>
    </row>
    <row r="4671" spans="2:5">
      <c r="B4671" s="444">
        <v>45384</v>
      </c>
      <c r="C4671" s="445">
        <v>1496.580078</v>
      </c>
      <c r="D4671" s="446">
        <f t="shared" si="144"/>
        <v>0.17253139048209576</v>
      </c>
      <c r="E4671" s="80">
        <v>-1.824371427107141E-2</v>
      </c>
    </row>
    <row r="4672" spans="2:5">
      <c r="B4672" s="444">
        <v>38706</v>
      </c>
      <c r="C4672" s="445">
        <v>43.149925000000003</v>
      </c>
      <c r="D4672" s="446">
        <f t="shared" si="144"/>
        <v>-1.8685191288695058E-2</v>
      </c>
      <c r="E4672" s="80">
        <v>-1.8275979050723645E-2</v>
      </c>
    </row>
    <row r="4673" spans="2:5">
      <c r="B4673" s="444">
        <v>39443</v>
      </c>
      <c r="C4673" s="445">
        <v>53.406868000000003</v>
      </c>
      <c r="D4673" s="446">
        <f t="shared" si="144"/>
        <v>-6.1573600437772158E-2</v>
      </c>
      <c r="E4673" s="80">
        <v>-1.8387321459528372E-2</v>
      </c>
    </row>
    <row r="4674" spans="2:5">
      <c r="B4674" s="444">
        <v>42031</v>
      </c>
      <c r="C4674" s="445">
        <v>315.83029199999999</v>
      </c>
      <c r="D4674" s="446">
        <f t="shared" si="144"/>
        <v>0.11529480443666085</v>
      </c>
      <c r="E4674" s="80">
        <v>-1.840098473221019E-2</v>
      </c>
    </row>
    <row r="4675" spans="2:5">
      <c r="B4675" s="444">
        <v>37686</v>
      </c>
      <c r="C4675" s="445">
        <v>11.973564</v>
      </c>
      <c r="D4675" s="446">
        <f t="shared" si="144"/>
        <v>5.4694378485098394E-3</v>
      </c>
      <c r="E4675" s="80">
        <v>-1.8401260597721403E-2</v>
      </c>
    </row>
    <row r="4676" spans="2:5">
      <c r="B4676" s="444">
        <v>37481</v>
      </c>
      <c r="C4676" s="445">
        <v>13.631584</v>
      </c>
      <c r="D4676" s="446" t="e">
        <f>B4676/#REF!-1</f>
        <v>#REF!</v>
      </c>
      <c r="E4676" s="80">
        <v>-1.8411820779225652E-2</v>
      </c>
    </row>
    <row r="4677" spans="2:5">
      <c r="B4677" s="444">
        <v>43262</v>
      </c>
      <c r="C4677" s="445">
        <v>383.34350599999999</v>
      </c>
      <c r="D4677" s="446">
        <f t="shared" ref="D4677:D4740" si="145">B4677/B4678-1</f>
        <v>0.12459382879721326</v>
      </c>
      <c r="E4677" s="80">
        <v>-1.8412481713189655E-2</v>
      </c>
    </row>
    <row r="4678" spans="2:5">
      <c r="B4678" s="444">
        <v>38469</v>
      </c>
      <c r="C4678" s="445">
        <v>26.453789</v>
      </c>
      <c r="D4678" s="446">
        <f t="shared" si="145"/>
        <v>-0.14070318084345956</v>
      </c>
      <c r="E4678" s="80">
        <v>-1.8422370946317157E-2</v>
      </c>
    </row>
    <row r="4679" spans="2:5">
      <c r="B4679" s="444">
        <v>44768</v>
      </c>
      <c r="C4679" s="445">
        <v>841.01464799999997</v>
      </c>
      <c r="D4679" s="446">
        <f t="shared" si="145"/>
        <v>0.19324057785596249</v>
      </c>
      <c r="E4679" s="80">
        <v>-1.8427934745366636E-2</v>
      </c>
    </row>
    <row r="4680" spans="2:5">
      <c r="B4680" s="444">
        <v>37518</v>
      </c>
      <c r="C4680" s="445">
        <v>14.979407</v>
      </c>
      <c r="D4680" s="446">
        <f t="shared" si="145"/>
        <v>-0.17357592845499803</v>
      </c>
      <c r="E4680" s="80">
        <v>-1.8429550922260618E-2</v>
      </c>
    </row>
    <row r="4681" spans="2:5">
      <c r="B4681" s="444">
        <v>45398</v>
      </c>
      <c r="C4681" s="445">
        <v>1446.638672</v>
      </c>
      <c r="D4681" s="446">
        <f t="shared" si="145"/>
        <v>0.16149004758737151</v>
      </c>
      <c r="E4681" s="80">
        <v>-1.8437859463521278E-2</v>
      </c>
    </row>
    <row r="4682" spans="2:5">
      <c r="B4682" s="444">
        <v>39086</v>
      </c>
      <c r="C4682" s="445">
        <v>50.869644000000001</v>
      </c>
      <c r="D4682" s="446">
        <f t="shared" si="145"/>
        <v>-5.5346094354215003E-2</v>
      </c>
      <c r="E4682" s="80">
        <v>-1.8444837583803775E-2</v>
      </c>
    </row>
    <row r="4683" spans="2:5">
      <c r="B4683" s="444">
        <v>41376</v>
      </c>
      <c r="C4683" s="445">
        <v>147.60287500000001</v>
      </c>
      <c r="D4683" s="446">
        <f t="shared" si="145"/>
        <v>6.6309305981496314E-2</v>
      </c>
      <c r="E4683" s="80">
        <v>-1.8465124278048806E-2</v>
      </c>
    </row>
    <row r="4684" spans="2:5">
      <c r="B4684" s="444">
        <v>38803</v>
      </c>
      <c r="C4684" s="445">
        <v>48.703837999999998</v>
      </c>
      <c r="D4684" s="446">
        <f t="shared" si="145"/>
        <v>-7.3928169446434433E-3</v>
      </c>
      <c r="E4684" s="80">
        <v>-1.8470486403259989E-2</v>
      </c>
    </row>
    <row r="4685" spans="2:5">
      <c r="B4685" s="444">
        <v>39092</v>
      </c>
      <c r="C4685" s="445">
        <v>48.283951000000002</v>
      </c>
      <c r="D4685" s="446">
        <f t="shared" si="145"/>
        <v>-4.9634739226716018E-3</v>
      </c>
      <c r="E4685" s="80">
        <v>-1.8498049648103976E-2</v>
      </c>
    </row>
    <row r="4686" spans="2:5">
      <c r="B4686" s="444">
        <v>39287</v>
      </c>
      <c r="C4686" s="445">
        <v>52.352589000000002</v>
      </c>
      <c r="D4686" s="446">
        <f t="shared" si="145"/>
        <v>4.3313150626726138E-2</v>
      </c>
      <c r="E4686" s="80">
        <v>-1.8512562324182191E-2</v>
      </c>
    </row>
    <row r="4687" spans="2:5">
      <c r="B4687" s="444">
        <v>37656</v>
      </c>
      <c r="C4687" s="445">
        <v>12.282653</v>
      </c>
      <c r="D4687" s="446">
        <f t="shared" si="145"/>
        <v>-2.9784602700195784E-2</v>
      </c>
      <c r="E4687" s="80">
        <v>-1.8524308850351279E-2</v>
      </c>
    </row>
    <row r="4688" spans="2:5">
      <c r="B4688" s="444">
        <v>38812</v>
      </c>
      <c r="C4688" s="445">
        <v>51.514468999999998</v>
      </c>
      <c r="D4688" s="446">
        <f t="shared" si="145"/>
        <v>-6.9992571825653549E-2</v>
      </c>
      <c r="E4688" s="80">
        <v>-1.8533980822434626E-2</v>
      </c>
    </row>
    <row r="4689" spans="2:5">
      <c r="B4689" s="444">
        <v>41733</v>
      </c>
      <c r="C4689" s="445">
        <v>269.20101899999997</v>
      </c>
      <c r="D4689" s="446">
        <f t="shared" si="145"/>
        <v>-5.8127069585725E-3</v>
      </c>
      <c r="E4689" s="80">
        <v>-1.8535628252307479E-2</v>
      </c>
    </row>
    <row r="4690" spans="2:5">
      <c r="B4690" s="444">
        <v>41977</v>
      </c>
      <c r="C4690" s="445">
        <v>317.29583700000001</v>
      </c>
      <c r="D4690" s="446">
        <f t="shared" si="145"/>
        <v>-1.2143176523192079E-2</v>
      </c>
      <c r="E4690" s="80">
        <v>-1.8584422611690909E-2</v>
      </c>
    </row>
    <row r="4691" spans="2:5">
      <c r="B4691" s="444">
        <v>42493</v>
      </c>
      <c r="C4691" s="445">
        <v>292.44140599999997</v>
      </c>
      <c r="D4691" s="446">
        <f t="shared" si="145"/>
        <v>4.3771953526074103E-2</v>
      </c>
      <c r="E4691" s="80">
        <v>-1.8593601859742237E-2</v>
      </c>
    </row>
    <row r="4692" spans="2:5">
      <c r="B4692" s="444">
        <v>40711</v>
      </c>
      <c r="C4692" s="445">
        <v>89.191863999999995</v>
      </c>
      <c r="D4692" s="446">
        <f t="shared" si="145"/>
        <v>-5.7681179547716566E-2</v>
      </c>
      <c r="E4692" s="80">
        <v>-1.8607134551717586E-2</v>
      </c>
    </row>
    <row r="4693" spans="2:5">
      <c r="B4693" s="444">
        <v>43203</v>
      </c>
      <c r="C4693" s="445">
        <v>415.93145800000002</v>
      </c>
      <c r="D4693" s="446">
        <f t="shared" si="145"/>
        <v>3.5099908955867454E-2</v>
      </c>
      <c r="E4693" s="80">
        <v>-1.8613111071465238E-2</v>
      </c>
    </row>
    <row r="4694" spans="2:5">
      <c r="B4694" s="444">
        <v>41738</v>
      </c>
      <c r="C4694" s="445">
        <v>265.80209400000001</v>
      </c>
      <c r="D4694" s="446">
        <f t="shared" si="145"/>
        <v>6.0982739774778194E-2</v>
      </c>
      <c r="E4694" s="80">
        <v>-1.8628340179017377E-2</v>
      </c>
    </row>
    <row r="4695" spans="2:5">
      <c r="B4695" s="444">
        <v>39339</v>
      </c>
      <c r="C4695" s="445">
        <v>46.319873999999999</v>
      </c>
      <c r="D4695" s="446">
        <f t="shared" si="145"/>
        <v>1.4510462807393321E-3</v>
      </c>
      <c r="E4695" s="80">
        <v>-1.863526031067142E-2</v>
      </c>
    </row>
    <row r="4696" spans="2:5">
      <c r="B4696" s="444">
        <v>39282</v>
      </c>
      <c r="C4696" s="445">
        <v>54.169868000000001</v>
      </c>
      <c r="D4696" s="446">
        <f t="shared" si="145"/>
        <v>-0.11030077912665337</v>
      </c>
      <c r="E4696" s="80">
        <v>-1.8640939935932632E-2</v>
      </c>
    </row>
    <row r="4697" spans="2:5">
      <c r="B4697" s="444">
        <v>44152</v>
      </c>
      <c r="C4697" s="445">
        <v>702.99481200000002</v>
      </c>
      <c r="D4697" s="446">
        <f t="shared" si="145"/>
        <v>0.11737611985625351</v>
      </c>
      <c r="E4697" s="80">
        <v>-1.8663417416324046E-2</v>
      </c>
    </row>
    <row r="4698" spans="2:5">
      <c r="B4698" s="444">
        <v>39514</v>
      </c>
      <c r="C4698" s="445">
        <v>46.370556000000001</v>
      </c>
      <c r="D4698" s="446">
        <f t="shared" si="145"/>
        <v>-4.8359905592216146E-2</v>
      </c>
      <c r="E4698" s="80">
        <v>-1.8664618549543044E-2</v>
      </c>
    </row>
    <row r="4699" spans="2:5">
      <c r="B4699" s="444">
        <v>41522</v>
      </c>
      <c r="C4699" s="445">
        <v>194.49847399999999</v>
      </c>
      <c r="D4699" s="446">
        <f t="shared" si="145"/>
        <v>-5.6875482669331734E-2</v>
      </c>
      <c r="E4699" s="80">
        <v>-1.8666556581549587E-2</v>
      </c>
    </row>
    <row r="4700" spans="2:5">
      <c r="B4700" s="444">
        <v>44026</v>
      </c>
      <c r="C4700" s="445">
        <v>504.77374300000002</v>
      </c>
      <c r="D4700" s="446">
        <f t="shared" si="145"/>
        <v>0.10062248443788913</v>
      </c>
      <c r="E4700" s="80">
        <v>-1.8669247057949256E-2</v>
      </c>
    </row>
    <row r="4701" spans="2:5">
      <c r="B4701" s="444">
        <v>40001</v>
      </c>
      <c r="C4701" s="445">
        <v>33.326321</v>
      </c>
      <c r="D4701" s="446">
        <f t="shared" si="145"/>
        <v>-4.5914229833516229E-2</v>
      </c>
      <c r="E4701" s="80">
        <v>-1.8671677755212612E-2</v>
      </c>
    </row>
    <row r="4702" spans="2:5">
      <c r="B4702" s="444">
        <v>41926</v>
      </c>
      <c r="C4702" s="445">
        <v>335.31939699999998</v>
      </c>
      <c r="D4702" s="446">
        <f t="shared" si="145"/>
        <v>2.4434344915212902E-2</v>
      </c>
      <c r="E4702" s="80">
        <v>-1.8681037339824402E-2</v>
      </c>
    </row>
    <row r="4703" spans="2:5">
      <c r="B4703" s="444">
        <v>40926</v>
      </c>
      <c r="C4703" s="445">
        <v>77.955832999999998</v>
      </c>
      <c r="D4703" s="446">
        <f t="shared" si="145"/>
        <v>4.0526797518559921E-2</v>
      </c>
      <c r="E4703" s="80">
        <v>-1.8688364598159035E-2</v>
      </c>
    </row>
    <row r="4704" spans="2:5">
      <c r="B4704" s="444">
        <v>39332</v>
      </c>
      <c r="C4704" s="445">
        <v>51.298713999999997</v>
      </c>
      <c r="D4704" s="446">
        <f t="shared" si="145"/>
        <v>-5.1623948110819051E-2</v>
      </c>
      <c r="E4704" s="80">
        <v>-1.8730700741781736E-2</v>
      </c>
    </row>
    <row r="4705" spans="2:5">
      <c r="B4705" s="444">
        <v>41473</v>
      </c>
      <c r="C4705" s="445">
        <v>163.78573600000001</v>
      </c>
      <c r="D4705" s="446">
        <f t="shared" si="145"/>
        <v>-5.580092887715149E-2</v>
      </c>
      <c r="E4705" s="80">
        <v>-1.8737203343080711E-2</v>
      </c>
    </row>
    <row r="4706" spans="2:5">
      <c r="B4706" s="444">
        <v>43924</v>
      </c>
      <c r="C4706" s="445">
        <v>346.38913000000002</v>
      </c>
      <c r="D4706" s="446">
        <f t="shared" si="145"/>
        <v>0.14833986928104581</v>
      </c>
      <c r="E4706" s="80">
        <v>-1.8740147115297479E-2</v>
      </c>
    </row>
    <row r="4707" spans="2:5">
      <c r="B4707" s="444">
        <v>38250</v>
      </c>
      <c r="C4707" s="445">
        <v>26.192705</v>
      </c>
      <c r="D4707" s="446">
        <f t="shared" si="145"/>
        <v>-0.13383152173913049</v>
      </c>
      <c r="E4707" s="80">
        <v>-1.8741047030417235E-2</v>
      </c>
    </row>
    <row r="4708" spans="2:5">
      <c r="B4708" s="444">
        <v>44160</v>
      </c>
      <c r="C4708" s="445">
        <v>711.36181599999998</v>
      </c>
      <c r="D4708" s="446">
        <f t="shared" si="145"/>
        <v>0.14901256732495516</v>
      </c>
      <c r="E4708" s="80">
        <v>-1.8798153704940201E-2</v>
      </c>
    </row>
    <row r="4709" spans="2:5">
      <c r="B4709" s="444">
        <v>38433</v>
      </c>
      <c r="C4709" s="445">
        <v>27.361433000000002</v>
      </c>
      <c r="D4709" s="446">
        <f t="shared" si="145"/>
        <v>-0.12745476422911894</v>
      </c>
      <c r="E4709" s="80">
        <v>-1.8805951533919285E-2</v>
      </c>
    </row>
    <row r="4710" spans="2:5">
      <c r="B4710" s="444">
        <v>44047</v>
      </c>
      <c r="C4710" s="445">
        <v>593.06744400000002</v>
      </c>
      <c r="D4710" s="446">
        <f t="shared" si="145"/>
        <v>0.13155731387761382</v>
      </c>
      <c r="E4710" s="80">
        <v>-1.8839999312240341E-2</v>
      </c>
    </row>
    <row r="4711" spans="2:5">
      <c r="B4711" s="444">
        <v>38926</v>
      </c>
      <c r="C4711" s="445">
        <v>42.774906000000001</v>
      </c>
      <c r="D4711" s="446">
        <f t="shared" si="145"/>
        <v>3.0688166918209081E-2</v>
      </c>
      <c r="E4711" s="80">
        <v>-1.8858127261548452E-2</v>
      </c>
    </row>
    <row r="4712" spans="2:5">
      <c r="B4712" s="444">
        <v>37767</v>
      </c>
      <c r="C4712" s="445">
        <v>8.7906759999999995</v>
      </c>
      <c r="D4712" s="446">
        <f t="shared" si="145"/>
        <v>4.3613541472755646E-3</v>
      </c>
      <c r="E4712" s="80">
        <v>-1.8890650434406075E-2</v>
      </c>
    </row>
    <row r="4713" spans="2:5">
      <c r="B4713" s="444">
        <v>37603</v>
      </c>
      <c r="C4713" s="445">
        <v>13.695638000000001</v>
      </c>
      <c r="D4713" s="446">
        <f t="shared" si="145"/>
        <v>2.1320256909096447E-3</v>
      </c>
      <c r="E4713" s="80">
        <v>-1.8977654003842437E-2</v>
      </c>
    </row>
    <row r="4714" spans="2:5">
      <c r="B4714" s="444">
        <v>37523</v>
      </c>
      <c r="C4714" s="445">
        <v>14.906356000000001</v>
      </c>
      <c r="D4714" s="446">
        <f t="shared" si="145"/>
        <v>-0.10356443212766975</v>
      </c>
      <c r="E4714" s="80">
        <v>-1.8990110437647312E-2</v>
      </c>
    </row>
    <row r="4715" spans="2:5">
      <c r="B4715" s="444">
        <v>41858</v>
      </c>
      <c r="C4715" s="445">
        <v>295.47226000000001</v>
      </c>
      <c r="D4715" s="446">
        <f t="shared" si="145"/>
        <v>7.4190982113069959E-2</v>
      </c>
      <c r="E4715" s="80">
        <v>-1.8996761455748801E-2</v>
      </c>
    </row>
    <row r="4716" spans="2:5">
      <c r="B4716" s="444">
        <v>38967</v>
      </c>
      <c r="C4716" s="445">
        <v>45.903315999999997</v>
      </c>
      <c r="D4716" s="446">
        <f t="shared" si="145"/>
        <v>-0.14105277079751355</v>
      </c>
      <c r="E4716" s="80">
        <v>-1.9022850222598531E-2</v>
      </c>
    </row>
    <row r="4717" spans="2:5">
      <c r="B4717" s="444">
        <v>45366</v>
      </c>
      <c r="C4717" s="445">
        <v>1613.1102289999999</v>
      </c>
      <c r="D4717" s="446">
        <f t="shared" si="145"/>
        <v>4.2704789923692088E-2</v>
      </c>
      <c r="E4717" s="80">
        <v>-1.9026344728491629E-2</v>
      </c>
    </row>
    <row r="4718" spans="2:5">
      <c r="B4718" s="444">
        <v>43508</v>
      </c>
      <c r="C4718" s="445">
        <v>447.91986100000003</v>
      </c>
      <c r="D4718" s="446">
        <f t="shared" si="145"/>
        <v>-1.7434507678410149E-2</v>
      </c>
      <c r="E4718" s="80">
        <v>-1.9039173933315223E-2</v>
      </c>
    </row>
    <row r="4719" spans="2:5">
      <c r="B4719" s="444">
        <v>44280</v>
      </c>
      <c r="C4719" s="445">
        <v>828.84069799999997</v>
      </c>
      <c r="D4719" s="446">
        <f t="shared" si="145"/>
        <v>7.7844311377245567E-2</v>
      </c>
      <c r="E4719" s="80">
        <v>-1.9064271705968361E-2</v>
      </c>
    </row>
    <row r="4720" spans="2:5">
      <c r="B4720" s="444">
        <v>41082</v>
      </c>
      <c r="C4720" s="445">
        <v>89.039779999999993</v>
      </c>
      <c r="D4720" s="446">
        <f t="shared" si="145"/>
        <v>-4.0924477646784196E-2</v>
      </c>
      <c r="E4720" s="80">
        <v>-1.9093128425230144E-2</v>
      </c>
    </row>
    <row r="4721" spans="2:5">
      <c r="B4721" s="444">
        <v>42835</v>
      </c>
      <c r="C4721" s="445">
        <v>344.84433000000001</v>
      </c>
      <c r="D4721" s="446">
        <f t="shared" si="145"/>
        <v>5.5309189455530872E-2</v>
      </c>
      <c r="E4721" s="80">
        <v>-1.9133555946981962E-2</v>
      </c>
    </row>
    <row r="4722" spans="2:5">
      <c r="B4722" s="444">
        <v>40590</v>
      </c>
      <c r="C4722" s="445">
        <v>87.700394000000003</v>
      </c>
      <c r="D4722" s="446">
        <f t="shared" si="145"/>
        <v>1.8467406032016909E-2</v>
      </c>
      <c r="E4722" s="80">
        <v>-1.9151314477845349E-2</v>
      </c>
    </row>
    <row r="4723" spans="2:5">
      <c r="B4723" s="444">
        <v>39854</v>
      </c>
      <c r="C4723" s="445">
        <v>21.112438000000001</v>
      </c>
      <c r="D4723" s="446">
        <f t="shared" si="145"/>
        <v>-1.2341395717684334E-2</v>
      </c>
      <c r="E4723" s="80">
        <v>-1.9206148583933991E-2</v>
      </c>
    </row>
    <row r="4724" spans="2:5">
      <c r="B4724" s="444">
        <v>40352</v>
      </c>
      <c r="C4724" s="445">
        <v>68.321433999999996</v>
      </c>
      <c r="D4724" s="446">
        <f t="shared" si="145"/>
        <v>4.9466840052015515E-2</v>
      </c>
      <c r="E4724" s="80">
        <v>-1.9208242612239301E-2</v>
      </c>
    </row>
    <row r="4725" spans="2:5">
      <c r="B4725" s="444">
        <v>38450</v>
      </c>
      <c r="C4725" s="445">
        <v>28.750053000000001</v>
      </c>
      <c r="D4725" s="446">
        <f t="shared" si="145"/>
        <v>-0.12196570071475876</v>
      </c>
      <c r="E4725" s="80">
        <v>-1.9213855129249557E-2</v>
      </c>
    </row>
    <row r="4726" spans="2:5">
      <c r="B4726" s="444">
        <v>43791</v>
      </c>
      <c r="C4726" s="445">
        <v>474.18420400000002</v>
      </c>
      <c r="D4726" s="446">
        <f t="shared" si="145"/>
        <v>5.8597432736239075E-2</v>
      </c>
      <c r="E4726" s="80">
        <v>-1.922396036174312E-2</v>
      </c>
    </row>
    <row r="4727" spans="2:5">
      <c r="B4727" s="444">
        <v>41367</v>
      </c>
      <c r="C4727" s="445">
        <v>148.44923399999999</v>
      </c>
      <c r="D4727" s="446">
        <f t="shared" si="145"/>
        <v>5.1177800930043427E-2</v>
      </c>
      <c r="E4727" s="80">
        <v>-1.9224624519491251E-2</v>
      </c>
    </row>
    <row r="4728" spans="2:5">
      <c r="B4728" s="444">
        <v>39353</v>
      </c>
      <c r="C4728" s="445">
        <v>49.879753000000001</v>
      </c>
      <c r="D4728" s="446">
        <f t="shared" si="145"/>
        <v>1.7662270493922883E-2</v>
      </c>
      <c r="E4728" s="80">
        <v>-1.9252842352253885E-2</v>
      </c>
    </row>
    <row r="4729" spans="2:5">
      <c r="B4729" s="444">
        <v>38670</v>
      </c>
      <c r="C4729" s="445">
        <v>37.215682999999999</v>
      </c>
      <c r="D4729" s="446">
        <f t="shared" si="145"/>
        <v>-4.2323980286782747E-2</v>
      </c>
      <c r="E4729" s="80">
        <v>-1.9294315429267628E-2</v>
      </c>
    </row>
    <row r="4730" spans="2:5">
      <c r="B4730" s="444">
        <v>40379</v>
      </c>
      <c r="C4730" s="445">
        <v>68.000693999999996</v>
      </c>
      <c r="D4730" s="446">
        <f t="shared" si="145"/>
        <v>3.2367754966379447E-2</v>
      </c>
      <c r="E4730" s="80">
        <v>-1.9296655681411146E-2</v>
      </c>
    </row>
    <row r="4731" spans="2:5">
      <c r="B4731" s="444">
        <v>39113</v>
      </c>
      <c r="C4731" s="445">
        <v>53.492004000000001</v>
      </c>
      <c r="D4731" s="446">
        <f t="shared" si="145"/>
        <v>-7.8479879370464634E-2</v>
      </c>
      <c r="E4731" s="80">
        <v>-1.9355733337596215E-2</v>
      </c>
    </row>
    <row r="4732" spans="2:5">
      <c r="B4732" s="444">
        <v>42444</v>
      </c>
      <c r="C4732" s="445">
        <v>325.945221</v>
      </c>
      <c r="D4732" s="446">
        <f t="shared" si="145"/>
        <v>1.6046818954125186E-3</v>
      </c>
      <c r="E4732" s="80">
        <v>-1.938664179541616E-2</v>
      </c>
    </row>
    <row r="4733" spans="2:5">
      <c r="B4733" s="444">
        <v>42376</v>
      </c>
      <c r="C4733" s="445">
        <v>328.87518299999999</v>
      </c>
      <c r="D4733" s="446">
        <f t="shared" si="145"/>
        <v>-3.116212076179159E-2</v>
      </c>
      <c r="E4733" s="80">
        <v>-1.9431603391007246E-2</v>
      </c>
    </row>
    <row r="4734" spans="2:5">
      <c r="B4734" s="444">
        <v>43739</v>
      </c>
      <c r="C4734" s="445">
        <v>449.917664</v>
      </c>
      <c r="D4734" s="446">
        <f t="shared" si="145"/>
        <v>-3.0478343751385362E-2</v>
      </c>
      <c r="E4734" s="80">
        <v>-1.9479714868050002E-2</v>
      </c>
    </row>
    <row r="4735" spans="2:5">
      <c r="B4735" s="444">
        <v>45114</v>
      </c>
      <c r="C4735" s="445">
        <v>1104.7136230000001</v>
      </c>
      <c r="D4735" s="446">
        <f t="shared" si="145"/>
        <v>7.220268086319992E-2</v>
      </c>
      <c r="E4735" s="80">
        <v>-1.9523263723920214E-2</v>
      </c>
    </row>
    <row r="4736" spans="2:5">
      <c r="B4736" s="444">
        <v>42076</v>
      </c>
      <c r="C4736" s="445">
        <v>394.91900600000002</v>
      </c>
      <c r="D4736" s="446">
        <f t="shared" si="145"/>
        <v>2.1857392655916019E-2</v>
      </c>
      <c r="E4736" s="80">
        <v>-1.9535189838805644E-2</v>
      </c>
    </row>
    <row r="4737" spans="2:5">
      <c r="B4737" s="444">
        <v>41176</v>
      </c>
      <c r="C4737" s="445">
        <v>105.250252</v>
      </c>
      <c r="D4737" s="446">
        <f t="shared" si="145"/>
        <v>6.1045687633674239E-2</v>
      </c>
      <c r="E4737" s="80">
        <v>-1.9566371592714904E-2</v>
      </c>
    </row>
    <row r="4738" spans="2:5">
      <c r="B4738" s="444">
        <v>38807</v>
      </c>
      <c r="C4738" s="445">
        <v>52.594977999999998</v>
      </c>
      <c r="D4738" s="446">
        <f t="shared" si="145"/>
        <v>2.0082538180479892E-2</v>
      </c>
      <c r="E4738" s="80">
        <v>-1.9572634151534651E-2</v>
      </c>
    </row>
    <row r="4739" spans="2:5">
      <c r="B4739" s="444">
        <v>38043</v>
      </c>
      <c r="C4739" s="445">
        <v>20.125916</v>
      </c>
      <c r="D4739" s="446">
        <f t="shared" si="145"/>
        <v>-6.3372479503656098E-2</v>
      </c>
      <c r="E4739" s="80">
        <v>-1.9574157472558196E-2</v>
      </c>
    </row>
    <row r="4740" spans="2:5">
      <c r="B4740" s="444">
        <v>40617</v>
      </c>
      <c r="C4740" s="445">
        <v>84.321952999999993</v>
      </c>
      <c r="D4740" s="446">
        <f t="shared" si="145"/>
        <v>5.1790662143615496E-2</v>
      </c>
      <c r="E4740" s="80">
        <v>-1.9586708629058092E-2</v>
      </c>
    </row>
    <row r="4741" spans="2:5">
      <c r="B4741" s="444">
        <v>38617</v>
      </c>
      <c r="C4741" s="445">
        <v>36.122559000000003</v>
      </c>
      <c r="D4741" s="446">
        <f t="shared" ref="D4741:D4804" si="146">B4741/B4742-1</f>
        <v>-8.2491862481883671E-2</v>
      </c>
      <c r="E4741" s="80">
        <v>-1.959695533139294E-2</v>
      </c>
    </row>
    <row r="4742" spans="2:5">
      <c r="B4742" s="444">
        <v>42089</v>
      </c>
      <c r="C4742" s="445">
        <v>387.50177000000002</v>
      </c>
      <c r="D4742" s="446">
        <f t="shared" si="146"/>
        <v>-3.7634917629236764E-3</v>
      </c>
      <c r="E4742" s="80">
        <v>-1.9609799195903443E-2</v>
      </c>
    </row>
    <row r="4743" spans="2:5">
      <c r="B4743" s="444">
        <v>42248</v>
      </c>
      <c r="C4743" s="445">
        <v>377.28048699999999</v>
      </c>
      <c r="D4743" s="446">
        <f t="shared" si="146"/>
        <v>0.10521634489614407</v>
      </c>
      <c r="E4743" s="80">
        <v>-1.9617985785404302E-2</v>
      </c>
    </row>
    <row r="4744" spans="2:5">
      <c r="B4744" s="444">
        <v>38226</v>
      </c>
      <c r="C4744" s="445">
        <v>24.221954</v>
      </c>
      <c r="D4744" s="446">
        <f t="shared" si="146"/>
        <v>-3.9137319960787287E-2</v>
      </c>
      <c r="E4744" s="80">
        <v>-1.9633989518458184E-2</v>
      </c>
    </row>
    <row r="4745" spans="2:5">
      <c r="B4745" s="444">
        <v>39783</v>
      </c>
      <c r="C4745" s="445">
        <v>23.800629000000001</v>
      </c>
      <c r="D4745" s="446">
        <f t="shared" si="146"/>
        <v>-0.10139591615468013</v>
      </c>
      <c r="E4745" s="80">
        <v>-1.9636289732823387E-2</v>
      </c>
    </row>
    <row r="4746" spans="2:5">
      <c r="B4746" s="444">
        <v>44272</v>
      </c>
      <c r="C4746" s="445">
        <v>855.16815199999996</v>
      </c>
      <c r="D4746" s="446">
        <f t="shared" si="146"/>
        <v>0.17901464713715054</v>
      </c>
      <c r="E4746" s="80">
        <v>-1.9657610327166397E-2</v>
      </c>
    </row>
    <row r="4747" spans="2:5">
      <c r="B4747" s="444">
        <v>37550</v>
      </c>
      <c r="C4747" s="445">
        <v>15.76728</v>
      </c>
      <c r="D4747" s="446">
        <f t="shared" si="146"/>
        <v>-0.13850459999541143</v>
      </c>
      <c r="E4747" s="80">
        <v>-1.9674857658906864E-2</v>
      </c>
    </row>
    <row r="4748" spans="2:5">
      <c r="B4748" s="444">
        <v>43587</v>
      </c>
      <c r="C4748" s="445">
        <v>490.75320399999998</v>
      </c>
      <c r="D4748" s="446">
        <f t="shared" si="146"/>
        <v>6.5149923022409073E-2</v>
      </c>
      <c r="E4748" s="80">
        <v>-1.9689960411693574E-2</v>
      </c>
    </row>
    <row r="4749" spans="2:5">
      <c r="B4749" s="444">
        <v>40921</v>
      </c>
      <c r="C4749" s="445">
        <v>74.276984999999996</v>
      </c>
      <c r="D4749" s="446">
        <f t="shared" si="146"/>
        <v>-8.1809410550407247E-2</v>
      </c>
      <c r="E4749" s="80">
        <v>-1.9716559624511465E-2</v>
      </c>
    </row>
    <row r="4750" spans="2:5">
      <c r="B4750" s="444">
        <v>44567</v>
      </c>
      <c r="C4750" s="445">
        <v>1140.991211</v>
      </c>
      <c r="D4750" s="446">
        <f t="shared" si="146"/>
        <v>0.17127463863337722</v>
      </c>
      <c r="E4750" s="80">
        <v>-1.9721459172979072E-2</v>
      </c>
    </row>
    <row r="4751" spans="2:5">
      <c r="B4751" s="444">
        <v>38050</v>
      </c>
      <c r="C4751" s="445">
        <v>21.671510999999999</v>
      </c>
      <c r="D4751" s="446">
        <f t="shared" si="146"/>
        <v>-3.7732031763694329E-2</v>
      </c>
      <c r="E4751" s="80">
        <v>-1.9741358222598038E-2</v>
      </c>
    </row>
    <row r="4752" spans="2:5">
      <c r="B4752" s="444">
        <v>39542</v>
      </c>
      <c r="C4752" s="445">
        <v>41.536746999999998</v>
      </c>
      <c r="D4752" s="446">
        <f t="shared" si="146"/>
        <v>4.969471728165642E-2</v>
      </c>
      <c r="E4752" s="80">
        <v>-1.981231499101388E-2</v>
      </c>
    </row>
    <row r="4753" spans="2:5">
      <c r="B4753" s="444">
        <v>37670</v>
      </c>
      <c r="C4753" s="445">
        <v>12.363607</v>
      </c>
      <c r="D4753" s="446">
        <f t="shared" si="146"/>
        <v>7.4384995483778305E-4</v>
      </c>
      <c r="E4753" s="80">
        <v>-1.9837116865941362E-2</v>
      </c>
    </row>
    <row r="4754" spans="2:5">
      <c r="B4754" s="444">
        <v>37642</v>
      </c>
      <c r="C4754" s="445">
        <v>11.944131</v>
      </c>
      <c r="D4754" s="446">
        <f t="shared" si="146"/>
        <v>1.5942183016259825E-4</v>
      </c>
      <c r="E4754" s="80">
        <v>-1.9927324108464872E-2</v>
      </c>
    </row>
    <row r="4755" spans="2:5">
      <c r="B4755" s="444">
        <v>37636</v>
      </c>
      <c r="C4755" s="445">
        <v>12.665341</v>
      </c>
      <c r="D4755" s="446">
        <f t="shared" si="146"/>
        <v>-1.9844783582478209E-2</v>
      </c>
      <c r="E4755" s="80">
        <v>-1.9931571166412532E-2</v>
      </c>
    </row>
    <row r="4756" spans="2:5">
      <c r="B4756" s="444">
        <v>38398</v>
      </c>
      <c r="C4756" s="445">
        <v>27.226437000000001</v>
      </c>
      <c r="D4756" s="446">
        <f t="shared" si="146"/>
        <v>-1.4703240871417167E-2</v>
      </c>
      <c r="E4756" s="80">
        <v>-1.9939621388011086E-2</v>
      </c>
    </row>
    <row r="4757" spans="2:5">
      <c r="B4757" s="444">
        <v>38971</v>
      </c>
      <c r="C4757" s="445">
        <v>44.640942000000003</v>
      </c>
      <c r="D4757" s="446">
        <f t="shared" si="146"/>
        <v>2.7851773704338667E-2</v>
      </c>
      <c r="E4757" s="80">
        <v>-1.9968015715306597E-2</v>
      </c>
    </row>
    <row r="4758" spans="2:5">
      <c r="B4758" s="444">
        <v>37915</v>
      </c>
      <c r="C4758" s="445">
        <v>14.586111000000001</v>
      </c>
      <c r="D4758" s="446">
        <f t="shared" si="146"/>
        <v>-8.3780387608138773E-2</v>
      </c>
      <c r="E4758" s="80">
        <v>-2.0024510622333458E-2</v>
      </c>
    </row>
    <row r="4759" spans="2:5">
      <c r="B4759" s="444">
        <v>41382</v>
      </c>
      <c r="C4759" s="445">
        <v>140.02401699999999</v>
      </c>
      <c r="D4759" s="446">
        <f t="shared" si="146"/>
        <v>7.7936962750716265E-2</v>
      </c>
      <c r="E4759" s="80">
        <v>-2.0031940499378953E-2</v>
      </c>
    </row>
    <row r="4760" spans="2:5">
      <c r="B4760" s="444">
        <v>38390</v>
      </c>
      <c r="C4760" s="445">
        <v>26.399481000000002</v>
      </c>
      <c r="D4760" s="446">
        <f t="shared" si="146"/>
        <v>-0.10278582780218748</v>
      </c>
      <c r="E4760" s="80">
        <v>-2.0042928902791024E-2</v>
      </c>
    </row>
    <row r="4761" spans="2:5">
      <c r="B4761" s="444">
        <v>42788</v>
      </c>
      <c r="C4761" s="445">
        <v>345.32049599999999</v>
      </c>
      <c r="D4761" s="446">
        <f t="shared" si="146"/>
        <v>8.603823397685284E-3</v>
      </c>
      <c r="E4761" s="80">
        <v>-2.0086664997706394E-2</v>
      </c>
    </row>
    <row r="4762" spans="2:5">
      <c r="B4762" s="444">
        <v>42423</v>
      </c>
      <c r="C4762" s="445">
        <v>332.810608</v>
      </c>
      <c r="D4762" s="446">
        <f t="shared" si="146"/>
        <v>-3.4634201843213086E-2</v>
      </c>
      <c r="E4762" s="80">
        <v>-2.0095804723378796E-2</v>
      </c>
    </row>
    <row r="4763" spans="2:5">
      <c r="B4763" s="444">
        <v>43945</v>
      </c>
      <c r="C4763" s="445">
        <v>399.568085</v>
      </c>
      <c r="D4763" s="446">
        <f t="shared" si="146"/>
        <v>0.13885505481120575</v>
      </c>
      <c r="E4763" s="80">
        <v>-2.0096517166682037E-2</v>
      </c>
    </row>
    <row r="4764" spans="2:5">
      <c r="B4764" s="444">
        <v>38587</v>
      </c>
      <c r="C4764" s="445">
        <v>34.403778000000003</v>
      </c>
      <c r="D4764" s="446">
        <f t="shared" si="146"/>
        <v>-7.748398202161233E-2</v>
      </c>
      <c r="E4764" s="80">
        <v>-2.0117763784026299E-2</v>
      </c>
    </row>
    <row r="4765" spans="2:5">
      <c r="B4765" s="444">
        <v>41828</v>
      </c>
      <c r="C4765" s="445">
        <v>285.44833399999999</v>
      </c>
      <c r="D4765" s="446">
        <f t="shared" si="146"/>
        <v>-3.9739204297619346E-2</v>
      </c>
      <c r="E4765" s="80">
        <v>-2.0119069083721852E-2</v>
      </c>
    </row>
    <row r="4766" spans="2:5">
      <c r="B4766" s="444">
        <v>43559</v>
      </c>
      <c r="C4766" s="445">
        <v>464.52441399999998</v>
      </c>
      <c r="D4766" s="446">
        <f t="shared" si="146"/>
        <v>0.14274096227504063</v>
      </c>
      <c r="E4766" s="80">
        <v>-2.0123233667989293E-2</v>
      </c>
    </row>
    <row r="4767" spans="2:5">
      <c r="B4767" s="444">
        <v>38118</v>
      </c>
      <c r="C4767" s="445">
        <v>20.298660000000002</v>
      </c>
      <c r="D4767" s="446">
        <f t="shared" si="146"/>
        <v>-4.7645221736414722E-2</v>
      </c>
      <c r="E4767" s="80">
        <v>-2.012430664390874E-2</v>
      </c>
    </row>
    <row r="4768" spans="2:5">
      <c r="B4768" s="444">
        <v>40025</v>
      </c>
      <c r="C4768" s="445">
        <v>43.662094000000003</v>
      </c>
      <c r="D4768" s="446">
        <f t="shared" si="146"/>
        <v>-0.11854739252995072</v>
      </c>
      <c r="E4768" s="80">
        <v>-2.0126018856799432E-2</v>
      </c>
    </row>
    <row r="4769" spans="2:5">
      <c r="B4769" s="444">
        <v>45408</v>
      </c>
      <c r="C4769" s="445">
        <v>1443.2601320000001</v>
      </c>
      <c r="D4769" s="446">
        <f t="shared" si="146"/>
        <v>7.6861052481798531E-2</v>
      </c>
      <c r="E4769" s="80">
        <v>-2.0144281354976479E-2</v>
      </c>
    </row>
    <row r="4770" spans="2:5">
      <c r="B4770" s="444">
        <v>42167</v>
      </c>
      <c r="C4770" s="445">
        <v>353.348724</v>
      </c>
      <c r="D4770" s="446">
        <f t="shared" si="146"/>
        <v>-5.1723750196775109E-2</v>
      </c>
      <c r="E4770" s="80">
        <v>-2.0168474618339705E-2</v>
      </c>
    </row>
    <row r="4771" spans="2:5">
      <c r="B4771" s="444">
        <v>44467</v>
      </c>
      <c r="C4771" s="445">
        <v>1117.7319339999999</v>
      </c>
      <c r="D4771" s="446">
        <f t="shared" si="146"/>
        <v>0.18572342808383557</v>
      </c>
      <c r="E4771" s="80">
        <v>-2.0228650728690067E-2</v>
      </c>
    </row>
    <row r="4772" spans="2:5">
      <c r="B4772" s="444">
        <v>37502</v>
      </c>
      <c r="C4772" s="445">
        <v>15.567477</v>
      </c>
      <c r="D4772" s="446">
        <f t="shared" si="146"/>
        <v>-7.8801277327438024E-2</v>
      </c>
      <c r="E4772" s="80">
        <v>-2.0229960408231884E-2</v>
      </c>
    </row>
    <row r="4773" spans="2:5">
      <c r="B4773" s="444">
        <v>40710</v>
      </c>
      <c r="C4773" s="445">
        <v>90.882935000000003</v>
      </c>
      <c r="D4773" s="446">
        <f t="shared" si="146"/>
        <v>1.7749999999999932E-2</v>
      </c>
      <c r="E4773" s="80">
        <v>-2.0332837637182855E-2</v>
      </c>
    </row>
    <row r="4774" spans="2:5">
      <c r="B4774" s="444">
        <v>40000</v>
      </c>
      <c r="C4774" s="445">
        <v>33.960419000000002</v>
      </c>
      <c r="D4774" s="446">
        <f t="shared" si="146"/>
        <v>-0.10488508962338039</v>
      </c>
      <c r="E4774" s="80">
        <v>-2.0381072253533361E-2</v>
      </c>
    </row>
    <row r="4775" spans="2:5">
      <c r="B4775" s="444">
        <v>44687</v>
      </c>
      <c r="C4775" s="445">
        <v>956.12817399999994</v>
      </c>
      <c r="D4775" s="446">
        <f t="shared" si="146"/>
        <v>0.14511582615826168</v>
      </c>
      <c r="E4775" s="80">
        <v>-2.0381734974626031E-2</v>
      </c>
    </row>
    <row r="4776" spans="2:5">
      <c r="B4776" s="444">
        <v>39024</v>
      </c>
      <c r="C4776" s="445">
        <v>49.163055</v>
      </c>
      <c r="D4776" s="446">
        <f t="shared" si="146"/>
        <v>6.7591971518496941E-3</v>
      </c>
      <c r="E4776" s="80">
        <v>-2.0387642555526275E-2</v>
      </c>
    </row>
    <row r="4777" spans="2:5">
      <c r="B4777" s="444">
        <v>38762</v>
      </c>
      <c r="C4777" s="445">
        <v>49.166904000000002</v>
      </c>
      <c r="D4777" s="446">
        <f t="shared" si="146"/>
        <v>-5.0393199245449383E-2</v>
      </c>
      <c r="E4777" s="80">
        <v>-2.0406923921708731E-2</v>
      </c>
    </row>
    <row r="4778" spans="2:5">
      <c r="B4778" s="444">
        <v>40819</v>
      </c>
      <c r="C4778" s="445">
        <v>74.482940999999997</v>
      </c>
      <c r="D4778" s="446">
        <f t="shared" si="146"/>
        <v>-4.7597937422711678E-2</v>
      </c>
      <c r="E4778" s="80">
        <v>-2.0408254254940306E-2</v>
      </c>
    </row>
    <row r="4779" spans="2:5">
      <c r="B4779" s="444">
        <v>42859</v>
      </c>
      <c r="C4779" s="445">
        <v>338.614349</v>
      </c>
      <c r="D4779" s="446">
        <f t="shared" si="146"/>
        <v>0.14105055775937814</v>
      </c>
      <c r="E4779" s="80">
        <v>-2.0476765536350472E-2</v>
      </c>
    </row>
    <row r="4780" spans="2:5">
      <c r="B4780" s="444">
        <v>37561</v>
      </c>
      <c r="C4780" s="445">
        <v>11.774867</v>
      </c>
      <c r="D4780" s="446">
        <f t="shared" si="146"/>
        <v>-0.1004861460353953</v>
      </c>
      <c r="E4780" s="80">
        <v>-2.0507844344252679E-2</v>
      </c>
    </row>
    <row r="4781" spans="2:5">
      <c r="B4781" s="444">
        <v>41757</v>
      </c>
      <c r="C4781" s="445">
        <v>274.14163200000002</v>
      </c>
      <c r="D4781" s="446">
        <f t="shared" si="146"/>
        <v>-1.3769485120453506E-2</v>
      </c>
      <c r="E4781" s="80">
        <v>-2.0560112234696781E-2</v>
      </c>
    </row>
    <row r="4782" spans="2:5">
      <c r="B4782" s="444">
        <v>42340</v>
      </c>
      <c r="C4782" s="445">
        <v>342.66705300000001</v>
      </c>
      <c r="D4782" s="446">
        <f t="shared" si="146"/>
        <v>-5.2478460333445276E-2</v>
      </c>
      <c r="E4782" s="80">
        <v>-2.0565354707149486E-2</v>
      </c>
    </row>
    <row r="4783" spans="2:5">
      <c r="B4783" s="444">
        <v>44685</v>
      </c>
      <c r="C4783" s="445">
        <v>951.34844999999996</v>
      </c>
      <c r="D4783" s="446">
        <f t="shared" si="146"/>
        <v>0.18076841771482921</v>
      </c>
      <c r="E4783" s="80">
        <v>-2.0573808519842585E-2</v>
      </c>
    </row>
    <row r="4784" spans="2:5">
      <c r="B4784" s="444">
        <v>37844</v>
      </c>
      <c r="C4784" s="445">
        <v>12.786769</v>
      </c>
      <c r="D4784" s="446">
        <f t="shared" si="146"/>
        <v>-5.5151923701096006E-2</v>
      </c>
      <c r="E4784" s="80">
        <v>-2.0574586197350975E-2</v>
      </c>
    </row>
    <row r="4785" spans="2:5">
      <c r="B4785" s="444">
        <v>40053</v>
      </c>
      <c r="C4785" s="445">
        <v>55.519691000000002</v>
      </c>
      <c r="D4785" s="446">
        <f t="shared" si="146"/>
        <v>-0.11596442050897215</v>
      </c>
      <c r="E4785" s="80">
        <v>-2.0613743434088838E-2</v>
      </c>
    </row>
    <row r="4786" spans="2:5">
      <c r="B4786" s="444">
        <v>45307</v>
      </c>
      <c r="C4786" s="445">
        <v>1511.5063479999999</v>
      </c>
      <c r="D4786" s="446">
        <f t="shared" si="146"/>
        <v>0.207220889954703</v>
      </c>
      <c r="E4786" s="80">
        <v>-2.0620790916437648E-2</v>
      </c>
    </row>
    <row r="4787" spans="2:5">
      <c r="B4787" s="444">
        <v>37530</v>
      </c>
      <c r="C4787" s="445">
        <v>15.048804000000001</v>
      </c>
      <c r="D4787" s="446">
        <f t="shared" si="146"/>
        <v>-0.11180006626591565</v>
      </c>
      <c r="E4787" s="80">
        <v>-2.0680001444693175E-2</v>
      </c>
    </row>
    <row r="4788" spans="2:5">
      <c r="B4788" s="444">
        <v>42254</v>
      </c>
      <c r="C4788" s="445">
        <v>364.93566900000002</v>
      </c>
      <c r="D4788" s="446">
        <f t="shared" si="146"/>
        <v>-6.1626951520131423E-2</v>
      </c>
      <c r="E4788" s="80">
        <v>-2.0684660644329167E-2</v>
      </c>
    </row>
    <row r="4789" spans="2:5">
      <c r="B4789" s="444">
        <v>45029</v>
      </c>
      <c r="C4789" s="445">
        <v>1005.694031</v>
      </c>
      <c r="D4789" s="446">
        <f t="shared" si="146"/>
        <v>2.2224744608399627E-2</v>
      </c>
      <c r="E4789" s="80">
        <v>-2.0694498585143495E-2</v>
      </c>
    </row>
    <row r="4790" spans="2:5">
      <c r="B4790" s="444">
        <v>44050</v>
      </c>
      <c r="C4790" s="445">
        <v>591.05523700000003</v>
      </c>
      <c r="D4790" s="446">
        <f t="shared" si="146"/>
        <v>1.3948991805542876E-2</v>
      </c>
      <c r="E4790" s="80">
        <v>-2.0712198351605648E-2</v>
      </c>
    </row>
    <row r="4791" spans="2:5">
      <c r="B4791" s="444">
        <v>43444</v>
      </c>
      <c r="C4791" s="445">
        <v>397.74539199999998</v>
      </c>
      <c r="D4791" s="446">
        <f t="shared" si="146"/>
        <v>-2.7423940540419522E-2</v>
      </c>
      <c r="E4791" s="80">
        <v>-2.0739259354227935E-2</v>
      </c>
    </row>
    <row r="4792" spans="2:5">
      <c r="B4792" s="444">
        <v>44669</v>
      </c>
      <c r="C4792" s="445">
        <v>986.58099400000003</v>
      </c>
      <c r="D4792" s="446">
        <f t="shared" si="146"/>
        <v>0.13355834136933464</v>
      </c>
      <c r="E4792" s="80">
        <v>-2.0753789262040634E-2</v>
      </c>
    </row>
    <row r="4793" spans="2:5">
      <c r="B4793" s="444">
        <v>39406</v>
      </c>
      <c r="C4793" s="445">
        <v>48.455844999999997</v>
      </c>
      <c r="D4793" s="446">
        <f t="shared" si="146"/>
        <v>-1.9556130573248454E-2</v>
      </c>
      <c r="E4793" s="80">
        <v>-2.0762820846655372E-2</v>
      </c>
    </row>
    <row r="4794" spans="2:5">
      <c r="B4794" s="444">
        <v>40192</v>
      </c>
      <c r="C4794" s="445">
        <v>67.466019000000003</v>
      </c>
      <c r="D4794" s="446">
        <f t="shared" si="146"/>
        <v>1.9444582938625832E-3</v>
      </c>
      <c r="E4794" s="80">
        <v>-2.0770015697778255E-2</v>
      </c>
    </row>
    <row r="4795" spans="2:5">
      <c r="B4795" s="444">
        <v>40114</v>
      </c>
      <c r="C4795" s="445">
        <v>56.769775000000003</v>
      </c>
      <c r="D4795" s="446">
        <f t="shared" si="146"/>
        <v>-2.7044070920953733E-2</v>
      </c>
      <c r="E4795" s="80">
        <v>-2.0781844543835915E-2</v>
      </c>
    </row>
    <row r="4796" spans="2:5">
      <c r="B4796" s="444">
        <v>41229</v>
      </c>
      <c r="C4796" s="445">
        <v>115.257599</v>
      </c>
      <c r="D4796" s="446">
        <f t="shared" si="146"/>
        <v>9.9117592172962565E-2</v>
      </c>
      <c r="E4796" s="80">
        <v>-2.0784623412181569E-2</v>
      </c>
    </row>
    <row r="4797" spans="2:5">
      <c r="B4797" s="444">
        <v>37511</v>
      </c>
      <c r="C4797" s="445">
        <v>15.651484999999999</v>
      </c>
      <c r="D4797" s="446">
        <f t="shared" si="146"/>
        <v>-0.14483403246397952</v>
      </c>
      <c r="E4797" s="80">
        <v>-2.0795639106399699E-2</v>
      </c>
    </row>
    <row r="4798" spans="2:5">
      <c r="B4798" s="444">
        <v>43864</v>
      </c>
      <c r="C4798" s="445">
        <v>494.31720000000001</v>
      </c>
      <c r="D4798" s="446">
        <f t="shared" si="146"/>
        <v>-6.0726910178555693E-3</v>
      </c>
      <c r="E4798" s="80">
        <v>-2.0798601542249773E-2</v>
      </c>
    </row>
    <row r="4799" spans="2:5">
      <c r="B4799" s="444">
        <v>44132</v>
      </c>
      <c r="C4799" s="445">
        <v>715.58813499999997</v>
      </c>
      <c r="D4799" s="446">
        <f t="shared" si="146"/>
        <v>0.13502391852270978</v>
      </c>
      <c r="E4799" s="80">
        <v>-2.0832353288537608E-2</v>
      </c>
    </row>
    <row r="4800" spans="2:5">
      <c r="B4800" s="444">
        <v>38882</v>
      </c>
      <c r="C4800" s="445">
        <v>32.918705000000003</v>
      </c>
      <c r="D4800" s="446">
        <f t="shared" si="146"/>
        <v>-1.5770155676496644E-2</v>
      </c>
      <c r="E4800" s="80">
        <v>-2.0844430568892625E-2</v>
      </c>
    </row>
    <row r="4801" spans="2:5">
      <c r="B4801" s="444">
        <v>39505</v>
      </c>
      <c r="C4801" s="445">
        <v>48.974018000000001</v>
      </c>
      <c r="D4801" s="446">
        <f t="shared" si="146"/>
        <v>-8.7818341487894136E-3</v>
      </c>
      <c r="E4801" s="80">
        <v>-2.0854977587275947E-2</v>
      </c>
    </row>
    <row r="4802" spans="2:5">
      <c r="B4802" s="444">
        <v>39855</v>
      </c>
      <c r="C4802" s="445">
        <v>20.672037</v>
      </c>
      <c r="D4802" s="446">
        <f t="shared" si="146"/>
        <v>-5.0924885793454111E-3</v>
      </c>
      <c r="E4802" s="80">
        <v>-2.0859788907373056E-2</v>
      </c>
    </row>
    <row r="4803" spans="2:5">
      <c r="B4803" s="444">
        <v>40059</v>
      </c>
      <c r="C4803" s="445">
        <v>54.831245000000003</v>
      </c>
      <c r="D4803" s="446">
        <f t="shared" si="146"/>
        <v>-0.10296258145419535</v>
      </c>
      <c r="E4803" s="80">
        <v>-2.086749527288656E-2</v>
      </c>
    </row>
    <row r="4804" spans="2:5">
      <c r="B4804" s="444">
        <v>44657</v>
      </c>
      <c r="C4804" s="445">
        <v>1048.144409</v>
      </c>
      <c r="D4804" s="446">
        <f t="shared" si="146"/>
        <v>0.10572709040037642</v>
      </c>
      <c r="E4804" s="80">
        <v>-2.0870812093174096E-2</v>
      </c>
    </row>
    <row r="4805" spans="2:5">
      <c r="B4805" s="444">
        <v>40387</v>
      </c>
      <c r="C4805" s="445">
        <v>68.284813</v>
      </c>
      <c r="D4805" s="446">
        <f t="shared" ref="D4805:D4868" si="147">B4805/B4806-1</f>
        <v>3.9321650068195213E-2</v>
      </c>
      <c r="E4805" s="80">
        <v>-2.0893278422910777E-2</v>
      </c>
    </row>
    <row r="4806" spans="2:5">
      <c r="B4806" s="444">
        <v>38859</v>
      </c>
      <c r="C4806" s="445">
        <v>39.745209000000003</v>
      </c>
      <c r="D4806" s="446">
        <f t="shared" si="147"/>
        <v>-0.10127665479439385</v>
      </c>
      <c r="E4806" s="80">
        <v>-2.0930834306402968E-2</v>
      </c>
    </row>
    <row r="4807" spans="2:5">
      <c r="B4807" s="444">
        <v>43238</v>
      </c>
      <c r="C4807" s="445">
        <v>374.554688</v>
      </c>
      <c r="D4807" s="446">
        <f t="shared" si="147"/>
        <v>0.13703421253320003</v>
      </c>
      <c r="E4807" s="80">
        <v>-2.0939767334652193E-2</v>
      </c>
    </row>
    <row r="4808" spans="2:5">
      <c r="B4808" s="444">
        <v>38027</v>
      </c>
      <c r="C4808" s="445">
        <v>22.097411999999998</v>
      </c>
      <c r="D4808" s="446">
        <f t="shared" si="147"/>
        <v>-0.12657908034360787</v>
      </c>
      <c r="E4808" s="80">
        <v>-2.1002791310590463E-2</v>
      </c>
    </row>
    <row r="4809" spans="2:5">
      <c r="B4809" s="444">
        <v>43538</v>
      </c>
      <c r="C4809" s="445">
        <v>425.90045199999997</v>
      </c>
      <c r="D4809" s="446">
        <f t="shared" si="147"/>
        <v>0.13359543833155407</v>
      </c>
      <c r="E4809" s="80">
        <v>-2.1004353441216761E-2</v>
      </c>
    </row>
    <row r="4810" spans="2:5">
      <c r="B4810" s="444">
        <v>38407</v>
      </c>
      <c r="C4810" s="445">
        <v>25.302555000000002</v>
      </c>
      <c r="D4810" s="446">
        <f t="shared" si="147"/>
        <v>-4.1167365688036694E-2</v>
      </c>
      <c r="E4810" s="80">
        <v>-2.1010627462243248E-2</v>
      </c>
    </row>
    <row r="4811" spans="2:5">
      <c r="B4811" s="444">
        <v>40056</v>
      </c>
      <c r="C4811" s="445">
        <v>54.351146999999997</v>
      </c>
      <c r="D4811" s="446">
        <f t="shared" si="147"/>
        <v>-1.3204572329523101E-2</v>
      </c>
      <c r="E4811" s="80">
        <v>-2.1047379388332788E-2</v>
      </c>
    </row>
    <row r="4812" spans="2:5">
      <c r="B4812" s="444">
        <v>40592</v>
      </c>
      <c r="C4812" s="445">
        <v>84.710731999999993</v>
      </c>
      <c r="D4812" s="446">
        <f t="shared" si="147"/>
        <v>6.523906996273543E-2</v>
      </c>
      <c r="E4812" s="80">
        <v>-2.1071646524194798E-2</v>
      </c>
    </row>
    <row r="4813" spans="2:5">
      <c r="B4813" s="444">
        <v>38106</v>
      </c>
      <c r="C4813" s="445">
        <v>20.757984</v>
      </c>
      <c r="D4813" s="446">
        <f t="shared" si="147"/>
        <v>-7.0766679672259025E-2</v>
      </c>
      <c r="E4813" s="80">
        <v>-2.1079026590189009E-2</v>
      </c>
    </row>
    <row r="4814" spans="2:5">
      <c r="B4814" s="444">
        <v>41008</v>
      </c>
      <c r="C4814" s="445">
        <v>93.500336000000004</v>
      </c>
      <c r="D4814" s="446">
        <f t="shared" si="147"/>
        <v>1.628212435875187E-2</v>
      </c>
      <c r="E4814" s="80">
        <v>-2.1117897351211057E-2</v>
      </c>
    </row>
    <row r="4815" spans="2:5">
      <c r="B4815" s="444">
        <v>40351</v>
      </c>
      <c r="C4815" s="445">
        <v>69.659469999999999</v>
      </c>
      <c r="D4815" s="446">
        <f t="shared" si="147"/>
        <v>-4.2839860521384332E-2</v>
      </c>
      <c r="E4815" s="80">
        <v>-2.1120229482866071E-2</v>
      </c>
    </row>
    <row r="4816" spans="2:5">
      <c r="B4816" s="444">
        <v>42157</v>
      </c>
      <c r="C4816" s="445">
        <v>375.56234699999999</v>
      </c>
      <c r="D4816" s="446">
        <f t="shared" si="147"/>
        <v>2.20126548522388E-2</v>
      </c>
      <c r="E4816" s="80">
        <v>-2.1165352964587991E-2</v>
      </c>
    </row>
    <row r="4817" spans="2:5">
      <c r="B4817" s="444">
        <v>41249</v>
      </c>
      <c r="C4817" s="445">
        <v>118.61432600000001</v>
      </c>
      <c r="D4817" s="446">
        <f t="shared" si="147"/>
        <v>-6.0066081804716842E-2</v>
      </c>
      <c r="E4817" s="80">
        <v>-2.1204964228413226E-2</v>
      </c>
    </row>
    <row r="4818" spans="2:5">
      <c r="B4818" s="444">
        <v>43885</v>
      </c>
      <c r="C4818" s="445">
        <v>508.01754799999998</v>
      </c>
      <c r="D4818" s="446">
        <f t="shared" si="147"/>
        <v>1.8922684002786072E-2</v>
      </c>
      <c r="E4818" s="80">
        <v>-2.1215239915267192E-2</v>
      </c>
    </row>
    <row r="4819" spans="2:5">
      <c r="B4819" s="444">
        <v>43070</v>
      </c>
      <c r="C4819" s="445">
        <v>347.58059700000001</v>
      </c>
      <c r="D4819" s="446">
        <f t="shared" si="147"/>
        <v>0.1216145833333333</v>
      </c>
      <c r="E4819" s="80">
        <v>-2.1226358688767544E-2</v>
      </c>
    </row>
    <row r="4820" spans="2:5">
      <c r="B4820" s="444">
        <v>38400</v>
      </c>
      <c r="C4820" s="445">
        <v>26.613579000000001</v>
      </c>
      <c r="D4820" s="446">
        <f t="shared" si="147"/>
        <v>3.0037873840929041E-3</v>
      </c>
      <c r="E4820" s="80">
        <v>-2.1226812704554732E-2</v>
      </c>
    </row>
    <row r="4821" spans="2:5">
      <c r="B4821" s="444">
        <v>38285</v>
      </c>
      <c r="C4821" s="445">
        <v>27.817813999999998</v>
      </c>
      <c r="D4821" s="446">
        <f t="shared" si="147"/>
        <v>-0.10755495466094778</v>
      </c>
      <c r="E4821" s="80">
        <v>-2.1228622790712692E-2</v>
      </c>
    </row>
    <row r="4822" spans="2:5">
      <c r="B4822" s="444">
        <v>42899</v>
      </c>
      <c r="C4822" s="445">
        <v>353.13089000000002</v>
      </c>
      <c r="D4822" s="446">
        <f t="shared" si="147"/>
        <v>3.6032554882024836E-2</v>
      </c>
      <c r="E4822" s="80">
        <v>-2.125821630148883E-2</v>
      </c>
    </row>
    <row r="4823" spans="2:5">
      <c r="B4823" s="444">
        <v>41407</v>
      </c>
      <c r="C4823" s="445">
        <v>144.62948600000001</v>
      </c>
      <c r="D4823" s="446">
        <f t="shared" si="147"/>
        <v>6.6668384038743866E-2</v>
      </c>
      <c r="E4823" s="80">
        <v>-2.1293072080339703E-2</v>
      </c>
    </row>
    <row r="4824" spans="2:5">
      <c r="B4824" s="444">
        <v>38819</v>
      </c>
      <c r="C4824" s="445">
        <v>47.521999000000001</v>
      </c>
      <c r="D4824" s="446">
        <f t="shared" si="147"/>
        <v>-0.12279393487447177</v>
      </c>
      <c r="E4824" s="80">
        <v>-2.1293085182802818E-2</v>
      </c>
    </row>
    <row r="4825" spans="2:5">
      <c r="B4825" s="444">
        <v>44253</v>
      </c>
      <c r="C4825" s="445">
        <v>787.61737100000005</v>
      </c>
      <c r="D4825" s="446">
        <f t="shared" si="147"/>
        <v>0.10282353527550026</v>
      </c>
      <c r="E4825" s="80">
        <v>-2.1307492597095634E-2</v>
      </c>
    </row>
    <row r="4826" spans="2:5">
      <c r="B4826" s="444">
        <v>40127</v>
      </c>
      <c r="C4826" s="445">
        <v>55.508288999999998</v>
      </c>
      <c r="D4826" s="446">
        <f t="shared" si="147"/>
        <v>-8.1004946866984229E-2</v>
      </c>
      <c r="E4826" s="80">
        <v>-2.1311057632327102E-2</v>
      </c>
    </row>
    <row r="4827" spans="2:5">
      <c r="B4827" s="444">
        <v>43664</v>
      </c>
      <c r="C4827" s="445">
        <v>431.70120200000002</v>
      </c>
      <c r="D4827" s="446">
        <f t="shared" si="147"/>
        <v>8.6574592509642834E-2</v>
      </c>
      <c r="E4827" s="80">
        <v>-2.1330874133811628E-2</v>
      </c>
    </row>
    <row r="4828" spans="2:5">
      <c r="B4828" s="444">
        <v>40185</v>
      </c>
      <c r="C4828" s="445">
        <v>65.652206000000007</v>
      </c>
      <c r="D4828" s="446">
        <f t="shared" si="147"/>
        <v>-1.5556099951004376E-2</v>
      </c>
      <c r="E4828" s="80">
        <v>-2.1331936342174007E-2</v>
      </c>
    </row>
    <row r="4829" spans="2:5">
      <c r="B4829" s="444">
        <v>40820</v>
      </c>
      <c r="C4829" s="445">
        <v>72.894073000000006</v>
      </c>
      <c r="D4829" s="446">
        <f t="shared" si="147"/>
        <v>-6.9862826413890522E-2</v>
      </c>
      <c r="E4829" s="80">
        <v>-2.1331971840370723E-2</v>
      </c>
    </row>
    <row r="4830" spans="2:5">
      <c r="B4830" s="444">
        <v>43886</v>
      </c>
      <c r="C4830" s="445">
        <v>497.17687999999998</v>
      </c>
      <c r="D4830" s="446">
        <f t="shared" si="147"/>
        <v>0.16085173918793805</v>
      </c>
      <c r="E4830" s="80">
        <v>-2.1339160512620747E-2</v>
      </c>
    </row>
    <row r="4831" spans="2:5">
      <c r="B4831" s="444">
        <v>37805</v>
      </c>
      <c r="C4831" s="445">
        <v>10.792399</v>
      </c>
      <c r="D4831" s="446">
        <f t="shared" si="147"/>
        <v>-0.14516676088185421</v>
      </c>
      <c r="E4831" s="80">
        <v>-2.1355106470397289E-2</v>
      </c>
    </row>
    <row r="4832" spans="2:5">
      <c r="B4832" s="444">
        <v>44225</v>
      </c>
      <c r="C4832" s="445">
        <v>791.55773899999997</v>
      </c>
      <c r="D4832" s="446">
        <f t="shared" si="147"/>
        <v>-6.1127716475267713E-3</v>
      </c>
      <c r="E4832" s="80">
        <v>-2.1360922340169397E-2</v>
      </c>
    </row>
    <row r="4833" spans="2:5">
      <c r="B4833" s="444">
        <v>44497</v>
      </c>
      <c r="C4833" s="445">
        <v>1022.975952</v>
      </c>
      <c r="D4833" s="446">
        <f t="shared" si="147"/>
        <v>1.2100534516092276E-2</v>
      </c>
      <c r="E4833" s="80">
        <v>-2.1365439720009038E-2</v>
      </c>
    </row>
    <row r="4834" spans="2:5">
      <c r="B4834" s="444">
        <v>43965</v>
      </c>
      <c r="C4834" s="445">
        <v>441.69305400000002</v>
      </c>
      <c r="D4834" s="446">
        <f t="shared" si="147"/>
        <v>0.1326223046603292</v>
      </c>
      <c r="E4834" s="80">
        <v>-2.1371157274876929E-2</v>
      </c>
    </row>
    <row r="4835" spans="2:5">
      <c r="B4835" s="444">
        <v>38817</v>
      </c>
      <c r="C4835" s="445">
        <v>48.555903999999998</v>
      </c>
      <c r="D4835" s="446">
        <f t="shared" si="147"/>
        <v>-0.11893683183149106</v>
      </c>
      <c r="E4835" s="80">
        <v>-2.1387628167517048E-2</v>
      </c>
    </row>
    <row r="4836" spans="2:5">
      <c r="B4836" s="444">
        <v>44057</v>
      </c>
      <c r="C4836" s="445">
        <v>607.15240500000004</v>
      </c>
      <c r="D4836" s="446">
        <f t="shared" si="147"/>
        <v>0.10972015818241365</v>
      </c>
      <c r="E4836" s="80">
        <v>-2.1391186937798734E-2</v>
      </c>
    </row>
    <row r="4837" spans="2:5">
      <c r="B4837" s="444">
        <v>39701</v>
      </c>
      <c r="C4837" s="445">
        <v>42.590499999999999</v>
      </c>
      <c r="D4837" s="446">
        <f t="shared" si="147"/>
        <v>5.5709195341169027E-2</v>
      </c>
      <c r="E4837" s="80">
        <v>-2.1397639613082831E-2</v>
      </c>
    </row>
    <row r="4838" spans="2:5">
      <c r="B4838" s="444">
        <v>37606</v>
      </c>
      <c r="C4838" s="445">
        <v>13.401267000000001</v>
      </c>
      <c r="D4838" s="446">
        <f t="shared" si="147"/>
        <v>-4.2251368903603703E-2</v>
      </c>
      <c r="E4838" s="80">
        <v>-2.1493777799909686E-2</v>
      </c>
    </row>
    <row r="4839" spans="2:5">
      <c r="B4839" s="444">
        <v>39265</v>
      </c>
      <c r="C4839" s="445">
        <v>55.854351000000001</v>
      </c>
      <c r="D4839" s="446">
        <f t="shared" si="147"/>
        <v>-8.6839228819274861E-2</v>
      </c>
      <c r="E4839" s="80">
        <v>-2.151507594667601E-2</v>
      </c>
    </row>
    <row r="4840" spans="2:5">
      <c r="B4840" s="444">
        <v>42999</v>
      </c>
      <c r="C4840" s="445">
        <v>363.60543799999999</v>
      </c>
      <c r="D4840" s="446">
        <f t="shared" si="147"/>
        <v>1.7703722988805071E-2</v>
      </c>
      <c r="E4840" s="80">
        <v>-2.1530058679870012E-2</v>
      </c>
    </row>
    <row r="4841" spans="2:5">
      <c r="B4841" s="444">
        <v>42251</v>
      </c>
      <c r="C4841" s="445">
        <v>372.64367700000003</v>
      </c>
      <c r="D4841" s="446">
        <f t="shared" si="147"/>
        <v>0.1137735600369052</v>
      </c>
      <c r="E4841" s="80">
        <v>-2.1540349272829218E-2</v>
      </c>
    </row>
    <row r="4842" spans="2:5">
      <c r="B4842" s="444">
        <v>37935</v>
      </c>
      <c r="C4842" s="445">
        <v>17.680703999999999</v>
      </c>
      <c r="D4842" s="446">
        <f t="shared" si="147"/>
        <v>-0.10581274750141434</v>
      </c>
      <c r="E4842" s="80">
        <v>-2.1583409017410071E-2</v>
      </c>
    </row>
    <row r="4843" spans="2:5">
      <c r="B4843" s="444">
        <v>42424</v>
      </c>
      <c r="C4843" s="445">
        <v>325.62399299999998</v>
      </c>
      <c r="D4843" s="446">
        <f t="shared" si="147"/>
        <v>-4.9535118180799809E-2</v>
      </c>
      <c r="E4843" s="80">
        <v>-2.1593707734219869E-2</v>
      </c>
    </row>
    <row r="4844" spans="2:5">
      <c r="B4844" s="444">
        <v>44635</v>
      </c>
      <c r="C4844" s="445">
        <v>1053.8305660000001</v>
      </c>
      <c r="D4844" s="446">
        <f t="shared" si="147"/>
        <v>2.5573273287073262E-2</v>
      </c>
      <c r="E4844" s="80">
        <v>-2.1615292092316274E-2</v>
      </c>
    </row>
    <row r="4845" spans="2:5">
      <c r="B4845" s="444">
        <v>43522</v>
      </c>
      <c r="C4845" s="445">
        <v>447.94107100000002</v>
      </c>
      <c r="D4845" s="446">
        <f t="shared" si="147"/>
        <v>-8.9716731942799388E-3</v>
      </c>
      <c r="E4845" s="80">
        <v>-2.162171097177823E-2</v>
      </c>
    </row>
    <row r="4846" spans="2:5">
      <c r="B4846" s="444">
        <v>43916</v>
      </c>
      <c r="C4846" s="445">
        <v>382.154785</v>
      </c>
      <c r="D4846" s="446">
        <f t="shared" si="147"/>
        <v>-3.0423455645339326E-2</v>
      </c>
      <c r="E4846" s="80">
        <v>-2.1634602331651931E-2</v>
      </c>
    </row>
    <row r="4847" spans="2:5">
      <c r="B4847" s="444">
        <v>45294</v>
      </c>
      <c r="C4847" s="445">
        <v>1397.13147</v>
      </c>
      <c r="D4847" s="446">
        <f t="shared" si="147"/>
        <v>0.11148192682388158</v>
      </c>
      <c r="E4847" s="80">
        <v>-2.1639365902054508E-2</v>
      </c>
    </row>
    <row r="4848" spans="2:5">
      <c r="B4848" s="444">
        <v>40751</v>
      </c>
      <c r="C4848" s="445">
        <v>93.661201000000005</v>
      </c>
      <c r="D4848" s="446">
        <f t="shared" si="147"/>
        <v>-6.8484696093446429E-2</v>
      </c>
      <c r="E4848" s="80">
        <v>-2.1644015376767745E-2</v>
      </c>
    </row>
    <row r="4849" spans="2:5">
      <c r="B4849" s="444">
        <v>43747</v>
      </c>
      <c r="C4849" s="445">
        <v>446.32946800000002</v>
      </c>
      <c r="D4849" s="446">
        <f t="shared" si="147"/>
        <v>5.4144578313253033E-2</v>
      </c>
      <c r="E4849" s="80">
        <v>-2.1686373898613054E-2</v>
      </c>
    </row>
    <row r="4850" spans="2:5">
      <c r="B4850" s="444">
        <v>41500</v>
      </c>
      <c r="C4850" s="445">
        <v>175.48530600000001</v>
      </c>
      <c r="D4850" s="446">
        <f t="shared" si="147"/>
        <v>7.9604578563995831E-2</v>
      </c>
      <c r="E4850" s="80">
        <v>-2.1688533935326326E-2</v>
      </c>
    </row>
    <row r="4851" spans="2:5">
      <c r="B4851" s="444">
        <v>38440</v>
      </c>
      <c r="C4851" s="445">
        <v>26.706688</v>
      </c>
      <c r="D4851" s="446">
        <f t="shared" si="147"/>
        <v>4.179728317659448E-3</v>
      </c>
      <c r="E4851" s="80">
        <v>-2.1710392709457627E-2</v>
      </c>
    </row>
    <row r="4852" spans="2:5">
      <c r="B4852" s="444">
        <v>38280</v>
      </c>
      <c r="C4852" s="445">
        <v>29.3186</v>
      </c>
      <c r="D4852" s="446">
        <f t="shared" si="147"/>
        <v>-0.1105534643803151</v>
      </c>
      <c r="E4852" s="80">
        <v>-2.1750540215012881E-2</v>
      </c>
    </row>
    <row r="4853" spans="2:5">
      <c r="B4853" s="444">
        <v>43038</v>
      </c>
      <c r="C4853" s="445">
        <v>349.42132600000002</v>
      </c>
      <c r="D4853" s="446">
        <f t="shared" si="147"/>
        <v>0.13422058242192647</v>
      </c>
      <c r="E4853" s="80">
        <v>-2.1755690690424156E-2</v>
      </c>
    </row>
    <row r="4854" spans="2:5">
      <c r="B4854" s="444">
        <v>37945</v>
      </c>
      <c r="C4854" s="445">
        <v>17.913170000000001</v>
      </c>
      <c r="D4854" s="446">
        <f t="shared" si="147"/>
        <v>-6.4887377396618873E-2</v>
      </c>
      <c r="E4854" s="80">
        <v>-2.1883544036172542E-2</v>
      </c>
    </row>
    <row r="4855" spans="2:5">
      <c r="B4855" s="444">
        <v>40578</v>
      </c>
      <c r="C4855" s="445">
        <v>88.922188000000006</v>
      </c>
      <c r="D4855" s="446">
        <f t="shared" si="147"/>
        <v>2.4076317383403989E-2</v>
      </c>
      <c r="E4855" s="80">
        <v>-2.1889555524639226E-2</v>
      </c>
    </row>
    <row r="4856" spans="2:5">
      <c r="B4856" s="444">
        <v>39624</v>
      </c>
      <c r="C4856" s="445">
        <v>44.666626000000001</v>
      </c>
      <c r="D4856" s="446">
        <f t="shared" si="147"/>
        <v>3.7413273988742057E-2</v>
      </c>
      <c r="E4856" s="80">
        <v>-2.1889583598527329E-2</v>
      </c>
    </row>
    <row r="4857" spans="2:5">
      <c r="B4857" s="444">
        <v>38195</v>
      </c>
      <c r="C4857" s="445">
        <v>23.130465000000001</v>
      </c>
      <c r="D4857" s="446">
        <f t="shared" si="147"/>
        <v>-0.14577415964037299</v>
      </c>
      <c r="E4857" s="80">
        <v>-2.1922988449366798E-2</v>
      </c>
    </row>
    <row r="4858" spans="2:5">
      <c r="B4858" s="444">
        <v>44713</v>
      </c>
      <c r="C4858" s="445">
        <v>926.721497</v>
      </c>
      <c r="D4858" s="446">
        <f t="shared" si="147"/>
        <v>0.11897194624490104</v>
      </c>
      <c r="E4858" s="80">
        <v>-2.1955334338881749E-2</v>
      </c>
    </row>
    <row r="4859" spans="2:5">
      <c r="B4859" s="444">
        <v>39959</v>
      </c>
      <c r="C4859" s="445">
        <v>29.041633999999998</v>
      </c>
      <c r="D4859" s="446">
        <f t="shared" si="147"/>
        <v>-0.1072011082065375</v>
      </c>
      <c r="E4859" s="80">
        <v>-2.1964485298703651E-2</v>
      </c>
    </row>
    <row r="4860" spans="2:5">
      <c r="B4860" s="444">
        <v>44757</v>
      </c>
      <c r="C4860" s="445">
        <v>804.04180899999994</v>
      </c>
      <c r="D4860" s="446">
        <f t="shared" si="147"/>
        <v>9.0676479189004677E-2</v>
      </c>
      <c r="E4860" s="80">
        <v>-2.1982311523622955E-2</v>
      </c>
    </row>
    <row r="4861" spans="2:5">
      <c r="B4861" s="444">
        <v>41036</v>
      </c>
      <c r="C4861" s="445">
        <v>94.550040999999993</v>
      </c>
      <c r="D4861" s="446">
        <f t="shared" si="147"/>
        <v>6.5814762869461418E-2</v>
      </c>
      <c r="E4861" s="80">
        <v>-2.2018446099798417E-2</v>
      </c>
    </row>
    <row r="4862" spans="2:5">
      <c r="B4862" s="444">
        <v>38502</v>
      </c>
      <c r="C4862" s="445">
        <v>28.172234</v>
      </c>
      <c r="D4862" s="446">
        <f t="shared" si="147"/>
        <v>2.4752475247524774E-2</v>
      </c>
      <c r="E4862" s="80">
        <v>-2.2067278865793516E-2</v>
      </c>
    </row>
    <row r="4863" spans="2:5">
      <c r="B4863" s="444">
        <v>37572</v>
      </c>
      <c r="C4863" s="445">
        <v>11.896291</v>
      </c>
      <c r="D4863" s="446">
        <f t="shared" si="147"/>
        <v>-2.420527737377931E-2</v>
      </c>
      <c r="E4863" s="80">
        <v>-2.2081542561223855E-2</v>
      </c>
    </row>
    <row r="4864" spans="2:5">
      <c r="B4864" s="444">
        <v>38504</v>
      </c>
      <c r="C4864" s="445">
        <v>28.266399</v>
      </c>
      <c r="D4864" s="446">
        <f t="shared" si="147"/>
        <v>-5.5278847805285025E-2</v>
      </c>
      <c r="E4864" s="80">
        <v>-2.2101961919597901E-2</v>
      </c>
    </row>
    <row r="4865" spans="2:5">
      <c r="B4865" s="444">
        <v>40757</v>
      </c>
      <c r="C4865" s="445">
        <v>88.327713000000003</v>
      </c>
      <c r="D4865" s="446">
        <f t="shared" si="147"/>
        <v>4.7579134207671459E-3</v>
      </c>
      <c r="E4865" s="80">
        <v>-2.2117154018211127E-2</v>
      </c>
    </row>
    <row r="4866" spans="2:5">
      <c r="B4866" s="444">
        <v>40564</v>
      </c>
      <c r="C4866" s="445">
        <v>92.106232000000006</v>
      </c>
      <c r="D4866" s="446">
        <f t="shared" si="147"/>
        <v>2.3542176578940754E-2</v>
      </c>
      <c r="E4866" s="80">
        <v>-2.2120120964368439E-2</v>
      </c>
    </row>
    <row r="4867" spans="2:5">
      <c r="B4867" s="444">
        <v>39631</v>
      </c>
      <c r="C4867" s="445">
        <v>43.393597</v>
      </c>
      <c r="D4867" s="446">
        <f t="shared" si="147"/>
        <v>-8.0842969414827159E-3</v>
      </c>
      <c r="E4867" s="80">
        <v>-2.2141333415539588E-2</v>
      </c>
    </row>
    <row r="4868" spans="2:5">
      <c r="B4868" s="444">
        <v>39954</v>
      </c>
      <c r="C4868" s="445">
        <v>29.548914</v>
      </c>
      <c r="D4868" s="446">
        <f t="shared" si="147"/>
        <v>8.480993487808508E-3</v>
      </c>
      <c r="E4868" s="80">
        <v>-2.2182028547510058E-2</v>
      </c>
    </row>
    <row r="4869" spans="2:5">
      <c r="B4869" s="444">
        <v>39618</v>
      </c>
      <c r="C4869" s="445">
        <v>46.700035</v>
      </c>
      <c r="D4869" s="446">
        <f t="shared" ref="D4869:D4932" si="148">B4869/B4870-1</f>
        <v>4.0525279054497654E-2</v>
      </c>
      <c r="E4869" s="80">
        <v>-2.2182454880087854E-2</v>
      </c>
    </row>
    <row r="4870" spans="2:5">
      <c r="B4870" s="444">
        <v>38075</v>
      </c>
      <c r="C4870" s="445">
        <v>19.689471999999999</v>
      </c>
      <c r="D4870" s="446">
        <f t="shared" si="148"/>
        <v>-0.14635786830482256</v>
      </c>
      <c r="E4870" s="80">
        <v>-2.2196972255274616E-2</v>
      </c>
    </row>
    <row r="4871" spans="2:5">
      <c r="B4871" s="444">
        <v>44603</v>
      </c>
      <c r="C4871" s="445">
        <v>1042.0551760000001</v>
      </c>
      <c r="D4871" s="446">
        <f t="shared" si="148"/>
        <v>0.15939278937381407</v>
      </c>
      <c r="E4871" s="80">
        <v>-2.2388313760094314E-2</v>
      </c>
    </row>
    <row r="4872" spans="2:5">
      <c r="B4872" s="444">
        <v>38471</v>
      </c>
      <c r="C4872" s="445">
        <v>26.280794</v>
      </c>
      <c r="D4872" s="446">
        <f t="shared" si="148"/>
        <v>-5.6296914095079198E-2</v>
      </c>
      <c r="E4872" s="80">
        <v>-2.2477757298454137E-2</v>
      </c>
    </row>
    <row r="4873" spans="2:5">
      <c r="B4873" s="444">
        <v>40766</v>
      </c>
      <c r="C4873" s="445">
        <v>76.685112000000004</v>
      </c>
      <c r="D4873" s="446">
        <f t="shared" si="148"/>
        <v>-7.819283646888564E-2</v>
      </c>
      <c r="E4873" s="80">
        <v>-2.2503694971426569E-2</v>
      </c>
    </row>
    <row r="4874" spans="2:5">
      <c r="B4874" s="444">
        <v>44224</v>
      </c>
      <c r="C4874" s="445">
        <v>808.83520499999997</v>
      </c>
      <c r="D4874" s="446">
        <f t="shared" si="148"/>
        <v>2.1481036633251627E-2</v>
      </c>
      <c r="E4874" s="80">
        <v>-2.2553696880353358E-2</v>
      </c>
    </row>
    <row r="4875" spans="2:5">
      <c r="B4875" s="444">
        <v>43294</v>
      </c>
      <c r="C4875" s="445">
        <v>413.51550300000002</v>
      </c>
      <c r="D4875" s="446">
        <f t="shared" si="148"/>
        <v>9.1821551963281456E-2</v>
      </c>
      <c r="E4875" s="80">
        <v>-2.2563649226160498E-2</v>
      </c>
    </row>
    <row r="4876" spans="2:5">
      <c r="B4876" s="444">
        <v>39653</v>
      </c>
      <c r="C4876" s="445">
        <v>35.883659000000002</v>
      </c>
      <c r="D4876" s="446">
        <f t="shared" si="148"/>
        <v>-2.4142343849977821E-2</v>
      </c>
      <c r="E4876" s="80">
        <v>-2.2573924746193241E-2</v>
      </c>
    </row>
    <row r="4877" spans="2:5">
      <c r="B4877" s="444">
        <v>40634</v>
      </c>
      <c r="C4877" s="445">
        <v>86.478606999999997</v>
      </c>
      <c r="D4877" s="446">
        <f t="shared" si="148"/>
        <v>-8.0387453039424295E-2</v>
      </c>
      <c r="E4877" s="80">
        <v>-2.2596667712991847E-2</v>
      </c>
    </row>
    <row r="4878" spans="2:5">
      <c r="B4878" s="444">
        <v>44186</v>
      </c>
      <c r="C4878" s="445">
        <v>750.824341</v>
      </c>
      <c r="D4878" s="446">
        <f t="shared" si="148"/>
        <v>6.5852952527981401E-2</v>
      </c>
      <c r="E4878" s="80">
        <v>-2.2680024918508512E-2</v>
      </c>
    </row>
    <row r="4879" spans="2:5">
      <c r="B4879" s="444">
        <v>41456</v>
      </c>
      <c r="C4879" s="445">
        <v>144.62948600000001</v>
      </c>
      <c r="D4879" s="446">
        <f t="shared" si="148"/>
        <v>7.5466313850623967E-2</v>
      </c>
      <c r="E4879" s="80">
        <v>-2.2680435638888996E-2</v>
      </c>
    </row>
    <row r="4880" spans="2:5">
      <c r="B4880" s="444">
        <v>38547</v>
      </c>
      <c r="C4880" s="445">
        <v>29.030837999999999</v>
      </c>
      <c r="D4880" s="446">
        <f t="shared" si="148"/>
        <v>4.1525005839448959E-4</v>
      </c>
      <c r="E4880" s="80">
        <v>-2.2721029682300276E-2</v>
      </c>
    </row>
    <row r="4881" spans="2:5">
      <c r="B4881" s="444">
        <v>38531</v>
      </c>
      <c r="C4881" s="445">
        <v>29.886292000000001</v>
      </c>
      <c r="D4881" s="446">
        <f t="shared" si="148"/>
        <v>-0.13364811691961775</v>
      </c>
      <c r="E4881" s="80">
        <v>-2.2737688956461777E-2</v>
      </c>
    </row>
    <row r="4882" spans="2:5">
      <c r="B4882" s="444">
        <v>44475</v>
      </c>
      <c r="C4882" s="445">
        <v>1123.4132079999999</v>
      </c>
      <c r="D4882" s="446">
        <f t="shared" si="148"/>
        <v>8.2432827102803641E-2</v>
      </c>
      <c r="E4882" s="80">
        <v>-2.2755989242738583E-2</v>
      </c>
    </row>
    <row r="4883" spans="2:5">
      <c r="B4883" s="444">
        <v>41088</v>
      </c>
      <c r="C4883" s="445">
        <v>86.477753000000007</v>
      </c>
      <c r="D4883" s="446">
        <f t="shared" si="148"/>
        <v>1.5923251903867008E-2</v>
      </c>
      <c r="E4883" s="80">
        <v>-2.2778132926397077E-2</v>
      </c>
    </row>
    <row r="4884" spans="2:5">
      <c r="B4884" s="444">
        <v>40444</v>
      </c>
      <c r="C4884" s="445">
        <v>75.423927000000006</v>
      </c>
      <c r="D4884" s="446">
        <f t="shared" si="148"/>
        <v>-4.0018988844054082E-2</v>
      </c>
      <c r="E4884" s="80">
        <v>-2.2797484079405073E-2</v>
      </c>
    </row>
    <row r="4885" spans="2:5">
      <c r="B4885" s="444">
        <v>42130</v>
      </c>
      <c r="C4885" s="445">
        <v>351.29885899999999</v>
      </c>
      <c r="D4885" s="446">
        <f t="shared" si="148"/>
        <v>1.1233258124909939E-2</v>
      </c>
      <c r="E4885" s="80">
        <v>-2.2808401918980259E-2</v>
      </c>
    </row>
    <row r="4886" spans="2:5">
      <c r="B4886" s="444">
        <v>41662</v>
      </c>
      <c r="C4886" s="445">
        <v>271.85858200000001</v>
      </c>
      <c r="D4886" s="446">
        <f t="shared" si="148"/>
        <v>-1.7591020562158111E-2</v>
      </c>
      <c r="E4886" s="80">
        <v>-2.2875963840341851E-2</v>
      </c>
    </row>
    <row r="4887" spans="2:5">
      <c r="B4887" s="444">
        <v>42408</v>
      </c>
      <c r="C4887" s="445">
        <v>341.16156000000001</v>
      </c>
      <c r="D4887" s="446">
        <f t="shared" si="148"/>
        <v>7.1341956345998492E-2</v>
      </c>
      <c r="E4887" s="80">
        <v>-2.288256453694959E-2</v>
      </c>
    </row>
    <row r="4888" spans="2:5">
      <c r="B4888" s="444">
        <v>39584</v>
      </c>
      <c r="C4888" s="445">
        <v>50.647247</v>
      </c>
      <c r="D4888" s="446">
        <f t="shared" si="148"/>
        <v>-2.0924193914336753E-3</v>
      </c>
      <c r="E4888" s="80">
        <v>-2.2910285536567265E-2</v>
      </c>
    </row>
    <row r="4889" spans="2:5">
      <c r="B4889" s="444">
        <v>39667</v>
      </c>
      <c r="C4889" s="445">
        <v>38.190468000000003</v>
      </c>
      <c r="D4889" s="446">
        <f t="shared" si="148"/>
        <v>4.7866860388323884E-2</v>
      </c>
      <c r="E4889" s="80">
        <v>-2.2951181365208129E-2</v>
      </c>
    </row>
    <row r="4890" spans="2:5">
      <c r="B4890" s="444">
        <v>37855</v>
      </c>
      <c r="C4890" s="445">
        <v>12.514474999999999</v>
      </c>
      <c r="D4890" s="446">
        <f t="shared" si="148"/>
        <v>3.8983770022276154E-3</v>
      </c>
      <c r="E4890" s="80">
        <v>-2.2981699207204165E-2</v>
      </c>
    </row>
    <row r="4891" spans="2:5">
      <c r="B4891" s="444">
        <v>37708</v>
      </c>
      <c r="C4891" s="445">
        <v>11.727034</v>
      </c>
      <c r="D4891" s="446">
        <f t="shared" si="148"/>
        <v>-7.8494623655913975E-2</v>
      </c>
      <c r="E4891" s="80">
        <v>-2.2991581606001565E-2</v>
      </c>
    </row>
    <row r="4892" spans="2:5">
      <c r="B4892" s="444">
        <v>40920</v>
      </c>
      <c r="C4892" s="445">
        <v>75.770927</v>
      </c>
      <c r="D4892" s="446">
        <f t="shared" si="148"/>
        <v>-7.8316102439354052E-2</v>
      </c>
      <c r="E4892" s="80">
        <v>-2.2995039694193142E-2</v>
      </c>
    </row>
    <row r="4893" spans="2:5">
      <c r="B4893" s="444">
        <v>44397</v>
      </c>
      <c r="C4893" s="445">
        <v>855.55255099999999</v>
      </c>
      <c r="D4893" s="446">
        <f t="shared" si="148"/>
        <v>6.7261232241159652E-2</v>
      </c>
      <c r="E4893" s="80">
        <v>-2.2995483080232915E-2</v>
      </c>
    </row>
    <row r="4894" spans="2:5">
      <c r="B4894" s="444">
        <v>41599</v>
      </c>
      <c r="C4894" s="445">
        <v>202.88227800000001</v>
      </c>
      <c r="D4894" s="446">
        <f t="shared" si="148"/>
        <v>-5.3147903673692376E-2</v>
      </c>
      <c r="E4894" s="80">
        <v>-2.3001196444111027E-2</v>
      </c>
    </row>
    <row r="4895" spans="2:5">
      <c r="B4895" s="444">
        <v>43934</v>
      </c>
      <c r="C4895" s="445">
        <v>391.16021699999999</v>
      </c>
      <c r="D4895" s="446">
        <f t="shared" si="148"/>
        <v>0.11371932670857832</v>
      </c>
      <c r="E4895" s="80">
        <v>-2.3025209502231969E-2</v>
      </c>
    </row>
    <row r="4896" spans="2:5">
      <c r="B4896" s="444">
        <v>39448</v>
      </c>
      <c r="C4896" s="445">
        <v>54.146644999999999</v>
      </c>
      <c r="D4896" s="446">
        <f t="shared" si="148"/>
        <v>-2.2427081010085947E-2</v>
      </c>
      <c r="E4896" s="80">
        <v>-2.305503826487576E-2</v>
      </c>
    </row>
    <row r="4897" spans="2:5">
      <c r="B4897" s="444">
        <v>40353</v>
      </c>
      <c r="C4897" s="445">
        <v>66.745154999999997</v>
      </c>
      <c r="D4897" s="446">
        <f t="shared" si="148"/>
        <v>-4.047081203186309E-2</v>
      </c>
      <c r="E4897" s="80">
        <v>-2.3071515155844047E-2</v>
      </c>
    </row>
    <row r="4898" spans="2:5">
      <c r="B4898" s="444">
        <v>42055</v>
      </c>
      <c r="C4898" s="445">
        <v>392.59368899999998</v>
      </c>
      <c r="D4898" s="446">
        <f t="shared" si="148"/>
        <v>4.259116939782337E-2</v>
      </c>
      <c r="E4898" s="80">
        <v>-2.314293937192724E-2</v>
      </c>
    </row>
    <row r="4899" spans="2:5">
      <c r="B4899" s="444">
        <v>40337</v>
      </c>
      <c r="C4899" s="445">
        <v>66.910079999999994</v>
      </c>
      <c r="D4899" s="446">
        <f t="shared" si="148"/>
        <v>2.6935512614883361E-2</v>
      </c>
      <c r="E4899" s="80">
        <v>-2.3147521789835701E-2</v>
      </c>
    </row>
    <row r="4900" spans="2:5">
      <c r="B4900" s="444">
        <v>39279</v>
      </c>
      <c r="C4900" s="445">
        <v>54.269440000000003</v>
      </c>
      <c r="D4900" s="446">
        <f t="shared" si="148"/>
        <v>-8.1214474515216017E-2</v>
      </c>
      <c r="E4900" s="80">
        <v>-2.31514593101394E-2</v>
      </c>
    </row>
    <row r="4901" spans="2:5">
      <c r="B4901" s="444">
        <v>42751</v>
      </c>
      <c r="C4901" s="445">
        <v>341.26644900000002</v>
      </c>
      <c r="D4901" s="446">
        <f t="shared" si="148"/>
        <v>-4.413638904415873E-2</v>
      </c>
      <c r="E4901" s="80">
        <v>-2.3169483372329269E-2</v>
      </c>
    </row>
    <row r="4902" spans="2:5">
      <c r="B4902" s="444">
        <v>44725</v>
      </c>
      <c r="C4902" s="445">
        <v>902.959473</v>
      </c>
      <c r="D4902" s="446">
        <f t="shared" si="148"/>
        <v>0.13196325074030013</v>
      </c>
      <c r="E4902" s="80">
        <v>-2.3193953762631114E-2</v>
      </c>
    </row>
    <row r="4903" spans="2:5">
      <c r="B4903" s="444">
        <v>39511</v>
      </c>
      <c r="C4903" s="445">
        <v>45.335945000000002</v>
      </c>
      <c r="D4903" s="446">
        <f t="shared" si="148"/>
        <v>-0.10481002333642975</v>
      </c>
      <c r="E4903" s="80">
        <v>-2.3205132945183116E-2</v>
      </c>
    </row>
    <row r="4904" spans="2:5">
      <c r="B4904" s="444">
        <v>44137</v>
      </c>
      <c r="C4904" s="445">
        <v>709.377747</v>
      </c>
      <c r="D4904" s="446">
        <f t="shared" si="148"/>
        <v>0.13430649430752228</v>
      </c>
      <c r="E4904" s="80">
        <v>-2.3220114971452599E-2</v>
      </c>
    </row>
    <row r="4905" spans="2:5">
      <c r="B4905" s="444">
        <v>38911</v>
      </c>
      <c r="C4905" s="445">
        <v>43.888385999999997</v>
      </c>
      <c r="D4905" s="446">
        <f t="shared" si="148"/>
        <v>-3.1727467277161248E-2</v>
      </c>
      <c r="E4905" s="80">
        <v>-2.3232476504527755E-2</v>
      </c>
    </row>
    <row r="4906" spans="2:5">
      <c r="B4906" s="444">
        <v>40186</v>
      </c>
      <c r="C4906" s="445">
        <v>64.120979000000005</v>
      </c>
      <c r="D4906" s="446">
        <f t="shared" si="148"/>
        <v>-4.2757437888568672E-2</v>
      </c>
      <c r="E4906" s="80">
        <v>-2.3323313766486442E-2</v>
      </c>
    </row>
    <row r="4907" spans="2:5">
      <c r="B4907" s="444">
        <v>41981</v>
      </c>
      <c r="C4907" s="445">
        <v>304.721924</v>
      </c>
      <c r="D4907" s="446">
        <f t="shared" si="148"/>
        <v>0.10799968328538623</v>
      </c>
      <c r="E4907" s="80">
        <v>-2.3358976365647877E-2</v>
      </c>
    </row>
    <row r="4908" spans="2:5">
      <c r="B4908" s="444">
        <v>37889</v>
      </c>
      <c r="C4908" s="445">
        <v>11.841097</v>
      </c>
      <c r="D4908" s="446">
        <f t="shared" si="148"/>
        <v>-9.6719591856196052E-2</v>
      </c>
      <c r="E4908" s="80">
        <v>-2.3368929777493941E-2</v>
      </c>
    </row>
    <row r="4909" spans="2:5">
      <c r="B4909" s="444">
        <v>41946</v>
      </c>
      <c r="C4909" s="445">
        <v>306.92987099999999</v>
      </c>
      <c r="D4909" s="446">
        <f t="shared" si="148"/>
        <v>-3.9059815353600147E-2</v>
      </c>
      <c r="E4909" s="80">
        <v>-2.3377426250494993E-2</v>
      </c>
    </row>
    <row r="4910" spans="2:5">
      <c r="B4910" s="444">
        <v>43651</v>
      </c>
      <c r="C4910" s="445">
        <v>430.78994799999998</v>
      </c>
      <c r="D4910" s="446">
        <f t="shared" si="148"/>
        <v>2.9237697767088733E-2</v>
      </c>
      <c r="E4910" s="80">
        <v>-2.3396692230890026E-2</v>
      </c>
    </row>
    <row r="4911" spans="2:5">
      <c r="B4911" s="444">
        <v>42411</v>
      </c>
      <c r="C4911" s="445">
        <v>324.39956699999999</v>
      </c>
      <c r="D4911" s="446">
        <f t="shared" si="148"/>
        <v>-2.2089510940994761E-2</v>
      </c>
      <c r="E4911" s="80">
        <v>-2.3447170104164305E-2</v>
      </c>
    </row>
    <row r="4912" spans="2:5">
      <c r="B4912" s="444">
        <v>43369</v>
      </c>
      <c r="C4912" s="445">
        <v>459.36566199999999</v>
      </c>
      <c r="D4912" s="446">
        <f t="shared" si="148"/>
        <v>2.7978172401035284E-3</v>
      </c>
      <c r="E4912" s="80">
        <v>-2.346893296518493E-2</v>
      </c>
    </row>
    <row r="4913" spans="2:5">
      <c r="B4913" s="444">
        <v>43248</v>
      </c>
      <c r="C4913" s="445">
        <v>376.15261800000002</v>
      </c>
      <c r="D4913" s="446">
        <f t="shared" si="148"/>
        <v>5.8573002080528624E-2</v>
      </c>
      <c r="E4913" s="80">
        <v>-2.347158686587747E-2</v>
      </c>
    </row>
    <row r="4914" spans="2:5">
      <c r="B4914" s="444">
        <v>40855</v>
      </c>
      <c r="C4914" s="445">
        <v>80.010009999999994</v>
      </c>
      <c r="D4914" s="446">
        <f t="shared" si="148"/>
        <v>-6.0094399299304158E-3</v>
      </c>
      <c r="E4914" s="80">
        <v>-2.3475173028009499E-2</v>
      </c>
    </row>
    <row r="4915" spans="2:5">
      <c r="B4915" s="444">
        <v>41102</v>
      </c>
      <c r="C4915" s="445">
        <v>90.650452000000001</v>
      </c>
      <c r="D4915" s="446">
        <f t="shared" si="148"/>
        <v>-2.32878665462668E-2</v>
      </c>
      <c r="E4915" s="80">
        <v>-2.353912810546932E-2</v>
      </c>
    </row>
    <row r="4916" spans="2:5">
      <c r="B4916" s="444">
        <v>42082</v>
      </c>
      <c r="C4916" s="445">
        <v>384.46032700000001</v>
      </c>
      <c r="D4916" s="446">
        <f t="shared" si="148"/>
        <v>-7.5702190882720455E-3</v>
      </c>
      <c r="E4916" s="80">
        <v>-2.354786756113092E-2</v>
      </c>
    </row>
    <row r="4917" spans="2:5">
      <c r="B4917" s="444">
        <v>42403</v>
      </c>
      <c r="C4917" s="445">
        <v>342.10501099999999</v>
      </c>
      <c r="D4917" s="446">
        <f t="shared" si="148"/>
        <v>-2.3534830166954568E-2</v>
      </c>
      <c r="E4917" s="80">
        <v>-2.3549073975021373E-2</v>
      </c>
    </row>
    <row r="4918" spans="2:5">
      <c r="B4918" s="444">
        <v>43425</v>
      </c>
      <c r="C4918" s="445">
        <v>415.96484400000003</v>
      </c>
      <c r="D4918" s="446">
        <f t="shared" si="148"/>
        <v>9.2197764204215993E-4</v>
      </c>
      <c r="E4918" s="80">
        <v>-2.3588951002460834E-2</v>
      </c>
    </row>
    <row r="4919" spans="2:5">
      <c r="B4919" s="444">
        <v>43385</v>
      </c>
      <c r="C4919" s="445">
        <v>415.120789</v>
      </c>
      <c r="D4919" s="446">
        <f t="shared" si="148"/>
        <v>-3.6638170311979579E-2</v>
      </c>
      <c r="E4919" s="80">
        <v>-2.3637249902953128E-2</v>
      </c>
    </row>
    <row r="4920" spans="2:5">
      <c r="B4920" s="444">
        <v>45035</v>
      </c>
      <c r="C4920" s="445">
        <v>974.59008800000004</v>
      </c>
      <c r="D4920" s="446">
        <f t="shared" si="148"/>
        <v>0.1089906178433353</v>
      </c>
      <c r="E4920" s="80">
        <v>-2.3640677633641527E-2</v>
      </c>
    </row>
    <row r="4921" spans="2:5">
      <c r="B4921" s="444">
        <v>40609</v>
      </c>
      <c r="C4921" s="445">
        <v>83.655510000000007</v>
      </c>
      <c r="D4921" s="446">
        <f t="shared" si="148"/>
        <v>1.8356446071670307E-2</v>
      </c>
      <c r="E4921" s="80">
        <v>-2.3658060585794005E-2</v>
      </c>
    </row>
    <row r="4922" spans="2:5">
      <c r="B4922" s="444">
        <v>39877</v>
      </c>
      <c r="C4922" s="445">
        <v>16.681431</v>
      </c>
      <c r="D4922" s="446">
        <f t="shared" si="148"/>
        <v>-9.7029120057968377E-2</v>
      </c>
      <c r="E4922" s="80">
        <v>-2.3671877478288139E-2</v>
      </c>
    </row>
    <row r="4923" spans="2:5">
      <c r="B4923" s="444">
        <v>44162</v>
      </c>
      <c r="C4923" s="445">
        <v>709.11908000000005</v>
      </c>
      <c r="D4923" s="446">
        <f t="shared" si="148"/>
        <v>9.2956491610156844E-2</v>
      </c>
      <c r="E4923" s="80">
        <v>-2.3691979023740539E-2</v>
      </c>
    </row>
    <row r="4924" spans="2:5">
      <c r="B4924" s="444">
        <v>40406</v>
      </c>
      <c r="C4924" s="445">
        <v>73.554405000000003</v>
      </c>
      <c r="D4924" s="446">
        <f t="shared" si="148"/>
        <v>-1.1643265985030071E-2</v>
      </c>
      <c r="E4924" s="80">
        <v>-2.3719526891624598E-2</v>
      </c>
    </row>
    <row r="4925" spans="2:5">
      <c r="B4925" s="444">
        <v>40882</v>
      </c>
      <c r="C4925" s="445">
        <v>75.985641000000001</v>
      </c>
      <c r="D4925" s="446">
        <f t="shared" si="148"/>
        <v>-2.6873913974911345E-2</v>
      </c>
      <c r="E4925" s="80">
        <v>-2.3752617287068345E-2</v>
      </c>
    </row>
    <row r="4926" spans="2:5">
      <c r="B4926" s="444">
        <v>42011</v>
      </c>
      <c r="C4926" s="445">
        <v>293.01767000000001</v>
      </c>
      <c r="D4926" s="446">
        <f t="shared" si="148"/>
        <v>-5.5656708701418367E-2</v>
      </c>
      <c r="E4926" s="80">
        <v>-2.3761439701523779E-2</v>
      </c>
    </row>
    <row r="4927" spans="2:5">
      <c r="B4927" s="444">
        <v>44487</v>
      </c>
      <c r="C4927" s="445">
        <v>1075.80603</v>
      </c>
      <c r="D4927" s="446">
        <f t="shared" si="148"/>
        <v>0.18663643638303551</v>
      </c>
      <c r="E4927" s="80">
        <v>-2.3778242178531195E-2</v>
      </c>
    </row>
    <row r="4928" spans="2:5">
      <c r="B4928" s="444">
        <v>37490</v>
      </c>
      <c r="C4928" s="445">
        <v>14.394985999999999</v>
      </c>
      <c r="D4928" s="446">
        <f t="shared" si="148"/>
        <v>-0.17373768540762125</v>
      </c>
      <c r="E4928" s="80">
        <v>-2.3779983190960197E-2</v>
      </c>
    </row>
    <row r="4929" spans="2:5">
      <c r="B4929" s="444">
        <v>45373</v>
      </c>
      <c r="C4929" s="445">
        <v>1525.5167240000001</v>
      </c>
      <c r="D4929" s="446">
        <f t="shared" si="148"/>
        <v>0.13112955899583678</v>
      </c>
      <c r="E4929" s="80">
        <v>-2.3781256590464039E-2</v>
      </c>
    </row>
    <row r="4930" spans="2:5">
      <c r="B4930" s="444">
        <v>40113</v>
      </c>
      <c r="C4930" s="445">
        <v>57.974594000000003</v>
      </c>
      <c r="D4930" s="446">
        <f t="shared" si="148"/>
        <v>2.9805914972273584E-2</v>
      </c>
      <c r="E4930" s="80">
        <v>-2.3794393208235287E-2</v>
      </c>
    </row>
    <row r="4931" spans="2:5">
      <c r="B4931" s="444">
        <v>38952</v>
      </c>
      <c r="C4931" s="445">
        <v>45.814304</v>
      </c>
      <c r="D4931" s="446">
        <f t="shared" si="148"/>
        <v>-1.2598544956779589E-2</v>
      </c>
      <c r="E4931" s="80">
        <v>-2.379442159766465E-2</v>
      </c>
    </row>
    <row r="4932" spans="2:5">
      <c r="B4932" s="444">
        <v>39449</v>
      </c>
      <c r="C4932" s="445">
        <v>52.852032000000001</v>
      </c>
      <c r="D4932" s="446">
        <f t="shared" si="148"/>
        <v>-3.5146504916108157E-2</v>
      </c>
      <c r="E4932" s="80">
        <v>-2.3909385336801536E-2</v>
      </c>
    </row>
    <row r="4933" spans="2:5">
      <c r="B4933" s="444">
        <v>40886</v>
      </c>
      <c r="C4933" s="445">
        <v>76.144401999999999</v>
      </c>
      <c r="D4933" s="446">
        <f t="shared" ref="D4933:D4996" si="149">B4933/B4934-1</f>
        <v>-4.518810863828493E-2</v>
      </c>
      <c r="E4933" s="80">
        <v>-2.3937891684930324E-2</v>
      </c>
    </row>
    <row r="4934" spans="2:5">
      <c r="B4934" s="444">
        <v>42821</v>
      </c>
      <c r="C4934" s="445">
        <v>352.750946</v>
      </c>
      <c r="D4934" s="446">
        <f t="shared" si="149"/>
        <v>-9.0942750034711528E-3</v>
      </c>
      <c r="E4934" s="80">
        <v>-2.3938986685144048E-2</v>
      </c>
    </row>
    <row r="4935" spans="2:5">
      <c r="B4935" s="444">
        <v>43214</v>
      </c>
      <c r="C4935" s="445">
        <v>445.597534</v>
      </c>
      <c r="D4935" s="446">
        <f t="shared" si="149"/>
        <v>-2.8767923765002035E-2</v>
      </c>
      <c r="E4935" s="80">
        <v>-2.3943086770215949E-2</v>
      </c>
    </row>
    <row r="4936" spans="2:5">
      <c r="B4936" s="444">
        <v>44494</v>
      </c>
      <c r="C4936" s="445">
        <v>1034.875366</v>
      </c>
      <c r="D4936" s="446">
        <f t="shared" si="149"/>
        <v>8.8724674562004502E-2</v>
      </c>
      <c r="E4936" s="80">
        <v>-2.3952917408673113E-2</v>
      </c>
    </row>
    <row r="4937" spans="2:5">
      <c r="B4937" s="444">
        <v>40868</v>
      </c>
      <c r="C4937" s="445">
        <v>73.679405000000003</v>
      </c>
      <c r="D4937" s="446">
        <f t="shared" si="149"/>
        <v>3.9607234616265252E-2</v>
      </c>
      <c r="E4937" s="80">
        <v>-2.3994897709322061E-2</v>
      </c>
    </row>
    <row r="4938" spans="2:5">
      <c r="B4938" s="444">
        <v>39311</v>
      </c>
      <c r="C4938" s="445">
        <v>49.921241999999999</v>
      </c>
      <c r="D4938" s="446">
        <f t="shared" si="149"/>
        <v>-8.261184103054775E-2</v>
      </c>
      <c r="E4938" s="80">
        <v>-2.4010446582118594E-2</v>
      </c>
    </row>
    <row r="4939" spans="2:5">
      <c r="B4939" s="444">
        <v>42851</v>
      </c>
      <c r="C4939" s="445">
        <v>331.26666299999999</v>
      </c>
      <c r="D4939" s="446">
        <f t="shared" si="149"/>
        <v>0.11304189719213475</v>
      </c>
      <c r="E4939" s="80">
        <v>-2.4026156657102615E-2</v>
      </c>
    </row>
    <row r="4940" spans="2:5">
      <c r="B4940" s="444">
        <v>38499</v>
      </c>
      <c r="C4940" s="445">
        <v>28.807946999999999</v>
      </c>
      <c r="D4940" s="446">
        <f t="shared" si="149"/>
        <v>-3.5064414256353649E-2</v>
      </c>
      <c r="E4940" s="80">
        <v>-2.4036234855772554E-2</v>
      </c>
    </row>
    <row r="4941" spans="2:5">
      <c r="B4941" s="444">
        <v>39898</v>
      </c>
      <c r="C4941" s="445">
        <v>18.218349</v>
      </c>
      <c r="D4941" s="446">
        <f t="shared" si="149"/>
        <v>-0.10624761990098786</v>
      </c>
      <c r="E4941" s="80">
        <v>-2.4072924536751583E-2</v>
      </c>
    </row>
    <row r="4942" spans="2:5">
      <c r="B4942" s="444">
        <v>44641</v>
      </c>
      <c r="C4942" s="445">
        <v>1045.950562</v>
      </c>
      <c r="D4942" s="446">
        <f t="shared" si="149"/>
        <v>0.12033830246448818</v>
      </c>
      <c r="E4942" s="80">
        <v>-2.4103932282897866E-2</v>
      </c>
    </row>
    <row r="4943" spans="2:5">
      <c r="B4943" s="444">
        <v>39846</v>
      </c>
      <c r="C4943" s="445">
        <v>20.366441999999999</v>
      </c>
      <c r="D4943" s="446">
        <f t="shared" si="149"/>
        <v>-6.105521125433E-2</v>
      </c>
      <c r="E4943" s="80">
        <v>-2.41173763040754E-2</v>
      </c>
    </row>
    <row r="4944" spans="2:5">
      <c r="B4944" s="444">
        <v>42437</v>
      </c>
      <c r="C4944" s="445">
        <v>327.310272</v>
      </c>
      <c r="D4944" s="446">
        <f t="shared" si="149"/>
        <v>7.3104738785212176E-2</v>
      </c>
      <c r="E4944" s="80">
        <v>-2.4120247414992746E-2</v>
      </c>
    </row>
    <row r="4945" spans="2:5">
      <c r="B4945" s="444">
        <v>39546</v>
      </c>
      <c r="C4945" s="445">
        <v>40.476711000000002</v>
      </c>
      <c r="D4945" s="446">
        <f t="shared" si="149"/>
        <v>1.7129629629629717E-2</v>
      </c>
      <c r="E4945" s="80">
        <v>-2.4125985349995549E-2</v>
      </c>
    </row>
    <row r="4946" spans="2:5">
      <c r="B4946" s="444">
        <v>38880</v>
      </c>
      <c r="C4946" s="445">
        <v>35.067985999999998</v>
      </c>
      <c r="D4946" s="446">
        <f t="shared" si="149"/>
        <v>-8.7495306045813015E-2</v>
      </c>
      <c r="E4946" s="80">
        <v>-2.4183686391634041E-2</v>
      </c>
    </row>
    <row r="4947" spans="2:5">
      <c r="B4947" s="444">
        <v>42608</v>
      </c>
      <c r="C4947" s="445">
        <v>317.55453499999999</v>
      </c>
      <c r="D4947" s="446">
        <f t="shared" si="149"/>
        <v>8.8744090967164846E-2</v>
      </c>
      <c r="E4947" s="80">
        <v>-2.418405513274291E-2</v>
      </c>
    </row>
    <row r="4948" spans="2:5">
      <c r="B4948" s="444">
        <v>39135</v>
      </c>
      <c r="C4948" s="445">
        <v>56.181064999999997</v>
      </c>
      <c r="D4948" s="446">
        <f t="shared" si="149"/>
        <v>-9.0560513106525353E-2</v>
      </c>
      <c r="E4948" s="80">
        <v>-2.4211429539804596E-2</v>
      </c>
    </row>
    <row r="4949" spans="2:5">
      <c r="B4949" s="444">
        <v>43032</v>
      </c>
      <c r="C4949" s="445">
        <v>382.09283399999998</v>
      </c>
      <c r="D4949" s="446">
        <f t="shared" si="149"/>
        <v>6.0659091469276172E-2</v>
      </c>
      <c r="E4949" s="80">
        <v>-2.4219589594538182E-2</v>
      </c>
    </row>
    <row r="4950" spans="2:5">
      <c r="B4950" s="444">
        <v>40571</v>
      </c>
      <c r="C4950" s="445">
        <v>91.319473000000002</v>
      </c>
      <c r="D4950" s="446">
        <f t="shared" si="149"/>
        <v>-2.8265250946271081E-3</v>
      </c>
      <c r="E4950" s="80">
        <v>-2.4230884717502899E-2</v>
      </c>
    </row>
    <row r="4951" spans="2:5">
      <c r="B4951" s="444">
        <v>40686</v>
      </c>
      <c r="C4951" s="445">
        <v>91.737801000000005</v>
      </c>
      <c r="D4951" s="446">
        <f t="shared" si="149"/>
        <v>-1.850288278291079E-2</v>
      </c>
      <c r="E4951" s="80">
        <v>-2.4310408949451245E-2</v>
      </c>
    </row>
    <row r="4952" spans="2:5">
      <c r="B4952" s="444">
        <v>41453</v>
      </c>
      <c r="C4952" s="445">
        <v>147.98587000000001</v>
      </c>
      <c r="D4952" s="446">
        <f t="shared" si="149"/>
        <v>5.7528445328843381E-2</v>
      </c>
      <c r="E4952" s="80">
        <v>-2.4390438464120812E-2</v>
      </c>
    </row>
    <row r="4953" spans="2:5">
      <c r="B4953" s="444">
        <v>39198</v>
      </c>
      <c r="C4953" s="445">
        <v>54.028778000000003</v>
      </c>
      <c r="D4953" s="446">
        <f t="shared" si="149"/>
        <v>-9.1587485515643108E-2</v>
      </c>
      <c r="E4953" s="80">
        <v>-2.4423636292427719E-2</v>
      </c>
    </row>
    <row r="4954" spans="2:5">
      <c r="B4954" s="444">
        <v>43150</v>
      </c>
      <c r="C4954" s="445">
        <v>383.60116599999998</v>
      </c>
      <c r="D4954" s="446">
        <f t="shared" si="149"/>
        <v>7.6247724041603293E-2</v>
      </c>
      <c r="E4954" s="80">
        <v>-2.4437030414471761E-2</v>
      </c>
    </row>
    <row r="4955" spans="2:5">
      <c r="B4955" s="444">
        <v>40093</v>
      </c>
      <c r="C4955" s="445">
        <v>56.017937000000003</v>
      </c>
      <c r="D4955" s="446">
        <f t="shared" si="149"/>
        <v>-0.10542639118211428</v>
      </c>
      <c r="E4955" s="80">
        <v>-2.4451860028868344E-2</v>
      </c>
    </row>
    <row r="4956" spans="2:5">
      <c r="B4956" s="444">
        <v>44818</v>
      </c>
      <c r="C4956" s="445">
        <v>858.04663100000005</v>
      </c>
      <c r="D4956" s="446">
        <f t="shared" si="149"/>
        <v>8.5286710577295644E-2</v>
      </c>
      <c r="E4956" s="80">
        <v>-2.4492474712927703E-2</v>
      </c>
    </row>
    <row r="4957" spans="2:5">
      <c r="B4957" s="444">
        <v>41296</v>
      </c>
      <c r="C4957" s="445">
        <v>132.68287699999999</v>
      </c>
      <c r="D4957" s="446">
        <f t="shared" si="149"/>
        <v>5.4048789988800916E-3</v>
      </c>
      <c r="E4957" s="80">
        <v>-2.453835687049144E-2</v>
      </c>
    </row>
    <row r="4958" spans="2:5">
      <c r="B4958" s="444">
        <v>41074</v>
      </c>
      <c r="C4958" s="445">
        <v>90.188927000000007</v>
      </c>
      <c r="D4958" s="446">
        <f t="shared" si="149"/>
        <v>2.7132461426892407E-2</v>
      </c>
      <c r="E4958" s="80">
        <v>-2.455156877800635E-2</v>
      </c>
    </row>
    <row r="4959" spans="2:5">
      <c r="B4959" s="444">
        <v>39989</v>
      </c>
      <c r="C4959" s="445">
        <v>33.770195000000001</v>
      </c>
      <c r="D4959" s="446">
        <f t="shared" si="149"/>
        <v>-8.5317596468354684E-2</v>
      </c>
      <c r="E4959" s="80">
        <v>-2.4594236289281035E-2</v>
      </c>
    </row>
    <row r="4960" spans="2:5">
      <c r="B4960" s="444">
        <v>43719</v>
      </c>
      <c r="C4960" s="445">
        <v>449.13198899999998</v>
      </c>
      <c r="D4960" s="446">
        <f t="shared" si="149"/>
        <v>9.2346900532193965E-2</v>
      </c>
      <c r="E4960" s="80">
        <v>-2.4622113757328479E-2</v>
      </c>
    </row>
    <row r="4961" spans="2:5">
      <c r="B4961" s="444">
        <v>40023</v>
      </c>
      <c r="C4961" s="445">
        <v>42.683781000000003</v>
      </c>
      <c r="D4961" s="446">
        <f t="shared" si="149"/>
        <v>1.4319022758376043E-2</v>
      </c>
      <c r="E4961" s="80">
        <v>-2.4632497490616245E-2</v>
      </c>
    </row>
    <row r="4962" spans="2:5">
      <c r="B4962" s="444">
        <v>39458</v>
      </c>
      <c r="C4962" s="445">
        <v>48.573101000000001</v>
      </c>
      <c r="D4962" s="446">
        <f t="shared" si="149"/>
        <v>-9.3586327299457817E-2</v>
      </c>
      <c r="E4962" s="80">
        <v>-2.4645554987934748E-2</v>
      </c>
    </row>
    <row r="4963" spans="2:5">
      <c r="B4963" s="444">
        <v>43532</v>
      </c>
      <c r="C4963" s="445">
        <v>426.87338299999999</v>
      </c>
      <c r="D4963" s="446">
        <f t="shared" si="149"/>
        <v>0.10313719527646859</v>
      </c>
      <c r="E4963" s="80">
        <v>-2.4648364210811513E-2</v>
      </c>
    </row>
    <row r="4964" spans="2:5">
      <c r="B4964" s="444">
        <v>39462</v>
      </c>
      <c r="C4964" s="445">
        <v>46.555511000000003</v>
      </c>
      <c r="D4964" s="446">
        <f t="shared" si="149"/>
        <v>-8.343011102336606E-2</v>
      </c>
      <c r="E4964" s="80">
        <v>-2.4657040455411727E-2</v>
      </c>
    </row>
    <row r="4965" spans="2:5">
      <c r="B4965" s="444">
        <v>43054</v>
      </c>
      <c r="C4965" s="445">
        <v>355.26504499999999</v>
      </c>
      <c r="D4965" s="446">
        <f t="shared" si="149"/>
        <v>5.5788518600260018E-2</v>
      </c>
      <c r="E4965" s="80">
        <v>-2.4660954521442235E-2</v>
      </c>
    </row>
    <row r="4966" spans="2:5">
      <c r="B4966" s="444">
        <v>40779</v>
      </c>
      <c r="C4966" s="445">
        <v>71.955582000000007</v>
      </c>
      <c r="D4966" s="446">
        <f t="shared" si="149"/>
        <v>4.0572609660874281E-2</v>
      </c>
      <c r="E4966" s="80">
        <v>-2.4685140737791933E-2</v>
      </c>
    </row>
    <row r="4967" spans="2:5">
      <c r="B4967" s="444">
        <v>39189</v>
      </c>
      <c r="C4967" s="445">
        <v>49.681168</v>
      </c>
      <c r="D4967" s="446">
        <f t="shared" si="149"/>
        <v>3.9937373951809851E-2</v>
      </c>
      <c r="E4967" s="80">
        <v>-2.4773009869190843E-2</v>
      </c>
    </row>
    <row r="4968" spans="2:5">
      <c r="B4968" s="444">
        <v>37684</v>
      </c>
      <c r="C4968" s="445">
        <v>12.286336</v>
      </c>
      <c r="D4968" s="446">
        <f t="shared" si="149"/>
        <v>-2.3275102379347934E-2</v>
      </c>
      <c r="E4968" s="80">
        <v>-2.4824312847743113E-2</v>
      </c>
    </row>
    <row r="4969" spans="2:5">
      <c r="B4969" s="444">
        <v>38582</v>
      </c>
      <c r="C4969" s="445">
        <v>34.524639000000001</v>
      </c>
      <c r="D4969" s="446">
        <f t="shared" si="149"/>
        <v>-0.12211881954083137</v>
      </c>
      <c r="E4969" s="80">
        <v>-2.4828204144386357E-2</v>
      </c>
    </row>
    <row r="4970" spans="2:5">
      <c r="B4970" s="444">
        <v>43949</v>
      </c>
      <c r="C4970" s="445">
        <v>402.12896699999999</v>
      </c>
      <c r="D4970" s="446">
        <f t="shared" si="149"/>
        <v>4.4167260631979177E-2</v>
      </c>
      <c r="E4970" s="80">
        <v>-2.483961264588963E-2</v>
      </c>
    </row>
    <row r="4971" spans="2:5">
      <c r="B4971" s="444">
        <v>42090</v>
      </c>
      <c r="C4971" s="445">
        <v>377.867188</v>
      </c>
      <c r="D4971" s="446">
        <f t="shared" si="149"/>
        <v>4.7849034056960837E-2</v>
      </c>
      <c r="E4971" s="80">
        <v>-2.4863323850107921E-2</v>
      </c>
    </row>
    <row r="4972" spans="2:5">
      <c r="B4972" s="444">
        <v>40168</v>
      </c>
      <c r="C4972" s="445">
        <v>64.932129000000003</v>
      </c>
      <c r="D4972" s="446">
        <f t="shared" si="149"/>
        <v>2.9394428640988179E-2</v>
      </c>
      <c r="E4972" s="80">
        <v>-2.4911383299032086E-2</v>
      </c>
    </row>
    <row r="4973" spans="2:5">
      <c r="B4973" s="444">
        <v>39021</v>
      </c>
      <c r="C4973" s="445">
        <v>50.699444</v>
      </c>
      <c r="D4973" s="446">
        <f t="shared" si="149"/>
        <v>-3.4611578426521517E-2</v>
      </c>
      <c r="E4973" s="80">
        <v>-2.4911552064918574E-2</v>
      </c>
    </row>
    <row r="4974" spans="2:5">
      <c r="B4974" s="444">
        <v>40420</v>
      </c>
      <c r="C4974" s="445">
        <v>72.088050999999993</v>
      </c>
      <c r="D4974" s="446">
        <f t="shared" si="149"/>
        <v>3.524229074889873E-2</v>
      </c>
      <c r="E4974" s="80">
        <v>-2.491637982147521E-2</v>
      </c>
    </row>
    <row r="4975" spans="2:5">
      <c r="B4975" s="444">
        <v>39044</v>
      </c>
      <c r="C4975" s="445">
        <v>51.281086000000002</v>
      </c>
      <c r="D4975" s="446">
        <f t="shared" si="149"/>
        <v>-6.5776565453544822E-2</v>
      </c>
      <c r="E4975" s="80">
        <v>-2.4938050271821277E-2</v>
      </c>
    </row>
    <row r="4976" spans="2:5">
      <c r="B4976" s="444">
        <v>41793</v>
      </c>
      <c r="C4976" s="445">
        <v>260.37280299999998</v>
      </c>
      <c r="D4976" s="446">
        <f t="shared" si="149"/>
        <v>0.11272930589206309</v>
      </c>
      <c r="E4976" s="80">
        <v>-2.4949125132784689E-2</v>
      </c>
    </row>
    <row r="4977" spans="2:5">
      <c r="B4977" s="444">
        <v>37559</v>
      </c>
      <c r="C4977" s="445">
        <v>11.785907999999999</v>
      </c>
      <c r="D4977" s="446">
        <f t="shared" si="149"/>
        <v>-7.389782029785974E-2</v>
      </c>
      <c r="E4977" s="80">
        <v>-2.4961865998965327E-2</v>
      </c>
    </row>
    <row r="4978" spans="2:5">
      <c r="B4978" s="444">
        <v>40556</v>
      </c>
      <c r="C4978" s="445">
        <v>85.689857000000003</v>
      </c>
      <c r="D4978" s="446">
        <f t="shared" si="149"/>
        <v>7.881786502806376E-2</v>
      </c>
      <c r="E4978" s="80">
        <v>-2.4965965065413265E-2</v>
      </c>
    </row>
    <row r="4979" spans="2:5">
      <c r="B4979" s="444">
        <v>37593</v>
      </c>
      <c r="C4979" s="445">
        <v>13.931137</v>
      </c>
      <c r="D4979" s="446">
        <f t="shared" si="149"/>
        <v>-4.8711979351181767E-2</v>
      </c>
      <c r="E4979" s="80">
        <v>-2.498071292098869E-2</v>
      </c>
    </row>
    <row r="4980" spans="2:5">
      <c r="B4980" s="444">
        <v>39518</v>
      </c>
      <c r="C4980" s="445">
        <v>44.996730999999997</v>
      </c>
      <c r="D4980" s="446">
        <f t="shared" si="149"/>
        <v>-0.11829540383757253</v>
      </c>
      <c r="E4980" s="80">
        <v>-2.4990908463115358E-2</v>
      </c>
    </row>
    <row r="4981" spans="2:5">
      <c r="B4981" s="444">
        <v>44820</v>
      </c>
      <c r="C4981" s="445">
        <v>825.73181199999999</v>
      </c>
      <c r="D4981" s="446">
        <f t="shared" si="149"/>
        <v>0.18939574874611886</v>
      </c>
      <c r="E4981" s="80">
        <v>-2.5002806093694985E-2</v>
      </c>
    </row>
    <row r="4982" spans="2:5">
      <c r="B4982" s="444">
        <v>37683</v>
      </c>
      <c r="C4982" s="445">
        <v>12.5991</v>
      </c>
      <c r="D4982" s="446">
        <f t="shared" si="149"/>
        <v>-5.358179802565588E-3</v>
      </c>
      <c r="E4982" s="80">
        <v>-2.5057427058833071E-2</v>
      </c>
    </row>
    <row r="4983" spans="2:5">
      <c r="B4983" s="444">
        <v>37886</v>
      </c>
      <c r="C4983" s="445">
        <v>11.855821000000001</v>
      </c>
      <c r="D4983" s="446">
        <f t="shared" si="149"/>
        <v>-9.3462863705972454E-2</v>
      </c>
      <c r="E4983" s="80">
        <v>-2.5113171136993628E-2</v>
      </c>
    </row>
    <row r="4984" spans="2:5">
      <c r="B4984" s="444">
        <v>41792</v>
      </c>
      <c r="C4984" s="445">
        <v>267.03509500000001</v>
      </c>
      <c r="D4984" s="446">
        <f t="shared" si="149"/>
        <v>-6.5641209086031105E-2</v>
      </c>
      <c r="E4984" s="80">
        <v>-2.5201675328868633E-2</v>
      </c>
    </row>
    <row r="4985" spans="2:5">
      <c r="B4985" s="444">
        <v>44728</v>
      </c>
      <c r="C4985" s="445">
        <v>878.51452600000005</v>
      </c>
      <c r="D4985" s="446">
        <f t="shared" si="149"/>
        <v>0.1818109757708668</v>
      </c>
      <c r="E4985" s="80">
        <v>-2.5204683215201862E-2</v>
      </c>
    </row>
    <row r="4986" spans="2:5">
      <c r="B4986" s="444">
        <v>37847</v>
      </c>
      <c r="C4986" s="445">
        <v>12.094996999999999</v>
      </c>
      <c r="D4986" s="446">
        <f t="shared" si="149"/>
        <v>-0.14064167480302447</v>
      </c>
      <c r="E4986" s="80">
        <v>-2.5207440663165381E-2</v>
      </c>
    </row>
    <row r="4987" spans="2:5">
      <c r="B4987" s="444">
        <v>44041</v>
      </c>
      <c r="C4987" s="445">
        <v>594.56585700000005</v>
      </c>
      <c r="D4987" s="446">
        <f t="shared" si="149"/>
        <v>3.2202873415051458E-2</v>
      </c>
      <c r="E4987" s="80">
        <v>-2.5335031553155973E-2</v>
      </c>
    </row>
    <row r="4988" spans="2:5">
      <c r="B4988" s="444">
        <v>42667</v>
      </c>
      <c r="C4988" s="445">
        <v>330.56256100000002</v>
      </c>
      <c r="D4988" s="446">
        <f t="shared" si="149"/>
        <v>9.1506779227423785E-2</v>
      </c>
      <c r="E4988" s="80">
        <v>-2.5368518027762299E-2</v>
      </c>
    </row>
    <row r="4989" spans="2:5">
      <c r="B4989" s="444">
        <v>39090</v>
      </c>
      <c r="C4989" s="445">
        <v>49.279212999999999</v>
      </c>
      <c r="D4989" s="446">
        <f t="shared" si="149"/>
        <v>-1.5067526708324896E-2</v>
      </c>
      <c r="E4989" s="80">
        <v>-2.5390659842024599E-2</v>
      </c>
    </row>
    <row r="4990" spans="2:5">
      <c r="B4990" s="444">
        <v>39688</v>
      </c>
      <c r="C4990" s="445">
        <v>38.275902000000002</v>
      </c>
      <c r="D4990" s="446">
        <f t="shared" si="149"/>
        <v>-3.0144694533762451E-3</v>
      </c>
      <c r="E4990" s="80">
        <v>-2.5451426231912322E-2</v>
      </c>
    </row>
    <row r="4991" spans="2:5">
      <c r="B4991" s="444">
        <v>39808</v>
      </c>
      <c r="C4991" s="445">
        <v>19.942731999999999</v>
      </c>
      <c r="D4991" s="446">
        <f t="shared" si="149"/>
        <v>-5.1851851851851816E-2</v>
      </c>
      <c r="E4991" s="80">
        <v>-2.5453295163441081E-2</v>
      </c>
    </row>
    <row r="4992" spans="2:5">
      <c r="B4992" s="444">
        <v>41985</v>
      </c>
      <c r="C4992" s="445">
        <v>295.53823899999998</v>
      </c>
      <c r="D4992" s="446">
        <f t="shared" si="149"/>
        <v>3.8795556325308622E-2</v>
      </c>
      <c r="E4992" s="80">
        <v>-2.548264632901831E-2</v>
      </c>
    </row>
    <row r="4993" spans="2:5">
      <c r="B4993" s="444">
        <v>40417</v>
      </c>
      <c r="C4993" s="445">
        <v>73.930121999999997</v>
      </c>
      <c r="D4993" s="446">
        <f t="shared" si="149"/>
        <v>7.5291989251602853E-2</v>
      </c>
      <c r="E4993" s="80">
        <v>-2.5489208421335952E-2</v>
      </c>
    </row>
    <row r="4994" spans="2:5">
      <c r="B4994" s="444">
        <v>37587</v>
      </c>
      <c r="C4994" s="445">
        <v>13.364475000000001</v>
      </c>
      <c r="D4994" s="446">
        <f t="shared" si="149"/>
        <v>-6.2395896676625817E-3</v>
      </c>
      <c r="E4994" s="80">
        <v>-2.548928703410136E-2</v>
      </c>
    </row>
    <row r="4995" spans="2:5">
      <c r="B4995" s="444">
        <v>37823</v>
      </c>
      <c r="C4995" s="445">
        <v>11.392182</v>
      </c>
      <c r="D4995" s="446">
        <f t="shared" si="149"/>
        <v>-8.7392930389673107E-2</v>
      </c>
      <c r="E4995" s="80">
        <v>-2.5495644568901632E-2</v>
      </c>
    </row>
    <row r="4996" spans="2:5">
      <c r="B4996" s="444">
        <v>41445</v>
      </c>
      <c r="C4996" s="445">
        <v>144.90600599999999</v>
      </c>
      <c r="D4996" s="446">
        <f t="shared" si="149"/>
        <v>2.2489843296575884E-3</v>
      </c>
      <c r="E4996" s="80">
        <v>-2.5521096126449594E-2</v>
      </c>
    </row>
    <row r="4997" spans="2:5">
      <c r="B4997" s="444">
        <v>41352</v>
      </c>
      <c r="C4997" s="445">
        <v>148.63942</v>
      </c>
      <c r="D4997" s="446">
        <f t="shared" ref="D4997:D5060" si="150">B4997/B4998-1</f>
        <v>-7.7890511762738313E-2</v>
      </c>
      <c r="E4997" s="80">
        <v>-2.5559617218342212E-2</v>
      </c>
    </row>
    <row r="4998" spans="2:5">
      <c r="B4998" s="444">
        <v>44845</v>
      </c>
      <c r="C4998" s="445">
        <v>864.12292500000001</v>
      </c>
      <c r="D4998" s="446">
        <f t="shared" si="150"/>
        <v>0.17660177362648888</v>
      </c>
      <c r="E4998" s="80">
        <v>-2.559043424514762E-2</v>
      </c>
    </row>
    <row r="4999" spans="2:5">
      <c r="B4999" s="444">
        <v>38114</v>
      </c>
      <c r="C4999" s="445">
        <v>21.637246999999999</v>
      </c>
      <c r="D4999" s="446">
        <f t="shared" si="150"/>
        <v>-6.6451123031327275E-2</v>
      </c>
      <c r="E4999" s="80">
        <v>-2.5600602943556039E-2</v>
      </c>
    </row>
    <row r="5000" spans="2:5">
      <c r="B5000" s="444">
        <v>40827</v>
      </c>
      <c r="C5000" s="445">
        <v>74.947524999999999</v>
      </c>
      <c r="D5000" s="446">
        <f t="shared" si="150"/>
        <v>-2.4491063748446895E-2</v>
      </c>
      <c r="E5000" s="80">
        <v>-2.561031570956307E-2</v>
      </c>
    </row>
    <row r="5001" spans="2:5">
      <c r="B5001" s="444">
        <v>41852</v>
      </c>
      <c r="C5001" s="445">
        <v>292.61279300000001</v>
      </c>
      <c r="D5001" s="446">
        <f t="shared" si="150"/>
        <v>3.1294662658321482E-2</v>
      </c>
      <c r="E5001" s="80">
        <v>-2.5625219403723531E-2</v>
      </c>
    </row>
    <row r="5002" spans="2:5">
      <c r="B5002" s="444">
        <v>40582</v>
      </c>
      <c r="C5002" s="445">
        <v>86.163917999999995</v>
      </c>
      <c r="D5002" s="446">
        <f t="shared" si="150"/>
        <v>-9.281530826664286E-2</v>
      </c>
      <c r="E5002" s="80">
        <v>-2.5643366723131389E-2</v>
      </c>
    </row>
    <row r="5003" spans="2:5">
      <c r="B5003" s="444">
        <v>44734</v>
      </c>
      <c r="C5003" s="445">
        <v>875.19146699999999</v>
      </c>
      <c r="D5003" s="446">
        <f t="shared" si="150"/>
        <v>8.0244379512689923E-2</v>
      </c>
      <c r="E5003" s="80">
        <v>-2.5643627552564219E-2</v>
      </c>
    </row>
    <row r="5004" spans="2:5">
      <c r="B5004" s="444">
        <v>41411</v>
      </c>
      <c r="C5004" s="445">
        <v>137.29695100000001</v>
      </c>
      <c r="D5004" s="446">
        <f t="shared" si="150"/>
        <v>1.5448370564723701E-2</v>
      </c>
      <c r="E5004" s="80">
        <v>-2.5646552868172745E-2</v>
      </c>
    </row>
    <row r="5005" spans="2:5">
      <c r="B5005" s="444">
        <v>40781</v>
      </c>
      <c r="C5005" s="445">
        <v>67.421195999999995</v>
      </c>
      <c r="D5005" s="446">
        <f t="shared" si="150"/>
        <v>-7.9414885211855801E-2</v>
      </c>
      <c r="E5005" s="80">
        <v>-2.5647855004405362E-2</v>
      </c>
    </row>
    <row r="5006" spans="2:5">
      <c r="B5006" s="444">
        <v>44299</v>
      </c>
      <c r="C5006" s="445">
        <v>851.660889</v>
      </c>
      <c r="D5006" s="446">
        <f t="shared" si="150"/>
        <v>2.6794613262870026E-2</v>
      </c>
      <c r="E5006" s="80">
        <v>-2.5757878497439379E-2</v>
      </c>
    </row>
    <row r="5007" spans="2:5">
      <c r="B5007" s="444">
        <v>43143</v>
      </c>
      <c r="C5007" s="445">
        <v>394.07025099999998</v>
      </c>
      <c r="D5007" s="446">
        <f t="shared" si="150"/>
        <v>5.867196702002353E-2</v>
      </c>
      <c r="E5007" s="80">
        <v>-2.5777976927538804E-2</v>
      </c>
    </row>
    <row r="5008" spans="2:5">
      <c r="B5008" s="444">
        <v>40752</v>
      </c>
      <c r="C5008" s="445">
        <v>91.245345999999998</v>
      </c>
      <c r="D5008" s="446">
        <f t="shared" si="150"/>
        <v>-1.0633648943918383E-2</v>
      </c>
      <c r="E5008" s="80">
        <v>-2.5793551376732893E-2</v>
      </c>
    </row>
    <row r="5009" spans="2:5">
      <c r="B5009" s="444">
        <v>41190</v>
      </c>
      <c r="C5009" s="445">
        <v>105.259674</v>
      </c>
      <c r="D5009" s="446">
        <f t="shared" si="150"/>
        <v>8.5175329978659953E-2</v>
      </c>
      <c r="E5009" s="80">
        <v>-2.5804335165624637E-2</v>
      </c>
    </row>
    <row r="5010" spans="2:5">
      <c r="B5010" s="444">
        <v>37957</v>
      </c>
      <c r="C5010" s="445">
        <v>21.008053</v>
      </c>
      <c r="D5010" s="446">
        <f t="shared" si="150"/>
        <v>-0.12716443994757054</v>
      </c>
      <c r="E5010" s="80">
        <v>-2.5811795178374064E-2</v>
      </c>
    </row>
    <row r="5011" spans="2:5">
      <c r="B5011" s="444">
        <v>43487</v>
      </c>
      <c r="C5011" s="445">
        <v>397.21762100000001</v>
      </c>
      <c r="D5011" s="446">
        <f t="shared" si="150"/>
        <v>0.15466517975678395</v>
      </c>
      <c r="E5011" s="80">
        <v>-2.5886692610691764E-2</v>
      </c>
    </row>
    <row r="5012" spans="2:5">
      <c r="B5012" s="444">
        <v>37662</v>
      </c>
      <c r="C5012" s="445">
        <v>12.157550000000001</v>
      </c>
      <c r="D5012" s="446">
        <f t="shared" si="150"/>
        <v>-4.9395492061889534E-2</v>
      </c>
      <c r="E5012" s="80">
        <v>-2.5943408886804575E-2</v>
      </c>
    </row>
    <row r="5013" spans="2:5">
      <c r="B5013" s="444">
        <v>39619</v>
      </c>
      <c r="C5013" s="445">
        <v>45.486815999999997</v>
      </c>
      <c r="D5013" s="446">
        <f t="shared" si="150"/>
        <v>-2.2959309494451241E-2</v>
      </c>
      <c r="E5013" s="80">
        <v>-2.5978974105693942E-2</v>
      </c>
    </row>
    <row r="5014" spans="2:5">
      <c r="B5014" s="444">
        <v>40550</v>
      </c>
      <c r="C5014" s="445">
        <v>85.782082000000003</v>
      </c>
      <c r="D5014" s="446">
        <f t="shared" si="150"/>
        <v>-9.2942623867576346E-2</v>
      </c>
      <c r="E5014" s="80">
        <v>-2.606209562916173E-2</v>
      </c>
    </row>
    <row r="5015" spans="2:5">
      <c r="B5015" s="444">
        <v>44705</v>
      </c>
      <c r="C5015" s="445">
        <v>902.91387899999995</v>
      </c>
      <c r="D5015" s="446">
        <f t="shared" si="150"/>
        <v>8.588986859044434E-2</v>
      </c>
      <c r="E5015" s="80">
        <v>-2.6072965629887146E-2</v>
      </c>
    </row>
    <row r="5016" spans="2:5">
      <c r="B5016" s="444">
        <v>41169</v>
      </c>
      <c r="C5016" s="445">
        <v>106.93628699999999</v>
      </c>
      <c r="D5016" s="446">
        <f t="shared" si="150"/>
        <v>8.1658390478442477E-2</v>
      </c>
      <c r="E5016" s="80">
        <v>-2.6078567095616845E-2</v>
      </c>
    </row>
    <row r="5017" spans="2:5">
      <c r="B5017" s="444">
        <v>38061</v>
      </c>
      <c r="C5017" s="445">
        <v>20.344125999999999</v>
      </c>
      <c r="D5017" s="446">
        <f t="shared" si="150"/>
        <v>-2.2748863840603928E-2</v>
      </c>
      <c r="E5017" s="80">
        <v>-2.6080618233913722E-2</v>
      </c>
    </row>
    <row r="5018" spans="2:5">
      <c r="B5018" s="444">
        <v>38947</v>
      </c>
      <c r="C5018" s="445">
        <v>46.505363000000003</v>
      </c>
      <c r="D5018" s="446">
        <f t="shared" si="150"/>
        <v>2.9118773946360088E-2</v>
      </c>
      <c r="E5018" s="80">
        <v>-2.6097513882268886E-2</v>
      </c>
    </row>
    <row r="5019" spans="2:5">
      <c r="B5019" s="444">
        <v>37845</v>
      </c>
      <c r="C5019" s="445">
        <v>12.451915</v>
      </c>
      <c r="D5019" s="446">
        <f t="shared" si="150"/>
        <v>-4.3085792308275805E-2</v>
      </c>
      <c r="E5019" s="80">
        <v>-2.618753807158003E-2</v>
      </c>
    </row>
    <row r="5020" spans="2:5">
      <c r="B5020" s="444">
        <v>39549</v>
      </c>
      <c r="C5020" s="445">
        <v>39.077457000000003</v>
      </c>
      <c r="D5020" s="446">
        <f t="shared" si="150"/>
        <v>1.0837060702875378E-2</v>
      </c>
      <c r="E5020" s="80">
        <v>-2.6204285283994988E-2</v>
      </c>
    </row>
    <row r="5021" spans="2:5">
      <c r="B5021" s="444">
        <v>39125</v>
      </c>
      <c r="C5021" s="445">
        <v>52.997089000000003</v>
      </c>
      <c r="D5021" s="446">
        <f t="shared" si="150"/>
        <v>-7.4583322763134285E-3</v>
      </c>
      <c r="E5021" s="80">
        <v>-2.6220329164059586E-2</v>
      </c>
    </row>
    <row r="5022" spans="2:5">
      <c r="B5022" s="444">
        <v>39419</v>
      </c>
      <c r="C5022" s="445">
        <v>52.759566999999997</v>
      </c>
      <c r="D5022" s="446">
        <f t="shared" si="150"/>
        <v>-3.0068157771708348E-2</v>
      </c>
      <c r="E5022" s="80">
        <v>-2.6221598050655381E-2</v>
      </c>
    </row>
    <row r="5023" spans="2:5">
      <c r="B5023" s="444">
        <v>40641</v>
      </c>
      <c r="C5023" s="445">
        <v>89.736732000000003</v>
      </c>
      <c r="D5023" s="446">
        <f t="shared" si="150"/>
        <v>-1.3256610095418453E-2</v>
      </c>
      <c r="E5023" s="80">
        <v>-2.6312714217105126E-2</v>
      </c>
    </row>
    <row r="5024" spans="2:5">
      <c r="B5024" s="444">
        <v>41187</v>
      </c>
      <c r="C5024" s="445">
        <v>108.047775</v>
      </c>
      <c r="D5024" s="446">
        <f t="shared" si="150"/>
        <v>-5.5777166437414039E-2</v>
      </c>
      <c r="E5024" s="80">
        <v>-2.6313059423053287E-2</v>
      </c>
    </row>
    <row r="5025" spans="2:5">
      <c r="B5025" s="444">
        <v>43620</v>
      </c>
      <c r="C5025" s="445">
        <v>460.22555499999999</v>
      </c>
      <c r="D5025" s="446">
        <f t="shared" si="150"/>
        <v>6.2063256312239856E-2</v>
      </c>
      <c r="E5025" s="80">
        <v>-2.6318072941575954E-2</v>
      </c>
    </row>
    <row r="5026" spans="2:5">
      <c r="B5026" s="444">
        <v>41071</v>
      </c>
      <c r="C5026" s="445">
        <v>90.89537</v>
      </c>
      <c r="D5026" s="446">
        <f t="shared" si="150"/>
        <v>5.9924127074246991E-2</v>
      </c>
      <c r="E5026" s="80">
        <v>-2.6432712850188667E-2</v>
      </c>
    </row>
    <row r="5027" spans="2:5">
      <c r="B5027" s="444">
        <v>38749</v>
      </c>
      <c r="C5027" s="445">
        <v>49.022190000000002</v>
      </c>
      <c r="D5027" s="446">
        <f t="shared" si="150"/>
        <v>-7.4120092709851648E-2</v>
      </c>
      <c r="E5027" s="80">
        <v>-2.6564584554458315E-2</v>
      </c>
    </row>
    <row r="5028" spans="2:5">
      <c r="B5028" s="444">
        <v>41851</v>
      </c>
      <c r="C5028" s="445">
        <v>300.30825800000002</v>
      </c>
      <c r="D5028" s="446">
        <f t="shared" si="150"/>
        <v>8.9529313756117945E-2</v>
      </c>
      <c r="E5028" s="80">
        <v>-2.6571851256658063E-2</v>
      </c>
    </row>
    <row r="5029" spans="2:5">
      <c r="B5029" s="444">
        <v>38412</v>
      </c>
      <c r="C5029" s="445">
        <v>25.574057</v>
      </c>
      <c r="D5029" s="446">
        <f t="shared" si="150"/>
        <v>-7.50782566819167E-2</v>
      </c>
      <c r="E5029" s="80">
        <v>-2.6575191684213406E-2</v>
      </c>
    </row>
    <row r="5030" spans="2:5">
      <c r="B5030" s="444">
        <v>41530</v>
      </c>
      <c r="C5030" s="445">
        <v>199.42817700000001</v>
      </c>
      <c r="D5030" s="446">
        <f t="shared" si="150"/>
        <v>-1.1425850987860087E-2</v>
      </c>
      <c r="E5030" s="80">
        <v>-2.662051521418296E-2</v>
      </c>
    </row>
    <row r="5031" spans="2:5">
      <c r="B5031" s="444">
        <v>42010</v>
      </c>
      <c r="C5031" s="445">
        <v>300.14965799999999</v>
      </c>
      <c r="D5031" s="446">
        <f t="shared" si="150"/>
        <v>5.1854077468138859E-2</v>
      </c>
      <c r="E5031" s="80">
        <v>-2.6706699229361086E-2</v>
      </c>
    </row>
    <row r="5032" spans="2:5">
      <c r="B5032" s="444">
        <v>39939</v>
      </c>
      <c r="C5032" s="445">
        <v>26.722649000000001</v>
      </c>
      <c r="D5032" s="446">
        <f t="shared" si="150"/>
        <v>-9.6607102465505523E-2</v>
      </c>
      <c r="E5032" s="80">
        <v>-2.6724011900470246E-2</v>
      </c>
    </row>
    <row r="5033" spans="2:5">
      <c r="B5033" s="444">
        <v>44210</v>
      </c>
      <c r="C5033" s="445">
        <v>886.46350099999995</v>
      </c>
      <c r="D5033" s="446">
        <f t="shared" si="150"/>
        <v>-1.6834567571774817E-2</v>
      </c>
      <c r="E5033" s="80">
        <v>-2.6753099673352709E-2</v>
      </c>
    </row>
    <row r="5034" spans="2:5">
      <c r="B5034" s="444">
        <v>44967</v>
      </c>
      <c r="C5034" s="445">
        <v>1046.7905270000001</v>
      </c>
      <c r="D5034" s="446">
        <f t="shared" si="150"/>
        <v>0.19190500172290403</v>
      </c>
      <c r="E5034" s="80">
        <v>-2.6780782642030099E-2</v>
      </c>
    </row>
    <row r="5035" spans="2:5">
      <c r="B5035" s="444">
        <v>37727</v>
      </c>
      <c r="C5035" s="445">
        <v>10.682010999999999</v>
      </c>
      <c r="D5035" s="446">
        <f t="shared" si="150"/>
        <v>-0.11434809145969294</v>
      </c>
      <c r="E5035" s="80">
        <v>-2.6818404610627677E-2</v>
      </c>
    </row>
    <row r="5036" spans="2:5">
      <c r="B5036" s="444">
        <v>42598</v>
      </c>
      <c r="C5036" s="445">
        <v>323.100281</v>
      </c>
      <c r="D5036" s="446">
        <f t="shared" si="150"/>
        <v>-6.1097641613400921E-2</v>
      </c>
      <c r="E5036" s="80">
        <v>-2.6836439214314112E-2</v>
      </c>
    </row>
    <row r="5037" spans="2:5">
      <c r="B5037" s="444">
        <v>45370</v>
      </c>
      <c r="C5037" s="445">
        <v>1565.959595</v>
      </c>
      <c r="D5037" s="446">
        <f t="shared" si="150"/>
        <v>0.19065739404277648</v>
      </c>
      <c r="E5037" s="80">
        <v>-2.6925930735496539E-2</v>
      </c>
    </row>
    <row r="5038" spans="2:5">
      <c r="B5038" s="444">
        <v>38105</v>
      </c>
      <c r="C5038" s="445">
        <v>21.204964</v>
      </c>
      <c r="D5038" s="446">
        <f t="shared" si="150"/>
        <v>-0.13599981860644406</v>
      </c>
      <c r="E5038" s="80">
        <v>-2.6934034413140795E-2</v>
      </c>
    </row>
    <row r="5039" spans="2:5">
      <c r="B5039" s="444">
        <v>44103</v>
      </c>
      <c r="C5039" s="445">
        <v>697.83459500000004</v>
      </c>
      <c r="D5039" s="446">
        <f t="shared" si="150"/>
        <v>4.1666666666666519E-3</v>
      </c>
      <c r="E5039" s="80">
        <v>-2.6938150905824076E-2</v>
      </c>
    </row>
    <row r="5040" spans="2:5">
      <c r="B5040" s="444">
        <v>43920</v>
      </c>
      <c r="C5040" s="445">
        <v>357.65661599999999</v>
      </c>
      <c r="D5040" s="446">
        <f t="shared" si="150"/>
        <v>0.1016353968094712</v>
      </c>
      <c r="E5040" s="80">
        <v>-2.7052068574038635E-2</v>
      </c>
    </row>
    <row r="5041" spans="2:5">
      <c r="B5041" s="444">
        <v>39868</v>
      </c>
      <c r="C5041" s="445">
        <v>18.101509</v>
      </c>
      <c r="D5041" s="446">
        <f t="shared" si="150"/>
        <v>-9.1037596042041868E-2</v>
      </c>
      <c r="E5041" s="80">
        <v>-2.705303451910801E-2</v>
      </c>
    </row>
    <row r="5042" spans="2:5">
      <c r="B5042" s="444">
        <v>43861</v>
      </c>
      <c r="C5042" s="445">
        <v>504.81668100000002</v>
      </c>
      <c r="D5042" s="446">
        <f t="shared" si="150"/>
        <v>2.3880666697791764E-2</v>
      </c>
      <c r="E5042" s="80">
        <v>-2.7062486327191215E-2</v>
      </c>
    </row>
    <row r="5043" spans="2:5">
      <c r="B5043" s="444">
        <v>42838</v>
      </c>
      <c r="C5043" s="445">
        <v>334.93014499999998</v>
      </c>
      <c r="D5043" s="446">
        <f t="shared" si="150"/>
        <v>1.4253243678378658E-2</v>
      </c>
      <c r="E5043" s="80">
        <v>-2.711484337732184E-2</v>
      </c>
    </row>
    <row r="5044" spans="2:5">
      <c r="B5044" s="444">
        <v>42236</v>
      </c>
      <c r="C5044" s="445">
        <v>380.94638099999997</v>
      </c>
      <c r="D5044" s="446">
        <f t="shared" si="150"/>
        <v>4.7649758154532984E-2</v>
      </c>
      <c r="E5044" s="80">
        <v>-2.722258487894913E-2</v>
      </c>
    </row>
    <row r="5045" spans="2:5">
      <c r="B5045" s="444">
        <v>40315</v>
      </c>
      <c r="C5045" s="445">
        <v>72.280501999999998</v>
      </c>
      <c r="D5045" s="446">
        <f t="shared" si="150"/>
        <v>2.3977038937288864E-2</v>
      </c>
      <c r="E5045" s="80">
        <v>-2.7256676165068661E-2</v>
      </c>
    </row>
    <row r="5046" spans="2:5">
      <c r="B5046" s="444">
        <v>39371</v>
      </c>
      <c r="C5046" s="445">
        <v>50.336151000000001</v>
      </c>
      <c r="D5046" s="446">
        <f t="shared" si="150"/>
        <v>3.2438244086641754E-2</v>
      </c>
      <c r="E5046" s="80">
        <v>-2.7260885525031808E-2</v>
      </c>
    </row>
    <row r="5047" spans="2:5">
      <c r="B5047" s="444">
        <v>38134</v>
      </c>
      <c r="C5047" s="445">
        <v>24.611557000000001</v>
      </c>
      <c r="D5047" s="446">
        <f t="shared" si="150"/>
        <v>-0.14616452465182928</v>
      </c>
      <c r="E5047" s="80">
        <v>-2.7261668198800604E-2</v>
      </c>
    </row>
    <row r="5048" spans="2:5">
      <c r="B5048" s="444">
        <v>44662</v>
      </c>
      <c r="C5048" s="445">
        <v>1015.012146</v>
      </c>
      <c r="D5048" s="446">
        <f t="shared" si="150"/>
        <v>0.1774227565116524</v>
      </c>
      <c r="E5048" s="80">
        <v>-2.7330671980266397E-2</v>
      </c>
    </row>
    <row r="5049" spans="2:5">
      <c r="B5049" s="444">
        <v>37932</v>
      </c>
      <c r="C5049" s="445">
        <v>18.070732</v>
      </c>
      <c r="D5049" s="446">
        <f t="shared" si="150"/>
        <v>-6.1576903094925917E-2</v>
      </c>
      <c r="E5049" s="80">
        <v>-2.7332308278923745E-2</v>
      </c>
    </row>
    <row r="5050" spans="2:5">
      <c r="B5050" s="444">
        <v>40421</v>
      </c>
      <c r="C5050" s="445">
        <v>70.117690999999994</v>
      </c>
      <c r="D5050" s="446">
        <f t="shared" si="150"/>
        <v>1.5781670142990034E-2</v>
      </c>
      <c r="E5050" s="80">
        <v>-2.7332685135293744E-2</v>
      </c>
    </row>
    <row r="5051" spans="2:5">
      <c r="B5051" s="444">
        <v>39793</v>
      </c>
      <c r="C5051" s="445">
        <v>20.401800000000001</v>
      </c>
      <c r="D5051" s="446">
        <f t="shared" si="150"/>
        <v>5.1389769604734736E-2</v>
      </c>
      <c r="E5051" s="80">
        <v>-2.7356985225235109E-2</v>
      </c>
    </row>
    <row r="5052" spans="2:5">
      <c r="B5052" s="444">
        <v>37848</v>
      </c>
      <c r="C5052" s="445">
        <v>11.763828</v>
      </c>
      <c r="D5052" s="446">
        <f t="shared" si="150"/>
        <v>-4.2767900048053864E-2</v>
      </c>
      <c r="E5052" s="80">
        <v>-2.7380659953863518E-2</v>
      </c>
    </row>
    <row r="5053" spans="2:5">
      <c r="B5053" s="444">
        <v>39539</v>
      </c>
      <c r="C5053" s="445">
        <v>41.774203999999997</v>
      </c>
      <c r="D5053" s="446">
        <f t="shared" si="150"/>
        <v>-5.7083941055172671E-3</v>
      </c>
      <c r="E5053" s="80">
        <v>-2.7443223253562188E-2</v>
      </c>
    </row>
    <row r="5054" spans="2:5">
      <c r="B5054" s="444">
        <v>39766</v>
      </c>
      <c r="C5054" s="445">
        <v>26.546168999999999</v>
      </c>
      <c r="D5054" s="446">
        <f t="shared" si="150"/>
        <v>-8.174386920980925E-2</v>
      </c>
      <c r="E5054" s="80">
        <v>-2.7490670073199719E-2</v>
      </c>
    </row>
    <row r="5055" spans="2:5">
      <c r="B5055" s="444">
        <v>43306</v>
      </c>
      <c r="C5055" s="445">
        <v>405.50470000000001</v>
      </c>
      <c r="D5055" s="446">
        <f t="shared" si="150"/>
        <v>0.13801440058863723</v>
      </c>
      <c r="E5055" s="80">
        <v>-2.7531296324151855E-2</v>
      </c>
    </row>
    <row r="5056" spans="2:5">
      <c r="B5056" s="444">
        <v>38054</v>
      </c>
      <c r="C5056" s="445">
        <v>21.1523</v>
      </c>
      <c r="D5056" s="446">
        <f t="shared" si="150"/>
        <v>-5.335953630687329E-2</v>
      </c>
      <c r="E5056" s="80">
        <v>-2.7537242652957761E-2</v>
      </c>
    </row>
    <row r="5057" spans="2:5">
      <c r="B5057" s="444">
        <v>40199</v>
      </c>
      <c r="C5057" s="445">
        <v>67.538901999999993</v>
      </c>
      <c r="D5057" s="446">
        <f t="shared" si="150"/>
        <v>-0.10734350365287681</v>
      </c>
      <c r="E5057" s="80">
        <v>-2.7559125805500351E-2</v>
      </c>
    </row>
    <row r="5058" spans="2:5">
      <c r="B5058" s="444">
        <v>45033</v>
      </c>
      <c r="C5058" s="445">
        <v>977.87408400000004</v>
      </c>
      <c r="D5058" s="446">
        <f t="shared" si="150"/>
        <v>0.11719467116524851</v>
      </c>
      <c r="E5058" s="80">
        <v>-2.7662436230567633E-2</v>
      </c>
    </row>
    <row r="5059" spans="2:5">
      <c r="B5059" s="444">
        <v>40309</v>
      </c>
      <c r="C5059" s="445">
        <v>71.024970999999994</v>
      </c>
      <c r="D5059" s="446">
        <f t="shared" si="150"/>
        <v>6.1880927291886101E-2</v>
      </c>
      <c r="E5059" s="80">
        <v>-2.7725648199935171E-2</v>
      </c>
    </row>
    <row r="5060" spans="2:5">
      <c r="B5060" s="444">
        <v>37960</v>
      </c>
      <c r="C5060" s="445">
        <v>20.038761000000001</v>
      </c>
      <c r="D5060" s="446">
        <f t="shared" si="150"/>
        <v>-2.4214693331962356E-2</v>
      </c>
      <c r="E5060" s="80">
        <v>-2.7727774309436626E-2</v>
      </c>
    </row>
    <row r="5061" spans="2:5">
      <c r="B5061" s="444">
        <v>38902</v>
      </c>
      <c r="C5061" s="445">
        <v>40.012248999999997</v>
      </c>
      <c r="D5061" s="446">
        <f t="shared" ref="D5061:D5124" si="151">B5061/B5062-1</f>
        <v>-8.3213536634223373E-2</v>
      </c>
      <c r="E5061" s="80">
        <v>-2.7802295307272851E-2</v>
      </c>
    </row>
    <row r="5062" spans="2:5">
      <c r="B5062" s="444">
        <v>42433</v>
      </c>
      <c r="C5062" s="445">
        <v>335.40020800000002</v>
      </c>
      <c r="D5062" s="446">
        <f t="shared" si="151"/>
        <v>9.9642375868145505E-2</v>
      </c>
      <c r="E5062" s="80">
        <v>-2.7813273956278417E-2</v>
      </c>
    </row>
    <row r="5063" spans="2:5">
      <c r="B5063" s="444">
        <v>38588</v>
      </c>
      <c r="C5063" s="445">
        <v>33.446292999999997</v>
      </c>
      <c r="D5063" s="446">
        <f t="shared" si="151"/>
        <v>-2.0658849804578439E-2</v>
      </c>
      <c r="E5063" s="80">
        <v>-2.783080974420904E-2</v>
      </c>
    </row>
    <row r="5064" spans="2:5">
      <c r="B5064" s="444">
        <v>39402</v>
      </c>
      <c r="C5064" s="445">
        <v>48.714770999999999</v>
      </c>
      <c r="D5064" s="446">
        <f t="shared" si="151"/>
        <v>-6.488513385228778E-2</v>
      </c>
      <c r="E5064" s="80">
        <v>-2.7838164137929833E-2</v>
      </c>
    </row>
    <row r="5065" spans="2:5">
      <c r="B5065" s="444">
        <v>42136</v>
      </c>
      <c r="C5065" s="445">
        <v>360.95693999999997</v>
      </c>
      <c r="D5065" s="446">
        <f t="shared" si="151"/>
        <v>7.8667793052249024E-2</v>
      </c>
      <c r="E5065" s="80">
        <v>-2.7869333995057199E-2</v>
      </c>
    </row>
    <row r="5066" spans="2:5">
      <c r="B5066" s="444">
        <v>39063</v>
      </c>
      <c r="C5066" s="445">
        <v>48.213448</v>
      </c>
      <c r="D5066" s="446">
        <f t="shared" si="151"/>
        <v>2.9246699865623338E-2</v>
      </c>
      <c r="E5066" s="80">
        <v>-2.7869635611873389E-2</v>
      </c>
    </row>
    <row r="5067" spans="2:5">
      <c r="B5067" s="444">
        <v>37953</v>
      </c>
      <c r="C5067" s="445">
        <v>19.991268000000002</v>
      </c>
      <c r="D5067" s="446">
        <f t="shared" si="151"/>
        <v>-0.14746843973224311</v>
      </c>
      <c r="E5067" s="80">
        <v>-2.793174500615192E-2</v>
      </c>
    </row>
    <row r="5068" spans="2:5">
      <c r="B5068" s="444">
        <v>44518</v>
      </c>
      <c r="C5068" s="445">
        <v>994.73754899999994</v>
      </c>
      <c r="D5068" s="446">
        <f t="shared" si="151"/>
        <v>4.6488535836792799E-3</v>
      </c>
      <c r="E5068" s="80">
        <v>-2.7983861865747972E-2</v>
      </c>
    </row>
    <row r="5069" spans="2:5">
      <c r="B5069" s="444">
        <v>44312</v>
      </c>
      <c r="C5069" s="445">
        <v>804.37506099999996</v>
      </c>
      <c r="D5069" s="446">
        <f t="shared" si="151"/>
        <v>9.9062453494717095E-2</v>
      </c>
      <c r="E5069" s="80">
        <v>-2.809623004963091E-2</v>
      </c>
    </row>
    <row r="5070" spans="2:5">
      <c r="B5070" s="444">
        <v>40318</v>
      </c>
      <c r="C5070" s="445">
        <v>66.241089000000002</v>
      </c>
      <c r="D5070" s="446">
        <f t="shared" si="151"/>
        <v>7.40582876018967E-2</v>
      </c>
      <c r="E5070" s="80">
        <v>-2.8103044737013527E-2</v>
      </c>
    </row>
    <row r="5071" spans="2:5">
      <c r="B5071" s="444">
        <v>37538</v>
      </c>
      <c r="C5071" s="445">
        <v>14.489953</v>
      </c>
      <c r="D5071" s="446">
        <f t="shared" si="151"/>
        <v>-5.3266078184110999E-2</v>
      </c>
      <c r="E5071" s="80">
        <v>-2.8172622588305996E-2</v>
      </c>
    </row>
    <row r="5072" spans="2:5">
      <c r="B5072" s="444">
        <v>39650</v>
      </c>
      <c r="C5072" s="445">
        <v>33.551228000000002</v>
      </c>
      <c r="D5072" s="446">
        <f t="shared" si="151"/>
        <v>-0.12499448294125437</v>
      </c>
      <c r="E5072" s="80">
        <v>-2.8210776177443164E-2</v>
      </c>
    </row>
    <row r="5073" spans="2:5">
      <c r="B5073" s="444">
        <v>45314</v>
      </c>
      <c r="C5073" s="445">
        <v>1492.026611</v>
      </c>
      <c r="D5073" s="446">
        <f t="shared" si="151"/>
        <v>8.4378290418301916E-2</v>
      </c>
      <c r="E5073" s="80">
        <v>-2.8253337068646966E-2</v>
      </c>
    </row>
    <row r="5074" spans="2:5">
      <c r="B5074" s="444">
        <v>41788</v>
      </c>
      <c r="C5074" s="445">
        <v>270.30831899999998</v>
      </c>
      <c r="D5074" s="446">
        <f t="shared" si="151"/>
        <v>0.10585371017254164</v>
      </c>
      <c r="E5074" s="80">
        <v>-2.8254942163751462E-2</v>
      </c>
    </row>
    <row r="5075" spans="2:5">
      <c r="B5075" s="444">
        <v>37788</v>
      </c>
      <c r="C5075" s="445">
        <v>10.744567999999999</v>
      </c>
      <c r="D5075" s="446">
        <f t="shared" si="151"/>
        <v>-0.13647166361974405</v>
      </c>
      <c r="E5075" s="80">
        <v>-2.8285578138160128E-2</v>
      </c>
    </row>
    <row r="5076" spans="2:5">
      <c r="B5076" s="444">
        <v>43760</v>
      </c>
      <c r="C5076" s="445">
        <v>451.99826000000002</v>
      </c>
      <c r="D5076" s="446">
        <f t="shared" si="151"/>
        <v>0.1088868053619847</v>
      </c>
      <c r="E5076" s="80">
        <v>-2.8343217084240924E-2</v>
      </c>
    </row>
    <row r="5077" spans="2:5">
      <c r="B5077" s="444">
        <v>39463</v>
      </c>
      <c r="C5077" s="445">
        <v>45.235695</v>
      </c>
      <c r="D5077" s="446">
        <f t="shared" si="151"/>
        <v>-5.4938131599505668E-3</v>
      </c>
      <c r="E5077" s="80">
        <v>-2.8349296821164827E-2</v>
      </c>
    </row>
    <row r="5078" spans="2:5">
      <c r="B5078" s="444">
        <v>39681</v>
      </c>
      <c r="C5078" s="445">
        <v>37.993972999999997</v>
      </c>
      <c r="D5078" s="446">
        <f t="shared" si="151"/>
        <v>-8.6385927750788571E-2</v>
      </c>
      <c r="E5078" s="80">
        <v>-2.8402832644787934E-2</v>
      </c>
    </row>
    <row r="5079" spans="2:5">
      <c r="B5079" s="444">
        <v>43433</v>
      </c>
      <c r="C5079" s="445">
        <v>427.91412400000002</v>
      </c>
      <c r="D5079" s="446">
        <f t="shared" si="151"/>
        <v>8.3684722672721312E-2</v>
      </c>
      <c r="E5079" s="80">
        <v>-2.8424722789875845E-2</v>
      </c>
    </row>
    <row r="5080" spans="2:5">
      <c r="B5080" s="444">
        <v>40079</v>
      </c>
      <c r="C5080" s="445">
        <v>60.366034999999997</v>
      </c>
      <c r="D5080" s="446">
        <f t="shared" si="151"/>
        <v>-7.7647112972637156E-2</v>
      </c>
      <c r="E5080" s="80">
        <v>-2.8429767596788391E-2</v>
      </c>
    </row>
    <row r="5081" spans="2:5">
      <c r="B5081" s="444">
        <v>43453</v>
      </c>
      <c r="C5081" s="445">
        <v>404.14233400000001</v>
      </c>
      <c r="D5081" s="446">
        <f t="shared" si="151"/>
        <v>0.10035452013167889</v>
      </c>
      <c r="E5081" s="80">
        <v>-2.847122038219152E-2</v>
      </c>
    </row>
    <row r="5082" spans="2:5">
      <c r="B5082" s="444">
        <v>39490</v>
      </c>
      <c r="C5082" s="445">
        <v>42.215178999999999</v>
      </c>
      <c r="D5082" s="446">
        <f t="shared" si="151"/>
        <v>-3.7086560536871982E-3</v>
      </c>
      <c r="E5082" s="80">
        <v>-2.8493498631957159E-2</v>
      </c>
    </row>
    <row r="5083" spans="2:5">
      <c r="B5083" s="444">
        <v>39637</v>
      </c>
      <c r="C5083" s="445">
        <v>40.411842</v>
      </c>
      <c r="D5083" s="446">
        <f t="shared" si="151"/>
        <v>3.3128290674034222E-2</v>
      </c>
      <c r="E5083" s="80">
        <v>-2.8548179626499692E-2</v>
      </c>
    </row>
    <row r="5084" spans="2:5">
      <c r="B5084" s="444">
        <v>38366</v>
      </c>
      <c r="C5084" s="445">
        <v>23.448354999999999</v>
      </c>
      <c r="D5084" s="446">
        <f t="shared" si="151"/>
        <v>-0.10206660893580177</v>
      </c>
      <c r="E5084" s="80">
        <v>-2.8574949975350261E-2</v>
      </c>
    </row>
    <row r="5085" spans="2:5">
      <c r="B5085" s="444">
        <v>42727</v>
      </c>
      <c r="C5085" s="445">
        <v>326.14547700000003</v>
      </c>
      <c r="D5085" s="446">
        <f t="shared" si="151"/>
        <v>-4.3496753973584101E-2</v>
      </c>
      <c r="E5085" s="80">
        <v>-2.8576859391628684E-2</v>
      </c>
    </row>
    <row r="5086" spans="2:5">
      <c r="B5086" s="444">
        <v>44670</v>
      </c>
      <c r="C5086" s="445">
        <v>958.37383999999997</v>
      </c>
      <c r="D5086" s="446">
        <f t="shared" si="151"/>
        <v>-9.9075736418644533E-3</v>
      </c>
      <c r="E5086" s="80">
        <v>-2.8590814308754098E-2</v>
      </c>
    </row>
    <row r="5087" spans="2:5">
      <c r="B5087" s="444">
        <v>45117</v>
      </c>
      <c r="C5087" s="445">
        <v>1073.1258539999999</v>
      </c>
      <c r="D5087" s="446">
        <f t="shared" si="151"/>
        <v>0.16828939872598281</v>
      </c>
      <c r="E5087" s="80">
        <v>-2.8593626748459333E-2</v>
      </c>
    </row>
    <row r="5088" spans="2:5">
      <c r="B5088" s="444">
        <v>38618</v>
      </c>
      <c r="C5088" s="445">
        <v>35.086575000000003</v>
      </c>
      <c r="D5088" s="446">
        <f t="shared" si="151"/>
        <v>-4.318525309085508E-2</v>
      </c>
      <c r="E5088" s="80">
        <v>-2.8679695699299734E-2</v>
      </c>
    </row>
    <row r="5089" spans="2:5">
      <c r="B5089" s="444">
        <v>40361</v>
      </c>
      <c r="C5089" s="445">
        <v>64.692276000000007</v>
      </c>
      <c r="D5089" s="446">
        <f t="shared" si="151"/>
        <v>1.6752317613865308E-2</v>
      </c>
      <c r="E5089" s="80">
        <v>-2.8756182960223531E-2</v>
      </c>
    </row>
    <row r="5090" spans="2:5">
      <c r="B5090" s="444">
        <v>39696</v>
      </c>
      <c r="C5090" s="445">
        <v>41.761749000000002</v>
      </c>
      <c r="D5090" s="446">
        <f t="shared" si="151"/>
        <v>-6.7249400817707583E-2</v>
      </c>
      <c r="E5090" s="80">
        <v>-2.8809725002804654E-2</v>
      </c>
    </row>
    <row r="5091" spans="2:5">
      <c r="B5091" s="444">
        <v>42558</v>
      </c>
      <c r="C5091" s="445">
        <v>290.26739500000002</v>
      </c>
      <c r="D5091" s="446">
        <f t="shared" si="151"/>
        <v>1.8743267504488292E-2</v>
      </c>
      <c r="E5091" s="80">
        <v>-2.8846326665503463E-2</v>
      </c>
    </row>
    <row r="5092" spans="2:5">
      <c r="B5092" s="444">
        <v>41775</v>
      </c>
      <c r="C5092" s="445">
        <v>263.62664799999999</v>
      </c>
      <c r="D5092" s="446">
        <f t="shared" si="151"/>
        <v>0.10726781170483468</v>
      </c>
      <c r="E5092" s="80">
        <v>-2.8916063270774006E-2</v>
      </c>
    </row>
    <row r="5093" spans="2:5">
      <c r="B5093" s="444">
        <v>37728</v>
      </c>
      <c r="C5093" s="445">
        <v>10.372920000000001</v>
      </c>
      <c r="D5093" s="446">
        <f t="shared" si="151"/>
        <v>-0.10717750905175472</v>
      </c>
      <c r="E5093" s="80">
        <v>-2.8935656404023402E-2</v>
      </c>
    </row>
    <row r="5094" spans="2:5">
      <c r="B5094" s="444">
        <v>42257</v>
      </c>
      <c r="C5094" s="445">
        <v>362.973907</v>
      </c>
      <c r="D5094" s="446">
        <f t="shared" si="151"/>
        <v>-4.0049977283053151E-2</v>
      </c>
      <c r="E5094" s="80">
        <v>-2.8944390338312309E-2</v>
      </c>
    </row>
    <row r="5095" spans="2:5">
      <c r="B5095" s="444">
        <v>44020</v>
      </c>
      <c r="C5095" s="445">
        <v>490.73220800000001</v>
      </c>
      <c r="D5095" s="446">
        <f t="shared" si="151"/>
        <v>5.5331799002685145E-2</v>
      </c>
      <c r="E5095" s="80">
        <v>-2.8966899315834738E-2</v>
      </c>
    </row>
    <row r="5096" spans="2:5">
      <c r="B5096" s="444">
        <v>41712</v>
      </c>
      <c r="C5096" s="445">
        <v>272.85040300000003</v>
      </c>
      <c r="D5096" s="446">
        <f t="shared" si="151"/>
        <v>-3.8805419854364476E-2</v>
      </c>
      <c r="E5096" s="80">
        <v>-2.9022580734242132E-2</v>
      </c>
    </row>
    <row r="5097" spans="2:5">
      <c r="B5097" s="444">
        <v>43396</v>
      </c>
      <c r="C5097" s="445">
        <v>400.96255500000001</v>
      </c>
      <c r="D5097" s="446">
        <f t="shared" si="151"/>
        <v>0.11753193242686444</v>
      </c>
      <c r="E5097" s="80">
        <v>-2.9079992491787054E-2</v>
      </c>
    </row>
    <row r="5098" spans="2:5">
      <c r="B5098" s="444">
        <v>38832</v>
      </c>
      <c r="C5098" s="445">
        <v>48.096271999999999</v>
      </c>
      <c r="D5098" s="446">
        <f t="shared" si="151"/>
        <v>-4.4676244833694145E-2</v>
      </c>
      <c r="E5098" s="80">
        <v>-2.9235751517567521E-2</v>
      </c>
    </row>
    <row r="5099" spans="2:5">
      <c r="B5099" s="444">
        <v>40648</v>
      </c>
      <c r="C5099" s="445">
        <v>89.357208</v>
      </c>
      <c r="D5099" s="446">
        <f t="shared" si="151"/>
        <v>2.2642648686726385E-2</v>
      </c>
      <c r="E5099" s="80">
        <v>-2.9358678783797498E-2</v>
      </c>
    </row>
    <row r="5100" spans="2:5">
      <c r="B5100" s="444">
        <v>39748</v>
      </c>
      <c r="C5100" s="445">
        <v>23.641718000000001</v>
      </c>
      <c r="D5100" s="446">
        <f t="shared" si="151"/>
        <v>-5.7344780154626962E-2</v>
      </c>
      <c r="E5100" s="80">
        <v>-2.935869823961279E-2</v>
      </c>
    </row>
    <row r="5101" spans="2:5">
      <c r="B5101" s="444">
        <v>42166</v>
      </c>
      <c r="C5101" s="445">
        <v>360.62191799999999</v>
      </c>
      <c r="D5101" s="446">
        <f t="shared" si="151"/>
        <v>-2.9321352565618852E-3</v>
      </c>
      <c r="E5101" s="80">
        <v>-2.9441368887000219E-2</v>
      </c>
    </row>
    <row r="5102" spans="2:5">
      <c r="B5102" s="444">
        <v>42290</v>
      </c>
      <c r="C5102" s="445">
        <v>328.89187600000002</v>
      </c>
      <c r="D5102" s="446">
        <f t="shared" si="151"/>
        <v>9.8926798846243891E-2</v>
      </c>
      <c r="E5102" s="80">
        <v>-2.9470182712254434E-2</v>
      </c>
    </row>
    <row r="5103" spans="2:5">
      <c r="B5103" s="444">
        <v>38483</v>
      </c>
      <c r="C5103" s="445">
        <v>27.222587999999998</v>
      </c>
      <c r="D5103" s="446">
        <f t="shared" si="151"/>
        <v>9.2048673030524775E-3</v>
      </c>
      <c r="E5103" s="80">
        <v>-2.9490799559740211E-2</v>
      </c>
    </row>
    <row r="5104" spans="2:5">
      <c r="B5104" s="444">
        <v>38132</v>
      </c>
      <c r="C5104" s="445">
        <v>25.089072999999999</v>
      </c>
      <c r="D5104" s="446">
        <f t="shared" si="151"/>
        <v>1.0949388902144808E-2</v>
      </c>
      <c r="E5104" s="80">
        <v>-2.9496692855880191E-2</v>
      </c>
    </row>
    <row r="5105" spans="2:5">
      <c r="B5105" s="444">
        <v>37719</v>
      </c>
      <c r="C5105" s="445">
        <v>12.444564</v>
      </c>
      <c r="D5105" s="446">
        <f t="shared" si="151"/>
        <v>-5.180995475113126E-2</v>
      </c>
      <c r="E5105" s="80">
        <v>-2.9554890477786921E-2</v>
      </c>
    </row>
    <row r="5106" spans="2:5">
      <c r="B5106" s="444">
        <v>39780</v>
      </c>
      <c r="C5106" s="445">
        <v>24.277346000000001</v>
      </c>
      <c r="D5106" s="446">
        <f t="shared" si="151"/>
        <v>6.2479447550147782E-3</v>
      </c>
      <c r="E5106" s="80">
        <v>-2.9639985057699936E-2</v>
      </c>
    </row>
    <row r="5107" spans="2:5">
      <c r="B5107" s="444">
        <v>39533</v>
      </c>
      <c r="C5107" s="445">
        <v>46.879364000000002</v>
      </c>
      <c r="D5107" s="446">
        <f t="shared" si="151"/>
        <v>-2.382833720183708E-2</v>
      </c>
      <c r="E5107" s="80">
        <v>-2.9665181304283861E-2</v>
      </c>
    </row>
    <row r="5108" spans="2:5">
      <c r="B5108" s="444">
        <v>40498</v>
      </c>
      <c r="C5108" s="445">
        <v>72.340912000000003</v>
      </c>
      <c r="D5108" s="446">
        <f t="shared" si="151"/>
        <v>4.5379452762003059E-2</v>
      </c>
      <c r="E5108" s="80">
        <v>-2.967672318368586E-2</v>
      </c>
    </row>
    <row r="5109" spans="2:5">
      <c r="B5109" s="444">
        <v>38740</v>
      </c>
      <c r="C5109" s="445">
        <v>46.878841000000001</v>
      </c>
      <c r="D5109" s="446">
        <f t="shared" si="151"/>
        <v>-7.3072689859788431E-2</v>
      </c>
      <c r="E5109" s="80">
        <v>-2.9683277107180883E-2</v>
      </c>
    </row>
    <row r="5110" spans="2:5">
      <c r="B5110" s="444">
        <v>41794</v>
      </c>
      <c r="C5110" s="445">
        <v>252.638565</v>
      </c>
      <c r="D5110" s="446">
        <f t="shared" si="151"/>
        <v>6.7917007358953452E-2</v>
      </c>
      <c r="E5110" s="80">
        <v>-2.9704477237586069E-2</v>
      </c>
    </row>
    <row r="5111" spans="2:5">
      <c r="B5111" s="444">
        <v>39136</v>
      </c>
      <c r="C5111" s="445">
        <v>54.511516999999998</v>
      </c>
      <c r="D5111" s="446">
        <f t="shared" si="151"/>
        <v>-2.2675057436819523E-2</v>
      </c>
      <c r="E5111" s="80">
        <v>-2.971727218058251E-2</v>
      </c>
    </row>
    <row r="5112" spans="2:5">
      <c r="B5112" s="444">
        <v>40044</v>
      </c>
      <c r="C5112" s="445">
        <v>45.247340999999999</v>
      </c>
      <c r="D5112" s="446">
        <f t="shared" si="151"/>
        <v>-5.8873299019953418E-2</v>
      </c>
      <c r="E5112" s="80">
        <v>-2.9720309074436679E-2</v>
      </c>
    </row>
    <row r="5113" spans="2:5">
      <c r="B5113" s="444">
        <v>42549</v>
      </c>
      <c r="C5113" s="445">
        <v>288.68875100000002</v>
      </c>
      <c r="D5113" s="446">
        <f t="shared" si="151"/>
        <v>-4.4615591880725725E-2</v>
      </c>
      <c r="E5113" s="80">
        <v>-2.9725932806228705E-2</v>
      </c>
    </row>
    <row r="5114" spans="2:5">
      <c r="B5114" s="444">
        <v>44536</v>
      </c>
      <c r="C5114" s="445">
        <v>1009.25647</v>
      </c>
      <c r="D5114" s="446">
        <f t="shared" si="151"/>
        <v>-5.9372349448685302E-3</v>
      </c>
      <c r="E5114" s="80">
        <v>-2.9750588376669218E-2</v>
      </c>
    </row>
    <row r="5115" spans="2:5">
      <c r="B5115" s="444">
        <v>44802</v>
      </c>
      <c r="C5115" s="445">
        <v>844.69738800000005</v>
      </c>
      <c r="D5115" s="446">
        <f t="shared" si="151"/>
        <v>0.16887996034334307</v>
      </c>
      <c r="E5115" s="80">
        <v>-2.9767739002409699E-2</v>
      </c>
    </row>
    <row r="5116" spans="2:5">
      <c r="B5116" s="444">
        <v>38329</v>
      </c>
      <c r="C5116" s="445">
        <v>26.812794</v>
      </c>
      <c r="D5116" s="446">
        <f t="shared" si="151"/>
        <v>-3.2144841169637894E-2</v>
      </c>
      <c r="E5116" s="80">
        <v>-2.9783097883345544E-2</v>
      </c>
    </row>
    <row r="5117" spans="2:5">
      <c r="B5117" s="444">
        <v>39602</v>
      </c>
      <c r="C5117" s="445">
        <v>50.348190000000002</v>
      </c>
      <c r="D5117" s="446">
        <f t="shared" si="151"/>
        <v>2.7609113083190584E-2</v>
      </c>
      <c r="E5117" s="80">
        <v>-2.9799259888468876E-2</v>
      </c>
    </row>
    <row r="5118" spans="2:5">
      <c r="B5118" s="444">
        <v>38538</v>
      </c>
      <c r="C5118" s="445">
        <v>29.862753000000001</v>
      </c>
      <c r="D5118" s="446">
        <f t="shared" si="151"/>
        <v>-9.7111262094979223E-2</v>
      </c>
      <c r="E5118" s="80">
        <v>-2.9831869053800864E-2</v>
      </c>
    </row>
    <row r="5119" spans="2:5">
      <c r="B5119" s="444">
        <v>42683</v>
      </c>
      <c r="C5119" s="445">
        <v>322.48861699999998</v>
      </c>
      <c r="D5119" s="446">
        <f t="shared" si="151"/>
        <v>6.3114897008642812E-2</v>
      </c>
      <c r="E5119" s="80">
        <v>-2.9851733670418934E-2</v>
      </c>
    </row>
    <row r="5120" spans="2:5">
      <c r="B5120" s="444">
        <v>40149</v>
      </c>
      <c r="C5120" s="445">
        <v>60.055869999999999</v>
      </c>
      <c r="D5120" s="446">
        <f t="shared" si="151"/>
        <v>6.9128964396985682E-2</v>
      </c>
      <c r="E5120" s="80">
        <v>-2.9888123515009801E-2</v>
      </c>
    </row>
    <row r="5121" spans="2:5">
      <c r="B5121" s="444">
        <v>37553</v>
      </c>
      <c r="C5121" s="445">
        <v>11.929411</v>
      </c>
      <c r="D5121" s="446">
        <f t="shared" si="151"/>
        <v>-7.2101010600182813E-2</v>
      </c>
      <c r="E5121" s="80">
        <v>-2.9921684874219867E-2</v>
      </c>
    </row>
    <row r="5122" spans="2:5">
      <c r="B5122" s="444">
        <v>40471</v>
      </c>
      <c r="C5122" s="445">
        <v>78.099997999999999</v>
      </c>
      <c r="D5122" s="446">
        <f t="shared" si="151"/>
        <v>-6.8003868828297676E-2</v>
      </c>
      <c r="E5122" s="80">
        <v>-2.993715855743373E-2</v>
      </c>
    </row>
    <row r="5123" spans="2:5">
      <c r="B5123" s="444">
        <v>43424</v>
      </c>
      <c r="C5123" s="445">
        <v>426.01406900000001</v>
      </c>
      <c r="D5123" s="446">
        <f t="shared" si="151"/>
        <v>0.10857522146485921</v>
      </c>
      <c r="E5123" s="80">
        <v>-2.9948965433295505E-2</v>
      </c>
    </row>
    <row r="5124" spans="2:5">
      <c r="B5124" s="444">
        <v>39171</v>
      </c>
      <c r="C5124" s="445">
        <v>48.072693000000001</v>
      </c>
      <c r="D5124" s="446">
        <f t="shared" si="151"/>
        <v>-2.0578086713006982E-2</v>
      </c>
      <c r="E5124" s="80">
        <v>-2.9959927300507672E-2</v>
      </c>
    </row>
    <row r="5125" spans="2:5">
      <c r="B5125" s="444">
        <v>39994</v>
      </c>
      <c r="C5125" s="445">
        <v>33.688656000000002</v>
      </c>
      <c r="D5125" s="446">
        <f t="shared" ref="D5125:D5188" si="152">B5125/B5126-1</f>
        <v>8.5741665405760781E-3</v>
      </c>
      <c r="E5125" s="80">
        <v>-2.9994939302729451E-2</v>
      </c>
    </row>
    <row r="5126" spans="2:5">
      <c r="B5126" s="444">
        <v>39654</v>
      </c>
      <c r="C5126" s="445">
        <v>34.807158999999999</v>
      </c>
      <c r="D5126" s="446">
        <f t="shared" si="152"/>
        <v>1.5155393989042976E-2</v>
      </c>
      <c r="E5126" s="80">
        <v>-2.9999727731221726E-2</v>
      </c>
    </row>
    <row r="5127" spans="2:5">
      <c r="B5127" s="444">
        <v>39062</v>
      </c>
      <c r="C5127" s="445">
        <v>49.595661</v>
      </c>
      <c r="D5127" s="446">
        <f t="shared" si="152"/>
        <v>-9.2324861766347466E-3</v>
      </c>
      <c r="E5127" s="80">
        <v>-3.0046014457529413E-2</v>
      </c>
    </row>
    <row r="5128" spans="2:5">
      <c r="B5128" s="444">
        <v>39426</v>
      </c>
      <c r="C5128" s="445">
        <v>52.045009999999998</v>
      </c>
      <c r="D5128" s="446">
        <f t="shared" si="152"/>
        <v>-6.5380238953157588E-2</v>
      </c>
      <c r="E5128" s="80">
        <v>-3.0079819691230192E-2</v>
      </c>
    </row>
    <row r="5129" spans="2:5">
      <c r="B5129" s="444">
        <v>42184</v>
      </c>
      <c r="C5129" s="445">
        <v>365.983093</v>
      </c>
      <c r="D5129" s="446">
        <f t="shared" si="152"/>
        <v>1.0056507997318276E-2</v>
      </c>
      <c r="E5129" s="80">
        <v>-3.0138448726157563E-2</v>
      </c>
    </row>
    <row r="5130" spans="2:5">
      <c r="B5130" s="444">
        <v>41764</v>
      </c>
      <c r="C5130" s="445">
        <v>266.84188799999998</v>
      </c>
      <c r="D5130" s="446">
        <f t="shared" si="152"/>
        <v>7.6835808580858034E-2</v>
      </c>
      <c r="E5130" s="80">
        <v>-3.0145879653135199E-2</v>
      </c>
    </row>
    <row r="5131" spans="2:5">
      <c r="B5131" s="444">
        <v>38784</v>
      </c>
      <c r="C5131" s="445">
        <v>48.724724000000002</v>
      </c>
      <c r="D5131" s="446">
        <f t="shared" si="152"/>
        <v>-3.4839737208839372E-2</v>
      </c>
      <c r="E5131" s="80">
        <v>-3.0148992052869361E-2</v>
      </c>
    </row>
    <row r="5132" spans="2:5">
      <c r="B5132" s="444">
        <v>40184</v>
      </c>
      <c r="C5132" s="445">
        <v>67.083220999999995</v>
      </c>
      <c r="D5132" s="446">
        <f t="shared" si="152"/>
        <v>-1.9663332520126864E-2</v>
      </c>
      <c r="E5132" s="80">
        <v>-3.0174803754639323E-2</v>
      </c>
    </row>
    <row r="5133" spans="2:5">
      <c r="B5133" s="444">
        <v>40990</v>
      </c>
      <c r="C5133" s="445">
        <v>89.503653999999997</v>
      </c>
      <c r="D5133" s="446">
        <f t="shared" si="152"/>
        <v>4.0540197497017205E-2</v>
      </c>
      <c r="E5133" s="80">
        <v>-3.0191937225749199E-2</v>
      </c>
    </row>
    <row r="5134" spans="2:5">
      <c r="B5134" s="444">
        <v>39393</v>
      </c>
      <c r="C5134" s="445">
        <v>49.516666000000001</v>
      </c>
      <c r="D5134" s="446">
        <f t="shared" si="152"/>
        <v>-4.5485558335228715E-3</v>
      </c>
      <c r="E5134" s="80">
        <v>-3.0263590418586284E-2</v>
      </c>
    </row>
    <row r="5135" spans="2:5">
      <c r="B5135" s="444">
        <v>39573</v>
      </c>
      <c r="C5135" s="445">
        <v>49.220444000000001</v>
      </c>
      <c r="D5135" s="446">
        <f t="shared" si="152"/>
        <v>2.5393206021817383E-2</v>
      </c>
      <c r="E5135" s="80">
        <v>-3.0297645305346288E-2</v>
      </c>
    </row>
    <row r="5136" spans="2:5">
      <c r="B5136" s="444">
        <v>38593</v>
      </c>
      <c r="C5136" s="445">
        <v>33.378765000000001</v>
      </c>
      <c r="D5136" s="446">
        <f t="shared" si="152"/>
        <v>-4.1572503538877981E-2</v>
      </c>
      <c r="E5136" s="80">
        <v>-3.0324428324161712E-2</v>
      </c>
    </row>
    <row r="5137" spans="2:5">
      <c r="B5137" s="444">
        <v>40267</v>
      </c>
      <c r="C5137" s="445">
        <v>65.686356000000004</v>
      </c>
      <c r="D5137" s="446">
        <f t="shared" si="152"/>
        <v>-5.5009269906831526E-2</v>
      </c>
      <c r="E5137" s="80">
        <v>-3.0360550664715102E-2</v>
      </c>
    </row>
    <row r="5138" spans="2:5">
      <c r="B5138" s="444">
        <v>42611</v>
      </c>
      <c r="C5138" s="445">
        <v>307.91064499999999</v>
      </c>
      <c r="D5138" s="446">
        <f t="shared" si="152"/>
        <v>-3.0289927631878433E-2</v>
      </c>
      <c r="E5138" s="80">
        <v>-3.0369240357408178E-2</v>
      </c>
    </row>
    <row r="5139" spans="2:5">
      <c r="B5139" s="444">
        <v>43942</v>
      </c>
      <c r="C5139" s="445">
        <v>388.98358200000001</v>
      </c>
      <c r="D5139" s="446">
        <f t="shared" si="152"/>
        <v>0.1168382259499301</v>
      </c>
      <c r="E5139" s="80">
        <v>-3.0425386463016957E-2</v>
      </c>
    </row>
    <row r="5140" spans="2:5">
      <c r="B5140" s="444">
        <v>39345</v>
      </c>
      <c r="C5140" s="445">
        <v>45.722408000000001</v>
      </c>
      <c r="D5140" s="446">
        <f t="shared" si="152"/>
        <v>-4.7267355982274717E-2</v>
      </c>
      <c r="E5140" s="80">
        <v>-3.0441803044074178E-2</v>
      </c>
    </row>
    <row r="5141" spans="2:5">
      <c r="B5141" s="444">
        <v>41297</v>
      </c>
      <c r="C5141" s="445">
        <v>128.641403</v>
      </c>
      <c r="D5141" s="446">
        <f t="shared" si="152"/>
        <v>6.2356905821521424E-2</v>
      </c>
      <c r="E5141" s="80">
        <v>-3.0459650042107489E-2</v>
      </c>
    </row>
    <row r="5142" spans="2:5">
      <c r="B5142" s="444">
        <v>38873</v>
      </c>
      <c r="C5142" s="445">
        <v>39.910300999999997</v>
      </c>
      <c r="D5142" s="446">
        <f t="shared" si="152"/>
        <v>3.3224357440926999E-2</v>
      </c>
      <c r="E5142" s="80">
        <v>-3.0469789596040409E-2</v>
      </c>
    </row>
    <row r="5143" spans="2:5">
      <c r="B5143" s="444">
        <v>37623</v>
      </c>
      <c r="C5143" s="445">
        <v>13.463825999999999</v>
      </c>
      <c r="D5143" s="446">
        <f t="shared" si="152"/>
        <v>-5.179192499621954E-2</v>
      </c>
      <c r="E5143" s="80">
        <v>-3.0471275972169587E-2</v>
      </c>
    </row>
    <row r="5144" spans="2:5">
      <c r="B5144" s="444">
        <v>39678</v>
      </c>
      <c r="C5144" s="445">
        <v>39.113205000000001</v>
      </c>
      <c r="D5144" s="446">
        <f t="shared" si="152"/>
        <v>-5.6296824830538661E-2</v>
      </c>
      <c r="E5144" s="80">
        <v>-3.0495542999712799E-2</v>
      </c>
    </row>
    <row r="5145" spans="2:5">
      <c r="B5145" s="444">
        <v>42045</v>
      </c>
      <c r="C5145" s="445">
        <v>379.36831699999999</v>
      </c>
      <c r="D5145" s="446">
        <f t="shared" si="152"/>
        <v>0.11191918123396705</v>
      </c>
      <c r="E5145" s="80">
        <v>-3.0562096705929354E-2</v>
      </c>
    </row>
    <row r="5146" spans="2:5">
      <c r="B5146" s="444">
        <v>37813</v>
      </c>
      <c r="C5146" s="445">
        <v>12.238498999999999</v>
      </c>
      <c r="D5146" s="446">
        <f t="shared" si="152"/>
        <v>-1.2225385961704194E-2</v>
      </c>
      <c r="E5146" s="80">
        <v>-3.0603344416754941E-2</v>
      </c>
    </row>
    <row r="5147" spans="2:5">
      <c r="B5147" s="444">
        <v>38281</v>
      </c>
      <c r="C5147" s="445">
        <v>28.421156</v>
      </c>
      <c r="D5147" s="446">
        <f t="shared" si="152"/>
        <v>-4.8353133854992514E-3</v>
      </c>
      <c r="E5147" s="80">
        <v>-3.061005641469916E-2</v>
      </c>
    </row>
    <row r="5148" spans="2:5">
      <c r="B5148" s="444">
        <v>38467</v>
      </c>
      <c r="C5148" s="445">
        <v>27.826899000000001</v>
      </c>
      <c r="D5148" s="446">
        <f t="shared" si="152"/>
        <v>-3.4947315604616169E-2</v>
      </c>
      <c r="E5148" s="80">
        <v>-3.0697297862538164E-2</v>
      </c>
    </row>
    <row r="5149" spans="2:5">
      <c r="B5149" s="444">
        <v>39860</v>
      </c>
      <c r="C5149" s="445">
        <v>19.854133999999998</v>
      </c>
      <c r="D5149" s="446">
        <f t="shared" si="152"/>
        <v>6.2791627782962323E-2</v>
      </c>
      <c r="E5149" s="80">
        <v>-3.0715005674384788E-2</v>
      </c>
    </row>
    <row r="5150" spans="2:5">
      <c r="B5150" s="444">
        <v>37505</v>
      </c>
      <c r="C5150" s="445">
        <v>14.862515</v>
      </c>
      <c r="D5150" s="446">
        <f t="shared" si="152"/>
        <v>-3.422258845341708E-2</v>
      </c>
      <c r="E5150" s="80">
        <v>-3.0729543457608699E-2</v>
      </c>
    </row>
    <row r="5151" spans="2:5">
      <c r="B5151" s="444">
        <v>38834</v>
      </c>
      <c r="C5151" s="445">
        <v>46.594383000000001</v>
      </c>
      <c r="D5151" s="446">
        <f t="shared" si="152"/>
        <v>1.7449172081324571E-2</v>
      </c>
      <c r="E5151" s="80">
        <v>-3.0737399663766762E-2</v>
      </c>
    </row>
    <row r="5152" spans="2:5">
      <c r="B5152" s="444">
        <v>38168</v>
      </c>
      <c r="C5152" s="445">
        <v>22.62565</v>
      </c>
      <c r="D5152" s="446">
        <f t="shared" si="152"/>
        <v>2.5742054110848844E-3</v>
      </c>
      <c r="E5152" s="80">
        <v>-3.0844267380435997E-2</v>
      </c>
    </row>
    <row r="5153" spans="2:5">
      <c r="B5153" s="444">
        <v>38070</v>
      </c>
      <c r="C5153" s="445">
        <v>17.833849000000001</v>
      </c>
      <c r="D5153" s="446">
        <f t="shared" si="152"/>
        <v>-6.4940806602151624E-2</v>
      </c>
      <c r="E5153" s="80">
        <v>-3.0912279864730885E-2</v>
      </c>
    </row>
    <row r="5154" spans="2:5">
      <c r="B5154" s="444">
        <v>40714</v>
      </c>
      <c r="C5154" s="445">
        <v>86.432190000000006</v>
      </c>
      <c r="D5154" s="446">
        <f t="shared" si="152"/>
        <v>5.2585315408479882E-2</v>
      </c>
      <c r="E5154" s="80">
        <v>-3.0940871467827979E-2</v>
      </c>
    </row>
    <row r="5155" spans="2:5">
      <c r="B5155" s="444">
        <v>38680</v>
      </c>
      <c r="C5155" s="445">
        <v>38.689556000000003</v>
      </c>
      <c r="D5155" s="446">
        <f t="shared" si="152"/>
        <v>-0.13232688036968077</v>
      </c>
      <c r="E5155" s="80">
        <v>-3.0960673383112147E-2</v>
      </c>
    </row>
    <row r="5156" spans="2:5">
      <c r="B5156" s="444">
        <v>44579</v>
      </c>
      <c r="C5156" s="445">
        <v>1083.138062</v>
      </c>
      <c r="D5156" s="446">
        <f t="shared" si="152"/>
        <v>0.13328757372381528</v>
      </c>
      <c r="E5156" s="80">
        <v>-3.0983080043603173E-2</v>
      </c>
    </row>
    <row r="5157" spans="2:5">
      <c r="B5157" s="444">
        <v>39336</v>
      </c>
      <c r="C5157" s="445">
        <v>47.265858000000001</v>
      </c>
      <c r="D5157" s="446">
        <f t="shared" si="152"/>
        <v>-1.3201990453944878E-3</v>
      </c>
      <c r="E5157" s="80">
        <v>-3.1127793307898721E-2</v>
      </c>
    </row>
    <row r="5158" spans="2:5">
      <c r="B5158" s="444">
        <v>39388</v>
      </c>
      <c r="C5158" s="445">
        <v>50.168221000000003</v>
      </c>
      <c r="D5158" s="446">
        <f t="shared" si="152"/>
        <v>-3.5742264003133517E-2</v>
      </c>
      <c r="E5158" s="80">
        <v>-3.113391710437774E-2</v>
      </c>
    </row>
    <row r="5159" spans="2:5">
      <c r="B5159" s="444">
        <v>40848</v>
      </c>
      <c r="C5159" s="445">
        <v>80.280777</v>
      </c>
      <c r="D5159" s="446">
        <f t="shared" si="152"/>
        <v>-3.9988296108456334E-3</v>
      </c>
      <c r="E5159" s="80">
        <v>-3.1211252369982678E-2</v>
      </c>
    </row>
    <row r="5160" spans="2:5">
      <c r="B5160" s="444">
        <v>41012</v>
      </c>
      <c r="C5160" s="445">
        <v>89.869529999999997</v>
      </c>
      <c r="D5160" s="446">
        <f t="shared" si="152"/>
        <v>9.0367692021375623E-2</v>
      </c>
      <c r="E5160" s="80">
        <v>-3.1250082530659307E-2</v>
      </c>
    </row>
    <row r="5161" spans="2:5">
      <c r="B5161" s="444">
        <v>37613</v>
      </c>
      <c r="C5161" s="445">
        <v>13.680918999999999</v>
      </c>
      <c r="D5161" s="446">
        <f t="shared" si="152"/>
        <v>-4.9936852740591009E-2</v>
      </c>
      <c r="E5161" s="80">
        <v>-3.1266328137762311E-2</v>
      </c>
    </row>
    <row r="5162" spans="2:5">
      <c r="B5162" s="444">
        <v>39590</v>
      </c>
      <c r="C5162" s="445">
        <v>49.451118000000001</v>
      </c>
      <c r="D5162" s="446">
        <f t="shared" si="152"/>
        <v>-5.078162462836866E-2</v>
      </c>
      <c r="E5162" s="80">
        <v>-3.1459084184476183E-2</v>
      </c>
    </row>
    <row r="5163" spans="2:5">
      <c r="B5163" s="444">
        <v>41708</v>
      </c>
      <c r="C5163" s="445">
        <v>277.51071200000001</v>
      </c>
      <c r="D5163" s="446">
        <f t="shared" si="152"/>
        <v>8.422585005719041E-2</v>
      </c>
      <c r="E5163" s="80">
        <v>-3.1487022622500915E-2</v>
      </c>
    </row>
    <row r="5164" spans="2:5">
      <c r="B5164" s="444">
        <v>38468</v>
      </c>
      <c r="C5164" s="445">
        <v>26.950277</v>
      </c>
      <c r="D5164" s="446">
        <f t="shared" si="152"/>
        <v>-0.13064702027164454</v>
      </c>
      <c r="E5164" s="80">
        <v>-3.150268378808585E-2</v>
      </c>
    </row>
    <row r="5165" spans="2:5">
      <c r="B5165" s="444">
        <v>44249</v>
      </c>
      <c r="C5165" s="445">
        <v>796.88397199999997</v>
      </c>
      <c r="D5165" s="446">
        <f t="shared" si="152"/>
        <v>3.4241915733139727E-3</v>
      </c>
      <c r="E5165" s="80">
        <v>-3.1573996297949769E-2</v>
      </c>
    </row>
    <row r="5166" spans="2:5">
      <c r="B5166" s="444">
        <v>44098</v>
      </c>
      <c r="C5166" s="445">
        <v>676.84161400000005</v>
      </c>
      <c r="D5166" s="446">
        <f t="shared" si="152"/>
        <v>0.10807347287483982</v>
      </c>
      <c r="E5166" s="80">
        <v>-3.1691413796736012E-2</v>
      </c>
    </row>
    <row r="5167" spans="2:5">
      <c r="B5167" s="444">
        <v>39797</v>
      </c>
      <c r="C5167" s="445">
        <v>18.336012</v>
      </c>
      <c r="D5167" s="446">
        <f t="shared" si="152"/>
        <v>-2.1393267268301042E-2</v>
      </c>
      <c r="E5167" s="80">
        <v>-3.1702328084764808E-2</v>
      </c>
    </row>
    <row r="5168" spans="2:5">
      <c r="B5168" s="444">
        <v>40667</v>
      </c>
      <c r="C5168" s="445">
        <v>92.666961999999998</v>
      </c>
      <c r="D5168" s="446">
        <f t="shared" si="152"/>
        <v>2.7930842727870164E-2</v>
      </c>
      <c r="E5168" s="80">
        <v>-3.1747579153756256E-2</v>
      </c>
    </row>
    <row r="5169" spans="2:5">
      <c r="B5169" s="444">
        <v>39562</v>
      </c>
      <c r="C5169" s="445">
        <v>43.419243000000002</v>
      </c>
      <c r="D5169" s="446">
        <f t="shared" si="152"/>
        <v>-7.9987964193475314E-3</v>
      </c>
      <c r="E5169" s="80">
        <v>-3.1815580798360665E-2</v>
      </c>
    </row>
    <row r="5170" spans="2:5">
      <c r="B5170" s="444">
        <v>39881</v>
      </c>
      <c r="C5170" s="445">
        <v>16.375843</v>
      </c>
      <c r="D5170" s="446">
        <f t="shared" si="152"/>
        <v>5.1991558955420736E-2</v>
      </c>
      <c r="E5170" s="80">
        <v>-3.1880442473188442E-2</v>
      </c>
    </row>
    <row r="5171" spans="2:5">
      <c r="B5171" s="444">
        <v>37910</v>
      </c>
      <c r="C5171" s="445">
        <v>14.413169999999999</v>
      </c>
      <c r="D5171" s="446">
        <f t="shared" si="152"/>
        <v>-4.6995195463257478E-3</v>
      </c>
      <c r="E5171" s="80">
        <v>-3.1883262068252649E-2</v>
      </c>
    </row>
    <row r="5172" spans="2:5">
      <c r="B5172" s="444">
        <v>38089</v>
      </c>
      <c r="C5172" s="445">
        <v>20.26437</v>
      </c>
      <c r="D5172" s="446">
        <f t="shared" si="152"/>
        <v>2.3157285334596267E-3</v>
      </c>
      <c r="E5172" s="80">
        <v>-3.1991282348331707E-2</v>
      </c>
    </row>
    <row r="5173" spans="2:5">
      <c r="B5173" s="444">
        <v>38001</v>
      </c>
      <c r="C5173" s="445">
        <v>23.916231</v>
      </c>
      <c r="D5173" s="446">
        <f t="shared" si="152"/>
        <v>-9.5128107438803733E-2</v>
      </c>
      <c r="E5173" s="80">
        <v>-3.2184256805541267E-2</v>
      </c>
    </row>
    <row r="5174" spans="2:5">
      <c r="B5174" s="444">
        <v>41996</v>
      </c>
      <c r="C5174" s="445">
        <v>300.39395100000002</v>
      </c>
      <c r="D5174" s="446">
        <f t="shared" si="152"/>
        <v>0.11003621177279088</v>
      </c>
      <c r="E5174" s="80">
        <v>-3.219999565834375E-2</v>
      </c>
    </row>
    <row r="5175" spans="2:5">
      <c r="B5175" s="444">
        <v>37833</v>
      </c>
      <c r="C5175" s="445">
        <v>12.025080000000001</v>
      </c>
      <c r="D5175" s="446">
        <f t="shared" si="152"/>
        <v>-0.10154598779358337</v>
      </c>
      <c r="E5175" s="80">
        <v>-3.22775343577415E-2</v>
      </c>
    </row>
    <row r="5176" spans="2:5">
      <c r="B5176" s="444">
        <v>42109</v>
      </c>
      <c r="C5176" s="445">
        <v>370.66580199999999</v>
      </c>
      <c r="D5176" s="446">
        <f t="shared" si="152"/>
        <v>7.352453792224356E-2</v>
      </c>
      <c r="E5176" s="80">
        <v>-3.2324146443619139E-2</v>
      </c>
    </row>
    <row r="5177" spans="2:5">
      <c r="B5177" s="444">
        <v>39225</v>
      </c>
      <c r="C5177" s="445">
        <v>55.364792000000001</v>
      </c>
      <c r="D5177" s="446">
        <f t="shared" si="152"/>
        <v>-8.105891999531456E-2</v>
      </c>
      <c r="E5177" s="80">
        <v>-3.2342396840172261E-2</v>
      </c>
    </row>
    <row r="5178" spans="2:5">
      <c r="B5178" s="444">
        <v>42685</v>
      </c>
      <c r="C5178" s="445">
        <v>313.96258499999999</v>
      </c>
      <c r="D5178" s="446">
        <f t="shared" si="152"/>
        <v>1.8249045801526753E-2</v>
      </c>
      <c r="E5178" s="80">
        <v>-3.2356107551161251E-2</v>
      </c>
    </row>
    <row r="5179" spans="2:5">
      <c r="B5179" s="444">
        <v>41920</v>
      </c>
      <c r="C5179" s="445">
        <v>325.60815400000001</v>
      </c>
      <c r="D5179" s="446">
        <f t="shared" si="152"/>
        <v>-7.4204946996466403E-2</v>
      </c>
      <c r="E5179" s="80">
        <v>-3.244262834538103E-2</v>
      </c>
    </row>
    <row r="5180" spans="2:5">
      <c r="B5180" s="444">
        <v>45280</v>
      </c>
      <c r="C5180" s="445">
        <v>1399.2692870000001</v>
      </c>
      <c r="D5180" s="446">
        <f t="shared" si="152"/>
        <v>0.11004878527126083</v>
      </c>
      <c r="E5180" s="80">
        <v>-3.2486789946518213E-2</v>
      </c>
    </row>
    <row r="5181" spans="2:5">
      <c r="B5181" s="444">
        <v>40791</v>
      </c>
      <c r="C5181" s="445">
        <v>71.370186000000004</v>
      </c>
      <c r="D5181" s="446">
        <f t="shared" si="152"/>
        <v>2.4333283109838844E-2</v>
      </c>
      <c r="E5181" s="80">
        <v>-3.2619833245076002E-2</v>
      </c>
    </row>
    <row r="5182" spans="2:5">
      <c r="B5182" s="444">
        <v>39822</v>
      </c>
      <c r="C5182" s="445">
        <v>18.830390999999999</v>
      </c>
      <c r="D5182" s="446">
        <f t="shared" si="152"/>
        <v>2.3570235188279165E-2</v>
      </c>
      <c r="E5182" s="80">
        <v>-3.265320967784946E-2</v>
      </c>
    </row>
    <row r="5183" spans="2:5">
      <c r="B5183" s="444">
        <v>38905</v>
      </c>
      <c r="C5183" s="445">
        <v>39.526733</v>
      </c>
      <c r="D5183" s="446">
        <f t="shared" si="152"/>
        <v>-2.6571921835514267E-2</v>
      </c>
      <c r="E5183" s="80">
        <v>-3.2675557895359697E-2</v>
      </c>
    </row>
    <row r="5184" spans="2:5">
      <c r="B5184" s="444">
        <v>39967</v>
      </c>
      <c r="C5184" s="445">
        <v>31.279097</v>
      </c>
      <c r="D5184" s="446">
        <f t="shared" si="152"/>
        <v>5.1154594708326728E-2</v>
      </c>
      <c r="E5184" s="80">
        <v>-3.277329558401576E-2</v>
      </c>
    </row>
    <row r="5185" spans="2:5">
      <c r="B5185" s="444">
        <v>38022</v>
      </c>
      <c r="C5185" s="445">
        <v>21.751270000000002</v>
      </c>
      <c r="D5185" s="446">
        <f t="shared" si="152"/>
        <v>-4.3134688947050526E-2</v>
      </c>
      <c r="E5185" s="80">
        <v>-3.2920917824062923E-2</v>
      </c>
    </row>
    <row r="5186" spans="2:5">
      <c r="B5186" s="444">
        <v>39736</v>
      </c>
      <c r="C5186" s="445">
        <v>27.100715999999998</v>
      </c>
      <c r="D5186" s="446">
        <f t="shared" si="152"/>
        <v>2.8417619959625329E-2</v>
      </c>
      <c r="E5186" s="80">
        <v>-3.2926795063475067E-2</v>
      </c>
    </row>
    <row r="5187" spans="2:5">
      <c r="B5187" s="444">
        <v>38638</v>
      </c>
      <c r="C5187" s="445">
        <v>35.526088999999999</v>
      </c>
      <c r="D5187" s="446">
        <f t="shared" si="152"/>
        <v>-3.6002095756093921E-2</v>
      </c>
      <c r="E5187" s="80">
        <v>-3.2984309212114815E-2</v>
      </c>
    </row>
    <row r="5188" spans="2:5">
      <c r="B5188" s="444">
        <v>40081</v>
      </c>
      <c r="C5188" s="445">
        <v>60.77364</v>
      </c>
      <c r="D5188" s="446">
        <f t="shared" si="152"/>
        <v>-2.4270899264813295E-2</v>
      </c>
      <c r="E5188" s="80">
        <v>-3.3007213585522499E-2</v>
      </c>
    </row>
    <row r="5189" spans="2:5">
      <c r="B5189" s="444">
        <v>41078</v>
      </c>
      <c r="C5189" s="445">
        <v>88.521736000000004</v>
      </c>
      <c r="D5189" s="446">
        <f t="shared" ref="D5189:D5252" si="153">B5189/B5190-1</f>
        <v>-4.9494411921234716E-2</v>
      </c>
      <c r="E5189" s="80">
        <v>-3.3028179892250265E-2</v>
      </c>
    </row>
    <row r="5190" spans="2:5">
      <c r="B5190" s="444">
        <v>43217</v>
      </c>
      <c r="C5190" s="445">
        <v>437.07955900000002</v>
      </c>
      <c r="D5190" s="446">
        <f t="shared" si="153"/>
        <v>0.14110316056293404</v>
      </c>
      <c r="E5190" s="80">
        <v>-3.3092016678175185E-2</v>
      </c>
    </row>
    <row r="5191" spans="2:5">
      <c r="B5191" s="444">
        <v>37873</v>
      </c>
      <c r="C5191" s="445">
        <v>15.903428999999999</v>
      </c>
      <c r="D5191" s="446">
        <f t="shared" si="153"/>
        <v>-0.14687000202734668</v>
      </c>
      <c r="E5191" s="80">
        <v>-3.3109527198266875E-2</v>
      </c>
    </row>
    <row r="5192" spans="2:5">
      <c r="B5192" s="444">
        <v>44393</v>
      </c>
      <c r="C5192" s="445">
        <v>879.89196800000002</v>
      </c>
      <c r="D5192" s="446">
        <f t="shared" si="153"/>
        <v>0.17454227960630764</v>
      </c>
      <c r="E5192" s="80">
        <v>-3.34213094579765E-2</v>
      </c>
    </row>
    <row r="5193" spans="2:5">
      <c r="B5193" s="444">
        <v>37796</v>
      </c>
      <c r="C5193" s="445">
        <v>10.211014</v>
      </c>
      <c r="D5193" s="446">
        <f t="shared" si="153"/>
        <v>-9.2531914335893806E-3</v>
      </c>
      <c r="E5193" s="80">
        <v>-3.3438019617461068E-2</v>
      </c>
    </row>
    <row r="5194" spans="2:5">
      <c r="B5194" s="444">
        <v>38149</v>
      </c>
      <c r="C5194" s="445">
        <v>22.784828000000001</v>
      </c>
      <c r="D5194" s="446">
        <f t="shared" si="153"/>
        <v>-0.13896537714982171</v>
      </c>
      <c r="E5194" s="80">
        <v>-3.3440455325310259E-2</v>
      </c>
    </row>
    <row r="5195" spans="2:5">
      <c r="B5195" s="444">
        <v>44306</v>
      </c>
      <c r="C5195" s="445">
        <v>832.52142300000003</v>
      </c>
      <c r="D5195" s="446">
        <f t="shared" si="153"/>
        <v>7.9028762085677329E-2</v>
      </c>
      <c r="E5195" s="80">
        <v>-3.3480678479150594E-2</v>
      </c>
    </row>
    <row r="5196" spans="2:5">
      <c r="B5196" s="444">
        <v>41061</v>
      </c>
      <c r="C5196" s="445">
        <v>91.761916999999997</v>
      </c>
      <c r="D5196" s="446">
        <f t="shared" si="153"/>
        <v>4.0177327422419307E-2</v>
      </c>
      <c r="E5196" s="80">
        <v>-3.3627735821079141E-2</v>
      </c>
    </row>
    <row r="5197" spans="2:5">
      <c r="B5197" s="444">
        <v>39475</v>
      </c>
      <c r="C5197" s="445">
        <v>40.926167</v>
      </c>
      <c r="D5197" s="446">
        <f t="shared" si="153"/>
        <v>-1.8352274140203462E-2</v>
      </c>
      <c r="E5197" s="80">
        <v>-3.3640329037915251E-2</v>
      </c>
    </row>
    <row r="5198" spans="2:5">
      <c r="B5198" s="444">
        <v>40213</v>
      </c>
      <c r="C5198" s="445">
        <v>61.636947999999997</v>
      </c>
      <c r="D5198" s="446">
        <f t="shared" si="153"/>
        <v>6.1533181986167529E-2</v>
      </c>
      <c r="E5198" s="80">
        <v>-3.3815937744443358E-2</v>
      </c>
    </row>
    <row r="5199" spans="2:5">
      <c r="B5199" s="444">
        <v>37882</v>
      </c>
      <c r="C5199" s="445">
        <v>11.852131999999999</v>
      </c>
      <c r="D5199" s="446">
        <f t="shared" si="153"/>
        <v>-7.2951080439517368E-2</v>
      </c>
      <c r="E5199" s="80">
        <v>-3.3893636721479825E-2</v>
      </c>
    </row>
    <row r="5200" spans="2:5">
      <c r="B5200" s="444">
        <v>40863</v>
      </c>
      <c r="C5200" s="445">
        <v>76.732619999999997</v>
      </c>
      <c r="D5200" s="446">
        <f t="shared" si="153"/>
        <v>7.5172341209282845E-2</v>
      </c>
      <c r="E5200" s="80">
        <v>-3.397219838464216E-2</v>
      </c>
    </row>
    <row r="5201" spans="2:5">
      <c r="B5201" s="444">
        <v>38006</v>
      </c>
      <c r="C5201" s="445">
        <v>23.149321</v>
      </c>
      <c r="D5201" s="446">
        <f t="shared" si="153"/>
        <v>-5.7764775882586328E-2</v>
      </c>
      <c r="E5201" s="80">
        <v>-3.3999056170617381E-2</v>
      </c>
    </row>
    <row r="5202" spans="2:5">
      <c r="B5202" s="444">
        <v>40336</v>
      </c>
      <c r="C5202" s="445">
        <v>68.495582999999996</v>
      </c>
      <c r="D5202" s="446">
        <f t="shared" si="153"/>
        <v>4.9830576041458574E-3</v>
      </c>
      <c r="E5202" s="80">
        <v>-3.4117358162903066E-2</v>
      </c>
    </row>
    <row r="5203" spans="2:5">
      <c r="B5203" s="444">
        <v>40136</v>
      </c>
      <c r="C5203" s="445">
        <v>59.643234</v>
      </c>
      <c r="D5203" s="446">
        <f t="shared" si="153"/>
        <v>-9.0278564790679749E-2</v>
      </c>
      <c r="E5203" s="80">
        <v>-3.4142850688427373E-2</v>
      </c>
    </row>
    <row r="5204" spans="2:5">
      <c r="B5204" s="444">
        <v>44119</v>
      </c>
      <c r="C5204" s="445">
        <v>738.40380900000002</v>
      </c>
      <c r="D5204" s="446">
        <f t="shared" si="153"/>
        <v>-4.0408144837238424E-3</v>
      </c>
      <c r="E5204" s="80">
        <v>-3.4196432327729731E-2</v>
      </c>
    </row>
    <row r="5205" spans="2:5">
      <c r="B5205" s="444">
        <v>44298</v>
      </c>
      <c r="C5205" s="445">
        <v>874.17785600000002</v>
      </c>
      <c r="D5205" s="446">
        <f t="shared" si="153"/>
        <v>0.11483578708946762</v>
      </c>
      <c r="E5205" s="80">
        <v>-3.4436549588178988E-2</v>
      </c>
    </row>
    <row r="5206" spans="2:5">
      <c r="B5206" s="444">
        <v>39735</v>
      </c>
      <c r="C5206" s="445">
        <v>28.023437999999999</v>
      </c>
      <c r="D5206" s="446">
        <f t="shared" si="153"/>
        <v>-2.5103552152629938E-3</v>
      </c>
      <c r="E5206" s="80">
        <v>-3.4441837512225182E-2</v>
      </c>
    </row>
    <row r="5207" spans="2:5">
      <c r="B5207" s="444">
        <v>39835</v>
      </c>
      <c r="C5207" s="445">
        <v>19.730865000000001</v>
      </c>
      <c r="D5207" s="446">
        <f t="shared" si="153"/>
        <v>-6.8535752700743635E-2</v>
      </c>
      <c r="E5207" s="80">
        <v>-3.4557036951064157E-2</v>
      </c>
    </row>
    <row r="5208" spans="2:5">
      <c r="B5208" s="444">
        <v>42766</v>
      </c>
      <c r="C5208" s="445">
        <v>333.29510499999998</v>
      </c>
      <c r="D5208" s="446">
        <f t="shared" si="153"/>
        <v>6.9524333516730819E-2</v>
      </c>
      <c r="E5208" s="80">
        <v>-3.4632579688333553E-2</v>
      </c>
    </row>
    <row r="5209" spans="2:5">
      <c r="B5209" s="444">
        <v>39986</v>
      </c>
      <c r="C5209" s="445">
        <v>33.579948000000002</v>
      </c>
      <c r="D5209" s="446">
        <f t="shared" si="153"/>
        <v>9.7219767177596506E-3</v>
      </c>
      <c r="E5209" s="80">
        <v>-3.463523141263869E-2</v>
      </c>
    </row>
    <row r="5210" spans="2:5">
      <c r="B5210" s="444">
        <v>39601</v>
      </c>
      <c r="C5210" s="445">
        <v>51.894610999999998</v>
      </c>
      <c r="D5210" s="446">
        <f t="shared" si="153"/>
        <v>-4.5896978750060269E-2</v>
      </c>
      <c r="E5210" s="80">
        <v>-3.4647117859188281E-2</v>
      </c>
    </row>
    <row r="5211" spans="2:5">
      <c r="B5211" s="444">
        <v>41506</v>
      </c>
      <c r="C5211" s="445">
        <v>171.471024</v>
      </c>
      <c r="D5211" s="446">
        <f t="shared" si="153"/>
        <v>-1.6259006446719737E-2</v>
      </c>
      <c r="E5211" s="80">
        <v>-3.467723564647307E-2</v>
      </c>
    </row>
    <row r="5212" spans="2:5">
      <c r="B5212" s="444">
        <v>42192</v>
      </c>
      <c r="C5212" s="445">
        <v>369.09741200000002</v>
      </c>
      <c r="D5212" s="446">
        <f t="shared" si="153"/>
        <v>-6.5059386633575578E-2</v>
      </c>
      <c r="E5212" s="80">
        <v>-3.4692563470696935E-2</v>
      </c>
    </row>
    <row r="5213" spans="2:5">
      <c r="B5213" s="444">
        <v>45128</v>
      </c>
      <c r="C5213" s="445">
        <v>1073.6735839999999</v>
      </c>
      <c r="D5213" s="446">
        <f t="shared" si="153"/>
        <v>0.12555494587718852</v>
      </c>
      <c r="E5213" s="80">
        <v>-3.4910950403376773E-2</v>
      </c>
    </row>
    <row r="5214" spans="2:5">
      <c r="B5214" s="444">
        <v>40094</v>
      </c>
      <c r="C5214" s="445">
        <v>54.061275000000002</v>
      </c>
      <c r="D5214" s="446">
        <f t="shared" si="153"/>
        <v>-4.1592962661949562E-2</v>
      </c>
      <c r="E5214" s="80">
        <v>-3.4929204908063616E-2</v>
      </c>
    </row>
    <row r="5215" spans="2:5">
      <c r="B5215" s="444">
        <v>41834</v>
      </c>
      <c r="C5215" s="445">
        <v>279.80944799999997</v>
      </c>
      <c r="D5215" s="446">
        <f t="shared" si="153"/>
        <v>-3.648256483486112E-2</v>
      </c>
      <c r="E5215" s="80">
        <v>-3.4933876060653124E-2</v>
      </c>
    </row>
    <row r="5216" spans="2:5">
      <c r="B5216" s="444">
        <v>43418</v>
      </c>
      <c r="C5216" s="445">
        <v>421.010559</v>
      </c>
      <c r="D5216" s="446">
        <f t="shared" si="153"/>
        <v>8.6128830519074384E-2</v>
      </c>
      <c r="E5216" s="80">
        <v>-3.4940038786873018E-2</v>
      </c>
    </row>
    <row r="5217" spans="2:5">
      <c r="B5217" s="444">
        <v>39975</v>
      </c>
      <c r="C5217" s="445">
        <v>35.627189999999999</v>
      </c>
      <c r="D5217" s="446">
        <f t="shared" si="153"/>
        <v>-4.0768824686855165E-2</v>
      </c>
      <c r="E5217" s="80">
        <v>-3.5083376400952604E-2</v>
      </c>
    </row>
    <row r="5218" spans="2:5">
      <c r="B5218" s="444">
        <v>41674</v>
      </c>
      <c r="C5218" s="445">
        <v>269.97146600000002</v>
      </c>
      <c r="D5218" s="446">
        <f t="shared" si="153"/>
        <v>0.11163274560537761</v>
      </c>
      <c r="E5218" s="80">
        <v>-3.510212018118275E-2</v>
      </c>
    </row>
    <row r="5219" spans="2:5">
      <c r="B5219" s="444">
        <v>37489</v>
      </c>
      <c r="C5219" s="445">
        <v>14.745637</v>
      </c>
      <c r="D5219" s="446">
        <f t="shared" si="153"/>
        <v>-4.2597747529177443E-2</v>
      </c>
      <c r="E5219" s="80">
        <v>-3.5133621840673479E-2</v>
      </c>
    </row>
    <row r="5220" spans="2:5">
      <c r="B5220" s="444">
        <v>39157</v>
      </c>
      <c r="C5220" s="445">
        <v>49.309970999999997</v>
      </c>
      <c r="D5220" s="446">
        <f t="shared" si="153"/>
        <v>4.3713516539168884E-2</v>
      </c>
      <c r="E5220" s="80">
        <v>-3.5184178967863744E-2</v>
      </c>
    </row>
    <row r="5221" spans="2:5">
      <c r="B5221" s="444">
        <v>37517</v>
      </c>
      <c r="C5221" s="445">
        <v>15.260654000000001</v>
      </c>
      <c r="D5221" s="446">
        <f t="shared" si="153"/>
        <v>-0.11345054114088571</v>
      </c>
      <c r="E5221" s="80">
        <v>-3.5326583900897379E-2</v>
      </c>
    </row>
    <row r="5222" spans="2:5">
      <c r="B5222" s="444">
        <v>42318</v>
      </c>
      <c r="C5222" s="445">
        <v>339.33865400000002</v>
      </c>
      <c r="D5222" s="446">
        <f t="shared" si="153"/>
        <v>7.6519969473416438E-2</v>
      </c>
      <c r="E5222" s="80">
        <v>-3.5354280764260615E-2</v>
      </c>
    </row>
    <row r="5223" spans="2:5">
      <c r="B5223" s="444">
        <v>39310</v>
      </c>
      <c r="C5223" s="445">
        <v>51.149360999999999</v>
      </c>
      <c r="D5223" s="446">
        <f t="shared" si="153"/>
        <v>2.5005866861359527E-2</v>
      </c>
      <c r="E5223" s="80">
        <v>-3.5367545115518317E-2</v>
      </c>
    </row>
    <row r="5224" spans="2:5">
      <c r="B5224" s="444">
        <v>38351</v>
      </c>
      <c r="C5224" s="445">
        <v>25.755177</v>
      </c>
      <c r="D5224" s="446">
        <f t="shared" si="153"/>
        <v>-0.12850520383584052</v>
      </c>
      <c r="E5224" s="80">
        <v>-3.5419034798718663E-2</v>
      </c>
    </row>
    <row r="5225" spans="2:5">
      <c r="B5225" s="444">
        <v>44006</v>
      </c>
      <c r="C5225" s="445">
        <v>477.67227200000002</v>
      </c>
      <c r="D5225" s="446">
        <f t="shared" si="153"/>
        <v>0.11608207157168571</v>
      </c>
      <c r="E5225" s="80">
        <v>-3.558795753554489E-2</v>
      </c>
    </row>
    <row r="5226" spans="2:5">
      <c r="B5226" s="444">
        <v>39429</v>
      </c>
      <c r="C5226" s="445">
        <v>51.649883000000003</v>
      </c>
      <c r="D5226" s="446">
        <f t="shared" si="153"/>
        <v>-7.7489997894293561E-2</v>
      </c>
      <c r="E5226" s="80">
        <v>-3.5782374487516644E-2</v>
      </c>
    </row>
    <row r="5227" spans="2:5">
      <c r="B5227" s="444">
        <v>42741</v>
      </c>
      <c r="C5227" s="445">
        <v>334.630493</v>
      </c>
      <c r="D5227" s="446">
        <f t="shared" si="153"/>
        <v>0.11429465286649121</v>
      </c>
      <c r="E5227" s="80">
        <v>-3.5813537302635923E-2</v>
      </c>
    </row>
    <row r="5228" spans="2:5">
      <c r="B5228" s="444">
        <v>38357</v>
      </c>
      <c r="C5228" s="445">
        <v>25.663209999999999</v>
      </c>
      <c r="D5228" s="446">
        <f t="shared" si="153"/>
        <v>-4.8331472522019636E-2</v>
      </c>
      <c r="E5228" s="80">
        <v>-3.5818760056465559E-2</v>
      </c>
    </row>
    <row r="5229" spans="2:5">
      <c r="B5229" s="444">
        <v>40305</v>
      </c>
      <c r="C5229" s="445">
        <v>70.667563999999999</v>
      </c>
      <c r="D5229" s="446">
        <f t="shared" si="153"/>
        <v>6.5681034913340763E-3</v>
      </c>
      <c r="E5229" s="80">
        <v>-3.5884215785036311E-2</v>
      </c>
    </row>
    <row r="5230" spans="2:5">
      <c r="B5230" s="444">
        <v>40042</v>
      </c>
      <c r="C5230" s="445">
        <v>47.176814999999998</v>
      </c>
      <c r="D5230" s="446">
        <f t="shared" si="153"/>
        <v>2.5429588465773811E-2</v>
      </c>
      <c r="E5230" s="80">
        <v>-3.5912635281236116E-2</v>
      </c>
    </row>
    <row r="5231" spans="2:5">
      <c r="B5231" s="444">
        <v>39049</v>
      </c>
      <c r="C5231" s="445">
        <v>50.490898000000001</v>
      </c>
      <c r="D5231" s="446">
        <f t="shared" si="153"/>
        <v>-8.2171818074979419E-2</v>
      </c>
      <c r="E5231" s="80">
        <v>-3.6170913541391791E-2</v>
      </c>
    </row>
    <row r="5232" spans="2:5">
      <c r="B5232" s="444">
        <v>42545</v>
      </c>
      <c r="C5232" s="445">
        <v>300.285706</v>
      </c>
      <c r="D5232" s="446">
        <f t="shared" si="153"/>
        <v>-3.1042179101758216E-2</v>
      </c>
      <c r="E5232" s="80">
        <v>-3.6307973315583442E-2</v>
      </c>
    </row>
    <row r="5233" spans="2:5">
      <c r="B5233" s="444">
        <v>43908</v>
      </c>
      <c r="C5233" s="445">
        <v>370.67392000000001</v>
      </c>
      <c r="D5233" s="446">
        <f t="shared" si="153"/>
        <v>0.13004761291983025</v>
      </c>
      <c r="E5233" s="80">
        <v>-3.6392091324824904E-2</v>
      </c>
    </row>
    <row r="5234" spans="2:5">
      <c r="B5234" s="444">
        <v>38855</v>
      </c>
      <c r="C5234" s="445">
        <v>42.715023000000002</v>
      </c>
      <c r="D5234" s="446">
        <f t="shared" si="153"/>
        <v>-7.7407099608215568E-2</v>
      </c>
      <c r="E5234" s="80">
        <v>-3.639999049822995E-2</v>
      </c>
    </row>
    <row r="5235" spans="2:5">
      <c r="B5235" s="444">
        <v>42115</v>
      </c>
      <c r="C5235" s="445">
        <v>349.532532</v>
      </c>
      <c r="D5235" s="446">
        <f t="shared" si="153"/>
        <v>0.11865172120696976</v>
      </c>
      <c r="E5235" s="80">
        <v>-3.6406046039740625E-2</v>
      </c>
    </row>
    <row r="5236" spans="2:5">
      <c r="B5236" s="444">
        <v>37648</v>
      </c>
      <c r="C5236" s="445">
        <v>11.182442999999999</v>
      </c>
      <c r="D5236" s="446">
        <f t="shared" si="153"/>
        <v>-3.1388288566429945E-2</v>
      </c>
      <c r="E5236" s="80">
        <v>-3.6461449644999089E-2</v>
      </c>
    </row>
    <row r="5237" spans="2:5">
      <c r="B5237" s="444">
        <v>38868</v>
      </c>
      <c r="C5237" s="445">
        <v>40.800434000000003</v>
      </c>
      <c r="D5237" s="446">
        <f t="shared" si="153"/>
        <v>-0.1052486187845304</v>
      </c>
      <c r="E5237" s="80">
        <v>-3.6609443450473012E-2</v>
      </c>
    </row>
    <row r="5238" spans="2:5">
      <c r="B5238" s="444">
        <v>43440</v>
      </c>
      <c r="C5238" s="445">
        <v>427.51303100000001</v>
      </c>
      <c r="D5238" s="446">
        <f t="shared" si="153"/>
        <v>8.648892001400621E-2</v>
      </c>
      <c r="E5238" s="80">
        <v>-3.6677669297544901E-2</v>
      </c>
    </row>
    <row r="5239" spans="2:5">
      <c r="B5239" s="444">
        <v>39982</v>
      </c>
      <c r="C5239" s="445">
        <v>34.214066000000003</v>
      </c>
      <c r="D5239" s="446">
        <f t="shared" si="153"/>
        <v>3.0092234760653369E-2</v>
      </c>
      <c r="E5239" s="80">
        <v>-3.6724992920586952E-2</v>
      </c>
    </row>
    <row r="5240" spans="2:5">
      <c r="B5240" s="444">
        <v>38814</v>
      </c>
      <c r="C5240" s="445">
        <v>49.617095999999997</v>
      </c>
      <c r="D5240" s="446">
        <f t="shared" si="153"/>
        <v>-0.12943815184479079</v>
      </c>
      <c r="E5240" s="80">
        <v>-3.6831846213924879E-2</v>
      </c>
    </row>
    <row r="5241" spans="2:5">
      <c r="B5241" s="444">
        <v>44585</v>
      </c>
      <c r="C5241" s="445">
        <v>1007.311096</v>
      </c>
      <c r="D5241" s="446">
        <f t="shared" si="153"/>
        <v>8.4594331727398941E-3</v>
      </c>
      <c r="E5241" s="80">
        <v>-3.685945589390871E-2</v>
      </c>
    </row>
    <row r="5242" spans="2:5">
      <c r="B5242" s="444">
        <v>44211</v>
      </c>
      <c r="C5242" s="445">
        <v>853.77209500000004</v>
      </c>
      <c r="D5242" s="446">
        <f t="shared" si="153"/>
        <v>4.8747509251352072E-2</v>
      </c>
      <c r="E5242" s="80">
        <v>-3.6878456883020494E-2</v>
      </c>
    </row>
    <row r="5243" spans="2:5">
      <c r="B5243" s="444">
        <v>42156</v>
      </c>
      <c r="C5243" s="445">
        <v>383.68313599999999</v>
      </c>
      <c r="D5243" s="446">
        <f t="shared" si="153"/>
        <v>0.10494862654644588</v>
      </c>
      <c r="E5243" s="80">
        <v>-3.7051432216674951E-2</v>
      </c>
    </row>
    <row r="5244" spans="2:5">
      <c r="B5244" s="444">
        <v>38152</v>
      </c>
      <c r="C5244" s="445">
        <v>21.935887999999998</v>
      </c>
      <c r="D5244" s="446">
        <f t="shared" si="153"/>
        <v>1.2016233852356839E-2</v>
      </c>
      <c r="E5244" s="80">
        <v>-3.7259004105714699E-2</v>
      </c>
    </row>
    <row r="5245" spans="2:5">
      <c r="B5245" s="444">
        <v>37699</v>
      </c>
      <c r="C5245" s="445">
        <v>11.322272</v>
      </c>
      <c r="D5245" s="446">
        <f t="shared" si="153"/>
        <v>-3.6964185357380108E-2</v>
      </c>
      <c r="E5245" s="80">
        <v>-3.7535060866241809E-2</v>
      </c>
    </row>
    <row r="5246" spans="2:5">
      <c r="B5246" s="444">
        <v>39146</v>
      </c>
      <c r="C5246" s="445">
        <v>50.167834999999997</v>
      </c>
      <c r="D5246" s="446">
        <f t="shared" si="153"/>
        <v>-1.4029166561720818E-2</v>
      </c>
      <c r="E5246" s="80">
        <v>-3.7597399509332052E-2</v>
      </c>
    </row>
    <row r="5247" spans="2:5">
      <c r="B5247" s="444">
        <v>39703</v>
      </c>
      <c r="C5247" s="445">
        <v>39.104655999999999</v>
      </c>
      <c r="D5247" s="446">
        <f t="shared" si="153"/>
        <v>-8.5163252609507079E-2</v>
      </c>
      <c r="E5247" s="80">
        <v>-3.7636673775330531E-2</v>
      </c>
    </row>
    <row r="5248" spans="2:5">
      <c r="B5248" s="444">
        <v>43399</v>
      </c>
      <c r="C5248" s="445">
        <v>407.30423000000002</v>
      </c>
      <c r="D5248" s="446">
        <f t="shared" si="153"/>
        <v>-1.1794976888220954E-2</v>
      </c>
      <c r="E5248" s="80">
        <v>-3.8065354271111684E-2</v>
      </c>
    </row>
    <row r="5249" spans="2:5">
      <c r="B5249" s="444">
        <v>43917</v>
      </c>
      <c r="C5249" s="445">
        <v>367.60098299999999</v>
      </c>
      <c r="D5249" s="446">
        <f t="shared" si="153"/>
        <v>0.15195152659741895</v>
      </c>
      <c r="E5249" s="80">
        <v>-3.808352680969318E-2</v>
      </c>
    </row>
    <row r="5250" spans="2:5">
      <c r="B5250" s="444">
        <v>38124</v>
      </c>
      <c r="C5250" s="445">
        <v>21.412886</v>
      </c>
      <c r="D5250" s="446">
        <f t="shared" si="153"/>
        <v>-0.13590208522212144</v>
      </c>
      <c r="E5250" s="80">
        <v>-3.8133819642909628E-2</v>
      </c>
    </row>
    <row r="5251" spans="2:5">
      <c r="B5251" s="444">
        <v>44120</v>
      </c>
      <c r="C5251" s="445">
        <v>710.198669</v>
      </c>
      <c r="D5251" s="446">
        <f t="shared" si="153"/>
        <v>4.450757575757569E-2</v>
      </c>
      <c r="E5251" s="80">
        <v>-3.8197446513984601E-2</v>
      </c>
    </row>
    <row r="5252" spans="2:5">
      <c r="B5252" s="444">
        <v>42240</v>
      </c>
      <c r="C5252" s="445">
        <v>367.729645</v>
      </c>
      <c r="D5252" s="446">
        <f t="shared" si="153"/>
        <v>3.5801863658656119E-2</v>
      </c>
      <c r="E5252" s="80">
        <v>-3.8345925884760157E-2</v>
      </c>
    </row>
    <row r="5253" spans="2:5">
      <c r="B5253" s="444">
        <v>40780</v>
      </c>
      <c r="C5253" s="445">
        <v>69.195922999999993</v>
      </c>
      <c r="D5253" s="446">
        <f t="shared" ref="D5253:D5316" si="154">B5253/B5254-1</f>
        <v>5.7325831626435786E-2</v>
      </c>
      <c r="E5253" s="80">
        <v>-3.8352257368997611E-2</v>
      </c>
    </row>
    <row r="5254" spans="2:5">
      <c r="B5254" s="444">
        <v>38569</v>
      </c>
      <c r="C5254" s="445">
        <v>33.904632999999997</v>
      </c>
      <c r="D5254" s="446">
        <f t="shared" si="154"/>
        <v>1.4546506734006703E-2</v>
      </c>
      <c r="E5254" s="80">
        <v>-3.8418360466414003E-2</v>
      </c>
    </row>
    <row r="5255" spans="2:5">
      <c r="B5255" s="444">
        <v>38016</v>
      </c>
      <c r="C5255" s="445">
        <v>22.685887999999998</v>
      </c>
      <c r="D5255" s="446">
        <f t="shared" si="154"/>
        <v>-5.6065948254456988E-2</v>
      </c>
      <c r="E5255" s="80">
        <v>-3.8522767661011925E-2</v>
      </c>
    </row>
    <row r="5256" spans="2:5">
      <c r="B5256" s="444">
        <v>40274</v>
      </c>
      <c r="C5256" s="445">
        <v>63.419415000000001</v>
      </c>
      <c r="D5256" s="446">
        <f t="shared" si="154"/>
        <v>1.2291064471534607E-2</v>
      </c>
      <c r="E5256" s="80">
        <v>-3.8525714307545478E-2</v>
      </c>
    </row>
    <row r="5257" spans="2:5">
      <c r="B5257" s="444">
        <v>39785</v>
      </c>
      <c r="C5257" s="445">
        <v>21.222815000000001</v>
      </c>
      <c r="D5257" s="446">
        <f t="shared" si="154"/>
        <v>3.7202148182908346E-2</v>
      </c>
      <c r="E5257" s="80">
        <v>-3.8784519907112291E-2</v>
      </c>
    </row>
    <row r="5258" spans="2:5">
      <c r="B5258" s="444">
        <v>38358</v>
      </c>
      <c r="C5258" s="445">
        <v>24.666912</v>
      </c>
      <c r="D5258" s="446">
        <f t="shared" si="154"/>
        <v>-3.0384226491405486E-2</v>
      </c>
      <c r="E5258" s="80">
        <v>-3.882203356478009E-2</v>
      </c>
    </row>
    <row r="5259" spans="2:5">
      <c r="B5259" s="444">
        <v>39560</v>
      </c>
      <c r="C5259" s="445">
        <v>45.051082999999998</v>
      </c>
      <c r="D5259" s="446">
        <f t="shared" si="154"/>
        <v>-0.10540241061938893</v>
      </c>
      <c r="E5259" s="80">
        <v>-3.8826609811515977E-2</v>
      </c>
    </row>
    <row r="5260" spans="2:5">
      <c r="B5260" s="444">
        <v>44221</v>
      </c>
      <c r="C5260" s="445">
        <v>820.57006799999999</v>
      </c>
      <c r="D5260" s="446">
        <f t="shared" si="154"/>
        <v>8.4166911836814684E-2</v>
      </c>
      <c r="E5260" s="80">
        <v>-3.8851800417124993E-2</v>
      </c>
    </row>
    <row r="5261" spans="2:5">
      <c r="B5261" s="444">
        <v>40788</v>
      </c>
      <c r="C5261" s="445">
        <v>73.776771999999994</v>
      </c>
      <c r="D5261" s="446">
        <f t="shared" si="154"/>
        <v>5.5289643217510509E-2</v>
      </c>
      <c r="E5261" s="80">
        <v>-3.8857407059157412E-2</v>
      </c>
    </row>
    <row r="5262" spans="2:5">
      <c r="B5262" s="444">
        <v>38651</v>
      </c>
      <c r="C5262" s="445">
        <v>35.706584999999997</v>
      </c>
      <c r="D5262" s="446">
        <f t="shared" si="154"/>
        <v>2.7105312109696689E-2</v>
      </c>
      <c r="E5262" s="80">
        <v>-3.8871216263434594E-2</v>
      </c>
    </row>
    <row r="5263" spans="2:5">
      <c r="B5263" s="444">
        <v>37631</v>
      </c>
      <c r="C5263" s="445">
        <v>12.713177</v>
      </c>
      <c r="D5263" s="446">
        <f t="shared" si="154"/>
        <v>-0.10248521274565925</v>
      </c>
      <c r="E5263" s="80">
        <v>-3.8942944183342321E-2</v>
      </c>
    </row>
    <row r="5264" spans="2:5">
      <c r="B5264" s="444">
        <v>41928</v>
      </c>
      <c r="C5264" s="445">
        <v>322.25112899999999</v>
      </c>
      <c r="D5264" s="446">
        <f t="shared" si="154"/>
        <v>5.569543760700979E-2</v>
      </c>
      <c r="E5264" s="80">
        <v>-3.8972597818431542E-2</v>
      </c>
    </row>
    <row r="5265" spans="2:5">
      <c r="B5265" s="444">
        <v>39716</v>
      </c>
      <c r="C5265" s="445">
        <v>38.421165000000002</v>
      </c>
      <c r="D5265" s="446">
        <f t="shared" si="154"/>
        <v>1.6534425390325014E-2</v>
      </c>
      <c r="E5265" s="80">
        <v>-3.9102202537558584E-2</v>
      </c>
    </row>
    <row r="5266" spans="2:5">
      <c r="B5266" s="444">
        <v>39070</v>
      </c>
      <c r="C5266" s="445">
        <v>49.390697000000003</v>
      </c>
      <c r="D5266" s="446">
        <f t="shared" si="154"/>
        <v>2.5351669116103315E-2</v>
      </c>
      <c r="E5266" s="80">
        <v>-3.93837571363016E-2</v>
      </c>
    </row>
    <row r="5267" spans="2:5">
      <c r="B5267" s="444">
        <v>38104</v>
      </c>
      <c r="C5267" s="445">
        <v>21.791907999999999</v>
      </c>
      <c r="D5267" s="446">
        <f t="shared" si="154"/>
        <v>1.5321484718484379E-2</v>
      </c>
      <c r="E5267" s="80">
        <v>-3.9468905870156057E-2</v>
      </c>
    </row>
    <row r="5268" spans="2:5">
      <c r="B5268" s="444">
        <v>37529</v>
      </c>
      <c r="C5268" s="445">
        <v>15.366585000000001</v>
      </c>
      <c r="D5268" s="446">
        <f t="shared" si="154"/>
        <v>-0.13000440457148155</v>
      </c>
      <c r="E5268" s="80">
        <v>-3.9497609992744986E-2</v>
      </c>
    </row>
    <row r="5269" spans="2:5">
      <c r="B5269" s="444">
        <v>43137</v>
      </c>
      <c r="C5269" s="445">
        <v>400.23840300000001</v>
      </c>
      <c r="D5269" s="446">
        <f t="shared" si="154"/>
        <v>-1.820788856772193E-2</v>
      </c>
      <c r="E5269" s="80">
        <v>-3.9571169503692549E-2</v>
      </c>
    </row>
    <row r="5270" spans="2:5">
      <c r="B5270" s="444">
        <v>43937</v>
      </c>
      <c r="C5270" s="445">
        <v>392.440674</v>
      </c>
      <c r="D5270" s="446">
        <f t="shared" si="154"/>
        <v>0.13088129311232377</v>
      </c>
      <c r="E5270" s="80">
        <v>-3.9686546827401248E-2</v>
      </c>
    </row>
    <row r="5271" spans="2:5">
      <c r="B5271" s="444">
        <v>38852</v>
      </c>
      <c r="C5271" s="445">
        <v>44.652275000000003</v>
      </c>
      <c r="D5271" s="446">
        <f t="shared" si="154"/>
        <v>-6.3649290241727496E-2</v>
      </c>
      <c r="E5271" s="80">
        <v>-3.9946696428164397E-2</v>
      </c>
    </row>
    <row r="5272" spans="2:5">
      <c r="B5272" s="444">
        <v>41493</v>
      </c>
      <c r="C5272" s="445">
        <v>172.89172400000001</v>
      </c>
      <c r="D5272" s="446">
        <f t="shared" si="154"/>
        <v>-6.2792220992478498E-2</v>
      </c>
      <c r="E5272" s="80">
        <v>-4.0076396919904611E-2</v>
      </c>
    </row>
    <row r="5273" spans="2:5">
      <c r="B5273" s="444">
        <v>44273</v>
      </c>
      <c r="C5273" s="445">
        <v>820.78668200000004</v>
      </c>
      <c r="D5273" s="446">
        <f t="shared" si="154"/>
        <v>-4.6761538634473299E-3</v>
      </c>
      <c r="E5273" s="80">
        <v>-4.0204338666718686E-2</v>
      </c>
    </row>
    <row r="5274" spans="2:5">
      <c r="B5274" s="444">
        <v>44481</v>
      </c>
      <c r="C5274" s="445">
        <v>1101.3050539999999</v>
      </c>
      <c r="D5274" s="446">
        <f t="shared" si="154"/>
        <v>5.6681316070792187E-2</v>
      </c>
      <c r="E5274" s="80">
        <v>-4.0333191371033528E-2</v>
      </c>
    </row>
    <row r="5275" spans="2:5">
      <c r="B5275" s="444">
        <v>42095</v>
      </c>
      <c r="C5275" s="445">
        <v>369.233429</v>
      </c>
      <c r="D5275" s="446">
        <f t="shared" si="154"/>
        <v>-5.9392666413424777E-2</v>
      </c>
      <c r="E5275" s="80">
        <v>-4.0340615073861441E-2</v>
      </c>
    </row>
    <row r="5276" spans="2:5">
      <c r="B5276" s="444">
        <v>44753</v>
      </c>
      <c r="C5276" s="445">
        <v>859.03137200000003</v>
      </c>
      <c r="D5276" s="446">
        <f t="shared" si="154"/>
        <v>3.1555412133505545E-2</v>
      </c>
      <c r="E5276" s="80">
        <v>-4.0669068126397145E-2</v>
      </c>
    </row>
    <row r="5277" spans="2:5">
      <c r="B5277" s="444">
        <v>43384</v>
      </c>
      <c r="C5277" s="445">
        <v>425.17065400000001</v>
      </c>
      <c r="D5277" s="446">
        <f t="shared" si="154"/>
        <v>6.7230818430050965E-2</v>
      </c>
      <c r="E5277" s="80">
        <v>-4.0692244003872058E-2</v>
      </c>
    </row>
    <row r="5278" spans="2:5">
      <c r="B5278" s="444">
        <v>40651</v>
      </c>
      <c r="C5278" s="445">
        <v>85.719627000000003</v>
      </c>
      <c r="D5278" s="446">
        <f t="shared" si="154"/>
        <v>2.1279268415234753E-2</v>
      </c>
      <c r="E5278" s="80">
        <v>-4.0708310850535945E-2</v>
      </c>
    </row>
    <row r="5279" spans="2:5">
      <c r="B5279" s="444">
        <v>39804</v>
      </c>
      <c r="C5279" s="445">
        <v>23.694694999999999</v>
      </c>
      <c r="D5279" s="446">
        <f t="shared" si="154"/>
        <v>-1.9557613675550534E-2</v>
      </c>
      <c r="E5279" s="80">
        <v>-4.0743094212750353E-2</v>
      </c>
    </row>
    <row r="5280" spans="2:5">
      <c r="B5280" s="444">
        <v>40598</v>
      </c>
      <c r="C5280" s="445">
        <v>81.619217000000006</v>
      </c>
      <c r="D5280" s="446">
        <f t="shared" si="154"/>
        <v>-8.9485960348075766E-2</v>
      </c>
      <c r="E5280" s="80">
        <v>-4.0791919540450028E-2</v>
      </c>
    </row>
    <row r="5281" spans="2:5">
      <c r="B5281" s="444">
        <v>44588</v>
      </c>
      <c r="C5281" s="445">
        <v>965.08978300000001</v>
      </c>
      <c r="D5281" s="446">
        <f t="shared" si="154"/>
        <v>0.15942481212783099</v>
      </c>
      <c r="E5281" s="80">
        <v>-4.0891764566076572E-2</v>
      </c>
    </row>
    <row r="5282" spans="2:5">
      <c r="B5282" s="444">
        <v>38457</v>
      </c>
      <c r="C5282" s="445">
        <v>27.986712000000001</v>
      </c>
      <c r="D5282" s="446">
        <f t="shared" si="154"/>
        <v>-3.4544222127381841E-2</v>
      </c>
      <c r="E5282" s="80">
        <v>-4.0939886527014857E-2</v>
      </c>
    </row>
    <row r="5283" spans="2:5">
      <c r="B5283" s="444">
        <v>39833</v>
      </c>
      <c r="C5283" s="445">
        <v>19.616098000000001</v>
      </c>
      <c r="D5283" s="446">
        <f t="shared" si="154"/>
        <v>2.4484966950438558E-2</v>
      </c>
      <c r="E5283" s="80">
        <v>-4.1001245235279704E-2</v>
      </c>
    </row>
    <row r="5284" spans="2:5">
      <c r="B5284" s="444">
        <v>38881</v>
      </c>
      <c r="C5284" s="445">
        <v>33.619484</v>
      </c>
      <c r="D5284" s="446">
        <f t="shared" si="154"/>
        <v>-2.4120275086592091E-2</v>
      </c>
      <c r="E5284" s="80">
        <v>-4.1305537192811603E-2</v>
      </c>
    </row>
    <row r="5285" spans="2:5">
      <c r="B5285" s="444">
        <v>39842</v>
      </c>
      <c r="C5285" s="445">
        <v>19.620453000000001</v>
      </c>
      <c r="D5285" s="446">
        <f t="shared" si="154"/>
        <v>-1.6271203180168392E-2</v>
      </c>
      <c r="E5285" s="80">
        <v>-4.1703354937653425E-2</v>
      </c>
    </row>
    <row r="5286" spans="2:5">
      <c r="B5286" s="444">
        <v>40501</v>
      </c>
      <c r="C5286" s="445">
        <v>69.510666000000001</v>
      </c>
      <c r="D5286" s="446">
        <f t="shared" si="154"/>
        <v>-5.8860435934377509E-2</v>
      </c>
      <c r="E5286" s="80">
        <v>-4.1809671285832239E-2</v>
      </c>
    </row>
    <row r="5287" spans="2:5">
      <c r="B5287" s="444">
        <v>43034</v>
      </c>
      <c r="C5287" s="445">
        <v>363.08316000000002</v>
      </c>
      <c r="D5287" s="446">
        <f t="shared" si="154"/>
        <v>7.5016861932002632E-2</v>
      </c>
      <c r="E5287" s="80">
        <v>-4.1894025081163688E-2</v>
      </c>
    </row>
    <row r="5288" spans="2:5">
      <c r="B5288" s="444">
        <v>40031</v>
      </c>
      <c r="C5288" s="445">
        <v>44.305252000000003</v>
      </c>
      <c r="D5288" s="446">
        <f t="shared" si="154"/>
        <v>1.4007801813668452E-2</v>
      </c>
      <c r="E5288" s="80">
        <v>-4.191971512362147E-2</v>
      </c>
    </row>
    <row r="5289" spans="2:5">
      <c r="B5289" s="444">
        <v>39478</v>
      </c>
      <c r="C5289" s="445">
        <v>40.985526999999998</v>
      </c>
      <c r="D5289" s="446">
        <f t="shared" si="154"/>
        <v>1.7734539281999417E-4</v>
      </c>
      <c r="E5289" s="80">
        <v>-4.2021691799960736E-2</v>
      </c>
    </row>
    <row r="5290" spans="2:5">
      <c r="B5290" s="444">
        <v>39471</v>
      </c>
      <c r="C5290" s="445">
        <v>39.052013000000002</v>
      </c>
      <c r="D5290" s="446">
        <f t="shared" si="154"/>
        <v>2.6260367645146943E-2</v>
      </c>
      <c r="E5290" s="80">
        <v>-4.2021821936907955E-2</v>
      </c>
    </row>
    <row r="5291" spans="2:5">
      <c r="B5291" s="444">
        <v>38461</v>
      </c>
      <c r="C5291" s="445">
        <v>26.601182999999999</v>
      </c>
      <c r="D5291" s="446">
        <f t="shared" si="154"/>
        <v>-3.731978374048861E-2</v>
      </c>
      <c r="E5291" s="80">
        <v>-4.2071500996759603E-2</v>
      </c>
    </row>
    <row r="5292" spans="2:5">
      <c r="B5292" s="444">
        <v>39952</v>
      </c>
      <c r="C5292" s="445">
        <v>28.806107000000001</v>
      </c>
      <c r="D5292" s="446">
        <f t="shared" si="154"/>
        <v>5.7154953429297217E-2</v>
      </c>
      <c r="E5292" s="80">
        <v>-4.2168980767971043E-2</v>
      </c>
    </row>
    <row r="5293" spans="2:5">
      <c r="B5293" s="444">
        <v>37792</v>
      </c>
      <c r="C5293" s="445">
        <v>10.663608</v>
      </c>
      <c r="D5293" s="446">
        <f t="shared" si="154"/>
        <v>-5.3922795774295262E-2</v>
      </c>
      <c r="E5293" s="80">
        <v>-4.2300202144593513E-2</v>
      </c>
    </row>
    <row r="5294" spans="2:5">
      <c r="B5294" s="444">
        <v>39946</v>
      </c>
      <c r="C5294" s="445">
        <v>25.137416999999999</v>
      </c>
      <c r="D5294" s="446">
        <f t="shared" si="154"/>
        <v>-4.3850830580688394E-2</v>
      </c>
      <c r="E5294" s="80">
        <v>-4.244277150565412E-2</v>
      </c>
    </row>
    <row r="5295" spans="2:5">
      <c r="B5295" s="444">
        <v>41778</v>
      </c>
      <c r="C5295" s="445">
        <v>252.435776</v>
      </c>
      <c r="D5295" s="446">
        <f t="shared" si="154"/>
        <v>-3.2423919588679406E-2</v>
      </c>
      <c r="E5295" s="80">
        <v>-4.2449699546306841E-2</v>
      </c>
    </row>
    <row r="5296" spans="2:5">
      <c r="B5296" s="444">
        <v>43178</v>
      </c>
      <c r="C5296" s="445">
        <v>388.76226800000001</v>
      </c>
      <c r="D5296" s="446">
        <f t="shared" si="154"/>
        <v>8.389396525755588E-2</v>
      </c>
      <c r="E5296" s="80">
        <v>-4.2476252898142053E-2</v>
      </c>
    </row>
    <row r="5297" spans="2:5">
      <c r="B5297" s="444">
        <v>39836</v>
      </c>
      <c r="C5297" s="445">
        <v>18.892188999999998</v>
      </c>
      <c r="D5297" s="446">
        <f t="shared" si="154"/>
        <v>5.7639718571618204E-2</v>
      </c>
      <c r="E5297" s="80">
        <v>-4.2505789786712489E-2</v>
      </c>
    </row>
    <row r="5298" spans="2:5">
      <c r="B5298" s="444">
        <v>37665</v>
      </c>
      <c r="C5298" s="445">
        <v>11.763828</v>
      </c>
      <c r="D5298" s="446">
        <f t="shared" si="154"/>
        <v>-1.1858225988404136E-2</v>
      </c>
      <c r="E5298" s="80">
        <v>-4.2527568837446794E-2</v>
      </c>
    </row>
    <row r="5299" spans="2:5">
      <c r="B5299" s="444">
        <v>38117</v>
      </c>
      <c r="C5299" s="445">
        <v>20.715546</v>
      </c>
      <c r="D5299" s="446">
        <f t="shared" si="154"/>
        <v>-9.8547914104625822E-2</v>
      </c>
      <c r="E5299" s="80">
        <v>-4.2597886875349711E-2</v>
      </c>
    </row>
    <row r="5300" spans="2:5">
      <c r="B5300" s="444">
        <v>42284</v>
      </c>
      <c r="C5300" s="445">
        <v>323.85882600000002</v>
      </c>
      <c r="D5300" s="446">
        <f t="shared" si="154"/>
        <v>3.6321748933875853E-2</v>
      </c>
      <c r="E5300" s="80">
        <v>-4.2642882084477529E-2</v>
      </c>
    </row>
    <row r="5301" spans="2:5">
      <c r="B5301" s="444">
        <v>40802</v>
      </c>
      <c r="C5301" s="445">
        <v>71.704689000000002</v>
      </c>
      <c r="D5301" s="446">
        <f t="shared" si="154"/>
        <v>1.1879076457604887E-2</v>
      </c>
      <c r="E5301" s="80">
        <v>-4.2912375348156173E-2</v>
      </c>
    </row>
    <row r="5302" spans="2:5">
      <c r="B5302" s="444">
        <v>40323</v>
      </c>
      <c r="C5302" s="445">
        <v>65.068016</v>
      </c>
      <c r="D5302" s="446">
        <f t="shared" si="154"/>
        <v>5.8457580848382928E-2</v>
      </c>
      <c r="E5302" s="80">
        <v>-4.3127177496159019E-2</v>
      </c>
    </row>
    <row r="5303" spans="2:5">
      <c r="B5303" s="444">
        <v>38096</v>
      </c>
      <c r="C5303" s="445">
        <v>21.430717000000001</v>
      </c>
      <c r="D5303" s="446">
        <f t="shared" si="154"/>
        <v>-3.515347989058859E-2</v>
      </c>
      <c r="E5303" s="80">
        <v>-4.3203518893106918E-2</v>
      </c>
    </row>
    <row r="5304" spans="2:5">
      <c r="B5304" s="444">
        <v>39484</v>
      </c>
      <c r="C5304" s="445">
        <v>44.94585</v>
      </c>
      <c r="D5304" s="446">
        <f t="shared" si="154"/>
        <v>-3.1558484182887536E-3</v>
      </c>
      <c r="E5304" s="80">
        <v>-4.3321283886448625E-2</v>
      </c>
    </row>
    <row r="5305" spans="2:5">
      <c r="B5305" s="444">
        <v>39609</v>
      </c>
      <c r="C5305" s="445">
        <v>48.571097999999999</v>
      </c>
      <c r="D5305" s="446">
        <f t="shared" si="154"/>
        <v>3.2506125853709378E-2</v>
      </c>
      <c r="E5305" s="80">
        <v>-4.3412681347189563E-2</v>
      </c>
    </row>
    <row r="5306" spans="2:5">
      <c r="B5306" s="444">
        <v>38362</v>
      </c>
      <c r="C5306" s="445">
        <v>23.92351</v>
      </c>
      <c r="D5306" s="446">
        <f t="shared" si="154"/>
        <v>-2.4289747437495235E-2</v>
      </c>
      <c r="E5306" s="80">
        <v>-4.3627838083724169E-2</v>
      </c>
    </row>
    <row r="5307" spans="2:5">
      <c r="B5307" s="444">
        <v>39317</v>
      </c>
      <c r="C5307" s="445">
        <v>46.701591000000001</v>
      </c>
      <c r="D5307" s="446">
        <f t="shared" si="154"/>
        <v>-8.1483350151362322E-3</v>
      </c>
      <c r="E5307" s="80">
        <v>-4.3670144442048309E-2</v>
      </c>
    </row>
    <row r="5308" spans="2:5">
      <c r="B5308" s="444">
        <v>39640</v>
      </c>
      <c r="C5308" s="445">
        <v>40.779228000000003</v>
      </c>
      <c r="D5308" s="446">
        <f t="shared" si="154"/>
        <v>-8.0576547720334624E-3</v>
      </c>
      <c r="E5308" s="80">
        <v>-4.3678456566303425E-2</v>
      </c>
    </row>
    <row r="5309" spans="2:5">
      <c r="B5309" s="444">
        <v>39962</v>
      </c>
      <c r="C5309" s="445">
        <v>30.237358</v>
      </c>
      <c r="D5309" s="446">
        <f t="shared" si="154"/>
        <v>2.0245602389644901E-2</v>
      </c>
      <c r="E5309" s="80">
        <v>-4.3827274060581067E-2</v>
      </c>
    </row>
    <row r="5310" spans="2:5">
      <c r="B5310" s="444">
        <v>39169</v>
      </c>
      <c r="C5310" s="445">
        <v>47.412815000000002</v>
      </c>
      <c r="D5310" s="446">
        <f t="shared" si="154"/>
        <v>-0.10152540428948276</v>
      </c>
      <c r="E5310" s="80">
        <v>-4.391217428020755E-2</v>
      </c>
    </row>
    <row r="5311" spans="2:5">
      <c r="B5311" s="444">
        <v>43595</v>
      </c>
      <c r="C5311" s="445">
        <v>459.70172100000002</v>
      </c>
      <c r="D5311" s="446">
        <f t="shared" si="154"/>
        <v>4.377375878354961E-3</v>
      </c>
      <c r="E5311" s="80">
        <v>-4.3946883202077514E-2</v>
      </c>
    </row>
    <row r="5312" spans="2:5">
      <c r="B5312" s="444">
        <v>43405</v>
      </c>
      <c r="C5312" s="445">
        <v>425.99292000000003</v>
      </c>
      <c r="D5312" s="446">
        <f t="shared" si="154"/>
        <v>0.14940550274077791</v>
      </c>
      <c r="E5312" s="80">
        <v>-4.4240324388968744E-2</v>
      </c>
    </row>
    <row r="5313" spans="2:5">
      <c r="B5313" s="444">
        <v>37763</v>
      </c>
      <c r="C5313" s="445">
        <v>9.0556070000000002</v>
      </c>
      <c r="D5313" s="446">
        <f t="shared" si="154"/>
        <v>2.0166105022951797E-3</v>
      </c>
      <c r="E5313" s="80">
        <v>-4.4271889007457155E-2</v>
      </c>
    </row>
    <row r="5314" spans="2:5">
      <c r="B5314" s="444">
        <v>37687</v>
      </c>
      <c r="C5314" s="445">
        <v>11.440018999999999</v>
      </c>
      <c r="D5314" s="446">
        <f t="shared" si="154"/>
        <v>-9.7663171000335169E-2</v>
      </c>
      <c r="E5314" s="80">
        <v>-4.4560249563120879E-2</v>
      </c>
    </row>
    <row r="5315" spans="2:5">
      <c r="B5315" s="444">
        <v>41766</v>
      </c>
      <c r="C5315" s="445">
        <v>255.06214900000001</v>
      </c>
      <c r="D5315" s="446">
        <f t="shared" si="154"/>
        <v>4.3132945378256293E-2</v>
      </c>
      <c r="E5315" s="80">
        <v>-4.4663879582728105E-2</v>
      </c>
    </row>
    <row r="5316" spans="2:5">
      <c r="B5316" s="444">
        <v>40039</v>
      </c>
      <c r="C5316" s="445">
        <v>48.934170000000002</v>
      </c>
      <c r="D5316" s="446">
        <f t="shared" si="154"/>
        <v>1.0651992831360202E-2</v>
      </c>
      <c r="E5316" s="80">
        <v>-4.4739044575650921E-2</v>
      </c>
    </row>
    <row r="5317" spans="2:5">
      <c r="B5317" s="444">
        <v>39617</v>
      </c>
      <c r="C5317" s="445">
        <v>47.759456999999998</v>
      </c>
      <c r="D5317" s="446">
        <f t="shared" ref="D5317:D5380" si="155">B5317/B5318-1</f>
        <v>-4.2327402823438387E-2</v>
      </c>
      <c r="E5317" s="80">
        <v>-4.4770855003407606E-2</v>
      </c>
    </row>
    <row r="5318" spans="2:5">
      <c r="B5318" s="444">
        <v>41368</v>
      </c>
      <c r="C5318" s="445">
        <v>141.78320299999999</v>
      </c>
      <c r="D5318" s="446">
        <f t="shared" si="155"/>
        <v>-2.6360384108454205E-2</v>
      </c>
      <c r="E5318" s="80">
        <v>-4.4904448614399795E-2</v>
      </c>
    </row>
    <row r="5319" spans="2:5">
      <c r="B5319" s="444">
        <v>42488</v>
      </c>
      <c r="C5319" s="445">
        <v>321.14746100000002</v>
      </c>
      <c r="D5319" s="446">
        <f t="shared" si="155"/>
        <v>1.8872449101940081E-2</v>
      </c>
      <c r="E5319" s="80">
        <v>-4.4952492233646169E-2</v>
      </c>
    </row>
    <row r="5320" spans="2:5">
      <c r="B5320" s="444">
        <v>41701</v>
      </c>
      <c r="C5320" s="445">
        <v>289.75860599999999</v>
      </c>
      <c r="D5320" s="446">
        <f t="shared" si="155"/>
        <v>7.3440074135090683E-2</v>
      </c>
      <c r="E5320" s="80">
        <v>-4.4999861887516146E-2</v>
      </c>
    </row>
    <row r="5321" spans="2:5">
      <c r="B5321" s="444">
        <v>38848</v>
      </c>
      <c r="C5321" s="445">
        <v>46.489196999999997</v>
      </c>
      <c r="D5321" s="446">
        <f t="shared" si="155"/>
        <v>2.2261986211252083E-2</v>
      </c>
      <c r="E5321" s="80">
        <v>-4.5300366240112577E-2</v>
      </c>
    </row>
    <row r="5322" spans="2:5">
      <c r="B5322" s="444">
        <v>38002</v>
      </c>
      <c r="C5322" s="445">
        <v>22.832388000000002</v>
      </c>
      <c r="D5322" s="446">
        <f t="shared" si="155"/>
        <v>-0.13433107815667777</v>
      </c>
      <c r="E5322" s="80">
        <v>-4.5318302871384608E-2</v>
      </c>
    </row>
    <row r="5323" spans="2:5">
      <c r="B5323" s="444">
        <v>43899</v>
      </c>
      <c r="C5323" s="445">
        <v>461.32586700000002</v>
      </c>
      <c r="D5323" s="446">
        <f t="shared" si="155"/>
        <v>8.8494916935283996E-2</v>
      </c>
      <c r="E5323" s="80">
        <v>-4.5478347718707401E-2</v>
      </c>
    </row>
    <row r="5324" spans="2:5">
      <c r="B5324" s="444">
        <v>40330</v>
      </c>
      <c r="C5324" s="445">
        <v>66.891762</v>
      </c>
      <c r="D5324" s="446">
        <f t="shared" si="155"/>
        <v>3.7427652733118988E-2</v>
      </c>
      <c r="E5324" s="80">
        <v>-4.5508414908061012E-2</v>
      </c>
    </row>
    <row r="5325" spans="2:5">
      <c r="B5325" s="444">
        <v>38875</v>
      </c>
      <c r="C5325" s="445">
        <v>35.888514999999998</v>
      </c>
      <c r="D5325" s="446">
        <f t="shared" si="155"/>
        <v>3.523114614401357E-2</v>
      </c>
      <c r="E5325" s="80">
        <v>-4.5538322703415401E-2</v>
      </c>
    </row>
    <row r="5326" spans="2:5">
      <c r="B5326" s="444">
        <v>37552</v>
      </c>
      <c r="C5326" s="445">
        <v>12.297369</v>
      </c>
      <c r="D5326" s="446">
        <f t="shared" si="155"/>
        <v>-5.7737184151757659E-2</v>
      </c>
      <c r="E5326" s="80">
        <v>-4.568862399056095E-2</v>
      </c>
    </row>
    <row r="5327" spans="2:5">
      <c r="B5327" s="444">
        <v>39853</v>
      </c>
      <c r="C5327" s="445">
        <v>21.525867000000002</v>
      </c>
      <c r="D5327" s="446">
        <f t="shared" si="155"/>
        <v>8.7579416305971769E-3</v>
      </c>
      <c r="E5327" s="80">
        <v>-4.5817108260089556E-2</v>
      </c>
    </row>
    <row r="5328" spans="2:5">
      <c r="B5328" s="444">
        <v>39507</v>
      </c>
      <c r="C5328" s="445">
        <v>47.091369999999998</v>
      </c>
      <c r="D5328" s="446">
        <f t="shared" si="155"/>
        <v>-4.9115913555992652E-3</v>
      </c>
      <c r="E5328" s="80">
        <v>-4.5876698519018433E-2</v>
      </c>
    </row>
    <row r="5329" spans="2:5">
      <c r="B5329" s="444">
        <v>39702</v>
      </c>
      <c r="C5329" s="445">
        <v>40.633983999999998</v>
      </c>
      <c r="D5329" s="446">
        <f t="shared" si="155"/>
        <v>4.8708331132125249E-2</v>
      </c>
      <c r="E5329" s="80">
        <v>-4.5937849990021262E-2</v>
      </c>
    </row>
    <row r="5330" spans="2:5">
      <c r="B5330" s="444">
        <v>37858</v>
      </c>
      <c r="C5330" s="445">
        <v>11.936768000000001</v>
      </c>
      <c r="D5330" s="446">
        <f t="shared" si="155"/>
        <v>-5.7515035323161268E-3</v>
      </c>
      <c r="E5330" s="80">
        <v>-4.6163103126579341E-2</v>
      </c>
    </row>
    <row r="5331" spans="2:5">
      <c r="B5331" s="444">
        <v>38077</v>
      </c>
      <c r="C5331" s="445">
        <v>18.639002000000001</v>
      </c>
      <c r="D5331" s="446">
        <f t="shared" si="155"/>
        <v>-7.2130028998221074E-2</v>
      </c>
      <c r="E5331" s="80">
        <v>-4.6207234956657017E-2</v>
      </c>
    </row>
    <row r="5332" spans="2:5">
      <c r="B5332" s="444">
        <v>41037</v>
      </c>
      <c r="C5332" s="445">
        <v>90.179526999999993</v>
      </c>
      <c r="D5332" s="446">
        <f t="shared" si="155"/>
        <v>-3.235162347614895E-2</v>
      </c>
      <c r="E5332" s="80">
        <v>-4.6224348014825334E-2</v>
      </c>
    </row>
    <row r="5333" spans="2:5">
      <c r="B5333" s="444">
        <v>42409</v>
      </c>
      <c r="C5333" s="445">
        <v>325.38314800000001</v>
      </c>
      <c r="D5333" s="446">
        <f t="shared" si="155"/>
        <v>-4.6260063869023482E-2</v>
      </c>
      <c r="E5333" s="80">
        <v>-4.624909089992435E-2</v>
      </c>
    </row>
    <row r="5334" spans="2:5">
      <c r="B5334" s="444">
        <v>44466</v>
      </c>
      <c r="C5334" s="445">
        <v>1140.8089600000001</v>
      </c>
      <c r="D5334" s="446">
        <f t="shared" si="155"/>
        <v>6.963989319477526E-2</v>
      </c>
      <c r="E5334" s="80">
        <v>-4.6384912970191206E-2</v>
      </c>
    </row>
    <row r="5335" spans="2:5">
      <c r="B5335" s="444">
        <v>41571</v>
      </c>
      <c r="C5335" s="445">
        <v>201.49711600000001</v>
      </c>
      <c r="D5335" s="446">
        <f t="shared" si="155"/>
        <v>4.5653486266223897E-2</v>
      </c>
      <c r="E5335" s="80">
        <v>-4.6988518180351879E-2</v>
      </c>
    </row>
    <row r="5336" spans="2:5">
      <c r="B5336" s="444">
        <v>39756</v>
      </c>
      <c r="C5336" s="445">
        <v>29.503596999999999</v>
      </c>
      <c r="D5336" s="446">
        <f t="shared" si="155"/>
        <v>-4.7065892249148478E-3</v>
      </c>
      <c r="E5336" s="80">
        <v>-4.7048396868937581E-2</v>
      </c>
    </row>
    <row r="5337" spans="2:5">
      <c r="B5337" s="444">
        <v>39944</v>
      </c>
      <c r="C5337" s="445">
        <v>25.662804000000001</v>
      </c>
      <c r="D5337" s="446">
        <f t="shared" si="155"/>
        <v>-3.8258734018732143E-2</v>
      </c>
      <c r="E5337" s="80">
        <v>-4.7090635543378556E-2</v>
      </c>
    </row>
    <row r="5338" spans="2:5">
      <c r="B5338" s="444">
        <v>41533</v>
      </c>
      <c r="C5338" s="445">
        <v>190.01701399999999</v>
      </c>
      <c r="D5338" s="446">
        <f t="shared" si="155"/>
        <v>5.0564071432184887E-2</v>
      </c>
      <c r="E5338" s="80">
        <v>-4.7190738749018468E-2</v>
      </c>
    </row>
    <row r="5339" spans="2:5">
      <c r="B5339" s="444">
        <v>39534</v>
      </c>
      <c r="C5339" s="445">
        <v>44.665996999999997</v>
      </c>
      <c r="D5339" s="446">
        <f t="shared" si="155"/>
        <v>-0.11390532544378695</v>
      </c>
      <c r="E5339" s="80">
        <v>-4.7214100430202244E-2</v>
      </c>
    </row>
    <row r="5340" spans="2:5">
      <c r="B5340" s="444">
        <v>44616</v>
      </c>
      <c r="C5340" s="445">
        <v>983.71563700000002</v>
      </c>
      <c r="D5340" s="446">
        <f t="shared" si="155"/>
        <v>0.12479201331114798</v>
      </c>
      <c r="E5340" s="80">
        <v>-4.7224334068169505E-2</v>
      </c>
    </row>
    <row r="5341" spans="2:5">
      <c r="B5341" s="444">
        <v>39666</v>
      </c>
      <c r="C5341" s="445">
        <v>39.087573999999996</v>
      </c>
      <c r="D5341" s="446">
        <f t="shared" si="155"/>
        <v>5.2427699655080984E-2</v>
      </c>
      <c r="E5341" s="80">
        <v>-4.7271780313024703E-2</v>
      </c>
    </row>
    <row r="5342" spans="2:5">
      <c r="B5342" s="444">
        <v>37690</v>
      </c>
      <c r="C5342" s="445">
        <v>10.899108999999999</v>
      </c>
      <c r="D5342" s="446">
        <f t="shared" si="155"/>
        <v>-9.2008412197687184E-3</v>
      </c>
      <c r="E5342" s="80">
        <v>-4.7282264129106855E-2</v>
      </c>
    </row>
    <row r="5343" spans="2:5">
      <c r="B5343" s="444">
        <v>38040</v>
      </c>
      <c r="C5343" s="445">
        <v>20.998791000000001</v>
      </c>
      <c r="D5343" s="446">
        <f t="shared" si="155"/>
        <v>-0.13366280261449814</v>
      </c>
      <c r="E5343" s="80">
        <v>-4.7576561904488446E-2</v>
      </c>
    </row>
    <row r="5344" spans="2:5">
      <c r="B5344" s="444">
        <v>43909</v>
      </c>
      <c r="C5344" s="445">
        <v>352.91918900000002</v>
      </c>
      <c r="D5344" s="446">
        <f t="shared" si="155"/>
        <v>6.0860111137956086E-2</v>
      </c>
      <c r="E5344" s="80">
        <v>-4.7898516841972549E-2</v>
      </c>
    </row>
    <row r="5345" spans="2:5">
      <c r="B5345" s="444">
        <v>41390</v>
      </c>
      <c r="C5345" s="445">
        <v>130.48889199999999</v>
      </c>
      <c r="D5345" s="446">
        <f t="shared" si="155"/>
        <v>1.2054673936963578E-2</v>
      </c>
      <c r="E5345" s="80">
        <v>-4.8396705480436286E-2</v>
      </c>
    </row>
    <row r="5346" spans="2:5">
      <c r="B5346" s="444">
        <v>40897</v>
      </c>
      <c r="C5346" s="445">
        <v>73.072449000000006</v>
      </c>
      <c r="D5346" s="446">
        <f t="shared" si="155"/>
        <v>3.971018177195873E-2</v>
      </c>
      <c r="E5346" s="80">
        <v>-4.8973750563949148E-2</v>
      </c>
    </row>
    <row r="5347" spans="2:5">
      <c r="B5347" s="444">
        <v>39335</v>
      </c>
      <c r="C5347" s="445">
        <v>48.784408999999997</v>
      </c>
      <c r="D5347" s="446">
        <f t="shared" si="155"/>
        <v>-1.4209814044408797E-2</v>
      </c>
      <c r="E5347" s="80">
        <v>-4.9013022041839105E-2</v>
      </c>
    </row>
    <row r="5348" spans="2:5">
      <c r="B5348" s="444">
        <v>39902</v>
      </c>
      <c r="C5348" s="445">
        <v>17.930741999999999</v>
      </c>
      <c r="D5348" s="446">
        <f t="shared" si="155"/>
        <v>1.5447257920855106E-2</v>
      </c>
      <c r="E5348" s="80">
        <v>-4.9094144534360451E-2</v>
      </c>
    </row>
    <row r="5349" spans="2:5">
      <c r="B5349" s="444">
        <v>39295</v>
      </c>
      <c r="C5349" s="445">
        <v>49.456553999999997</v>
      </c>
      <c r="D5349" s="446">
        <f t="shared" si="155"/>
        <v>-9.0856508259682611E-2</v>
      </c>
      <c r="E5349" s="80">
        <v>-4.9290019485145775E-2</v>
      </c>
    </row>
    <row r="5350" spans="2:5">
      <c r="B5350" s="444">
        <v>43222</v>
      </c>
      <c r="C5350" s="445">
        <v>419.81286599999999</v>
      </c>
      <c r="D5350" s="446">
        <f t="shared" si="155"/>
        <v>0.1123635989293803</v>
      </c>
      <c r="E5350" s="80">
        <v>-4.9632103329270594E-2</v>
      </c>
    </row>
    <row r="5351" spans="2:5">
      <c r="B5351" s="444">
        <v>38856</v>
      </c>
      <c r="C5351" s="445">
        <v>40.594893999999996</v>
      </c>
      <c r="D5351" s="446">
        <f t="shared" si="155"/>
        <v>-0.10554545245275204</v>
      </c>
      <c r="E5351" s="80">
        <v>-4.9634270359634525E-2</v>
      </c>
    </row>
    <row r="5352" spans="2:5">
      <c r="B5352" s="444">
        <v>43441</v>
      </c>
      <c r="C5352" s="445">
        <v>406.169037</v>
      </c>
      <c r="D5352" s="446">
        <f t="shared" si="155"/>
        <v>0.10105439245703862</v>
      </c>
      <c r="E5352" s="80">
        <v>-4.9925949508659584E-2</v>
      </c>
    </row>
    <row r="5353" spans="2:5">
      <c r="B5353" s="444">
        <v>39454</v>
      </c>
      <c r="C5353" s="445">
        <v>50.321658999999997</v>
      </c>
      <c r="D5353" s="446">
        <f t="shared" si="155"/>
        <v>-6.3966958799234197E-3</v>
      </c>
      <c r="E5353" s="80">
        <v>-4.9992299376674376E-2</v>
      </c>
    </row>
    <row r="5354" spans="2:5">
      <c r="B5354" s="444">
        <v>39708</v>
      </c>
      <c r="C5354" s="445">
        <v>35.952022999999997</v>
      </c>
      <c r="D5354" s="446">
        <f t="shared" si="155"/>
        <v>2.7879164401646284E-2</v>
      </c>
      <c r="E5354" s="80">
        <v>-5.0112780540471635E-2</v>
      </c>
    </row>
    <row r="5355" spans="2:5">
      <c r="B5355" s="444">
        <v>38631</v>
      </c>
      <c r="C5355" s="445">
        <v>36.114708</v>
      </c>
      <c r="D5355" s="446">
        <f t="shared" si="155"/>
        <v>-2.763724231669562E-2</v>
      </c>
      <c r="E5355" s="80">
        <v>-5.0433198165006243E-2</v>
      </c>
    </row>
    <row r="5356" spans="2:5">
      <c r="B5356" s="444">
        <v>39729</v>
      </c>
      <c r="C5356" s="445">
        <v>32.073154000000002</v>
      </c>
      <c r="D5356" s="446">
        <f t="shared" si="155"/>
        <v>9.2211553116903211E-3</v>
      </c>
      <c r="E5356" s="80">
        <v>-5.0821961506225422E-2</v>
      </c>
    </row>
    <row r="5357" spans="2:5">
      <c r="B5357" s="444">
        <v>39366</v>
      </c>
      <c r="C5357" s="445">
        <v>51.879593</v>
      </c>
      <c r="D5357" s="446">
        <f t="shared" si="155"/>
        <v>-1.2492474413004162E-2</v>
      </c>
      <c r="E5357" s="80">
        <v>-5.0857964902764619E-2</v>
      </c>
    </row>
    <row r="5358" spans="2:5">
      <c r="B5358" s="444">
        <v>39864</v>
      </c>
      <c r="C5358" s="445">
        <v>18.604825999999999</v>
      </c>
      <c r="D5358" s="446">
        <f t="shared" si="155"/>
        <v>6.4633407392447051E-3</v>
      </c>
      <c r="E5358" s="80">
        <v>-5.0894468272490445E-2</v>
      </c>
    </row>
    <row r="5359" spans="2:5">
      <c r="B5359" s="444">
        <v>39608</v>
      </c>
      <c r="C5359" s="445">
        <v>50.775393999999999</v>
      </c>
      <c r="D5359" s="446">
        <f t="shared" si="155"/>
        <v>8.0936625095444636E-3</v>
      </c>
      <c r="E5359" s="80">
        <v>-5.139642796872268E-2</v>
      </c>
    </row>
    <row r="5360" spans="2:5">
      <c r="B5360" s="444">
        <v>39290</v>
      </c>
      <c r="C5360" s="445">
        <v>51.688724999999998</v>
      </c>
      <c r="D5360" s="446">
        <f t="shared" si="155"/>
        <v>4.1871072100978513E-2</v>
      </c>
      <c r="E5360" s="80">
        <v>-5.1903084166192825E-2</v>
      </c>
    </row>
    <row r="5361" spans="2:5">
      <c r="B5361" s="444">
        <v>37711</v>
      </c>
      <c r="C5361" s="445">
        <v>11.116203000000001</v>
      </c>
      <c r="D5361" s="446">
        <f t="shared" si="155"/>
        <v>-0.14140977186831205</v>
      </c>
      <c r="E5361" s="80">
        <v>-5.2087424663388782E-2</v>
      </c>
    </row>
    <row r="5362" spans="2:5">
      <c r="B5362" s="444">
        <v>43922</v>
      </c>
      <c r="C5362" s="445">
        <v>353.00448599999999</v>
      </c>
      <c r="D5362" s="446">
        <f t="shared" si="155"/>
        <v>7.757605495583908E-2</v>
      </c>
      <c r="E5362" s="80">
        <v>-5.2360164331544889E-2</v>
      </c>
    </row>
    <row r="5363" spans="2:5">
      <c r="B5363" s="444">
        <v>40760</v>
      </c>
      <c r="C5363" s="445">
        <v>82.408828999999997</v>
      </c>
      <c r="D5363" s="446">
        <f t="shared" si="155"/>
        <v>7.1616363445157205E-2</v>
      </c>
      <c r="E5363" s="80">
        <v>-5.2457398294355473E-2</v>
      </c>
    </row>
    <row r="5364" spans="2:5">
      <c r="B5364" s="444">
        <v>38036</v>
      </c>
      <c r="C5364" s="445">
        <v>21.761806</v>
      </c>
      <c r="D5364" s="446">
        <f t="shared" si="155"/>
        <v>-0.13838486804847661</v>
      </c>
      <c r="E5364" s="80">
        <v>-5.2921125931104429E-2</v>
      </c>
    </row>
    <row r="5365" spans="2:5">
      <c r="B5365" s="444">
        <v>44145</v>
      </c>
      <c r="C5365" s="445">
        <v>698.42315699999995</v>
      </c>
      <c r="D5365" s="446">
        <f t="shared" si="155"/>
        <v>0.11148878314072053</v>
      </c>
      <c r="E5365" s="80">
        <v>-5.2982493692657617E-2</v>
      </c>
    </row>
    <row r="5366" spans="2:5">
      <c r="B5366" s="444">
        <v>39717</v>
      </c>
      <c r="C5366" s="445">
        <v>36.379199999999997</v>
      </c>
      <c r="D5366" s="446">
        <f t="shared" si="155"/>
        <v>5.4936708860759964E-3</v>
      </c>
      <c r="E5366" s="80">
        <v>-5.3146878810155895E-2</v>
      </c>
    </row>
    <row r="5367" spans="2:5">
      <c r="B5367" s="444">
        <v>39500</v>
      </c>
      <c r="C5367" s="445">
        <v>45.895668000000001</v>
      </c>
      <c r="D5367" s="446">
        <f t="shared" si="155"/>
        <v>5.2996374493495368E-2</v>
      </c>
      <c r="E5367" s="80">
        <v>-5.3183357724586933E-2</v>
      </c>
    </row>
    <row r="5368" spans="2:5">
      <c r="B5368" s="444">
        <v>37512</v>
      </c>
      <c r="C5368" s="445">
        <v>14.818688</v>
      </c>
      <c r="D5368" s="446">
        <f t="shared" si="155"/>
        <v>-6.4351990422029326E-2</v>
      </c>
      <c r="E5368" s="80">
        <v>-5.3208816926956115E-2</v>
      </c>
    </row>
    <row r="5369" spans="2:5">
      <c r="B5369" s="444">
        <v>40092</v>
      </c>
      <c r="C5369" s="445">
        <v>57.422012000000002</v>
      </c>
      <c r="D5369" s="446">
        <f t="shared" si="155"/>
        <v>1.1224052261205042E-2</v>
      </c>
      <c r="E5369" s="80">
        <v>-5.35978281441013E-2</v>
      </c>
    </row>
    <row r="5370" spans="2:5">
      <c r="B5370" s="444">
        <v>39647</v>
      </c>
      <c r="C5370" s="445">
        <v>34.525210999999999</v>
      </c>
      <c r="D5370" s="446">
        <f t="shared" si="155"/>
        <v>-9.8009327721533368E-2</v>
      </c>
      <c r="E5370" s="80">
        <v>-5.3630234417305078E-2</v>
      </c>
    </row>
    <row r="5371" spans="2:5">
      <c r="B5371" s="444">
        <v>43955</v>
      </c>
      <c r="C5371" s="445">
        <v>438.96154799999999</v>
      </c>
      <c r="D5371" s="446">
        <f t="shared" si="155"/>
        <v>7.830630719034426E-2</v>
      </c>
      <c r="E5371" s="80">
        <v>-5.3904995300642633E-2</v>
      </c>
    </row>
    <row r="5372" spans="2:5">
      <c r="B5372" s="444">
        <v>40763</v>
      </c>
      <c r="C5372" s="445">
        <v>77.911613000000003</v>
      </c>
      <c r="D5372" s="446">
        <f t="shared" si="155"/>
        <v>3.202693807281376E-2</v>
      </c>
      <c r="E5372" s="80">
        <v>-5.4572016792035605E-2</v>
      </c>
    </row>
    <row r="5373" spans="2:5">
      <c r="B5373" s="444">
        <v>39498</v>
      </c>
      <c r="C5373" s="445">
        <v>45.386840999999997</v>
      </c>
      <c r="D5373" s="446">
        <f t="shared" si="155"/>
        <v>4.4450908321654214E-2</v>
      </c>
      <c r="E5373" s="80">
        <v>-5.4917685284633477E-2</v>
      </c>
    </row>
    <row r="5374" spans="2:5">
      <c r="B5374" s="444">
        <v>37817</v>
      </c>
      <c r="C5374" s="445">
        <v>11.642397000000001</v>
      </c>
      <c r="D5374" s="446">
        <f t="shared" si="155"/>
        <v>-7.3294452068221938E-2</v>
      </c>
      <c r="E5374" s="80">
        <v>-5.495828426797833E-2</v>
      </c>
    </row>
    <row r="5375" spans="2:5">
      <c r="B5375" s="444">
        <v>40808</v>
      </c>
      <c r="C5375" s="445">
        <v>71.128624000000002</v>
      </c>
      <c r="D5375" s="446">
        <f t="shared" si="155"/>
        <v>8.7256547571470389E-2</v>
      </c>
      <c r="E5375" s="80">
        <v>-5.5171255482118431E-2</v>
      </c>
    </row>
    <row r="5376" spans="2:5">
      <c r="B5376" s="444">
        <v>37533</v>
      </c>
      <c r="C5376" s="445">
        <v>14.365762</v>
      </c>
      <c r="D5376" s="446">
        <f t="shared" si="155"/>
        <v>-2.9751627042103879E-3</v>
      </c>
      <c r="E5376" s="80">
        <v>-5.5248305587451085E-2</v>
      </c>
    </row>
    <row r="5377" spans="2:5">
      <c r="B5377" s="444">
        <v>37645</v>
      </c>
      <c r="C5377" s="445">
        <v>11.605600000000001</v>
      </c>
      <c r="D5377" s="446">
        <f t="shared" si="155"/>
        <v>4.0005334044539431E-3</v>
      </c>
      <c r="E5377" s="80">
        <v>-5.540594038776081E-2</v>
      </c>
    </row>
    <row r="5378" spans="2:5">
      <c r="B5378" s="444">
        <v>37495</v>
      </c>
      <c r="C5378" s="445">
        <v>13.890921000000001</v>
      </c>
      <c r="D5378" s="446">
        <f t="shared" si="155"/>
        <v>-4.6292763576243123E-2</v>
      </c>
      <c r="E5378" s="80">
        <v>-5.5859184582855992E-2</v>
      </c>
    </row>
    <row r="5379" spans="2:5">
      <c r="B5379" s="444">
        <v>39315</v>
      </c>
      <c r="C5379" s="445">
        <v>48.070785999999998</v>
      </c>
      <c r="D5379" s="446">
        <f t="shared" si="155"/>
        <v>-2.20879038877696E-2</v>
      </c>
      <c r="E5379" s="80">
        <v>-5.5899164844812943E-2</v>
      </c>
    </row>
    <row r="5380" spans="2:5">
      <c r="B5380" s="444">
        <v>40203</v>
      </c>
      <c r="C5380" s="445">
        <v>65.843613000000005</v>
      </c>
      <c r="D5380" s="446">
        <f t="shared" si="155"/>
        <v>1.4100494400161478E-2</v>
      </c>
      <c r="E5380" s="80">
        <v>-5.6056446906138757E-2</v>
      </c>
    </row>
    <row r="5381" spans="2:5">
      <c r="B5381" s="444">
        <v>39644</v>
      </c>
      <c r="C5381" s="445">
        <v>36.276691</v>
      </c>
      <c r="D5381" s="446">
        <f t="shared" ref="D5381:D5444" si="156">B5381/B5382-1</f>
        <v>4.3482838492314269E-2</v>
      </c>
      <c r="E5381" s="80">
        <v>-5.6234436724008519E-2</v>
      </c>
    </row>
    <row r="5382" spans="2:5">
      <c r="B5382" s="444">
        <v>37992</v>
      </c>
      <c r="C5382" s="445">
        <v>22.675422999999999</v>
      </c>
      <c r="D5382" s="446">
        <f t="shared" si="156"/>
        <v>-4.1646696768660285E-2</v>
      </c>
      <c r="E5382" s="80">
        <v>-5.6599166469426532E-2</v>
      </c>
    </row>
    <row r="5383" spans="2:5">
      <c r="B5383" s="444">
        <v>39643</v>
      </c>
      <c r="C5383" s="445">
        <v>38.438243999999997</v>
      </c>
      <c r="D5383" s="446">
        <f t="shared" si="156"/>
        <v>1.9781859340433083E-2</v>
      </c>
      <c r="E5383" s="80">
        <v>-5.7406285376466859E-2</v>
      </c>
    </row>
    <row r="5384" spans="2:5">
      <c r="B5384" s="444">
        <v>38874</v>
      </c>
      <c r="C5384" s="445">
        <v>37.600791999999998</v>
      </c>
      <c r="D5384" s="446">
        <f t="shared" si="156"/>
        <v>-2.5078998846366107E-2</v>
      </c>
      <c r="E5384" s="80">
        <v>-5.7867491402783466E-2</v>
      </c>
    </row>
    <row r="5385" spans="2:5">
      <c r="B5385" s="444">
        <v>39874</v>
      </c>
      <c r="C5385" s="445">
        <v>16.96904</v>
      </c>
      <c r="D5385" s="446">
        <f t="shared" si="156"/>
        <v>-3.5485805677728521E-3</v>
      </c>
      <c r="E5385" s="80">
        <v>-5.7884214692629943E-2</v>
      </c>
    </row>
    <row r="5386" spans="2:5">
      <c r="B5386" s="444">
        <v>40016</v>
      </c>
      <c r="C5386" s="445">
        <v>39.160015000000001</v>
      </c>
      <c r="D5386" s="446">
        <f t="shared" si="156"/>
        <v>-0.11880381405386364</v>
      </c>
      <c r="E5386" s="80">
        <v>-5.8169892040720872E-2</v>
      </c>
    </row>
    <row r="5387" spans="2:5">
      <c r="B5387" s="444">
        <v>45411</v>
      </c>
      <c r="C5387" s="445">
        <v>1358.6044919999999</v>
      </c>
      <c r="D5387" s="446">
        <f t="shared" si="156"/>
        <v>1.8686347525685321E-2</v>
      </c>
      <c r="E5387" s="80">
        <v>-5.8655843200413504E-2</v>
      </c>
    </row>
    <row r="5388" spans="2:5">
      <c r="B5388" s="444">
        <v>44578</v>
      </c>
      <c r="C5388" s="445">
        <v>1117.7700199999999</v>
      </c>
      <c r="D5388" s="446">
        <f t="shared" si="156"/>
        <v>0.17694582321258845</v>
      </c>
      <c r="E5388" s="80">
        <v>-5.8667439757959516E-2</v>
      </c>
    </row>
    <row r="5389" spans="2:5">
      <c r="B5389" s="444">
        <v>37876</v>
      </c>
      <c r="C5389" s="445">
        <v>14.630274999999999</v>
      </c>
      <c r="D5389" s="446">
        <f t="shared" si="156"/>
        <v>-0.10286837679717664</v>
      </c>
      <c r="E5389" s="80">
        <v>-5.8711614669127887E-2</v>
      </c>
    </row>
    <row r="5390" spans="2:5">
      <c r="B5390" s="444">
        <v>42219</v>
      </c>
      <c r="C5390" s="445">
        <v>370.10257000000001</v>
      </c>
      <c r="D5390" s="446">
        <f t="shared" si="156"/>
        <v>-5.5503355704697999E-2</v>
      </c>
      <c r="E5390" s="80">
        <v>-5.9504144601262743E-2</v>
      </c>
    </row>
    <row r="5391" spans="2:5">
      <c r="B5391" s="444">
        <v>44700</v>
      </c>
      <c r="C5391" s="445">
        <v>918.98303199999998</v>
      </c>
      <c r="D5391" s="446">
        <f t="shared" si="156"/>
        <v>0.12517934905731609</v>
      </c>
      <c r="E5391" s="80">
        <v>-5.9886211825155189E-2</v>
      </c>
    </row>
    <row r="5392" spans="2:5">
      <c r="B5392" s="444">
        <v>39727</v>
      </c>
      <c r="C5392" s="445">
        <v>33.294913999999999</v>
      </c>
      <c r="D5392" s="446">
        <f t="shared" si="156"/>
        <v>4.158254896305813E-2</v>
      </c>
      <c r="E5392" s="80">
        <v>-6.0057684009463541E-2</v>
      </c>
    </row>
    <row r="5393" spans="2:5">
      <c r="B5393" s="444">
        <v>38141</v>
      </c>
      <c r="C5393" s="445">
        <v>21.872223000000002</v>
      </c>
      <c r="D5393" s="446">
        <f t="shared" si="156"/>
        <v>-3.9414698030524331E-2</v>
      </c>
      <c r="E5393" s="80">
        <v>-6.0064780609959789E-2</v>
      </c>
    </row>
    <row r="5394" spans="2:5">
      <c r="B5394" s="444">
        <v>39706</v>
      </c>
      <c r="C5394" s="445">
        <v>36.720947000000002</v>
      </c>
      <c r="D5394" s="446">
        <f t="shared" si="156"/>
        <v>5.3293365519802682E-2</v>
      </c>
      <c r="E5394" s="80">
        <v>-6.0957165816776349E-2</v>
      </c>
    </row>
    <row r="5395" spans="2:5">
      <c r="B5395" s="444">
        <v>37697</v>
      </c>
      <c r="C5395" s="445">
        <v>11.042614</v>
      </c>
      <c r="D5395" s="446">
        <f t="shared" si="156"/>
        <v>-6.4984993923158929E-2</v>
      </c>
      <c r="E5395" s="80">
        <v>-6.1307764785408225E-2</v>
      </c>
    </row>
    <row r="5396" spans="2:5">
      <c r="B5396" s="444">
        <v>40317</v>
      </c>
      <c r="C5396" s="445">
        <v>68.156493999999995</v>
      </c>
      <c r="D5396" s="446">
        <f t="shared" si="156"/>
        <v>7.2431771027291481E-2</v>
      </c>
      <c r="E5396" s="80">
        <v>-6.1458968506596823E-2</v>
      </c>
    </row>
    <row r="5397" spans="2:5">
      <c r="B5397" s="444">
        <v>37594</v>
      </c>
      <c r="C5397" s="445">
        <v>13.073781</v>
      </c>
      <c r="D5397" s="446">
        <f t="shared" si="156"/>
        <v>-5.9703359095570341E-2</v>
      </c>
      <c r="E5397" s="80">
        <v>-6.154242830287282E-2</v>
      </c>
    </row>
    <row r="5398" spans="2:5">
      <c r="B5398" s="444">
        <v>39981</v>
      </c>
      <c r="C5398" s="445">
        <v>35.518481999999999</v>
      </c>
      <c r="D5398" s="446">
        <f t="shared" si="156"/>
        <v>5.8762777395265031E-2</v>
      </c>
      <c r="E5398" s="80">
        <v>-6.1737113708162816E-2</v>
      </c>
    </row>
    <row r="5399" spans="2:5">
      <c r="B5399" s="444">
        <v>37762</v>
      </c>
      <c r="C5399" s="445">
        <v>9.4750870000000003</v>
      </c>
      <c r="D5399" s="446">
        <f t="shared" si="156"/>
        <v>-0.11125232413095154</v>
      </c>
      <c r="E5399" s="80">
        <v>-6.1930530232587544E-2</v>
      </c>
    </row>
    <row r="5400" spans="2:5">
      <c r="B5400" s="444">
        <v>42489</v>
      </c>
      <c r="C5400" s="445">
        <v>301.23382600000002</v>
      </c>
      <c r="D5400" s="446">
        <f t="shared" si="156"/>
        <v>-3.2427754878965209E-2</v>
      </c>
      <c r="E5400" s="80">
        <v>-6.2007760976818038E-2</v>
      </c>
    </row>
    <row r="5401" spans="2:5">
      <c r="B5401" s="444">
        <v>43913</v>
      </c>
      <c r="C5401" s="445">
        <v>356.07739299999997</v>
      </c>
      <c r="D5401" s="446">
        <f t="shared" si="156"/>
        <v>7.7011747970470612E-2</v>
      </c>
      <c r="E5401" s="80">
        <v>-6.2373588987721607E-2</v>
      </c>
    </row>
    <row r="5402" spans="2:5">
      <c r="B5402" s="444">
        <v>40773</v>
      </c>
      <c r="C5402" s="445">
        <v>73.739615999999998</v>
      </c>
      <c r="D5402" s="446">
        <f t="shared" si="156"/>
        <v>-6.0356747787610576E-2</v>
      </c>
      <c r="E5402" s="80">
        <v>-6.2381814862904839E-2</v>
      </c>
    </row>
    <row r="5403" spans="2:5">
      <c r="B5403" s="444">
        <v>43392</v>
      </c>
      <c r="C5403" s="445">
        <v>403.89111300000002</v>
      </c>
      <c r="D5403" s="446">
        <f t="shared" si="156"/>
        <v>0.10767345688466845</v>
      </c>
      <c r="E5403" s="80">
        <v>-6.4193320681260602E-2</v>
      </c>
    </row>
    <row r="5404" spans="2:5">
      <c r="B5404" s="444">
        <v>39174</v>
      </c>
      <c r="C5404" s="445">
        <v>44.954712000000001</v>
      </c>
      <c r="D5404" s="446">
        <f t="shared" si="156"/>
        <v>-1.4664084312196568E-2</v>
      </c>
      <c r="E5404" s="80">
        <v>-6.4859711520633967E-2</v>
      </c>
    </row>
    <row r="5405" spans="2:5">
      <c r="B5405" s="444">
        <v>39757</v>
      </c>
      <c r="C5405" s="445">
        <v>27.561409000000001</v>
      </c>
      <c r="D5405" s="446">
        <f t="shared" si="156"/>
        <v>4.144073346430921E-2</v>
      </c>
      <c r="E5405" s="80">
        <v>-6.5828854698632089E-2</v>
      </c>
    </row>
    <row r="5406" spans="2:5">
      <c r="B5406" s="444">
        <v>38175</v>
      </c>
      <c r="C5406" s="445">
        <v>21.19763</v>
      </c>
      <c r="D5406" s="446">
        <f t="shared" si="156"/>
        <v>-1.9116626840360751E-2</v>
      </c>
      <c r="E5406" s="80">
        <v>-6.5931543105557266E-2</v>
      </c>
    </row>
    <row r="5407" spans="2:5">
      <c r="B5407" s="444">
        <v>38919</v>
      </c>
      <c r="C5407" s="445">
        <v>41.633910999999998</v>
      </c>
      <c r="D5407" s="446">
        <f t="shared" si="156"/>
        <v>-1.5655824776164673E-2</v>
      </c>
      <c r="E5407" s="80">
        <v>-6.6683827789011607E-2</v>
      </c>
    </row>
    <row r="5408" spans="2:5">
      <c r="B5408" s="444">
        <v>39538</v>
      </c>
      <c r="C5408" s="445">
        <v>42.952972000000003</v>
      </c>
      <c r="D5408" s="446">
        <f t="shared" si="156"/>
        <v>4.8030535969888044E-2</v>
      </c>
      <c r="E5408" s="80">
        <v>-6.6703344099724338E-2</v>
      </c>
    </row>
    <row r="5409" spans="2:5">
      <c r="B5409" s="444">
        <v>37726</v>
      </c>
      <c r="C5409" s="445">
        <v>10.976380000000001</v>
      </c>
      <c r="D5409" s="446">
        <f t="shared" si="156"/>
        <v>-0.15985212898628187</v>
      </c>
      <c r="E5409" s="80">
        <v>-6.6938074919150381E-2</v>
      </c>
    </row>
    <row r="5410" spans="2:5">
      <c r="B5410" s="444">
        <v>44904</v>
      </c>
      <c r="C5410" s="445">
        <v>955.43609600000002</v>
      </c>
      <c r="D5410" s="446">
        <f t="shared" si="156"/>
        <v>8.0358002117216776E-2</v>
      </c>
      <c r="E5410" s="80">
        <v>-6.7054028567712587E-2</v>
      </c>
    </row>
    <row r="5411" spans="2:5">
      <c r="B5411" s="444">
        <v>41564</v>
      </c>
      <c r="C5411" s="445">
        <v>206.54141200000001</v>
      </c>
      <c r="D5411" s="446">
        <f t="shared" si="156"/>
        <v>-5.2974549431520468E-2</v>
      </c>
      <c r="E5411" s="80">
        <v>-6.726113948984036E-2</v>
      </c>
    </row>
    <row r="5412" spans="2:5">
      <c r="B5412" s="444">
        <v>43889</v>
      </c>
      <c r="C5412" s="445">
        <v>456.11889600000001</v>
      </c>
      <c r="D5412" s="446">
        <f t="shared" si="156"/>
        <v>0.10741320145337108</v>
      </c>
      <c r="E5412" s="80">
        <v>-6.7533419742820899E-2</v>
      </c>
    </row>
    <row r="5413" spans="2:5">
      <c r="B5413" s="444">
        <v>39632</v>
      </c>
      <c r="C5413" s="445">
        <v>40.437472999999997</v>
      </c>
      <c r="D5413" s="446">
        <f t="shared" si="156"/>
        <v>4.1552650248302125E-3</v>
      </c>
      <c r="E5413" s="80">
        <v>-6.8123506792949207E-2</v>
      </c>
    </row>
    <row r="5414" spans="2:5">
      <c r="B5414" s="444">
        <v>39468</v>
      </c>
      <c r="C5414" s="445">
        <v>41.889888999999997</v>
      </c>
      <c r="D5414" s="446">
        <f t="shared" si="156"/>
        <v>-3.259963723711945E-2</v>
      </c>
      <c r="E5414" s="80">
        <v>-6.9294176072323133E-2</v>
      </c>
    </row>
    <row r="5415" spans="2:5">
      <c r="B5415" s="444">
        <v>40798</v>
      </c>
      <c r="C5415" s="445">
        <v>70.180824000000001</v>
      </c>
      <c r="D5415" s="446">
        <f t="shared" si="156"/>
        <v>2.4920866201075142E-2</v>
      </c>
      <c r="E5415" s="80">
        <v>-6.9828067198977273E-2</v>
      </c>
    </row>
    <row r="5416" spans="2:5">
      <c r="B5416" s="444">
        <v>39806</v>
      </c>
      <c r="C5416" s="445">
        <v>20.463598000000001</v>
      </c>
      <c r="D5416" s="446">
        <f t="shared" si="156"/>
        <v>7.2368421052630971E-3</v>
      </c>
      <c r="E5416" s="80">
        <v>-7.0196542066436107E-2</v>
      </c>
    </row>
    <row r="5417" spans="2:5">
      <c r="B5417" s="444">
        <v>39520</v>
      </c>
      <c r="C5417" s="445">
        <v>43.105606000000002</v>
      </c>
      <c r="D5417" s="446">
        <f t="shared" si="156"/>
        <v>-5.6360708534621828E-3</v>
      </c>
      <c r="E5417" s="80">
        <v>-7.0749854335808715E-2</v>
      </c>
    </row>
    <row r="5418" spans="2:5">
      <c r="B5418" s="444">
        <v>39744</v>
      </c>
      <c r="C5418" s="445">
        <v>26.625620000000001</v>
      </c>
      <c r="D5418" s="446">
        <f t="shared" si="156"/>
        <v>2.2327399938265158E-2</v>
      </c>
      <c r="E5418" s="80">
        <v>-7.0856913098058083E-2</v>
      </c>
    </row>
    <row r="5419" spans="2:5">
      <c r="B5419" s="444">
        <v>38876</v>
      </c>
      <c r="C5419" s="445">
        <v>33.344368000000003</v>
      </c>
      <c r="D5419" s="446">
        <f t="shared" si="156"/>
        <v>-2.3338776535611117E-2</v>
      </c>
      <c r="E5419" s="80">
        <v>-7.0890283423540756E-2</v>
      </c>
    </row>
    <row r="5420" spans="2:5">
      <c r="B5420" s="444">
        <v>39805</v>
      </c>
      <c r="C5420" s="445">
        <v>22.008520000000001</v>
      </c>
      <c r="D5420" s="446">
        <f t="shared" si="156"/>
        <v>2.7642358144452928E-4</v>
      </c>
      <c r="E5420" s="80">
        <v>-7.1162553474522383E-2</v>
      </c>
    </row>
    <row r="5421" spans="2:5">
      <c r="B5421" s="444">
        <v>39794</v>
      </c>
      <c r="C5421" s="445">
        <v>18.936337999999999</v>
      </c>
      <c r="D5421" s="446">
        <f t="shared" si="156"/>
        <v>2.5135732957970447E-4</v>
      </c>
      <c r="E5421" s="80">
        <v>-7.1830034604789872E-2</v>
      </c>
    </row>
    <row r="5422" spans="2:5">
      <c r="B5422" s="444">
        <v>39784</v>
      </c>
      <c r="C5422" s="445">
        <v>22.079143999999999</v>
      </c>
      <c r="D5422" s="446">
        <f t="shared" si="156"/>
        <v>-3.3818482426914986E-3</v>
      </c>
      <c r="E5422" s="80">
        <v>-7.232939095853308E-2</v>
      </c>
    </row>
    <row r="5423" spans="2:5">
      <c r="B5423" s="444">
        <v>39919</v>
      </c>
      <c r="C5423" s="445">
        <v>21.957287000000001</v>
      </c>
      <c r="D5423" s="446">
        <f t="shared" si="156"/>
        <v>2.815123886055737E-2</v>
      </c>
      <c r="E5423" s="80">
        <v>-7.2865635340107926E-2</v>
      </c>
    </row>
    <row r="5424" spans="2:5">
      <c r="B5424" s="444">
        <v>38826</v>
      </c>
      <c r="C5424" s="445">
        <v>48.467449000000002</v>
      </c>
      <c r="D5424" s="446">
        <f t="shared" si="156"/>
        <v>-2.3908288709555747E-2</v>
      </c>
      <c r="E5424" s="80">
        <v>-7.3606284655461485E-2</v>
      </c>
    </row>
    <row r="5425" spans="2:5">
      <c r="B5425" s="444">
        <v>39777</v>
      </c>
      <c r="C5425" s="445">
        <v>24.453914999999999</v>
      </c>
      <c r="D5425" s="446">
        <f t="shared" si="156"/>
        <v>-7.9726071767346141E-2</v>
      </c>
      <c r="E5425" s="80">
        <v>-7.4507198159393107E-2</v>
      </c>
    </row>
    <row r="5426" spans="2:5">
      <c r="B5426" s="444">
        <v>43223</v>
      </c>
      <c r="C5426" s="445">
        <v>388.426605</v>
      </c>
      <c r="D5426" s="446">
        <f t="shared" si="156"/>
        <v>0.11826037462485761</v>
      </c>
      <c r="E5426" s="80">
        <v>-7.4762503824739812E-2</v>
      </c>
    </row>
    <row r="5427" spans="2:5">
      <c r="B5427" s="444">
        <v>38652</v>
      </c>
      <c r="C5427" s="445">
        <v>33.030327</v>
      </c>
      <c r="D5427" s="446">
        <f t="shared" si="156"/>
        <v>-2.8111641941161669E-2</v>
      </c>
      <c r="E5427" s="80">
        <v>-7.4951385017637429E-2</v>
      </c>
    </row>
    <row r="5428" spans="2:5">
      <c r="B5428" s="444">
        <v>39770</v>
      </c>
      <c r="C5428" s="445">
        <v>24.083127999999999</v>
      </c>
      <c r="D5428" s="446">
        <f t="shared" si="156"/>
        <v>-1.456261926283009E-3</v>
      </c>
      <c r="E5428" s="80">
        <v>-7.6506803838211179E-2</v>
      </c>
    </row>
    <row r="5429" spans="2:5">
      <c r="B5429" s="444">
        <v>39828</v>
      </c>
      <c r="C5429" s="445">
        <v>19.262972000000001</v>
      </c>
      <c r="D5429" s="446">
        <f t="shared" si="156"/>
        <v>9.0957460285288061E-3</v>
      </c>
      <c r="E5429" s="80">
        <v>-7.6597771482950661E-2</v>
      </c>
    </row>
    <row r="5430" spans="2:5">
      <c r="B5430" s="444">
        <v>39469</v>
      </c>
      <c r="C5430" s="445">
        <v>38.644958000000003</v>
      </c>
      <c r="D5430" s="446">
        <f t="shared" si="156"/>
        <v>4.0355316569139044E-2</v>
      </c>
      <c r="E5430" s="80">
        <v>-7.7463346823382517E-2</v>
      </c>
    </row>
    <row r="5431" spans="2:5">
      <c r="B5431" s="444">
        <v>37938</v>
      </c>
      <c r="C5431" s="445">
        <v>17.084596999999999</v>
      </c>
      <c r="D5431" s="446">
        <f t="shared" si="156"/>
        <v>-5.4386839481555316E-2</v>
      </c>
      <c r="E5431" s="80">
        <v>-7.8037681167710482E-2</v>
      </c>
    </row>
    <row r="5432" spans="2:5">
      <c r="B5432" s="444">
        <v>40120</v>
      </c>
      <c r="C5432" s="445">
        <v>51.309730999999999</v>
      </c>
      <c r="D5432" s="446">
        <f t="shared" si="156"/>
        <v>1.6082056477143114E-2</v>
      </c>
      <c r="E5432" s="80">
        <v>-7.8204657352718199E-2</v>
      </c>
    </row>
    <row r="5433" spans="2:5">
      <c r="B5433" s="444">
        <v>39485</v>
      </c>
      <c r="C5433" s="445">
        <v>41.418022000000001</v>
      </c>
      <c r="D5433" s="446">
        <f t="shared" si="156"/>
        <v>3.5400550675232623E-2</v>
      </c>
      <c r="E5433" s="80">
        <v>-7.8490628167005361E-2</v>
      </c>
    </row>
    <row r="5434" spans="2:5">
      <c r="B5434" s="444">
        <v>38135</v>
      </c>
      <c r="C5434" s="445">
        <v>22.671137000000002</v>
      </c>
      <c r="D5434" s="446">
        <f t="shared" si="156"/>
        <v>1.0680589420120956E-2</v>
      </c>
      <c r="E5434" s="80">
        <v>-7.8841822156964669E-2</v>
      </c>
    </row>
    <row r="5435" spans="2:5">
      <c r="B5435" s="444">
        <v>37732</v>
      </c>
      <c r="C5435" s="445">
        <v>10.832875</v>
      </c>
      <c r="D5435" s="446">
        <f t="shared" si="156"/>
        <v>-8.826310812230731E-3</v>
      </c>
      <c r="E5435" s="80">
        <v>-7.9136910196238919E-2</v>
      </c>
    </row>
    <row r="5436" spans="2:5">
      <c r="B5436" s="444">
        <v>38068</v>
      </c>
      <c r="C5436" s="445">
        <v>18.545691999999999</v>
      </c>
      <c r="D5436" s="446">
        <f t="shared" si="156"/>
        <v>-3.931761974461212E-2</v>
      </c>
      <c r="E5436" s="80">
        <v>-7.9548783806460022E-2</v>
      </c>
    </row>
    <row r="5437" spans="2:5">
      <c r="B5437" s="444">
        <v>39626</v>
      </c>
      <c r="C5437" s="445">
        <v>43.282542999999997</v>
      </c>
      <c r="D5437" s="446">
        <f t="shared" si="156"/>
        <v>-9.7398751765295444E-2</v>
      </c>
      <c r="E5437" s="80">
        <v>-8.024661542459488E-2</v>
      </c>
    </row>
    <row r="5438" spans="2:5">
      <c r="B5438" s="444">
        <v>43902</v>
      </c>
      <c r="C5438" s="445">
        <v>421.12136800000002</v>
      </c>
      <c r="D5438" s="446">
        <f t="shared" si="156"/>
        <v>0.10528700906344413</v>
      </c>
      <c r="E5438" s="80">
        <v>-8.0942721337919576E-2</v>
      </c>
    </row>
    <row r="5439" spans="2:5">
      <c r="B5439" s="444">
        <v>39720</v>
      </c>
      <c r="C5439" s="445">
        <v>33.388900999999997</v>
      </c>
      <c r="D5439" s="446">
        <f t="shared" si="156"/>
        <v>-7.049647517624158E-3</v>
      </c>
      <c r="E5439" s="80">
        <v>-8.2198041738136052E-2</v>
      </c>
    </row>
    <row r="5440" spans="2:5">
      <c r="B5440" s="444">
        <v>40002</v>
      </c>
      <c r="C5440" s="445">
        <v>30.545356999999999</v>
      </c>
      <c r="D5440" s="446">
        <f t="shared" si="156"/>
        <v>6.4662221663103203E-3</v>
      </c>
      <c r="E5440" s="80">
        <v>-8.3446474634868983E-2</v>
      </c>
    </row>
    <row r="5441" spans="2:5">
      <c r="B5441" s="444">
        <v>39745</v>
      </c>
      <c r="C5441" s="445">
        <v>24.356801999999998</v>
      </c>
      <c r="D5441" s="446">
        <f t="shared" si="156"/>
        <v>-9.4770646380904711E-2</v>
      </c>
      <c r="E5441" s="80">
        <v>-8.5211837320595785E-2</v>
      </c>
    </row>
    <row r="5442" spans="2:5">
      <c r="B5442" s="444">
        <v>43906</v>
      </c>
      <c r="C5442" s="445">
        <v>384.71560699999998</v>
      </c>
      <c r="D5442" s="446">
        <f t="shared" si="156"/>
        <v>9.2053227210545874E-2</v>
      </c>
      <c r="E5442" s="80">
        <v>-8.5615517793333318E-2</v>
      </c>
    </row>
    <row r="5443" spans="2:5">
      <c r="B5443" s="444">
        <v>40205</v>
      </c>
      <c r="C5443" s="445">
        <v>60.192593000000002</v>
      </c>
      <c r="D5443" s="446">
        <f t="shared" si="156"/>
        <v>-1.5403830141548669E-2</v>
      </c>
      <c r="E5443" s="80">
        <v>-8.5824877198035887E-2</v>
      </c>
    </row>
    <row r="5444" spans="2:5">
      <c r="B5444" s="444">
        <v>40834</v>
      </c>
      <c r="C5444" s="445">
        <v>74.631621999999993</v>
      </c>
      <c r="D5444" s="446">
        <f t="shared" si="156"/>
        <v>-2.6115576331417367E-2</v>
      </c>
      <c r="E5444" s="80">
        <v>-8.7479907081723485E-2</v>
      </c>
    </row>
    <row r="5445" spans="2:5">
      <c r="B5445" s="444">
        <v>41929</v>
      </c>
      <c r="C5445" s="445">
        <v>292.990906</v>
      </c>
      <c r="D5445" s="446">
        <f t="shared" ref="D5445:D5460" si="157">B5445/B5446-1</f>
        <v>5.447275104997118E-2</v>
      </c>
      <c r="E5445" s="80">
        <v>-9.0799442940043162E-2</v>
      </c>
    </row>
    <row r="5446" spans="2:5">
      <c r="B5446" s="444">
        <v>39763</v>
      </c>
      <c r="C5446" s="445">
        <v>27.225935</v>
      </c>
      <c r="D5446" s="446">
        <f t="shared" si="157"/>
        <v>8.0541642546116954E-4</v>
      </c>
      <c r="E5446" s="80">
        <v>-9.2674433306746073E-2</v>
      </c>
    </row>
    <row r="5447" spans="2:5">
      <c r="B5447" s="444">
        <v>39731</v>
      </c>
      <c r="C5447" s="445">
        <v>29.091401999999999</v>
      </c>
      <c r="D5447" s="446">
        <f t="shared" si="157"/>
        <v>1.5073707876651188E-2</v>
      </c>
      <c r="E5447" s="80">
        <v>-9.2967221122063792E-2</v>
      </c>
    </row>
    <row r="5448" spans="2:5">
      <c r="B5448" s="444">
        <v>39141</v>
      </c>
      <c r="C5448" s="445">
        <v>49.562370000000001</v>
      </c>
      <c r="D5448" s="446">
        <f t="shared" si="157"/>
        <v>-1.9636819035691921E-2</v>
      </c>
      <c r="E5448" s="80">
        <v>-9.4763534172247921E-2</v>
      </c>
    </row>
    <row r="5449" spans="2:5">
      <c r="B5449" s="444">
        <v>39925</v>
      </c>
      <c r="C5449" s="445">
        <v>22.478586</v>
      </c>
      <c r="D5449" s="446">
        <f t="shared" si="157"/>
        <v>1.0145734237425375E-2</v>
      </c>
      <c r="E5449" s="80">
        <v>-9.4824288020224357E-2</v>
      </c>
    </row>
    <row r="5450" spans="2:5">
      <c r="B5450" s="444">
        <v>39524</v>
      </c>
      <c r="C5450" s="445">
        <v>40.748080999999999</v>
      </c>
      <c r="D5450" s="446">
        <f t="shared" si="157"/>
        <v>4.2959679121806982E-2</v>
      </c>
      <c r="E5450" s="80">
        <v>-9.4933166162393001E-2</v>
      </c>
    </row>
    <row r="5451" spans="2:5">
      <c r="B5451" s="444">
        <v>37896</v>
      </c>
      <c r="C5451" s="445">
        <v>11.763828</v>
      </c>
      <c r="D5451" s="446">
        <f t="shared" si="157"/>
        <v>-4.6473592833958133E-2</v>
      </c>
      <c r="E5451" s="80">
        <v>-9.8928579471233902E-2</v>
      </c>
    </row>
    <row r="5452" spans="2:5">
      <c r="B5452" s="444">
        <v>39743</v>
      </c>
      <c r="C5452" s="445">
        <v>28.656103000000002</v>
      </c>
      <c r="D5452" s="446">
        <f t="shared" si="157"/>
        <v>5.3101566019237323E-2</v>
      </c>
      <c r="E5452" s="80">
        <v>-9.9583857534669029E-2</v>
      </c>
    </row>
    <row r="5453" spans="2:5">
      <c r="B5453" s="444">
        <v>37739</v>
      </c>
      <c r="C5453" s="445">
        <v>10.229411000000001</v>
      </c>
      <c r="D5453" s="446">
        <f t="shared" si="157"/>
        <v>-0.10736080230852929</v>
      </c>
      <c r="E5453" s="80">
        <v>-0.11125364500384138</v>
      </c>
    </row>
    <row r="5454" spans="2:5">
      <c r="B5454" s="444">
        <v>42278</v>
      </c>
      <c r="C5454" s="445">
        <v>339.65152</v>
      </c>
      <c r="D5454" s="446">
        <f t="shared" si="157"/>
        <v>0.12015473067853644</v>
      </c>
      <c r="E5454" s="80">
        <v>-0.12737362752851578</v>
      </c>
    </row>
    <row r="5455" spans="2:5">
      <c r="B5455" s="444">
        <v>37743</v>
      </c>
      <c r="C5455" s="445">
        <v>9.9828779999999995</v>
      </c>
      <c r="D5455" s="446">
        <f t="shared" si="157"/>
        <v>-5.2159718734304361E-2</v>
      </c>
      <c r="E5455" s="80">
        <v>-0.15139204687453789</v>
      </c>
    </row>
    <row r="5456" spans="2:5">
      <c r="B5456" s="444">
        <v>39820</v>
      </c>
      <c r="C5456" s="445">
        <v>19.466018999999999</v>
      </c>
      <c r="D5456" s="446">
        <f t="shared" si="157"/>
        <v>5.5645396463508412E-2</v>
      </c>
      <c r="E5456" s="80">
        <v>-0.15549607485665773</v>
      </c>
    </row>
    <row r="5457" spans="2:5">
      <c r="B5457" s="444">
        <v>37721</v>
      </c>
      <c r="C5457" s="445">
        <v>10.314045</v>
      </c>
      <c r="D5457" s="446">
        <f t="shared" si="157"/>
        <v>-4.1711766414107565E-3</v>
      </c>
      <c r="E5457" s="80">
        <v>-0.15724591716680281</v>
      </c>
    </row>
    <row r="5458" spans="2:5">
      <c r="B5458" s="444">
        <v>37879</v>
      </c>
      <c r="C5458" s="445">
        <v>11.977245999999999</v>
      </c>
      <c r="D5458" s="446">
        <f t="shared" si="157"/>
        <v>8.7347873558627498E-3</v>
      </c>
      <c r="E5458" s="80">
        <v>-0.1813382865325498</v>
      </c>
    </row>
    <row r="5459" spans="2:5">
      <c r="B5459" s="444">
        <v>37551</v>
      </c>
      <c r="C5459" s="445">
        <v>12.886118</v>
      </c>
      <c r="D5459" s="446">
        <f t="shared" si="157"/>
        <v>-9.6787805263990334E-3</v>
      </c>
      <c r="E5459" s="80">
        <v>-0.18273043923872723</v>
      </c>
    </row>
    <row r="5460" spans="2:5">
      <c r="B5460" s="444">
        <v>37918</v>
      </c>
      <c r="C5460" s="445">
        <v>11.763828</v>
      </c>
      <c r="D5460" s="446" t="e">
        <f t="shared" si="157"/>
        <v>#DIV/0!</v>
      </c>
      <c r="E5460" s="80">
        <v>-0.18919593996543627</v>
      </c>
    </row>
  </sheetData>
  <mergeCells count="6">
    <mergeCell ref="L46:M46"/>
    <mergeCell ref="B1:M5"/>
    <mergeCell ref="B7:M7"/>
    <mergeCell ref="I10:M10"/>
    <mergeCell ref="I12:M12"/>
    <mergeCell ref="I19:M19"/>
  </mergeCells>
  <printOptions horizontalCentered="1" verticalCentered="1"/>
  <pageMargins left="0" right="0" top="0" bottom="0" header="0" footer="0"/>
  <pageSetup paperSize="13" scale="6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872-0B24-41F4-A8C7-2BAF0CD2E96A}">
  <sheetPr codeName="Sheet17"/>
  <dimension ref="A1:R29"/>
  <sheetViews>
    <sheetView showGridLines="0" showWhiteSpace="0" view="pageLayout" zoomScale="96" zoomScaleNormal="85" zoomScalePageLayoutView="96" workbookViewId="0">
      <selection activeCell="A42" sqref="A1:I42"/>
    </sheetView>
  </sheetViews>
  <sheetFormatPr defaultRowHeight="14.4"/>
  <cols>
    <col min="1" max="1" width="1.88671875" customWidth="1"/>
    <col min="10" max="10" width="9.77734375" bestFit="1" customWidth="1"/>
  </cols>
  <sheetData>
    <row r="1" spans="1:16" ht="14.4" customHeight="1">
      <c r="B1" s="246"/>
      <c r="C1" s="246"/>
      <c r="D1" s="246"/>
      <c r="E1" s="246"/>
      <c r="F1" s="246"/>
      <c r="G1" s="246"/>
      <c r="H1" s="246"/>
    </row>
    <row r="2" spans="1:16" ht="14.4" customHeight="1">
      <c r="A2" s="246"/>
      <c r="B2" s="246"/>
      <c r="C2" s="246"/>
      <c r="D2" s="561" t="str">
        <f>'Data Sheet'!B1</f>
        <v>HCL TECHNOLOGIES LTD</v>
      </c>
      <c r="E2" s="561"/>
      <c r="F2" s="561"/>
      <c r="G2" s="561"/>
      <c r="H2" s="561"/>
    </row>
    <row r="3" spans="1:16" ht="14.4" customHeight="1">
      <c r="A3" s="246"/>
      <c r="B3" s="246"/>
      <c r="C3" s="246"/>
      <c r="D3" s="561"/>
      <c r="E3" s="561"/>
      <c r="F3" s="561"/>
      <c r="G3" s="561"/>
      <c r="H3" s="561"/>
    </row>
    <row r="4" spans="1:16" ht="14.4" customHeight="1">
      <c r="A4" s="246"/>
      <c r="B4" s="246"/>
      <c r="C4" s="246"/>
      <c r="D4" s="561"/>
      <c r="E4" s="561"/>
      <c r="F4" s="561"/>
      <c r="G4" s="561"/>
      <c r="H4" s="561"/>
    </row>
    <row r="5" spans="1:16">
      <c r="D5" s="561"/>
      <c r="E5" s="561"/>
      <c r="F5" s="561"/>
      <c r="G5" s="561"/>
      <c r="H5" s="561"/>
    </row>
    <row r="7" spans="1:16" ht="14.4" customHeight="1">
      <c r="C7" s="505" t="s">
        <v>473</v>
      </c>
      <c r="D7" s="505"/>
      <c r="E7" s="505"/>
      <c r="F7" s="505"/>
      <c r="G7" s="505"/>
      <c r="H7" s="505"/>
    </row>
    <row r="8" spans="1:16" ht="4.2" customHeight="1">
      <c r="B8" s="260"/>
      <c r="C8" s="505"/>
      <c r="D8" s="505"/>
      <c r="E8" s="505"/>
      <c r="F8" s="505"/>
      <c r="G8" s="505"/>
      <c r="H8" s="505"/>
    </row>
    <row r="9" spans="1:16" ht="14.4" customHeight="1">
      <c r="B9" s="260"/>
      <c r="C9" s="505"/>
      <c r="D9" s="505"/>
      <c r="E9" s="505"/>
      <c r="F9" s="505"/>
      <c r="G9" s="505"/>
      <c r="H9" s="505"/>
    </row>
    <row r="10" spans="1:16">
      <c r="K10" s="560" t="s">
        <v>473</v>
      </c>
      <c r="L10" s="560"/>
      <c r="M10" s="560"/>
      <c r="N10" s="560"/>
      <c r="O10" s="560"/>
      <c r="P10" s="560"/>
    </row>
    <row r="12" spans="1:16">
      <c r="M12" s="215" t="s">
        <v>474</v>
      </c>
      <c r="N12" s="215" t="s">
        <v>360</v>
      </c>
      <c r="O12" s="215" t="s">
        <v>475</v>
      </c>
      <c r="P12" s="215" t="s">
        <v>357</v>
      </c>
    </row>
    <row r="13" spans="1:16">
      <c r="K13" s="216" t="s">
        <v>476</v>
      </c>
      <c r="M13" s="76">
        <f>N13</f>
        <v>1731.8283027470791</v>
      </c>
      <c r="N13" s="76">
        <f>'Relative Valuation'!P50</f>
        <v>1731.8283027470791</v>
      </c>
      <c r="O13" s="76">
        <f>P13</f>
        <v>1845.4865997124346</v>
      </c>
      <c r="P13" s="76">
        <f>'Relative Valuation'!O50</f>
        <v>1845.4865997124346</v>
      </c>
    </row>
    <row r="14" spans="1:16">
      <c r="K14" s="216" t="s">
        <v>477</v>
      </c>
      <c r="M14" s="76">
        <f>N14</f>
        <v>351.2492281240639</v>
      </c>
      <c r="N14" s="76">
        <f>DCF!J39</f>
        <v>351.2492281240639</v>
      </c>
      <c r="O14" s="76">
        <f>P14</f>
        <v>351.24897704936325</v>
      </c>
      <c r="P14" s="76">
        <f>DCF!J44</f>
        <v>351.24897704936325</v>
      </c>
    </row>
    <row r="15" spans="1:16">
      <c r="K15" s="216" t="s">
        <v>478</v>
      </c>
      <c r="M15" s="76">
        <f>N15</f>
        <v>356.82216864370866</v>
      </c>
      <c r="N15" s="76">
        <f>DCF!I39</f>
        <v>356.82216864370866</v>
      </c>
      <c r="O15" s="76">
        <f>P15</f>
        <v>356.82191756900789</v>
      </c>
      <c r="P15" s="76">
        <f>DCF!I44</f>
        <v>356.82191756900789</v>
      </c>
    </row>
    <row r="16" spans="1:16">
      <c r="K16" s="216" t="s">
        <v>479</v>
      </c>
      <c r="M16" s="76">
        <f>N16</f>
        <v>716.83412621275784</v>
      </c>
      <c r="N16" s="76">
        <f>DCF!G39</f>
        <v>716.83412621275784</v>
      </c>
      <c r="O16" s="76">
        <f>P16</f>
        <v>716.83387513805712</v>
      </c>
      <c r="P16" s="76">
        <f>DCF!G44</f>
        <v>716.83387513805712</v>
      </c>
    </row>
    <row r="17" spans="11:18">
      <c r="K17" s="216" t="s">
        <v>480</v>
      </c>
      <c r="M17" s="76">
        <f>N17</f>
        <v>1097</v>
      </c>
      <c r="N17" s="76">
        <v>1097</v>
      </c>
      <c r="O17" s="76">
        <f>P17</f>
        <v>1697</v>
      </c>
      <c r="P17" s="76">
        <v>1697</v>
      </c>
    </row>
    <row r="23" spans="11:18">
      <c r="P23" t="s">
        <v>481</v>
      </c>
    </row>
    <row r="29" spans="11:18">
      <c r="O29" t="s">
        <v>470</v>
      </c>
      <c r="R29" t="s">
        <v>470</v>
      </c>
    </row>
  </sheetData>
  <mergeCells count="3">
    <mergeCell ref="K10:P10"/>
    <mergeCell ref="D2:H5"/>
    <mergeCell ref="C7:H9"/>
  </mergeCells>
  <printOptions horizontalCentered="1" verticalCentered="1"/>
  <pageMargins left="0" right="0" top="0" bottom="0" header="0" footer="0"/>
  <pageSetup paperSize="13" scale="12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DA93-B0CA-40CE-967F-728B774548F7}">
  <sheetPr codeName="Sheet18"/>
  <dimension ref="A2:L116"/>
  <sheetViews>
    <sheetView showGridLines="0" showWhiteSpace="0" view="pageLayout" topLeftCell="A4" zoomScaleNormal="112" workbookViewId="0">
      <selection activeCell="D97" sqref="D97"/>
    </sheetView>
  </sheetViews>
  <sheetFormatPr defaultRowHeight="14.4"/>
  <cols>
    <col min="1" max="1" width="1.88671875" customWidth="1"/>
    <col min="2" max="2" width="36" customWidth="1"/>
    <col min="3" max="4" width="10.21875" bestFit="1" customWidth="1"/>
    <col min="7" max="7" width="8.77734375" customWidth="1"/>
    <col min="8" max="8" width="9.5546875" bestFit="1" customWidth="1"/>
    <col min="9" max="9" width="8.77734375" customWidth="1"/>
  </cols>
  <sheetData>
    <row r="2" spans="1:12">
      <c r="A2" s="448"/>
      <c r="B2" s="448"/>
      <c r="C2" s="448"/>
      <c r="D2" s="448"/>
      <c r="E2" s="448"/>
      <c r="F2" s="448"/>
      <c r="G2" s="448"/>
      <c r="H2" s="448"/>
      <c r="I2" s="448"/>
      <c r="J2" s="165"/>
      <c r="K2" s="165"/>
      <c r="L2" s="165"/>
    </row>
    <row r="3" spans="1:12">
      <c r="A3" s="162"/>
      <c r="B3" s="165"/>
      <c r="C3" s="165"/>
      <c r="D3" s="165"/>
      <c r="E3" s="165"/>
      <c r="F3" s="165"/>
      <c r="G3" s="165"/>
      <c r="H3" s="165"/>
      <c r="I3" s="165"/>
      <c r="J3" s="165"/>
      <c r="K3" s="165"/>
      <c r="L3" s="165"/>
    </row>
    <row r="4" spans="1:12">
      <c r="A4" s="162"/>
      <c r="B4" s="163"/>
      <c r="C4" s="163"/>
      <c r="D4" s="163"/>
      <c r="E4" s="163"/>
      <c r="F4" s="163"/>
      <c r="G4" s="163"/>
      <c r="H4" s="163"/>
      <c r="I4" s="163"/>
      <c r="J4" s="163"/>
      <c r="K4" s="163"/>
      <c r="L4" s="163"/>
    </row>
    <row r="5" spans="1:12" ht="14.4" customHeight="1">
      <c r="B5" s="569" t="str">
        <f>'Data Sheet'!B1</f>
        <v>HCL TECHNOLOGIES LTD</v>
      </c>
      <c r="C5" s="570"/>
      <c r="D5" s="570"/>
      <c r="E5" s="570"/>
      <c r="F5" s="570"/>
      <c r="G5" s="570"/>
      <c r="H5" s="570"/>
      <c r="I5" s="570"/>
      <c r="J5" s="186"/>
      <c r="K5" s="186"/>
      <c r="L5" s="186"/>
    </row>
    <row r="6" spans="1:12" ht="14.4" customHeight="1">
      <c r="B6" s="570"/>
      <c r="C6" s="570"/>
      <c r="D6" s="570"/>
      <c r="E6" s="570"/>
      <c r="F6" s="570"/>
      <c r="G6" s="570"/>
      <c r="H6" s="570"/>
      <c r="I6" s="570"/>
      <c r="J6" s="186"/>
      <c r="K6" s="186"/>
      <c r="L6" s="186"/>
    </row>
    <row r="7" spans="1:12" ht="14.4" customHeight="1">
      <c r="B7" s="570"/>
      <c r="C7" s="570"/>
      <c r="D7" s="570"/>
      <c r="E7" s="570"/>
      <c r="F7" s="570"/>
      <c r="G7" s="570"/>
      <c r="H7" s="570"/>
      <c r="I7" s="570"/>
      <c r="J7" s="186"/>
      <c r="K7" s="186"/>
      <c r="L7" s="186"/>
    </row>
    <row r="8" spans="1:12" ht="14.4" customHeight="1">
      <c r="B8" s="570"/>
      <c r="C8" s="570"/>
      <c r="D8" s="570"/>
      <c r="E8" s="570"/>
      <c r="F8" s="570"/>
      <c r="G8" s="570"/>
      <c r="H8" s="570"/>
      <c r="I8" s="570"/>
      <c r="J8" s="186"/>
      <c r="K8" s="186"/>
      <c r="L8" s="186"/>
    </row>
    <row r="9" spans="1:12">
      <c r="B9" s="8" t="str">
        <f>CONCATENATE("  ","[",(VLOOKUP(B5,'[2]List of Stocks'!$A$2:$C$5442,3,1))," | "," BSE Code: ",VLOOKUP(B5,'[2]List of Stocks'!$A$2:$D$5442,2,1),"]")</f>
        <v xml:space="preserve">  [HCLTECH |  BSE Code: 532281]</v>
      </c>
      <c r="C9" s="8"/>
      <c r="D9" s="8"/>
    </row>
    <row r="10" spans="1:12" ht="21" customHeight="1">
      <c r="B10" s="449" t="str">
        <f>CONCATENATE(" "," INR "&amp;'Data Sheet'!B8)</f>
        <v xml:space="preserve">  INR 1574.9</v>
      </c>
    </row>
    <row r="11" spans="1:12">
      <c r="B11" s="88" t="s">
        <v>533</v>
      </c>
    </row>
    <row r="12" spans="1:12" ht="4.2" customHeight="1">
      <c r="B12" s="8"/>
      <c r="C12" s="8"/>
      <c r="D12" s="8"/>
      <c r="E12" s="8"/>
      <c r="F12" s="235"/>
      <c r="G12" s="8"/>
      <c r="H12" s="8"/>
      <c r="I12" s="8"/>
    </row>
    <row r="13" spans="1:12" ht="24.6">
      <c r="B13" s="562" t="s">
        <v>448</v>
      </c>
      <c r="C13" s="563"/>
      <c r="D13" s="563"/>
      <c r="E13" s="563"/>
      <c r="F13" s="563"/>
      <c r="G13" s="563"/>
      <c r="H13" s="563"/>
      <c r="I13" s="563"/>
    </row>
    <row r="14" spans="1:12" ht="14.4" customHeight="1">
      <c r="B14" s="571" t="s">
        <v>534</v>
      </c>
      <c r="C14" s="571"/>
      <c r="D14" s="571"/>
      <c r="E14" s="571"/>
      <c r="F14" s="571"/>
      <c r="G14" s="571"/>
      <c r="H14" s="571"/>
      <c r="I14" s="571"/>
    </row>
    <row r="15" spans="1:12">
      <c r="B15" s="571"/>
      <c r="C15" s="571"/>
      <c r="D15" s="571"/>
      <c r="E15" s="571"/>
      <c r="F15" s="571"/>
      <c r="G15" s="571"/>
      <c r="H15" s="571"/>
      <c r="I15" s="571"/>
    </row>
    <row r="16" spans="1:12">
      <c r="B16" s="571"/>
      <c r="C16" s="571"/>
      <c r="D16" s="571"/>
      <c r="E16" s="571"/>
      <c r="F16" s="571"/>
      <c r="G16" s="571"/>
      <c r="H16" s="571"/>
      <c r="I16" s="571"/>
    </row>
    <row r="17" spans="2:9">
      <c r="B17" s="571"/>
      <c r="C17" s="571"/>
      <c r="D17" s="571"/>
      <c r="E17" s="571"/>
      <c r="F17" s="571"/>
      <c r="G17" s="571"/>
      <c r="H17" s="571"/>
      <c r="I17" s="571"/>
    </row>
    <row r="18" spans="2:9">
      <c r="B18" s="571"/>
      <c r="C18" s="571"/>
      <c r="D18" s="571"/>
      <c r="E18" s="571"/>
      <c r="F18" s="571"/>
      <c r="G18" s="571"/>
      <c r="H18" s="571"/>
      <c r="I18" s="571"/>
    </row>
    <row r="19" spans="2:9" ht="3.6" customHeight="1"/>
    <row r="20" spans="2:9" ht="18">
      <c r="B20" s="455" t="s">
        <v>384</v>
      </c>
    </row>
    <row r="59" spans="1:9">
      <c r="A59" s="394"/>
      <c r="B59" s="394"/>
      <c r="C59" s="394"/>
      <c r="D59" s="394"/>
      <c r="E59" s="394"/>
      <c r="F59" s="394"/>
      <c r="G59" s="394"/>
      <c r="H59" s="394"/>
      <c r="I59" s="394"/>
    </row>
    <row r="60" spans="1:9">
      <c r="A60" s="55"/>
      <c r="B60" s="55"/>
      <c r="C60" s="55"/>
      <c r="D60" s="55"/>
      <c r="E60" s="55"/>
      <c r="F60" s="55"/>
      <c r="G60" s="55"/>
      <c r="H60" s="55"/>
      <c r="I60" s="55"/>
    </row>
    <row r="65" spans="2:9">
      <c r="B65" s="560" t="s">
        <v>434</v>
      </c>
      <c r="C65" s="560"/>
      <c r="D65" s="560"/>
      <c r="E65" s="560"/>
      <c r="F65" s="560"/>
      <c r="G65" s="560"/>
      <c r="H65" s="560"/>
      <c r="I65" s="560"/>
    </row>
    <row r="66" spans="2:9">
      <c r="C66" s="166">
        <f>'Data Sheet'!E16</f>
        <v>43190</v>
      </c>
      <c r="D66" s="166">
        <f>'Data Sheet'!F16</f>
        <v>43555</v>
      </c>
      <c r="E66" s="166">
        <f>'Data Sheet'!G16</f>
        <v>43921</v>
      </c>
      <c r="F66" s="166">
        <f>'Data Sheet'!H16</f>
        <v>44286</v>
      </c>
      <c r="G66" s="166">
        <f>'Data Sheet'!I16</f>
        <v>44651</v>
      </c>
      <c r="H66" s="166">
        <f>'Data Sheet'!J16</f>
        <v>45016</v>
      </c>
      <c r="I66" s="166">
        <f>'Data Sheet'!K16</f>
        <v>45382</v>
      </c>
    </row>
    <row r="67" spans="2:9">
      <c r="B67" t="s">
        <v>436</v>
      </c>
      <c r="C67" s="76">
        <f>IFERROR(SUM('Raw FS'!H45:H49)-SUM('Raw FS'!H22:H24),0)</f>
        <v>15210</v>
      </c>
      <c r="D67" s="76">
        <f>IFERROR(SUM('Raw FS'!I45:I49)-SUM('Raw FS'!I22:I24),0)</f>
        <v>20236</v>
      </c>
      <c r="E67" s="76">
        <f>IFERROR(SUM('Raw FS'!J45:J49)-SUM('Raw FS'!J22:J24),0)</f>
        <v>14451</v>
      </c>
      <c r="F67" s="76">
        <f>IFERROR(SUM('Raw FS'!K45:K49)-SUM('Raw FS'!K22:K24),0)</f>
        <v>22627</v>
      </c>
      <c r="G67" s="76">
        <f>IFERROR(SUM('Raw FS'!L45:L49)-SUM('Raw FS'!L22:L24),0)</f>
        <v>26792</v>
      </c>
      <c r="H67" s="76">
        <f>IFERROR(SUM('Raw FS'!M45:M49)-SUM('Raw FS'!M22:M24),0)</f>
        <v>30038</v>
      </c>
      <c r="I67" s="76">
        <f>IFERROR(SUM('Raw FS'!N45:N49)-SUM('Raw FS'!N22:N24),0)</f>
        <v>-22974</v>
      </c>
    </row>
    <row r="68" spans="2:9">
      <c r="B68" t="s">
        <v>102</v>
      </c>
      <c r="C68" s="76">
        <f>IFERROR('Data Sheet'!E66,0)</f>
        <v>47989</v>
      </c>
      <c r="D68" s="76">
        <f>IFERROR('Data Sheet'!F66,0)</f>
        <v>58349</v>
      </c>
      <c r="E68" s="76">
        <f>IFERROR('Data Sheet'!G66,0)</f>
        <v>82819</v>
      </c>
      <c r="F68" s="76">
        <f>IFERROR('Data Sheet'!H66,0)</f>
        <v>86047</v>
      </c>
      <c r="G68" s="76">
        <f>IFERROR('Data Sheet'!I66,0)</f>
        <v>88921</v>
      </c>
      <c r="H68" s="76">
        <f>IFERROR('Data Sheet'!J66,0)</f>
        <v>93250</v>
      </c>
      <c r="I68" s="76">
        <f>IFERROR('Data Sheet'!K66,0)</f>
        <v>99777</v>
      </c>
    </row>
    <row r="69" spans="2:9">
      <c r="B69" s="496" t="s">
        <v>443</v>
      </c>
      <c r="C69" s="497">
        <f>C67/C68</f>
        <v>0.31694763383275332</v>
      </c>
      <c r="D69" s="497">
        <f>D67/D68</f>
        <v>0.34680971396253579</v>
      </c>
      <c r="E69" s="497">
        <f t="shared" ref="E69:H69" si="0">E67/E68</f>
        <v>0.17448894577331289</v>
      </c>
      <c r="F69" s="497">
        <f t="shared" si="0"/>
        <v>0.26296093995142189</v>
      </c>
      <c r="G69" s="497">
        <f t="shared" si="0"/>
        <v>0.30130115495777149</v>
      </c>
      <c r="H69" s="497">
        <f t="shared" si="0"/>
        <v>0.32212332439678282</v>
      </c>
      <c r="I69" s="497">
        <f>I67/I68</f>
        <v>-0.23025346522745724</v>
      </c>
    </row>
    <row r="71" spans="2:9">
      <c r="B71" s="560" t="s">
        <v>435</v>
      </c>
      <c r="C71" s="560"/>
      <c r="D71" s="560"/>
      <c r="E71" s="560"/>
      <c r="F71" s="560"/>
      <c r="G71" s="560"/>
      <c r="H71" s="560"/>
      <c r="I71" s="560"/>
    </row>
    <row r="72" spans="2:9">
      <c r="C72" s="166">
        <f>C66</f>
        <v>43190</v>
      </c>
      <c r="D72" s="166">
        <f t="shared" ref="D72:I72" si="1">D66</f>
        <v>43555</v>
      </c>
      <c r="E72" s="166">
        <f t="shared" si="1"/>
        <v>43921</v>
      </c>
      <c r="F72" s="166">
        <f t="shared" si="1"/>
        <v>44286</v>
      </c>
      <c r="G72" s="166">
        <f t="shared" si="1"/>
        <v>44651</v>
      </c>
      <c r="H72" s="166">
        <f t="shared" si="1"/>
        <v>45016</v>
      </c>
      <c r="I72" s="166">
        <f t="shared" si="1"/>
        <v>45382</v>
      </c>
    </row>
    <row r="73" spans="2:9">
      <c r="B73" t="s">
        <v>437</v>
      </c>
      <c r="C73" s="76">
        <f>IFERROR(HistoricalFS!F36*HistoricalFS!F38*HistoricalFS!F44,0)</f>
        <v>5824</v>
      </c>
      <c r="D73" s="76">
        <f>IFERROR(HistoricalFS!G36*HistoricalFS!G38*HistoricalFS!G44,0)</f>
        <v>8093</v>
      </c>
      <c r="E73" s="76">
        <f>IFERROR(HistoricalFS!H36*HistoricalFS!H38*HistoricalFS!H44,0)</f>
        <v>7753.0000000000009</v>
      </c>
      <c r="F73" s="76">
        <f>IFERROR(HistoricalFS!I36*HistoricalFS!I38*HistoricalFS!I44,0)</f>
        <v>7527.0000000000009</v>
      </c>
      <c r="G73" s="76">
        <f>IFERROR(HistoricalFS!J36*HistoricalFS!J38*HistoricalFS!J44,0)</f>
        <v>1053.0000000000011</v>
      </c>
      <c r="H73" s="76">
        <f>IFERROR(HistoricalFS!K36*HistoricalFS!K38*HistoricalFS!K44,0)</f>
        <v>455.00000000000148</v>
      </c>
      <c r="I73" s="76">
        <f>IFERROR(HistoricalFS!L36*HistoricalFS!L38*HistoricalFS!L44,0)</f>
        <v>96.999999999999716</v>
      </c>
    </row>
    <row r="74" spans="2:9">
      <c r="B74" t="s">
        <v>102</v>
      </c>
      <c r="C74" s="76">
        <f>C68</f>
        <v>47989</v>
      </c>
      <c r="D74" s="76">
        <f t="shared" ref="D74:I74" si="2">D68</f>
        <v>58349</v>
      </c>
      <c r="E74" s="76">
        <f t="shared" si="2"/>
        <v>82819</v>
      </c>
      <c r="F74" s="76">
        <f t="shared" si="2"/>
        <v>86047</v>
      </c>
      <c r="G74" s="76">
        <f t="shared" si="2"/>
        <v>88921</v>
      </c>
      <c r="H74" s="76">
        <f t="shared" si="2"/>
        <v>93250</v>
      </c>
      <c r="I74" s="76">
        <f t="shared" si="2"/>
        <v>99777</v>
      </c>
    </row>
    <row r="75" spans="2:9">
      <c r="B75" s="496" t="str">
        <f>B71&amp;" (B) "</f>
        <v xml:space="preserve">Retained Earning / Total Assets (B) </v>
      </c>
      <c r="C75" s="497">
        <f>C73/C74</f>
        <v>0.12136114526245598</v>
      </c>
      <c r="D75" s="497">
        <f t="shared" ref="D75:H75" si="3">D73/D74</f>
        <v>0.13869989202899793</v>
      </c>
      <c r="E75" s="497">
        <f t="shared" si="3"/>
        <v>9.3613784276554909E-2</v>
      </c>
      <c r="F75" s="497">
        <f t="shared" si="3"/>
        <v>8.7475449463665214E-2</v>
      </c>
      <c r="G75" s="497">
        <f t="shared" si="3"/>
        <v>1.1841972087583374E-2</v>
      </c>
      <c r="H75" s="497">
        <f t="shared" si="3"/>
        <v>4.8793565683646267E-3</v>
      </c>
      <c r="I75" s="497">
        <f>I73/I74</f>
        <v>9.7216793449391857E-4</v>
      </c>
    </row>
    <row r="77" spans="2:9">
      <c r="B77" s="560" t="s">
        <v>438</v>
      </c>
      <c r="C77" s="560"/>
      <c r="D77" s="560"/>
      <c r="E77" s="560"/>
      <c r="F77" s="560"/>
      <c r="G77" s="560"/>
      <c r="H77" s="560"/>
      <c r="I77" s="560"/>
    </row>
    <row r="78" spans="2:9">
      <c r="C78" s="166">
        <f>C72</f>
        <v>43190</v>
      </c>
      <c r="D78" s="166">
        <f t="shared" ref="D78:I78" si="4">D72</f>
        <v>43555</v>
      </c>
      <c r="E78" s="166">
        <f t="shared" si="4"/>
        <v>43921</v>
      </c>
      <c r="F78" s="166">
        <f t="shared" si="4"/>
        <v>44286</v>
      </c>
      <c r="G78" s="166">
        <f t="shared" si="4"/>
        <v>44651</v>
      </c>
      <c r="H78" s="166">
        <f t="shared" si="4"/>
        <v>45016</v>
      </c>
      <c r="I78" s="166">
        <f t="shared" si="4"/>
        <v>45382</v>
      </c>
    </row>
    <row r="79" spans="2:9">
      <c r="B79" s="19" t="s">
        <v>294</v>
      </c>
      <c r="C79" s="279">
        <f>IFERROR(HistoricalFS!F18-HistoricalFS!F24,0)</f>
        <v>9863</v>
      </c>
      <c r="D79" s="279">
        <f>IFERROR(HistoricalFS!G18-HistoricalFS!G24,0)</f>
        <v>11853</v>
      </c>
      <c r="E79" s="279">
        <f>IFERROR(HistoricalFS!H18-HistoricalFS!H24,0)</f>
        <v>13896</v>
      </c>
      <c r="F79" s="279">
        <f>IFERROR(HistoricalFS!I18-HistoricalFS!I24,0)</f>
        <v>15437</v>
      </c>
      <c r="G79" s="279">
        <f>IFERROR(HistoricalFS!J18-HistoricalFS!J24,0)</f>
        <v>16203</v>
      </c>
      <c r="H79" s="279">
        <f>IFERROR(HistoricalFS!K18-HistoricalFS!K24,0)</f>
        <v>18483</v>
      </c>
      <c r="I79" s="279">
        <f>IFERROR(HistoricalFS!L18-HistoricalFS!L24,0)</f>
        <v>20025</v>
      </c>
    </row>
    <row r="80" spans="2:9">
      <c r="B80" t="s">
        <v>102</v>
      </c>
      <c r="C80" s="76">
        <f>C74</f>
        <v>47989</v>
      </c>
      <c r="D80" s="76">
        <f t="shared" ref="D80:I80" si="5">D74</f>
        <v>58349</v>
      </c>
      <c r="E80" s="76">
        <f t="shared" si="5"/>
        <v>82819</v>
      </c>
      <c r="F80" s="76">
        <f t="shared" si="5"/>
        <v>86047</v>
      </c>
      <c r="G80" s="76">
        <f t="shared" si="5"/>
        <v>88921</v>
      </c>
      <c r="H80" s="76">
        <f t="shared" si="5"/>
        <v>93250</v>
      </c>
      <c r="I80" s="76">
        <f t="shared" si="5"/>
        <v>99777</v>
      </c>
    </row>
    <row r="81" spans="2:11">
      <c r="B81" s="496" t="str">
        <f>B77&amp;" (C) "</f>
        <v xml:space="preserve">EBIT (Operating Profit ) / Total Assets (C) </v>
      </c>
      <c r="C81" s="497">
        <f>C79/C80</f>
        <v>0.20552626643605826</v>
      </c>
      <c r="D81" s="497">
        <f t="shared" ref="D81:H81" si="6">D79/D80</f>
        <v>0.20313972818728684</v>
      </c>
      <c r="E81" s="497">
        <f t="shared" si="6"/>
        <v>0.16778758497446239</v>
      </c>
      <c r="F81" s="497">
        <f t="shared" si="6"/>
        <v>0.17940195474566226</v>
      </c>
      <c r="G81" s="497">
        <f t="shared" si="6"/>
        <v>0.18221792377503626</v>
      </c>
      <c r="H81" s="497">
        <f t="shared" si="6"/>
        <v>0.19820911528150134</v>
      </c>
      <c r="I81" s="497">
        <f>I79/I80</f>
        <v>0.200697555548874</v>
      </c>
    </row>
    <row r="82" spans="2:11">
      <c r="C82" s="76"/>
      <c r="D82" s="76"/>
      <c r="E82" s="76"/>
      <c r="F82" s="76"/>
      <c r="G82" s="76"/>
      <c r="H82" s="76"/>
      <c r="I82" s="76"/>
    </row>
    <row r="83" spans="2:11">
      <c r="B83" s="560" t="s">
        <v>441</v>
      </c>
      <c r="C83" s="560"/>
      <c r="D83" s="560"/>
      <c r="E83" s="560"/>
      <c r="F83" s="560"/>
      <c r="G83" s="560"/>
      <c r="H83" s="560"/>
      <c r="I83" s="560"/>
    </row>
    <row r="84" spans="2:11">
      <c r="C84" s="166">
        <f>C78</f>
        <v>43190</v>
      </c>
      <c r="D84" s="166">
        <f t="shared" ref="D84:I84" si="7">D78</f>
        <v>43555</v>
      </c>
      <c r="E84" s="166">
        <f t="shared" si="7"/>
        <v>43921</v>
      </c>
      <c r="F84" s="166">
        <f t="shared" si="7"/>
        <v>44286</v>
      </c>
      <c r="G84" s="166">
        <f t="shared" si="7"/>
        <v>44651</v>
      </c>
      <c r="H84" s="166">
        <f t="shared" si="7"/>
        <v>45016</v>
      </c>
      <c r="I84" s="166">
        <f t="shared" si="7"/>
        <v>45382</v>
      </c>
    </row>
    <row r="85" spans="2:11">
      <c r="B85" t="s">
        <v>442</v>
      </c>
      <c r="C85" s="76">
        <f>IFERROR('Data Sheet'!E87/100,0)</f>
        <v>674.26492377120007</v>
      </c>
      <c r="D85" s="76">
        <f>IFERROR('Data Sheet'!F87/100,0)</f>
        <v>737.44950889764004</v>
      </c>
      <c r="E85" s="76">
        <f>IFERROR('Data Sheet'!G87/100,0)</f>
        <v>1184.2434478943999</v>
      </c>
      <c r="F85" s="76">
        <f>IFERROR('Data Sheet'!H87/100,0)</f>
        <v>2666.5830065843998</v>
      </c>
      <c r="G85" s="76">
        <f>IFERROR('Data Sheet'!I87/100,0)</f>
        <v>3158.0277554700001</v>
      </c>
      <c r="H85" s="76">
        <f>IFERROR('Data Sheet'!J87/100,0)</f>
        <v>2945.0050454340003</v>
      </c>
      <c r="I85" s="76">
        <f>IFERROR('Data Sheet'!K87/100,0)</f>
        <v>0</v>
      </c>
    </row>
    <row r="86" spans="2:11">
      <c r="B86" t="s">
        <v>439</v>
      </c>
      <c r="C86" s="76">
        <f>IFERROR('Data Sheet'!E59,0)</f>
        <v>557</v>
      </c>
      <c r="D86" s="76">
        <f>IFERROR('Data Sheet'!F59,0)</f>
        <v>4195</v>
      </c>
      <c r="E86" s="76">
        <f>IFERROR('Data Sheet'!G59,0)</f>
        <v>7986</v>
      </c>
      <c r="F86" s="76">
        <f>IFERROR('Data Sheet'!H59,0)</f>
        <v>6864</v>
      </c>
      <c r="G86" s="76">
        <f>'Data Sheet'!I59</f>
        <v>6343</v>
      </c>
      <c r="H86" s="76">
        <f>'Data Sheet'!J59</f>
        <v>4794</v>
      </c>
      <c r="I86" s="76">
        <f>'Data Sheet'!K59</f>
        <v>5756</v>
      </c>
    </row>
    <row r="87" spans="2:11">
      <c r="B87" s="496" t="str">
        <f>B83&amp; " (D) "</f>
        <v xml:space="preserve">Market Capitalization / Long Term Liablities (D) </v>
      </c>
      <c r="C87" s="498">
        <f>C85/C86</f>
        <v>1.2105294861242371</v>
      </c>
      <c r="D87" s="498">
        <f t="shared" ref="D87:F87" si="8">D85/D86</f>
        <v>0.17579249318179738</v>
      </c>
      <c r="E87" s="498">
        <f t="shared" si="8"/>
        <v>0.14828993837896318</v>
      </c>
      <c r="F87" s="498">
        <f t="shared" si="8"/>
        <v>0.388488200259965</v>
      </c>
      <c r="G87" s="498">
        <f t="shared" ref="G87:I87" si="9">G85/G86</f>
        <v>0.49787604532082613</v>
      </c>
      <c r="H87" s="498">
        <f t="shared" si="9"/>
        <v>0.61431060605632049</v>
      </c>
      <c r="I87" s="498">
        <f t="shared" si="9"/>
        <v>0</v>
      </c>
    </row>
    <row r="88" spans="2:11">
      <c r="C88" s="166"/>
      <c r="D88" s="166"/>
      <c r="E88" s="166"/>
      <c r="F88" s="166"/>
      <c r="G88" s="166"/>
      <c r="H88" s="166"/>
      <c r="I88" s="166"/>
    </row>
    <row r="89" spans="2:11">
      <c r="B89" s="560" t="s">
        <v>440</v>
      </c>
      <c r="C89" s="560"/>
      <c r="D89" s="560"/>
      <c r="E89" s="560"/>
      <c r="F89" s="560"/>
      <c r="G89" s="560"/>
      <c r="H89" s="560"/>
      <c r="I89" s="560"/>
    </row>
    <row r="90" spans="2:11">
      <c r="C90" s="166">
        <f>C84</f>
        <v>43190</v>
      </c>
      <c r="D90" s="166">
        <f t="shared" ref="D90:I90" si="10">D84</f>
        <v>43555</v>
      </c>
      <c r="E90" s="166">
        <f t="shared" si="10"/>
        <v>43921</v>
      </c>
      <c r="F90" s="166">
        <f t="shared" si="10"/>
        <v>44286</v>
      </c>
      <c r="G90" s="166">
        <f t="shared" si="10"/>
        <v>44651</v>
      </c>
      <c r="H90" s="166">
        <f t="shared" si="10"/>
        <v>45016</v>
      </c>
      <c r="I90" s="166">
        <f t="shared" si="10"/>
        <v>45382</v>
      </c>
    </row>
    <row r="91" spans="2:11">
      <c r="B91" s="19" t="s">
        <v>3</v>
      </c>
      <c r="C91" s="279">
        <f>HistoricalFS!F6</f>
        <v>50569</v>
      </c>
      <c r="D91" s="279">
        <f>HistoricalFS!G6</f>
        <v>60427</v>
      </c>
      <c r="E91" s="279">
        <f>HistoricalFS!H6</f>
        <v>70676</v>
      </c>
      <c r="F91" s="279">
        <f>HistoricalFS!I6</f>
        <v>75379</v>
      </c>
      <c r="G91" s="279">
        <f>HistoricalFS!J6</f>
        <v>85651</v>
      </c>
      <c r="H91" s="279">
        <f>HistoricalFS!K6</f>
        <v>101456</v>
      </c>
      <c r="I91" s="279">
        <f>HistoricalFS!L6</f>
        <v>109913</v>
      </c>
    </row>
    <row r="92" spans="2:11">
      <c r="B92" t="s">
        <v>102</v>
      </c>
      <c r="C92" s="76">
        <f>C80</f>
        <v>47989</v>
      </c>
      <c r="D92" s="76">
        <f t="shared" ref="D92:I92" si="11">D80</f>
        <v>58349</v>
      </c>
      <c r="E92" s="76">
        <f t="shared" si="11"/>
        <v>82819</v>
      </c>
      <c r="F92" s="76">
        <f t="shared" si="11"/>
        <v>86047</v>
      </c>
      <c r="G92" s="76">
        <f t="shared" si="11"/>
        <v>88921</v>
      </c>
      <c r="H92" s="76">
        <f t="shared" si="11"/>
        <v>93250</v>
      </c>
      <c r="I92" s="76">
        <f t="shared" si="11"/>
        <v>99777</v>
      </c>
    </row>
    <row r="93" spans="2:11">
      <c r="B93" s="496" t="str">
        <f>B89&amp;" (E) "</f>
        <v xml:space="preserve">Sales / Total Assets (E) </v>
      </c>
      <c r="C93" s="497">
        <f>C91/C92</f>
        <v>1.0537623205317885</v>
      </c>
      <c r="D93" s="497">
        <f t="shared" ref="D93:I93" si="12">D91/D92</f>
        <v>1.035613292430033</v>
      </c>
      <c r="E93" s="497">
        <f t="shared" si="12"/>
        <v>0.85337905553073568</v>
      </c>
      <c r="F93" s="497">
        <f t="shared" si="12"/>
        <v>0.87602124420374916</v>
      </c>
      <c r="G93" s="497">
        <f t="shared" si="12"/>
        <v>0.96322578468528242</v>
      </c>
      <c r="H93" s="497">
        <f t="shared" si="12"/>
        <v>1.0880000000000001</v>
      </c>
      <c r="I93" s="497">
        <f t="shared" si="12"/>
        <v>1.1015865379796947</v>
      </c>
    </row>
    <row r="94" spans="2:11">
      <c r="C94" s="166"/>
      <c r="D94" s="166"/>
      <c r="E94" s="166"/>
      <c r="F94" s="166"/>
      <c r="G94" s="166"/>
      <c r="H94" s="166"/>
      <c r="I94" s="166"/>
      <c r="K94" s="55"/>
    </row>
    <row r="95" spans="2:11">
      <c r="B95" s="508" t="s">
        <v>444</v>
      </c>
      <c r="C95" s="508"/>
      <c r="D95" s="508"/>
      <c r="E95" s="508"/>
      <c r="F95" s="508"/>
      <c r="G95" s="508"/>
      <c r="H95" s="508"/>
      <c r="I95" s="508"/>
    </row>
    <row r="96" spans="2:11">
      <c r="C96" s="166">
        <f>C90</f>
        <v>43190</v>
      </c>
      <c r="D96" s="166">
        <f t="shared" ref="D96:I96" si="13">D90</f>
        <v>43555</v>
      </c>
      <c r="E96" s="166">
        <f t="shared" si="13"/>
        <v>43921</v>
      </c>
      <c r="F96" s="166">
        <f t="shared" si="13"/>
        <v>44286</v>
      </c>
      <c r="G96" s="166">
        <f t="shared" si="13"/>
        <v>44651</v>
      </c>
      <c r="H96" s="166">
        <f t="shared" si="13"/>
        <v>45016</v>
      </c>
      <c r="I96" s="166">
        <f t="shared" si="13"/>
        <v>45382</v>
      </c>
    </row>
    <row r="97" spans="1:11" s="55" customFormat="1">
      <c r="B97" s="357" t="s">
        <v>445</v>
      </c>
      <c r="C97" s="499">
        <f>(C69*1.2)+(C75*1.4)+(C81*3.3)+(C87*0.6)+(C93*1)</f>
        <v>3.0085594554120654</v>
      </c>
      <c r="D97" s="499">
        <f t="shared" ref="D97:I97" si="14">(D69*1.2)+(D75*1.4)+(D81*3.3)+(D87*0.6)+(D93*1)</f>
        <v>2.4218013969527981</v>
      </c>
      <c r="E97" s="499">
        <f t="shared" si="14"/>
        <v>1.8364980818889918</v>
      </c>
      <c r="F97" s="499">
        <f t="shared" si="14"/>
        <v>2.1391593722112514</v>
      </c>
      <c r="G97" s="499">
        <f t="shared" si="14"/>
        <v>2.2414107072073404</v>
      </c>
      <c r="H97" s="499">
        <f t="shared" si="14"/>
        <v>2.5040555325345966</v>
      </c>
      <c r="I97" s="499">
        <f t="shared" si="14"/>
        <v>1.4889453481263217</v>
      </c>
    </row>
    <row r="98" spans="1:11" s="55" customFormat="1">
      <c r="B98" s="167" t="s">
        <v>446</v>
      </c>
      <c r="C98" s="189" t="s">
        <v>447</v>
      </c>
      <c r="D98" s="189" t="str">
        <f>$C$103</f>
        <v>Grey Zone</v>
      </c>
      <c r="E98" s="189" t="str">
        <f t="shared" ref="E98:F98" si="15">$C$103</f>
        <v>Grey Zone</v>
      </c>
      <c r="F98" s="189" t="str">
        <f t="shared" si="15"/>
        <v>Grey Zone</v>
      </c>
      <c r="G98" s="189" t="s">
        <v>447</v>
      </c>
      <c r="H98" s="189" t="s">
        <v>447</v>
      </c>
      <c r="I98" s="189" t="str">
        <f>$C$104</f>
        <v>Financially Strong</v>
      </c>
    </row>
    <row r="99" spans="1:11" s="55" customFormat="1">
      <c r="E99" s="168"/>
      <c r="F99" s="168"/>
      <c r="G99" s="168"/>
      <c r="H99" s="168"/>
      <c r="I99" s="168"/>
    </row>
    <row r="100" spans="1:11" s="55" customFormat="1">
      <c r="E100" s="168"/>
      <c r="F100" s="168"/>
      <c r="G100" s="168"/>
      <c r="H100" s="168"/>
      <c r="I100" s="168"/>
    </row>
    <row r="101" spans="1:11" s="55" customFormat="1">
      <c r="B101" s="453"/>
      <c r="C101" s="454"/>
      <c r="D101" s="454"/>
      <c r="E101" s="454"/>
      <c r="F101" s="454"/>
      <c r="G101" s="454"/>
      <c r="H101" s="454"/>
      <c r="I101" s="454"/>
    </row>
    <row r="102" spans="1:11" s="55" customFormat="1">
      <c r="B102" s="188" t="s">
        <v>450</v>
      </c>
      <c r="C102" s="565" t="s">
        <v>449</v>
      </c>
      <c r="D102" s="566"/>
    </row>
    <row r="103" spans="1:11" s="55" customFormat="1">
      <c r="B103" s="188" t="s">
        <v>451</v>
      </c>
      <c r="C103" s="565" t="s">
        <v>452</v>
      </c>
      <c r="D103" s="566"/>
    </row>
    <row r="104" spans="1:11" s="55" customFormat="1">
      <c r="B104" s="188" t="s">
        <v>453</v>
      </c>
      <c r="C104" s="565" t="s">
        <v>454</v>
      </c>
      <c r="D104" s="566"/>
      <c r="E104" s="187"/>
      <c r="F104" s="187"/>
      <c r="G104" s="187"/>
      <c r="H104" s="187"/>
      <c r="I104" s="187"/>
    </row>
    <row r="105" spans="1:11" ht="14.4" customHeight="1">
      <c r="D105" s="168"/>
      <c r="E105" s="185"/>
      <c r="F105" s="185"/>
      <c r="G105" s="185"/>
      <c r="H105" s="185"/>
      <c r="I105" s="185"/>
      <c r="J105" s="185"/>
      <c r="K105" s="185"/>
    </row>
    <row r="106" spans="1:11" ht="14.4" customHeight="1">
      <c r="D106" s="168"/>
      <c r="E106" s="185"/>
      <c r="F106" s="185"/>
      <c r="G106" s="185"/>
      <c r="H106" s="185"/>
      <c r="I106" s="185"/>
      <c r="J106" s="185"/>
      <c r="K106" s="185"/>
    </row>
    <row r="107" spans="1:11" ht="14.4" customHeight="1">
      <c r="D107" s="168"/>
      <c r="J107" s="185"/>
      <c r="K107" s="185"/>
    </row>
    <row r="108" spans="1:11">
      <c r="J108" s="185"/>
      <c r="K108" s="185"/>
    </row>
    <row r="109" spans="1:11">
      <c r="J109" s="185"/>
      <c r="K109" s="185"/>
    </row>
    <row r="110" spans="1:11" ht="19.8" customHeight="1">
      <c r="B110" s="567" t="s">
        <v>386</v>
      </c>
      <c r="C110" s="568"/>
      <c r="D110" s="568"/>
      <c r="E110" s="568"/>
      <c r="F110" s="568"/>
      <c r="G110" s="568"/>
      <c r="H110" s="568"/>
      <c r="I110" s="568"/>
    </row>
    <row r="111" spans="1:11" ht="10.8" customHeight="1">
      <c r="B111" s="568"/>
      <c r="C111" s="568"/>
      <c r="D111" s="568"/>
      <c r="E111" s="568"/>
      <c r="F111" s="568"/>
      <c r="G111" s="568"/>
      <c r="H111" s="568"/>
      <c r="I111" s="568"/>
    </row>
    <row r="112" spans="1:11">
      <c r="A112" s="55"/>
      <c r="B112" s="568"/>
      <c r="C112" s="568"/>
      <c r="D112" s="568"/>
      <c r="E112" s="568"/>
      <c r="F112" s="568"/>
      <c r="G112" s="568"/>
      <c r="H112" s="568"/>
      <c r="I112" s="568"/>
    </row>
    <row r="113" spans="1:9">
      <c r="B113" s="568"/>
      <c r="C113" s="568"/>
      <c r="D113" s="568"/>
      <c r="E113" s="568"/>
      <c r="F113" s="568"/>
      <c r="G113" s="568"/>
      <c r="H113" s="568"/>
      <c r="I113" s="568"/>
    </row>
    <row r="116" spans="1:9">
      <c r="A116" s="564"/>
      <c r="B116" s="564"/>
      <c r="C116" s="564"/>
      <c r="D116" s="564"/>
      <c r="E116" s="564"/>
      <c r="F116" s="564"/>
      <c r="G116" s="564"/>
      <c r="H116" s="564"/>
      <c r="I116" s="564"/>
    </row>
  </sheetData>
  <mergeCells count="14">
    <mergeCell ref="B5:I8"/>
    <mergeCell ref="B14:I18"/>
    <mergeCell ref="B65:I65"/>
    <mergeCell ref="B71:I71"/>
    <mergeCell ref="B77:I77"/>
    <mergeCell ref="B83:I83"/>
    <mergeCell ref="B89:I89"/>
    <mergeCell ref="B95:I95"/>
    <mergeCell ref="B13:I13"/>
    <mergeCell ref="A116:I116"/>
    <mergeCell ref="C103:D103"/>
    <mergeCell ref="C102:D102"/>
    <mergeCell ref="C104:D104"/>
    <mergeCell ref="B110:I113"/>
  </mergeCells>
  <printOptions horizontalCentered="1"/>
  <pageMargins left="0" right="0" top="0" bottom="0" header="0" footer="0"/>
  <pageSetup paperSize="13" scale="85" fitToWidth="0" orientation="portrait" r:id="rId1"/>
  <ignoredErrors>
    <ignoredError sqref="C67:I67" formulaRange="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9CCE-417A-48FE-8B42-58B6CA0B787F}">
  <sheetPr codeName="Sheet19"/>
  <dimension ref="A2:L118"/>
  <sheetViews>
    <sheetView showGridLines="0" showWhiteSpace="0" view="pageLayout" topLeftCell="A91" zoomScale="112" zoomScaleNormal="112" zoomScalePageLayoutView="112" workbookViewId="0">
      <selection activeCell="B82" sqref="B82"/>
    </sheetView>
  </sheetViews>
  <sheetFormatPr defaultRowHeight="14.4"/>
  <cols>
    <col min="1" max="1" width="1.88671875" customWidth="1"/>
    <col min="2" max="2" width="36.21875" customWidth="1"/>
    <col min="5" max="9" width="10.109375" bestFit="1" customWidth="1"/>
  </cols>
  <sheetData>
    <row r="2" spans="1:12">
      <c r="A2" s="448"/>
      <c r="B2" s="448"/>
      <c r="C2" s="448"/>
      <c r="D2" s="448"/>
      <c r="E2" s="448"/>
      <c r="F2" s="448"/>
      <c r="G2" s="448"/>
      <c r="H2" s="448"/>
      <c r="I2" s="448"/>
      <c r="J2" s="165"/>
      <c r="K2" s="165"/>
      <c r="L2" s="165"/>
    </row>
    <row r="3" spans="1:12">
      <c r="A3" s="162"/>
      <c r="B3" s="165"/>
      <c r="C3" s="165"/>
      <c r="D3" s="165"/>
      <c r="E3" s="165"/>
      <c r="F3" s="165"/>
      <c r="G3" s="165"/>
      <c r="H3" s="165"/>
      <c r="I3" s="165"/>
      <c r="J3" s="165"/>
      <c r="K3" s="165"/>
      <c r="L3" s="165"/>
    </row>
    <row r="4" spans="1:12">
      <c r="A4" s="162"/>
      <c r="B4" s="163"/>
      <c r="C4" s="163"/>
      <c r="D4" s="163"/>
      <c r="E4" s="163"/>
      <c r="F4" s="163"/>
      <c r="G4" s="163"/>
      <c r="H4" s="163"/>
      <c r="I4" s="163"/>
      <c r="J4" s="163"/>
      <c r="K4" s="163"/>
      <c r="L4" s="163"/>
    </row>
    <row r="5" spans="1:12" ht="14.4" customHeight="1">
      <c r="B5" s="572" t="str">
        <f>IFERROR('Data Sheet'!B1,0)</f>
        <v>HCL TECHNOLOGIES LTD</v>
      </c>
      <c r="C5" s="572"/>
      <c r="D5" s="572"/>
      <c r="E5" s="572"/>
      <c r="F5" s="572"/>
      <c r="G5" s="572"/>
      <c r="H5" s="572"/>
      <c r="I5" s="572"/>
      <c r="J5" s="164"/>
      <c r="K5" s="164"/>
      <c r="L5" s="164"/>
    </row>
    <row r="6" spans="1:12" ht="14.4" customHeight="1">
      <c r="B6" s="572"/>
      <c r="C6" s="572"/>
      <c r="D6" s="572"/>
      <c r="E6" s="572"/>
      <c r="F6" s="572"/>
      <c r="G6" s="572"/>
      <c r="H6" s="572"/>
      <c r="I6" s="572"/>
      <c r="J6" s="164"/>
      <c r="K6" s="164"/>
      <c r="L6" s="164"/>
    </row>
    <row r="7" spans="1:12" ht="14.4" customHeight="1">
      <c r="B7" s="572"/>
      <c r="C7" s="572"/>
      <c r="D7" s="572"/>
      <c r="E7" s="572"/>
      <c r="F7" s="572"/>
      <c r="G7" s="572"/>
      <c r="H7" s="572"/>
      <c r="I7" s="572"/>
      <c r="J7" s="164"/>
      <c r="K7" s="164"/>
      <c r="L7" s="164"/>
    </row>
    <row r="8" spans="1:12" ht="14.4" customHeight="1">
      <c r="B8" s="572"/>
      <c r="C8" s="572"/>
      <c r="D8" s="572"/>
      <c r="E8" s="572"/>
      <c r="F8" s="572"/>
      <c r="G8" s="572"/>
      <c r="H8" s="572"/>
      <c r="I8" s="572"/>
      <c r="J8" s="164"/>
      <c r="K8" s="164"/>
      <c r="L8" s="164"/>
    </row>
    <row r="9" spans="1:12">
      <c r="B9" s="8" t="str">
        <f>CONCATENATE("  ","[",(VLOOKUP(B5,'[2]List of Stocks'!$A$2:$C$5442,3,1))," | "," BSE Code: ",VLOOKUP(B5,'[2]List of Stocks'!$A$2:$D$5442,2,1),"]")</f>
        <v xml:space="preserve">  [HCLTECH |  BSE Code: 532281]</v>
      </c>
      <c r="C9" s="8"/>
      <c r="D9" s="8"/>
    </row>
    <row r="10" spans="1:12" ht="21" customHeight="1">
      <c r="B10" s="449" t="str">
        <f>CONCATENATE(" "," INR "&amp;'Data Sheet'!B8)</f>
        <v xml:space="preserve">  INR 1574.9</v>
      </c>
    </row>
    <row r="11" spans="1:12">
      <c r="B11" s="573" t="s">
        <v>533</v>
      </c>
      <c r="C11" s="573"/>
    </row>
    <row r="12" spans="1:12" ht="4.2" customHeight="1">
      <c r="B12" s="8"/>
      <c r="C12" s="8"/>
      <c r="D12" s="8"/>
      <c r="E12" s="8"/>
      <c r="F12" s="235"/>
      <c r="G12" s="8"/>
      <c r="H12" s="8"/>
      <c r="I12" s="8"/>
    </row>
    <row r="13" spans="1:12" ht="15.6">
      <c r="B13" s="450" t="s">
        <v>372</v>
      </c>
      <c r="C13" s="451"/>
      <c r="D13" s="368"/>
      <c r="E13" s="368"/>
      <c r="F13" s="368"/>
      <c r="G13" s="368"/>
      <c r="H13" s="368"/>
      <c r="I13" s="368"/>
    </row>
    <row r="14" spans="1:12" ht="14.4" customHeight="1">
      <c r="B14" s="571" t="s">
        <v>534</v>
      </c>
      <c r="C14" s="571"/>
      <c r="D14" s="571"/>
      <c r="E14" s="571"/>
      <c r="F14" s="571"/>
      <c r="G14" s="571"/>
      <c r="H14" s="571"/>
      <c r="I14" s="571"/>
    </row>
    <row r="15" spans="1:12">
      <c r="B15" s="571"/>
      <c r="C15" s="571"/>
      <c r="D15" s="571"/>
      <c r="E15" s="571"/>
      <c r="F15" s="571"/>
      <c r="G15" s="571"/>
      <c r="H15" s="571"/>
      <c r="I15" s="571"/>
    </row>
    <row r="16" spans="1:12">
      <c r="B16" s="571"/>
      <c r="C16" s="571"/>
      <c r="D16" s="571"/>
      <c r="E16" s="571"/>
      <c r="F16" s="571"/>
      <c r="G16" s="571"/>
      <c r="H16" s="571"/>
      <c r="I16" s="571"/>
    </row>
    <row r="17" spans="2:9">
      <c r="B17" s="571"/>
      <c r="C17" s="571"/>
      <c r="D17" s="571"/>
      <c r="E17" s="571"/>
      <c r="F17" s="571"/>
      <c r="G17" s="571"/>
      <c r="H17" s="571"/>
      <c r="I17" s="571"/>
    </row>
    <row r="18" spans="2:9">
      <c r="B18" s="571"/>
      <c r="C18" s="571"/>
      <c r="D18" s="571"/>
      <c r="E18" s="571"/>
      <c r="F18" s="571"/>
      <c r="G18" s="571"/>
      <c r="H18" s="571"/>
      <c r="I18" s="571"/>
    </row>
    <row r="19" spans="2:9" ht="3.6" customHeight="1"/>
    <row r="20" spans="2:9" ht="18">
      <c r="B20" s="455" t="s">
        <v>384</v>
      </c>
    </row>
    <row r="59" spans="1:9">
      <c r="A59" s="209"/>
      <c r="B59" s="209"/>
      <c r="C59" s="209"/>
      <c r="D59" s="209"/>
      <c r="E59" s="209"/>
      <c r="F59" s="209"/>
      <c r="G59" s="209"/>
      <c r="H59" s="209"/>
      <c r="I59" s="209"/>
    </row>
    <row r="60" spans="1:9">
      <c r="A60" s="394"/>
      <c r="B60" s="394"/>
      <c r="C60" s="394"/>
      <c r="D60" s="394"/>
      <c r="E60" s="394"/>
      <c r="F60" s="394"/>
      <c r="G60" s="394"/>
      <c r="H60" s="394"/>
      <c r="I60" s="394"/>
    </row>
    <row r="65" spans="2:12">
      <c r="B65" s="534" t="s">
        <v>373</v>
      </c>
      <c r="C65" s="534"/>
      <c r="D65" s="534"/>
      <c r="E65" s="534"/>
      <c r="F65" s="534"/>
      <c r="G65" s="534"/>
      <c r="H65" s="534"/>
      <c r="I65" s="534"/>
    </row>
    <row r="66" spans="2:12">
      <c r="C66" s="166">
        <f>'Data Sheet'!E16</f>
        <v>43190</v>
      </c>
      <c r="D66" s="166">
        <f>'Data Sheet'!F16</f>
        <v>43555</v>
      </c>
      <c r="E66" s="166">
        <f>'Data Sheet'!G16</f>
        <v>43921</v>
      </c>
      <c r="F66" s="166">
        <f>'Data Sheet'!H16</f>
        <v>44286</v>
      </c>
      <c r="G66" s="166">
        <f>'Data Sheet'!I16</f>
        <v>44651</v>
      </c>
      <c r="H66" s="166">
        <f>'Data Sheet'!J16</f>
        <v>45016</v>
      </c>
      <c r="I66" s="166">
        <f>'Data Sheet'!K16</f>
        <v>45382</v>
      </c>
    </row>
    <row r="67" spans="2:12">
      <c r="B67" t="s">
        <v>89</v>
      </c>
      <c r="C67" s="76">
        <f>IFERROR('Data Sheet'!E30,0)</f>
        <v>8721</v>
      </c>
      <c r="D67" s="76">
        <f>IFERROR('Data Sheet'!F30,0)</f>
        <v>10120</v>
      </c>
      <c r="E67" s="76">
        <f>IFERROR('Data Sheet'!G30,0)</f>
        <v>11057</v>
      </c>
      <c r="F67" s="76">
        <f>IFERROR('Data Sheet'!H30,0)</f>
        <v>11145</v>
      </c>
      <c r="G67" s="76">
        <f>IFERROR('Data Sheet'!I30,0)</f>
        <v>13499</v>
      </c>
      <c r="H67" s="76">
        <f>IFERROR('Data Sheet'!J30,0)</f>
        <v>14851</v>
      </c>
      <c r="I67" s="76">
        <f>IFERROR('Data Sheet'!K30,0)</f>
        <v>15702</v>
      </c>
      <c r="L67" s="226"/>
    </row>
    <row r="68" spans="2:12">
      <c r="B68" t="s">
        <v>374</v>
      </c>
      <c r="C68" s="76">
        <f>IFERROR((SUM('Data Sheet'!E57:E58)+SUM('Data Sheet'!D57:D58)/2),0)</f>
        <v>52860.5</v>
      </c>
      <c r="D68" s="76">
        <f>IFERROR((SUM('Data Sheet'!F57:F58)+SUM('Data Sheet'!E57:E58)/2),0)</f>
        <v>59559</v>
      </c>
      <c r="E68" s="76">
        <f>IFERROR((SUM('Data Sheet'!G57:G58)+SUM('Data Sheet'!F57:F58)/2),0)</f>
        <v>71950</v>
      </c>
      <c r="F68" s="76">
        <f>IFERROR((SUM('Data Sheet'!H57:H58)+SUM('Data Sheet'!G57:G58)/2),0)</f>
        <v>85546.5</v>
      </c>
      <c r="G68" s="76">
        <f>IFERROR((SUM('Data Sheet'!I57:I58)+SUM('Data Sheet'!H57:H58)/2),0)</f>
        <v>91870.5</v>
      </c>
      <c r="H68" s="76">
        <f>IFERROR((SUM('Data Sheet'!J57:J58)+SUM('Data Sheet'!I57:I58)/2),0)</f>
        <v>96362</v>
      </c>
      <c r="I68" s="76">
        <f>IFERROR((SUM('Data Sheet'!K57:K58)+SUM('Data Sheet'!J57:J58)/2),0)</f>
        <v>100965.5</v>
      </c>
    </row>
    <row r="69" spans="2:12">
      <c r="B69" s="380" t="s">
        <v>373</v>
      </c>
      <c r="C69" s="452">
        <f>C67/C68</f>
        <v>0.16498141334266608</v>
      </c>
      <c r="D69" s="452">
        <f t="shared" ref="D69:I69" si="0">D67/D68</f>
        <v>0.16991554592924663</v>
      </c>
      <c r="E69" s="452">
        <f t="shared" si="0"/>
        <v>0.1536761640027797</v>
      </c>
      <c r="F69" s="452">
        <f t="shared" si="0"/>
        <v>0.13028002314530693</v>
      </c>
      <c r="G69" s="452">
        <f t="shared" si="0"/>
        <v>0.1469350879770982</v>
      </c>
      <c r="H69" s="452">
        <f t="shared" si="0"/>
        <v>0.15411676802058902</v>
      </c>
      <c r="I69" s="452">
        <f t="shared" si="0"/>
        <v>0.15551846918006645</v>
      </c>
    </row>
    <row r="71" spans="2:12">
      <c r="B71" s="508" t="s">
        <v>383</v>
      </c>
      <c r="C71" s="508"/>
      <c r="D71" s="508"/>
      <c r="E71" s="508"/>
      <c r="F71" s="508"/>
      <c r="G71" s="508"/>
      <c r="H71" s="508"/>
      <c r="I71" s="508"/>
    </row>
    <row r="72" spans="2:12">
      <c r="C72" s="166">
        <f>C66</f>
        <v>43190</v>
      </c>
      <c r="D72" s="166">
        <f t="shared" ref="D72:I72" si="1">D66</f>
        <v>43555</v>
      </c>
      <c r="E72" s="166">
        <f t="shared" si="1"/>
        <v>43921</v>
      </c>
      <c r="F72" s="166">
        <f t="shared" si="1"/>
        <v>44286</v>
      </c>
      <c r="G72" s="166">
        <f t="shared" si="1"/>
        <v>44651</v>
      </c>
      <c r="H72" s="166">
        <f t="shared" si="1"/>
        <v>45016</v>
      </c>
      <c r="I72" s="166">
        <f t="shared" si="1"/>
        <v>45382</v>
      </c>
    </row>
    <row r="73" spans="2:12">
      <c r="B73" t="str">
        <f>B67</f>
        <v>Net Profit</v>
      </c>
      <c r="C73" s="76">
        <f t="shared" ref="C73:I73" si="2">C67</f>
        <v>8721</v>
      </c>
      <c r="D73" s="76">
        <f t="shared" si="2"/>
        <v>10120</v>
      </c>
      <c r="E73" s="76">
        <f t="shared" si="2"/>
        <v>11057</v>
      </c>
      <c r="F73" s="76">
        <f t="shared" si="2"/>
        <v>11145</v>
      </c>
      <c r="G73" s="76">
        <f t="shared" si="2"/>
        <v>13499</v>
      </c>
      <c r="H73" s="76">
        <f t="shared" si="2"/>
        <v>14851</v>
      </c>
      <c r="I73" s="76">
        <f t="shared" si="2"/>
        <v>15702</v>
      </c>
    </row>
    <row r="74" spans="2:12">
      <c r="B74" t="s">
        <v>335</v>
      </c>
      <c r="C74" s="76">
        <f>'Data Sheet'!E17</f>
        <v>50569</v>
      </c>
      <c r="D74" s="76">
        <f>'Data Sheet'!F17</f>
        <v>60427</v>
      </c>
      <c r="E74" s="76">
        <f>'Data Sheet'!G17</f>
        <v>70676</v>
      </c>
      <c r="F74" s="76">
        <f>'Data Sheet'!H17</f>
        <v>75379</v>
      </c>
      <c r="G74" s="76">
        <f>'Data Sheet'!I17</f>
        <v>85651</v>
      </c>
      <c r="H74" s="76">
        <f>'Data Sheet'!J17</f>
        <v>101456</v>
      </c>
      <c r="I74" s="76">
        <f>'Data Sheet'!K17</f>
        <v>109913</v>
      </c>
    </row>
    <row r="75" spans="2:12">
      <c r="B75" s="456" t="s">
        <v>375</v>
      </c>
      <c r="C75" s="457">
        <f>C73/C74</f>
        <v>0.17245743439656708</v>
      </c>
      <c r="D75" s="457">
        <f t="shared" ref="D75:I75" si="3">D73/D74</f>
        <v>0.16747480430933193</v>
      </c>
      <c r="E75" s="457">
        <f t="shared" si="3"/>
        <v>0.15644631841077594</v>
      </c>
      <c r="F75" s="457">
        <f t="shared" si="3"/>
        <v>0.14785285026333594</v>
      </c>
      <c r="G75" s="457">
        <f t="shared" si="3"/>
        <v>0.15760469813545669</v>
      </c>
      <c r="H75" s="457">
        <f t="shared" si="3"/>
        <v>0.14637872575303579</v>
      </c>
      <c r="I75" s="457">
        <f t="shared" si="3"/>
        <v>0.14285844258640926</v>
      </c>
    </row>
    <row r="77" spans="2:12">
      <c r="B77" t="s">
        <v>335</v>
      </c>
      <c r="C77" s="76">
        <f>C74</f>
        <v>50569</v>
      </c>
      <c r="D77" s="76">
        <f t="shared" ref="D77:I77" si="4">D74</f>
        <v>60427</v>
      </c>
      <c r="E77" s="76">
        <f t="shared" si="4"/>
        <v>70676</v>
      </c>
      <c r="F77" s="76">
        <f t="shared" si="4"/>
        <v>75379</v>
      </c>
      <c r="G77" s="76">
        <f t="shared" si="4"/>
        <v>85651</v>
      </c>
      <c r="H77" s="76">
        <f t="shared" si="4"/>
        <v>101456</v>
      </c>
      <c r="I77" s="76">
        <f t="shared" si="4"/>
        <v>109913</v>
      </c>
    </row>
    <row r="78" spans="2:12">
      <c r="B78" t="s">
        <v>376</v>
      </c>
      <c r="C78" s="76">
        <f>'Data Sheet'!E66+'Data Sheet'!D66/2</f>
        <v>70870</v>
      </c>
      <c r="D78" s="76">
        <f>'Data Sheet'!F66+'Data Sheet'!E66/2</f>
        <v>82343.5</v>
      </c>
      <c r="E78" s="76">
        <f>'Data Sheet'!G66+'Data Sheet'!F66/2</f>
        <v>111993.5</v>
      </c>
      <c r="F78" s="76">
        <f>'Data Sheet'!H66+'Data Sheet'!G66/2</f>
        <v>127456.5</v>
      </c>
      <c r="G78" s="76">
        <f>'Data Sheet'!I66+'Data Sheet'!H66/2</f>
        <v>131944.5</v>
      </c>
      <c r="H78" s="76">
        <f>'Data Sheet'!J66+'Data Sheet'!I66/2</f>
        <v>137710.5</v>
      </c>
      <c r="I78" s="76">
        <f>'Data Sheet'!K66+'Data Sheet'!J66/2</f>
        <v>146402</v>
      </c>
    </row>
    <row r="79" spans="2:12">
      <c r="B79" s="456" t="s">
        <v>377</v>
      </c>
      <c r="C79" s="458">
        <f t="shared" ref="C79:H79" si="5">C77/C78</f>
        <v>0.71354592916607873</v>
      </c>
      <c r="D79" s="458">
        <f t="shared" si="5"/>
        <v>0.73384055814970217</v>
      </c>
      <c r="E79" s="458">
        <f t="shared" si="5"/>
        <v>0.6310723390196753</v>
      </c>
      <c r="F79" s="458">
        <f t="shared" si="5"/>
        <v>0.59140961818345872</v>
      </c>
      <c r="G79" s="458">
        <f t="shared" si="5"/>
        <v>0.64914414772877993</v>
      </c>
      <c r="H79" s="458">
        <f t="shared" si="5"/>
        <v>0.7367339454870907</v>
      </c>
      <c r="I79" s="458">
        <f>I77/I78</f>
        <v>0.75076160161746419</v>
      </c>
    </row>
    <row r="81" spans="2:9">
      <c r="B81" t="s">
        <v>376</v>
      </c>
      <c r="C81" s="76">
        <f>C78</f>
        <v>70870</v>
      </c>
      <c r="D81" s="76">
        <f t="shared" ref="D81:I81" si="6">D78</f>
        <v>82343.5</v>
      </c>
      <c r="E81" s="76">
        <f t="shared" si="6"/>
        <v>111993.5</v>
      </c>
      <c r="F81" s="76">
        <f t="shared" si="6"/>
        <v>127456.5</v>
      </c>
      <c r="G81" s="76">
        <f t="shared" si="6"/>
        <v>131944.5</v>
      </c>
      <c r="H81" s="76">
        <f t="shared" si="6"/>
        <v>137710.5</v>
      </c>
      <c r="I81" s="76">
        <f t="shared" si="6"/>
        <v>146402</v>
      </c>
    </row>
    <row r="82" spans="2:9">
      <c r="B82" t="str">
        <f>B68</f>
        <v>Average shareholder Equity</v>
      </c>
      <c r="C82" s="76">
        <f>C68</f>
        <v>52860.5</v>
      </c>
      <c r="D82" s="76">
        <f t="shared" ref="D82:I82" si="7">D68</f>
        <v>59559</v>
      </c>
      <c r="E82" s="76">
        <f t="shared" si="7"/>
        <v>71950</v>
      </c>
      <c r="F82" s="76">
        <f t="shared" si="7"/>
        <v>85546.5</v>
      </c>
      <c r="G82" s="76">
        <f t="shared" si="7"/>
        <v>91870.5</v>
      </c>
      <c r="H82" s="76">
        <f t="shared" si="7"/>
        <v>96362</v>
      </c>
      <c r="I82" s="76">
        <f t="shared" si="7"/>
        <v>100965.5</v>
      </c>
    </row>
    <row r="83" spans="2:9">
      <c r="B83" s="456" t="s">
        <v>378</v>
      </c>
      <c r="C83" s="458">
        <f>C81/C82</f>
        <v>1.340698631303147</v>
      </c>
      <c r="D83" s="458">
        <f t="shared" ref="D83" si="8">D81/D82</f>
        <v>1.3825534344095771</v>
      </c>
      <c r="E83" s="458">
        <f t="shared" ref="E83" si="9">E81/E82</f>
        <v>1.5565462126476719</v>
      </c>
      <c r="F83" s="458">
        <f t="shared" ref="F83" si="10">F81/F82</f>
        <v>1.4899089968613561</v>
      </c>
      <c r="G83" s="458">
        <f t="shared" ref="G83" si="11">G81/G82</f>
        <v>1.4362009567815566</v>
      </c>
      <c r="H83" s="458">
        <f t="shared" ref="H83" si="12">H81/H82</f>
        <v>1.4290954940744276</v>
      </c>
      <c r="I83" s="458">
        <f>I81/I82</f>
        <v>1.450020056355884</v>
      </c>
    </row>
    <row r="85" spans="2:9">
      <c r="B85" s="380" t="s">
        <v>379</v>
      </c>
      <c r="C85" s="452">
        <f>C75*C79*C83</f>
        <v>0.16498141334266608</v>
      </c>
      <c r="D85" s="452">
        <f t="shared" ref="D85:H85" si="13">D75*D79*D83</f>
        <v>0.16991554592924665</v>
      </c>
      <c r="E85" s="452">
        <f t="shared" si="13"/>
        <v>0.15367616400277972</v>
      </c>
      <c r="F85" s="452">
        <f t="shared" si="13"/>
        <v>0.13028002314530696</v>
      </c>
      <c r="G85" s="452">
        <f t="shared" si="13"/>
        <v>0.1469350879770982</v>
      </c>
      <c r="H85" s="452">
        <f t="shared" si="13"/>
        <v>0.15411676802058902</v>
      </c>
      <c r="I85" s="452">
        <f>I75*I79*I83</f>
        <v>0.15551846918006645</v>
      </c>
    </row>
    <row r="87" spans="2:9">
      <c r="B87" s="534" t="s">
        <v>380</v>
      </c>
      <c r="C87" s="534"/>
      <c r="D87" s="534"/>
      <c r="E87" s="534"/>
      <c r="F87" s="534"/>
      <c r="G87" s="534"/>
      <c r="H87" s="534"/>
      <c r="I87" s="534"/>
    </row>
    <row r="88" spans="2:9">
      <c r="C88" s="166">
        <f t="shared" ref="C88:H88" si="14">C66</f>
        <v>43190</v>
      </c>
      <c r="D88" s="166">
        <f t="shared" si="14"/>
        <v>43555</v>
      </c>
      <c r="E88" s="166">
        <f t="shared" si="14"/>
        <v>43921</v>
      </c>
      <c r="F88" s="166">
        <f t="shared" si="14"/>
        <v>44286</v>
      </c>
      <c r="G88" s="166">
        <f t="shared" si="14"/>
        <v>44651</v>
      </c>
      <c r="H88" s="166">
        <f t="shared" si="14"/>
        <v>45016</v>
      </c>
      <c r="I88" s="166">
        <f>I66</f>
        <v>45382</v>
      </c>
    </row>
    <row r="89" spans="2:9">
      <c r="B89" t="s">
        <v>89</v>
      </c>
      <c r="C89" s="76">
        <f>C67</f>
        <v>8721</v>
      </c>
      <c r="D89" s="76">
        <f t="shared" ref="D89:H89" si="15">D67</f>
        <v>10120</v>
      </c>
      <c r="E89" s="76">
        <f t="shared" si="15"/>
        <v>11057</v>
      </c>
      <c r="F89" s="76">
        <f t="shared" si="15"/>
        <v>11145</v>
      </c>
      <c r="G89" s="76">
        <f t="shared" si="15"/>
        <v>13499</v>
      </c>
      <c r="H89" s="76">
        <f t="shared" si="15"/>
        <v>14851</v>
      </c>
      <c r="I89" s="76">
        <f>I67</f>
        <v>15702</v>
      </c>
    </row>
    <row r="90" spans="2:9">
      <c r="B90" t="str">
        <f>B81</f>
        <v>Average Total Assets</v>
      </c>
      <c r="C90" s="76">
        <f>C78</f>
        <v>70870</v>
      </c>
      <c r="D90" s="76">
        <f>D78</f>
        <v>82343.5</v>
      </c>
      <c r="E90" s="76">
        <f t="shared" ref="E90:G90" si="16">E78</f>
        <v>111993.5</v>
      </c>
      <c r="F90" s="76">
        <f t="shared" si="16"/>
        <v>127456.5</v>
      </c>
      <c r="G90" s="76">
        <f t="shared" si="16"/>
        <v>131944.5</v>
      </c>
      <c r="H90" s="76">
        <f>H78</f>
        <v>137710.5</v>
      </c>
      <c r="I90" s="76">
        <f>I78</f>
        <v>146402</v>
      </c>
    </row>
    <row r="91" spans="2:9">
      <c r="B91" s="380" t="s">
        <v>385</v>
      </c>
      <c r="C91" s="452">
        <f t="shared" ref="C91:H91" si="17">C89/C90</f>
        <v>0.12305630026809651</v>
      </c>
      <c r="D91" s="452">
        <f t="shared" si="17"/>
        <v>0.12289980387037228</v>
      </c>
      <c r="E91" s="452">
        <f t="shared" si="17"/>
        <v>9.8728944090505255E-2</v>
      </c>
      <c r="F91" s="452">
        <f t="shared" si="17"/>
        <v>8.7441597721575601E-2</v>
      </c>
      <c r="G91" s="452">
        <f t="shared" si="17"/>
        <v>0.10230816744919265</v>
      </c>
      <c r="H91" s="452">
        <f t="shared" si="17"/>
        <v>0.10784217615940687</v>
      </c>
      <c r="I91" s="452">
        <f>I89/I90</f>
        <v>0.10725263316074916</v>
      </c>
    </row>
    <row r="93" spans="2:9">
      <c r="B93" s="508" t="s">
        <v>382</v>
      </c>
      <c r="C93" s="508"/>
      <c r="D93" s="508"/>
      <c r="E93" s="508"/>
      <c r="F93" s="508"/>
      <c r="G93" s="508"/>
      <c r="H93" s="508"/>
      <c r="I93" s="508"/>
    </row>
    <row r="94" spans="2:9">
      <c r="C94" s="166">
        <f>C88</f>
        <v>43190</v>
      </c>
      <c r="D94" s="166">
        <f t="shared" ref="D94:I94" si="18">D88</f>
        <v>43555</v>
      </c>
      <c r="E94" s="166">
        <f t="shared" si="18"/>
        <v>43921</v>
      </c>
      <c r="F94" s="166">
        <f t="shared" si="18"/>
        <v>44286</v>
      </c>
      <c r="G94" s="166">
        <f t="shared" si="18"/>
        <v>44651</v>
      </c>
      <c r="H94" s="166">
        <f t="shared" si="18"/>
        <v>45016</v>
      </c>
      <c r="I94" s="166">
        <f t="shared" si="18"/>
        <v>45382</v>
      </c>
    </row>
    <row r="95" spans="2:9">
      <c r="B95" t="str">
        <f>B89</f>
        <v>Net Profit</v>
      </c>
      <c r="C95" s="76">
        <f t="shared" ref="C95:I95" si="19">C89</f>
        <v>8721</v>
      </c>
      <c r="D95" s="76">
        <f t="shared" si="19"/>
        <v>10120</v>
      </c>
      <c r="E95" s="76">
        <f t="shared" si="19"/>
        <v>11057</v>
      </c>
      <c r="F95" s="76">
        <f t="shared" si="19"/>
        <v>11145</v>
      </c>
      <c r="G95" s="76">
        <f t="shared" si="19"/>
        <v>13499</v>
      </c>
      <c r="H95" s="76">
        <f t="shared" si="19"/>
        <v>14851</v>
      </c>
      <c r="I95" s="76">
        <f t="shared" si="19"/>
        <v>15702</v>
      </c>
    </row>
    <row r="96" spans="2:9">
      <c r="B96" t="s">
        <v>335</v>
      </c>
      <c r="C96" s="76">
        <f t="shared" ref="C96:H96" si="20">C77</f>
        <v>50569</v>
      </c>
      <c r="D96" s="76">
        <f t="shared" si="20"/>
        <v>60427</v>
      </c>
      <c r="E96" s="76">
        <f t="shared" si="20"/>
        <v>70676</v>
      </c>
      <c r="F96" s="76">
        <f t="shared" si="20"/>
        <v>75379</v>
      </c>
      <c r="G96" s="76">
        <f t="shared" si="20"/>
        <v>85651</v>
      </c>
      <c r="H96" s="76">
        <f t="shared" si="20"/>
        <v>101456</v>
      </c>
      <c r="I96" s="76">
        <f>I77</f>
        <v>109913</v>
      </c>
    </row>
    <row r="97" spans="2:11">
      <c r="B97" s="456" t="s">
        <v>375</v>
      </c>
      <c r="C97" s="457">
        <f>C95/C96</f>
        <v>0.17245743439656708</v>
      </c>
      <c r="D97" s="457">
        <f t="shared" ref="D97" si="21">D95/D96</f>
        <v>0.16747480430933193</v>
      </c>
      <c r="E97" s="457">
        <f t="shared" ref="E97" si="22">E95/E96</f>
        <v>0.15644631841077594</v>
      </c>
      <c r="F97" s="457">
        <f t="shared" ref="F97" si="23">F95/F96</f>
        <v>0.14785285026333594</v>
      </c>
      <c r="G97" s="457">
        <f t="shared" ref="G97" si="24">G95/G96</f>
        <v>0.15760469813545669</v>
      </c>
      <c r="H97" s="457">
        <f t="shared" ref="H97" si="25">H95/H96</f>
        <v>0.14637872575303579</v>
      </c>
      <c r="I97" s="457">
        <f t="shared" ref="I97" si="26">I95/I96</f>
        <v>0.14285844258640926</v>
      </c>
    </row>
    <row r="99" spans="2:11">
      <c r="B99" t="s">
        <v>335</v>
      </c>
      <c r="C99" s="76">
        <f>C96</f>
        <v>50569</v>
      </c>
      <c r="D99" s="76">
        <f t="shared" ref="D99:I99" si="27">D96</f>
        <v>60427</v>
      </c>
      <c r="E99" s="76">
        <f t="shared" si="27"/>
        <v>70676</v>
      </c>
      <c r="F99" s="76">
        <f t="shared" si="27"/>
        <v>75379</v>
      </c>
      <c r="G99" s="76">
        <f t="shared" si="27"/>
        <v>85651</v>
      </c>
      <c r="H99" s="76">
        <f t="shared" si="27"/>
        <v>101456</v>
      </c>
      <c r="I99" s="76">
        <f t="shared" si="27"/>
        <v>109913</v>
      </c>
    </row>
    <row r="100" spans="2:11">
      <c r="B100" t="s">
        <v>376</v>
      </c>
      <c r="C100" s="76">
        <f>C81</f>
        <v>70870</v>
      </c>
      <c r="D100" s="76">
        <f t="shared" ref="D100:I100" si="28">D81</f>
        <v>82343.5</v>
      </c>
      <c r="E100" s="76">
        <f t="shared" si="28"/>
        <v>111993.5</v>
      </c>
      <c r="F100" s="76">
        <f t="shared" si="28"/>
        <v>127456.5</v>
      </c>
      <c r="G100" s="76">
        <f t="shared" si="28"/>
        <v>131944.5</v>
      </c>
      <c r="H100" s="76">
        <f t="shared" si="28"/>
        <v>137710.5</v>
      </c>
      <c r="I100" s="76">
        <f t="shared" si="28"/>
        <v>146402</v>
      </c>
    </row>
    <row r="101" spans="2:11">
      <c r="B101" s="456" t="s">
        <v>377</v>
      </c>
      <c r="C101" s="458">
        <f t="shared" ref="C101" si="29">C99/C100</f>
        <v>0.71354592916607873</v>
      </c>
      <c r="D101" s="458">
        <f t="shared" ref="D101" si="30">D99/D100</f>
        <v>0.73384055814970217</v>
      </c>
      <c r="E101" s="458">
        <f t="shared" ref="E101" si="31">E99/E100</f>
        <v>0.6310723390196753</v>
      </c>
      <c r="F101" s="458">
        <f t="shared" ref="F101" si="32">F99/F100</f>
        <v>0.59140961818345872</v>
      </c>
      <c r="G101" s="458">
        <f t="shared" ref="G101" si="33">G99/G100</f>
        <v>0.64914414772877993</v>
      </c>
      <c r="H101" s="458">
        <f t="shared" ref="H101" si="34">H99/H100</f>
        <v>0.7367339454870907</v>
      </c>
      <c r="I101" s="458">
        <f>I99/I100</f>
        <v>0.75076160161746419</v>
      </c>
    </row>
    <row r="102" spans="2:11">
      <c r="B102" s="167"/>
      <c r="C102" s="168"/>
      <c r="D102" s="168"/>
      <c r="E102" s="168"/>
      <c r="F102" s="168"/>
      <c r="G102" s="168"/>
      <c r="H102" s="168"/>
      <c r="I102" s="168"/>
    </row>
    <row r="103" spans="2:11">
      <c r="B103" s="380" t="s">
        <v>381</v>
      </c>
      <c r="C103" s="452">
        <f>C97*C101</f>
        <v>0.12305630026809652</v>
      </c>
      <c r="D103" s="452">
        <f>D97*D101</f>
        <v>0.12289980387037229</v>
      </c>
      <c r="E103" s="452">
        <f>E97*E101</f>
        <v>9.8728944090505269E-2</v>
      </c>
      <c r="F103" s="452">
        <f t="shared" ref="F103:H103" si="35">F97*F101</f>
        <v>8.7441597721575601E-2</v>
      </c>
      <c r="G103" s="452">
        <f t="shared" si="35"/>
        <v>0.10230816744919266</v>
      </c>
      <c r="H103" s="452">
        <f t="shared" si="35"/>
        <v>0.10784217615940687</v>
      </c>
      <c r="I103" s="452">
        <f>I97*I101</f>
        <v>0.10725263316074916</v>
      </c>
    </row>
    <row r="111" spans="2:11" ht="14.4" customHeight="1">
      <c r="C111" s="169"/>
      <c r="D111" s="169"/>
      <c r="E111" s="169"/>
      <c r="F111" s="169"/>
      <c r="G111" s="169"/>
      <c r="H111" s="169"/>
      <c r="I111" s="169"/>
      <c r="J111" s="169"/>
      <c r="K111" s="169"/>
    </row>
    <row r="112" spans="2:11" ht="14.4" customHeight="1">
      <c r="C112" s="169"/>
      <c r="D112" s="169"/>
      <c r="E112" s="169"/>
      <c r="F112" s="169"/>
      <c r="G112" s="169"/>
      <c r="H112" s="169"/>
      <c r="I112" s="169"/>
      <c r="J112" s="169"/>
      <c r="K112" s="169"/>
    </row>
    <row r="113" spans="1:11" ht="14.4" customHeight="1">
      <c r="B113" s="567" t="s">
        <v>386</v>
      </c>
      <c r="C113" s="568"/>
      <c r="D113" s="568"/>
      <c r="E113" s="568"/>
      <c r="F113" s="568"/>
      <c r="G113" s="568"/>
      <c r="H113" s="568"/>
      <c r="I113" s="568"/>
      <c r="J113" s="169"/>
      <c r="K113" s="169"/>
    </row>
    <row r="114" spans="1:11">
      <c r="B114" s="568"/>
      <c r="C114" s="568"/>
      <c r="D114" s="568"/>
      <c r="E114" s="568"/>
      <c r="F114" s="568"/>
      <c r="G114" s="568"/>
      <c r="H114" s="568"/>
      <c r="I114" s="568"/>
      <c r="J114" s="169"/>
      <c r="K114" s="169"/>
    </row>
    <row r="115" spans="1:11">
      <c r="B115" s="568"/>
      <c r="C115" s="568"/>
      <c r="D115" s="568"/>
      <c r="E115" s="568"/>
      <c r="F115" s="568"/>
      <c r="G115" s="568"/>
      <c r="H115" s="568"/>
      <c r="I115" s="568"/>
      <c r="J115" s="169"/>
      <c r="K115" s="169"/>
    </row>
    <row r="116" spans="1:11" ht="19.8" customHeight="1">
      <c r="B116" s="568"/>
      <c r="C116" s="568"/>
      <c r="D116" s="568"/>
      <c r="E116" s="568"/>
      <c r="F116" s="568"/>
      <c r="G116" s="568"/>
      <c r="H116" s="568"/>
      <c r="I116" s="568"/>
    </row>
    <row r="117" spans="1:11" ht="10.8" customHeight="1">
      <c r="A117" s="394"/>
      <c r="B117" s="394"/>
      <c r="C117" s="394"/>
      <c r="D117" s="394"/>
      <c r="E117" s="394"/>
      <c r="F117" s="394"/>
      <c r="G117" s="394"/>
      <c r="H117" s="394"/>
      <c r="I117" s="394"/>
    </row>
    <row r="118" spans="1:11">
      <c r="A118" s="55"/>
      <c r="B118" s="55"/>
      <c r="C118" s="55"/>
      <c r="D118" s="55"/>
      <c r="E118" s="55"/>
      <c r="F118" s="55"/>
      <c r="G118" s="55"/>
      <c r="H118" s="55"/>
      <c r="I118" s="55"/>
    </row>
  </sheetData>
  <mergeCells count="8">
    <mergeCell ref="B113:I116"/>
    <mergeCell ref="B5:I8"/>
    <mergeCell ref="B71:I71"/>
    <mergeCell ref="B87:I87"/>
    <mergeCell ref="B93:I93"/>
    <mergeCell ref="B14:I18"/>
    <mergeCell ref="B65:I65"/>
    <mergeCell ref="B11:C11"/>
  </mergeCells>
  <printOptions horizontalCentered="1"/>
  <pageMargins left="0" right="0" top="0" bottom="0" header="0" footer="0"/>
  <pageSetup paperSize="13" scale="85" fitToWidth="0" orientation="portrait" r:id="rId1"/>
  <ignoredErrors>
    <ignoredError sqref="C68:I68" formulaRange="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49010-8DFB-424A-994D-2DFB8B2DAC51}">
  <sheetPr codeName="Sheet20">
    <tabColor rgb="FF0070C0"/>
  </sheetPr>
  <dimension ref="A1"/>
  <sheetViews>
    <sheetView topLeftCell="C1" workbookViewId="0">
      <selection activeCell="O18" sqref="O18"/>
    </sheetView>
  </sheetViews>
  <sheetFormatPr defaultRowHeight="14.4"/>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FF0000"/>
  </sheetPr>
  <dimension ref="A1:K96"/>
  <sheetViews>
    <sheetView zoomScale="91" zoomScaleNormal="91" zoomScalePageLayoutView="120" workbookViewId="0">
      <pane xSplit="1" ySplit="1" topLeftCell="B46" activePane="bottomRight" state="frozen"/>
      <selection activeCell="V10" sqref="V10"/>
      <selection pane="topRight" activeCell="V10" sqref="V10"/>
      <selection pane="bottomLeft" activeCell="V10" sqref="V10"/>
      <selection pane="bottomRight" activeCell="M87" sqref="M87"/>
    </sheetView>
  </sheetViews>
  <sheetFormatPr defaultColWidth="8.77734375" defaultRowHeight="14.4"/>
  <cols>
    <col min="1" max="1" width="27.6640625" style="4" bestFit="1" customWidth="1"/>
    <col min="2" max="2" width="20.6640625" style="4" bestFit="1" customWidth="1"/>
    <col min="3" max="11" width="13.44140625" style="4" bestFit="1" customWidth="1"/>
    <col min="12" max="12" width="8.77734375" style="4"/>
    <col min="13" max="13" width="10.77734375" style="4" bestFit="1" customWidth="1"/>
    <col min="14" max="16384" width="8.77734375" style="4"/>
  </cols>
  <sheetData>
    <row r="1" spans="1:11" s="1" customFormat="1">
      <c r="A1" s="1" t="s">
        <v>0</v>
      </c>
      <c r="B1" s="1" t="s">
        <v>46</v>
      </c>
      <c r="E1" s="574" t="str">
        <f>IF(B2&lt;&gt;B3, "A NEW VERSION OF THE WORKSHEET IS AVAILABLE", "")</f>
        <v/>
      </c>
      <c r="F1" s="574"/>
      <c r="G1" s="574"/>
      <c r="H1" s="574"/>
      <c r="I1" s="574"/>
      <c r="J1" s="574"/>
      <c r="K1" s="574"/>
    </row>
    <row r="2" spans="1:11">
      <c r="A2" s="1" t="s">
        <v>44</v>
      </c>
      <c r="B2" s="4">
        <v>2.1</v>
      </c>
      <c r="E2" s="575" t="s">
        <v>24</v>
      </c>
      <c r="F2" s="575"/>
      <c r="G2" s="575"/>
      <c r="H2" s="575"/>
      <c r="I2" s="575"/>
      <c r="J2" s="575"/>
      <c r="K2" s="575"/>
    </row>
    <row r="3" spans="1:11">
      <c r="A3" s="1" t="s">
        <v>45</v>
      </c>
      <c r="B3" s="4">
        <v>2.1</v>
      </c>
    </row>
    <row r="4" spans="1:11">
      <c r="A4" s="1"/>
    </row>
    <row r="5" spans="1:11">
      <c r="A5" s="1" t="s">
        <v>47</v>
      </c>
    </row>
    <row r="6" spans="1:11">
      <c r="A6" s="4" t="s">
        <v>30</v>
      </c>
      <c r="B6" s="4">
        <f>IF(B9&gt;0, B9/B8, 0)</f>
        <v>271.36653120833068</v>
      </c>
    </row>
    <row r="7" spans="1:11">
      <c r="A7" s="4" t="s">
        <v>19</v>
      </c>
      <c r="B7">
        <v>2</v>
      </c>
    </row>
    <row r="8" spans="1:11">
      <c r="A8" s="4" t="s">
        <v>31</v>
      </c>
      <c r="B8">
        <v>1574.9</v>
      </c>
    </row>
    <row r="9" spans="1:11">
      <c r="A9" s="4" t="s">
        <v>56</v>
      </c>
      <c r="B9">
        <v>427375.15</v>
      </c>
    </row>
    <row r="15" spans="1:11">
      <c r="A15" s="1" t="s">
        <v>25</v>
      </c>
    </row>
    <row r="16" spans="1:11" s="12" customFormat="1">
      <c r="A16" s="11" t="s">
        <v>26</v>
      </c>
      <c r="B16" s="10">
        <v>42185</v>
      </c>
      <c r="C16" s="10">
        <v>42460</v>
      </c>
      <c r="D16" s="10">
        <v>42825</v>
      </c>
      <c r="E16" s="10">
        <v>43190</v>
      </c>
      <c r="F16" s="10">
        <v>43555</v>
      </c>
      <c r="G16" s="10">
        <v>43921</v>
      </c>
      <c r="H16" s="10">
        <v>44286</v>
      </c>
      <c r="I16" s="10">
        <v>44651</v>
      </c>
      <c r="J16" s="10">
        <v>45016</v>
      </c>
      <c r="K16" s="10">
        <v>45382</v>
      </c>
    </row>
    <row r="17" spans="1:11" s="7" customFormat="1">
      <c r="A17" s="7" t="s">
        <v>3</v>
      </c>
      <c r="B17">
        <v>36701.22</v>
      </c>
      <c r="C17">
        <v>31135.94</v>
      </c>
      <c r="D17">
        <v>47568</v>
      </c>
      <c r="E17">
        <v>50569</v>
      </c>
      <c r="F17">
        <v>60427</v>
      </c>
      <c r="G17">
        <v>70676</v>
      </c>
      <c r="H17">
        <v>75379</v>
      </c>
      <c r="I17">
        <v>85651</v>
      </c>
      <c r="J17">
        <v>101456</v>
      </c>
      <c r="K17">
        <v>109913</v>
      </c>
    </row>
    <row r="18" spans="1:11" s="7" customFormat="1">
      <c r="A18" s="4" t="s">
        <v>57</v>
      </c>
      <c r="B18">
        <v>1306.3800000000001</v>
      </c>
      <c r="C18">
        <v>812.73</v>
      </c>
      <c r="D18">
        <v>826</v>
      </c>
      <c r="E18">
        <v>1251</v>
      </c>
      <c r="F18">
        <v>1615</v>
      </c>
      <c r="G18">
        <v>1536</v>
      </c>
      <c r="H18">
        <v>1698</v>
      </c>
      <c r="I18">
        <v>1473</v>
      </c>
      <c r="J18">
        <v>2072</v>
      </c>
      <c r="K18">
        <v>1754</v>
      </c>
    </row>
    <row r="19" spans="1:11" s="7" customFormat="1">
      <c r="A19" s="4" t="s">
        <v>58</v>
      </c>
      <c r="B19">
        <v>35.65</v>
      </c>
      <c r="C19">
        <v>108.75</v>
      </c>
      <c r="D19">
        <v>11</v>
      </c>
      <c r="E19">
        <v>-104</v>
      </c>
      <c r="F19">
        <v>-81</v>
      </c>
      <c r="G19"/>
      <c r="H19">
        <v>3</v>
      </c>
      <c r="I19">
        <v>67</v>
      </c>
      <c r="J19">
        <v>67</v>
      </c>
      <c r="K19">
        <v>-43</v>
      </c>
    </row>
    <row r="20" spans="1:11" s="7" customFormat="1">
      <c r="A20" s="4" t="s">
        <v>59</v>
      </c>
      <c r="B20">
        <v>264.88</v>
      </c>
      <c r="C20">
        <v>210.53</v>
      </c>
      <c r="D20">
        <v>307</v>
      </c>
      <c r="E20">
        <v>313</v>
      </c>
      <c r="F20">
        <v>336</v>
      </c>
      <c r="G20">
        <v>307</v>
      </c>
      <c r="H20">
        <v>275</v>
      </c>
      <c r="I20">
        <v>291</v>
      </c>
      <c r="J20">
        <v>328</v>
      </c>
      <c r="K20"/>
    </row>
    <row r="21" spans="1:11" s="7" customFormat="1">
      <c r="A21" s="4" t="s">
        <v>60</v>
      </c>
      <c r="B21">
        <v>5860.79</v>
      </c>
      <c r="C21">
        <v>5632.96</v>
      </c>
      <c r="D21">
        <v>9286</v>
      </c>
      <c r="E21">
        <v>9388</v>
      </c>
      <c r="F21">
        <v>10862</v>
      </c>
      <c r="G21">
        <v>12324</v>
      </c>
      <c r="H21">
        <v>12084</v>
      </c>
      <c r="I21">
        <v>14574</v>
      </c>
      <c r="J21">
        <v>17303</v>
      </c>
      <c r="K21"/>
    </row>
    <row r="22" spans="1:11" s="7" customFormat="1">
      <c r="A22" s="4" t="s">
        <v>61</v>
      </c>
      <c r="B22">
        <v>17726.43</v>
      </c>
      <c r="C22">
        <v>15203.25</v>
      </c>
      <c r="D22">
        <v>22866</v>
      </c>
      <c r="E22">
        <v>24729</v>
      </c>
      <c r="F22">
        <v>29283</v>
      </c>
      <c r="G22">
        <v>34928</v>
      </c>
      <c r="H22">
        <v>38853</v>
      </c>
      <c r="I22">
        <v>46130</v>
      </c>
      <c r="J22">
        <v>55280</v>
      </c>
      <c r="K22">
        <v>62480</v>
      </c>
    </row>
    <row r="23" spans="1:11" s="7" customFormat="1">
      <c r="A23" s="4" t="s">
        <v>62</v>
      </c>
      <c r="B23">
        <v>2853.17</v>
      </c>
      <c r="C23">
        <v>2205.52</v>
      </c>
      <c r="D23">
        <v>2988</v>
      </c>
      <c r="E23">
        <v>2810</v>
      </c>
      <c r="F23">
        <v>3519</v>
      </c>
      <c r="G23">
        <v>3050</v>
      </c>
      <c r="H23">
        <v>1681</v>
      </c>
      <c r="I23">
        <v>1866</v>
      </c>
      <c r="J23">
        <v>2687</v>
      </c>
      <c r="K23"/>
    </row>
    <row r="24" spans="1:11" s="7" customFormat="1">
      <c r="A24" s="4" t="s">
        <v>63</v>
      </c>
      <c r="B24">
        <v>239.15</v>
      </c>
      <c r="C24">
        <v>526.15</v>
      </c>
      <c r="D24">
        <v>916</v>
      </c>
      <c r="E24">
        <v>728</v>
      </c>
      <c r="F24">
        <v>805</v>
      </c>
      <c r="G24">
        <v>1215</v>
      </c>
      <c r="H24">
        <v>743</v>
      </c>
      <c r="I24">
        <v>855</v>
      </c>
      <c r="J24">
        <v>1225</v>
      </c>
      <c r="K24">
        <v>21438</v>
      </c>
    </row>
    <row r="25" spans="1:11" s="7" customFormat="1">
      <c r="A25" s="7" t="s">
        <v>6</v>
      </c>
      <c r="B25">
        <v>1125.97</v>
      </c>
      <c r="C25">
        <v>870.89</v>
      </c>
      <c r="D25">
        <v>1069</v>
      </c>
      <c r="E25">
        <v>1230</v>
      </c>
      <c r="F25">
        <v>943</v>
      </c>
      <c r="G25">
        <v>589</v>
      </c>
      <c r="H25">
        <v>927</v>
      </c>
      <c r="I25">
        <v>1067</v>
      </c>
      <c r="J25">
        <v>1358</v>
      </c>
      <c r="K25">
        <v>1495</v>
      </c>
    </row>
    <row r="26" spans="1:11" s="7" customFormat="1">
      <c r="A26" s="7" t="s">
        <v>7</v>
      </c>
      <c r="B26">
        <v>403.75</v>
      </c>
      <c r="C26">
        <v>409.86</v>
      </c>
      <c r="D26">
        <v>828</v>
      </c>
      <c r="E26">
        <v>1383</v>
      </c>
      <c r="F26">
        <v>2073</v>
      </c>
      <c r="G26">
        <v>3420</v>
      </c>
      <c r="H26">
        <v>4611</v>
      </c>
      <c r="I26">
        <v>4326</v>
      </c>
      <c r="J26">
        <v>4145</v>
      </c>
      <c r="K26">
        <v>4173</v>
      </c>
    </row>
    <row r="27" spans="1:11" s="7" customFormat="1">
      <c r="A27" s="7" t="s">
        <v>8</v>
      </c>
      <c r="B27">
        <v>91.23</v>
      </c>
      <c r="C27">
        <v>73.900000000000006</v>
      </c>
      <c r="D27">
        <v>89</v>
      </c>
      <c r="E27">
        <v>69</v>
      </c>
      <c r="F27">
        <v>174</v>
      </c>
      <c r="G27">
        <v>505</v>
      </c>
      <c r="H27">
        <v>511</v>
      </c>
      <c r="I27">
        <v>319</v>
      </c>
      <c r="J27">
        <v>353</v>
      </c>
      <c r="K27">
        <v>553</v>
      </c>
    </row>
    <row r="28" spans="1:11" s="7" customFormat="1">
      <c r="A28" s="7" t="s">
        <v>9</v>
      </c>
      <c r="B28">
        <v>9117.06</v>
      </c>
      <c r="C28">
        <v>7040.68</v>
      </c>
      <c r="D28">
        <v>10542</v>
      </c>
      <c r="E28">
        <v>11024</v>
      </c>
      <c r="F28">
        <v>12622</v>
      </c>
      <c r="G28">
        <v>13980</v>
      </c>
      <c r="H28">
        <v>15853</v>
      </c>
      <c r="I28">
        <v>16951</v>
      </c>
      <c r="J28">
        <v>19488</v>
      </c>
      <c r="K28">
        <v>20967</v>
      </c>
    </row>
    <row r="29" spans="1:11" s="7" customFormat="1">
      <c r="A29" s="7" t="s">
        <v>10</v>
      </c>
      <c r="B29">
        <v>1815.11</v>
      </c>
      <c r="C29">
        <v>1439</v>
      </c>
      <c r="D29">
        <v>1936</v>
      </c>
      <c r="E29">
        <v>2302</v>
      </c>
      <c r="F29">
        <v>2502</v>
      </c>
      <c r="G29">
        <v>2923</v>
      </c>
      <c r="H29">
        <v>4684</v>
      </c>
      <c r="I29">
        <v>3428</v>
      </c>
      <c r="J29">
        <v>4643</v>
      </c>
      <c r="K29">
        <v>5257</v>
      </c>
    </row>
    <row r="30" spans="1:11" s="7" customFormat="1">
      <c r="A30" s="7" t="s">
        <v>11</v>
      </c>
      <c r="B30">
        <v>7317.07</v>
      </c>
      <c r="C30">
        <v>5602.43</v>
      </c>
      <c r="D30">
        <v>8606</v>
      </c>
      <c r="E30">
        <v>8721</v>
      </c>
      <c r="F30">
        <v>10120</v>
      </c>
      <c r="G30">
        <v>11057</v>
      </c>
      <c r="H30">
        <v>11145</v>
      </c>
      <c r="I30">
        <v>13499</v>
      </c>
      <c r="J30">
        <v>14851</v>
      </c>
      <c r="K30">
        <v>15702</v>
      </c>
    </row>
    <row r="31" spans="1:11" s="7" customFormat="1">
      <c r="A31" s="7" t="s">
        <v>48</v>
      </c>
      <c r="B31">
        <v>4218</v>
      </c>
      <c r="C31">
        <v>2256.64</v>
      </c>
      <c r="D31">
        <v>3420</v>
      </c>
      <c r="E31">
        <v>1668</v>
      </c>
      <c r="F31">
        <v>1084</v>
      </c>
      <c r="G31">
        <v>2715</v>
      </c>
      <c r="H31">
        <v>2715</v>
      </c>
      <c r="I31">
        <v>11403</v>
      </c>
      <c r="J31">
        <v>13032</v>
      </c>
      <c r="K31">
        <v>14118</v>
      </c>
    </row>
    <row r="32" spans="1:11" s="7" customFormat="1"/>
    <row r="33" spans="1:11">
      <c r="A33" s="7"/>
    </row>
    <row r="34" spans="1:11">
      <c r="A34" s="7"/>
      <c r="B34" s="4">
        <f>B30-HistoricalFS!C33</f>
        <v>1141.0899999999956</v>
      </c>
      <c r="C34" s="4">
        <f>C30-HistoricalFS!D33</f>
        <v>871.64000000000306</v>
      </c>
      <c r="D34" s="4">
        <f>D30-HistoricalFS!E33</f>
        <v>1069</v>
      </c>
      <c r="E34" s="4">
        <f>E30-HistoricalFS!F33</f>
        <v>1229</v>
      </c>
      <c r="F34" s="4">
        <f>F30-HistoricalFS!G33</f>
        <v>943</v>
      </c>
      <c r="G34" s="4">
        <f>G30-HistoricalFS!H33</f>
        <v>589</v>
      </c>
      <c r="H34" s="4">
        <f>H30-HistoricalFS!I33</f>
        <v>903</v>
      </c>
      <c r="I34" s="4">
        <f>I30-HistoricalFS!J33</f>
        <v>1043</v>
      </c>
      <c r="J34" s="4">
        <f>J30-HistoricalFS!K33</f>
        <v>1364</v>
      </c>
      <c r="K34" s="4">
        <f>K30-HistoricalFS!L33</f>
        <v>1487</v>
      </c>
    </row>
    <row r="35" spans="1:11">
      <c r="A35" s="7"/>
    </row>
    <row r="36" spans="1:11">
      <c r="A36" s="7"/>
    </row>
    <row r="37" spans="1:11">
      <c r="A37" s="7"/>
    </row>
    <row r="38" spans="1:11">
      <c r="A38" s="7"/>
    </row>
    <row r="39" spans="1:11">
      <c r="A39" s="7"/>
    </row>
    <row r="40" spans="1:11">
      <c r="A40" s="1" t="s">
        <v>27</v>
      </c>
    </row>
    <row r="41" spans="1:11" s="12" customFormat="1">
      <c r="A41" s="11" t="s">
        <v>26</v>
      </c>
      <c r="B41" s="10">
        <v>44651</v>
      </c>
      <c r="C41" s="10">
        <v>44742</v>
      </c>
      <c r="D41" s="10">
        <v>44834</v>
      </c>
      <c r="E41" s="10">
        <v>44926</v>
      </c>
      <c r="F41" s="10">
        <v>45016</v>
      </c>
      <c r="G41" s="10">
        <v>45107</v>
      </c>
      <c r="H41" s="10">
        <v>45199</v>
      </c>
      <c r="I41" s="10">
        <v>45291</v>
      </c>
      <c r="J41" s="10">
        <v>45382</v>
      </c>
      <c r="K41" s="10">
        <v>45473</v>
      </c>
    </row>
    <row r="42" spans="1:11" s="7" customFormat="1">
      <c r="A42" s="7" t="s">
        <v>3</v>
      </c>
      <c r="B42">
        <v>22597</v>
      </c>
      <c r="C42">
        <v>23464</v>
      </c>
      <c r="D42">
        <v>24686</v>
      </c>
      <c r="E42">
        <v>26700</v>
      </c>
      <c r="F42">
        <v>26606</v>
      </c>
      <c r="G42">
        <v>26296</v>
      </c>
      <c r="H42">
        <v>26672</v>
      </c>
      <c r="I42">
        <v>28446</v>
      </c>
      <c r="J42">
        <v>28499</v>
      </c>
      <c r="K42">
        <v>28057</v>
      </c>
    </row>
    <row r="43" spans="1:11" s="7" customFormat="1">
      <c r="A43" s="7" t="s">
        <v>4</v>
      </c>
      <c r="B43">
        <v>17545</v>
      </c>
      <c r="C43">
        <v>18489</v>
      </c>
      <c r="D43">
        <v>19261</v>
      </c>
      <c r="E43">
        <v>20335</v>
      </c>
      <c r="F43">
        <v>20743</v>
      </c>
      <c r="G43">
        <v>20931</v>
      </c>
      <c r="H43">
        <v>20743</v>
      </c>
      <c r="I43">
        <v>21659</v>
      </c>
      <c r="J43">
        <v>22382</v>
      </c>
      <c r="K43">
        <v>22264</v>
      </c>
    </row>
    <row r="44" spans="1:11" s="7" customFormat="1">
      <c r="A44" s="7" t="s">
        <v>6</v>
      </c>
      <c r="B44">
        <v>317</v>
      </c>
      <c r="C44">
        <v>409</v>
      </c>
      <c r="D44">
        <v>236</v>
      </c>
      <c r="E44">
        <v>260</v>
      </c>
      <c r="F44">
        <v>453</v>
      </c>
      <c r="G44">
        <v>344</v>
      </c>
      <c r="H44">
        <v>365</v>
      </c>
      <c r="I44">
        <v>370</v>
      </c>
      <c r="J44">
        <v>416</v>
      </c>
      <c r="K44">
        <v>1103</v>
      </c>
    </row>
    <row r="45" spans="1:11" s="7" customFormat="1">
      <c r="A45" s="7" t="s">
        <v>7</v>
      </c>
      <c r="B45">
        <v>984</v>
      </c>
      <c r="C45">
        <v>983</v>
      </c>
      <c r="D45">
        <v>998</v>
      </c>
      <c r="E45">
        <v>1137</v>
      </c>
      <c r="F45">
        <v>1027</v>
      </c>
      <c r="G45">
        <v>927</v>
      </c>
      <c r="H45">
        <v>1010</v>
      </c>
      <c r="I45">
        <v>1143</v>
      </c>
      <c r="J45">
        <v>1093</v>
      </c>
      <c r="K45">
        <v>998</v>
      </c>
    </row>
    <row r="46" spans="1:11" s="7" customFormat="1">
      <c r="A46" s="7" t="s">
        <v>8</v>
      </c>
      <c r="B46">
        <v>65</v>
      </c>
      <c r="C46">
        <v>64</v>
      </c>
      <c r="D46">
        <v>79</v>
      </c>
      <c r="E46">
        <v>116</v>
      </c>
      <c r="F46">
        <v>94</v>
      </c>
      <c r="G46">
        <v>86</v>
      </c>
      <c r="H46">
        <v>156</v>
      </c>
      <c r="I46">
        <v>140</v>
      </c>
      <c r="J46">
        <v>171</v>
      </c>
      <c r="K46">
        <v>191</v>
      </c>
    </row>
    <row r="47" spans="1:11" s="7" customFormat="1">
      <c r="A47" s="7" t="s">
        <v>9</v>
      </c>
      <c r="B47">
        <v>4320</v>
      </c>
      <c r="C47">
        <v>4337</v>
      </c>
      <c r="D47">
        <v>4584</v>
      </c>
      <c r="E47">
        <v>5372</v>
      </c>
      <c r="F47">
        <v>5195</v>
      </c>
      <c r="G47">
        <v>4696</v>
      </c>
      <c r="H47">
        <v>5128</v>
      </c>
      <c r="I47">
        <v>5874</v>
      </c>
      <c r="J47">
        <v>5269</v>
      </c>
      <c r="K47">
        <v>5707</v>
      </c>
    </row>
    <row r="48" spans="1:11" s="7" customFormat="1">
      <c r="A48" s="7" t="s">
        <v>10</v>
      </c>
      <c r="B48">
        <v>721</v>
      </c>
      <c r="C48">
        <v>1056</v>
      </c>
      <c r="D48">
        <v>1097</v>
      </c>
      <c r="E48">
        <v>1276</v>
      </c>
      <c r="F48">
        <v>1214</v>
      </c>
      <c r="G48">
        <v>1165</v>
      </c>
      <c r="H48">
        <v>1295</v>
      </c>
      <c r="I48">
        <v>1523</v>
      </c>
      <c r="J48">
        <v>1274</v>
      </c>
      <c r="K48">
        <v>1448</v>
      </c>
    </row>
    <row r="49" spans="1:11" s="7" customFormat="1">
      <c r="A49" s="7" t="s">
        <v>11</v>
      </c>
      <c r="B49">
        <v>3593</v>
      </c>
      <c r="C49">
        <v>3283</v>
      </c>
      <c r="D49">
        <v>3489</v>
      </c>
      <c r="E49">
        <v>4096</v>
      </c>
      <c r="F49">
        <v>3983</v>
      </c>
      <c r="G49">
        <v>3534</v>
      </c>
      <c r="H49">
        <v>3832</v>
      </c>
      <c r="I49">
        <v>4350</v>
      </c>
      <c r="J49">
        <v>3986</v>
      </c>
      <c r="K49">
        <v>4257</v>
      </c>
    </row>
    <row r="50" spans="1:11">
      <c r="A50" s="7" t="s">
        <v>5</v>
      </c>
      <c r="B50">
        <v>5052</v>
      </c>
      <c r="C50">
        <v>4975</v>
      </c>
      <c r="D50">
        <v>5425</v>
      </c>
      <c r="E50">
        <v>6365</v>
      </c>
      <c r="F50">
        <v>5863</v>
      </c>
      <c r="G50">
        <v>5365</v>
      </c>
      <c r="H50">
        <v>5929</v>
      </c>
      <c r="I50">
        <v>6787</v>
      </c>
      <c r="J50">
        <v>6117</v>
      </c>
      <c r="K50">
        <v>5793</v>
      </c>
    </row>
    <row r="51" spans="1:11">
      <c r="A51" s="7"/>
    </row>
    <row r="52" spans="1:11">
      <c r="A52" s="7"/>
    </row>
    <row r="53" spans="1:11">
      <c r="A53" s="7"/>
    </row>
    <row r="54" spans="1:11">
      <c r="A54" s="7"/>
    </row>
    <row r="55" spans="1:11">
      <c r="A55" s="1" t="s">
        <v>28</v>
      </c>
    </row>
    <row r="56" spans="1:11" s="12" customFormat="1">
      <c r="A56" s="11" t="s">
        <v>26</v>
      </c>
      <c r="B56" s="10">
        <v>42185</v>
      </c>
      <c r="C56" s="10">
        <v>42460</v>
      </c>
      <c r="D56" s="10">
        <v>42825</v>
      </c>
      <c r="E56" s="10">
        <v>43190</v>
      </c>
      <c r="F56" s="10">
        <v>43555</v>
      </c>
      <c r="G56" s="10">
        <v>43921</v>
      </c>
      <c r="H56" s="10">
        <v>44286</v>
      </c>
      <c r="I56" s="10">
        <v>44651</v>
      </c>
      <c r="J56" s="10">
        <v>45016</v>
      </c>
      <c r="K56" s="10">
        <v>45382</v>
      </c>
    </row>
    <row r="57" spans="1:11">
      <c r="A57" s="7" t="s">
        <v>13</v>
      </c>
      <c r="B57">
        <v>281.2</v>
      </c>
      <c r="C57">
        <v>282.08</v>
      </c>
      <c r="D57">
        <v>285</v>
      </c>
      <c r="E57">
        <v>278</v>
      </c>
      <c r="F57">
        <v>271</v>
      </c>
      <c r="G57">
        <v>543</v>
      </c>
      <c r="H57">
        <v>543</v>
      </c>
      <c r="I57">
        <v>543</v>
      </c>
      <c r="J57">
        <v>543</v>
      </c>
      <c r="K57">
        <v>543</v>
      </c>
    </row>
    <row r="58" spans="1:11">
      <c r="A58" s="7" t="s">
        <v>14</v>
      </c>
      <c r="B58">
        <v>23943.21</v>
      </c>
      <c r="C58">
        <v>27108.69</v>
      </c>
      <c r="D58">
        <v>32664</v>
      </c>
      <c r="E58">
        <v>36108</v>
      </c>
      <c r="F58">
        <v>41095</v>
      </c>
      <c r="G58">
        <v>50724</v>
      </c>
      <c r="H58">
        <v>59370</v>
      </c>
      <c r="I58">
        <v>61371</v>
      </c>
      <c r="J58">
        <v>64862</v>
      </c>
      <c r="K58">
        <v>67720</v>
      </c>
    </row>
    <row r="59" spans="1:11">
      <c r="A59" s="7" t="s">
        <v>49</v>
      </c>
      <c r="B59">
        <v>647.76</v>
      </c>
      <c r="C59">
        <v>1090.3599999999999</v>
      </c>
      <c r="D59">
        <v>582</v>
      </c>
      <c r="E59">
        <v>557</v>
      </c>
      <c r="F59">
        <v>4195</v>
      </c>
      <c r="G59">
        <v>7986</v>
      </c>
      <c r="H59">
        <v>6864</v>
      </c>
      <c r="I59">
        <v>6343</v>
      </c>
      <c r="J59">
        <v>4794</v>
      </c>
      <c r="K59">
        <v>5756</v>
      </c>
    </row>
    <row r="60" spans="1:11">
      <c r="A60" s="7" t="s">
        <v>50</v>
      </c>
      <c r="B60">
        <v>10372.5</v>
      </c>
      <c r="C60">
        <v>10859.47</v>
      </c>
      <c r="D60">
        <v>12231</v>
      </c>
      <c r="E60">
        <v>11046</v>
      </c>
      <c r="F60">
        <v>12788</v>
      </c>
      <c r="G60">
        <v>23566</v>
      </c>
      <c r="H60">
        <v>19270</v>
      </c>
      <c r="I60">
        <v>20664</v>
      </c>
      <c r="J60">
        <v>23051</v>
      </c>
      <c r="K60">
        <v>25758</v>
      </c>
    </row>
    <row r="61" spans="1:11" s="1" customFormat="1">
      <c r="A61" s="1" t="s">
        <v>15</v>
      </c>
      <c r="B61">
        <v>35244.67</v>
      </c>
      <c r="C61">
        <v>39340.6</v>
      </c>
      <c r="D61">
        <v>45762</v>
      </c>
      <c r="E61">
        <v>47989</v>
      </c>
      <c r="F61">
        <v>58349</v>
      </c>
      <c r="G61">
        <v>82819</v>
      </c>
      <c r="H61">
        <v>86047</v>
      </c>
      <c r="I61">
        <v>88921</v>
      </c>
      <c r="J61">
        <v>93250</v>
      </c>
      <c r="K61">
        <v>99777</v>
      </c>
    </row>
    <row r="62" spans="1:11">
      <c r="A62" s="7" t="s">
        <v>16</v>
      </c>
      <c r="B62">
        <v>8275.27</v>
      </c>
      <c r="C62">
        <v>9716.09</v>
      </c>
      <c r="D62">
        <v>15235</v>
      </c>
      <c r="E62">
        <v>18753</v>
      </c>
      <c r="F62">
        <v>22888</v>
      </c>
      <c r="G62">
        <v>37490</v>
      </c>
      <c r="H62">
        <v>37145</v>
      </c>
      <c r="I62">
        <v>35077</v>
      </c>
      <c r="J62">
        <v>34619</v>
      </c>
      <c r="K62">
        <v>35063</v>
      </c>
    </row>
    <row r="63" spans="1:11">
      <c r="A63" s="7" t="s">
        <v>17</v>
      </c>
      <c r="B63">
        <v>551.52</v>
      </c>
      <c r="C63">
        <v>610.9</v>
      </c>
      <c r="D63">
        <v>448</v>
      </c>
      <c r="E63">
        <v>320</v>
      </c>
      <c r="F63">
        <v>235</v>
      </c>
      <c r="G63">
        <v>400</v>
      </c>
      <c r="H63">
        <v>312</v>
      </c>
      <c r="I63">
        <v>129</v>
      </c>
      <c r="J63">
        <v>40</v>
      </c>
      <c r="K63">
        <v>108</v>
      </c>
    </row>
    <row r="64" spans="1:11">
      <c r="A64" s="7" t="s">
        <v>18</v>
      </c>
      <c r="B64">
        <v>869.39</v>
      </c>
      <c r="C64">
        <v>698.38</v>
      </c>
      <c r="D64">
        <v>1306</v>
      </c>
      <c r="E64">
        <v>2660</v>
      </c>
      <c r="F64">
        <v>2305</v>
      </c>
      <c r="G64">
        <v>7066</v>
      </c>
      <c r="H64">
        <v>6862</v>
      </c>
      <c r="I64">
        <v>6351</v>
      </c>
      <c r="J64">
        <v>5495</v>
      </c>
      <c r="K64">
        <v>7137</v>
      </c>
    </row>
    <row r="65" spans="1:11">
      <c r="A65" s="7" t="s">
        <v>51</v>
      </c>
      <c r="B65">
        <v>25548.49</v>
      </c>
      <c r="C65">
        <v>28315.23</v>
      </c>
      <c r="D65">
        <v>28773</v>
      </c>
      <c r="E65">
        <v>26256</v>
      </c>
      <c r="F65">
        <v>32921</v>
      </c>
      <c r="G65">
        <v>37863</v>
      </c>
      <c r="H65">
        <v>41728</v>
      </c>
      <c r="I65">
        <v>47364</v>
      </c>
      <c r="J65">
        <v>53096</v>
      </c>
      <c r="K65">
        <v>57469</v>
      </c>
    </row>
    <row r="66" spans="1:11" s="1" customFormat="1">
      <c r="A66" s="1" t="s">
        <v>15</v>
      </c>
      <c r="B66">
        <v>35244.67</v>
      </c>
      <c r="C66">
        <v>39340.6</v>
      </c>
      <c r="D66">
        <v>45762</v>
      </c>
      <c r="E66">
        <v>47989</v>
      </c>
      <c r="F66">
        <v>58349</v>
      </c>
      <c r="G66">
        <v>82819</v>
      </c>
      <c r="H66">
        <v>86047</v>
      </c>
      <c r="I66">
        <v>88921</v>
      </c>
      <c r="J66">
        <v>93250</v>
      </c>
      <c r="K66">
        <v>99777</v>
      </c>
    </row>
    <row r="67" spans="1:11" s="7" customFormat="1">
      <c r="A67" s="7" t="s">
        <v>55</v>
      </c>
      <c r="B67">
        <v>6538.69</v>
      </c>
      <c r="C67">
        <v>7721.14</v>
      </c>
      <c r="D67">
        <v>8301</v>
      </c>
      <c r="E67">
        <v>9639</v>
      </c>
      <c r="F67">
        <v>11706</v>
      </c>
      <c r="G67">
        <v>14131</v>
      </c>
      <c r="H67">
        <v>17525</v>
      </c>
      <c r="I67">
        <v>20671</v>
      </c>
      <c r="J67">
        <v>25506</v>
      </c>
      <c r="K67">
        <v>19483</v>
      </c>
    </row>
    <row r="68" spans="1:11">
      <c r="A68" s="7" t="s">
        <v>32</v>
      </c>
      <c r="B68">
        <v>157.61000000000001</v>
      </c>
      <c r="C68">
        <v>264.48</v>
      </c>
      <c r="D68">
        <v>276</v>
      </c>
      <c r="E68">
        <v>172</v>
      </c>
      <c r="F68">
        <v>91</v>
      </c>
      <c r="G68">
        <v>91</v>
      </c>
      <c r="H68">
        <v>94</v>
      </c>
      <c r="I68">
        <v>161</v>
      </c>
      <c r="J68">
        <v>228</v>
      </c>
      <c r="K68">
        <v>185</v>
      </c>
    </row>
    <row r="69" spans="1:11">
      <c r="A69" s="4" t="s">
        <v>64</v>
      </c>
      <c r="B69">
        <v>9786.23</v>
      </c>
      <c r="C69">
        <v>9334.6</v>
      </c>
      <c r="D69">
        <v>9044</v>
      </c>
      <c r="E69">
        <v>4018</v>
      </c>
      <c r="F69">
        <v>7872</v>
      </c>
      <c r="G69">
        <v>4976</v>
      </c>
      <c r="H69">
        <v>8888</v>
      </c>
      <c r="I69">
        <v>12636</v>
      </c>
      <c r="J69">
        <v>14724</v>
      </c>
      <c r="K69">
        <v>20150</v>
      </c>
    </row>
    <row r="70" spans="1:11">
      <c r="A70" s="4" t="s">
        <v>91</v>
      </c>
      <c r="B70">
        <v>1405978400</v>
      </c>
      <c r="C70">
        <v>1410381314</v>
      </c>
      <c r="D70">
        <v>1426783424</v>
      </c>
      <c r="E70">
        <v>1392246384</v>
      </c>
      <c r="F70">
        <v>1356278868</v>
      </c>
      <c r="G70">
        <v>2713665096</v>
      </c>
      <c r="H70">
        <v>2713665096</v>
      </c>
      <c r="I70">
        <v>2713665096</v>
      </c>
      <c r="J70">
        <v>2713665096</v>
      </c>
      <c r="K70"/>
    </row>
    <row r="71" spans="1:11">
      <c r="A71" s="4" t="s">
        <v>52</v>
      </c>
      <c r="B71">
        <v>702848000</v>
      </c>
      <c r="D71"/>
    </row>
    <row r="72" spans="1:11">
      <c r="A72" s="4" t="s">
        <v>65</v>
      </c>
      <c r="B72">
        <v>2</v>
      </c>
      <c r="C72">
        <v>2</v>
      </c>
      <c r="D72">
        <v>2</v>
      </c>
      <c r="E72">
        <v>2</v>
      </c>
      <c r="F72">
        <v>2</v>
      </c>
      <c r="G72">
        <v>2</v>
      </c>
      <c r="H72">
        <v>2</v>
      </c>
      <c r="I72">
        <v>2</v>
      </c>
      <c r="J72">
        <v>2</v>
      </c>
      <c r="K72">
        <v>2</v>
      </c>
    </row>
    <row r="74" spans="1:11">
      <c r="A74" s="7" t="s">
        <v>51</v>
      </c>
      <c r="B74" s="4">
        <f>B65-SUM(B67:B69)</f>
        <v>9065.9600000000028</v>
      </c>
      <c r="C74" s="4">
        <f t="shared" ref="C74:K74" si="0">C65-SUM(C67:C69)</f>
        <v>10995.009999999998</v>
      </c>
      <c r="D74" s="4">
        <f t="shared" si="0"/>
        <v>11152</v>
      </c>
      <c r="E74" s="4">
        <f t="shared" si="0"/>
        <v>12427</v>
      </c>
      <c r="F74" s="4">
        <f t="shared" si="0"/>
        <v>13252</v>
      </c>
      <c r="G74" s="4">
        <f t="shared" si="0"/>
        <v>18665</v>
      </c>
      <c r="H74" s="4">
        <f t="shared" si="0"/>
        <v>15221</v>
      </c>
      <c r="I74" s="4">
        <f t="shared" si="0"/>
        <v>13896</v>
      </c>
      <c r="J74" s="4">
        <f t="shared" si="0"/>
        <v>12638</v>
      </c>
      <c r="K74" s="4">
        <f t="shared" si="0"/>
        <v>17651</v>
      </c>
    </row>
    <row r="75" spans="1:11">
      <c r="A75" s="7"/>
    </row>
    <row r="76" spans="1:11">
      <c r="A76" s="1" t="s">
        <v>102</v>
      </c>
      <c r="B76" s="4">
        <f>SUM(B62:B64,B67:B69,B74)</f>
        <v>35244.67</v>
      </c>
      <c r="C76" s="4">
        <f>SUM(C62:C64,C67:C69,C74)</f>
        <v>39340.599999999991</v>
      </c>
      <c r="D76" s="4">
        <f t="shared" ref="D76:K76" si="1">SUM(D62:D64,D67:D69,D74)</f>
        <v>45762</v>
      </c>
      <c r="E76" s="4">
        <f t="shared" si="1"/>
        <v>47989</v>
      </c>
      <c r="F76" s="4">
        <f t="shared" si="1"/>
        <v>58349</v>
      </c>
      <c r="G76" s="4">
        <f t="shared" si="1"/>
        <v>82819</v>
      </c>
      <c r="H76" s="4">
        <f t="shared" si="1"/>
        <v>86047</v>
      </c>
      <c r="I76" s="4">
        <f t="shared" si="1"/>
        <v>88921</v>
      </c>
      <c r="J76" s="4">
        <f t="shared" si="1"/>
        <v>93250</v>
      </c>
      <c r="K76" s="4">
        <f t="shared" si="1"/>
        <v>99777</v>
      </c>
    </row>
    <row r="77" spans="1:11">
      <c r="A77" s="7"/>
    </row>
    <row r="78" spans="1:11">
      <c r="A78" s="4" t="s">
        <v>510</v>
      </c>
      <c r="B78" s="4" t="b">
        <f>B61=B76</f>
        <v>1</v>
      </c>
      <c r="C78" s="4" t="b">
        <f t="shared" ref="C78:K78" si="2">C61=C76</f>
        <v>1</v>
      </c>
      <c r="D78" s="4" t="b">
        <f t="shared" si="2"/>
        <v>1</v>
      </c>
      <c r="E78" s="4" t="b">
        <f t="shared" si="2"/>
        <v>1</v>
      </c>
      <c r="F78" s="4" t="b">
        <f t="shared" si="2"/>
        <v>1</v>
      </c>
      <c r="G78" s="4" t="b">
        <f t="shared" si="2"/>
        <v>1</v>
      </c>
      <c r="H78" s="4" t="b">
        <f t="shared" si="2"/>
        <v>1</v>
      </c>
      <c r="I78" s="4" t="b">
        <f t="shared" si="2"/>
        <v>1</v>
      </c>
      <c r="J78" s="4" t="b">
        <f t="shared" si="2"/>
        <v>1</v>
      </c>
      <c r="K78" s="4" t="b">
        <f t="shared" si="2"/>
        <v>1</v>
      </c>
    </row>
    <row r="79" spans="1:11">
      <c r="A79" s="4" t="s">
        <v>511</v>
      </c>
      <c r="B79" s="4" t="b">
        <f>B85=HistoricalFS!C78</f>
        <v>1</v>
      </c>
      <c r="C79" s="4" t="b">
        <f>C85=HistoricalFS!D78</f>
        <v>1</v>
      </c>
      <c r="D79" s="4" t="b">
        <f>D85=HistoricalFS!E78</f>
        <v>1</v>
      </c>
      <c r="E79" s="4" t="b">
        <f>E85=HistoricalFS!F78</f>
        <v>1</v>
      </c>
      <c r="F79" s="4" t="b">
        <f>F85=HistoricalFS!G78</f>
        <v>1</v>
      </c>
      <c r="G79" s="4" t="b">
        <f>G85=HistoricalFS!H78</f>
        <v>1</v>
      </c>
      <c r="H79" s="4" t="b">
        <f>H85=HistoricalFS!I78</f>
        <v>1</v>
      </c>
      <c r="I79" s="4" t="b">
        <f>I85=HistoricalFS!J78</f>
        <v>1</v>
      </c>
      <c r="J79" s="4" t="b">
        <f>J85=HistoricalFS!K78</f>
        <v>1</v>
      </c>
      <c r="K79" s="4" t="b">
        <f>K85=HistoricalFS!L78</f>
        <v>1</v>
      </c>
    </row>
    <row r="80" spans="1:11">
      <c r="A80" s="1" t="s">
        <v>29</v>
      </c>
    </row>
    <row r="81" spans="1:11" s="12" customFormat="1">
      <c r="A81" s="11" t="s">
        <v>26</v>
      </c>
      <c r="B81" s="10">
        <v>42185</v>
      </c>
      <c r="C81" s="10">
        <v>42460</v>
      </c>
      <c r="D81" s="10">
        <v>42825</v>
      </c>
      <c r="E81" s="10">
        <v>43190</v>
      </c>
      <c r="F81" s="10">
        <v>43555</v>
      </c>
      <c r="G81" s="10">
        <v>43921</v>
      </c>
      <c r="H81" s="10">
        <v>44286</v>
      </c>
      <c r="I81" s="10">
        <v>44651</v>
      </c>
      <c r="J81" s="10">
        <v>45016</v>
      </c>
      <c r="K81" s="10">
        <v>45382</v>
      </c>
    </row>
    <row r="82" spans="1:11" s="1" customFormat="1">
      <c r="A82" s="7" t="s">
        <v>20</v>
      </c>
      <c r="B82">
        <v>5539.2</v>
      </c>
      <c r="C82">
        <v>3822.62</v>
      </c>
      <c r="D82">
        <v>8995</v>
      </c>
      <c r="E82">
        <v>8328</v>
      </c>
      <c r="F82">
        <v>8971</v>
      </c>
      <c r="G82">
        <v>13359</v>
      </c>
      <c r="H82">
        <v>19618</v>
      </c>
      <c r="I82">
        <v>16900</v>
      </c>
      <c r="J82">
        <v>18009</v>
      </c>
      <c r="K82">
        <v>22448</v>
      </c>
    </row>
    <row r="83" spans="1:11" s="7" customFormat="1">
      <c r="A83" s="7" t="s">
        <v>21</v>
      </c>
      <c r="B83">
        <v>-2087.5700000000002</v>
      </c>
      <c r="C83">
        <v>-2208.4299999999998</v>
      </c>
      <c r="D83">
        <v>-3890</v>
      </c>
      <c r="E83">
        <v>-2236</v>
      </c>
      <c r="F83">
        <v>-3256</v>
      </c>
      <c r="G83">
        <v>-12332</v>
      </c>
      <c r="H83">
        <v>-5665</v>
      </c>
      <c r="I83">
        <v>1597</v>
      </c>
      <c r="J83">
        <v>-3573</v>
      </c>
      <c r="K83">
        <v>-6723</v>
      </c>
    </row>
    <row r="84" spans="1:11" s="7" customFormat="1">
      <c r="A84" s="7" t="s">
        <v>22</v>
      </c>
      <c r="B84">
        <v>-3140.34</v>
      </c>
      <c r="C84">
        <v>-2237.09</v>
      </c>
      <c r="D84">
        <v>-4517</v>
      </c>
      <c r="E84">
        <v>-5714</v>
      </c>
      <c r="F84">
        <v>-1471</v>
      </c>
      <c r="G84">
        <v>-3168</v>
      </c>
      <c r="H84">
        <v>-11192</v>
      </c>
      <c r="I84">
        <v>-14508</v>
      </c>
      <c r="J84">
        <v>-15881</v>
      </c>
      <c r="K84">
        <v>-15464</v>
      </c>
    </row>
    <row r="85" spans="1:11" s="1" customFormat="1">
      <c r="A85" s="7" t="s">
        <v>23</v>
      </c>
      <c r="B85">
        <v>311.29000000000002</v>
      </c>
      <c r="C85">
        <v>-622.9</v>
      </c>
      <c r="D85">
        <v>588</v>
      </c>
      <c r="E85">
        <v>378</v>
      </c>
      <c r="F85">
        <v>4244</v>
      </c>
      <c r="G85">
        <v>-2141</v>
      </c>
      <c r="H85">
        <v>2761</v>
      </c>
      <c r="I85">
        <v>3989</v>
      </c>
      <c r="J85">
        <v>-1445</v>
      </c>
      <c r="K85">
        <v>261</v>
      </c>
    </row>
    <row r="86" spans="1:11">
      <c r="A86" s="7"/>
    </row>
    <row r="87" spans="1:11">
      <c r="A87" s="4" t="s">
        <v>501</v>
      </c>
      <c r="B87" s="4">
        <f>B70*B90/10000000</f>
        <v>64658.134659199997</v>
      </c>
      <c r="C87" s="4">
        <f t="shared" ref="C87:K87" si="3">C70*C90/10000000</f>
        <v>57409.571386370008</v>
      </c>
      <c r="D87" s="4">
        <f t="shared" si="3"/>
        <v>62404.653398912</v>
      </c>
      <c r="E87" s="4">
        <f t="shared" si="3"/>
        <v>67426.492377120012</v>
      </c>
      <c r="F87" s="4">
        <f t="shared" si="3"/>
        <v>73744.950889764004</v>
      </c>
      <c r="G87" s="4">
        <f t="shared" si="3"/>
        <v>118424.34478943999</v>
      </c>
      <c r="H87" s="4">
        <f t="shared" si="3"/>
        <v>266658.30065843998</v>
      </c>
      <c r="I87" s="4">
        <f t="shared" si="3"/>
        <v>315802.775547</v>
      </c>
      <c r="J87" s="4">
        <f t="shared" si="3"/>
        <v>294500.50454340002</v>
      </c>
      <c r="K87" s="4">
        <f t="shared" si="3"/>
        <v>0</v>
      </c>
    </row>
    <row r="88" spans="1:11">
      <c r="A88" s="7"/>
    </row>
    <row r="89" spans="1:11">
      <c r="A89" s="7"/>
    </row>
    <row r="90" spans="1:11" s="1" customFormat="1">
      <c r="A90" s="1" t="s">
        <v>54</v>
      </c>
      <c r="B90">
        <v>459.88</v>
      </c>
      <c r="C90">
        <v>407.05</v>
      </c>
      <c r="D90">
        <v>437.38</v>
      </c>
      <c r="E90">
        <v>484.3</v>
      </c>
      <c r="F90">
        <v>543.73</v>
      </c>
      <c r="G90">
        <v>436.4</v>
      </c>
      <c r="H90">
        <v>982.65</v>
      </c>
      <c r="I90">
        <v>1163.75</v>
      </c>
      <c r="J90">
        <v>1085.25</v>
      </c>
      <c r="K90">
        <v>1543.55</v>
      </c>
    </row>
    <row r="92" spans="1:11" s="1" customFormat="1">
      <c r="A92" s="1" t="s">
        <v>53</v>
      </c>
    </row>
    <row r="93" spans="1:11">
      <c r="A93" s="4" t="s">
        <v>66</v>
      </c>
      <c r="B93" s="18">
        <v>281.2</v>
      </c>
      <c r="C93" s="18">
        <v>282.08</v>
      </c>
      <c r="D93" s="18">
        <v>285.36</v>
      </c>
      <c r="E93" s="18">
        <v>278.45</v>
      </c>
      <c r="F93" s="18">
        <v>271.26</v>
      </c>
      <c r="G93" s="18">
        <v>271.37</v>
      </c>
      <c r="H93" s="18">
        <v>271.37</v>
      </c>
      <c r="I93" s="18">
        <v>271.37</v>
      </c>
      <c r="J93" s="18">
        <v>271.37</v>
      </c>
      <c r="K93" s="18">
        <v>271.37</v>
      </c>
    </row>
    <row r="95" spans="1:11">
      <c r="A95" s="4" t="s">
        <v>461</v>
      </c>
      <c r="B95" s="4">
        <f>B93*B90</f>
        <v>129318.25599999999</v>
      </c>
      <c r="C95" s="4">
        <f t="shared" ref="C95:K95" si="4">C93*C90</f>
        <v>114820.66399999999</v>
      </c>
      <c r="D95" s="4">
        <f t="shared" si="4"/>
        <v>124810.7568</v>
      </c>
      <c r="E95" s="4">
        <f t="shared" si="4"/>
        <v>134853.33499999999</v>
      </c>
      <c r="F95" s="4">
        <f t="shared" si="4"/>
        <v>147492.1998</v>
      </c>
      <c r="G95" s="4">
        <f t="shared" si="4"/>
        <v>118425.868</v>
      </c>
      <c r="H95" s="4">
        <f t="shared" si="4"/>
        <v>266661.73050000001</v>
      </c>
      <c r="I95" s="4">
        <f t="shared" si="4"/>
        <v>315806.83750000002</v>
      </c>
      <c r="J95" s="4">
        <f t="shared" si="4"/>
        <v>294504.29249999998</v>
      </c>
      <c r="K95" s="4">
        <f t="shared" si="4"/>
        <v>418873.16349999997</v>
      </c>
    </row>
    <row r="96" spans="1:11">
      <c r="A96" s="4" t="s">
        <v>343</v>
      </c>
    </row>
  </sheetData>
  <mergeCells count="2">
    <mergeCell ref="E1:K1"/>
    <mergeCell ref="E2:K2"/>
  </mergeCells>
  <conditionalFormatting sqref="E1:K1">
    <cfRule type="cellIs" dxfId="2"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24"/>
  <sheetViews>
    <sheetView zoomScale="115" zoomScaleNormal="115" zoomScalePageLayoutView="150" workbookViewId="0">
      <pane xSplit="1" ySplit="3" topLeftCell="B4" activePane="bottomRight" state="frozen"/>
      <selection activeCell="V10" sqref="V10"/>
      <selection pane="topRight" activeCell="V10" sqref="V10"/>
      <selection pane="bottomLeft" activeCell="V10" sqref="V10"/>
      <selection pane="bottomRight" activeCell="V10" sqref="V10"/>
    </sheetView>
  </sheetViews>
  <sheetFormatPr defaultColWidth="8.77734375" defaultRowHeight="14.4"/>
  <cols>
    <col min="1" max="1" width="26.77734375" style="5" bestFit="1" customWidth="1"/>
    <col min="2" max="6" width="13.44140625" style="5" customWidth="1"/>
    <col min="7" max="11" width="13.44140625" style="5" bestFit="1" customWidth="1"/>
    <col min="12" max="16384" width="8.77734375" style="5"/>
  </cols>
  <sheetData>
    <row r="1" spans="1:11" s="6" customFormat="1">
      <c r="A1" s="6" t="e">
        <f>#REF!</f>
        <v>#REF!</v>
      </c>
      <c r="E1" t="str">
        <f>UPDATE</f>
        <v/>
      </c>
      <c r="F1"/>
      <c r="J1" s="3" t="s">
        <v>1</v>
      </c>
      <c r="K1" s="3"/>
    </row>
    <row r="3" spans="1:11" s="2" customFormat="1">
      <c r="A3" s="9" t="s">
        <v>2</v>
      </c>
      <c r="B3" s="10">
        <f>'Data Sheet'!B81</f>
        <v>42185</v>
      </c>
      <c r="C3" s="10">
        <f>'Data Sheet'!C81</f>
        <v>42460</v>
      </c>
      <c r="D3" s="10">
        <f>'Data Sheet'!D81</f>
        <v>42825</v>
      </c>
      <c r="E3" s="10">
        <f>'Data Sheet'!E81</f>
        <v>43190</v>
      </c>
      <c r="F3" s="10">
        <f>'Data Sheet'!F81</f>
        <v>43555</v>
      </c>
      <c r="G3" s="10">
        <f>'Data Sheet'!G81</f>
        <v>43921</v>
      </c>
      <c r="H3" s="10">
        <f>'Data Sheet'!H81</f>
        <v>44286</v>
      </c>
      <c r="I3" s="10">
        <f>'Data Sheet'!I81</f>
        <v>44651</v>
      </c>
      <c r="J3" s="10">
        <f>'Data Sheet'!J81</f>
        <v>45016</v>
      </c>
      <c r="K3" s="10">
        <f>'Data Sheet'!K81</f>
        <v>45382</v>
      </c>
    </row>
    <row r="4" spans="1:11" s="6" customFormat="1">
      <c r="A4" s="6" t="s">
        <v>20</v>
      </c>
      <c r="B4" s="1">
        <f>'Data Sheet'!B82</f>
        <v>5539.2</v>
      </c>
      <c r="C4" s="1">
        <f>'Data Sheet'!C82</f>
        <v>3822.62</v>
      </c>
      <c r="D4" s="1">
        <f>'Data Sheet'!D82</f>
        <v>8995</v>
      </c>
      <c r="E4" s="1">
        <f>'Data Sheet'!E82</f>
        <v>8328</v>
      </c>
      <c r="F4" s="1">
        <f>'Data Sheet'!F82</f>
        <v>8971</v>
      </c>
      <c r="G4" s="1">
        <f>'Data Sheet'!G82</f>
        <v>13359</v>
      </c>
      <c r="H4" s="1">
        <f>'Data Sheet'!H82</f>
        <v>19618</v>
      </c>
      <c r="I4" s="1">
        <f>'Data Sheet'!I82</f>
        <v>16900</v>
      </c>
      <c r="J4" s="1">
        <f>'Data Sheet'!J82</f>
        <v>18009</v>
      </c>
      <c r="K4" s="1">
        <f>'Data Sheet'!K82</f>
        <v>22448</v>
      </c>
    </row>
    <row r="5" spans="1:11">
      <c r="A5" s="5" t="s">
        <v>21</v>
      </c>
      <c r="B5" s="7">
        <f>'Data Sheet'!B83</f>
        <v>-2087.5700000000002</v>
      </c>
      <c r="C5" s="7">
        <f>'Data Sheet'!C83</f>
        <v>-2208.4299999999998</v>
      </c>
      <c r="D5" s="7">
        <f>'Data Sheet'!D83</f>
        <v>-3890</v>
      </c>
      <c r="E5" s="7">
        <f>'Data Sheet'!E83</f>
        <v>-2236</v>
      </c>
      <c r="F5" s="7">
        <f>'Data Sheet'!F83</f>
        <v>-3256</v>
      </c>
      <c r="G5" s="7">
        <f>'Data Sheet'!G83</f>
        <v>-12332</v>
      </c>
      <c r="H5" s="7">
        <f>'Data Sheet'!H83</f>
        <v>-5665</v>
      </c>
      <c r="I5" s="7">
        <f>'Data Sheet'!I83</f>
        <v>1597</v>
      </c>
      <c r="J5" s="7">
        <f>'Data Sheet'!J83</f>
        <v>-3573</v>
      </c>
      <c r="K5" s="7">
        <f>'Data Sheet'!K83</f>
        <v>-6723</v>
      </c>
    </row>
    <row r="6" spans="1:11">
      <c r="A6" s="5" t="s">
        <v>22</v>
      </c>
      <c r="B6" s="7">
        <f>'Data Sheet'!B84</f>
        <v>-3140.34</v>
      </c>
      <c r="C6" s="7">
        <f>'Data Sheet'!C84</f>
        <v>-2237.09</v>
      </c>
      <c r="D6" s="7">
        <f>'Data Sheet'!D84</f>
        <v>-4517</v>
      </c>
      <c r="E6" s="7">
        <f>'Data Sheet'!E84</f>
        <v>-5714</v>
      </c>
      <c r="F6" s="7">
        <f>'Data Sheet'!F84</f>
        <v>-1471</v>
      </c>
      <c r="G6" s="7">
        <f>'Data Sheet'!G84</f>
        <v>-3168</v>
      </c>
      <c r="H6" s="7">
        <f>'Data Sheet'!H84</f>
        <v>-11192</v>
      </c>
      <c r="I6" s="7">
        <f>'Data Sheet'!I84</f>
        <v>-14508</v>
      </c>
      <c r="J6" s="7">
        <f>'Data Sheet'!J84</f>
        <v>-15881</v>
      </c>
      <c r="K6" s="7">
        <f>'Data Sheet'!K84</f>
        <v>-15464</v>
      </c>
    </row>
    <row r="7" spans="1:11" s="6" customFormat="1">
      <c r="A7" s="6" t="s">
        <v>23</v>
      </c>
      <c r="B7" s="1">
        <f>'Data Sheet'!B85</f>
        <v>311.29000000000002</v>
      </c>
      <c r="C7" s="1">
        <f>'Data Sheet'!C85</f>
        <v>-622.9</v>
      </c>
      <c r="D7" s="1">
        <f>'Data Sheet'!D85</f>
        <v>588</v>
      </c>
      <c r="E7" s="1">
        <f>'Data Sheet'!E85</f>
        <v>378</v>
      </c>
      <c r="F7" s="1">
        <f>'Data Sheet'!F85</f>
        <v>4244</v>
      </c>
      <c r="G7" s="1">
        <f>'Data Sheet'!G85</f>
        <v>-2141</v>
      </c>
      <c r="H7" s="1">
        <f>'Data Sheet'!H85</f>
        <v>2761</v>
      </c>
      <c r="I7" s="1">
        <f>'Data Sheet'!I85</f>
        <v>3989</v>
      </c>
      <c r="J7" s="1">
        <f>'Data Sheet'!J85</f>
        <v>-1445</v>
      </c>
      <c r="K7" s="1">
        <f>'Data Sheet'!K85</f>
        <v>261</v>
      </c>
    </row>
    <row r="8" spans="1:11">
      <c r="A8" s="17"/>
      <c r="B8" s="7"/>
      <c r="C8" s="7"/>
      <c r="D8" s="7"/>
      <c r="E8" s="7"/>
      <c r="F8" s="7"/>
      <c r="G8" s="7"/>
      <c r="H8" s="7"/>
      <c r="I8" s="7"/>
      <c r="J8" s="7"/>
      <c r="K8" s="7"/>
    </row>
    <row r="24" s="17" customFormat="1"/>
  </sheetData>
  <hyperlinks>
    <hyperlink ref="J1" r:id="rId1" xr:uid="{00000000-0004-0000-0300-000000000000}"/>
  </hyperlinks>
  <printOptions gridLines="1"/>
  <pageMargins left="0.7" right="0.7" top="0.75" bottom="0.75" header="0.3" footer="0.3"/>
  <pageSetup paperSize="9" scale="81" orientation="landscape"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zoomScale="150" zoomScaleNormal="150" zoomScalePageLayoutView="150" workbookViewId="0">
      <selection activeCell="V10" sqref="V10"/>
    </sheetView>
  </sheetViews>
  <sheetFormatPr defaultColWidth="8.77734375" defaultRowHeight="14.4"/>
  <cols>
    <col min="1" max="1" width="8.77734375" style="6"/>
    <col min="2" max="2" width="10.44140625" style="8" customWidth="1"/>
    <col min="3" max="3" width="13.33203125" style="14" customWidth="1"/>
    <col min="4" max="5" width="8.77734375" style="8"/>
    <col min="6" max="6" width="6.77734375" style="8" customWidth="1"/>
    <col min="7" max="16384" width="8.77734375" style="8"/>
  </cols>
  <sheetData>
    <row r="1" spans="1:7" ht="21">
      <c r="A1" s="13" t="s">
        <v>42</v>
      </c>
    </row>
    <row r="3" spans="1:7">
      <c r="A3" s="6" t="s">
        <v>34</v>
      </c>
    </row>
    <row r="4" spans="1:7">
      <c r="B4" s="8" t="s">
        <v>67</v>
      </c>
    </row>
    <row r="5" spans="1:7">
      <c r="B5" s="8" t="s">
        <v>35</v>
      </c>
    </row>
    <row r="7" spans="1:7">
      <c r="A7" s="6" t="s">
        <v>36</v>
      </c>
    </row>
    <row r="8" spans="1:7">
      <c r="B8" s="8" t="s">
        <v>37</v>
      </c>
      <c r="C8" s="15" t="s">
        <v>68</v>
      </c>
    </row>
    <row r="10" spans="1:7">
      <c r="A10" s="6" t="s">
        <v>38</v>
      </c>
    </row>
    <row r="11" spans="1:7">
      <c r="B11" s="8" t="s">
        <v>39</v>
      </c>
    </row>
    <row r="14" spans="1:7">
      <c r="A14" s="6" t="s">
        <v>40</v>
      </c>
    </row>
    <row r="15" spans="1:7">
      <c r="B15" s="8" t="s">
        <v>41</v>
      </c>
    </row>
    <row r="16" spans="1:7">
      <c r="B16" s="8" t="s">
        <v>69</v>
      </c>
      <c r="G16" s="16"/>
    </row>
  </sheetData>
  <hyperlinks>
    <hyperlink ref="C8" r:id="rId1" display=" http://www.screener.in/excel" xr:uid="{00000000-0004-0000-0400-000000000000}"/>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74C9A-F066-43BE-AB17-A26226CAD7D9}">
  <sheetPr codeName="Sheet22"/>
  <dimension ref="B1:U116"/>
  <sheetViews>
    <sheetView showGridLines="0" showWhiteSpace="0" view="pageLayout" topLeftCell="A16" zoomScale="98" zoomScaleNormal="122" zoomScaleSheetLayoutView="33" zoomScalePageLayoutView="98" workbookViewId="0">
      <selection activeCell="L25" sqref="L25"/>
    </sheetView>
  </sheetViews>
  <sheetFormatPr defaultRowHeight="14.4"/>
  <cols>
    <col min="1" max="1" width="1.88671875" customWidth="1"/>
    <col min="2" max="2" width="11.109375" bestFit="1" customWidth="1"/>
    <col min="3" max="3" width="7.88671875" customWidth="1"/>
    <col min="4" max="4" width="8.44140625" style="265" customWidth="1"/>
    <col min="5" max="5" width="3.5546875" customWidth="1"/>
    <col min="6" max="6" width="11.109375" bestFit="1" customWidth="1"/>
    <col min="7" max="7" width="9.33203125" customWidth="1"/>
    <col min="8" max="8" width="8.6640625" customWidth="1"/>
    <col min="9" max="9" width="3.5546875" customWidth="1"/>
    <col min="10" max="10" width="17.88671875" customWidth="1"/>
  </cols>
  <sheetData>
    <row r="1" spans="2:17">
      <c r="B1" s="21"/>
      <c r="C1" s="21"/>
      <c r="D1" s="21"/>
      <c r="E1" s="21"/>
      <c r="F1" s="21"/>
      <c r="G1" s="21"/>
      <c r="H1" s="21"/>
      <c r="I1" s="510" t="s">
        <v>169</v>
      </c>
      <c r="J1" s="510"/>
      <c r="K1" s="510"/>
      <c r="L1" s="510"/>
      <c r="M1" s="21"/>
      <c r="N1" s="510"/>
      <c r="O1" s="510"/>
      <c r="P1" s="510"/>
    </row>
    <row r="2" spans="2:17">
      <c r="B2" s="21"/>
      <c r="C2" s="21"/>
      <c r="D2" s="21"/>
      <c r="E2" s="21"/>
      <c r="F2" s="21"/>
      <c r="G2" s="61"/>
      <c r="H2" s="87"/>
      <c r="I2" s="511" t="s">
        <v>170</v>
      </c>
      <c r="J2" s="511"/>
      <c r="K2" s="511"/>
      <c r="L2" s="511"/>
      <c r="M2" s="265"/>
    </row>
    <row r="3" spans="2:17">
      <c r="B3" s="21"/>
      <c r="C3" s="21"/>
      <c r="D3" s="21"/>
      <c r="E3" s="21"/>
      <c r="F3" s="21"/>
      <c r="G3" s="21"/>
      <c r="H3" s="21"/>
      <c r="I3" s="21"/>
      <c r="J3" s="21"/>
      <c r="K3" s="21"/>
      <c r="L3" s="21"/>
      <c r="M3" s="266"/>
    </row>
    <row r="4" spans="2:17" ht="14.4" customHeight="1">
      <c r="B4" s="577" t="s">
        <v>516</v>
      </c>
      <c r="C4" s="578"/>
      <c r="D4" s="578"/>
      <c r="E4" s="578"/>
      <c r="F4" s="578"/>
      <c r="G4" s="578"/>
      <c r="H4" s="578"/>
      <c r="I4" s="578"/>
      <c r="J4" s="578"/>
      <c r="K4" s="21"/>
      <c r="L4" s="21"/>
      <c r="M4" s="21"/>
    </row>
    <row r="5" spans="2:17">
      <c r="B5" s="578"/>
      <c r="C5" s="578"/>
      <c r="D5" s="578"/>
      <c r="E5" s="578"/>
      <c r="F5" s="578"/>
      <c r="G5" s="578"/>
      <c r="H5" s="578"/>
      <c r="I5" s="578"/>
      <c r="J5" s="578"/>
      <c r="K5" s="21"/>
      <c r="L5" s="21"/>
      <c r="M5" s="21"/>
      <c r="Q5" s="21"/>
    </row>
    <row r="7" spans="2:17">
      <c r="D7"/>
    </row>
    <row r="8" spans="2:17" ht="23.4">
      <c r="B8" s="81"/>
      <c r="C8" s="579" t="s">
        <v>181</v>
      </c>
      <c r="D8" s="579"/>
      <c r="E8" s="579"/>
      <c r="F8" s="579"/>
      <c r="G8" s="579"/>
      <c r="H8" s="579"/>
      <c r="I8" s="579"/>
      <c r="J8" s="579"/>
    </row>
    <row r="9" spans="2:17">
      <c r="D9"/>
    </row>
    <row r="10" spans="2:17">
      <c r="B10" s="576" t="str">
        <f>B4&amp;" Monthly Returns "</f>
        <v xml:space="preserve">TCS Monthly Returns </v>
      </c>
      <c r="C10" s="576"/>
      <c r="D10" s="576"/>
      <c r="E10" s="79"/>
      <c r="F10" s="550" t="s">
        <v>512</v>
      </c>
      <c r="G10" s="550"/>
      <c r="H10" s="550"/>
      <c r="J10" s="550" t="s">
        <v>182</v>
      </c>
      <c r="K10" s="550"/>
      <c r="M10" s="34" t="s">
        <v>183</v>
      </c>
      <c r="N10" s="34"/>
    </row>
    <row r="11" spans="2:17" ht="15" thickBot="1">
      <c r="B11" s="49" t="s">
        <v>180</v>
      </c>
      <c r="C11" s="33" t="s">
        <v>505</v>
      </c>
      <c r="D11" s="33" t="s">
        <v>513</v>
      </c>
      <c r="F11" s="49" t="s">
        <v>180</v>
      </c>
      <c r="G11" s="33" t="s">
        <v>505</v>
      </c>
      <c r="H11" s="33" t="s">
        <v>513</v>
      </c>
    </row>
    <row r="12" spans="2:17">
      <c r="B12" s="267">
        <v>44774</v>
      </c>
      <c r="C12" s="76">
        <v>3056.329346</v>
      </c>
      <c r="F12" s="267">
        <v>44774</v>
      </c>
      <c r="G12" s="76">
        <v>17759.300781000002</v>
      </c>
      <c r="J12" t="s">
        <v>207</v>
      </c>
      <c r="K12">
        <f>N27</f>
        <v>0.98774295166346748</v>
      </c>
      <c r="M12" s="85" t="s">
        <v>184</v>
      </c>
      <c r="N12" s="85"/>
    </row>
    <row r="13" spans="2:17">
      <c r="B13" s="267">
        <v>44805</v>
      </c>
      <c r="C13" s="76">
        <v>2859.6904300000001</v>
      </c>
      <c r="D13" s="32">
        <f>C13/C12-1</f>
        <v>-6.4338261273233832E-2</v>
      </c>
      <c r="F13" s="267">
        <v>44805</v>
      </c>
      <c r="G13" s="76">
        <v>17094.349609000001</v>
      </c>
      <c r="H13" s="80">
        <f>G13/G12-1</f>
        <v>-3.7442418493829788E-2</v>
      </c>
      <c r="J13" t="s">
        <v>208</v>
      </c>
      <c r="K13" s="86">
        <v>0.75</v>
      </c>
      <c r="M13" s="82" t="s">
        <v>185</v>
      </c>
      <c r="N13" s="82">
        <v>0.67786197969930517</v>
      </c>
    </row>
    <row r="14" spans="2:17">
      <c r="B14" s="267">
        <v>44835</v>
      </c>
      <c r="C14" s="76">
        <v>3039.1972660000001</v>
      </c>
      <c r="D14" s="32">
        <f t="shared" ref="D14:D36" si="0">C14/C13-1</f>
        <v>6.2771422429804824E-2</v>
      </c>
      <c r="F14" s="267">
        <v>44835</v>
      </c>
      <c r="G14" s="76">
        <v>18012.199218999998</v>
      </c>
      <c r="H14" s="80">
        <f t="shared" ref="H14:H36" si="1">G14/G13-1</f>
        <v>5.3693157738903263E-2</v>
      </c>
      <c r="M14" s="82" t="s">
        <v>186</v>
      </c>
      <c r="N14" s="82">
        <v>0.4594968635218612</v>
      </c>
    </row>
    <row r="15" spans="2:17">
      <c r="B15" s="267">
        <v>44866</v>
      </c>
      <c r="C15" s="76">
        <v>3235.6704100000002</v>
      </c>
      <c r="D15" s="32">
        <f t="shared" si="0"/>
        <v>6.4646394032390475E-2</v>
      </c>
      <c r="F15" s="267">
        <v>44866</v>
      </c>
      <c r="G15" s="76">
        <v>18758.349609000001</v>
      </c>
      <c r="H15" s="80">
        <f t="shared" si="1"/>
        <v>4.1424724484111497E-2</v>
      </c>
      <c r="J15" t="s">
        <v>209</v>
      </c>
      <c r="K15">
        <v>1</v>
      </c>
      <c r="M15" s="82" t="s">
        <v>187</v>
      </c>
      <c r="N15" s="82">
        <v>0.43492853913649127</v>
      </c>
    </row>
    <row r="16" spans="2:17">
      <c r="B16" s="267">
        <v>44896</v>
      </c>
      <c r="C16" s="76">
        <v>3107.7058109999998</v>
      </c>
      <c r="D16" s="32">
        <f>C16/C15-1</f>
        <v>-3.9548094455022165E-2</v>
      </c>
      <c r="F16" s="267">
        <v>44896</v>
      </c>
      <c r="G16" s="76">
        <v>18105.300781000002</v>
      </c>
      <c r="H16" s="80">
        <f t="shared" si="1"/>
        <v>-3.4813767821379904E-2</v>
      </c>
      <c r="J16" t="s">
        <v>210</v>
      </c>
      <c r="K16" s="86">
        <v>0.25</v>
      </c>
      <c r="M16" s="82" t="s">
        <v>188</v>
      </c>
      <c r="N16" s="82">
        <v>3.5763218230476762E-2</v>
      </c>
    </row>
    <row r="17" spans="2:21" ht="15" thickBot="1">
      <c r="B17" s="267">
        <v>44927</v>
      </c>
      <c r="C17" s="76">
        <v>3205.0390630000002</v>
      </c>
      <c r="D17" s="32">
        <f t="shared" si="0"/>
        <v>3.1319969752439558E-2</v>
      </c>
      <c r="F17" s="267">
        <v>44927</v>
      </c>
      <c r="G17" s="76">
        <v>17662.150390999999</v>
      </c>
      <c r="H17" s="80">
        <f t="shared" si="1"/>
        <v>-2.4476278818027275E-2</v>
      </c>
      <c r="M17" s="83" t="s">
        <v>189</v>
      </c>
      <c r="N17" s="83">
        <v>24</v>
      </c>
    </row>
    <row r="18" spans="2:21">
      <c r="B18" s="267">
        <v>44958</v>
      </c>
      <c r="C18" s="76">
        <v>3225.3239749999998</v>
      </c>
      <c r="D18" s="32">
        <f t="shared" si="0"/>
        <v>6.3290685702321881E-3</v>
      </c>
      <c r="F18" s="267">
        <v>44958</v>
      </c>
      <c r="G18" s="76">
        <v>17303.949218999998</v>
      </c>
      <c r="H18" s="80">
        <f t="shared" si="1"/>
        <v>-2.0280722566065723E-2</v>
      </c>
      <c r="J18" s="346" t="s">
        <v>211</v>
      </c>
      <c r="K18" s="346">
        <f>(K12*K13)+(K15*K16)</f>
        <v>0.99080721374760061</v>
      </c>
    </row>
    <row r="19" spans="2:21" ht="15" thickBot="1">
      <c r="B19" s="267">
        <v>44986</v>
      </c>
      <c r="C19" s="76">
        <v>3121.1992190000001</v>
      </c>
      <c r="D19" s="32">
        <f t="shared" si="0"/>
        <v>-3.2283502930895436E-2</v>
      </c>
      <c r="F19" s="267">
        <v>44986</v>
      </c>
      <c r="G19" s="76">
        <v>17359.75</v>
      </c>
      <c r="H19" s="80">
        <f t="shared" si="1"/>
        <v>3.2247425309555044E-3</v>
      </c>
      <c r="M19" t="s">
        <v>190</v>
      </c>
    </row>
    <row r="20" spans="2:21" ht="16.2">
      <c r="B20" s="267">
        <v>45017</v>
      </c>
      <c r="C20" s="76">
        <v>3134.1967770000001</v>
      </c>
      <c r="D20" s="32">
        <f t="shared" si="0"/>
        <v>4.1642833693147363E-3</v>
      </c>
      <c r="F20" s="267">
        <v>45017</v>
      </c>
      <c r="G20" s="76">
        <v>18065</v>
      </c>
      <c r="H20" s="80">
        <f t="shared" si="1"/>
        <v>4.0625585045867663E-2</v>
      </c>
      <c r="J20" s="34" t="s">
        <v>212</v>
      </c>
      <c r="K20">
        <f>SLOPE(D13:D36,H13:H36)</f>
        <v>0.98774295166346793</v>
      </c>
      <c r="M20" s="84"/>
      <c r="N20" s="84" t="s">
        <v>194</v>
      </c>
      <c r="O20" s="84" t="s">
        <v>195</v>
      </c>
      <c r="P20" s="84" t="s">
        <v>196</v>
      </c>
      <c r="Q20" s="84" t="s">
        <v>197</v>
      </c>
      <c r="R20" s="84" t="s">
        <v>198</v>
      </c>
    </row>
    <row r="21" spans="2:21" ht="16.2">
      <c r="B21" s="267">
        <v>45047</v>
      </c>
      <c r="C21" s="76">
        <v>3202.5905760000001</v>
      </c>
      <c r="D21" s="32">
        <f t="shared" si="0"/>
        <v>2.1821794822169727E-2</v>
      </c>
      <c r="F21" s="267">
        <v>45047</v>
      </c>
      <c r="G21" s="76">
        <v>18534.400390999999</v>
      </c>
      <c r="H21" s="80">
        <f t="shared" si="1"/>
        <v>2.5983968502629295E-2</v>
      </c>
      <c r="J21" s="34" t="s">
        <v>213</v>
      </c>
      <c r="K21" s="270">
        <f>_xlfn.COVARIANCE.S(D12:D36,H12:H36/_xlfn.VAR.S(H13:H36))</f>
        <v>0.98774295166346771</v>
      </c>
      <c r="M21" s="82" t="s">
        <v>191</v>
      </c>
      <c r="N21" s="82">
        <v>1</v>
      </c>
      <c r="O21" s="82">
        <v>2.392104782095985E-2</v>
      </c>
      <c r="P21" s="82">
        <v>2.392104782095985E-2</v>
      </c>
      <c r="Q21" s="82">
        <v>18.702816533775678</v>
      </c>
      <c r="R21" s="82">
        <v>2.7298234913199877E-4</v>
      </c>
    </row>
    <row r="22" spans="2:21" ht="16.2">
      <c r="B22" s="267">
        <v>45078</v>
      </c>
      <c r="C22" s="76">
        <v>3215.0039059999999</v>
      </c>
      <c r="D22" s="32">
        <f t="shared" si="0"/>
        <v>3.8760277673408616E-3</v>
      </c>
      <c r="F22" s="267">
        <v>45078</v>
      </c>
      <c r="G22" s="76">
        <v>19189.050781000002</v>
      </c>
      <c r="H22" s="80">
        <f t="shared" si="1"/>
        <v>3.5320829171138879E-2</v>
      </c>
      <c r="J22" s="34" t="s">
        <v>214</v>
      </c>
      <c r="K22">
        <f>N27</f>
        <v>0.98774295166346748</v>
      </c>
      <c r="M22" s="82" t="s">
        <v>192</v>
      </c>
      <c r="N22" s="82">
        <v>22</v>
      </c>
      <c r="O22" s="82">
        <v>2.8138171120415521E-2</v>
      </c>
      <c r="P22" s="82">
        <v>1.2790077782007055E-3</v>
      </c>
      <c r="Q22" s="82"/>
      <c r="R22" s="82"/>
    </row>
    <row r="23" spans="2:21" ht="15" thickBot="1">
      <c r="B23" s="267">
        <v>45108</v>
      </c>
      <c r="C23" s="76">
        <v>3355.8278810000002</v>
      </c>
      <c r="D23" s="32">
        <f t="shared" si="0"/>
        <v>4.380211630137909E-2</v>
      </c>
      <c r="F23" s="267">
        <v>45108</v>
      </c>
      <c r="G23" s="76">
        <v>19753.800781000002</v>
      </c>
      <c r="H23" s="80">
        <f t="shared" si="1"/>
        <v>2.9430846082245221E-2</v>
      </c>
      <c r="M23" s="83" t="s">
        <v>15</v>
      </c>
      <c r="N23" s="83">
        <v>23</v>
      </c>
      <c r="O23" s="83">
        <v>5.2059218941375371E-2</v>
      </c>
      <c r="P23" s="83"/>
      <c r="Q23" s="83"/>
      <c r="R23" s="83"/>
    </row>
    <row r="24" spans="2:21" ht="15" thickBot="1">
      <c r="B24" s="267">
        <v>45139</v>
      </c>
      <c r="C24" s="76">
        <v>3300.9794919999999</v>
      </c>
      <c r="D24" s="32">
        <f t="shared" si="0"/>
        <v>-1.6344219949581018E-2</v>
      </c>
      <c r="F24" s="267">
        <v>45139</v>
      </c>
      <c r="G24" s="76">
        <v>19253.800781000002</v>
      </c>
      <c r="H24" s="80">
        <f t="shared" si="1"/>
        <v>-2.5311584618233018E-2</v>
      </c>
      <c r="J24" s="34" t="s">
        <v>215</v>
      </c>
    </row>
    <row r="25" spans="2:21">
      <c r="B25" s="267">
        <v>45170</v>
      </c>
      <c r="C25" s="76">
        <v>3469.922607</v>
      </c>
      <c r="D25" s="32">
        <f t="shared" si="0"/>
        <v>5.1179692394162979E-2</v>
      </c>
      <c r="F25" s="267">
        <v>45170</v>
      </c>
      <c r="G25" s="76">
        <v>19638.300781000002</v>
      </c>
      <c r="H25" s="80">
        <f t="shared" si="1"/>
        <v>1.9970083017553097E-2</v>
      </c>
      <c r="J25" s="269" t="s">
        <v>514</v>
      </c>
      <c r="K25" s="268">
        <f>B12</f>
        <v>44774</v>
      </c>
      <c r="M25" s="84"/>
      <c r="N25" s="84" t="s">
        <v>199</v>
      </c>
      <c r="O25" s="84" t="s">
        <v>188</v>
      </c>
      <c r="P25" s="84" t="s">
        <v>200</v>
      </c>
      <c r="Q25" s="84" t="s">
        <v>201</v>
      </c>
      <c r="R25" s="84" t="s">
        <v>202</v>
      </c>
      <c r="S25" s="84" t="s">
        <v>203</v>
      </c>
      <c r="T25" s="84" t="s">
        <v>204</v>
      </c>
      <c r="U25" s="84" t="s">
        <v>205</v>
      </c>
    </row>
    <row r="26" spans="2:21">
      <c r="B26" s="267">
        <v>45200</v>
      </c>
      <c r="C26" s="76">
        <v>3312.7307129999999</v>
      </c>
      <c r="D26" s="32">
        <f t="shared" si="0"/>
        <v>-4.5301268011825768E-2</v>
      </c>
      <c r="F26" s="267">
        <v>45200</v>
      </c>
      <c r="G26" s="76">
        <v>19079.599609000001</v>
      </c>
      <c r="H26" s="80">
        <f t="shared" si="1"/>
        <v>-2.8449567924967445E-2</v>
      </c>
      <c r="J26" s="269" t="s">
        <v>515</v>
      </c>
      <c r="K26" s="268">
        <f>B36</f>
        <v>45496</v>
      </c>
      <c r="M26" s="82" t="s">
        <v>193</v>
      </c>
      <c r="N26" s="82">
        <v>2.0518635289106558E-3</v>
      </c>
      <c r="O26" s="82">
        <v>7.9630731756098177E-3</v>
      </c>
      <c r="P26" s="82">
        <v>0.25767231867155643</v>
      </c>
      <c r="Q26" s="82">
        <v>0.79905474293930723</v>
      </c>
      <c r="R26" s="82">
        <v>-1.4462539467735531E-2</v>
      </c>
      <c r="S26" s="82">
        <v>1.8566266525556843E-2</v>
      </c>
      <c r="T26" s="82">
        <v>-1.4462539467735531E-2</v>
      </c>
      <c r="U26" s="82">
        <v>1.8566266525556843E-2</v>
      </c>
    </row>
    <row r="27" spans="2:21" ht="15" thickBot="1">
      <c r="B27" s="267">
        <v>45231</v>
      </c>
      <c r="C27" s="76">
        <v>3438.4785160000001</v>
      </c>
      <c r="D27" s="32">
        <f t="shared" si="0"/>
        <v>3.7958957094379464E-2</v>
      </c>
      <c r="F27" s="267">
        <v>45231</v>
      </c>
      <c r="G27" s="76">
        <v>20133.150390999999</v>
      </c>
      <c r="H27" s="80">
        <f t="shared" si="1"/>
        <v>5.5218704982835654E-2</v>
      </c>
      <c r="M27" s="83" t="s">
        <v>206</v>
      </c>
      <c r="N27" s="83">
        <v>0.98774295166346748</v>
      </c>
      <c r="O27" s="83">
        <v>0.2283970196473761</v>
      </c>
      <c r="P27" s="83">
        <v>4.3246753096360511</v>
      </c>
      <c r="Q27" s="83">
        <v>2.7298234913199877E-4</v>
      </c>
      <c r="R27" s="83">
        <v>0.51407652382722757</v>
      </c>
      <c r="S27" s="83">
        <v>1.4614093794997074</v>
      </c>
      <c r="T27" s="83">
        <v>0.51407652382722757</v>
      </c>
      <c r="U27" s="83">
        <v>1.4614093794997074</v>
      </c>
    </row>
    <row r="28" spans="2:21">
      <c r="B28" s="267">
        <v>45261</v>
      </c>
      <c r="C28" s="76">
        <v>3739.9714359999998</v>
      </c>
      <c r="D28" s="32">
        <f t="shared" si="0"/>
        <v>8.7682071764324299E-2</v>
      </c>
      <c r="F28" s="267">
        <v>45261</v>
      </c>
      <c r="G28" s="76">
        <v>21731.400390999999</v>
      </c>
      <c r="H28" s="80">
        <f t="shared" si="1"/>
        <v>7.9383999471560829E-2</v>
      </c>
    </row>
    <row r="29" spans="2:21">
      <c r="B29" s="267">
        <v>45292</v>
      </c>
      <c r="C29" s="76">
        <v>3762.2036130000001</v>
      </c>
      <c r="D29" s="32">
        <f t="shared" si="0"/>
        <v>5.9444777534927162E-3</v>
      </c>
      <c r="F29" s="267">
        <v>45292</v>
      </c>
      <c r="G29" s="76">
        <v>21725.699218999998</v>
      </c>
      <c r="H29" s="80">
        <f t="shared" si="1"/>
        <v>-2.6234719794504535E-4</v>
      </c>
    </row>
    <row r="30" spans="2:21">
      <c r="B30" s="267">
        <v>45323</v>
      </c>
      <c r="C30" s="76">
        <v>4056.1303710000002</v>
      </c>
      <c r="D30" s="32">
        <f t="shared" si="0"/>
        <v>7.8126222882876073E-2</v>
      </c>
      <c r="F30" s="267">
        <v>45323</v>
      </c>
      <c r="G30" s="76">
        <v>21982.800781000002</v>
      </c>
      <c r="H30" s="80">
        <f t="shared" si="1"/>
        <v>1.1833983312037999E-2</v>
      </c>
    </row>
    <row r="31" spans="2:21">
      <c r="B31" s="267">
        <v>45352</v>
      </c>
      <c r="C31" s="76">
        <v>3839.4123540000001</v>
      </c>
      <c r="D31" s="32">
        <f t="shared" si="0"/>
        <v>-5.3429746378337084E-2</v>
      </c>
      <c r="F31" s="267">
        <v>45352</v>
      </c>
      <c r="G31" s="76">
        <v>22326.900390999999</v>
      </c>
      <c r="H31" s="80">
        <f t="shared" si="1"/>
        <v>1.5653128708576824E-2</v>
      </c>
    </row>
    <row r="32" spans="2:21" ht="15" customHeight="1">
      <c r="B32" s="267">
        <v>45383</v>
      </c>
      <c r="C32" s="76">
        <v>3784.2917480000001</v>
      </c>
      <c r="D32" s="32">
        <f t="shared" si="0"/>
        <v>-1.435652149802924E-2</v>
      </c>
      <c r="F32" s="267">
        <v>45383</v>
      </c>
      <c r="G32" s="76">
        <v>22604.849609000001</v>
      </c>
      <c r="H32" s="80">
        <f t="shared" si="1"/>
        <v>1.2449073231501684E-2</v>
      </c>
    </row>
    <row r="33" spans="2:21" ht="14.4" customHeight="1">
      <c r="B33" s="267">
        <v>45413</v>
      </c>
      <c r="C33" s="76">
        <v>3636.0166020000001</v>
      </c>
      <c r="D33" s="32">
        <f t="shared" si="0"/>
        <v>-3.9181742813133691E-2</v>
      </c>
      <c r="F33" s="267">
        <v>45413</v>
      </c>
      <c r="G33" s="76">
        <v>22530.699218999998</v>
      </c>
      <c r="H33" s="80">
        <f t="shared" si="1"/>
        <v>-3.2802868093614324E-3</v>
      </c>
    </row>
    <row r="34" spans="2:21">
      <c r="B34" s="267">
        <v>45444</v>
      </c>
      <c r="C34" s="76">
        <v>3895.1032709999999</v>
      </c>
      <c r="D34" s="32">
        <f t="shared" si="0"/>
        <v>7.1255634217260777E-2</v>
      </c>
      <c r="F34" s="267">
        <v>45444</v>
      </c>
      <c r="G34" s="76">
        <v>24010.599609000001</v>
      </c>
      <c r="H34" s="80">
        <f t="shared" si="1"/>
        <v>6.5683731144571489E-2</v>
      </c>
    </row>
    <row r="35" spans="2:21">
      <c r="B35" s="267">
        <v>45474</v>
      </c>
      <c r="C35" s="76">
        <v>4277.4155270000001</v>
      </c>
      <c r="D35" s="32">
        <f t="shared" si="0"/>
        <v>9.8152020473092128E-2</v>
      </c>
      <c r="F35" s="267">
        <v>45474</v>
      </c>
      <c r="G35" s="76">
        <v>24509.25</v>
      </c>
      <c r="H35" s="80">
        <f t="shared" si="1"/>
        <v>2.0767927462048474E-2</v>
      </c>
    </row>
    <row r="36" spans="2:21">
      <c r="B36" s="267">
        <v>45496</v>
      </c>
      <c r="C36" s="76">
        <v>4342.25</v>
      </c>
      <c r="D36" s="32">
        <f t="shared" si="0"/>
        <v>1.5157394129878154E-2</v>
      </c>
      <c r="F36" s="267">
        <v>45496</v>
      </c>
      <c r="G36" s="76">
        <v>24458</v>
      </c>
      <c r="H36" s="80">
        <f t="shared" si="1"/>
        <v>-2.0910472576680661E-3</v>
      </c>
      <c r="M36" s="8"/>
      <c r="N36" s="8"/>
      <c r="O36" s="8"/>
      <c r="P36" s="8"/>
      <c r="Q36" s="8"/>
      <c r="R36" s="8"/>
      <c r="S36" s="8"/>
      <c r="T36" s="8"/>
      <c r="U36" s="8"/>
    </row>
    <row r="37" spans="2:21">
      <c r="B37" s="77"/>
      <c r="C37" s="78"/>
      <c r="D37" s="32"/>
      <c r="F37" s="75"/>
      <c r="G37" s="76"/>
      <c r="H37" s="80"/>
      <c r="M37" s="8"/>
      <c r="N37" s="8"/>
      <c r="O37" s="8"/>
      <c r="P37" s="8"/>
      <c r="Q37" s="8"/>
      <c r="R37" s="8"/>
      <c r="S37" s="8"/>
      <c r="T37" s="8"/>
      <c r="U37" s="8"/>
    </row>
    <row r="38" spans="2:21">
      <c r="B38" s="77"/>
      <c r="C38" s="78"/>
      <c r="D38" s="32"/>
      <c r="F38" s="75"/>
      <c r="G38" s="76"/>
      <c r="H38" s="80"/>
      <c r="M38" s="8"/>
      <c r="N38" s="8"/>
      <c r="O38" s="8"/>
      <c r="P38" s="8"/>
      <c r="Q38" s="8"/>
      <c r="R38" s="8"/>
      <c r="S38" s="8"/>
      <c r="T38" s="8"/>
      <c r="U38" s="8"/>
    </row>
    <row r="39" spans="2:21">
      <c r="B39" s="77"/>
      <c r="C39" s="78"/>
      <c r="D39" s="32"/>
      <c r="F39" s="75"/>
      <c r="G39" s="76"/>
      <c r="H39" s="80"/>
      <c r="M39" s="8"/>
      <c r="N39" s="8"/>
      <c r="O39" s="8"/>
      <c r="P39" s="8"/>
      <c r="Q39" s="8"/>
      <c r="R39" s="8"/>
      <c r="S39" s="8"/>
      <c r="T39" s="8"/>
      <c r="U39" s="8"/>
    </row>
    <row r="40" spans="2:21">
      <c r="B40" s="77"/>
      <c r="C40" s="78"/>
      <c r="D40" s="32"/>
      <c r="F40" s="75"/>
      <c r="G40" s="76"/>
      <c r="H40" s="80"/>
      <c r="M40" s="8"/>
      <c r="N40" s="8"/>
      <c r="O40" s="8"/>
      <c r="P40" s="8"/>
      <c r="Q40" s="8"/>
      <c r="R40" s="8"/>
      <c r="S40" s="8"/>
      <c r="T40" s="8"/>
      <c r="U40" s="8"/>
    </row>
    <row r="41" spans="2:21">
      <c r="B41" s="77"/>
      <c r="C41" s="78"/>
      <c r="D41" s="32"/>
      <c r="F41" s="75"/>
      <c r="G41" s="76"/>
      <c r="H41" s="80"/>
      <c r="M41" s="8"/>
      <c r="N41" s="8"/>
      <c r="O41" s="8"/>
      <c r="P41" s="8"/>
      <c r="Q41" s="8"/>
      <c r="R41" s="8"/>
      <c r="S41" s="8"/>
      <c r="T41" s="8"/>
      <c r="U41" s="8"/>
    </row>
    <row r="42" spans="2:21">
      <c r="B42" s="77"/>
      <c r="C42" s="78"/>
      <c r="D42" s="32"/>
      <c r="F42" s="75"/>
      <c r="G42" s="76"/>
      <c r="H42" s="80"/>
      <c r="M42" s="8"/>
      <c r="N42" s="8"/>
      <c r="O42" s="8"/>
      <c r="P42" s="8"/>
      <c r="Q42" s="8"/>
      <c r="R42" s="8"/>
      <c r="S42" s="8"/>
      <c r="T42" s="8"/>
      <c r="U42" s="8"/>
    </row>
    <row r="43" spans="2:21">
      <c r="B43" s="77"/>
      <c r="C43" s="78"/>
      <c r="D43" s="32"/>
      <c r="F43" s="75"/>
      <c r="G43" s="76"/>
      <c r="H43" s="80"/>
      <c r="M43" s="8"/>
      <c r="N43" s="8"/>
      <c r="O43" s="8"/>
      <c r="P43" s="8"/>
      <c r="Q43" s="8"/>
      <c r="R43" s="8"/>
      <c r="S43" s="8"/>
      <c r="T43" s="8"/>
      <c r="U43" s="8"/>
    </row>
    <row r="44" spans="2:21">
      <c r="B44" s="77"/>
      <c r="C44" s="78"/>
      <c r="D44" s="32"/>
      <c r="F44" s="75"/>
      <c r="G44" s="76"/>
      <c r="H44" s="80"/>
      <c r="M44" s="8"/>
      <c r="N44" s="8"/>
      <c r="O44" s="8"/>
      <c r="P44" s="8"/>
      <c r="Q44" s="8"/>
      <c r="R44" s="8"/>
      <c r="S44" s="8"/>
      <c r="T44" s="8"/>
      <c r="U44" s="8"/>
    </row>
    <row r="45" spans="2:21">
      <c r="B45" s="77"/>
      <c r="C45" s="78"/>
      <c r="D45" s="32"/>
      <c r="F45" s="75"/>
      <c r="G45" s="76"/>
      <c r="H45" s="80"/>
      <c r="M45" s="8"/>
      <c r="N45" s="8"/>
      <c r="O45" s="8"/>
      <c r="P45" s="8"/>
      <c r="Q45" s="8"/>
      <c r="R45" s="8"/>
      <c r="S45" s="8"/>
      <c r="T45" s="8"/>
      <c r="U45" s="8"/>
    </row>
    <row r="46" spans="2:21">
      <c r="B46" s="77"/>
      <c r="C46" s="78"/>
      <c r="D46" s="32"/>
      <c r="F46" s="75"/>
      <c r="G46" s="76"/>
      <c r="H46" s="80"/>
      <c r="M46" s="8"/>
      <c r="N46" s="8"/>
      <c r="O46" s="8"/>
      <c r="P46" s="8"/>
      <c r="Q46" s="8"/>
      <c r="R46" s="8"/>
      <c r="S46" s="8"/>
      <c r="T46" s="8"/>
      <c r="U46" s="8"/>
    </row>
    <row r="47" spans="2:21">
      <c r="B47" s="77"/>
      <c r="C47" s="78"/>
      <c r="D47" s="32"/>
      <c r="F47" s="75"/>
      <c r="G47" s="76"/>
      <c r="H47" s="80"/>
      <c r="M47" s="8"/>
      <c r="N47" s="8"/>
      <c r="O47" s="8"/>
      <c r="P47" s="8"/>
      <c r="Q47" s="8"/>
      <c r="R47" s="8"/>
      <c r="S47" s="8"/>
      <c r="T47" s="8"/>
      <c r="U47" s="8"/>
    </row>
    <row r="48" spans="2:21">
      <c r="B48" s="77"/>
      <c r="C48" s="78"/>
      <c r="D48" s="32"/>
      <c r="F48" s="75"/>
      <c r="G48" s="76"/>
      <c r="H48" s="80"/>
      <c r="M48" s="8"/>
      <c r="N48" s="8"/>
      <c r="O48" s="8"/>
      <c r="P48" s="8"/>
      <c r="Q48" s="8"/>
      <c r="R48" s="8"/>
      <c r="S48" s="8"/>
      <c r="T48" s="8"/>
      <c r="U48" s="8"/>
    </row>
    <row r="49" spans="2:21">
      <c r="B49" s="77"/>
      <c r="C49" s="78"/>
      <c r="D49" s="32"/>
      <c r="F49" s="75"/>
      <c r="G49" s="76"/>
      <c r="H49" s="80"/>
      <c r="M49" s="8"/>
      <c r="N49" s="8"/>
      <c r="O49" s="8"/>
      <c r="P49" s="8"/>
      <c r="Q49" s="8"/>
      <c r="R49" s="8"/>
      <c r="S49" s="8"/>
      <c r="T49" s="8"/>
      <c r="U49" s="8"/>
    </row>
    <row r="50" spans="2:21">
      <c r="B50" s="77"/>
      <c r="C50" s="78"/>
      <c r="D50" s="32"/>
      <c r="F50" s="75"/>
      <c r="G50" s="76"/>
      <c r="H50" s="80"/>
      <c r="M50" s="8"/>
      <c r="N50" s="8"/>
      <c r="O50" s="8"/>
      <c r="P50" s="8"/>
      <c r="Q50" s="8"/>
      <c r="R50" s="8"/>
      <c r="S50" s="8"/>
      <c r="T50" s="8"/>
      <c r="U50" s="8"/>
    </row>
    <row r="51" spans="2:21">
      <c r="B51" s="77"/>
      <c r="C51" s="78"/>
      <c r="D51" s="32"/>
      <c r="F51" s="75"/>
      <c r="G51" s="76"/>
      <c r="H51" s="80"/>
      <c r="M51" s="8"/>
      <c r="N51" s="8"/>
      <c r="O51" s="8"/>
      <c r="P51" s="8"/>
      <c r="Q51" s="8"/>
      <c r="R51" s="8"/>
      <c r="S51" s="8"/>
      <c r="T51" s="8"/>
      <c r="U51" s="8"/>
    </row>
    <row r="52" spans="2:21">
      <c r="B52" s="77"/>
      <c r="C52" s="78"/>
      <c r="D52" s="32"/>
      <c r="F52" s="75"/>
      <c r="G52" s="76"/>
      <c r="H52" s="80"/>
      <c r="M52" s="8"/>
      <c r="N52" s="8"/>
      <c r="O52" s="8"/>
      <c r="P52" s="8"/>
      <c r="Q52" s="8"/>
      <c r="R52" s="8"/>
      <c r="S52" s="8"/>
      <c r="T52" s="8"/>
      <c r="U52" s="8"/>
    </row>
    <row r="53" spans="2:21">
      <c r="B53" s="77"/>
      <c r="C53" s="78"/>
      <c r="D53" s="32"/>
      <c r="F53" s="75"/>
      <c r="G53" s="76"/>
      <c r="H53" s="80"/>
      <c r="M53" s="8"/>
      <c r="N53" s="8"/>
      <c r="O53" s="8"/>
      <c r="P53" s="8"/>
      <c r="Q53" s="8"/>
      <c r="R53" s="8"/>
      <c r="S53" s="8"/>
      <c r="T53" s="8"/>
      <c r="U53" s="8"/>
    </row>
    <row r="54" spans="2:21">
      <c r="B54" s="77"/>
      <c r="C54" s="78"/>
      <c r="D54" s="32"/>
      <c r="F54" s="75"/>
      <c r="G54" s="76"/>
      <c r="H54" s="80"/>
      <c r="M54" s="8"/>
      <c r="N54" s="8"/>
      <c r="O54" s="8"/>
      <c r="P54" s="8"/>
      <c r="Q54" s="8"/>
      <c r="R54" s="8"/>
      <c r="S54" s="8"/>
      <c r="T54" s="8"/>
      <c r="U54" s="8"/>
    </row>
    <row r="55" spans="2:21">
      <c r="B55" s="77"/>
      <c r="C55" s="78"/>
      <c r="D55" s="32"/>
      <c r="F55" s="75"/>
      <c r="G55" s="76"/>
      <c r="H55" s="80"/>
      <c r="M55" s="8"/>
      <c r="N55" s="8"/>
      <c r="O55" s="8"/>
      <c r="P55" s="8"/>
      <c r="Q55" s="8"/>
      <c r="R55" s="8"/>
      <c r="S55" s="8"/>
      <c r="T55" s="8"/>
      <c r="U55" s="8"/>
    </row>
    <row r="56" spans="2:21">
      <c r="B56" s="77"/>
      <c r="C56" s="78"/>
      <c r="D56" s="32"/>
      <c r="F56" s="75"/>
      <c r="G56" s="76"/>
      <c r="H56" s="80"/>
      <c r="M56" s="8"/>
      <c r="N56" s="8"/>
      <c r="O56" s="8"/>
      <c r="P56" s="8"/>
      <c r="Q56" s="8"/>
      <c r="R56" s="8"/>
      <c r="S56" s="8"/>
      <c r="T56" s="8"/>
      <c r="U56" s="8"/>
    </row>
    <row r="57" spans="2:21">
      <c r="B57" s="77"/>
      <c r="C57" s="78"/>
      <c r="D57" s="32"/>
      <c r="F57" s="75"/>
      <c r="G57" s="76"/>
      <c r="H57" s="80"/>
      <c r="M57" s="8"/>
      <c r="N57" s="8"/>
      <c r="O57" s="8"/>
      <c r="P57" s="8"/>
      <c r="Q57" s="8"/>
      <c r="R57" s="8"/>
      <c r="S57" s="8"/>
      <c r="T57" s="8"/>
      <c r="U57" s="8"/>
    </row>
    <row r="58" spans="2:21">
      <c r="B58" s="77"/>
      <c r="C58" s="78"/>
      <c r="D58" s="32"/>
      <c r="F58" s="75"/>
      <c r="G58" s="76"/>
      <c r="H58" s="80"/>
      <c r="M58" s="8"/>
      <c r="N58" s="8"/>
      <c r="O58" s="8"/>
      <c r="P58" s="8"/>
      <c r="Q58" s="8"/>
      <c r="R58" s="8"/>
      <c r="S58" s="8"/>
      <c r="T58" s="8"/>
      <c r="U58" s="8"/>
    </row>
    <row r="59" spans="2:21">
      <c r="B59" s="77"/>
      <c r="C59" s="78"/>
      <c r="D59" s="32"/>
      <c r="F59" s="75"/>
      <c r="G59" s="76"/>
      <c r="H59" s="80"/>
      <c r="M59" s="8"/>
      <c r="N59" s="8"/>
      <c r="O59" s="8"/>
      <c r="P59" s="8"/>
      <c r="Q59" s="8"/>
      <c r="R59" s="8"/>
      <c r="S59" s="8"/>
      <c r="T59" s="8"/>
      <c r="U59" s="8"/>
    </row>
    <row r="60" spans="2:21">
      <c r="B60" s="77"/>
      <c r="C60" s="78"/>
      <c r="D60" s="32"/>
      <c r="F60" s="75"/>
      <c r="G60" s="76"/>
      <c r="H60" s="80"/>
      <c r="M60" s="8"/>
      <c r="N60" s="8"/>
      <c r="O60" s="8"/>
      <c r="P60" s="8"/>
      <c r="Q60" s="8"/>
      <c r="R60" s="8"/>
      <c r="S60" s="8"/>
      <c r="T60" s="8"/>
      <c r="U60" s="8"/>
    </row>
    <row r="61" spans="2:21">
      <c r="B61" s="77"/>
      <c r="C61" s="78"/>
      <c r="D61" s="32"/>
      <c r="F61" s="75"/>
      <c r="G61" s="76"/>
      <c r="H61" s="80"/>
      <c r="M61" s="8"/>
      <c r="N61" s="8"/>
      <c r="O61" s="8"/>
      <c r="P61" s="8"/>
      <c r="Q61" s="8"/>
      <c r="R61" s="8"/>
      <c r="S61" s="8"/>
      <c r="T61" s="8"/>
      <c r="U61" s="8"/>
    </row>
    <row r="62" spans="2:21">
      <c r="B62" s="77"/>
      <c r="C62" s="78"/>
      <c r="D62" s="32"/>
      <c r="F62" s="75"/>
      <c r="G62" s="76"/>
      <c r="H62" s="80"/>
      <c r="M62" s="8"/>
      <c r="N62" s="8"/>
      <c r="O62" s="8"/>
      <c r="P62" s="8"/>
      <c r="Q62" s="8"/>
      <c r="R62" s="8"/>
      <c r="S62" s="8"/>
      <c r="T62" s="8"/>
      <c r="U62" s="8"/>
    </row>
    <row r="63" spans="2:21">
      <c r="B63" s="77"/>
      <c r="C63" s="78"/>
      <c r="D63" s="32"/>
      <c r="F63" s="75"/>
      <c r="G63" s="76"/>
      <c r="H63" s="80"/>
      <c r="M63" s="8"/>
      <c r="N63" s="8"/>
      <c r="O63" s="8"/>
      <c r="P63" s="8"/>
      <c r="Q63" s="8"/>
      <c r="R63" s="8"/>
      <c r="S63" s="8"/>
      <c r="T63" s="8"/>
      <c r="U63" s="8"/>
    </row>
    <row r="64" spans="2:21">
      <c r="B64" s="77"/>
      <c r="C64" s="78"/>
      <c r="D64" s="32"/>
      <c r="F64" s="75"/>
      <c r="G64" s="76"/>
      <c r="H64" s="80"/>
      <c r="M64" s="8"/>
      <c r="N64" s="8"/>
      <c r="O64" s="8"/>
      <c r="P64" s="8"/>
      <c r="Q64" s="8"/>
      <c r="R64" s="8"/>
      <c r="S64" s="8"/>
      <c r="T64" s="8"/>
      <c r="U64" s="8"/>
    </row>
    <row r="65" spans="2:21">
      <c r="B65" s="77"/>
      <c r="C65" s="78"/>
      <c r="D65" s="32"/>
      <c r="F65" s="75"/>
      <c r="G65" s="76"/>
      <c r="H65" s="80"/>
      <c r="M65" s="8"/>
      <c r="N65" s="8"/>
      <c r="O65" s="8"/>
      <c r="P65" s="8"/>
      <c r="Q65" s="8"/>
      <c r="R65" s="8"/>
      <c r="S65" s="8"/>
      <c r="T65" s="8"/>
      <c r="U65" s="8"/>
    </row>
    <row r="66" spans="2:21">
      <c r="B66" s="77"/>
      <c r="C66" s="78"/>
      <c r="D66" s="32"/>
      <c r="F66" s="75"/>
      <c r="G66" s="76"/>
      <c r="H66" s="80"/>
      <c r="M66" s="8"/>
      <c r="N66" s="8"/>
      <c r="O66" s="8"/>
      <c r="P66" s="8"/>
      <c r="Q66" s="8"/>
      <c r="R66" s="8"/>
      <c r="S66" s="8"/>
      <c r="T66" s="8"/>
      <c r="U66" s="8"/>
    </row>
    <row r="67" spans="2:21">
      <c r="B67" s="77"/>
      <c r="C67" s="78"/>
      <c r="D67" s="32"/>
      <c r="F67" s="75"/>
      <c r="G67" s="76"/>
      <c r="H67" s="80"/>
      <c r="M67" s="8"/>
      <c r="N67" s="8"/>
      <c r="O67" s="8"/>
      <c r="P67" s="8"/>
      <c r="Q67" s="8"/>
      <c r="R67" s="8"/>
      <c r="S67" s="8"/>
      <c r="T67" s="8"/>
      <c r="U67" s="8"/>
    </row>
    <row r="68" spans="2:21">
      <c r="B68" s="77"/>
      <c r="C68" s="78"/>
      <c r="D68" s="32"/>
      <c r="F68" s="75"/>
      <c r="G68" s="76"/>
      <c r="H68" s="80"/>
      <c r="M68" s="8"/>
      <c r="N68" s="8"/>
      <c r="O68" s="8"/>
      <c r="P68" s="8"/>
      <c r="Q68" s="8"/>
      <c r="R68" s="8"/>
      <c r="S68" s="8"/>
      <c r="T68" s="8"/>
      <c r="U68" s="8"/>
    </row>
    <row r="69" spans="2:21">
      <c r="B69" s="77"/>
      <c r="C69" s="78"/>
      <c r="D69" s="32"/>
      <c r="F69" s="75"/>
      <c r="G69" s="76"/>
      <c r="H69" s="80"/>
      <c r="M69" s="8"/>
      <c r="N69" s="8"/>
      <c r="O69" s="8"/>
      <c r="P69" s="8"/>
      <c r="Q69" s="8"/>
      <c r="R69" s="8"/>
      <c r="S69" s="8"/>
      <c r="T69" s="8"/>
      <c r="U69" s="8"/>
    </row>
    <row r="70" spans="2:21">
      <c r="B70" s="77"/>
      <c r="C70" s="78"/>
      <c r="D70" s="32"/>
      <c r="F70" s="75"/>
      <c r="G70" s="76"/>
      <c r="H70" s="80"/>
      <c r="M70" s="8"/>
      <c r="N70" s="8"/>
      <c r="O70" s="8"/>
      <c r="P70" s="8"/>
      <c r="Q70" s="8"/>
      <c r="R70" s="8"/>
      <c r="S70" s="8"/>
      <c r="T70" s="8"/>
      <c r="U70" s="8"/>
    </row>
    <row r="71" spans="2:21">
      <c r="B71" s="77"/>
      <c r="C71" s="78"/>
      <c r="D71" s="32"/>
      <c r="F71" s="75"/>
      <c r="G71" s="76"/>
      <c r="H71" s="80"/>
      <c r="M71" s="8"/>
      <c r="N71" s="8"/>
      <c r="O71" s="8"/>
      <c r="P71" s="8"/>
      <c r="Q71" s="8"/>
      <c r="R71" s="8"/>
      <c r="S71" s="8"/>
      <c r="T71" s="8"/>
      <c r="U71" s="8"/>
    </row>
    <row r="72" spans="2:21">
      <c r="B72" s="77"/>
      <c r="C72" s="78"/>
      <c r="D72" s="32"/>
      <c r="F72" s="75"/>
      <c r="G72" s="76"/>
      <c r="H72" s="80"/>
      <c r="M72" s="8"/>
      <c r="N72" s="8"/>
      <c r="O72" s="8"/>
      <c r="P72" s="8"/>
      <c r="Q72" s="8"/>
      <c r="R72" s="8"/>
      <c r="S72" s="8"/>
      <c r="T72" s="8"/>
      <c r="U72" s="8"/>
    </row>
    <row r="73" spans="2:21">
      <c r="B73" s="77"/>
      <c r="C73" s="78"/>
      <c r="D73" s="32"/>
      <c r="F73" s="75"/>
      <c r="G73" s="76"/>
      <c r="H73" s="80"/>
      <c r="M73" s="8"/>
      <c r="N73" s="8"/>
      <c r="O73" s="8"/>
      <c r="P73" s="8"/>
      <c r="Q73" s="8"/>
      <c r="R73" s="8"/>
      <c r="S73" s="8"/>
      <c r="T73" s="8"/>
      <c r="U73" s="8"/>
    </row>
    <row r="74" spans="2:21">
      <c r="B74" s="77"/>
      <c r="C74" s="78"/>
      <c r="D74" s="32"/>
      <c r="F74" s="75"/>
      <c r="G74" s="76"/>
      <c r="H74" s="80"/>
      <c r="M74" s="8"/>
      <c r="N74" s="8"/>
      <c r="O74" s="8"/>
      <c r="P74" s="8"/>
      <c r="Q74" s="8"/>
      <c r="R74" s="8"/>
      <c r="S74" s="8"/>
      <c r="T74" s="8"/>
      <c r="U74" s="8"/>
    </row>
    <row r="75" spans="2:21">
      <c r="B75" s="77"/>
      <c r="C75" s="78"/>
      <c r="D75" s="32"/>
      <c r="F75" s="75"/>
      <c r="G75" s="76"/>
      <c r="H75" s="80"/>
      <c r="M75" s="8"/>
      <c r="N75" s="8"/>
      <c r="O75" s="8"/>
      <c r="P75" s="8"/>
      <c r="Q75" s="8"/>
      <c r="R75" s="8"/>
      <c r="S75" s="8"/>
      <c r="T75" s="8"/>
      <c r="U75" s="8"/>
    </row>
    <row r="76" spans="2:21">
      <c r="B76" s="77"/>
      <c r="C76" s="78"/>
      <c r="D76" s="32"/>
      <c r="F76" s="75"/>
      <c r="G76" s="76"/>
      <c r="H76" s="80"/>
      <c r="M76" s="8"/>
      <c r="N76" s="8"/>
      <c r="O76" s="8"/>
      <c r="P76" s="8"/>
      <c r="Q76" s="8"/>
      <c r="R76" s="8"/>
      <c r="S76" s="8"/>
      <c r="T76" s="8"/>
      <c r="U76" s="8"/>
    </row>
    <row r="77" spans="2:21">
      <c r="B77" s="77"/>
      <c r="C77" s="78"/>
      <c r="D77" s="32"/>
      <c r="F77" s="75"/>
      <c r="G77" s="76"/>
      <c r="H77" s="80"/>
      <c r="M77" s="8"/>
      <c r="N77" s="8"/>
      <c r="O77" s="8"/>
      <c r="P77" s="8"/>
      <c r="Q77" s="8"/>
      <c r="R77" s="8"/>
      <c r="S77" s="8"/>
      <c r="T77" s="8"/>
      <c r="U77" s="8"/>
    </row>
    <row r="78" spans="2:21">
      <c r="B78" s="77"/>
      <c r="C78" s="78"/>
      <c r="D78" s="32"/>
      <c r="F78" s="75"/>
      <c r="G78" s="76"/>
      <c r="H78" s="80"/>
      <c r="M78" s="8"/>
      <c r="N78" s="8"/>
      <c r="O78" s="8"/>
      <c r="P78" s="8"/>
      <c r="Q78" s="8"/>
      <c r="R78" s="8"/>
      <c r="S78" s="8"/>
      <c r="T78" s="8"/>
      <c r="U78" s="8"/>
    </row>
    <row r="79" spans="2:21">
      <c r="B79" s="77"/>
      <c r="C79" s="78"/>
      <c r="D79" s="32"/>
      <c r="F79" s="75"/>
      <c r="G79" s="76"/>
      <c r="H79" s="80"/>
      <c r="M79" s="8"/>
      <c r="N79" s="8"/>
      <c r="O79" s="8"/>
      <c r="P79" s="8"/>
      <c r="Q79" s="8"/>
      <c r="R79" s="8"/>
      <c r="S79" s="8"/>
      <c r="T79" s="8"/>
      <c r="U79" s="8"/>
    </row>
    <row r="80" spans="2:21">
      <c r="B80" s="77"/>
      <c r="C80" s="78"/>
      <c r="D80" s="32"/>
      <c r="F80" s="75"/>
      <c r="G80" s="76"/>
      <c r="H80" s="80"/>
      <c r="M80" s="8"/>
      <c r="N80" s="8"/>
      <c r="O80" s="8"/>
      <c r="P80" s="8"/>
      <c r="Q80" s="8"/>
      <c r="R80" s="8"/>
      <c r="S80" s="8"/>
      <c r="T80" s="8"/>
      <c r="U80" s="8"/>
    </row>
    <row r="81" spans="2:21">
      <c r="B81" s="77"/>
      <c r="C81" s="78"/>
      <c r="D81" s="32"/>
      <c r="F81" s="75"/>
      <c r="G81" s="76"/>
      <c r="H81" s="80"/>
      <c r="M81" s="8"/>
      <c r="N81" s="8"/>
      <c r="O81" s="8"/>
      <c r="P81" s="8"/>
      <c r="Q81" s="8"/>
      <c r="R81" s="8"/>
      <c r="S81" s="8"/>
      <c r="T81" s="8"/>
      <c r="U81" s="8"/>
    </row>
    <row r="82" spans="2:21">
      <c r="B82" s="77"/>
      <c r="C82" s="78"/>
      <c r="D82" s="32"/>
      <c r="F82" s="75"/>
      <c r="G82" s="76"/>
      <c r="H82" s="80"/>
      <c r="M82" s="8"/>
      <c r="N82" s="8"/>
      <c r="O82" s="8"/>
      <c r="P82" s="8"/>
      <c r="Q82" s="8"/>
      <c r="R82" s="8"/>
      <c r="S82" s="8"/>
      <c r="T82" s="8"/>
      <c r="U82" s="8"/>
    </row>
    <row r="83" spans="2:21">
      <c r="B83" s="77"/>
      <c r="C83" s="78"/>
      <c r="D83" s="32"/>
      <c r="F83" s="75"/>
      <c r="G83" s="76"/>
      <c r="H83" s="80"/>
      <c r="M83" s="8"/>
      <c r="N83" s="8"/>
      <c r="O83" s="8"/>
      <c r="P83" s="8"/>
      <c r="Q83" s="8"/>
      <c r="R83" s="8"/>
      <c r="S83" s="8"/>
      <c r="T83" s="8"/>
      <c r="U83" s="8"/>
    </row>
    <row r="84" spans="2:21">
      <c r="B84" s="77"/>
      <c r="C84" s="78"/>
      <c r="D84" s="32"/>
      <c r="F84" s="75"/>
      <c r="G84" s="76"/>
      <c r="H84" s="80"/>
      <c r="M84" s="8"/>
      <c r="N84" s="8"/>
      <c r="O84" s="8"/>
      <c r="P84" s="8"/>
      <c r="Q84" s="8"/>
      <c r="R84" s="8"/>
      <c r="S84" s="8"/>
      <c r="T84" s="8"/>
      <c r="U84" s="8"/>
    </row>
    <row r="85" spans="2:21">
      <c r="B85" s="77"/>
      <c r="C85" s="78"/>
      <c r="D85" s="32"/>
      <c r="F85" s="75"/>
      <c r="G85" s="76"/>
      <c r="H85" s="80"/>
      <c r="M85" s="8"/>
      <c r="N85" s="8"/>
      <c r="O85" s="8"/>
      <c r="P85" s="8"/>
      <c r="Q85" s="8"/>
      <c r="R85" s="8"/>
      <c r="S85" s="8"/>
      <c r="T85" s="8"/>
      <c r="U85" s="8"/>
    </row>
    <row r="86" spans="2:21">
      <c r="B86" s="77"/>
      <c r="C86" s="78"/>
      <c r="D86" s="32"/>
      <c r="F86" s="75"/>
      <c r="G86" s="76"/>
      <c r="H86" s="80"/>
      <c r="M86" s="8"/>
      <c r="N86" s="8"/>
      <c r="O86" s="8"/>
      <c r="P86" s="8"/>
      <c r="Q86" s="8"/>
      <c r="R86" s="8"/>
      <c r="S86" s="8"/>
      <c r="T86" s="8"/>
      <c r="U86" s="8"/>
    </row>
    <row r="87" spans="2:21">
      <c r="B87" s="77"/>
      <c r="C87" s="78"/>
      <c r="D87" s="32"/>
      <c r="F87" s="75"/>
      <c r="G87" s="76"/>
      <c r="H87" s="80"/>
      <c r="M87" s="8"/>
      <c r="N87" s="8"/>
      <c r="O87" s="8"/>
      <c r="P87" s="8"/>
      <c r="Q87" s="8"/>
      <c r="R87" s="8"/>
      <c r="S87" s="8"/>
      <c r="T87" s="8"/>
      <c r="U87" s="8"/>
    </row>
    <row r="88" spans="2:21">
      <c r="B88" s="77"/>
      <c r="C88" s="78"/>
      <c r="D88" s="32"/>
      <c r="F88" s="75"/>
      <c r="G88" s="76"/>
      <c r="H88" s="80"/>
      <c r="M88" s="8"/>
      <c r="N88" s="8"/>
      <c r="O88" s="8"/>
      <c r="P88" s="8"/>
      <c r="Q88" s="8"/>
      <c r="R88" s="8"/>
      <c r="S88" s="8"/>
      <c r="T88" s="8"/>
      <c r="U88" s="8"/>
    </row>
    <row r="89" spans="2:21">
      <c r="B89" s="77"/>
      <c r="C89" s="78"/>
      <c r="D89" s="32"/>
      <c r="F89" s="75"/>
      <c r="G89" s="76"/>
      <c r="H89" s="80"/>
      <c r="M89" s="8"/>
      <c r="N89" s="8"/>
      <c r="O89" s="8"/>
      <c r="P89" s="8"/>
      <c r="Q89" s="8"/>
      <c r="R89" s="8"/>
      <c r="S89" s="8"/>
      <c r="T89" s="8"/>
      <c r="U89" s="8"/>
    </row>
    <row r="90" spans="2:21">
      <c r="B90" s="77"/>
      <c r="C90" s="78"/>
      <c r="D90" s="32"/>
      <c r="F90" s="75"/>
      <c r="G90" s="76"/>
      <c r="H90" s="80"/>
      <c r="M90" s="8"/>
      <c r="N90" s="8"/>
      <c r="O90" s="8"/>
      <c r="P90" s="8"/>
      <c r="Q90" s="8"/>
      <c r="R90" s="8"/>
      <c r="S90" s="8"/>
      <c r="T90" s="8"/>
      <c r="U90" s="8"/>
    </row>
    <row r="91" spans="2:21">
      <c r="B91" s="77"/>
      <c r="C91" s="78"/>
      <c r="D91" s="32"/>
      <c r="F91" s="75"/>
      <c r="G91" s="76"/>
      <c r="H91" s="80"/>
      <c r="M91" s="8"/>
      <c r="N91" s="8"/>
      <c r="O91" s="8"/>
      <c r="P91" s="8"/>
      <c r="Q91" s="8"/>
      <c r="R91" s="8"/>
      <c r="S91" s="8"/>
      <c r="T91" s="8"/>
      <c r="U91" s="8"/>
    </row>
    <row r="92" spans="2:21">
      <c r="B92" s="77"/>
      <c r="C92" s="78"/>
      <c r="D92" s="32"/>
      <c r="F92" s="75"/>
      <c r="G92" s="76"/>
      <c r="H92" s="80"/>
      <c r="M92" s="8"/>
      <c r="N92" s="8"/>
      <c r="O92" s="8"/>
      <c r="P92" s="8"/>
      <c r="Q92" s="8"/>
      <c r="R92" s="8"/>
      <c r="S92" s="8"/>
      <c r="T92" s="8"/>
      <c r="U92" s="8"/>
    </row>
    <row r="93" spans="2:21">
      <c r="B93" s="77"/>
      <c r="C93" s="78"/>
      <c r="D93" s="32"/>
      <c r="F93" s="75"/>
      <c r="G93" s="76"/>
      <c r="H93" s="80"/>
    </row>
    <row r="94" spans="2:21">
      <c r="B94" s="77"/>
      <c r="C94" s="78"/>
      <c r="D94" s="32"/>
      <c r="F94" s="75"/>
      <c r="G94" s="76"/>
      <c r="H94" s="80"/>
    </row>
    <row r="95" spans="2:21">
      <c r="B95" s="77"/>
      <c r="C95" s="78"/>
      <c r="D95" s="32"/>
      <c r="F95" s="75"/>
      <c r="G95" s="76"/>
      <c r="H95" s="80"/>
    </row>
    <row r="96" spans="2:21">
      <c r="B96" s="77"/>
      <c r="C96" s="78"/>
      <c r="D96" s="32"/>
      <c r="F96" s="75"/>
      <c r="G96" s="76"/>
      <c r="H96" s="80"/>
    </row>
    <row r="97" spans="2:8">
      <c r="B97" s="77"/>
      <c r="C97" s="78"/>
      <c r="D97" s="32"/>
      <c r="F97" s="75"/>
      <c r="G97" s="76"/>
      <c r="H97" s="80"/>
    </row>
    <row r="98" spans="2:8">
      <c r="B98" s="77"/>
      <c r="C98" s="78"/>
      <c r="D98" s="32"/>
      <c r="F98" s="75"/>
      <c r="G98" s="76"/>
      <c r="H98" s="80"/>
    </row>
    <row r="99" spans="2:8">
      <c r="B99" s="77"/>
      <c r="C99" s="78"/>
      <c r="D99" s="32"/>
      <c r="F99" s="75"/>
      <c r="G99" s="76"/>
      <c r="H99" s="80"/>
    </row>
    <row r="100" spans="2:8">
      <c r="B100" s="77"/>
      <c r="C100" s="78"/>
      <c r="D100" s="32"/>
      <c r="F100" s="75"/>
      <c r="G100" s="76"/>
      <c r="H100" s="80"/>
    </row>
    <row r="101" spans="2:8">
      <c r="B101" s="77"/>
      <c r="C101" s="78"/>
      <c r="D101" s="32"/>
      <c r="F101" s="75"/>
      <c r="G101" s="76"/>
      <c r="H101" s="80"/>
    </row>
    <row r="102" spans="2:8">
      <c r="B102" s="77"/>
      <c r="C102" s="78"/>
      <c r="D102" s="32"/>
      <c r="F102" s="75"/>
      <c r="G102" s="76"/>
      <c r="H102" s="80"/>
    </row>
    <row r="103" spans="2:8">
      <c r="B103" s="77"/>
      <c r="C103" s="78"/>
      <c r="D103" s="32"/>
      <c r="F103" s="75"/>
      <c r="G103" s="76"/>
      <c r="H103" s="80"/>
    </row>
    <row r="104" spans="2:8">
      <c r="B104" s="77"/>
      <c r="C104" s="78"/>
      <c r="D104" s="32"/>
      <c r="F104" s="75"/>
      <c r="G104" s="76"/>
      <c r="H104" s="80"/>
    </row>
    <row r="105" spans="2:8">
      <c r="B105" s="77"/>
      <c r="C105" s="78"/>
      <c r="D105" s="32"/>
      <c r="F105" s="75"/>
      <c r="G105" s="76"/>
      <c r="H105" s="80"/>
    </row>
    <row r="106" spans="2:8">
      <c r="B106" s="77"/>
      <c r="C106" s="78"/>
      <c r="D106" s="32"/>
      <c r="F106" s="75"/>
      <c r="G106" s="76"/>
      <c r="H106" s="80"/>
    </row>
    <row r="107" spans="2:8">
      <c r="B107" s="77"/>
      <c r="C107" s="78"/>
      <c r="D107" s="32"/>
      <c r="F107" s="75"/>
      <c r="G107" s="76"/>
      <c r="H107" s="80"/>
    </row>
    <row r="108" spans="2:8">
      <c r="B108" s="77"/>
      <c r="C108" s="78"/>
      <c r="D108" s="32"/>
      <c r="F108" s="75"/>
      <c r="G108" s="76"/>
      <c r="H108" s="80"/>
    </row>
    <row r="109" spans="2:8">
      <c r="B109" s="77"/>
      <c r="C109" s="78"/>
      <c r="D109" s="32"/>
      <c r="F109" s="75"/>
      <c r="G109" s="76"/>
      <c r="H109" s="80"/>
    </row>
    <row r="110" spans="2:8">
      <c r="B110" s="77"/>
      <c r="C110" s="78"/>
      <c r="D110" s="32"/>
      <c r="F110" s="75"/>
      <c r="G110" s="76"/>
      <c r="H110" s="80"/>
    </row>
    <row r="111" spans="2:8">
      <c r="B111" s="77"/>
      <c r="C111" s="78"/>
      <c r="D111" s="32"/>
      <c r="F111" s="75"/>
      <c r="G111" s="76"/>
      <c r="H111" s="80"/>
    </row>
    <row r="112" spans="2:8">
      <c r="B112" s="77"/>
      <c r="C112" s="78"/>
      <c r="D112" s="32"/>
      <c r="F112" s="75"/>
      <c r="G112" s="76"/>
      <c r="H112" s="80"/>
    </row>
    <row r="113" spans="2:8">
      <c r="B113" s="77"/>
      <c r="C113" s="78"/>
      <c r="D113" s="32"/>
      <c r="F113" s="75"/>
      <c r="G113" s="76"/>
      <c r="H113" s="80"/>
    </row>
    <row r="114" spans="2:8">
      <c r="B114" s="77"/>
      <c r="C114" s="78"/>
      <c r="D114" s="32"/>
      <c r="F114" s="75"/>
      <c r="G114" s="76"/>
      <c r="H114" s="80"/>
    </row>
    <row r="115" spans="2:8">
      <c r="B115" s="77"/>
      <c r="C115" s="78"/>
      <c r="D115" s="32"/>
      <c r="F115" s="75"/>
      <c r="G115" s="76"/>
      <c r="H115" s="80"/>
    </row>
    <row r="116" spans="2:8">
      <c r="B116" s="77"/>
      <c r="C116" s="78"/>
      <c r="D116" s="32"/>
      <c r="F116" s="75"/>
      <c r="G116" s="76"/>
      <c r="H116" s="80"/>
    </row>
  </sheetData>
  <mergeCells count="8">
    <mergeCell ref="B10:D10"/>
    <mergeCell ref="F10:H10"/>
    <mergeCell ref="J10:K10"/>
    <mergeCell ref="I1:L1"/>
    <mergeCell ref="N1:P1"/>
    <mergeCell ref="I2:L2"/>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33B95-7372-44C0-B725-712806ED7BD7}">
  <sheetPr codeName="Sheet23"/>
  <dimension ref="B1:U116"/>
  <sheetViews>
    <sheetView showGridLines="0" showWhiteSpace="0" view="pageLayout" topLeftCell="A10" zoomScale="98" zoomScaleNormal="122" zoomScaleSheetLayoutView="33" zoomScalePageLayoutView="98" workbookViewId="0">
      <selection activeCell="K16" sqref="K16"/>
    </sheetView>
  </sheetViews>
  <sheetFormatPr defaultRowHeight="14.4"/>
  <cols>
    <col min="1" max="1" width="1.88671875" customWidth="1"/>
    <col min="2" max="2" width="11.109375" bestFit="1" customWidth="1"/>
    <col min="3" max="3" width="7.88671875" customWidth="1"/>
    <col min="4" max="4" width="8.44140625" style="265" customWidth="1"/>
    <col min="5" max="5" width="3.5546875" customWidth="1"/>
    <col min="6" max="6" width="11.109375" bestFit="1" customWidth="1"/>
    <col min="7" max="7" width="9.33203125" customWidth="1"/>
    <col min="8" max="8" width="8.6640625" customWidth="1"/>
    <col min="9" max="9" width="3.5546875" customWidth="1"/>
    <col min="10" max="10" width="17.88671875" customWidth="1"/>
  </cols>
  <sheetData>
    <row r="1" spans="2:17">
      <c r="B1" s="21"/>
      <c r="C1" s="21"/>
      <c r="D1" s="21"/>
      <c r="E1" s="21"/>
      <c r="F1" s="21"/>
      <c r="G1" s="21"/>
      <c r="H1" s="21"/>
      <c r="I1" s="510" t="s">
        <v>169</v>
      </c>
      <c r="J1" s="510"/>
      <c r="K1" s="510"/>
      <c r="L1" s="510"/>
      <c r="M1" s="21"/>
      <c r="N1" s="510"/>
      <c r="O1" s="510"/>
      <c r="P1" s="510"/>
    </row>
    <row r="2" spans="2:17">
      <c r="B2" s="21"/>
      <c r="C2" s="21"/>
      <c r="D2" s="21"/>
      <c r="E2" s="21"/>
      <c r="F2" s="21"/>
      <c r="G2" s="61"/>
      <c r="H2" s="87"/>
      <c r="I2" s="511" t="s">
        <v>170</v>
      </c>
      <c r="J2" s="511"/>
      <c r="K2" s="511"/>
      <c r="L2" s="511"/>
      <c r="M2" s="265"/>
    </row>
    <row r="3" spans="2:17">
      <c r="B3" s="21"/>
      <c r="C3" s="21"/>
      <c r="D3" s="21"/>
      <c r="E3" s="21"/>
      <c r="F3" s="21"/>
      <c r="G3" s="21"/>
      <c r="H3" s="21"/>
      <c r="I3" s="21"/>
      <c r="J3" s="21"/>
      <c r="K3" s="21"/>
      <c r="L3" s="21"/>
      <c r="M3" s="266"/>
    </row>
    <row r="4" spans="2:17" ht="14.4" customHeight="1">
      <c r="B4" s="515" t="s">
        <v>525</v>
      </c>
      <c r="C4" s="533"/>
      <c r="D4" s="533"/>
      <c r="E4" s="533"/>
      <c r="F4" s="533"/>
      <c r="G4" s="533"/>
      <c r="H4" s="533"/>
      <c r="I4" s="533"/>
      <c r="J4" s="533"/>
      <c r="K4" s="21"/>
      <c r="L4" s="21"/>
      <c r="M4" s="21"/>
    </row>
    <row r="5" spans="2:17">
      <c r="B5" s="533"/>
      <c r="C5" s="533"/>
      <c r="D5" s="533"/>
      <c r="E5" s="533"/>
      <c r="F5" s="533"/>
      <c r="G5" s="533"/>
      <c r="H5" s="533"/>
      <c r="I5" s="533"/>
      <c r="J5" s="533"/>
      <c r="K5" s="21"/>
      <c r="L5" s="21"/>
      <c r="M5" s="21"/>
      <c r="O5" s="272"/>
      <c r="Q5" s="21"/>
    </row>
    <row r="7" spans="2:17">
      <c r="D7"/>
    </row>
    <row r="8" spans="2:17" ht="23.4">
      <c r="B8" s="81"/>
      <c r="C8" s="559" t="s">
        <v>181</v>
      </c>
      <c r="D8" s="559"/>
      <c r="E8" s="559"/>
      <c r="F8" s="559"/>
      <c r="G8" s="559"/>
      <c r="H8" s="559"/>
      <c r="I8" s="559"/>
      <c r="J8" s="559"/>
    </row>
    <row r="9" spans="2:17">
      <c r="D9"/>
    </row>
    <row r="10" spans="2:17">
      <c r="B10" s="580" t="str">
        <f>B4&amp;" Monthly Returns "</f>
        <v xml:space="preserve"> Infosys Monthly Returns </v>
      </c>
      <c r="C10" s="580"/>
      <c r="D10" s="580"/>
      <c r="E10" s="79"/>
      <c r="F10" s="534" t="s">
        <v>512</v>
      </c>
      <c r="G10" s="534"/>
      <c r="H10" s="534"/>
      <c r="J10" s="534" t="s">
        <v>182</v>
      </c>
      <c r="K10" s="534"/>
      <c r="M10" s="34" t="s">
        <v>183</v>
      </c>
      <c r="N10" s="34"/>
    </row>
    <row r="11" spans="2:17" ht="15" thickBot="1">
      <c r="B11" s="49" t="s">
        <v>180</v>
      </c>
      <c r="C11" s="33" t="s">
        <v>505</v>
      </c>
      <c r="D11" s="33" t="s">
        <v>513</v>
      </c>
      <c r="F11" s="49" t="s">
        <v>180</v>
      </c>
      <c r="G11" s="33" t="s">
        <v>505</v>
      </c>
      <c r="H11" s="33" t="s">
        <v>513</v>
      </c>
    </row>
    <row r="12" spans="2:17">
      <c r="B12" s="267">
        <v>44774</v>
      </c>
      <c r="C12" s="76">
        <v>1430.5410159999999</v>
      </c>
      <c r="F12" s="267">
        <v>44774</v>
      </c>
      <c r="G12" s="76">
        <v>17759.300781000002</v>
      </c>
      <c r="J12" t="s">
        <v>207</v>
      </c>
      <c r="K12">
        <f>N27</f>
        <v>0.9732690830143037</v>
      </c>
      <c r="M12" s="85" t="s">
        <v>184</v>
      </c>
      <c r="N12" s="85"/>
    </row>
    <row r="13" spans="2:17">
      <c r="B13" s="267">
        <v>44805</v>
      </c>
      <c r="C13" s="76">
        <v>1354.3641359999999</v>
      </c>
      <c r="D13" s="32">
        <f>C13/C12-1</f>
        <v>-5.3250399078386135E-2</v>
      </c>
      <c r="F13" s="267">
        <v>44805</v>
      </c>
      <c r="G13" s="76">
        <v>17094.349609000001</v>
      </c>
      <c r="H13" s="80">
        <f>G13/G12-1</f>
        <v>-3.7442418493829788E-2</v>
      </c>
      <c r="J13" t="s">
        <v>208</v>
      </c>
      <c r="K13" s="86">
        <v>0.75</v>
      </c>
      <c r="M13" s="82" t="s">
        <v>185</v>
      </c>
      <c r="N13" s="82">
        <v>0.45207515346511778</v>
      </c>
    </row>
    <row r="14" spans="2:17">
      <c r="B14" s="267">
        <v>44835</v>
      </c>
      <c r="C14" s="76">
        <v>1473.3725589999999</v>
      </c>
      <c r="D14" s="32">
        <f t="shared" ref="D14:D36" si="0">C14/C13-1</f>
        <v>8.7870329578780382E-2</v>
      </c>
      <c r="F14" s="267">
        <v>44835</v>
      </c>
      <c r="G14" s="76">
        <v>18012.199218999998</v>
      </c>
      <c r="H14" s="80">
        <f t="shared" ref="H14:H36" si="1">G14/G13-1</f>
        <v>5.3693157738903263E-2</v>
      </c>
      <c r="M14" s="82" t="s">
        <v>186</v>
      </c>
      <c r="N14" s="82">
        <v>0.20437194438050979</v>
      </c>
    </row>
    <row r="15" spans="2:17">
      <c r="B15" s="267">
        <v>44866</v>
      </c>
      <c r="C15" s="76">
        <v>1583.725952</v>
      </c>
      <c r="D15" s="32">
        <f t="shared" si="0"/>
        <v>7.4898498907091549E-2</v>
      </c>
      <c r="F15" s="267">
        <v>44866</v>
      </c>
      <c r="G15" s="76">
        <v>18758.349609000001</v>
      </c>
      <c r="H15" s="80">
        <f t="shared" si="1"/>
        <v>4.1424724484111497E-2</v>
      </c>
      <c r="J15" t="s">
        <v>209</v>
      </c>
      <c r="K15">
        <v>1</v>
      </c>
      <c r="M15" s="82" t="s">
        <v>187</v>
      </c>
      <c r="N15" s="82">
        <v>0.16820703276144205</v>
      </c>
    </row>
    <row r="16" spans="2:17">
      <c r="B16" s="267">
        <v>44896</v>
      </c>
      <c r="C16" s="76">
        <v>1460.9470209999999</v>
      </c>
      <c r="D16" s="32">
        <f>C16/C15-1</f>
        <v>-7.7525364059955804E-2</v>
      </c>
      <c r="F16" s="267">
        <v>44896</v>
      </c>
      <c r="G16" s="76">
        <v>18105.300781000002</v>
      </c>
      <c r="H16" s="80">
        <f t="shared" si="1"/>
        <v>-3.4813767821379904E-2</v>
      </c>
      <c r="J16" t="s">
        <v>210</v>
      </c>
      <c r="K16" s="86">
        <v>0.25</v>
      </c>
      <c r="M16" s="82" t="s">
        <v>188</v>
      </c>
      <c r="N16" s="82">
        <v>6.4107988993863288E-2</v>
      </c>
    </row>
    <row r="17" spans="2:21" ht="15" thickBot="1">
      <c r="B17" s="267">
        <v>44927</v>
      </c>
      <c r="C17" s="76">
        <v>1485.696533</v>
      </c>
      <c r="D17" s="32">
        <f t="shared" si="0"/>
        <v>1.6940732034936845E-2</v>
      </c>
      <c r="F17" s="267">
        <v>44927</v>
      </c>
      <c r="G17" s="76">
        <v>17662.150390999999</v>
      </c>
      <c r="H17" s="80">
        <f t="shared" si="1"/>
        <v>-2.4476278818027275E-2</v>
      </c>
      <c r="M17" s="83" t="s">
        <v>189</v>
      </c>
      <c r="N17" s="83">
        <v>24</v>
      </c>
    </row>
    <row r="18" spans="2:21">
      <c r="B18" s="267">
        <v>44958</v>
      </c>
      <c r="C18" s="76">
        <v>1440.944092</v>
      </c>
      <c r="D18" s="32">
        <f t="shared" si="0"/>
        <v>-3.0122195216834458E-2</v>
      </c>
      <c r="F18" s="267">
        <v>44958</v>
      </c>
      <c r="G18" s="76">
        <v>17303.949218999998</v>
      </c>
      <c r="H18" s="80">
        <f t="shared" si="1"/>
        <v>-2.0280722566065723E-2</v>
      </c>
      <c r="J18" s="346" t="s">
        <v>211</v>
      </c>
      <c r="K18" s="346">
        <f>(K12*K13)+(K15*K16)</f>
        <v>0.97995181226072781</v>
      </c>
    </row>
    <row r="19" spans="2:21" ht="15" thickBot="1">
      <c r="B19" s="267">
        <v>44986</v>
      </c>
      <c r="C19" s="76">
        <v>1383.211182</v>
      </c>
      <c r="D19" s="32">
        <f t="shared" si="0"/>
        <v>-4.0066030542425746E-2</v>
      </c>
      <c r="F19" s="267">
        <v>44986</v>
      </c>
      <c r="G19" s="76">
        <v>17359.75</v>
      </c>
      <c r="H19" s="80">
        <f t="shared" si="1"/>
        <v>3.2247425309555044E-3</v>
      </c>
      <c r="M19" t="s">
        <v>190</v>
      </c>
    </row>
    <row r="20" spans="2:21" ht="16.2">
      <c r="B20" s="267">
        <v>45017</v>
      </c>
      <c r="C20" s="76">
        <v>1213.5004879999999</v>
      </c>
      <c r="D20" s="32">
        <f t="shared" si="0"/>
        <v>-0.12269326347883736</v>
      </c>
      <c r="F20" s="267">
        <v>45017</v>
      </c>
      <c r="G20" s="76">
        <v>18065</v>
      </c>
      <c r="H20" s="80">
        <f t="shared" si="1"/>
        <v>4.0625585045867663E-2</v>
      </c>
      <c r="J20" s="34" t="s">
        <v>212</v>
      </c>
      <c r="K20">
        <f>SLOPE(D13:D36,H13:H36)</f>
        <v>0.97326908301430348</v>
      </c>
      <c r="M20" s="84"/>
      <c r="N20" s="84" t="s">
        <v>194</v>
      </c>
      <c r="O20" s="84" t="s">
        <v>195</v>
      </c>
      <c r="P20" s="84" t="s">
        <v>196</v>
      </c>
      <c r="Q20" s="84" t="s">
        <v>197</v>
      </c>
      <c r="R20" s="84" t="s">
        <v>198</v>
      </c>
    </row>
    <row r="21" spans="2:21" ht="16.2">
      <c r="B21" s="267">
        <v>45047</v>
      </c>
      <c r="C21" s="76">
        <v>1276.9967039999999</v>
      </c>
      <c r="D21" s="32">
        <f t="shared" si="0"/>
        <v>5.2324837631214871E-2</v>
      </c>
      <c r="F21" s="267">
        <v>45047</v>
      </c>
      <c r="G21" s="76">
        <v>18534.400390999999</v>
      </c>
      <c r="H21" s="80">
        <f t="shared" si="1"/>
        <v>2.5983968502629295E-2</v>
      </c>
      <c r="J21" s="34" t="s">
        <v>213</v>
      </c>
      <c r="K21" s="270">
        <f>_xlfn.COVARIANCE.S(D12:D36,H12:H36/_xlfn.VAR.S(H13:H36))</f>
        <v>0.9732690830143037</v>
      </c>
      <c r="M21" s="82" t="s">
        <v>191</v>
      </c>
      <c r="N21" s="82">
        <v>1</v>
      </c>
      <c r="O21" s="82">
        <v>2.3225131204001812E-2</v>
      </c>
      <c r="P21" s="82">
        <v>2.3225131204001812E-2</v>
      </c>
      <c r="Q21" s="82">
        <v>5.6511114013826553</v>
      </c>
      <c r="R21" s="82">
        <v>2.6564337595856396E-2</v>
      </c>
    </row>
    <row r="22" spans="2:21" ht="16.2">
      <c r="B22" s="267">
        <v>45078</v>
      </c>
      <c r="C22" s="76">
        <v>1293.657837</v>
      </c>
      <c r="D22" s="32">
        <f t="shared" si="0"/>
        <v>1.3047122946998613E-2</v>
      </c>
      <c r="F22" s="267">
        <v>45078</v>
      </c>
      <c r="G22" s="76">
        <v>19189.050781000002</v>
      </c>
      <c r="H22" s="80">
        <f t="shared" si="1"/>
        <v>3.5320829171138879E-2</v>
      </c>
      <c r="J22" s="34" t="s">
        <v>214</v>
      </c>
      <c r="K22">
        <f>N27</f>
        <v>0.9732690830143037</v>
      </c>
      <c r="M22" s="82" t="s">
        <v>192</v>
      </c>
      <c r="N22" s="82">
        <v>22</v>
      </c>
      <c r="O22" s="82">
        <v>9.0416353562420504E-2</v>
      </c>
      <c r="P22" s="82">
        <v>4.1098342528372959E-3</v>
      </c>
      <c r="Q22" s="82"/>
      <c r="R22" s="82"/>
    </row>
    <row r="23" spans="2:21" ht="15" thickBot="1">
      <c r="B23" s="267">
        <v>45108</v>
      </c>
      <c r="C23" s="76">
        <v>1330.8758539999999</v>
      </c>
      <c r="D23" s="32">
        <f t="shared" si="0"/>
        <v>2.8769598834811561E-2</v>
      </c>
      <c r="F23" s="267">
        <v>45108</v>
      </c>
      <c r="G23" s="76">
        <v>19753.800781000002</v>
      </c>
      <c r="H23" s="80">
        <f t="shared" si="1"/>
        <v>2.9430846082245221E-2</v>
      </c>
      <c r="M23" s="83" t="s">
        <v>15</v>
      </c>
      <c r="N23" s="83">
        <v>23</v>
      </c>
      <c r="O23" s="83">
        <v>0.11364148476642232</v>
      </c>
      <c r="P23" s="83"/>
      <c r="Q23" s="83"/>
      <c r="R23" s="83"/>
    </row>
    <row r="24" spans="2:21" ht="15" thickBot="1">
      <c r="B24" s="267">
        <v>45139</v>
      </c>
      <c r="C24" s="76">
        <v>1409.1655270000001</v>
      </c>
      <c r="D24" s="32">
        <f t="shared" si="0"/>
        <v>5.882567691396412E-2</v>
      </c>
      <c r="F24" s="267">
        <v>45139</v>
      </c>
      <c r="G24" s="76">
        <v>19253.800781000002</v>
      </c>
      <c r="H24" s="80">
        <f t="shared" si="1"/>
        <v>-2.5311584618233018E-2</v>
      </c>
      <c r="J24" s="34" t="s">
        <v>215</v>
      </c>
    </row>
    <row r="25" spans="2:21">
      <c r="B25" s="267">
        <v>45170</v>
      </c>
      <c r="C25" s="76">
        <v>1409.1655270000001</v>
      </c>
      <c r="D25" s="32">
        <f t="shared" si="0"/>
        <v>0</v>
      </c>
      <c r="F25" s="267">
        <v>45170</v>
      </c>
      <c r="G25" s="76">
        <v>19638.300781000002</v>
      </c>
      <c r="H25" s="80">
        <f t="shared" si="1"/>
        <v>1.9970083017553097E-2</v>
      </c>
      <c r="J25" s="269" t="s">
        <v>514</v>
      </c>
      <c r="K25" s="268">
        <f>B12</f>
        <v>44774</v>
      </c>
      <c r="M25" s="84"/>
      <c r="N25" s="84" t="s">
        <v>199</v>
      </c>
      <c r="O25" s="84" t="s">
        <v>188</v>
      </c>
      <c r="P25" s="84" t="s">
        <v>200</v>
      </c>
      <c r="Q25" s="84" t="s">
        <v>201</v>
      </c>
      <c r="R25" s="84" t="s">
        <v>202</v>
      </c>
      <c r="S25" s="84" t="s">
        <v>203</v>
      </c>
      <c r="T25" s="84" t="s">
        <v>204</v>
      </c>
      <c r="U25" s="84" t="s">
        <v>205</v>
      </c>
    </row>
    <row r="26" spans="2:21">
      <c r="B26" s="267">
        <v>45200</v>
      </c>
      <c r="C26" s="76">
        <v>1343.343384</v>
      </c>
      <c r="D26" s="32">
        <f t="shared" si="0"/>
        <v>-4.6710015068371802E-2</v>
      </c>
      <c r="F26" s="267">
        <v>45200</v>
      </c>
      <c r="G26" s="76">
        <v>19079.599609000001</v>
      </c>
      <c r="H26" s="80">
        <f t="shared" si="1"/>
        <v>-2.8449567924967445E-2</v>
      </c>
      <c r="J26" s="269" t="s">
        <v>515</v>
      </c>
      <c r="K26" s="268">
        <f>B36</f>
        <v>45496</v>
      </c>
      <c r="M26" s="82" t="s">
        <v>193</v>
      </c>
      <c r="N26" s="82">
        <v>-9.9740504017453366E-4</v>
      </c>
      <c r="O26" s="82">
        <v>1.4274347577150823E-2</v>
      </c>
      <c r="P26" s="82">
        <v>-6.9873949389539586E-2</v>
      </c>
      <c r="Q26" s="82">
        <v>0.94492524520475774</v>
      </c>
      <c r="R26" s="82">
        <v>-3.060059004232871E-2</v>
      </c>
      <c r="S26" s="82">
        <v>2.8605779961979643E-2</v>
      </c>
      <c r="T26" s="82">
        <v>-3.060059004232871E-2</v>
      </c>
      <c r="U26" s="82">
        <v>2.8605779961979643E-2</v>
      </c>
    </row>
    <row r="27" spans="2:21" ht="15" thickBot="1">
      <c r="B27" s="267">
        <v>45231</v>
      </c>
      <c r="C27" s="76">
        <v>1446.994751</v>
      </c>
      <c r="D27" s="32">
        <f t="shared" si="0"/>
        <v>7.7159249254172835E-2</v>
      </c>
      <c r="F27" s="267">
        <v>45231</v>
      </c>
      <c r="G27" s="76">
        <v>20133.150390999999</v>
      </c>
      <c r="H27" s="80">
        <f t="shared" si="1"/>
        <v>5.5218704982835654E-2</v>
      </c>
      <c r="M27" s="83" t="s">
        <v>206</v>
      </c>
      <c r="N27" s="83">
        <v>0.9732690830143037</v>
      </c>
      <c r="O27" s="83">
        <v>0.40941711474129738</v>
      </c>
      <c r="P27" s="83">
        <v>2.3772066383431314</v>
      </c>
      <c r="Q27" s="83">
        <v>2.6564337595856441E-2</v>
      </c>
      <c r="R27" s="83">
        <v>0.12418995521335474</v>
      </c>
      <c r="S27" s="83">
        <v>1.8223482108152527</v>
      </c>
      <c r="T27" s="83">
        <v>0.12418995521335474</v>
      </c>
      <c r="U27" s="83">
        <v>1.8223482108152527</v>
      </c>
    </row>
    <row r="28" spans="2:21">
      <c r="B28" s="267">
        <v>45261</v>
      </c>
      <c r="C28" s="76">
        <v>1534.253052</v>
      </c>
      <c r="D28" s="32">
        <f t="shared" si="0"/>
        <v>6.0303121997987263E-2</v>
      </c>
      <c r="F28" s="267">
        <v>45261</v>
      </c>
      <c r="G28" s="76">
        <v>21731.400390999999</v>
      </c>
      <c r="H28" s="80">
        <f t="shared" si="1"/>
        <v>7.9383999471560829E-2</v>
      </c>
    </row>
    <row r="29" spans="2:21">
      <c r="B29" s="267">
        <v>45292</v>
      </c>
      <c r="C29" s="76">
        <v>1651.5916749999999</v>
      </c>
      <c r="D29" s="32">
        <f t="shared" si="0"/>
        <v>7.6479315356121402E-2</v>
      </c>
      <c r="F29" s="267">
        <v>45292</v>
      </c>
      <c r="G29" s="76">
        <v>21725.699218999998</v>
      </c>
      <c r="H29" s="80">
        <f t="shared" si="1"/>
        <v>-2.6234719794504535E-4</v>
      </c>
    </row>
    <row r="30" spans="2:21">
      <c r="B30" s="267">
        <v>45323</v>
      </c>
      <c r="C30" s="76">
        <v>1664.5187989999999</v>
      </c>
      <c r="D30" s="32">
        <f t="shared" si="0"/>
        <v>7.8270702109224377E-3</v>
      </c>
      <c r="F30" s="267">
        <v>45323</v>
      </c>
      <c r="G30" s="76">
        <v>21982.800781000002</v>
      </c>
      <c r="H30" s="80">
        <f t="shared" si="1"/>
        <v>1.1833983312037999E-2</v>
      </c>
    </row>
    <row r="31" spans="2:21">
      <c r="B31" s="267">
        <v>45352</v>
      </c>
      <c r="C31" s="76">
        <v>1489.654419</v>
      </c>
      <c r="D31" s="32">
        <f t="shared" si="0"/>
        <v>-0.10505401327101505</v>
      </c>
      <c r="F31" s="267">
        <v>45352</v>
      </c>
      <c r="G31" s="76">
        <v>22326.900390999999</v>
      </c>
      <c r="H31" s="80">
        <f t="shared" si="1"/>
        <v>1.5653128708576824E-2</v>
      </c>
    </row>
    <row r="32" spans="2:21" ht="15" customHeight="1">
      <c r="B32" s="267">
        <v>45383</v>
      </c>
      <c r="C32" s="76">
        <v>1412.588745</v>
      </c>
      <c r="D32" s="32">
        <f t="shared" si="0"/>
        <v>-5.1733927692930171E-2</v>
      </c>
      <c r="F32" s="267">
        <v>45383</v>
      </c>
      <c r="G32" s="76">
        <v>22604.849609000001</v>
      </c>
      <c r="H32" s="80">
        <f t="shared" si="1"/>
        <v>1.2449073231501684E-2</v>
      </c>
    </row>
    <row r="33" spans="2:21" ht="14.4" customHeight="1">
      <c r="B33" s="267">
        <v>45413</v>
      </c>
      <c r="C33" s="76">
        <v>1399.015259</v>
      </c>
      <c r="D33" s="32">
        <f t="shared" si="0"/>
        <v>-9.6089438968310903E-3</v>
      </c>
      <c r="F33" s="267">
        <v>45413</v>
      </c>
      <c r="G33" s="76">
        <v>22530.699218999998</v>
      </c>
      <c r="H33" s="80">
        <f t="shared" si="1"/>
        <v>-3.2802868093614324E-3</v>
      </c>
    </row>
    <row r="34" spans="2:21">
      <c r="B34" s="267">
        <v>45444</v>
      </c>
      <c r="C34" s="76">
        <v>1566.75</v>
      </c>
      <c r="D34" s="32">
        <f t="shared" si="0"/>
        <v>0.11989486170429253</v>
      </c>
      <c r="F34" s="267">
        <v>45444</v>
      </c>
      <c r="G34" s="76">
        <v>24010.599609000001</v>
      </c>
      <c r="H34" s="80">
        <f t="shared" si="1"/>
        <v>6.5683731144571489E-2</v>
      </c>
    </row>
    <row r="35" spans="2:21">
      <c r="B35" s="267">
        <v>45474</v>
      </c>
      <c r="C35" s="76">
        <v>1810.849976</v>
      </c>
      <c r="D35" s="32">
        <f t="shared" si="0"/>
        <v>0.1558002080740386</v>
      </c>
      <c r="F35" s="267">
        <v>45474</v>
      </c>
      <c r="G35" s="76">
        <v>24509.25</v>
      </c>
      <c r="H35" s="80">
        <f t="shared" si="1"/>
        <v>2.0767927462048474E-2</v>
      </c>
    </row>
    <row r="36" spans="2:21">
      <c r="B36" s="267">
        <v>45496</v>
      </c>
      <c r="C36" s="76">
        <v>1825.349976</v>
      </c>
      <c r="D36" s="32">
        <f t="shared" si="0"/>
        <v>8.0072895006073619E-3</v>
      </c>
      <c r="F36" s="267">
        <v>45496</v>
      </c>
      <c r="G36" s="76">
        <v>24458</v>
      </c>
      <c r="H36" s="80">
        <f t="shared" si="1"/>
        <v>-2.0910472576680661E-3</v>
      </c>
      <c r="M36" s="8"/>
      <c r="N36" s="8"/>
      <c r="O36" s="8"/>
      <c r="P36" s="8"/>
      <c r="Q36" s="8"/>
      <c r="R36" s="8"/>
      <c r="S36" s="8"/>
      <c r="T36" s="8"/>
      <c r="U36" s="8"/>
    </row>
    <row r="37" spans="2:21">
      <c r="B37" s="77"/>
      <c r="C37" s="78"/>
      <c r="D37" s="32"/>
      <c r="F37" s="75"/>
      <c r="G37" s="76"/>
      <c r="H37" s="80"/>
      <c r="M37" s="8"/>
      <c r="N37" s="8"/>
      <c r="O37" s="8"/>
      <c r="P37" s="8"/>
      <c r="Q37" s="8"/>
      <c r="R37" s="8"/>
      <c r="S37" s="8"/>
      <c r="T37" s="8"/>
      <c r="U37" s="8"/>
    </row>
    <row r="38" spans="2:21">
      <c r="B38" s="77"/>
      <c r="C38" s="78"/>
      <c r="D38" s="32"/>
      <c r="F38" s="75"/>
      <c r="G38" s="76"/>
      <c r="H38" s="80"/>
      <c r="M38" s="8"/>
      <c r="N38" s="8"/>
      <c r="O38" s="8"/>
      <c r="P38" s="8"/>
      <c r="Q38" s="8"/>
      <c r="R38" s="8"/>
      <c r="S38" s="8"/>
      <c r="T38" s="8"/>
      <c r="U38" s="8"/>
    </row>
    <row r="39" spans="2:21">
      <c r="B39" s="77"/>
      <c r="C39" s="78"/>
      <c r="D39" s="32"/>
      <c r="F39" s="75"/>
      <c r="G39" s="76"/>
      <c r="H39" s="80"/>
      <c r="M39" s="8"/>
      <c r="N39" s="8"/>
      <c r="O39" s="8"/>
      <c r="P39" s="8"/>
      <c r="Q39" s="8"/>
      <c r="R39" s="8"/>
      <c r="S39" s="8"/>
      <c r="T39" s="8"/>
      <c r="U39" s="8"/>
    </row>
    <row r="40" spans="2:21">
      <c r="B40" s="77"/>
      <c r="C40" s="78"/>
      <c r="D40" s="32"/>
      <c r="F40" s="75"/>
      <c r="G40" s="76"/>
      <c r="H40" s="80"/>
      <c r="M40" s="8"/>
      <c r="N40" s="8"/>
      <c r="O40" s="8"/>
      <c r="P40" s="8"/>
      <c r="Q40" s="8"/>
      <c r="R40" s="8"/>
      <c r="S40" s="8"/>
      <c r="T40" s="8"/>
      <c r="U40" s="8"/>
    </row>
    <row r="41" spans="2:21">
      <c r="B41" s="77"/>
      <c r="C41" s="78"/>
      <c r="D41" s="32"/>
      <c r="F41" s="75"/>
      <c r="G41" s="76"/>
      <c r="H41" s="80"/>
      <c r="M41" s="8"/>
      <c r="N41" s="8"/>
      <c r="O41" s="8"/>
      <c r="P41" s="8"/>
      <c r="Q41" s="8"/>
      <c r="R41" s="8"/>
      <c r="S41" s="8"/>
      <c r="T41" s="8"/>
      <c r="U41" s="8"/>
    </row>
    <row r="42" spans="2:21">
      <c r="B42" s="77"/>
      <c r="C42" s="78"/>
      <c r="D42" s="32"/>
      <c r="F42" s="75"/>
      <c r="G42" s="76"/>
      <c r="H42" s="80"/>
      <c r="M42" s="8"/>
      <c r="N42" s="8"/>
      <c r="O42" s="8"/>
      <c r="P42" s="8"/>
      <c r="Q42" s="8"/>
      <c r="R42" s="8"/>
      <c r="S42" s="8"/>
      <c r="T42" s="8"/>
      <c r="U42" s="8"/>
    </row>
    <row r="43" spans="2:21">
      <c r="B43" s="77"/>
      <c r="C43" s="78"/>
      <c r="D43" s="32"/>
      <c r="F43" s="75"/>
      <c r="G43" s="76"/>
      <c r="H43" s="80"/>
      <c r="M43" s="8"/>
      <c r="N43" s="8"/>
      <c r="O43" s="8"/>
      <c r="P43" s="8"/>
      <c r="Q43" s="8"/>
      <c r="R43" s="8"/>
      <c r="S43" s="8"/>
      <c r="T43" s="8"/>
      <c r="U43" s="8"/>
    </row>
    <row r="44" spans="2:21">
      <c r="B44" s="77"/>
      <c r="C44" s="78"/>
      <c r="D44" s="32"/>
      <c r="F44" s="75"/>
      <c r="G44" s="76"/>
      <c r="H44" s="80"/>
      <c r="M44" s="8"/>
      <c r="N44" s="8"/>
      <c r="O44" s="8"/>
      <c r="P44" s="8"/>
      <c r="Q44" s="8"/>
      <c r="R44" s="8"/>
      <c r="S44" s="8"/>
      <c r="T44" s="8"/>
      <c r="U44" s="8"/>
    </row>
    <row r="45" spans="2:21">
      <c r="B45" s="77"/>
      <c r="C45" s="78"/>
      <c r="D45" s="32"/>
      <c r="F45" s="75"/>
      <c r="G45" s="76"/>
      <c r="H45" s="80"/>
      <c r="M45" s="8"/>
      <c r="N45" s="8"/>
      <c r="O45" s="8"/>
      <c r="P45" s="8"/>
      <c r="Q45" s="8"/>
      <c r="R45" s="8"/>
      <c r="S45" s="8"/>
      <c r="T45" s="8"/>
      <c r="U45" s="8"/>
    </row>
    <row r="46" spans="2:21">
      <c r="B46" s="77"/>
      <c r="C46" s="78"/>
      <c r="D46" s="32"/>
      <c r="F46" s="75"/>
      <c r="G46" s="76"/>
      <c r="H46" s="80"/>
      <c r="M46" s="8"/>
      <c r="N46" s="8"/>
      <c r="O46" s="8"/>
      <c r="P46" s="8"/>
      <c r="Q46" s="8"/>
      <c r="R46" s="8"/>
      <c r="S46" s="8"/>
      <c r="T46" s="8"/>
      <c r="U46" s="8"/>
    </row>
    <row r="47" spans="2:21">
      <c r="B47" s="77"/>
      <c r="C47" s="78"/>
      <c r="D47" s="32"/>
      <c r="F47" s="75"/>
      <c r="G47" s="76"/>
      <c r="H47" s="80"/>
      <c r="M47" s="8"/>
      <c r="N47" s="8"/>
      <c r="O47" s="8"/>
      <c r="P47" s="8"/>
      <c r="Q47" s="8"/>
      <c r="R47" s="8"/>
      <c r="S47" s="8"/>
      <c r="T47" s="8"/>
      <c r="U47" s="8"/>
    </row>
    <row r="48" spans="2:21">
      <c r="B48" s="77"/>
      <c r="C48" s="78"/>
      <c r="D48" s="32"/>
      <c r="F48" s="75"/>
      <c r="G48" s="76"/>
      <c r="H48" s="80"/>
      <c r="M48" s="8"/>
      <c r="N48" s="8"/>
      <c r="O48" s="8"/>
      <c r="P48" s="8"/>
      <c r="Q48" s="8"/>
      <c r="R48" s="8"/>
      <c r="S48" s="8"/>
      <c r="T48" s="8"/>
      <c r="U48" s="8"/>
    </row>
    <row r="49" spans="2:21">
      <c r="B49" s="77"/>
      <c r="C49" s="78"/>
      <c r="D49" s="32"/>
      <c r="F49" s="75"/>
      <c r="G49" s="76"/>
      <c r="H49" s="80"/>
      <c r="M49" s="8"/>
      <c r="N49" s="8"/>
      <c r="O49" s="8"/>
      <c r="P49" s="8"/>
      <c r="Q49" s="8"/>
      <c r="R49" s="8"/>
      <c r="S49" s="8"/>
      <c r="T49" s="8"/>
      <c r="U49" s="8"/>
    </row>
    <row r="50" spans="2:21">
      <c r="B50" s="77"/>
      <c r="C50" s="78"/>
      <c r="D50" s="32"/>
      <c r="F50" s="75"/>
      <c r="G50" s="76"/>
      <c r="H50" s="80"/>
      <c r="M50" s="8"/>
      <c r="N50" s="8"/>
      <c r="O50" s="8"/>
      <c r="P50" s="8"/>
      <c r="Q50" s="8"/>
      <c r="R50" s="8"/>
      <c r="S50" s="8"/>
      <c r="T50" s="8"/>
      <c r="U50" s="8"/>
    </row>
    <row r="51" spans="2:21">
      <c r="B51" s="77"/>
      <c r="C51" s="78"/>
      <c r="D51" s="32"/>
      <c r="F51" s="75"/>
      <c r="G51" s="76"/>
      <c r="H51" s="80"/>
      <c r="M51" s="8"/>
      <c r="N51" s="8"/>
      <c r="O51" s="8"/>
      <c r="P51" s="8"/>
      <c r="Q51" s="8"/>
      <c r="R51" s="8"/>
      <c r="S51" s="8"/>
      <c r="T51" s="8"/>
      <c r="U51" s="8"/>
    </row>
    <row r="52" spans="2:21">
      <c r="B52" s="77"/>
      <c r="C52" s="78"/>
      <c r="D52" s="32"/>
      <c r="F52" s="75"/>
      <c r="G52" s="76"/>
      <c r="H52" s="80"/>
      <c r="M52" s="8"/>
      <c r="N52" s="8"/>
      <c r="O52" s="8"/>
      <c r="P52" s="8"/>
      <c r="Q52" s="8"/>
      <c r="R52" s="8"/>
      <c r="S52" s="8"/>
      <c r="T52" s="8"/>
      <c r="U52" s="8"/>
    </row>
    <row r="53" spans="2:21">
      <c r="B53" s="77"/>
      <c r="C53" s="78"/>
      <c r="D53" s="32"/>
      <c r="F53" s="75"/>
      <c r="G53" s="76"/>
      <c r="H53" s="80"/>
      <c r="M53" s="8"/>
      <c r="N53" s="8"/>
      <c r="O53" s="8"/>
      <c r="P53" s="8"/>
      <c r="Q53" s="8"/>
      <c r="R53" s="8"/>
      <c r="S53" s="8"/>
      <c r="T53" s="8"/>
      <c r="U53" s="8"/>
    </row>
    <row r="54" spans="2:21">
      <c r="B54" s="77"/>
      <c r="C54" s="78"/>
      <c r="D54" s="32"/>
      <c r="F54" s="75"/>
      <c r="G54" s="76"/>
      <c r="H54" s="80"/>
      <c r="M54" s="8"/>
      <c r="N54" s="8"/>
      <c r="O54" s="8"/>
      <c r="P54" s="8"/>
      <c r="Q54" s="8"/>
      <c r="R54" s="8"/>
      <c r="S54" s="8"/>
      <c r="T54" s="8"/>
      <c r="U54" s="8"/>
    </row>
    <row r="55" spans="2:21">
      <c r="B55" s="77"/>
      <c r="C55" s="78"/>
      <c r="D55" s="32"/>
      <c r="F55" s="75"/>
      <c r="G55" s="76"/>
      <c r="H55" s="80"/>
      <c r="M55" s="8"/>
      <c r="N55" s="8"/>
      <c r="O55" s="8"/>
      <c r="P55" s="8"/>
      <c r="Q55" s="8"/>
      <c r="R55" s="8"/>
      <c r="S55" s="8"/>
      <c r="T55" s="8"/>
      <c r="U55" s="8"/>
    </row>
    <row r="56" spans="2:21">
      <c r="B56" s="77"/>
      <c r="C56" s="78"/>
      <c r="D56" s="32"/>
      <c r="F56" s="75"/>
      <c r="G56" s="76"/>
      <c r="H56" s="80"/>
      <c r="M56" s="8"/>
      <c r="N56" s="8"/>
      <c r="O56" s="8"/>
      <c r="P56" s="8"/>
      <c r="Q56" s="8"/>
      <c r="R56" s="8"/>
      <c r="S56" s="8"/>
      <c r="T56" s="8"/>
      <c r="U56" s="8"/>
    </row>
    <row r="57" spans="2:21">
      <c r="B57" s="77"/>
      <c r="C57" s="78"/>
      <c r="D57" s="32"/>
      <c r="F57" s="75"/>
      <c r="G57" s="76"/>
      <c r="H57" s="80"/>
      <c r="M57" s="8"/>
      <c r="N57" s="8"/>
      <c r="O57" s="8"/>
      <c r="P57" s="8"/>
      <c r="Q57" s="8"/>
      <c r="R57" s="8"/>
      <c r="S57" s="8"/>
      <c r="T57" s="8"/>
      <c r="U57" s="8"/>
    </row>
    <row r="58" spans="2:21">
      <c r="B58" s="77"/>
      <c r="C58" s="78"/>
      <c r="D58" s="32"/>
      <c r="F58" s="75"/>
      <c r="G58" s="76"/>
      <c r="H58" s="80"/>
      <c r="M58" s="8"/>
      <c r="N58" s="8"/>
      <c r="O58" s="8"/>
      <c r="P58" s="8"/>
      <c r="Q58" s="8"/>
      <c r="R58" s="8"/>
      <c r="S58" s="8"/>
      <c r="T58" s="8"/>
      <c r="U58" s="8"/>
    </row>
    <row r="59" spans="2:21">
      <c r="B59" s="77"/>
      <c r="C59" s="78"/>
      <c r="D59" s="32"/>
      <c r="F59" s="75"/>
      <c r="G59" s="76"/>
      <c r="H59" s="80"/>
      <c r="M59" s="8"/>
      <c r="N59" s="8"/>
      <c r="O59" s="8"/>
      <c r="P59" s="8"/>
      <c r="Q59" s="8"/>
      <c r="R59" s="8"/>
      <c r="S59" s="8"/>
      <c r="T59" s="8"/>
      <c r="U59" s="8"/>
    </row>
    <row r="60" spans="2:21">
      <c r="B60" s="77"/>
      <c r="C60" s="78"/>
      <c r="D60" s="32"/>
      <c r="F60" s="75"/>
      <c r="G60" s="76"/>
      <c r="H60" s="80"/>
      <c r="M60" s="8"/>
      <c r="N60" s="8"/>
      <c r="O60" s="8"/>
      <c r="P60" s="8"/>
      <c r="Q60" s="8"/>
      <c r="R60" s="8"/>
      <c r="S60" s="8"/>
      <c r="T60" s="8"/>
      <c r="U60" s="8"/>
    </row>
    <row r="61" spans="2:21">
      <c r="B61" s="77"/>
      <c r="C61" s="78"/>
      <c r="D61" s="32"/>
      <c r="F61" s="75"/>
      <c r="G61" s="76"/>
      <c r="H61" s="80"/>
      <c r="M61" s="8"/>
      <c r="N61" s="8"/>
      <c r="O61" s="8"/>
      <c r="P61" s="8"/>
      <c r="Q61" s="8"/>
      <c r="R61" s="8"/>
      <c r="S61" s="8"/>
      <c r="T61" s="8"/>
      <c r="U61" s="8"/>
    </row>
    <row r="62" spans="2:21">
      <c r="B62" s="77"/>
      <c r="C62" s="78"/>
      <c r="D62" s="32"/>
      <c r="F62" s="75"/>
      <c r="G62" s="76"/>
      <c r="H62" s="80"/>
      <c r="M62" s="8"/>
      <c r="N62" s="8"/>
      <c r="O62" s="8"/>
      <c r="P62" s="8"/>
      <c r="Q62" s="8"/>
      <c r="R62" s="8"/>
      <c r="S62" s="8"/>
      <c r="T62" s="8"/>
      <c r="U62" s="8"/>
    </row>
    <row r="63" spans="2:21">
      <c r="B63" s="77"/>
      <c r="C63" s="78"/>
      <c r="D63" s="32"/>
      <c r="F63" s="75"/>
      <c r="G63" s="76"/>
      <c r="H63" s="80"/>
      <c r="M63" s="8"/>
      <c r="N63" s="8"/>
      <c r="O63" s="8"/>
      <c r="P63" s="8"/>
      <c r="Q63" s="8"/>
      <c r="R63" s="8"/>
      <c r="S63" s="8"/>
      <c r="T63" s="8"/>
      <c r="U63" s="8"/>
    </row>
    <row r="64" spans="2:21">
      <c r="B64" s="77"/>
      <c r="C64" s="78"/>
      <c r="D64" s="32"/>
      <c r="F64" s="75"/>
      <c r="G64" s="76"/>
      <c r="H64" s="80"/>
      <c r="M64" s="8"/>
      <c r="N64" s="8"/>
      <c r="O64" s="8"/>
      <c r="P64" s="8"/>
      <c r="Q64" s="8"/>
      <c r="R64" s="8"/>
      <c r="S64" s="8"/>
      <c r="T64" s="8"/>
      <c r="U64" s="8"/>
    </row>
    <row r="65" spans="2:21">
      <c r="B65" s="77"/>
      <c r="C65" s="78"/>
      <c r="D65" s="32"/>
      <c r="F65" s="75"/>
      <c r="G65" s="76"/>
      <c r="H65" s="80"/>
      <c r="M65" s="8"/>
      <c r="N65" s="8"/>
      <c r="O65" s="8"/>
      <c r="P65" s="8"/>
      <c r="Q65" s="8"/>
      <c r="R65" s="8"/>
      <c r="S65" s="8"/>
      <c r="T65" s="8"/>
      <c r="U65" s="8"/>
    </row>
    <row r="66" spans="2:21">
      <c r="B66" s="77"/>
      <c r="C66" s="78"/>
      <c r="D66" s="32"/>
      <c r="F66" s="75"/>
      <c r="G66" s="76"/>
      <c r="H66" s="80"/>
      <c r="M66" s="8"/>
      <c r="N66" s="8"/>
      <c r="O66" s="8"/>
      <c r="P66" s="8"/>
      <c r="Q66" s="8"/>
      <c r="R66" s="8"/>
      <c r="S66" s="8"/>
      <c r="T66" s="8"/>
      <c r="U66" s="8"/>
    </row>
    <row r="67" spans="2:21">
      <c r="B67" s="77"/>
      <c r="C67" s="78"/>
      <c r="D67" s="32"/>
      <c r="F67" s="75"/>
      <c r="G67" s="76"/>
      <c r="H67" s="80"/>
      <c r="M67" s="8"/>
      <c r="N67" s="8"/>
      <c r="O67" s="8"/>
      <c r="P67" s="8"/>
      <c r="Q67" s="8"/>
      <c r="R67" s="8"/>
      <c r="S67" s="8"/>
      <c r="T67" s="8"/>
      <c r="U67" s="8"/>
    </row>
    <row r="68" spans="2:21">
      <c r="B68" s="77"/>
      <c r="C68" s="78"/>
      <c r="D68" s="32"/>
      <c r="F68" s="75"/>
      <c r="G68" s="76"/>
      <c r="H68" s="80"/>
      <c r="M68" s="8"/>
      <c r="N68" s="8"/>
      <c r="O68" s="8"/>
      <c r="P68" s="8"/>
      <c r="Q68" s="8"/>
      <c r="R68" s="8"/>
      <c r="S68" s="8"/>
      <c r="T68" s="8"/>
      <c r="U68" s="8"/>
    </row>
    <row r="69" spans="2:21">
      <c r="B69" s="77"/>
      <c r="C69" s="78"/>
      <c r="D69" s="32"/>
      <c r="F69" s="75"/>
      <c r="G69" s="76"/>
      <c r="H69" s="80"/>
      <c r="M69" s="8"/>
      <c r="N69" s="8"/>
      <c r="O69" s="8"/>
      <c r="P69" s="8"/>
      <c r="Q69" s="8"/>
      <c r="R69" s="8"/>
      <c r="S69" s="8"/>
      <c r="T69" s="8"/>
      <c r="U69" s="8"/>
    </row>
    <row r="70" spans="2:21">
      <c r="B70" s="77"/>
      <c r="C70" s="78"/>
      <c r="D70" s="32"/>
      <c r="F70" s="75"/>
      <c r="G70" s="76"/>
      <c r="H70" s="80"/>
      <c r="M70" s="8"/>
      <c r="N70" s="8"/>
      <c r="O70" s="8"/>
      <c r="P70" s="8"/>
      <c r="Q70" s="8"/>
      <c r="R70" s="8"/>
      <c r="S70" s="8"/>
      <c r="T70" s="8"/>
      <c r="U70" s="8"/>
    </row>
    <row r="71" spans="2:21">
      <c r="B71" s="77"/>
      <c r="C71" s="78"/>
      <c r="D71" s="32"/>
      <c r="F71" s="75"/>
      <c r="G71" s="76"/>
      <c r="H71" s="80"/>
      <c r="M71" s="8"/>
      <c r="N71" s="8"/>
      <c r="O71" s="8"/>
      <c r="P71" s="8"/>
      <c r="Q71" s="8"/>
      <c r="R71" s="8"/>
      <c r="S71" s="8"/>
      <c r="T71" s="8"/>
      <c r="U71" s="8"/>
    </row>
    <row r="72" spans="2:21">
      <c r="B72" s="77"/>
      <c r="C72" s="78"/>
      <c r="D72" s="32"/>
      <c r="F72" s="75"/>
      <c r="G72" s="76"/>
      <c r="H72" s="80"/>
      <c r="M72" s="8"/>
      <c r="N72" s="8"/>
      <c r="O72" s="8"/>
      <c r="P72" s="8"/>
      <c r="Q72" s="8"/>
      <c r="R72" s="8"/>
      <c r="S72" s="8"/>
      <c r="T72" s="8"/>
      <c r="U72" s="8"/>
    </row>
    <row r="73" spans="2:21">
      <c r="B73" s="77"/>
      <c r="C73" s="78"/>
      <c r="D73" s="32"/>
      <c r="F73" s="75"/>
      <c r="G73" s="76"/>
      <c r="H73" s="80"/>
      <c r="M73" s="8"/>
      <c r="N73" s="8"/>
      <c r="O73" s="8"/>
      <c r="P73" s="8"/>
      <c r="Q73" s="8"/>
      <c r="R73" s="8"/>
      <c r="S73" s="8"/>
      <c r="T73" s="8"/>
      <c r="U73" s="8"/>
    </row>
    <row r="74" spans="2:21">
      <c r="B74" s="77"/>
      <c r="C74" s="78"/>
      <c r="D74" s="32"/>
      <c r="F74" s="75"/>
      <c r="G74" s="76"/>
      <c r="H74" s="80"/>
      <c r="M74" s="8"/>
      <c r="N74" s="8"/>
      <c r="O74" s="8"/>
      <c r="P74" s="8"/>
      <c r="Q74" s="8"/>
      <c r="R74" s="8"/>
      <c r="S74" s="8"/>
      <c r="T74" s="8"/>
      <c r="U74" s="8"/>
    </row>
    <row r="75" spans="2:21">
      <c r="B75" s="77"/>
      <c r="C75" s="78"/>
      <c r="D75" s="32"/>
      <c r="F75" s="75"/>
      <c r="G75" s="76"/>
      <c r="H75" s="80"/>
      <c r="M75" s="8"/>
      <c r="N75" s="8"/>
      <c r="O75" s="8"/>
      <c r="P75" s="8"/>
      <c r="Q75" s="8"/>
      <c r="R75" s="8"/>
      <c r="S75" s="8"/>
      <c r="T75" s="8"/>
      <c r="U75" s="8"/>
    </row>
    <row r="76" spans="2:21">
      <c r="B76" s="77"/>
      <c r="C76" s="78"/>
      <c r="D76" s="32"/>
      <c r="F76" s="75"/>
      <c r="G76" s="76"/>
      <c r="H76" s="80"/>
      <c r="M76" s="8"/>
      <c r="N76" s="8"/>
      <c r="O76" s="8"/>
      <c r="P76" s="8"/>
      <c r="Q76" s="8"/>
      <c r="R76" s="8"/>
      <c r="S76" s="8"/>
      <c r="T76" s="8"/>
      <c r="U76" s="8"/>
    </row>
    <row r="77" spans="2:21">
      <c r="B77" s="77"/>
      <c r="C77" s="78"/>
      <c r="D77" s="32"/>
      <c r="F77" s="75"/>
      <c r="G77" s="76"/>
      <c r="H77" s="80"/>
      <c r="M77" s="8"/>
      <c r="N77" s="8"/>
      <c r="O77" s="8"/>
      <c r="P77" s="8"/>
      <c r="Q77" s="8"/>
      <c r="R77" s="8"/>
      <c r="S77" s="8"/>
      <c r="T77" s="8"/>
      <c r="U77" s="8"/>
    </row>
    <row r="78" spans="2:21">
      <c r="B78" s="77"/>
      <c r="C78" s="78"/>
      <c r="D78" s="32"/>
      <c r="F78" s="75"/>
      <c r="G78" s="76"/>
      <c r="H78" s="80"/>
      <c r="M78" s="8"/>
      <c r="N78" s="8"/>
      <c r="O78" s="8"/>
      <c r="P78" s="8"/>
      <c r="Q78" s="8"/>
      <c r="R78" s="8"/>
      <c r="S78" s="8"/>
      <c r="T78" s="8"/>
      <c r="U78" s="8"/>
    </row>
    <row r="79" spans="2:21">
      <c r="B79" s="77"/>
      <c r="C79" s="78"/>
      <c r="D79" s="32"/>
      <c r="F79" s="75"/>
      <c r="G79" s="76"/>
      <c r="H79" s="80"/>
      <c r="M79" s="8"/>
      <c r="N79" s="8"/>
      <c r="O79" s="8"/>
      <c r="P79" s="8"/>
      <c r="Q79" s="8"/>
      <c r="R79" s="8"/>
      <c r="S79" s="8"/>
      <c r="T79" s="8"/>
      <c r="U79" s="8"/>
    </row>
    <row r="80" spans="2:21">
      <c r="B80" s="77"/>
      <c r="C80" s="78"/>
      <c r="D80" s="32"/>
      <c r="F80" s="75"/>
      <c r="G80" s="76"/>
      <c r="H80" s="80"/>
      <c r="M80" s="8"/>
      <c r="N80" s="8"/>
      <c r="O80" s="8"/>
      <c r="P80" s="8"/>
      <c r="Q80" s="8"/>
      <c r="R80" s="8"/>
      <c r="S80" s="8"/>
      <c r="T80" s="8"/>
      <c r="U80" s="8"/>
    </row>
    <row r="81" spans="2:21">
      <c r="B81" s="77"/>
      <c r="C81" s="78"/>
      <c r="D81" s="32"/>
      <c r="F81" s="75"/>
      <c r="G81" s="76"/>
      <c r="H81" s="80"/>
      <c r="M81" s="8"/>
      <c r="N81" s="8"/>
      <c r="O81" s="8"/>
      <c r="P81" s="8"/>
      <c r="Q81" s="8"/>
      <c r="R81" s="8"/>
      <c r="S81" s="8"/>
      <c r="T81" s="8"/>
      <c r="U81" s="8"/>
    </row>
    <row r="82" spans="2:21">
      <c r="B82" s="77"/>
      <c r="C82" s="78"/>
      <c r="D82" s="32"/>
      <c r="F82" s="75"/>
      <c r="G82" s="76"/>
      <c r="H82" s="80"/>
      <c r="M82" s="8"/>
      <c r="N82" s="8"/>
      <c r="O82" s="8"/>
      <c r="P82" s="8"/>
      <c r="Q82" s="8"/>
      <c r="R82" s="8"/>
      <c r="S82" s="8"/>
      <c r="T82" s="8"/>
      <c r="U82" s="8"/>
    </row>
    <row r="83" spans="2:21">
      <c r="B83" s="77"/>
      <c r="C83" s="78"/>
      <c r="D83" s="32"/>
      <c r="F83" s="75"/>
      <c r="G83" s="76"/>
      <c r="H83" s="80"/>
      <c r="M83" s="8"/>
      <c r="N83" s="8"/>
      <c r="O83" s="8"/>
      <c r="P83" s="8"/>
      <c r="Q83" s="8"/>
      <c r="R83" s="8"/>
      <c r="S83" s="8"/>
      <c r="T83" s="8"/>
      <c r="U83" s="8"/>
    </row>
    <row r="84" spans="2:21">
      <c r="B84" s="77"/>
      <c r="C84" s="78"/>
      <c r="D84" s="32"/>
      <c r="F84" s="75"/>
      <c r="G84" s="76"/>
      <c r="H84" s="80"/>
      <c r="M84" s="8"/>
      <c r="N84" s="8"/>
      <c r="O84" s="8"/>
      <c r="P84" s="8"/>
      <c r="Q84" s="8"/>
      <c r="R84" s="8"/>
      <c r="S84" s="8"/>
      <c r="T84" s="8"/>
      <c r="U84" s="8"/>
    </row>
    <row r="85" spans="2:21">
      <c r="B85" s="77"/>
      <c r="C85" s="78"/>
      <c r="D85" s="32"/>
      <c r="F85" s="75"/>
      <c r="G85" s="76"/>
      <c r="H85" s="80"/>
      <c r="M85" s="8"/>
      <c r="N85" s="8"/>
      <c r="O85" s="8"/>
      <c r="P85" s="8"/>
      <c r="Q85" s="8"/>
      <c r="R85" s="8"/>
      <c r="S85" s="8"/>
      <c r="T85" s="8"/>
      <c r="U85" s="8"/>
    </row>
    <row r="86" spans="2:21">
      <c r="B86" s="77"/>
      <c r="C86" s="78"/>
      <c r="D86" s="32"/>
      <c r="F86" s="75"/>
      <c r="G86" s="76"/>
      <c r="H86" s="80"/>
      <c r="M86" s="8"/>
      <c r="N86" s="8"/>
      <c r="O86" s="8"/>
      <c r="P86" s="8"/>
      <c r="Q86" s="8"/>
      <c r="R86" s="8"/>
      <c r="S86" s="8"/>
      <c r="T86" s="8"/>
      <c r="U86" s="8"/>
    </row>
    <row r="87" spans="2:21">
      <c r="B87" s="77"/>
      <c r="C87" s="78"/>
      <c r="D87" s="32"/>
      <c r="F87" s="75"/>
      <c r="G87" s="76"/>
      <c r="H87" s="80"/>
      <c r="M87" s="8"/>
      <c r="N87" s="8"/>
      <c r="O87" s="8"/>
      <c r="P87" s="8"/>
      <c r="Q87" s="8"/>
      <c r="R87" s="8"/>
      <c r="S87" s="8"/>
      <c r="T87" s="8"/>
      <c r="U87" s="8"/>
    </row>
    <row r="88" spans="2:21">
      <c r="B88" s="77"/>
      <c r="C88" s="78"/>
      <c r="D88" s="32"/>
      <c r="F88" s="75"/>
      <c r="G88" s="76"/>
      <c r="H88" s="80"/>
      <c r="M88" s="8"/>
      <c r="N88" s="8"/>
      <c r="O88" s="8"/>
      <c r="P88" s="8"/>
      <c r="Q88" s="8"/>
      <c r="R88" s="8"/>
      <c r="S88" s="8"/>
      <c r="T88" s="8"/>
      <c r="U88" s="8"/>
    </row>
    <row r="89" spans="2:21">
      <c r="B89" s="77"/>
      <c r="C89" s="78"/>
      <c r="D89" s="32"/>
      <c r="F89" s="75"/>
      <c r="G89" s="76"/>
      <c r="H89" s="80"/>
      <c r="M89" s="8"/>
      <c r="N89" s="8"/>
      <c r="O89" s="8"/>
      <c r="P89" s="8"/>
      <c r="Q89" s="8"/>
      <c r="R89" s="8"/>
      <c r="S89" s="8"/>
      <c r="T89" s="8"/>
      <c r="U89" s="8"/>
    </row>
    <row r="90" spans="2:21">
      <c r="B90" s="77"/>
      <c r="C90" s="78"/>
      <c r="D90" s="32"/>
      <c r="F90" s="75"/>
      <c r="G90" s="76"/>
      <c r="H90" s="80"/>
      <c r="M90" s="8"/>
      <c r="N90" s="8"/>
      <c r="O90" s="8"/>
      <c r="P90" s="8"/>
      <c r="Q90" s="8"/>
      <c r="R90" s="8"/>
      <c r="S90" s="8"/>
      <c r="T90" s="8"/>
      <c r="U90" s="8"/>
    </row>
    <row r="91" spans="2:21">
      <c r="B91" s="77"/>
      <c r="C91" s="78"/>
      <c r="D91" s="32"/>
      <c r="F91" s="75"/>
      <c r="G91" s="76"/>
      <c r="H91" s="80"/>
      <c r="M91" s="8"/>
      <c r="N91" s="8"/>
      <c r="O91" s="8"/>
      <c r="P91" s="8"/>
      <c r="Q91" s="8"/>
      <c r="R91" s="8"/>
      <c r="S91" s="8"/>
      <c r="T91" s="8"/>
      <c r="U91" s="8"/>
    </row>
    <row r="92" spans="2:21">
      <c r="B92" s="77"/>
      <c r="C92" s="78"/>
      <c r="D92" s="32"/>
      <c r="F92" s="75"/>
      <c r="G92" s="76"/>
      <c r="H92" s="80"/>
      <c r="M92" s="8"/>
      <c r="N92" s="8"/>
      <c r="O92" s="8"/>
      <c r="P92" s="8"/>
      <c r="Q92" s="8"/>
      <c r="R92" s="8"/>
      <c r="S92" s="8"/>
      <c r="T92" s="8"/>
      <c r="U92" s="8"/>
    </row>
    <row r="93" spans="2:21">
      <c r="B93" s="77"/>
      <c r="C93" s="78"/>
      <c r="D93" s="32"/>
      <c r="F93" s="75"/>
      <c r="G93" s="76"/>
      <c r="H93" s="80"/>
    </row>
    <row r="94" spans="2:21">
      <c r="B94" s="77"/>
      <c r="C94" s="78"/>
      <c r="D94" s="32"/>
      <c r="F94" s="75"/>
      <c r="G94" s="76"/>
      <c r="H94" s="80"/>
    </row>
    <row r="95" spans="2:21">
      <c r="B95" s="77"/>
      <c r="C95" s="78"/>
      <c r="D95" s="32"/>
      <c r="F95" s="75"/>
      <c r="G95" s="76"/>
      <c r="H95" s="80"/>
    </row>
    <row r="96" spans="2:21">
      <c r="B96" s="77"/>
      <c r="C96" s="78"/>
      <c r="D96" s="32"/>
      <c r="F96" s="75"/>
      <c r="G96" s="76"/>
      <c r="H96" s="80"/>
    </row>
    <row r="97" spans="2:8">
      <c r="B97" s="77"/>
      <c r="C97" s="78"/>
      <c r="D97" s="32"/>
      <c r="F97" s="75"/>
      <c r="G97" s="76"/>
      <c r="H97" s="80"/>
    </row>
    <row r="98" spans="2:8">
      <c r="B98" s="77"/>
      <c r="C98" s="78"/>
      <c r="D98" s="32"/>
      <c r="F98" s="75"/>
      <c r="G98" s="76"/>
      <c r="H98" s="80"/>
    </row>
    <row r="99" spans="2:8">
      <c r="B99" s="77"/>
      <c r="C99" s="78"/>
      <c r="D99" s="32"/>
      <c r="F99" s="75"/>
      <c r="G99" s="76"/>
      <c r="H99" s="80"/>
    </row>
    <row r="100" spans="2:8">
      <c r="B100" s="77"/>
      <c r="C100" s="78"/>
      <c r="D100" s="32"/>
      <c r="F100" s="75"/>
      <c r="G100" s="76"/>
      <c r="H100" s="80"/>
    </row>
    <row r="101" spans="2:8">
      <c r="B101" s="77"/>
      <c r="C101" s="78"/>
      <c r="D101" s="32"/>
      <c r="F101" s="75"/>
      <c r="G101" s="76"/>
      <c r="H101" s="80"/>
    </row>
    <row r="102" spans="2:8">
      <c r="B102" s="77"/>
      <c r="C102" s="78"/>
      <c r="D102" s="32"/>
      <c r="F102" s="75"/>
      <c r="G102" s="76"/>
      <c r="H102" s="80"/>
    </row>
    <row r="103" spans="2:8">
      <c r="B103" s="77"/>
      <c r="C103" s="78"/>
      <c r="D103" s="32"/>
      <c r="F103" s="75"/>
      <c r="G103" s="76"/>
      <c r="H103" s="80"/>
    </row>
    <row r="104" spans="2:8">
      <c r="B104" s="77"/>
      <c r="C104" s="78"/>
      <c r="D104" s="32"/>
      <c r="F104" s="75"/>
      <c r="G104" s="76"/>
      <c r="H104" s="80"/>
    </row>
    <row r="105" spans="2:8">
      <c r="B105" s="77"/>
      <c r="C105" s="78"/>
      <c r="D105" s="32"/>
      <c r="F105" s="75"/>
      <c r="G105" s="76"/>
      <c r="H105" s="80"/>
    </row>
    <row r="106" spans="2:8">
      <c r="B106" s="77"/>
      <c r="C106" s="78"/>
      <c r="D106" s="32"/>
      <c r="F106" s="75"/>
      <c r="G106" s="76"/>
      <c r="H106" s="80"/>
    </row>
    <row r="107" spans="2:8">
      <c r="B107" s="77"/>
      <c r="C107" s="78"/>
      <c r="D107" s="32"/>
      <c r="F107" s="75"/>
      <c r="G107" s="76"/>
      <c r="H107" s="80"/>
    </row>
    <row r="108" spans="2:8">
      <c r="B108" s="77"/>
      <c r="C108" s="78"/>
      <c r="D108" s="32"/>
      <c r="F108" s="75"/>
      <c r="G108" s="76"/>
      <c r="H108" s="80"/>
    </row>
    <row r="109" spans="2:8">
      <c r="B109" s="77"/>
      <c r="C109" s="78"/>
      <c r="D109" s="32"/>
      <c r="F109" s="75"/>
      <c r="G109" s="76"/>
      <c r="H109" s="80"/>
    </row>
    <row r="110" spans="2:8">
      <c r="B110" s="77"/>
      <c r="C110" s="78"/>
      <c r="D110" s="32"/>
      <c r="F110" s="75"/>
      <c r="G110" s="76"/>
      <c r="H110" s="80"/>
    </row>
    <row r="111" spans="2:8">
      <c r="B111" s="77"/>
      <c r="C111" s="78"/>
      <c r="D111" s="32"/>
      <c r="F111" s="75"/>
      <c r="G111" s="76"/>
      <c r="H111" s="80"/>
    </row>
    <row r="112" spans="2:8">
      <c r="B112" s="77"/>
      <c r="C112" s="78"/>
      <c r="D112" s="32"/>
      <c r="F112" s="75"/>
      <c r="G112" s="76"/>
      <c r="H112" s="80"/>
    </row>
    <row r="113" spans="2:8">
      <c r="B113" s="77"/>
      <c r="C113" s="78"/>
      <c r="D113" s="32"/>
      <c r="F113" s="75"/>
      <c r="G113" s="76"/>
      <c r="H113" s="80"/>
    </row>
    <row r="114" spans="2:8">
      <c r="B114" s="77"/>
      <c r="C114" s="78"/>
      <c r="D114" s="32"/>
      <c r="F114" s="75"/>
      <c r="G114" s="76"/>
      <c r="H114" s="80"/>
    </row>
    <row r="115" spans="2:8">
      <c r="B115" s="77"/>
      <c r="C115" s="78"/>
      <c r="D115" s="32"/>
      <c r="F115" s="75"/>
      <c r="G115" s="76"/>
      <c r="H115" s="80"/>
    </row>
    <row r="116" spans="2:8">
      <c r="B116" s="77"/>
      <c r="C116" s="78"/>
      <c r="D116" s="32"/>
      <c r="F116" s="75"/>
      <c r="G116" s="76"/>
      <c r="H116" s="80"/>
    </row>
  </sheetData>
  <mergeCells count="8">
    <mergeCell ref="B10:D10"/>
    <mergeCell ref="F10:H10"/>
    <mergeCell ref="J10:K10"/>
    <mergeCell ref="I1:L1"/>
    <mergeCell ref="N1:P1"/>
    <mergeCell ref="I2:L2"/>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7BC94-BD5B-46CE-AA1E-366DF3D63FE6}">
  <sheetPr codeName="Sheet24"/>
  <dimension ref="B1:U122"/>
  <sheetViews>
    <sheetView showGridLines="0" showWhiteSpace="0" view="pageLayout" zoomScale="98" zoomScaleNormal="122" zoomScaleSheetLayoutView="33" zoomScalePageLayoutView="98" workbookViewId="0">
      <selection activeCell="G40" sqref="G40"/>
    </sheetView>
  </sheetViews>
  <sheetFormatPr defaultRowHeight="14.4"/>
  <cols>
    <col min="1" max="1" width="1.88671875" customWidth="1"/>
    <col min="2" max="2" width="11.109375" bestFit="1" customWidth="1"/>
    <col min="3" max="3" width="7.88671875" customWidth="1"/>
    <col min="4" max="4" width="8.44140625" style="57" customWidth="1"/>
    <col min="5" max="5" width="3.5546875" customWidth="1"/>
    <col min="6" max="6" width="11.109375" bestFit="1" customWidth="1"/>
    <col min="7" max="7" width="9.33203125" customWidth="1"/>
    <col min="8" max="8" width="8.6640625" customWidth="1"/>
    <col min="9" max="9" width="3.5546875" customWidth="1"/>
    <col min="10" max="10" width="17.88671875" customWidth="1"/>
  </cols>
  <sheetData>
    <row r="1" spans="2:17">
      <c r="B1" s="21"/>
      <c r="C1" s="21"/>
      <c r="D1" s="21"/>
      <c r="E1" s="21"/>
      <c r="F1" s="21"/>
      <c r="G1" s="21"/>
      <c r="H1" s="21"/>
      <c r="I1" s="510" t="s">
        <v>169</v>
      </c>
      <c r="J1" s="510"/>
      <c r="K1" s="510"/>
      <c r="L1" s="510"/>
      <c r="M1" s="510"/>
      <c r="N1" s="510"/>
      <c r="O1" s="510"/>
    </row>
    <row r="2" spans="2:17">
      <c r="B2" s="21"/>
      <c r="C2" s="21"/>
      <c r="D2" s="21"/>
      <c r="E2" s="21"/>
      <c r="F2" s="21"/>
      <c r="G2" s="61"/>
      <c r="H2" s="87"/>
      <c r="I2" s="511" t="s">
        <v>170</v>
      </c>
      <c r="J2" s="511"/>
      <c r="K2" s="511"/>
      <c r="L2" s="511"/>
    </row>
    <row r="3" spans="2:17">
      <c r="B3" s="21"/>
      <c r="C3" s="21"/>
      <c r="D3" s="21"/>
      <c r="E3" s="21"/>
      <c r="F3" s="21"/>
      <c r="G3" s="21"/>
      <c r="H3" s="21"/>
      <c r="I3" s="21"/>
      <c r="J3" s="21"/>
      <c r="K3" s="21"/>
      <c r="L3" s="21"/>
    </row>
    <row r="4" spans="2:17" ht="14.4" customHeight="1">
      <c r="B4" s="581" t="str">
        <f>'Data Sheet'!B1</f>
        <v>HCL TECHNOLOGIES LTD</v>
      </c>
      <c r="C4" s="582"/>
      <c r="D4" s="582"/>
      <c r="E4" s="582"/>
      <c r="F4" s="582"/>
      <c r="G4" s="582"/>
      <c r="H4" s="582"/>
      <c r="I4" s="582"/>
      <c r="J4" s="582"/>
      <c r="K4" s="21"/>
      <c r="L4" s="21"/>
    </row>
    <row r="5" spans="2:17">
      <c r="B5" s="582"/>
      <c r="C5" s="582"/>
      <c r="D5" s="582"/>
      <c r="E5" s="582"/>
      <c r="F5" s="582"/>
      <c r="G5" s="582"/>
      <c r="H5" s="582"/>
      <c r="I5" s="582"/>
      <c r="J5" s="582"/>
      <c r="K5" s="21"/>
      <c r="L5" s="21"/>
      <c r="P5" s="21"/>
    </row>
    <row r="7" spans="2:17">
      <c r="D7"/>
    </row>
    <row r="8" spans="2:17" ht="23.4">
      <c r="B8" s="81"/>
      <c r="C8" s="559" t="s">
        <v>181</v>
      </c>
      <c r="D8" s="559"/>
      <c r="E8" s="559"/>
      <c r="F8" s="559"/>
      <c r="G8" s="559"/>
      <c r="H8" s="559"/>
      <c r="I8" s="559"/>
      <c r="J8" s="559"/>
      <c r="M8" t="s">
        <v>520</v>
      </c>
      <c r="N8" t="s">
        <v>517</v>
      </c>
      <c r="O8" t="s">
        <v>523</v>
      </c>
      <c r="P8" t="s">
        <v>521</v>
      </c>
      <c r="Q8" t="s">
        <v>522</v>
      </c>
    </row>
    <row r="9" spans="2:17">
      <c r="D9"/>
    </row>
    <row r="10" spans="2:17">
      <c r="B10" s="580" t="str">
        <f>'Data Sheet'!B1&amp;" Monthly Returns "</f>
        <v xml:space="preserve">HCL TECHNOLOGIES LTD Monthly Returns </v>
      </c>
      <c r="C10" s="580"/>
      <c r="D10" s="580"/>
      <c r="E10" s="79"/>
      <c r="F10" s="534" t="s">
        <v>512</v>
      </c>
      <c r="G10" s="534"/>
      <c r="H10" s="534"/>
      <c r="J10" s="534" t="s">
        <v>182</v>
      </c>
      <c r="K10" s="534"/>
      <c r="M10" s="271" t="s">
        <v>183</v>
      </c>
      <c r="N10" s="271"/>
    </row>
    <row r="11" spans="2:17" ht="15" thickBot="1">
      <c r="B11" s="49" t="s">
        <v>180</v>
      </c>
      <c r="C11" s="33" t="s">
        <v>505</v>
      </c>
      <c r="D11" s="33" t="s">
        <v>513</v>
      </c>
      <c r="F11" s="49" t="s">
        <v>180</v>
      </c>
      <c r="G11" s="33" t="s">
        <v>505</v>
      </c>
      <c r="H11" s="33" t="s">
        <v>513</v>
      </c>
    </row>
    <row r="12" spans="2:17">
      <c r="B12" s="267">
        <v>44774</v>
      </c>
      <c r="C12" s="76">
        <v>864.44512899999995</v>
      </c>
      <c r="F12" s="267">
        <v>44774</v>
      </c>
      <c r="G12" s="76">
        <v>17759.300781000002</v>
      </c>
      <c r="J12" t="s">
        <v>207</v>
      </c>
      <c r="K12">
        <f>N27</f>
        <v>0.83339078599450411</v>
      </c>
      <c r="M12" s="85" t="s">
        <v>184</v>
      </c>
      <c r="N12" s="85"/>
    </row>
    <row r="13" spans="2:17">
      <c r="B13" s="267">
        <v>44805</v>
      </c>
      <c r="C13" s="76">
        <v>858.36889599999995</v>
      </c>
      <c r="D13" s="32">
        <f>C13/C12-1</f>
        <v>-7.0290557447284518E-3</v>
      </c>
      <c r="F13" s="267">
        <v>44805</v>
      </c>
      <c r="G13" s="76">
        <v>17094.349609000001</v>
      </c>
      <c r="H13" s="80">
        <f>G13/G12-1</f>
        <v>-3.7442418493829788E-2</v>
      </c>
      <c r="J13" t="s">
        <v>208</v>
      </c>
      <c r="K13" s="86">
        <v>0.75</v>
      </c>
      <c r="M13" s="82" t="s">
        <v>185</v>
      </c>
      <c r="N13" s="82">
        <v>0.41418261076914381</v>
      </c>
    </row>
    <row r="14" spans="2:17">
      <c r="B14" s="267">
        <v>44835</v>
      </c>
      <c r="C14" s="76">
        <v>958.535706</v>
      </c>
      <c r="D14" s="32">
        <f t="shared" ref="D14:D36" si="0">C14/C13-1</f>
        <v>0.11669436120854049</v>
      </c>
      <c r="F14" s="267">
        <v>44835</v>
      </c>
      <c r="G14" s="76">
        <v>18012.199218999998</v>
      </c>
      <c r="H14" s="80">
        <f t="shared" ref="H14:H36" si="1">G14/G13-1</f>
        <v>5.3693157738903263E-2</v>
      </c>
      <c r="M14" s="82" t="s">
        <v>186</v>
      </c>
      <c r="N14" s="82">
        <v>0.17154723506354408</v>
      </c>
    </row>
    <row r="15" spans="2:17">
      <c r="B15" s="267">
        <v>44866</v>
      </c>
      <c r="C15" s="76">
        <v>1042.1926269999999</v>
      </c>
      <c r="D15" s="32">
        <f t="shared" si="0"/>
        <v>8.7275748286000709E-2</v>
      </c>
      <c r="F15" s="267">
        <v>44866</v>
      </c>
      <c r="G15" s="76">
        <v>18758.349609000001</v>
      </c>
      <c r="H15" s="80">
        <f t="shared" si="1"/>
        <v>4.1424724484111497E-2</v>
      </c>
      <c r="J15" t="s">
        <v>209</v>
      </c>
      <c r="K15">
        <v>1</v>
      </c>
      <c r="M15" s="82" t="s">
        <v>187</v>
      </c>
      <c r="N15" s="82">
        <v>0.13389029120279608</v>
      </c>
    </row>
    <row r="16" spans="2:17">
      <c r="B16" s="267">
        <v>44896</v>
      </c>
      <c r="C16" s="76">
        <v>966.40850799999998</v>
      </c>
      <c r="D16" s="32">
        <f>C16/C15-1</f>
        <v>-7.2716038318317411E-2</v>
      </c>
      <c r="F16" s="267">
        <v>44896</v>
      </c>
      <c r="G16" s="76">
        <v>18105.300781000002</v>
      </c>
      <c r="H16" s="80">
        <f t="shared" si="1"/>
        <v>-3.4813767821379904E-2</v>
      </c>
      <c r="J16" t="s">
        <v>210</v>
      </c>
      <c r="K16" s="86">
        <v>0.25</v>
      </c>
      <c r="M16" s="82" t="s">
        <v>188</v>
      </c>
      <c r="N16" s="82">
        <v>6.1140013319921291E-2</v>
      </c>
    </row>
    <row r="17" spans="2:21" ht="15" thickBot="1">
      <c r="B17" s="267">
        <v>44927</v>
      </c>
      <c r="C17" s="76">
        <v>1043.494263</v>
      </c>
      <c r="D17" s="32">
        <f t="shared" si="0"/>
        <v>7.9765186628510065E-2</v>
      </c>
      <c r="F17" s="267">
        <v>44927</v>
      </c>
      <c r="G17" s="76">
        <v>17662.150390999999</v>
      </c>
      <c r="H17" s="80">
        <f t="shared" si="1"/>
        <v>-2.4476278818027275E-2</v>
      </c>
      <c r="M17" s="83" t="s">
        <v>189</v>
      </c>
      <c r="N17" s="83">
        <v>24</v>
      </c>
    </row>
    <row r="18" spans="2:21">
      <c r="B18" s="267">
        <v>44958</v>
      </c>
      <c r="C18" s="76">
        <v>1011.089172</v>
      </c>
      <c r="D18" s="32">
        <f t="shared" si="0"/>
        <v>-3.1054402644090096E-2</v>
      </c>
      <c r="F18" s="267">
        <v>44958</v>
      </c>
      <c r="G18" s="76">
        <v>17303.949218999998</v>
      </c>
      <c r="H18" s="80">
        <f t="shared" si="1"/>
        <v>-2.0280722566065723E-2</v>
      </c>
      <c r="J18" s="346" t="s">
        <v>211</v>
      </c>
      <c r="K18" s="346">
        <f>(K12*K13)+(K15*K16)</f>
        <v>0.87504308949587806</v>
      </c>
    </row>
    <row r="19" spans="2:21" ht="15" thickBot="1">
      <c r="B19" s="267">
        <v>44986</v>
      </c>
      <c r="C19" s="76">
        <v>1018.2669069999999</v>
      </c>
      <c r="D19" s="32">
        <f t="shared" si="0"/>
        <v>7.0990128257450991E-3</v>
      </c>
      <c r="F19" s="267">
        <v>44986</v>
      </c>
      <c r="G19" s="76">
        <v>17359.75</v>
      </c>
      <c r="H19" s="80">
        <f t="shared" si="1"/>
        <v>3.2247425309555044E-3</v>
      </c>
      <c r="M19" t="s">
        <v>190</v>
      </c>
    </row>
    <row r="20" spans="2:21" ht="16.2">
      <c r="B20" s="267">
        <v>45017</v>
      </c>
      <c r="C20" s="76">
        <v>998.42236300000002</v>
      </c>
      <c r="D20" s="32">
        <f t="shared" si="0"/>
        <v>-1.9488548497039515E-2</v>
      </c>
      <c r="F20" s="267">
        <v>45017</v>
      </c>
      <c r="G20" s="76">
        <v>18065</v>
      </c>
      <c r="H20" s="80">
        <f t="shared" si="1"/>
        <v>4.0625585045867663E-2</v>
      </c>
      <c r="J20" s="34" t="s">
        <v>212</v>
      </c>
      <c r="K20">
        <f>SLOPE(D13:D36,H13:H36)</f>
        <v>0.83339078599450422</v>
      </c>
      <c r="M20" s="84"/>
      <c r="N20" s="84" t="s">
        <v>194</v>
      </c>
      <c r="O20" s="84" t="s">
        <v>195</v>
      </c>
      <c r="P20" s="84" t="s">
        <v>196</v>
      </c>
      <c r="Q20" s="84" t="s">
        <v>197</v>
      </c>
      <c r="R20" s="84" t="s">
        <v>198</v>
      </c>
    </row>
    <row r="21" spans="2:21" ht="16.2">
      <c r="B21" s="267">
        <v>45047</v>
      </c>
      <c r="C21" s="76">
        <v>1092.7847899999999</v>
      </c>
      <c r="D21" s="32">
        <f t="shared" si="0"/>
        <v>9.451153188963568E-2</v>
      </c>
      <c r="F21" s="267">
        <v>45047</v>
      </c>
      <c r="G21" s="76">
        <v>18534.400390999999</v>
      </c>
      <c r="H21" s="80">
        <f t="shared" si="1"/>
        <v>2.5983968502629295E-2</v>
      </c>
      <c r="J21" s="34" t="s">
        <v>213</v>
      </c>
      <c r="K21" s="270">
        <f>_xlfn.COVARIANCE.S(D13:D36,H13:H36/_xlfn.VAR.S(H13:H36))</f>
        <v>0.83339078599450445</v>
      </c>
      <c r="M21" s="82" t="s">
        <v>191</v>
      </c>
      <c r="N21" s="82">
        <v>1</v>
      </c>
      <c r="O21" s="82">
        <v>1.7029022125448268E-2</v>
      </c>
      <c r="P21" s="82">
        <v>1.7029022125448268E-2</v>
      </c>
      <c r="Q21" s="82">
        <v>4.5555272806500282</v>
      </c>
      <c r="R21" s="82">
        <v>4.4203585649009072E-2</v>
      </c>
    </row>
    <row r="22" spans="2:21" ht="16.2">
      <c r="B22" s="267">
        <v>45078</v>
      </c>
      <c r="C22" s="76">
        <v>1133.677124</v>
      </c>
      <c r="D22" s="32">
        <f t="shared" si="0"/>
        <v>3.7420299380265032E-2</v>
      </c>
      <c r="F22" s="267">
        <v>45078</v>
      </c>
      <c r="G22" s="76">
        <v>19189.050781000002</v>
      </c>
      <c r="H22" s="80">
        <f t="shared" si="1"/>
        <v>3.5320829171138879E-2</v>
      </c>
      <c r="J22" s="34" t="s">
        <v>214</v>
      </c>
      <c r="K22">
        <f>N27</f>
        <v>0.83339078599450411</v>
      </c>
      <c r="M22" s="82" t="s">
        <v>192</v>
      </c>
      <c r="N22" s="82">
        <v>22</v>
      </c>
      <c r="O22" s="82">
        <v>8.2238227032723363E-2</v>
      </c>
      <c r="P22" s="82">
        <v>3.7381012287601529E-3</v>
      </c>
      <c r="Q22" s="82"/>
      <c r="R22" s="82"/>
    </row>
    <row r="23" spans="2:21" ht="15" thickBot="1">
      <c r="B23" s="267">
        <v>45108</v>
      </c>
      <c r="C23" s="76">
        <v>1065.6823730000001</v>
      </c>
      <c r="D23" s="32">
        <f t="shared" si="0"/>
        <v>-5.9977174770971198E-2</v>
      </c>
      <c r="F23" s="267">
        <v>45108</v>
      </c>
      <c r="G23" s="76">
        <v>19753.800781000002</v>
      </c>
      <c r="H23" s="80">
        <f t="shared" si="1"/>
        <v>2.9430846082245221E-2</v>
      </c>
      <c r="M23" s="83" t="s">
        <v>15</v>
      </c>
      <c r="N23" s="83">
        <v>23</v>
      </c>
      <c r="O23" s="83">
        <v>9.926724915817163E-2</v>
      </c>
      <c r="P23" s="83"/>
      <c r="Q23" s="83"/>
      <c r="R23" s="83"/>
    </row>
    <row r="24" spans="2:21" ht="15" thickBot="1">
      <c r="B24" s="267">
        <v>45139</v>
      </c>
      <c r="C24" s="76">
        <v>1128.25</v>
      </c>
      <c r="D24" s="32">
        <f t="shared" si="0"/>
        <v>5.8711327676243652E-2</v>
      </c>
      <c r="F24" s="267">
        <v>45139</v>
      </c>
      <c r="G24" s="76">
        <v>19253.800781000002</v>
      </c>
      <c r="H24" s="80">
        <f t="shared" si="1"/>
        <v>-2.5311584618233018E-2</v>
      </c>
      <c r="J24" s="34" t="s">
        <v>215</v>
      </c>
    </row>
    <row r="25" spans="2:21">
      <c r="B25" s="267">
        <v>45170</v>
      </c>
      <c r="C25" s="76">
        <v>1188.5535890000001</v>
      </c>
      <c r="D25" s="32">
        <f t="shared" si="0"/>
        <v>5.3448782627963709E-2</v>
      </c>
      <c r="F25" s="267">
        <v>45170</v>
      </c>
      <c r="G25" s="76">
        <v>19638.300781000002</v>
      </c>
      <c r="H25" s="80">
        <f t="shared" si="1"/>
        <v>1.9970083017553097E-2</v>
      </c>
      <c r="J25" s="269" t="s">
        <v>514</v>
      </c>
      <c r="K25" s="268">
        <f>B12</f>
        <v>44774</v>
      </c>
      <c r="M25" s="84"/>
      <c r="N25" s="84" t="s">
        <v>199</v>
      </c>
      <c r="O25" s="84" t="s">
        <v>188</v>
      </c>
      <c r="P25" s="84" t="s">
        <v>200</v>
      </c>
      <c r="Q25" s="84" t="s">
        <v>201</v>
      </c>
      <c r="R25" s="84" t="s">
        <v>202</v>
      </c>
      <c r="S25" s="84" t="s">
        <v>203</v>
      </c>
      <c r="T25" s="84" t="s">
        <v>204</v>
      </c>
      <c r="U25" s="84" t="s">
        <v>205</v>
      </c>
    </row>
    <row r="26" spans="2:21">
      <c r="B26" s="267">
        <v>45200</v>
      </c>
      <c r="C26" s="76">
        <v>1228.210693</v>
      </c>
      <c r="D26" s="32">
        <f t="shared" si="0"/>
        <v>3.3365852719662081E-2</v>
      </c>
      <c r="F26" s="267">
        <v>45200</v>
      </c>
      <c r="G26" s="76">
        <v>19079.599609000001</v>
      </c>
      <c r="H26" s="80">
        <f t="shared" si="1"/>
        <v>-2.8449567924967445E-2</v>
      </c>
      <c r="J26" s="269" t="s">
        <v>515</v>
      </c>
      <c r="K26" s="268">
        <f>B36</f>
        <v>45496</v>
      </c>
      <c r="M26" s="82" t="s">
        <v>193</v>
      </c>
      <c r="N26" s="82">
        <v>1.5904160308509989E-2</v>
      </c>
      <c r="O26" s="82">
        <v>1.3613495208588273E-2</v>
      </c>
      <c r="P26" s="82">
        <v>1.1682642895761712</v>
      </c>
      <c r="Q26" s="82">
        <v>0.2552049037767935</v>
      </c>
      <c r="R26" s="82">
        <v>-1.232850076462173E-2</v>
      </c>
      <c r="S26" s="82">
        <v>4.4136821381641711E-2</v>
      </c>
      <c r="T26" s="82">
        <v>-1.232850076462173E-2</v>
      </c>
      <c r="U26" s="82">
        <v>4.4136821381641711E-2</v>
      </c>
    </row>
    <row r="27" spans="2:21" ht="15" thickBot="1">
      <c r="B27" s="267">
        <v>45231</v>
      </c>
      <c r="C27" s="76">
        <v>1303.017822</v>
      </c>
      <c r="D27" s="32">
        <f t="shared" si="0"/>
        <v>6.0907407357998045E-2</v>
      </c>
      <c r="F27" s="267">
        <v>45231</v>
      </c>
      <c r="G27" s="76">
        <v>20133.150390999999</v>
      </c>
      <c r="H27" s="80">
        <f t="shared" si="1"/>
        <v>5.5218704982835654E-2</v>
      </c>
      <c r="M27" s="83" t="s">
        <v>206</v>
      </c>
      <c r="N27" s="83">
        <v>0.83339078599450411</v>
      </c>
      <c r="O27" s="83">
        <v>0.39046253425735794</v>
      </c>
      <c r="P27" s="83">
        <v>2.1343681221031248</v>
      </c>
      <c r="Q27" s="83">
        <v>4.4203585649009294E-2</v>
      </c>
      <c r="R27" s="83">
        <v>2.3621052172616452E-2</v>
      </c>
      <c r="S27" s="83">
        <v>1.6431605198163917</v>
      </c>
      <c r="T27" s="83">
        <v>2.3621052172616452E-2</v>
      </c>
      <c r="U27" s="83">
        <v>1.6431605198163917</v>
      </c>
    </row>
    <row r="28" spans="2:21">
      <c r="B28" s="267">
        <v>45261</v>
      </c>
      <c r="C28" s="76">
        <v>1424.6805420000001</v>
      </c>
      <c r="D28" s="32">
        <f t="shared" si="0"/>
        <v>9.3369958526937191E-2</v>
      </c>
      <c r="F28" s="267">
        <v>45261</v>
      </c>
      <c r="G28" s="76">
        <v>21731.400390999999</v>
      </c>
      <c r="H28" s="80">
        <f t="shared" si="1"/>
        <v>7.9383999471560829E-2</v>
      </c>
    </row>
    <row r="29" spans="2:21">
      <c r="B29" s="267">
        <v>45292</v>
      </c>
      <c r="C29" s="76">
        <v>1531.4757079999999</v>
      </c>
      <c r="D29" s="32">
        <f t="shared" si="0"/>
        <v>7.4960780927125104E-2</v>
      </c>
      <c r="F29" s="267">
        <v>45292</v>
      </c>
      <c r="G29" s="76">
        <v>21725.699218999998</v>
      </c>
      <c r="H29" s="80">
        <f t="shared" si="1"/>
        <v>-2.6234719794504535E-4</v>
      </c>
    </row>
    <row r="30" spans="2:21">
      <c r="B30" s="267">
        <v>45323</v>
      </c>
      <c r="C30" s="76">
        <v>1629.3167719999999</v>
      </c>
      <c r="D30" s="32">
        <f t="shared" si="0"/>
        <v>6.3886788075648626E-2</v>
      </c>
      <c r="F30" s="267">
        <v>45323</v>
      </c>
      <c r="G30" s="76">
        <v>21982.800781000002</v>
      </c>
      <c r="H30" s="80">
        <f t="shared" si="1"/>
        <v>1.1833983312037999E-2</v>
      </c>
    </row>
    <row r="31" spans="2:21">
      <c r="B31" s="267">
        <v>45352</v>
      </c>
      <c r="C31" s="76">
        <v>1511.5135499999999</v>
      </c>
      <c r="D31" s="32">
        <f t="shared" si="0"/>
        <v>-7.2302221412350431E-2</v>
      </c>
      <c r="F31" s="267">
        <v>45352</v>
      </c>
      <c r="G31" s="76">
        <v>22326.900390999999</v>
      </c>
      <c r="H31" s="80">
        <f t="shared" si="1"/>
        <v>1.5653128708576824E-2</v>
      </c>
    </row>
    <row r="32" spans="2:21" ht="15" customHeight="1">
      <c r="B32" s="267">
        <v>45383</v>
      </c>
      <c r="C32" s="76">
        <v>1338.2360839999999</v>
      </c>
      <c r="D32" s="32">
        <f t="shared" si="0"/>
        <v>-0.11463838084680089</v>
      </c>
      <c r="F32" s="267">
        <v>45383</v>
      </c>
      <c r="G32" s="76">
        <v>22604.849609000001</v>
      </c>
      <c r="H32" s="80">
        <f t="shared" si="1"/>
        <v>1.2449073231501684E-2</v>
      </c>
    </row>
    <row r="33" spans="2:20" ht="14.4" customHeight="1">
      <c r="B33" s="267">
        <v>45413</v>
      </c>
      <c r="C33" s="76">
        <v>1296.618164</v>
      </c>
      <c r="D33" s="32">
        <f t="shared" si="0"/>
        <v>-3.1099086698965328E-2</v>
      </c>
      <c r="F33" s="267">
        <v>45413</v>
      </c>
      <c r="G33" s="76">
        <v>22530.699218999998</v>
      </c>
      <c r="H33" s="80">
        <f t="shared" si="1"/>
        <v>-3.2802868093614324E-3</v>
      </c>
    </row>
    <row r="34" spans="2:20">
      <c r="B34" s="267">
        <v>45444</v>
      </c>
      <c r="C34" s="76">
        <v>1448.494019</v>
      </c>
      <c r="D34" s="32">
        <f t="shared" si="0"/>
        <v>0.11713229015045634</v>
      </c>
      <c r="F34" s="267">
        <v>45444</v>
      </c>
      <c r="G34" s="76">
        <v>24010.599609000001</v>
      </c>
      <c r="H34" s="80">
        <f t="shared" si="1"/>
        <v>6.5683731144571489E-2</v>
      </c>
    </row>
    <row r="35" spans="2:20">
      <c r="B35" s="267">
        <v>45474</v>
      </c>
      <c r="C35" s="76">
        <v>1565.099976</v>
      </c>
      <c r="D35" s="32">
        <f t="shared" si="0"/>
        <v>8.0501510859189773E-2</v>
      </c>
      <c r="F35" s="267">
        <v>45474</v>
      </c>
      <c r="G35" s="76">
        <v>24509.25</v>
      </c>
      <c r="H35" s="80">
        <f t="shared" si="1"/>
        <v>2.0767927462048474E-2</v>
      </c>
    </row>
    <row r="36" spans="2:20">
      <c r="B36" s="267">
        <v>45496</v>
      </c>
      <c r="C36" s="76">
        <v>1580</v>
      </c>
      <c r="D36" s="32">
        <f t="shared" si="0"/>
        <v>9.5201739367991589E-3</v>
      </c>
      <c r="F36" s="267">
        <v>45496</v>
      </c>
      <c r="G36" s="76">
        <v>24458</v>
      </c>
      <c r="H36" s="80">
        <f t="shared" si="1"/>
        <v>-2.0910472576680661E-3</v>
      </c>
      <c r="M36" s="8"/>
      <c r="N36" s="8"/>
      <c r="O36" s="8"/>
      <c r="P36" s="8"/>
      <c r="Q36" s="8"/>
      <c r="R36" s="8"/>
      <c r="S36" s="8"/>
      <c r="T36" s="8"/>
    </row>
    <row r="37" spans="2:20">
      <c r="B37" s="77"/>
      <c r="C37" s="78"/>
      <c r="D37" s="32"/>
      <c r="F37" s="75"/>
      <c r="G37" s="76"/>
      <c r="H37" s="80"/>
      <c r="M37" s="8"/>
      <c r="N37" s="8"/>
      <c r="O37" s="8"/>
      <c r="P37" s="8"/>
      <c r="Q37" s="8"/>
      <c r="R37" s="8"/>
      <c r="S37" s="8"/>
      <c r="T37" s="8"/>
    </row>
    <row r="38" spans="2:20">
      <c r="B38" s="77"/>
      <c r="C38" s="78"/>
      <c r="D38" s="32"/>
      <c r="F38" s="75"/>
      <c r="G38" s="76"/>
      <c r="H38" s="80"/>
      <c r="M38" s="8"/>
      <c r="N38" s="8"/>
      <c r="O38" s="8"/>
      <c r="P38" s="8"/>
      <c r="Q38" s="8"/>
      <c r="R38" s="8"/>
      <c r="S38" s="8"/>
      <c r="T38" s="8"/>
    </row>
    <row r="39" spans="2:20">
      <c r="B39" s="77"/>
      <c r="C39" s="78"/>
      <c r="D39" s="32"/>
      <c r="F39" s="75"/>
      <c r="G39" s="76"/>
      <c r="H39" s="80"/>
      <c r="M39" s="8"/>
      <c r="N39" s="8"/>
      <c r="O39" s="8"/>
      <c r="P39" s="8"/>
      <c r="Q39" s="8"/>
      <c r="R39" s="8"/>
      <c r="S39" s="8"/>
      <c r="T39" s="8"/>
    </row>
    <row r="40" spans="2:20">
      <c r="B40" s="77"/>
      <c r="C40" s="78"/>
      <c r="D40" s="32"/>
      <c r="F40" s="75"/>
      <c r="G40" s="76"/>
      <c r="H40" s="80"/>
      <c r="M40" s="8"/>
      <c r="N40" s="8"/>
      <c r="O40" s="8"/>
      <c r="P40" s="8"/>
      <c r="Q40" s="8"/>
      <c r="R40" s="8"/>
      <c r="S40" s="8"/>
      <c r="T40" s="8"/>
    </row>
    <row r="41" spans="2:20">
      <c r="B41" s="77"/>
      <c r="C41" s="78"/>
      <c r="D41" s="32"/>
      <c r="F41" s="75"/>
      <c r="G41" s="76"/>
      <c r="H41" s="80"/>
      <c r="M41" s="8"/>
      <c r="N41" s="8"/>
      <c r="O41" s="8"/>
      <c r="P41" s="8"/>
      <c r="Q41" s="8"/>
      <c r="R41" s="8"/>
      <c r="S41" s="8"/>
      <c r="T41" s="8"/>
    </row>
    <row r="42" spans="2:20">
      <c r="B42" s="77"/>
      <c r="C42" s="78"/>
      <c r="D42" s="32"/>
      <c r="F42" s="75"/>
      <c r="G42" s="76"/>
      <c r="H42" s="80"/>
      <c r="M42" s="8"/>
      <c r="N42" s="8"/>
      <c r="O42" s="8"/>
      <c r="P42" s="8"/>
      <c r="Q42" s="8"/>
      <c r="R42" s="8"/>
      <c r="S42" s="8"/>
      <c r="T42" s="8"/>
    </row>
    <row r="43" spans="2:20">
      <c r="B43" s="77"/>
      <c r="C43" s="78"/>
      <c r="D43" s="32"/>
      <c r="F43" s="75"/>
      <c r="G43" s="76"/>
      <c r="H43" s="80"/>
      <c r="M43" s="8"/>
      <c r="N43" s="8"/>
      <c r="O43" s="8"/>
      <c r="P43" s="8"/>
      <c r="Q43" s="8"/>
      <c r="R43" s="8"/>
      <c r="S43" s="8"/>
      <c r="T43" s="8"/>
    </row>
    <row r="44" spans="2:20">
      <c r="B44" s="77"/>
      <c r="C44" s="78"/>
      <c r="D44" s="32"/>
      <c r="F44" s="75"/>
      <c r="G44" s="76"/>
      <c r="H44" s="80"/>
      <c r="M44" s="8"/>
      <c r="N44" s="8"/>
      <c r="O44" s="8"/>
      <c r="P44" s="8"/>
      <c r="Q44" s="8"/>
      <c r="R44" s="8"/>
      <c r="S44" s="8"/>
      <c r="T44" s="8"/>
    </row>
    <row r="45" spans="2:20">
      <c r="B45" s="77"/>
      <c r="C45" s="78"/>
      <c r="D45" s="32"/>
      <c r="F45" s="75"/>
      <c r="G45" s="76"/>
      <c r="H45" s="80"/>
      <c r="M45" s="8"/>
      <c r="N45" s="8"/>
      <c r="O45" s="8"/>
      <c r="P45" s="8"/>
      <c r="Q45" s="8"/>
      <c r="R45" s="8"/>
      <c r="S45" s="8"/>
      <c r="T45" s="8"/>
    </row>
    <row r="46" spans="2:20">
      <c r="B46" s="77"/>
      <c r="C46" s="78"/>
      <c r="D46" s="32"/>
      <c r="F46" s="75"/>
      <c r="G46" s="76"/>
      <c r="H46" s="80"/>
      <c r="M46" s="8"/>
      <c r="N46" s="8"/>
      <c r="O46" s="8"/>
      <c r="P46" s="8"/>
      <c r="Q46" s="8"/>
      <c r="R46" s="8"/>
      <c r="S46" s="8"/>
      <c r="T46" s="8"/>
    </row>
    <row r="47" spans="2:20">
      <c r="B47" s="77"/>
      <c r="C47" s="78"/>
      <c r="D47" s="32"/>
      <c r="F47" s="75"/>
      <c r="G47" s="76"/>
      <c r="H47" s="80"/>
      <c r="M47" s="8"/>
      <c r="N47" s="8"/>
      <c r="O47" s="8"/>
      <c r="P47" s="8"/>
      <c r="Q47" s="8"/>
      <c r="R47" s="8"/>
      <c r="S47" s="8"/>
      <c r="T47" s="8"/>
    </row>
    <row r="48" spans="2:20">
      <c r="B48" s="77"/>
      <c r="C48" s="78"/>
      <c r="D48" s="32"/>
      <c r="F48" s="75"/>
      <c r="G48" s="76"/>
      <c r="H48" s="80"/>
      <c r="M48" s="8"/>
      <c r="N48" s="8"/>
      <c r="O48" s="8"/>
      <c r="P48" s="8"/>
      <c r="Q48" s="8"/>
      <c r="R48" s="8"/>
      <c r="S48" s="8"/>
      <c r="T48" s="8"/>
    </row>
    <row r="49" spans="2:20">
      <c r="B49" s="77"/>
      <c r="C49" s="78"/>
      <c r="D49" s="32"/>
      <c r="F49" s="75"/>
      <c r="G49" s="76"/>
      <c r="H49" s="80"/>
      <c r="M49" s="8"/>
      <c r="N49" s="8"/>
      <c r="O49" s="8"/>
      <c r="P49" s="8"/>
      <c r="Q49" s="8"/>
      <c r="R49" s="8"/>
      <c r="S49" s="8"/>
      <c r="T49" s="8"/>
    </row>
    <row r="50" spans="2:20">
      <c r="B50" s="77"/>
      <c r="C50" s="78"/>
      <c r="D50" s="32"/>
      <c r="F50" s="75"/>
      <c r="G50" s="76"/>
      <c r="H50" s="80"/>
      <c r="M50" s="8"/>
      <c r="N50" s="8"/>
      <c r="O50" s="8"/>
      <c r="P50" s="8"/>
      <c r="Q50" s="8"/>
      <c r="R50" s="8"/>
      <c r="S50" s="8"/>
      <c r="T50" s="8"/>
    </row>
    <row r="51" spans="2:20">
      <c r="B51" s="77"/>
      <c r="C51" s="78"/>
      <c r="D51" s="32"/>
      <c r="F51" s="75"/>
      <c r="G51" s="76"/>
      <c r="H51" s="80"/>
      <c r="M51" s="8"/>
      <c r="N51" s="8"/>
      <c r="O51" s="8"/>
      <c r="P51" s="8"/>
      <c r="Q51" s="8"/>
      <c r="R51" s="8"/>
      <c r="S51" s="8"/>
      <c r="T51" s="8"/>
    </row>
    <row r="52" spans="2:20">
      <c r="B52" s="77"/>
      <c r="C52" s="78"/>
      <c r="D52" s="32"/>
      <c r="F52" s="75"/>
      <c r="G52" s="76"/>
      <c r="H52" s="80"/>
      <c r="M52" s="8"/>
      <c r="N52" s="8"/>
      <c r="O52" s="8"/>
      <c r="P52" s="8"/>
      <c r="Q52" s="8"/>
      <c r="R52" s="8"/>
      <c r="S52" s="8"/>
      <c r="T52" s="8"/>
    </row>
    <row r="53" spans="2:20">
      <c r="B53" s="77"/>
      <c r="C53" s="78"/>
      <c r="D53" s="32"/>
      <c r="F53" s="75"/>
      <c r="G53" s="76"/>
      <c r="H53" s="80"/>
      <c r="M53" s="8"/>
      <c r="N53" s="8"/>
      <c r="O53" s="8"/>
      <c r="P53" s="8"/>
      <c r="Q53" s="8"/>
      <c r="R53" s="8"/>
      <c r="S53" s="8"/>
      <c r="T53" s="8"/>
    </row>
    <row r="54" spans="2:20">
      <c r="B54" s="77"/>
      <c r="C54" s="78"/>
      <c r="D54" s="32"/>
      <c r="F54" s="75"/>
      <c r="G54" s="76"/>
      <c r="H54" s="80"/>
      <c r="M54" s="8"/>
      <c r="N54" s="8"/>
      <c r="O54" s="8"/>
      <c r="P54" s="8"/>
      <c r="Q54" s="8"/>
      <c r="R54" s="8"/>
      <c r="S54" s="8"/>
      <c r="T54" s="8"/>
    </row>
    <row r="55" spans="2:20">
      <c r="B55" s="77"/>
      <c r="C55" s="78"/>
      <c r="D55" s="32"/>
      <c r="F55" s="75"/>
      <c r="G55" s="76"/>
      <c r="H55" s="80"/>
      <c r="M55" s="8"/>
      <c r="N55" s="8"/>
      <c r="O55" s="8"/>
      <c r="P55" s="8"/>
      <c r="Q55" s="8"/>
      <c r="R55" s="8"/>
      <c r="S55" s="8"/>
      <c r="T55" s="8"/>
    </row>
    <row r="56" spans="2:20">
      <c r="B56" s="77"/>
      <c r="C56" s="78"/>
      <c r="D56" s="32"/>
      <c r="F56" s="75"/>
      <c r="G56" s="76"/>
      <c r="H56" s="80"/>
      <c r="M56" s="8"/>
      <c r="N56" s="8"/>
      <c r="O56" s="8"/>
      <c r="P56" s="8"/>
      <c r="Q56" s="8"/>
      <c r="R56" s="8"/>
      <c r="S56" s="8"/>
      <c r="T56" s="8"/>
    </row>
    <row r="57" spans="2:20">
      <c r="B57" s="77"/>
      <c r="C57" s="78"/>
      <c r="D57" s="32"/>
      <c r="F57" s="75"/>
      <c r="G57" s="76"/>
      <c r="H57" s="80"/>
      <c r="M57" s="8"/>
      <c r="N57" s="8"/>
      <c r="O57" s="8"/>
      <c r="P57" s="8"/>
      <c r="Q57" s="8"/>
      <c r="R57" s="8"/>
      <c r="S57" s="8"/>
      <c r="T57" s="8"/>
    </row>
    <row r="58" spans="2:20">
      <c r="B58" s="77"/>
      <c r="C58" s="78"/>
      <c r="D58" s="32"/>
      <c r="F58" s="75"/>
      <c r="G58" s="76"/>
      <c r="H58" s="80"/>
      <c r="M58" s="8"/>
      <c r="N58" s="8"/>
      <c r="O58" s="8"/>
      <c r="P58" s="8"/>
      <c r="Q58" s="8"/>
      <c r="R58" s="8"/>
      <c r="S58" s="8"/>
      <c r="T58" s="8"/>
    </row>
    <row r="59" spans="2:20">
      <c r="B59" s="77"/>
      <c r="C59" s="78"/>
      <c r="D59" s="32"/>
      <c r="F59" s="75"/>
      <c r="G59" s="76"/>
      <c r="H59" s="80"/>
      <c r="M59" s="8"/>
      <c r="N59" s="8"/>
      <c r="O59" s="8"/>
      <c r="P59" s="8"/>
      <c r="Q59" s="8"/>
      <c r="R59" s="8"/>
      <c r="S59" s="8"/>
      <c r="T59" s="8"/>
    </row>
    <row r="60" spans="2:20">
      <c r="B60" s="77"/>
      <c r="C60" s="78"/>
      <c r="D60" s="32"/>
      <c r="F60" s="75"/>
      <c r="G60" s="76"/>
      <c r="H60" s="80"/>
      <c r="M60" s="8"/>
      <c r="N60" s="8"/>
      <c r="O60" s="8"/>
      <c r="P60" s="8"/>
      <c r="Q60" s="8"/>
      <c r="R60" s="8"/>
      <c r="S60" s="8"/>
      <c r="T60" s="8"/>
    </row>
    <row r="61" spans="2:20">
      <c r="B61" s="77"/>
      <c r="C61" s="78"/>
      <c r="D61" s="32"/>
      <c r="F61" s="75"/>
      <c r="G61" s="76"/>
      <c r="H61" s="80"/>
      <c r="M61" s="8"/>
      <c r="N61" s="8"/>
      <c r="O61" s="8"/>
      <c r="P61" s="8"/>
      <c r="Q61" s="8"/>
      <c r="R61" s="8"/>
      <c r="S61" s="8"/>
      <c r="T61" s="8"/>
    </row>
    <row r="62" spans="2:20">
      <c r="B62" s="77"/>
      <c r="C62" s="78"/>
      <c r="D62" s="32"/>
      <c r="F62" s="75"/>
      <c r="G62" s="76"/>
      <c r="H62" s="80"/>
      <c r="M62" s="8"/>
      <c r="N62" s="8"/>
      <c r="O62" s="8"/>
      <c r="P62" s="8"/>
      <c r="Q62" s="8"/>
      <c r="R62" s="8"/>
      <c r="S62" s="8"/>
      <c r="T62" s="8"/>
    </row>
    <row r="63" spans="2:20">
      <c r="B63" s="77"/>
      <c r="C63" s="78"/>
      <c r="D63" s="32"/>
      <c r="F63" s="75"/>
      <c r="G63" s="76"/>
      <c r="H63" s="80"/>
      <c r="M63" s="8"/>
      <c r="N63" s="8"/>
      <c r="O63" s="8"/>
      <c r="P63" s="8"/>
      <c r="Q63" s="8"/>
      <c r="R63" s="8"/>
      <c r="S63" s="8"/>
      <c r="T63" s="8"/>
    </row>
    <row r="64" spans="2:20">
      <c r="B64" s="77"/>
      <c r="C64" s="78"/>
      <c r="D64" s="32"/>
      <c r="F64" s="75"/>
      <c r="G64" s="76"/>
      <c r="H64" s="80"/>
      <c r="M64" s="8"/>
      <c r="N64" s="8"/>
      <c r="O64" s="8"/>
      <c r="P64" s="8"/>
      <c r="Q64" s="8"/>
      <c r="R64" s="8"/>
      <c r="S64" s="8"/>
      <c r="T64" s="8"/>
    </row>
    <row r="65" spans="2:20">
      <c r="B65" s="77"/>
      <c r="C65" s="78"/>
      <c r="D65" s="32"/>
      <c r="F65" s="75"/>
      <c r="G65" s="76"/>
      <c r="H65" s="80"/>
      <c r="M65" s="8"/>
      <c r="N65" s="8"/>
      <c r="O65" s="8"/>
      <c r="P65" s="8"/>
      <c r="Q65" s="8"/>
      <c r="R65" s="8"/>
      <c r="S65" s="8"/>
      <c r="T65" s="8"/>
    </row>
    <row r="66" spans="2:20">
      <c r="B66" s="77"/>
      <c r="C66" s="78"/>
      <c r="D66" s="32"/>
      <c r="F66" s="75"/>
      <c r="G66" s="76"/>
      <c r="H66" s="80"/>
      <c r="M66" s="8"/>
      <c r="N66" s="8"/>
      <c r="O66" s="8"/>
      <c r="P66" s="8"/>
      <c r="Q66" s="8"/>
      <c r="R66" s="8"/>
      <c r="S66" s="8"/>
      <c r="T66" s="8"/>
    </row>
    <row r="67" spans="2:20">
      <c r="B67" s="77"/>
      <c r="C67" s="78"/>
      <c r="D67" s="32"/>
      <c r="F67" s="75"/>
      <c r="G67" s="76"/>
      <c r="H67" s="80"/>
      <c r="M67" s="8"/>
      <c r="N67" s="8"/>
      <c r="O67" s="8"/>
      <c r="P67" s="8"/>
      <c r="Q67" s="8"/>
      <c r="R67" s="8"/>
      <c r="S67" s="8"/>
      <c r="T67" s="8"/>
    </row>
    <row r="68" spans="2:20">
      <c r="B68" s="77"/>
      <c r="C68" s="78"/>
      <c r="D68" s="32"/>
      <c r="F68" s="75"/>
      <c r="G68" s="76"/>
      <c r="H68" s="80"/>
      <c r="M68" s="8"/>
      <c r="N68" s="8"/>
      <c r="O68" s="8"/>
      <c r="P68" s="8"/>
      <c r="Q68" s="8"/>
      <c r="R68" s="8"/>
      <c r="S68" s="8"/>
      <c r="T68" s="8"/>
    </row>
    <row r="69" spans="2:20">
      <c r="B69" s="77"/>
      <c r="C69" s="78"/>
      <c r="D69" s="32"/>
      <c r="F69" s="75"/>
      <c r="G69" s="76"/>
      <c r="H69" s="80"/>
      <c r="M69" s="8"/>
      <c r="N69" s="8"/>
      <c r="O69" s="8"/>
      <c r="P69" s="8"/>
      <c r="Q69" s="8"/>
      <c r="R69" s="8"/>
      <c r="S69" s="8"/>
      <c r="T69" s="8"/>
    </row>
    <row r="70" spans="2:20">
      <c r="B70" s="77"/>
      <c r="C70" s="78"/>
      <c r="D70" s="32"/>
      <c r="F70" s="75"/>
      <c r="G70" s="76"/>
      <c r="H70" s="80"/>
      <c r="M70" s="8"/>
      <c r="N70" s="8"/>
      <c r="O70" s="8"/>
      <c r="P70" s="8"/>
      <c r="Q70" s="8"/>
      <c r="R70" s="8"/>
      <c r="S70" s="8"/>
      <c r="T70" s="8"/>
    </row>
    <row r="71" spans="2:20">
      <c r="B71" s="77"/>
      <c r="C71" s="78"/>
      <c r="D71" s="32"/>
      <c r="F71" s="75"/>
      <c r="G71" s="76"/>
      <c r="H71" s="80"/>
      <c r="M71" s="8"/>
      <c r="N71" s="8"/>
      <c r="O71" s="8"/>
      <c r="P71" s="8"/>
      <c r="Q71" s="8"/>
      <c r="R71" s="8"/>
      <c r="S71" s="8"/>
      <c r="T71" s="8"/>
    </row>
    <row r="72" spans="2:20">
      <c r="B72" s="77"/>
      <c r="C72" s="78"/>
      <c r="D72" s="32"/>
      <c r="F72" s="75"/>
      <c r="G72" s="76"/>
      <c r="H72" s="80"/>
      <c r="M72" s="8"/>
      <c r="N72" s="8"/>
      <c r="O72" s="8"/>
      <c r="P72" s="8"/>
      <c r="Q72" s="8"/>
      <c r="R72" s="8"/>
      <c r="S72" s="8"/>
      <c r="T72" s="8"/>
    </row>
    <row r="73" spans="2:20">
      <c r="B73" s="77"/>
      <c r="C73" s="78"/>
      <c r="D73" s="32"/>
      <c r="F73" s="75"/>
      <c r="G73" s="76"/>
      <c r="H73" s="80"/>
      <c r="M73" s="8"/>
      <c r="N73" s="8"/>
      <c r="O73" s="8"/>
      <c r="P73" s="8"/>
      <c r="Q73" s="8"/>
      <c r="R73" s="8"/>
      <c r="S73" s="8"/>
      <c r="T73" s="8"/>
    </row>
    <row r="74" spans="2:20">
      <c r="B74" s="77"/>
      <c r="C74" s="78"/>
      <c r="D74" s="32"/>
      <c r="F74" s="75"/>
      <c r="G74" s="76"/>
      <c r="H74" s="80"/>
      <c r="M74" s="8"/>
      <c r="N74" s="8"/>
      <c r="O74" s="8"/>
      <c r="P74" s="8"/>
      <c r="Q74" s="8"/>
      <c r="R74" s="8"/>
      <c r="S74" s="8"/>
      <c r="T74" s="8"/>
    </row>
    <row r="75" spans="2:20">
      <c r="B75" s="77"/>
      <c r="C75" s="78"/>
      <c r="D75" s="32"/>
      <c r="F75" s="75"/>
      <c r="G75" s="76"/>
      <c r="H75" s="80"/>
      <c r="M75" s="8"/>
      <c r="N75" s="8"/>
      <c r="O75" s="8"/>
      <c r="P75" s="8"/>
      <c r="Q75" s="8"/>
      <c r="R75" s="8"/>
      <c r="S75" s="8"/>
      <c r="T75" s="8"/>
    </row>
    <row r="76" spans="2:20">
      <c r="B76" s="77"/>
      <c r="C76" s="78"/>
      <c r="D76" s="32"/>
      <c r="F76" s="75"/>
      <c r="G76" s="76"/>
      <c r="H76" s="80"/>
      <c r="M76" s="8"/>
      <c r="N76" s="8"/>
      <c r="O76" s="8"/>
      <c r="P76" s="8"/>
      <c r="Q76" s="8"/>
      <c r="R76" s="8"/>
      <c r="S76" s="8"/>
      <c r="T76" s="8"/>
    </row>
    <row r="77" spans="2:20">
      <c r="B77" s="77"/>
      <c r="C77" s="78"/>
      <c r="D77" s="32"/>
      <c r="F77" s="75"/>
      <c r="G77" s="76"/>
      <c r="H77" s="80"/>
      <c r="M77" s="8"/>
      <c r="N77" s="8"/>
      <c r="O77" s="8"/>
      <c r="P77" s="8"/>
      <c r="Q77" s="8"/>
      <c r="R77" s="8"/>
      <c r="S77" s="8"/>
      <c r="T77" s="8"/>
    </row>
    <row r="78" spans="2:20">
      <c r="B78" s="77"/>
      <c r="C78" s="78"/>
      <c r="D78" s="32"/>
      <c r="F78" s="75"/>
      <c r="G78" s="76"/>
      <c r="H78" s="80"/>
      <c r="M78" s="8"/>
      <c r="N78" s="8"/>
      <c r="O78" s="8"/>
      <c r="P78" s="8"/>
      <c r="Q78" s="8"/>
      <c r="R78" s="8"/>
      <c r="S78" s="8"/>
      <c r="T78" s="8"/>
    </row>
    <row r="79" spans="2:20">
      <c r="B79" s="77"/>
      <c r="C79" s="78"/>
      <c r="D79" s="32"/>
      <c r="F79" s="75"/>
      <c r="G79" s="76"/>
      <c r="H79" s="80"/>
      <c r="M79" s="8"/>
      <c r="N79" s="8"/>
      <c r="O79" s="8"/>
      <c r="P79" s="8"/>
      <c r="Q79" s="8"/>
      <c r="R79" s="8"/>
      <c r="S79" s="8"/>
      <c r="T79" s="8"/>
    </row>
    <row r="80" spans="2:20">
      <c r="B80" s="77"/>
      <c r="C80" s="78"/>
      <c r="D80" s="32"/>
      <c r="F80" s="75"/>
      <c r="G80" s="76"/>
      <c r="H80" s="80"/>
      <c r="M80" s="8"/>
      <c r="N80" s="8"/>
      <c r="O80" s="8"/>
      <c r="P80" s="8"/>
      <c r="Q80" s="8"/>
      <c r="R80" s="8"/>
      <c r="S80" s="8"/>
      <c r="T80" s="8"/>
    </row>
    <row r="81" spans="2:20">
      <c r="B81" s="77"/>
      <c r="C81" s="78"/>
      <c r="D81" s="32"/>
      <c r="F81" s="75"/>
      <c r="G81" s="76"/>
      <c r="H81" s="80"/>
      <c r="M81" s="8"/>
      <c r="N81" s="8"/>
      <c r="O81" s="8"/>
      <c r="P81" s="8"/>
      <c r="Q81" s="8"/>
      <c r="R81" s="8"/>
      <c r="S81" s="8"/>
      <c r="T81" s="8"/>
    </row>
    <row r="82" spans="2:20">
      <c r="B82" s="77"/>
      <c r="C82" s="78"/>
      <c r="D82" s="32"/>
      <c r="F82" s="75"/>
      <c r="G82" s="76"/>
      <c r="H82" s="80"/>
      <c r="M82" s="8"/>
      <c r="N82" s="8"/>
      <c r="O82" s="8"/>
      <c r="P82" s="8"/>
      <c r="Q82" s="8"/>
      <c r="R82" s="8"/>
      <c r="S82" s="8"/>
      <c r="T82" s="8"/>
    </row>
    <row r="83" spans="2:20">
      <c r="B83" s="77"/>
      <c r="C83" s="78"/>
      <c r="D83" s="32"/>
      <c r="F83" s="75"/>
      <c r="G83" s="76"/>
      <c r="H83" s="80"/>
      <c r="M83" s="8"/>
      <c r="N83" s="8"/>
      <c r="O83" s="8"/>
      <c r="P83" s="8"/>
      <c r="Q83" s="8"/>
      <c r="R83" s="8"/>
      <c r="S83" s="8"/>
      <c r="T83" s="8"/>
    </row>
    <row r="84" spans="2:20">
      <c r="B84" s="77"/>
      <c r="C84" s="78"/>
      <c r="D84" s="32"/>
      <c r="F84" s="75"/>
      <c r="G84" s="76"/>
      <c r="H84" s="80"/>
      <c r="M84" s="8"/>
      <c r="N84" s="8"/>
      <c r="O84" s="8"/>
      <c r="P84" s="8"/>
      <c r="Q84" s="8"/>
      <c r="R84" s="8"/>
      <c r="S84" s="8"/>
      <c r="T84" s="8"/>
    </row>
    <row r="85" spans="2:20">
      <c r="B85" s="77"/>
      <c r="C85" s="78"/>
      <c r="D85" s="32"/>
      <c r="F85" s="75"/>
      <c r="G85" s="76"/>
      <c r="H85" s="80"/>
      <c r="M85" s="8"/>
      <c r="N85" s="8"/>
      <c r="O85" s="8"/>
      <c r="P85" s="8"/>
      <c r="Q85" s="8"/>
      <c r="R85" s="8"/>
      <c r="S85" s="8"/>
      <c r="T85" s="8"/>
    </row>
    <row r="86" spans="2:20">
      <c r="B86" s="77"/>
      <c r="C86" s="78"/>
      <c r="D86" s="32"/>
      <c r="F86" s="75"/>
      <c r="G86" s="76"/>
      <c r="H86" s="80"/>
      <c r="M86" s="8"/>
      <c r="N86" s="8"/>
      <c r="O86" s="8"/>
      <c r="P86" s="8"/>
      <c r="Q86" s="8"/>
      <c r="R86" s="8"/>
      <c r="S86" s="8"/>
      <c r="T86" s="8"/>
    </row>
    <row r="87" spans="2:20">
      <c r="B87" s="77"/>
      <c r="C87" s="78"/>
      <c r="D87" s="32"/>
      <c r="F87" s="75"/>
      <c r="G87" s="76"/>
      <c r="H87" s="80"/>
      <c r="M87" s="8"/>
      <c r="N87" s="8"/>
      <c r="O87" s="8"/>
      <c r="P87" s="8"/>
      <c r="Q87" s="8"/>
      <c r="R87" s="8"/>
      <c r="S87" s="8"/>
      <c r="T87" s="8"/>
    </row>
    <row r="88" spans="2:20">
      <c r="B88" s="77"/>
      <c r="C88" s="78"/>
      <c r="D88" s="32"/>
      <c r="F88" s="75"/>
      <c r="G88" s="76"/>
      <c r="H88" s="80"/>
      <c r="M88" s="8"/>
      <c r="N88" s="8"/>
      <c r="O88" s="8"/>
      <c r="P88" s="8"/>
      <c r="Q88" s="8"/>
      <c r="R88" s="8"/>
      <c r="S88" s="8"/>
      <c r="T88" s="8"/>
    </row>
    <row r="89" spans="2:20">
      <c r="B89" s="77"/>
      <c r="C89" s="78"/>
      <c r="D89" s="32"/>
      <c r="F89" s="75"/>
      <c r="G89" s="76"/>
      <c r="H89" s="80"/>
      <c r="M89" s="8"/>
      <c r="N89" s="8"/>
      <c r="O89" s="8"/>
      <c r="P89" s="8"/>
      <c r="Q89" s="8"/>
      <c r="R89" s="8"/>
      <c r="S89" s="8"/>
      <c r="T89" s="8"/>
    </row>
    <row r="90" spans="2:20">
      <c r="B90" s="77"/>
      <c r="C90" s="78"/>
      <c r="D90" s="32"/>
      <c r="F90" s="75"/>
      <c r="G90" s="76"/>
      <c r="H90" s="80"/>
      <c r="M90" s="8"/>
      <c r="N90" s="8"/>
      <c r="O90" s="8"/>
      <c r="P90" s="8"/>
      <c r="Q90" s="8"/>
      <c r="R90" s="8"/>
      <c r="S90" s="8"/>
      <c r="T90" s="8"/>
    </row>
    <row r="91" spans="2:20">
      <c r="B91" s="77"/>
      <c r="C91" s="78"/>
      <c r="D91" s="32"/>
      <c r="F91" s="75"/>
      <c r="G91" s="76"/>
      <c r="H91" s="80"/>
      <c r="M91" s="8"/>
      <c r="N91" s="8"/>
      <c r="O91" s="8"/>
      <c r="P91" s="8"/>
      <c r="Q91" s="8"/>
      <c r="R91" s="8"/>
      <c r="S91" s="8"/>
      <c r="T91" s="8"/>
    </row>
    <row r="92" spans="2:20">
      <c r="B92" s="77"/>
      <c r="C92" s="78"/>
      <c r="D92" s="32"/>
      <c r="F92" s="75"/>
      <c r="G92" s="76"/>
      <c r="H92" s="80"/>
      <c r="M92" s="8"/>
      <c r="N92" s="8"/>
      <c r="O92" s="8"/>
      <c r="P92" s="8"/>
      <c r="Q92" s="8"/>
      <c r="R92" s="8"/>
      <c r="S92" s="8"/>
      <c r="T92" s="8"/>
    </row>
    <row r="93" spans="2:20">
      <c r="B93" s="77"/>
      <c r="C93" s="78"/>
      <c r="D93" s="32"/>
      <c r="F93" s="75"/>
      <c r="G93" s="76"/>
      <c r="H93" s="80"/>
    </row>
    <row r="94" spans="2:20">
      <c r="B94" s="77"/>
      <c r="C94" s="78"/>
      <c r="D94" s="32"/>
      <c r="F94" s="75"/>
      <c r="G94" s="76"/>
      <c r="H94" s="80"/>
    </row>
    <row r="95" spans="2:20">
      <c r="B95" s="77"/>
      <c r="C95" s="78"/>
      <c r="D95" s="32"/>
      <c r="F95" s="75"/>
      <c r="G95" s="76"/>
      <c r="H95" s="80"/>
    </row>
    <row r="96" spans="2:20">
      <c r="B96" s="77"/>
      <c r="C96" s="78"/>
      <c r="D96" s="32"/>
      <c r="F96" s="75"/>
      <c r="G96" s="76"/>
      <c r="H96" s="80"/>
    </row>
    <row r="97" spans="2:8">
      <c r="B97" s="77"/>
      <c r="C97" s="78"/>
      <c r="D97" s="32"/>
      <c r="F97" s="75"/>
      <c r="G97" s="76"/>
      <c r="H97" s="80"/>
    </row>
    <row r="98" spans="2:8">
      <c r="B98" s="77"/>
      <c r="C98" s="78"/>
      <c r="D98" s="32"/>
      <c r="F98" s="75"/>
      <c r="G98" s="76"/>
      <c r="H98" s="80"/>
    </row>
    <row r="99" spans="2:8">
      <c r="B99" s="77"/>
      <c r="C99" s="78"/>
      <c r="D99" s="32"/>
      <c r="F99" s="75"/>
      <c r="G99" s="76"/>
      <c r="H99" s="80"/>
    </row>
    <row r="100" spans="2:8">
      <c r="B100" s="77"/>
      <c r="C100" s="78"/>
      <c r="D100" s="32"/>
      <c r="F100" s="75"/>
      <c r="G100" s="76"/>
      <c r="H100" s="80"/>
    </row>
    <row r="101" spans="2:8">
      <c r="B101" s="77"/>
      <c r="C101" s="78"/>
      <c r="D101" s="32"/>
      <c r="F101" s="75"/>
      <c r="G101" s="76"/>
      <c r="H101" s="80"/>
    </row>
    <row r="102" spans="2:8">
      <c r="B102" s="77"/>
      <c r="C102" s="78"/>
      <c r="D102" s="32"/>
      <c r="F102" s="75"/>
      <c r="G102" s="76"/>
      <c r="H102" s="80"/>
    </row>
    <row r="103" spans="2:8">
      <c r="B103" s="77"/>
      <c r="C103" s="78"/>
      <c r="D103" s="32"/>
      <c r="F103" s="75"/>
      <c r="G103" s="76"/>
      <c r="H103" s="80"/>
    </row>
    <row r="104" spans="2:8">
      <c r="B104" s="77"/>
      <c r="C104" s="78"/>
      <c r="D104" s="32"/>
      <c r="F104" s="75"/>
      <c r="G104" s="76"/>
      <c r="H104" s="80"/>
    </row>
    <row r="105" spans="2:8">
      <c r="B105" s="77"/>
      <c r="C105" s="78"/>
      <c r="D105" s="32"/>
      <c r="F105" s="75"/>
      <c r="G105" s="76"/>
      <c r="H105" s="80"/>
    </row>
    <row r="106" spans="2:8">
      <c r="B106" s="77"/>
      <c r="C106" s="78"/>
      <c r="D106" s="32"/>
      <c r="F106" s="75"/>
      <c r="G106" s="76"/>
      <c r="H106" s="80"/>
    </row>
    <row r="107" spans="2:8">
      <c r="B107" s="77"/>
      <c r="C107" s="78"/>
      <c r="D107" s="32"/>
      <c r="F107" s="75"/>
      <c r="G107" s="76"/>
      <c r="H107" s="80"/>
    </row>
    <row r="108" spans="2:8">
      <c r="B108" s="77"/>
      <c r="C108" s="78"/>
      <c r="D108" s="32"/>
      <c r="F108" s="75"/>
      <c r="G108" s="76"/>
      <c r="H108" s="80"/>
    </row>
    <row r="109" spans="2:8">
      <c r="B109" s="77"/>
      <c r="C109" s="78"/>
      <c r="D109" s="32"/>
      <c r="F109" s="75"/>
      <c r="G109" s="76"/>
      <c r="H109" s="80"/>
    </row>
    <row r="110" spans="2:8">
      <c r="B110" s="77"/>
      <c r="C110" s="78"/>
      <c r="D110" s="32"/>
      <c r="F110" s="75"/>
      <c r="G110" s="76"/>
      <c r="H110" s="80"/>
    </row>
    <row r="111" spans="2:8">
      <c r="B111" s="77"/>
      <c r="C111" s="78"/>
      <c r="D111" s="32"/>
      <c r="F111" s="75"/>
      <c r="G111" s="76"/>
      <c r="H111" s="80"/>
    </row>
    <row r="112" spans="2:8">
      <c r="B112" s="77"/>
      <c r="C112" s="78"/>
      <c r="D112" s="32"/>
      <c r="F112" s="75"/>
      <c r="G112" s="76"/>
      <c r="H112" s="80"/>
    </row>
    <row r="113" spans="2:8">
      <c r="B113" s="77"/>
      <c r="C113" s="78"/>
      <c r="D113" s="32"/>
      <c r="F113" s="75"/>
      <c r="G113" s="76"/>
      <c r="H113" s="80"/>
    </row>
    <row r="114" spans="2:8">
      <c r="B114" s="77"/>
      <c r="C114" s="78"/>
      <c r="D114" s="32"/>
      <c r="F114" s="75"/>
      <c r="G114" s="76"/>
      <c r="H114" s="80"/>
    </row>
    <row r="115" spans="2:8">
      <c r="B115" s="77"/>
      <c r="C115" s="78"/>
      <c r="D115" s="32"/>
      <c r="F115" s="75"/>
      <c r="G115" s="76"/>
      <c r="H115" s="80"/>
    </row>
    <row r="116" spans="2:8">
      <c r="B116" s="77"/>
      <c r="C116" s="78"/>
      <c r="D116" s="32"/>
      <c r="F116" s="75"/>
      <c r="G116" s="76"/>
      <c r="H116" s="80"/>
    </row>
    <row r="119" spans="2:8">
      <c r="D119" s="196"/>
    </row>
    <row r="120" spans="2:8">
      <c r="D120" s="196"/>
    </row>
    <row r="121" spans="2:8">
      <c r="D121" s="196"/>
    </row>
    <row r="122" spans="2:8">
      <c r="D122" s="196"/>
    </row>
  </sheetData>
  <mergeCells count="8">
    <mergeCell ref="B10:D10"/>
    <mergeCell ref="F10:H10"/>
    <mergeCell ref="J10:K10"/>
    <mergeCell ref="C8:J8"/>
    <mergeCell ref="M1:O1"/>
    <mergeCell ref="B4:J5"/>
    <mergeCell ref="I1:L1"/>
    <mergeCell ref="I2:L2"/>
  </mergeCells>
  <phoneticPr fontId="17" type="noConversion"/>
  <printOptions horizontalCentered="1"/>
  <pageMargins left="0" right="0" top="0" bottom="0" header="0.31496062992125984" footer="0.31496062992125984"/>
  <pageSetup paperSize="13" scale="90" fitToWidth="0"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58ABC-29AF-4DFA-81A5-6EDF75F2C8DB}">
  <sheetPr codeName="Sheet25"/>
  <dimension ref="B1:U116"/>
  <sheetViews>
    <sheetView showGridLines="0" showWhiteSpace="0" view="pageLayout" topLeftCell="A25" zoomScale="98" zoomScaleNormal="122" zoomScaleSheetLayoutView="33" zoomScalePageLayoutView="98" workbookViewId="0">
      <selection sqref="A1:L40"/>
    </sheetView>
  </sheetViews>
  <sheetFormatPr defaultRowHeight="14.4"/>
  <cols>
    <col min="1" max="1" width="1.88671875" customWidth="1"/>
    <col min="2" max="2" width="11.109375" bestFit="1" customWidth="1"/>
    <col min="3" max="3" width="7.88671875" customWidth="1"/>
    <col min="4" max="4" width="8.44140625" style="265" customWidth="1"/>
    <col min="5" max="5" width="3.5546875" customWidth="1"/>
    <col min="6" max="6" width="11.109375" bestFit="1" customWidth="1"/>
    <col min="7" max="7" width="9.33203125" customWidth="1"/>
    <col min="8" max="8" width="8.6640625" customWidth="1"/>
    <col min="9" max="9" width="3.5546875" customWidth="1"/>
    <col min="10" max="10" width="17.88671875" customWidth="1"/>
  </cols>
  <sheetData>
    <row r="1" spans="2:17">
      <c r="B1" s="21"/>
      <c r="C1" s="21"/>
      <c r="D1" s="21"/>
      <c r="E1" s="21"/>
      <c r="F1" s="21"/>
      <c r="G1" s="21"/>
      <c r="H1" s="21"/>
      <c r="I1" s="510" t="s">
        <v>169</v>
      </c>
      <c r="J1" s="510"/>
      <c r="K1" s="510"/>
      <c r="L1" s="510"/>
      <c r="M1" s="21"/>
      <c r="N1" s="510"/>
      <c r="O1" s="510"/>
      <c r="P1" s="510"/>
    </row>
    <row r="2" spans="2:17">
      <c r="B2" s="21"/>
      <c r="C2" s="21"/>
      <c r="D2" s="21"/>
      <c r="E2" s="21"/>
      <c r="F2" s="21"/>
      <c r="G2" s="61"/>
      <c r="H2" s="87"/>
      <c r="I2" s="511" t="s">
        <v>170</v>
      </c>
      <c r="J2" s="511"/>
      <c r="K2" s="511"/>
      <c r="L2" s="511"/>
      <c r="M2" s="265"/>
    </row>
    <row r="3" spans="2:17">
      <c r="B3" s="21"/>
      <c r="C3" s="21"/>
      <c r="D3" s="21"/>
      <c r="E3" s="21"/>
      <c r="F3" s="21"/>
      <c r="G3" s="21"/>
      <c r="H3" s="21"/>
      <c r="I3" s="21"/>
      <c r="J3" s="21"/>
      <c r="K3" s="21"/>
      <c r="L3" s="21"/>
      <c r="M3" s="266"/>
    </row>
    <row r="4" spans="2:17" ht="14.4" customHeight="1">
      <c r="B4" s="583" t="s">
        <v>519</v>
      </c>
      <c r="C4" s="584"/>
      <c r="D4" s="584"/>
      <c r="E4" s="584"/>
      <c r="F4" s="584"/>
      <c r="G4" s="584"/>
      <c r="H4" s="584"/>
      <c r="I4" s="584"/>
      <c r="J4" s="584"/>
      <c r="K4" s="21"/>
      <c r="L4" s="21"/>
      <c r="M4" s="21"/>
    </row>
    <row r="5" spans="2:17">
      <c r="B5" s="584"/>
      <c r="C5" s="584"/>
      <c r="D5" s="584"/>
      <c r="E5" s="584"/>
      <c r="F5" s="584"/>
      <c r="G5" s="584"/>
      <c r="H5" s="584"/>
      <c r="I5" s="584"/>
      <c r="J5" s="584"/>
      <c r="K5" s="21"/>
      <c r="L5" s="21"/>
      <c r="M5" s="21"/>
      <c r="Q5" s="21"/>
    </row>
    <row r="7" spans="2:17">
      <c r="D7"/>
    </row>
    <row r="8" spans="2:17" ht="23.4">
      <c r="B8" s="81"/>
      <c r="C8" s="559" t="s">
        <v>181</v>
      </c>
      <c r="D8" s="559"/>
      <c r="E8" s="559"/>
      <c r="F8" s="559"/>
      <c r="G8" s="559"/>
      <c r="H8" s="559"/>
      <c r="I8" s="559"/>
      <c r="J8" s="559"/>
    </row>
    <row r="9" spans="2:17">
      <c r="D9"/>
    </row>
    <row r="10" spans="2:17">
      <c r="B10" s="580" t="str">
        <f>B4&amp;" Monthly Returns "</f>
        <v xml:space="preserve">Wipro Monthly Returns </v>
      </c>
      <c r="C10" s="580"/>
      <c r="D10" s="580"/>
      <c r="E10" s="79"/>
      <c r="F10" s="534" t="s">
        <v>512</v>
      </c>
      <c r="G10" s="534"/>
      <c r="H10" s="534"/>
      <c r="J10" s="534" t="s">
        <v>182</v>
      </c>
      <c r="K10" s="534"/>
      <c r="M10" s="34" t="s">
        <v>183</v>
      </c>
      <c r="N10" s="34"/>
    </row>
    <row r="11" spans="2:17" ht="15" thickBot="1">
      <c r="B11" s="49" t="s">
        <v>180</v>
      </c>
      <c r="C11" s="33" t="s">
        <v>505</v>
      </c>
      <c r="D11" s="33" t="s">
        <v>513</v>
      </c>
      <c r="F11" s="49" t="s">
        <v>180</v>
      </c>
      <c r="G11" s="33" t="s">
        <v>505</v>
      </c>
      <c r="H11" s="33" t="s">
        <v>513</v>
      </c>
    </row>
    <row r="12" spans="2:17">
      <c r="B12" s="267">
        <v>44774</v>
      </c>
      <c r="C12" s="76">
        <v>411.65594499999997</v>
      </c>
      <c r="F12" s="267">
        <v>44774</v>
      </c>
      <c r="G12" s="76">
        <v>17759.300781000002</v>
      </c>
      <c r="J12" t="s">
        <v>207</v>
      </c>
      <c r="K12">
        <f>N27</f>
        <v>0.9732690830143037</v>
      </c>
      <c r="M12" s="85" t="s">
        <v>184</v>
      </c>
      <c r="N12" s="85"/>
    </row>
    <row r="13" spans="2:17">
      <c r="B13" s="267">
        <v>44805</v>
      </c>
      <c r="C13" s="76">
        <v>392.444366</v>
      </c>
      <c r="D13" s="32">
        <f>C13/C12-1</f>
        <v>-4.6669018711730237E-2</v>
      </c>
      <c r="F13" s="267">
        <v>44805</v>
      </c>
      <c r="G13" s="76">
        <v>17094.349609000001</v>
      </c>
      <c r="H13" s="80">
        <f>G13/G12-1</f>
        <v>-3.7442418493829788E-2</v>
      </c>
      <c r="J13" t="s">
        <v>208</v>
      </c>
      <c r="K13" s="86">
        <v>0.75</v>
      </c>
      <c r="M13" s="82" t="s">
        <v>185</v>
      </c>
      <c r="N13" s="82">
        <v>0.45207515346511778</v>
      </c>
    </row>
    <row r="14" spans="2:17">
      <c r="B14" s="267">
        <v>44835</v>
      </c>
      <c r="C14" s="76">
        <v>384.77960200000001</v>
      </c>
      <c r="D14" s="32">
        <f t="shared" ref="D14:D36" si="0">C14/C13-1</f>
        <v>-1.9530829498518032E-2</v>
      </c>
      <c r="F14" s="267">
        <v>44835</v>
      </c>
      <c r="G14" s="76">
        <v>18012.199218999998</v>
      </c>
      <c r="H14" s="80">
        <f t="shared" ref="H14:H36" si="1">G14/G13-1</f>
        <v>5.3693157738903263E-2</v>
      </c>
      <c r="M14" s="82" t="s">
        <v>186</v>
      </c>
      <c r="N14" s="82">
        <v>0.20437194438050979</v>
      </c>
    </row>
    <row r="15" spans="2:17">
      <c r="B15" s="267">
        <v>44866</v>
      </c>
      <c r="C15" s="76">
        <v>405.03643799999998</v>
      </c>
      <c r="D15" s="32">
        <f t="shared" si="0"/>
        <v>5.2645295890710875E-2</v>
      </c>
      <c r="F15" s="267">
        <v>44866</v>
      </c>
      <c r="G15" s="76">
        <v>18758.349609000001</v>
      </c>
      <c r="H15" s="80">
        <f t="shared" si="1"/>
        <v>4.1424724484111497E-2</v>
      </c>
      <c r="J15" t="s">
        <v>209</v>
      </c>
      <c r="K15">
        <v>1</v>
      </c>
      <c r="M15" s="82" t="s">
        <v>187</v>
      </c>
      <c r="N15" s="82">
        <v>0.16820703276144205</v>
      </c>
    </row>
    <row r="16" spans="2:17">
      <c r="B16" s="267">
        <v>44896</v>
      </c>
      <c r="C16" s="76">
        <v>390.951233</v>
      </c>
      <c r="D16" s="32">
        <f>C16/C15-1</f>
        <v>-3.477515521702268E-2</v>
      </c>
      <c r="F16" s="267">
        <v>44896</v>
      </c>
      <c r="G16" s="76">
        <v>18105.300781000002</v>
      </c>
      <c r="H16" s="80">
        <f t="shared" si="1"/>
        <v>-3.4813767821379904E-2</v>
      </c>
      <c r="J16" t="s">
        <v>210</v>
      </c>
      <c r="K16" s="86">
        <v>0.25</v>
      </c>
      <c r="M16" s="82" t="s">
        <v>188</v>
      </c>
      <c r="N16" s="82">
        <v>6.4107988993863288E-2</v>
      </c>
    </row>
    <row r="17" spans="2:21" ht="15" thickBot="1">
      <c r="B17" s="267">
        <v>44927</v>
      </c>
      <c r="C17" s="76">
        <v>397.02331500000003</v>
      </c>
      <c r="D17" s="32">
        <f t="shared" si="0"/>
        <v>1.5531558638158804E-2</v>
      </c>
      <c r="F17" s="267">
        <v>44927</v>
      </c>
      <c r="G17" s="76">
        <v>17662.150390999999</v>
      </c>
      <c r="H17" s="80">
        <f t="shared" si="1"/>
        <v>-2.4476278818027275E-2</v>
      </c>
      <c r="M17" s="83" t="s">
        <v>189</v>
      </c>
      <c r="N17" s="83">
        <v>24</v>
      </c>
    </row>
    <row r="18" spans="2:21">
      <c r="B18" s="267">
        <v>44958</v>
      </c>
      <c r="C18" s="76">
        <v>386.22628800000001</v>
      </c>
      <c r="D18" s="32">
        <f t="shared" si="0"/>
        <v>-2.719494445811077E-2</v>
      </c>
      <c r="F18" s="267">
        <v>44958</v>
      </c>
      <c r="G18" s="76">
        <v>17303.949218999998</v>
      </c>
      <c r="H18" s="80">
        <f t="shared" si="1"/>
        <v>-2.0280722566065723E-2</v>
      </c>
      <c r="J18" s="346" t="s">
        <v>211</v>
      </c>
      <c r="K18" s="346">
        <f>(K12*K13)+(K15*K16)</f>
        <v>0.97995181226072781</v>
      </c>
    </row>
    <row r="19" spans="2:21" ht="15" thickBot="1">
      <c r="B19" s="267">
        <v>44986</v>
      </c>
      <c r="C19" s="76">
        <v>364.47271699999999</v>
      </c>
      <c r="D19" s="32">
        <f t="shared" si="0"/>
        <v>-5.6323382627958329E-2</v>
      </c>
      <c r="F19" s="267">
        <v>44986</v>
      </c>
      <c r="G19" s="76">
        <v>17359.75</v>
      </c>
      <c r="H19" s="80">
        <f t="shared" si="1"/>
        <v>3.2247425309555044E-3</v>
      </c>
      <c r="M19" t="s">
        <v>190</v>
      </c>
    </row>
    <row r="20" spans="2:21" ht="16.2">
      <c r="B20" s="267">
        <v>45017</v>
      </c>
      <c r="C20" s="76">
        <v>384.18066399999998</v>
      </c>
      <c r="D20" s="32">
        <f t="shared" si="0"/>
        <v>5.4072489052726436E-2</v>
      </c>
      <c r="F20" s="267">
        <v>45017</v>
      </c>
      <c r="G20" s="76">
        <v>18065</v>
      </c>
      <c r="H20" s="80">
        <f t="shared" si="1"/>
        <v>4.0625585045867663E-2</v>
      </c>
      <c r="J20" s="34" t="s">
        <v>212</v>
      </c>
      <c r="K20">
        <f>SLOPE(D13:D36,H13:H36)</f>
        <v>1.2966742899299748</v>
      </c>
      <c r="M20" s="84"/>
      <c r="N20" s="84" t="s">
        <v>194</v>
      </c>
      <c r="O20" s="84" t="s">
        <v>195</v>
      </c>
      <c r="P20" s="84" t="s">
        <v>196</v>
      </c>
      <c r="Q20" s="84" t="s">
        <v>197</v>
      </c>
      <c r="R20" s="84" t="s">
        <v>198</v>
      </c>
    </row>
    <row r="21" spans="2:21" ht="16.2">
      <c r="B21" s="267">
        <v>45047</v>
      </c>
      <c r="C21" s="76">
        <v>402.79098499999998</v>
      </c>
      <c r="D21" s="32">
        <f t="shared" si="0"/>
        <v>4.8441586846754925E-2</v>
      </c>
      <c r="F21" s="267">
        <v>45047</v>
      </c>
      <c r="G21" s="76">
        <v>18534.400390999999</v>
      </c>
      <c r="H21" s="80">
        <f t="shared" si="1"/>
        <v>2.5983968502629295E-2</v>
      </c>
      <c r="J21" s="34" t="s">
        <v>213</v>
      </c>
      <c r="K21" s="270">
        <f>_xlfn.COVARIANCE.S(D12:D36,H12:H36/_xlfn.VAR.S(H13:H36))</f>
        <v>1.2966742899299748</v>
      </c>
      <c r="M21" s="82" t="s">
        <v>191</v>
      </c>
      <c r="N21" s="82">
        <v>1</v>
      </c>
      <c r="O21" s="82">
        <v>2.3225131204001812E-2</v>
      </c>
      <c r="P21" s="82">
        <v>2.3225131204001812E-2</v>
      </c>
      <c r="Q21" s="82">
        <v>5.6511114013826553</v>
      </c>
      <c r="R21" s="82">
        <v>2.6564337595856396E-2</v>
      </c>
    </row>
    <row r="22" spans="2:21" ht="16.2">
      <c r="B22" s="267">
        <v>45078</v>
      </c>
      <c r="C22" s="76">
        <v>388.32183800000001</v>
      </c>
      <c r="D22" s="32">
        <f t="shared" si="0"/>
        <v>-3.5922221546244248E-2</v>
      </c>
      <c r="F22" s="267">
        <v>45078</v>
      </c>
      <c r="G22" s="76">
        <v>19189.050781000002</v>
      </c>
      <c r="H22" s="80">
        <f t="shared" si="1"/>
        <v>3.5320829171138879E-2</v>
      </c>
      <c r="J22" s="34" t="s">
        <v>214</v>
      </c>
      <c r="K22">
        <f>N27</f>
        <v>0.9732690830143037</v>
      </c>
      <c r="M22" s="82" t="s">
        <v>192</v>
      </c>
      <c r="N22" s="82">
        <v>22</v>
      </c>
      <c r="O22" s="82">
        <v>9.0416353562420504E-2</v>
      </c>
      <c r="P22" s="82">
        <v>4.1098342528372959E-3</v>
      </c>
      <c r="Q22" s="82"/>
      <c r="R22" s="82"/>
    </row>
    <row r="23" spans="2:21" ht="15" thickBot="1">
      <c r="B23" s="267">
        <v>45108</v>
      </c>
      <c r="C23" s="76">
        <v>404.18798800000002</v>
      </c>
      <c r="D23" s="32">
        <f t="shared" si="0"/>
        <v>4.0858248100896111E-2</v>
      </c>
      <c r="F23" s="267">
        <v>45108</v>
      </c>
      <c r="G23" s="76">
        <v>19753.800781000002</v>
      </c>
      <c r="H23" s="80">
        <f t="shared" si="1"/>
        <v>2.9430846082245221E-2</v>
      </c>
      <c r="M23" s="83" t="s">
        <v>15</v>
      </c>
      <c r="N23" s="83">
        <v>23</v>
      </c>
      <c r="O23" s="83">
        <v>0.11364148476642232</v>
      </c>
      <c r="P23" s="83"/>
      <c r="Q23" s="83"/>
      <c r="R23" s="83"/>
    </row>
    <row r="24" spans="2:21" ht="15" thickBot="1">
      <c r="B24" s="267">
        <v>45139</v>
      </c>
      <c r="C24" s="76">
        <v>407.53085299999998</v>
      </c>
      <c r="D24" s="32">
        <f t="shared" si="0"/>
        <v>8.2705698814580231E-3</v>
      </c>
      <c r="F24" s="267">
        <v>45139</v>
      </c>
      <c r="G24" s="76">
        <v>19253.800781000002</v>
      </c>
      <c r="H24" s="80">
        <f t="shared" si="1"/>
        <v>-2.5311584618233018E-2</v>
      </c>
      <c r="J24" s="34" t="s">
        <v>215</v>
      </c>
    </row>
    <row r="25" spans="2:21">
      <c r="B25" s="267">
        <v>45170</v>
      </c>
      <c r="C25" s="76">
        <v>405.18585200000001</v>
      </c>
      <c r="D25" s="32">
        <f t="shared" si="0"/>
        <v>-5.7541680163292197E-3</v>
      </c>
      <c r="F25" s="267">
        <v>45170</v>
      </c>
      <c r="G25" s="76">
        <v>19638.300781000002</v>
      </c>
      <c r="H25" s="80">
        <f t="shared" si="1"/>
        <v>1.9970083017553097E-2</v>
      </c>
      <c r="J25" s="269" t="s">
        <v>514</v>
      </c>
      <c r="K25" s="268">
        <f>B12</f>
        <v>44774</v>
      </c>
      <c r="M25" s="84"/>
      <c r="N25" s="84" t="s">
        <v>199</v>
      </c>
      <c r="O25" s="84" t="s">
        <v>188</v>
      </c>
      <c r="P25" s="84" t="s">
        <v>200</v>
      </c>
      <c r="Q25" s="84" t="s">
        <v>201</v>
      </c>
      <c r="R25" s="84" t="s">
        <v>202</v>
      </c>
      <c r="S25" s="84" t="s">
        <v>203</v>
      </c>
      <c r="T25" s="84" t="s">
        <v>204</v>
      </c>
      <c r="U25" s="84" t="s">
        <v>205</v>
      </c>
    </row>
    <row r="26" spans="2:21">
      <c r="B26" s="267">
        <v>45200</v>
      </c>
      <c r="C26" s="76">
        <v>380.98745700000001</v>
      </c>
      <c r="D26" s="32">
        <f t="shared" si="0"/>
        <v>-5.9721717529268581E-2</v>
      </c>
      <c r="F26" s="267">
        <v>45200</v>
      </c>
      <c r="G26" s="76">
        <v>19079.599609000001</v>
      </c>
      <c r="H26" s="80">
        <f t="shared" si="1"/>
        <v>-2.8449567924967445E-2</v>
      </c>
      <c r="J26" s="269" t="s">
        <v>515</v>
      </c>
      <c r="K26" s="268">
        <f>B36</f>
        <v>45496</v>
      </c>
      <c r="M26" s="82" t="s">
        <v>193</v>
      </c>
      <c r="N26" s="82">
        <v>-9.9740504017453366E-4</v>
      </c>
      <c r="O26" s="82">
        <v>1.4274347577150823E-2</v>
      </c>
      <c r="P26" s="82">
        <v>-6.9873949389539586E-2</v>
      </c>
      <c r="Q26" s="82">
        <v>0.94492524520475774</v>
      </c>
      <c r="R26" s="82">
        <v>-3.060059004232871E-2</v>
      </c>
      <c r="S26" s="82">
        <v>2.8605779961979643E-2</v>
      </c>
      <c r="T26" s="82">
        <v>-3.060059004232871E-2</v>
      </c>
      <c r="U26" s="82">
        <v>2.8605779961979643E-2</v>
      </c>
    </row>
    <row r="27" spans="2:21" ht="15" thickBot="1">
      <c r="B27" s="267">
        <v>45231</v>
      </c>
      <c r="C27" s="76">
        <v>412.17095899999998</v>
      </c>
      <c r="D27" s="32">
        <f t="shared" si="0"/>
        <v>8.1849156519606892E-2</v>
      </c>
      <c r="F27" s="267">
        <v>45231</v>
      </c>
      <c r="G27" s="76">
        <v>20133.150390999999</v>
      </c>
      <c r="H27" s="80">
        <f t="shared" si="1"/>
        <v>5.5218704982835654E-2</v>
      </c>
      <c r="M27" s="83" t="s">
        <v>206</v>
      </c>
      <c r="N27" s="83">
        <v>0.9732690830143037</v>
      </c>
      <c r="O27" s="83">
        <v>0.40941711474129738</v>
      </c>
      <c r="P27" s="83">
        <v>2.3772066383431314</v>
      </c>
      <c r="Q27" s="83">
        <v>2.6564337595856441E-2</v>
      </c>
      <c r="R27" s="83">
        <v>0.12418995521335474</v>
      </c>
      <c r="S27" s="83">
        <v>1.8223482108152527</v>
      </c>
      <c r="T27" s="83">
        <v>0.12418995521335474</v>
      </c>
      <c r="U27" s="83">
        <v>1.8223482108152527</v>
      </c>
    </row>
    <row r="28" spans="2:21">
      <c r="B28" s="267">
        <v>45261</v>
      </c>
      <c r="C28" s="76">
        <v>470.29699699999998</v>
      </c>
      <c r="D28" s="32">
        <f t="shared" si="0"/>
        <v>0.14102409869201882</v>
      </c>
      <c r="F28" s="267">
        <v>45261</v>
      </c>
      <c r="G28" s="76">
        <v>21731.400390999999</v>
      </c>
      <c r="H28" s="80">
        <f t="shared" si="1"/>
        <v>7.9383999471560829E-2</v>
      </c>
    </row>
    <row r="29" spans="2:21">
      <c r="B29" s="267">
        <v>45292</v>
      </c>
      <c r="C29" s="76">
        <v>477.13244600000002</v>
      </c>
      <c r="D29" s="32">
        <f t="shared" si="0"/>
        <v>1.45343241475131E-2</v>
      </c>
      <c r="F29" s="267">
        <v>45292</v>
      </c>
      <c r="G29" s="76">
        <v>21725.699218999998</v>
      </c>
      <c r="H29" s="80">
        <f t="shared" si="1"/>
        <v>-2.6234719794504535E-4</v>
      </c>
    </row>
    <row r="30" spans="2:21">
      <c r="B30" s="267">
        <v>45323</v>
      </c>
      <c r="C30" s="76">
        <v>518.59997599999997</v>
      </c>
      <c r="D30" s="32">
        <f t="shared" si="0"/>
        <v>8.6909893359044199E-2</v>
      </c>
      <c r="F30" s="267">
        <v>45323</v>
      </c>
      <c r="G30" s="76">
        <v>21982.800781000002</v>
      </c>
      <c r="H30" s="80">
        <f t="shared" si="1"/>
        <v>1.1833983312037999E-2</v>
      </c>
    </row>
    <row r="31" spans="2:21">
      <c r="B31" s="267">
        <v>45352</v>
      </c>
      <c r="C31" s="76">
        <v>480.10000600000001</v>
      </c>
      <c r="D31" s="32">
        <f t="shared" si="0"/>
        <v>-7.4238279563668907E-2</v>
      </c>
      <c r="F31" s="267">
        <v>45352</v>
      </c>
      <c r="G31" s="76">
        <v>22326.900390999999</v>
      </c>
      <c r="H31" s="80">
        <f t="shared" si="1"/>
        <v>1.5653128708576824E-2</v>
      </c>
    </row>
    <row r="32" spans="2:21" ht="15" customHeight="1">
      <c r="B32" s="267">
        <v>45383</v>
      </c>
      <c r="C32" s="76">
        <v>462.39999399999999</v>
      </c>
      <c r="D32" s="32">
        <f t="shared" si="0"/>
        <v>-3.6867343842524325E-2</v>
      </c>
      <c r="F32" s="267">
        <v>45383</v>
      </c>
      <c r="G32" s="76">
        <v>22604.849609000001</v>
      </c>
      <c r="H32" s="80">
        <f t="shared" si="1"/>
        <v>1.2449073231501684E-2</v>
      </c>
    </row>
    <row r="33" spans="2:21" ht="14.4" customHeight="1">
      <c r="B33" s="267">
        <v>45413</v>
      </c>
      <c r="C33" s="76">
        <v>438.20001200000002</v>
      </c>
      <c r="D33" s="32">
        <f t="shared" si="0"/>
        <v>-5.2335601890167838E-2</v>
      </c>
      <c r="F33" s="267">
        <v>45413</v>
      </c>
      <c r="G33" s="76">
        <v>22530.699218999998</v>
      </c>
      <c r="H33" s="80">
        <f t="shared" si="1"/>
        <v>-3.2802868093614324E-3</v>
      </c>
    </row>
    <row r="34" spans="2:21">
      <c r="B34" s="267">
        <v>45444</v>
      </c>
      <c r="C34" s="76">
        <v>514.84997599999997</v>
      </c>
      <c r="D34" s="32">
        <f t="shared" si="0"/>
        <v>0.1749200408511169</v>
      </c>
      <c r="F34" s="267">
        <v>45444</v>
      </c>
      <c r="G34" s="76">
        <v>24010.599609000001</v>
      </c>
      <c r="H34" s="80">
        <f t="shared" si="1"/>
        <v>6.5683731144571489E-2</v>
      </c>
    </row>
    <row r="35" spans="2:21">
      <c r="B35" s="267">
        <v>45474</v>
      </c>
      <c r="C35" s="76">
        <v>505.79998799999998</v>
      </c>
      <c r="D35" s="32">
        <f t="shared" si="0"/>
        <v>-1.7577912832611231E-2</v>
      </c>
      <c r="F35" s="267">
        <v>45474</v>
      </c>
      <c r="G35" s="76">
        <v>24509.25</v>
      </c>
      <c r="H35" s="80">
        <f t="shared" si="1"/>
        <v>2.0767927462048474E-2</v>
      </c>
    </row>
    <row r="36" spans="2:21">
      <c r="B36" s="267">
        <v>45496</v>
      </c>
      <c r="C36" s="76">
        <v>504.35000600000001</v>
      </c>
      <c r="D36" s="32">
        <f t="shared" si="0"/>
        <v>-2.8667102301315195E-3</v>
      </c>
      <c r="F36" s="267">
        <v>45496</v>
      </c>
      <c r="G36" s="76">
        <v>24458</v>
      </c>
      <c r="H36" s="80">
        <f t="shared" si="1"/>
        <v>-2.0910472576680661E-3</v>
      </c>
      <c r="M36" s="8"/>
      <c r="N36" s="8"/>
      <c r="O36" s="8"/>
      <c r="P36" s="8"/>
      <c r="Q36" s="8"/>
      <c r="R36" s="8"/>
      <c r="S36" s="8"/>
      <c r="T36" s="8"/>
      <c r="U36" s="8"/>
    </row>
    <row r="37" spans="2:21">
      <c r="B37" s="77"/>
      <c r="C37" s="78"/>
      <c r="D37" s="32"/>
      <c r="F37" s="75"/>
      <c r="G37" s="76"/>
      <c r="H37" s="80"/>
      <c r="M37" s="8"/>
      <c r="N37" s="8"/>
      <c r="O37" s="8"/>
      <c r="P37" s="8"/>
      <c r="Q37" s="8"/>
      <c r="R37" s="8"/>
      <c r="S37" s="8"/>
      <c r="T37" s="8"/>
      <c r="U37" s="8"/>
    </row>
    <row r="38" spans="2:21">
      <c r="B38" s="77"/>
      <c r="C38" s="78"/>
      <c r="D38" s="32"/>
      <c r="F38" s="75"/>
      <c r="G38" s="76"/>
      <c r="H38" s="80"/>
      <c r="M38" s="8"/>
      <c r="N38" s="8"/>
      <c r="O38" s="8"/>
      <c r="P38" s="8"/>
      <c r="Q38" s="8"/>
      <c r="R38" s="8"/>
      <c r="S38" s="8"/>
      <c r="T38" s="8"/>
      <c r="U38" s="8"/>
    </row>
    <row r="39" spans="2:21">
      <c r="B39" s="77"/>
      <c r="C39" s="78"/>
      <c r="D39" s="32"/>
      <c r="F39" s="75"/>
      <c r="G39" s="76"/>
      <c r="H39" s="80"/>
      <c r="M39" s="8"/>
      <c r="N39" s="8"/>
      <c r="O39" s="8"/>
      <c r="P39" s="8"/>
      <c r="Q39" s="8"/>
      <c r="R39" s="8"/>
      <c r="S39" s="8"/>
      <c r="T39" s="8"/>
      <c r="U39" s="8"/>
    </row>
    <row r="40" spans="2:21">
      <c r="B40" s="77"/>
      <c r="C40" s="78"/>
      <c r="D40" s="32"/>
      <c r="F40" s="75"/>
      <c r="G40" s="76"/>
      <c r="H40" s="80"/>
      <c r="M40" s="8"/>
      <c r="N40" s="8"/>
      <c r="O40" s="8"/>
      <c r="P40" s="8"/>
      <c r="Q40" s="8"/>
      <c r="R40" s="8"/>
      <c r="S40" s="8"/>
      <c r="T40" s="8"/>
      <c r="U40" s="8"/>
    </row>
    <row r="41" spans="2:21">
      <c r="B41" s="77"/>
      <c r="C41" s="78"/>
      <c r="D41" s="32"/>
      <c r="F41" s="75"/>
      <c r="G41" s="76"/>
      <c r="H41" s="80"/>
      <c r="M41" s="8"/>
      <c r="N41" s="8"/>
      <c r="O41" s="8"/>
      <c r="P41" s="8"/>
      <c r="Q41" s="8"/>
      <c r="R41" s="8"/>
      <c r="S41" s="8"/>
      <c r="T41" s="8"/>
      <c r="U41" s="8"/>
    </row>
    <row r="42" spans="2:21">
      <c r="B42" s="77"/>
      <c r="C42" s="78"/>
      <c r="D42" s="32"/>
      <c r="F42" s="75"/>
      <c r="G42" s="76"/>
      <c r="H42" s="80"/>
      <c r="M42" s="8"/>
      <c r="N42" s="8"/>
      <c r="O42" s="8"/>
      <c r="P42" s="8"/>
      <c r="Q42" s="8"/>
      <c r="R42" s="8"/>
      <c r="S42" s="8"/>
      <c r="T42" s="8"/>
      <c r="U42" s="8"/>
    </row>
    <row r="43" spans="2:21">
      <c r="B43" s="77"/>
      <c r="C43" s="78"/>
      <c r="D43" s="32"/>
      <c r="F43" s="75"/>
      <c r="G43" s="76"/>
      <c r="H43" s="80"/>
      <c r="M43" s="8"/>
      <c r="N43" s="8"/>
      <c r="O43" s="8"/>
      <c r="P43" s="8"/>
      <c r="Q43" s="8"/>
      <c r="R43" s="8"/>
      <c r="S43" s="8"/>
      <c r="T43" s="8"/>
      <c r="U43" s="8"/>
    </row>
    <row r="44" spans="2:21">
      <c r="B44" s="77"/>
      <c r="C44" s="78"/>
      <c r="D44" s="32"/>
      <c r="F44" s="75"/>
      <c r="G44" s="76"/>
      <c r="H44" s="80"/>
      <c r="M44" s="8"/>
      <c r="N44" s="8"/>
      <c r="O44" s="8"/>
      <c r="P44" s="8"/>
      <c r="Q44" s="8"/>
      <c r="R44" s="8"/>
      <c r="S44" s="8"/>
      <c r="T44" s="8"/>
      <c r="U44" s="8"/>
    </row>
    <row r="45" spans="2:21">
      <c r="B45" s="77"/>
      <c r="C45" s="78"/>
      <c r="D45" s="32"/>
      <c r="F45" s="75"/>
      <c r="G45" s="76"/>
      <c r="H45" s="80"/>
      <c r="M45" s="8"/>
      <c r="N45" s="8"/>
      <c r="O45" s="8"/>
      <c r="P45" s="8"/>
      <c r="Q45" s="8"/>
      <c r="R45" s="8"/>
      <c r="S45" s="8"/>
      <c r="T45" s="8"/>
      <c r="U45" s="8"/>
    </row>
    <row r="46" spans="2:21">
      <c r="B46" s="77"/>
      <c r="C46" s="78"/>
      <c r="D46" s="32"/>
      <c r="F46" s="75"/>
      <c r="G46" s="76"/>
      <c r="H46" s="80"/>
      <c r="M46" s="8"/>
      <c r="N46" s="8"/>
      <c r="O46" s="8"/>
      <c r="P46" s="8"/>
      <c r="Q46" s="8"/>
      <c r="R46" s="8"/>
      <c r="S46" s="8"/>
      <c r="T46" s="8"/>
      <c r="U46" s="8"/>
    </row>
    <row r="47" spans="2:21">
      <c r="B47" s="77"/>
      <c r="C47" s="78"/>
      <c r="D47" s="32"/>
      <c r="F47" s="75"/>
      <c r="G47" s="76"/>
      <c r="H47" s="80"/>
      <c r="M47" s="8"/>
      <c r="N47" s="8"/>
      <c r="O47" s="8"/>
      <c r="P47" s="8"/>
      <c r="Q47" s="8"/>
      <c r="R47" s="8"/>
      <c r="S47" s="8"/>
      <c r="T47" s="8"/>
      <c r="U47" s="8"/>
    </row>
    <row r="48" spans="2:21">
      <c r="B48" s="77"/>
      <c r="C48" s="78"/>
      <c r="D48" s="32"/>
      <c r="F48" s="75"/>
      <c r="G48" s="76"/>
      <c r="H48" s="80"/>
      <c r="M48" s="8"/>
      <c r="N48" s="8"/>
      <c r="O48" s="8"/>
      <c r="P48" s="8"/>
      <c r="Q48" s="8"/>
      <c r="R48" s="8"/>
      <c r="S48" s="8"/>
      <c r="T48" s="8"/>
      <c r="U48" s="8"/>
    </row>
    <row r="49" spans="2:21">
      <c r="B49" s="77"/>
      <c r="C49" s="78"/>
      <c r="D49" s="32"/>
      <c r="F49" s="75"/>
      <c r="G49" s="76"/>
      <c r="H49" s="80"/>
      <c r="M49" s="8"/>
      <c r="N49" s="8"/>
      <c r="O49" s="8"/>
      <c r="P49" s="8"/>
      <c r="Q49" s="8"/>
      <c r="R49" s="8"/>
      <c r="S49" s="8"/>
      <c r="T49" s="8"/>
      <c r="U49" s="8"/>
    </row>
    <row r="50" spans="2:21">
      <c r="B50" s="77"/>
      <c r="C50" s="78"/>
      <c r="D50" s="32"/>
      <c r="F50" s="75"/>
      <c r="G50" s="76"/>
      <c r="H50" s="80"/>
      <c r="M50" s="8"/>
      <c r="N50" s="8"/>
      <c r="O50" s="8"/>
      <c r="P50" s="8"/>
      <c r="Q50" s="8"/>
      <c r="R50" s="8"/>
      <c r="S50" s="8"/>
      <c r="T50" s="8"/>
      <c r="U50" s="8"/>
    </row>
    <row r="51" spans="2:21">
      <c r="B51" s="77"/>
      <c r="C51" s="78"/>
      <c r="D51" s="32"/>
      <c r="F51" s="75"/>
      <c r="G51" s="76"/>
      <c r="H51" s="80"/>
      <c r="M51" s="8"/>
      <c r="N51" s="8"/>
      <c r="O51" s="8"/>
      <c r="P51" s="8"/>
      <c r="Q51" s="8"/>
      <c r="R51" s="8"/>
      <c r="S51" s="8"/>
      <c r="T51" s="8"/>
      <c r="U51" s="8"/>
    </row>
    <row r="52" spans="2:21">
      <c r="B52" s="77"/>
      <c r="C52" s="78"/>
      <c r="D52" s="32"/>
      <c r="F52" s="75"/>
      <c r="G52" s="76"/>
      <c r="H52" s="80"/>
      <c r="M52" s="8"/>
      <c r="N52" s="8"/>
      <c r="O52" s="8"/>
      <c r="P52" s="8"/>
      <c r="Q52" s="8"/>
      <c r="R52" s="8"/>
      <c r="S52" s="8"/>
      <c r="T52" s="8"/>
      <c r="U52" s="8"/>
    </row>
    <row r="53" spans="2:21">
      <c r="B53" s="77"/>
      <c r="C53" s="78"/>
      <c r="D53" s="32"/>
      <c r="F53" s="75"/>
      <c r="G53" s="76"/>
      <c r="H53" s="80"/>
      <c r="M53" s="8"/>
      <c r="N53" s="8"/>
      <c r="O53" s="8"/>
      <c r="P53" s="8"/>
      <c r="Q53" s="8"/>
      <c r="R53" s="8"/>
      <c r="S53" s="8"/>
      <c r="T53" s="8"/>
      <c r="U53" s="8"/>
    </row>
    <row r="54" spans="2:21">
      <c r="B54" s="77"/>
      <c r="C54" s="78"/>
      <c r="D54" s="32"/>
      <c r="F54" s="75"/>
      <c r="G54" s="76"/>
      <c r="H54" s="80"/>
      <c r="M54" s="8"/>
      <c r="N54" s="8"/>
      <c r="O54" s="8"/>
      <c r="P54" s="8"/>
      <c r="Q54" s="8"/>
      <c r="R54" s="8"/>
      <c r="S54" s="8"/>
      <c r="T54" s="8"/>
      <c r="U54" s="8"/>
    </row>
    <row r="55" spans="2:21">
      <c r="B55" s="77"/>
      <c r="C55" s="78"/>
      <c r="D55" s="32"/>
      <c r="F55" s="75"/>
      <c r="G55" s="76"/>
      <c r="H55" s="80"/>
      <c r="M55" s="8"/>
      <c r="N55" s="8"/>
      <c r="O55" s="8"/>
      <c r="P55" s="8"/>
      <c r="Q55" s="8"/>
      <c r="R55" s="8"/>
      <c r="S55" s="8"/>
      <c r="T55" s="8"/>
      <c r="U55" s="8"/>
    </row>
    <row r="56" spans="2:21">
      <c r="B56" s="77"/>
      <c r="C56" s="78"/>
      <c r="D56" s="32"/>
      <c r="F56" s="75"/>
      <c r="G56" s="76"/>
      <c r="H56" s="80"/>
      <c r="M56" s="8"/>
      <c r="N56" s="8"/>
      <c r="O56" s="8"/>
      <c r="P56" s="8"/>
      <c r="Q56" s="8"/>
      <c r="R56" s="8"/>
      <c r="S56" s="8"/>
      <c r="T56" s="8"/>
      <c r="U56" s="8"/>
    </row>
    <row r="57" spans="2:21">
      <c r="B57" s="77"/>
      <c r="C57" s="78"/>
      <c r="D57" s="32"/>
      <c r="F57" s="75"/>
      <c r="G57" s="76"/>
      <c r="H57" s="80"/>
      <c r="M57" s="8"/>
      <c r="N57" s="8"/>
      <c r="O57" s="8"/>
      <c r="P57" s="8"/>
      <c r="Q57" s="8"/>
      <c r="R57" s="8"/>
      <c r="S57" s="8"/>
      <c r="T57" s="8"/>
      <c r="U57" s="8"/>
    </row>
    <row r="58" spans="2:21">
      <c r="B58" s="77"/>
      <c r="C58" s="78"/>
      <c r="D58" s="32"/>
      <c r="F58" s="75"/>
      <c r="G58" s="76"/>
      <c r="H58" s="80"/>
      <c r="M58" s="8"/>
      <c r="N58" s="8"/>
      <c r="O58" s="8"/>
      <c r="P58" s="8"/>
      <c r="Q58" s="8"/>
      <c r="R58" s="8"/>
      <c r="S58" s="8"/>
      <c r="T58" s="8"/>
      <c r="U58" s="8"/>
    </row>
    <row r="59" spans="2:21">
      <c r="B59" s="77"/>
      <c r="C59" s="78"/>
      <c r="D59" s="32"/>
      <c r="F59" s="75"/>
      <c r="G59" s="76"/>
      <c r="H59" s="80"/>
      <c r="M59" s="8"/>
      <c r="N59" s="8"/>
      <c r="O59" s="8"/>
      <c r="P59" s="8"/>
      <c r="Q59" s="8"/>
      <c r="R59" s="8"/>
      <c r="S59" s="8"/>
      <c r="T59" s="8"/>
      <c r="U59" s="8"/>
    </row>
    <row r="60" spans="2:21">
      <c r="B60" s="77"/>
      <c r="C60" s="78"/>
      <c r="D60" s="32"/>
      <c r="F60" s="75"/>
      <c r="G60" s="76"/>
      <c r="H60" s="80"/>
      <c r="M60" s="8"/>
      <c r="N60" s="8"/>
      <c r="O60" s="8"/>
      <c r="P60" s="8"/>
      <c r="Q60" s="8"/>
      <c r="R60" s="8"/>
      <c r="S60" s="8"/>
      <c r="T60" s="8"/>
      <c r="U60" s="8"/>
    </row>
    <row r="61" spans="2:21">
      <c r="B61" s="77"/>
      <c r="C61" s="78"/>
      <c r="D61" s="32"/>
      <c r="F61" s="75"/>
      <c r="G61" s="76"/>
      <c r="H61" s="80"/>
      <c r="M61" s="8"/>
      <c r="N61" s="8"/>
      <c r="O61" s="8"/>
      <c r="P61" s="8"/>
      <c r="Q61" s="8"/>
      <c r="R61" s="8"/>
      <c r="S61" s="8"/>
      <c r="T61" s="8"/>
      <c r="U61" s="8"/>
    </row>
    <row r="62" spans="2:21">
      <c r="B62" s="77"/>
      <c r="C62" s="78"/>
      <c r="D62" s="32"/>
      <c r="F62" s="75"/>
      <c r="G62" s="76"/>
      <c r="H62" s="80"/>
      <c r="M62" s="8"/>
      <c r="N62" s="8"/>
      <c r="O62" s="8"/>
      <c r="P62" s="8"/>
      <c r="Q62" s="8"/>
      <c r="R62" s="8"/>
      <c r="S62" s="8"/>
      <c r="T62" s="8"/>
      <c r="U62" s="8"/>
    </row>
    <row r="63" spans="2:21">
      <c r="B63" s="77"/>
      <c r="C63" s="78"/>
      <c r="D63" s="32"/>
      <c r="F63" s="75"/>
      <c r="G63" s="76"/>
      <c r="H63" s="80"/>
      <c r="M63" s="8"/>
      <c r="N63" s="8"/>
      <c r="O63" s="8"/>
      <c r="P63" s="8"/>
      <c r="Q63" s="8"/>
      <c r="R63" s="8"/>
      <c r="S63" s="8"/>
      <c r="T63" s="8"/>
      <c r="U63" s="8"/>
    </row>
    <row r="64" spans="2:21">
      <c r="B64" s="77"/>
      <c r="C64" s="78"/>
      <c r="D64" s="32"/>
      <c r="F64" s="75"/>
      <c r="G64" s="76"/>
      <c r="H64" s="80"/>
      <c r="M64" s="8"/>
      <c r="N64" s="8"/>
      <c r="O64" s="8"/>
      <c r="P64" s="8"/>
      <c r="Q64" s="8"/>
      <c r="R64" s="8"/>
      <c r="S64" s="8"/>
      <c r="T64" s="8"/>
      <c r="U64" s="8"/>
    </row>
    <row r="65" spans="2:21">
      <c r="B65" s="77"/>
      <c r="C65" s="78"/>
      <c r="D65" s="32"/>
      <c r="F65" s="75"/>
      <c r="G65" s="76"/>
      <c r="H65" s="80"/>
      <c r="M65" s="8"/>
      <c r="N65" s="8"/>
      <c r="O65" s="8"/>
      <c r="P65" s="8"/>
      <c r="Q65" s="8"/>
      <c r="R65" s="8"/>
      <c r="S65" s="8"/>
      <c r="T65" s="8"/>
      <c r="U65" s="8"/>
    </row>
    <row r="66" spans="2:21">
      <c r="B66" s="77"/>
      <c r="C66" s="78"/>
      <c r="D66" s="32"/>
      <c r="F66" s="75"/>
      <c r="G66" s="76"/>
      <c r="H66" s="80"/>
      <c r="M66" s="8"/>
      <c r="N66" s="8"/>
      <c r="O66" s="8"/>
      <c r="P66" s="8"/>
      <c r="Q66" s="8"/>
      <c r="R66" s="8"/>
      <c r="S66" s="8"/>
      <c r="T66" s="8"/>
      <c r="U66" s="8"/>
    </row>
    <row r="67" spans="2:21">
      <c r="B67" s="77"/>
      <c r="C67" s="78"/>
      <c r="D67" s="32"/>
      <c r="F67" s="75"/>
      <c r="G67" s="76"/>
      <c r="H67" s="80"/>
      <c r="M67" s="8"/>
      <c r="N67" s="8"/>
      <c r="O67" s="8"/>
      <c r="P67" s="8"/>
      <c r="Q67" s="8"/>
      <c r="R67" s="8"/>
      <c r="S67" s="8"/>
      <c r="T67" s="8"/>
      <c r="U67" s="8"/>
    </row>
    <row r="68" spans="2:21">
      <c r="B68" s="77"/>
      <c r="C68" s="78"/>
      <c r="D68" s="32"/>
      <c r="F68" s="75"/>
      <c r="G68" s="76"/>
      <c r="H68" s="80"/>
      <c r="M68" s="8"/>
      <c r="N68" s="8"/>
      <c r="O68" s="8"/>
      <c r="P68" s="8"/>
      <c r="Q68" s="8"/>
      <c r="R68" s="8"/>
      <c r="S68" s="8"/>
      <c r="T68" s="8"/>
      <c r="U68" s="8"/>
    </row>
    <row r="69" spans="2:21">
      <c r="B69" s="77"/>
      <c r="C69" s="78"/>
      <c r="D69" s="32"/>
      <c r="F69" s="75"/>
      <c r="G69" s="76"/>
      <c r="H69" s="80"/>
      <c r="M69" s="8"/>
      <c r="N69" s="8"/>
      <c r="O69" s="8"/>
      <c r="P69" s="8"/>
      <c r="Q69" s="8"/>
      <c r="R69" s="8"/>
      <c r="S69" s="8"/>
      <c r="T69" s="8"/>
      <c r="U69" s="8"/>
    </row>
    <row r="70" spans="2:21">
      <c r="B70" s="77"/>
      <c r="C70" s="78"/>
      <c r="D70" s="32"/>
      <c r="F70" s="75"/>
      <c r="G70" s="76"/>
      <c r="H70" s="80"/>
      <c r="M70" s="8"/>
      <c r="N70" s="8"/>
      <c r="O70" s="8"/>
      <c r="P70" s="8"/>
      <c r="Q70" s="8"/>
      <c r="R70" s="8"/>
      <c r="S70" s="8"/>
      <c r="T70" s="8"/>
      <c r="U70" s="8"/>
    </row>
    <row r="71" spans="2:21">
      <c r="B71" s="77"/>
      <c r="C71" s="78"/>
      <c r="D71" s="32"/>
      <c r="F71" s="75"/>
      <c r="G71" s="76"/>
      <c r="H71" s="80"/>
      <c r="M71" s="8"/>
      <c r="N71" s="8"/>
      <c r="O71" s="8"/>
      <c r="P71" s="8"/>
      <c r="Q71" s="8"/>
      <c r="R71" s="8"/>
      <c r="S71" s="8"/>
      <c r="T71" s="8"/>
      <c r="U71" s="8"/>
    </row>
    <row r="72" spans="2:21">
      <c r="B72" s="77"/>
      <c r="C72" s="78"/>
      <c r="D72" s="32"/>
      <c r="F72" s="75"/>
      <c r="G72" s="76"/>
      <c r="H72" s="80"/>
      <c r="M72" s="8"/>
      <c r="N72" s="8"/>
      <c r="O72" s="8"/>
      <c r="P72" s="8"/>
      <c r="Q72" s="8"/>
      <c r="R72" s="8"/>
      <c r="S72" s="8"/>
      <c r="T72" s="8"/>
      <c r="U72" s="8"/>
    </row>
    <row r="73" spans="2:21">
      <c r="B73" s="77"/>
      <c r="C73" s="78"/>
      <c r="D73" s="32"/>
      <c r="F73" s="75"/>
      <c r="G73" s="76"/>
      <c r="H73" s="80"/>
      <c r="M73" s="8"/>
      <c r="N73" s="8"/>
      <c r="O73" s="8"/>
      <c r="P73" s="8"/>
      <c r="Q73" s="8"/>
      <c r="R73" s="8"/>
      <c r="S73" s="8"/>
      <c r="T73" s="8"/>
      <c r="U73" s="8"/>
    </row>
    <row r="74" spans="2:21">
      <c r="B74" s="77"/>
      <c r="C74" s="78"/>
      <c r="D74" s="32"/>
      <c r="F74" s="75"/>
      <c r="G74" s="76"/>
      <c r="H74" s="80"/>
      <c r="M74" s="8"/>
      <c r="N74" s="8"/>
      <c r="O74" s="8"/>
      <c r="P74" s="8"/>
      <c r="Q74" s="8"/>
      <c r="R74" s="8"/>
      <c r="S74" s="8"/>
      <c r="T74" s="8"/>
      <c r="U74" s="8"/>
    </row>
    <row r="75" spans="2:21">
      <c r="B75" s="77"/>
      <c r="C75" s="78"/>
      <c r="D75" s="32"/>
      <c r="F75" s="75"/>
      <c r="G75" s="76"/>
      <c r="H75" s="80"/>
      <c r="M75" s="8"/>
      <c r="N75" s="8"/>
      <c r="O75" s="8"/>
      <c r="P75" s="8"/>
      <c r="Q75" s="8"/>
      <c r="R75" s="8"/>
      <c r="S75" s="8"/>
      <c r="T75" s="8"/>
      <c r="U75" s="8"/>
    </row>
    <row r="76" spans="2:21">
      <c r="B76" s="77"/>
      <c r="C76" s="78"/>
      <c r="D76" s="32"/>
      <c r="F76" s="75"/>
      <c r="G76" s="76"/>
      <c r="H76" s="80"/>
      <c r="M76" s="8"/>
      <c r="N76" s="8"/>
      <c r="O76" s="8"/>
      <c r="P76" s="8"/>
      <c r="Q76" s="8"/>
      <c r="R76" s="8"/>
      <c r="S76" s="8"/>
      <c r="T76" s="8"/>
      <c r="U76" s="8"/>
    </row>
    <row r="77" spans="2:21">
      <c r="B77" s="77"/>
      <c r="C77" s="78"/>
      <c r="D77" s="32"/>
      <c r="F77" s="75"/>
      <c r="G77" s="76"/>
      <c r="H77" s="80"/>
      <c r="M77" s="8"/>
      <c r="N77" s="8"/>
      <c r="O77" s="8"/>
      <c r="P77" s="8"/>
      <c r="Q77" s="8"/>
      <c r="R77" s="8"/>
      <c r="S77" s="8"/>
      <c r="T77" s="8"/>
      <c r="U77" s="8"/>
    </row>
    <row r="78" spans="2:21">
      <c r="B78" s="77"/>
      <c r="C78" s="78"/>
      <c r="D78" s="32"/>
      <c r="F78" s="75"/>
      <c r="G78" s="76"/>
      <c r="H78" s="80"/>
      <c r="M78" s="8"/>
      <c r="N78" s="8"/>
      <c r="O78" s="8"/>
      <c r="P78" s="8"/>
      <c r="Q78" s="8"/>
      <c r="R78" s="8"/>
      <c r="S78" s="8"/>
      <c r="T78" s="8"/>
      <c r="U78" s="8"/>
    </row>
    <row r="79" spans="2:21">
      <c r="B79" s="77"/>
      <c r="C79" s="78"/>
      <c r="D79" s="32"/>
      <c r="F79" s="75"/>
      <c r="G79" s="76"/>
      <c r="H79" s="80"/>
      <c r="M79" s="8"/>
      <c r="N79" s="8"/>
      <c r="O79" s="8"/>
      <c r="P79" s="8"/>
      <c r="Q79" s="8"/>
      <c r="R79" s="8"/>
      <c r="S79" s="8"/>
      <c r="T79" s="8"/>
      <c r="U79" s="8"/>
    </row>
    <row r="80" spans="2:21">
      <c r="B80" s="77"/>
      <c r="C80" s="78"/>
      <c r="D80" s="32"/>
      <c r="F80" s="75"/>
      <c r="G80" s="76"/>
      <c r="H80" s="80"/>
      <c r="M80" s="8"/>
      <c r="N80" s="8"/>
      <c r="O80" s="8"/>
      <c r="P80" s="8"/>
      <c r="Q80" s="8"/>
      <c r="R80" s="8"/>
      <c r="S80" s="8"/>
      <c r="T80" s="8"/>
      <c r="U80" s="8"/>
    </row>
    <row r="81" spans="2:21">
      <c r="B81" s="77"/>
      <c r="C81" s="78"/>
      <c r="D81" s="32"/>
      <c r="F81" s="75"/>
      <c r="G81" s="76"/>
      <c r="H81" s="80"/>
      <c r="M81" s="8"/>
      <c r="N81" s="8"/>
      <c r="O81" s="8"/>
      <c r="P81" s="8"/>
      <c r="Q81" s="8"/>
      <c r="R81" s="8"/>
      <c r="S81" s="8"/>
      <c r="T81" s="8"/>
      <c r="U81" s="8"/>
    </row>
    <row r="82" spans="2:21">
      <c r="B82" s="77"/>
      <c r="C82" s="78"/>
      <c r="D82" s="32"/>
      <c r="F82" s="75"/>
      <c r="G82" s="76"/>
      <c r="H82" s="80"/>
      <c r="M82" s="8"/>
      <c r="N82" s="8"/>
      <c r="O82" s="8"/>
      <c r="P82" s="8"/>
      <c r="Q82" s="8"/>
      <c r="R82" s="8"/>
      <c r="S82" s="8"/>
      <c r="T82" s="8"/>
      <c r="U82" s="8"/>
    </row>
    <row r="83" spans="2:21">
      <c r="B83" s="77"/>
      <c r="C83" s="78"/>
      <c r="D83" s="32"/>
      <c r="F83" s="75"/>
      <c r="G83" s="76"/>
      <c r="H83" s="80"/>
      <c r="M83" s="8"/>
      <c r="N83" s="8"/>
      <c r="O83" s="8"/>
      <c r="P83" s="8"/>
      <c r="Q83" s="8"/>
      <c r="R83" s="8"/>
      <c r="S83" s="8"/>
      <c r="T83" s="8"/>
      <c r="U83" s="8"/>
    </row>
    <row r="84" spans="2:21">
      <c r="B84" s="77"/>
      <c r="C84" s="78"/>
      <c r="D84" s="32"/>
      <c r="F84" s="75"/>
      <c r="G84" s="76"/>
      <c r="H84" s="80"/>
      <c r="M84" s="8"/>
      <c r="N84" s="8"/>
      <c r="O84" s="8"/>
      <c r="P84" s="8"/>
      <c r="Q84" s="8"/>
      <c r="R84" s="8"/>
      <c r="S84" s="8"/>
      <c r="T84" s="8"/>
      <c r="U84" s="8"/>
    </row>
    <row r="85" spans="2:21">
      <c r="B85" s="77"/>
      <c r="C85" s="78"/>
      <c r="D85" s="32"/>
      <c r="F85" s="75"/>
      <c r="G85" s="76"/>
      <c r="H85" s="80"/>
      <c r="M85" s="8"/>
      <c r="N85" s="8"/>
      <c r="O85" s="8"/>
      <c r="P85" s="8"/>
      <c r="Q85" s="8"/>
      <c r="R85" s="8"/>
      <c r="S85" s="8"/>
      <c r="T85" s="8"/>
      <c r="U85" s="8"/>
    </row>
    <row r="86" spans="2:21">
      <c r="B86" s="77"/>
      <c r="C86" s="78"/>
      <c r="D86" s="32"/>
      <c r="F86" s="75"/>
      <c r="G86" s="76"/>
      <c r="H86" s="80"/>
      <c r="M86" s="8"/>
      <c r="N86" s="8"/>
      <c r="O86" s="8"/>
      <c r="P86" s="8"/>
      <c r="Q86" s="8"/>
      <c r="R86" s="8"/>
      <c r="S86" s="8"/>
      <c r="T86" s="8"/>
      <c r="U86" s="8"/>
    </row>
    <row r="87" spans="2:21">
      <c r="B87" s="77"/>
      <c r="C87" s="78"/>
      <c r="D87" s="32"/>
      <c r="F87" s="75"/>
      <c r="G87" s="76"/>
      <c r="H87" s="80"/>
      <c r="M87" s="8"/>
      <c r="N87" s="8"/>
      <c r="O87" s="8"/>
      <c r="P87" s="8"/>
      <c r="Q87" s="8"/>
      <c r="R87" s="8"/>
      <c r="S87" s="8"/>
      <c r="T87" s="8"/>
      <c r="U87" s="8"/>
    </row>
    <row r="88" spans="2:21">
      <c r="B88" s="77"/>
      <c r="C88" s="78"/>
      <c r="D88" s="32"/>
      <c r="F88" s="75"/>
      <c r="G88" s="76"/>
      <c r="H88" s="80"/>
      <c r="M88" s="8"/>
      <c r="N88" s="8"/>
      <c r="O88" s="8"/>
      <c r="P88" s="8"/>
      <c r="Q88" s="8"/>
      <c r="R88" s="8"/>
      <c r="S88" s="8"/>
      <c r="T88" s="8"/>
      <c r="U88" s="8"/>
    </row>
    <row r="89" spans="2:21">
      <c r="B89" s="77"/>
      <c r="C89" s="78"/>
      <c r="D89" s="32"/>
      <c r="F89" s="75"/>
      <c r="G89" s="76"/>
      <c r="H89" s="80"/>
      <c r="M89" s="8"/>
      <c r="N89" s="8"/>
      <c r="O89" s="8"/>
      <c r="P89" s="8"/>
      <c r="Q89" s="8"/>
      <c r="R89" s="8"/>
      <c r="S89" s="8"/>
      <c r="T89" s="8"/>
      <c r="U89" s="8"/>
    </row>
    <row r="90" spans="2:21">
      <c r="B90" s="77"/>
      <c r="C90" s="78"/>
      <c r="D90" s="32"/>
      <c r="F90" s="75"/>
      <c r="G90" s="76"/>
      <c r="H90" s="80"/>
      <c r="M90" s="8"/>
      <c r="N90" s="8"/>
      <c r="O90" s="8"/>
      <c r="P90" s="8"/>
      <c r="Q90" s="8"/>
      <c r="R90" s="8"/>
      <c r="S90" s="8"/>
      <c r="T90" s="8"/>
      <c r="U90" s="8"/>
    </row>
    <row r="91" spans="2:21">
      <c r="B91" s="77"/>
      <c r="C91" s="78"/>
      <c r="D91" s="32"/>
      <c r="F91" s="75"/>
      <c r="G91" s="76"/>
      <c r="H91" s="80"/>
      <c r="M91" s="8"/>
      <c r="N91" s="8"/>
      <c r="O91" s="8"/>
      <c r="P91" s="8"/>
      <c r="Q91" s="8"/>
      <c r="R91" s="8"/>
      <c r="S91" s="8"/>
      <c r="T91" s="8"/>
      <c r="U91" s="8"/>
    </row>
    <row r="92" spans="2:21">
      <c r="B92" s="77"/>
      <c r="C92" s="78"/>
      <c r="D92" s="32"/>
      <c r="F92" s="75"/>
      <c r="G92" s="76"/>
      <c r="H92" s="80"/>
      <c r="M92" s="8"/>
      <c r="N92" s="8"/>
      <c r="O92" s="8"/>
      <c r="P92" s="8"/>
      <c r="Q92" s="8"/>
      <c r="R92" s="8"/>
      <c r="S92" s="8"/>
      <c r="T92" s="8"/>
      <c r="U92" s="8"/>
    </row>
    <row r="93" spans="2:21">
      <c r="B93" s="77"/>
      <c r="C93" s="78"/>
      <c r="D93" s="32"/>
      <c r="F93" s="75"/>
      <c r="G93" s="76"/>
      <c r="H93" s="80"/>
    </row>
    <row r="94" spans="2:21">
      <c r="B94" s="77"/>
      <c r="C94" s="78"/>
      <c r="D94" s="32"/>
      <c r="F94" s="75"/>
      <c r="G94" s="76"/>
      <c r="H94" s="80"/>
    </row>
    <row r="95" spans="2:21">
      <c r="B95" s="77"/>
      <c r="C95" s="78"/>
      <c r="D95" s="32"/>
      <c r="F95" s="75"/>
      <c r="G95" s="76"/>
      <c r="H95" s="80"/>
    </row>
    <row r="96" spans="2:21">
      <c r="B96" s="77"/>
      <c r="C96" s="78"/>
      <c r="D96" s="32"/>
      <c r="F96" s="75"/>
      <c r="G96" s="76"/>
      <c r="H96" s="80"/>
    </row>
    <row r="97" spans="2:8">
      <c r="B97" s="77"/>
      <c r="C97" s="78"/>
      <c r="D97" s="32"/>
      <c r="F97" s="75"/>
      <c r="G97" s="76"/>
      <c r="H97" s="80"/>
    </row>
    <row r="98" spans="2:8">
      <c r="B98" s="77"/>
      <c r="C98" s="78"/>
      <c r="D98" s="32"/>
      <c r="F98" s="75"/>
      <c r="G98" s="76"/>
      <c r="H98" s="80"/>
    </row>
    <row r="99" spans="2:8">
      <c r="B99" s="77"/>
      <c r="C99" s="78"/>
      <c r="D99" s="32"/>
      <c r="F99" s="75"/>
      <c r="G99" s="76"/>
      <c r="H99" s="80"/>
    </row>
    <row r="100" spans="2:8">
      <c r="B100" s="77"/>
      <c r="C100" s="78"/>
      <c r="D100" s="32"/>
      <c r="F100" s="75"/>
      <c r="G100" s="76"/>
      <c r="H100" s="80"/>
    </row>
    <row r="101" spans="2:8">
      <c r="B101" s="77"/>
      <c r="C101" s="78"/>
      <c r="D101" s="32"/>
      <c r="F101" s="75"/>
      <c r="G101" s="76"/>
      <c r="H101" s="80"/>
    </row>
    <row r="102" spans="2:8">
      <c r="B102" s="77"/>
      <c r="C102" s="78"/>
      <c r="D102" s="32"/>
      <c r="F102" s="75"/>
      <c r="G102" s="76"/>
      <c r="H102" s="80"/>
    </row>
    <row r="103" spans="2:8">
      <c r="B103" s="77"/>
      <c r="C103" s="78"/>
      <c r="D103" s="32"/>
      <c r="F103" s="75"/>
      <c r="G103" s="76"/>
      <c r="H103" s="80"/>
    </row>
    <row r="104" spans="2:8">
      <c r="B104" s="77"/>
      <c r="C104" s="78"/>
      <c r="D104" s="32"/>
      <c r="F104" s="75"/>
      <c r="G104" s="76"/>
      <c r="H104" s="80"/>
    </row>
    <row r="105" spans="2:8">
      <c r="B105" s="77"/>
      <c r="C105" s="78"/>
      <c r="D105" s="32"/>
      <c r="F105" s="75"/>
      <c r="G105" s="76"/>
      <c r="H105" s="80"/>
    </row>
    <row r="106" spans="2:8">
      <c r="B106" s="77"/>
      <c r="C106" s="78"/>
      <c r="D106" s="32"/>
      <c r="F106" s="75"/>
      <c r="G106" s="76"/>
      <c r="H106" s="80"/>
    </row>
    <row r="107" spans="2:8">
      <c r="B107" s="77"/>
      <c r="C107" s="78"/>
      <c r="D107" s="32"/>
      <c r="F107" s="75"/>
      <c r="G107" s="76"/>
      <c r="H107" s="80"/>
    </row>
    <row r="108" spans="2:8">
      <c r="B108" s="77"/>
      <c r="C108" s="78"/>
      <c r="D108" s="32"/>
      <c r="F108" s="75"/>
      <c r="G108" s="76"/>
      <c r="H108" s="80"/>
    </row>
    <row r="109" spans="2:8">
      <c r="B109" s="77"/>
      <c r="C109" s="78"/>
      <c r="D109" s="32"/>
      <c r="F109" s="75"/>
      <c r="G109" s="76"/>
      <c r="H109" s="80"/>
    </row>
    <row r="110" spans="2:8">
      <c r="B110" s="77"/>
      <c r="C110" s="78"/>
      <c r="D110" s="32"/>
      <c r="F110" s="75"/>
      <c r="G110" s="76"/>
      <c r="H110" s="80"/>
    </row>
    <row r="111" spans="2:8">
      <c r="B111" s="77"/>
      <c r="C111" s="78"/>
      <c r="D111" s="32"/>
      <c r="F111" s="75"/>
      <c r="G111" s="76"/>
      <c r="H111" s="80"/>
    </row>
    <row r="112" spans="2:8">
      <c r="B112" s="77"/>
      <c r="C112" s="78"/>
      <c r="D112" s="32"/>
      <c r="F112" s="75"/>
      <c r="G112" s="76"/>
      <c r="H112" s="80"/>
    </row>
    <row r="113" spans="2:8">
      <c r="B113" s="77"/>
      <c r="C113" s="78"/>
      <c r="D113" s="32"/>
      <c r="F113" s="75"/>
      <c r="G113" s="76"/>
      <c r="H113" s="80"/>
    </row>
    <row r="114" spans="2:8">
      <c r="B114" s="77"/>
      <c r="C114" s="78"/>
      <c r="D114" s="32"/>
      <c r="F114" s="75"/>
      <c r="G114" s="76"/>
      <c r="H114" s="80"/>
    </row>
    <row r="115" spans="2:8">
      <c r="B115" s="77"/>
      <c r="C115" s="78"/>
      <c r="D115" s="32"/>
      <c r="F115" s="75"/>
      <c r="G115" s="76"/>
      <c r="H115" s="80"/>
    </row>
    <row r="116" spans="2:8">
      <c r="B116" s="77"/>
      <c r="C116" s="78"/>
      <c r="D116" s="32"/>
      <c r="F116" s="75"/>
      <c r="G116" s="76"/>
      <c r="H116" s="80"/>
    </row>
  </sheetData>
  <mergeCells count="8">
    <mergeCell ref="B10:D10"/>
    <mergeCell ref="F10:H10"/>
    <mergeCell ref="J10:K10"/>
    <mergeCell ref="I1:L1"/>
    <mergeCell ref="N1:P1"/>
    <mergeCell ref="I2:L2"/>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588D-7BA0-4A02-9161-5077283AE229}">
  <sheetPr codeName="Sheet26"/>
  <dimension ref="B1:V116"/>
  <sheetViews>
    <sheetView showGridLines="0" showWhiteSpace="0" view="pageLayout" topLeftCell="A29" zoomScale="98" zoomScaleNormal="122" zoomScaleSheetLayoutView="33" zoomScalePageLayoutView="98" workbookViewId="0">
      <selection sqref="A1:L40"/>
    </sheetView>
  </sheetViews>
  <sheetFormatPr defaultRowHeight="14.4"/>
  <cols>
    <col min="1" max="1" width="1.88671875" customWidth="1"/>
    <col min="2" max="2" width="11.109375" bestFit="1" customWidth="1"/>
    <col min="3" max="3" width="7.88671875" customWidth="1"/>
    <col min="4" max="4" width="8.44140625" style="265" customWidth="1"/>
    <col min="5" max="5" width="3.5546875" customWidth="1"/>
    <col min="6" max="6" width="11.109375" bestFit="1" customWidth="1"/>
    <col min="7" max="7" width="9.33203125" customWidth="1"/>
    <col min="8" max="8" width="8.6640625" customWidth="1"/>
    <col min="9" max="9" width="3.5546875" customWidth="1"/>
    <col min="10" max="10" width="17.88671875" customWidth="1"/>
  </cols>
  <sheetData>
    <row r="1" spans="2:22">
      <c r="B1" s="21"/>
      <c r="C1" s="21"/>
      <c r="D1" s="21"/>
      <c r="E1" s="21"/>
      <c r="F1" s="21"/>
      <c r="G1" s="21"/>
      <c r="H1" s="21"/>
      <c r="I1" s="510" t="s">
        <v>169</v>
      </c>
      <c r="J1" s="510"/>
      <c r="K1" s="510"/>
      <c r="L1" s="510"/>
      <c r="M1" s="21"/>
      <c r="N1" s="510"/>
      <c r="O1" s="510"/>
      <c r="P1" s="510"/>
    </row>
    <row r="2" spans="2:22">
      <c r="B2" s="21"/>
      <c r="C2" s="21"/>
      <c r="D2" s="21"/>
      <c r="E2" s="21"/>
      <c r="F2" s="21"/>
      <c r="G2" s="61"/>
      <c r="H2" s="87"/>
      <c r="I2" s="511" t="s">
        <v>170</v>
      </c>
      <c r="J2" s="511"/>
      <c r="K2" s="511"/>
      <c r="L2" s="511"/>
      <c r="M2" s="265"/>
    </row>
    <row r="3" spans="2:22">
      <c r="B3" s="21"/>
      <c r="C3" s="21"/>
      <c r="D3" s="21"/>
      <c r="E3" s="21"/>
      <c r="F3" s="21"/>
      <c r="G3" s="21"/>
      <c r="H3" s="21"/>
      <c r="I3" s="21"/>
      <c r="J3" s="21"/>
      <c r="K3" s="21"/>
      <c r="L3" s="21"/>
      <c r="M3" s="266"/>
    </row>
    <row r="4" spans="2:22" ht="14.4" customHeight="1">
      <c r="B4" s="583" t="s">
        <v>524</v>
      </c>
      <c r="C4" s="584"/>
      <c r="D4" s="584"/>
      <c r="E4" s="584"/>
      <c r="F4" s="584"/>
      <c r="G4" s="584"/>
      <c r="H4" s="584"/>
      <c r="I4" s="584"/>
      <c r="J4" s="584"/>
      <c r="K4" s="21"/>
      <c r="L4" s="21"/>
      <c r="M4" s="21"/>
    </row>
    <row r="5" spans="2:22">
      <c r="B5" s="584"/>
      <c r="C5" s="584"/>
      <c r="D5" s="584"/>
      <c r="E5" s="584"/>
      <c r="F5" s="584"/>
      <c r="G5" s="584"/>
      <c r="H5" s="584"/>
      <c r="I5" s="584"/>
      <c r="J5" s="584"/>
      <c r="K5" s="21"/>
      <c r="L5" s="21"/>
      <c r="M5" s="21"/>
      <c r="Q5" s="21"/>
    </row>
    <row r="7" spans="2:22">
      <c r="D7"/>
    </row>
    <row r="8" spans="2:22" ht="23.4">
      <c r="B8" s="81"/>
      <c r="C8" s="559" t="s">
        <v>181</v>
      </c>
      <c r="D8" s="559"/>
      <c r="E8" s="559"/>
      <c r="F8" s="559"/>
      <c r="G8" s="559"/>
      <c r="H8" s="559"/>
      <c r="I8" s="559"/>
      <c r="J8" s="559"/>
    </row>
    <row r="9" spans="2:22">
      <c r="D9"/>
    </row>
    <row r="10" spans="2:22">
      <c r="B10" s="580" t="str">
        <f>B4&amp;" Monthly Returns "</f>
        <v xml:space="preserve"> LTIMindtree Monthly Returns </v>
      </c>
      <c r="C10" s="580"/>
      <c r="D10" s="580"/>
      <c r="E10" s="79"/>
      <c r="F10" s="534" t="s">
        <v>512</v>
      </c>
      <c r="G10" s="534"/>
      <c r="H10" s="534"/>
      <c r="J10" s="534" t="s">
        <v>182</v>
      </c>
      <c r="K10" s="534"/>
      <c r="M10" s="34" t="s">
        <v>183</v>
      </c>
      <c r="N10" s="34"/>
      <c r="V10" s="8"/>
    </row>
    <row r="11" spans="2:22" ht="15" thickBot="1">
      <c r="B11" s="49" t="s">
        <v>180</v>
      </c>
      <c r="C11" s="33" t="s">
        <v>505</v>
      </c>
      <c r="D11" s="33" t="s">
        <v>513</v>
      </c>
      <c r="F11" s="49" t="s">
        <v>180</v>
      </c>
      <c r="G11" s="33" t="s">
        <v>505</v>
      </c>
      <c r="H11" s="33" t="s">
        <v>513</v>
      </c>
      <c r="V11" s="8"/>
    </row>
    <row r="12" spans="2:22">
      <c r="B12" s="267">
        <v>44774</v>
      </c>
      <c r="C12" s="76">
        <v>4506.0014650000003</v>
      </c>
      <c r="F12" s="267">
        <v>44774</v>
      </c>
      <c r="G12" s="76">
        <v>17759.300781000002</v>
      </c>
      <c r="J12" t="s">
        <v>207</v>
      </c>
      <c r="K12">
        <f>N27</f>
        <v>1.1341665914277319</v>
      </c>
      <c r="M12" s="85" t="s">
        <v>184</v>
      </c>
      <c r="N12" s="85"/>
      <c r="V12" s="8"/>
    </row>
    <row r="13" spans="2:22">
      <c r="B13" s="267">
        <v>44805</v>
      </c>
      <c r="C13" s="76">
        <v>4327.5263670000004</v>
      </c>
      <c r="D13" s="32">
        <f>C13/C12-1</f>
        <v>-3.960830891562972E-2</v>
      </c>
      <c r="F13" s="267">
        <v>44805</v>
      </c>
      <c r="G13" s="76">
        <v>17094.349609000001</v>
      </c>
      <c r="H13" s="80">
        <f>G13/G12-1</f>
        <v>-3.7442418493829788E-2</v>
      </c>
      <c r="J13" t="s">
        <v>208</v>
      </c>
      <c r="K13" s="86">
        <v>0.75</v>
      </c>
      <c r="M13" s="82" t="s">
        <v>185</v>
      </c>
      <c r="N13" s="82">
        <v>0.48604762224860498</v>
      </c>
      <c r="V13" s="8"/>
    </row>
    <row r="14" spans="2:22">
      <c r="B14" s="267">
        <v>44835</v>
      </c>
      <c r="C14" s="76">
        <v>4601.2817379999997</v>
      </c>
      <c r="D14" s="32">
        <f t="shared" ref="D14:D36" si="0">C14/C13-1</f>
        <v>6.3259087937060032E-2</v>
      </c>
      <c r="F14" s="267">
        <v>44835</v>
      </c>
      <c r="G14" s="76">
        <v>18012.199218999998</v>
      </c>
      <c r="H14" s="80">
        <f t="shared" ref="H14:H36" si="1">G14/G13-1</f>
        <v>5.3693157738903263E-2</v>
      </c>
      <c r="M14" s="82" t="s">
        <v>186</v>
      </c>
      <c r="N14" s="82">
        <v>0.2362422910935226</v>
      </c>
      <c r="V14" s="8"/>
    </row>
    <row r="15" spans="2:22">
      <c r="B15" s="267">
        <v>44866</v>
      </c>
      <c r="C15" s="76">
        <v>4697.0961909999996</v>
      </c>
      <c r="D15" s="32">
        <f t="shared" si="0"/>
        <v>2.0823426700588676E-2</v>
      </c>
      <c r="F15" s="267">
        <v>44866</v>
      </c>
      <c r="G15" s="76">
        <v>18758.349609000001</v>
      </c>
      <c r="H15" s="80">
        <f t="shared" si="1"/>
        <v>4.1424724484111497E-2</v>
      </c>
      <c r="J15" t="s">
        <v>209</v>
      </c>
      <c r="K15">
        <v>1</v>
      </c>
      <c r="M15" s="82" t="s">
        <v>187</v>
      </c>
      <c r="N15" s="82">
        <v>0.20152603159777363</v>
      </c>
      <c r="V15" s="8"/>
    </row>
    <row r="16" spans="2:22">
      <c r="B16" s="267">
        <v>44896</v>
      </c>
      <c r="C16" s="76">
        <v>4237.7783200000003</v>
      </c>
      <c r="D16" s="32">
        <f>C16/C15-1</f>
        <v>-9.7787622889241255E-2</v>
      </c>
      <c r="F16" s="267">
        <v>44896</v>
      </c>
      <c r="G16" s="76">
        <v>18105.300781000002</v>
      </c>
      <c r="H16" s="80">
        <f t="shared" si="1"/>
        <v>-3.4813767821379904E-2</v>
      </c>
      <c r="J16" t="s">
        <v>210</v>
      </c>
      <c r="K16" s="86">
        <v>0.25</v>
      </c>
      <c r="M16" s="82" t="s">
        <v>188</v>
      </c>
      <c r="N16" s="82">
        <v>6.8078605423581295E-2</v>
      </c>
      <c r="V16" s="8"/>
    </row>
    <row r="17" spans="2:22" ht="15" thickBot="1">
      <c r="B17" s="267">
        <v>44927</v>
      </c>
      <c r="C17" s="76">
        <v>4240.8374020000001</v>
      </c>
      <c r="D17" s="32">
        <f t="shared" si="0"/>
        <v>7.2185984471206943E-4</v>
      </c>
      <c r="F17" s="267">
        <v>44927</v>
      </c>
      <c r="G17" s="76">
        <v>17662.150390999999</v>
      </c>
      <c r="H17" s="80">
        <f t="shared" si="1"/>
        <v>-2.4476278818027275E-2</v>
      </c>
      <c r="M17" s="83" t="s">
        <v>189</v>
      </c>
      <c r="N17" s="83">
        <v>24</v>
      </c>
      <c r="V17" s="8"/>
    </row>
    <row r="18" spans="2:22">
      <c r="B18" s="267">
        <v>44958</v>
      </c>
      <c r="C18" s="76">
        <v>4625.7333980000003</v>
      </c>
      <c r="D18" s="32">
        <f t="shared" si="0"/>
        <v>9.07594325164367E-2</v>
      </c>
      <c r="F18" s="267">
        <v>44958</v>
      </c>
      <c r="G18" s="76">
        <v>17303.949218999998</v>
      </c>
      <c r="H18" s="80">
        <f t="shared" si="1"/>
        <v>-2.0280722566065723E-2</v>
      </c>
      <c r="J18" s="346" t="s">
        <v>211</v>
      </c>
      <c r="K18" s="346">
        <f>(K12*K13)+(K15*K16)</f>
        <v>1.1006249435707989</v>
      </c>
      <c r="V18" s="8"/>
    </row>
    <row r="19" spans="2:22" ht="15" thickBot="1">
      <c r="B19" s="267">
        <v>44986</v>
      </c>
      <c r="C19" s="76">
        <v>4662.5664059999999</v>
      </c>
      <c r="D19" s="32">
        <f t="shared" si="0"/>
        <v>7.9626309669997841E-3</v>
      </c>
      <c r="F19" s="267">
        <v>44986</v>
      </c>
      <c r="G19" s="76">
        <v>17359.75</v>
      </c>
      <c r="H19" s="80">
        <f t="shared" si="1"/>
        <v>3.2247425309555044E-3</v>
      </c>
      <c r="M19" s="34" t="s">
        <v>190</v>
      </c>
      <c r="V19" s="8"/>
    </row>
    <row r="20" spans="2:22" ht="16.2">
      <c r="B20" s="267">
        <v>45017</v>
      </c>
      <c r="C20" s="76">
        <v>4329.3056640000004</v>
      </c>
      <c r="D20" s="32">
        <f t="shared" si="0"/>
        <v>-7.1475816745718568E-2</v>
      </c>
      <c r="F20" s="267">
        <v>45017</v>
      </c>
      <c r="G20" s="76">
        <v>18065</v>
      </c>
      <c r="H20" s="80">
        <f t="shared" si="1"/>
        <v>4.0625585045867663E-2</v>
      </c>
      <c r="J20" s="34" t="s">
        <v>212</v>
      </c>
      <c r="K20">
        <f>SLOPE(D13:D36,H13:H36)</f>
        <v>1.1341665914277321</v>
      </c>
      <c r="M20" s="84"/>
      <c r="N20" s="84" t="s">
        <v>194</v>
      </c>
      <c r="O20" s="84" t="s">
        <v>195</v>
      </c>
      <c r="P20" s="84" t="s">
        <v>196</v>
      </c>
      <c r="Q20" s="84" t="s">
        <v>197</v>
      </c>
      <c r="R20" s="84" t="s">
        <v>198</v>
      </c>
      <c r="V20" s="8"/>
    </row>
    <row r="21" spans="2:22" ht="16.2">
      <c r="B21" s="267">
        <v>45047</v>
      </c>
      <c r="C21" s="76">
        <v>4896.4462890000004</v>
      </c>
      <c r="D21" s="32">
        <f t="shared" si="0"/>
        <v>0.13100036565124351</v>
      </c>
      <c r="F21" s="267">
        <v>45047</v>
      </c>
      <c r="G21" s="76">
        <v>18534.400390999999</v>
      </c>
      <c r="H21" s="80">
        <f t="shared" si="1"/>
        <v>2.5983968502629295E-2</v>
      </c>
      <c r="J21" s="34" t="s">
        <v>213</v>
      </c>
      <c r="K21" s="270">
        <f>_xlfn.COVARIANCE.S(D12:D36,H12:H36/_xlfn.VAR.S(H13:H36))</f>
        <v>1.1341665914277324</v>
      </c>
      <c r="M21" s="82" t="s">
        <v>191</v>
      </c>
      <c r="N21" s="82">
        <v>1</v>
      </c>
      <c r="O21" s="82">
        <v>3.1538862177713123E-2</v>
      </c>
      <c r="P21" s="82">
        <v>3.1538862177713123E-2</v>
      </c>
      <c r="Q21" s="82">
        <v>6.8049465733038028</v>
      </c>
      <c r="R21" s="82">
        <v>1.6035884700668208E-2</v>
      </c>
      <c r="V21" s="8"/>
    </row>
    <row r="22" spans="2:22" ht="16.2">
      <c r="B22" s="267">
        <v>45078</v>
      </c>
      <c r="C22" s="76">
        <v>5091.1918949999999</v>
      </c>
      <c r="D22" s="32">
        <f t="shared" si="0"/>
        <v>3.9772846367681192E-2</v>
      </c>
      <c r="F22" s="267">
        <v>45078</v>
      </c>
      <c r="G22" s="76">
        <v>19189.050781000002</v>
      </c>
      <c r="H22" s="80">
        <f t="shared" si="1"/>
        <v>3.5320829171138879E-2</v>
      </c>
      <c r="J22" s="34" t="s">
        <v>214</v>
      </c>
      <c r="K22">
        <f>N27</f>
        <v>1.1341665914277319</v>
      </c>
      <c r="M22" s="82" t="s">
        <v>192</v>
      </c>
      <c r="N22" s="82">
        <v>22</v>
      </c>
      <c r="O22" s="82">
        <v>0.10196332336123279</v>
      </c>
      <c r="P22" s="82">
        <v>4.6346965164196724E-3</v>
      </c>
      <c r="Q22" s="82"/>
      <c r="R22" s="82"/>
      <c r="V22" s="8"/>
    </row>
    <row r="23" spans="2:22" ht="15" thickBot="1">
      <c r="B23" s="267">
        <v>45108</v>
      </c>
      <c r="C23" s="76">
        <v>4791.8740230000003</v>
      </c>
      <c r="D23" s="32">
        <f t="shared" si="0"/>
        <v>-5.8791316095147872E-2</v>
      </c>
      <c r="F23" s="267">
        <v>45108</v>
      </c>
      <c r="G23" s="76">
        <v>19753.800781000002</v>
      </c>
      <c r="H23" s="80">
        <f t="shared" si="1"/>
        <v>2.9430846082245221E-2</v>
      </c>
      <c r="M23" s="83" t="s">
        <v>15</v>
      </c>
      <c r="N23" s="83">
        <v>23</v>
      </c>
      <c r="O23" s="83">
        <v>0.13350218553894591</v>
      </c>
      <c r="P23" s="83"/>
      <c r="Q23" s="83"/>
      <c r="R23" s="83"/>
      <c r="V23" s="8"/>
    </row>
    <row r="24" spans="2:22" ht="15" thickBot="1">
      <c r="B24" s="267">
        <v>45139</v>
      </c>
      <c r="C24" s="76">
        <v>5127.5712890000004</v>
      </c>
      <c r="D24" s="32">
        <f t="shared" si="0"/>
        <v>7.0055528252354504E-2</v>
      </c>
      <c r="F24" s="267">
        <v>45139</v>
      </c>
      <c r="G24" s="76">
        <v>19253.800781000002</v>
      </c>
      <c r="H24" s="80">
        <f t="shared" si="1"/>
        <v>-2.5311584618233018E-2</v>
      </c>
      <c r="J24" s="34" t="s">
        <v>215</v>
      </c>
      <c r="V24" s="8"/>
    </row>
    <row r="25" spans="2:22">
      <c r="B25" s="267">
        <v>45170</v>
      </c>
      <c r="C25" s="76">
        <v>5143.8125</v>
      </c>
      <c r="D25" s="32">
        <f t="shared" si="0"/>
        <v>3.167427634763742E-3</v>
      </c>
      <c r="F25" s="267">
        <v>45170</v>
      </c>
      <c r="G25" s="76">
        <v>19638.300781000002</v>
      </c>
      <c r="H25" s="80">
        <f t="shared" si="1"/>
        <v>1.9970083017553097E-2</v>
      </c>
      <c r="J25" s="269" t="s">
        <v>514</v>
      </c>
      <c r="K25" s="268">
        <f>B12</f>
        <v>44774</v>
      </c>
      <c r="M25" s="84"/>
      <c r="N25" s="84" t="s">
        <v>199</v>
      </c>
      <c r="O25" s="84" t="s">
        <v>188</v>
      </c>
      <c r="P25" s="84" t="s">
        <v>200</v>
      </c>
      <c r="Q25" s="84" t="s">
        <v>201</v>
      </c>
      <c r="R25" s="84" t="s">
        <v>202</v>
      </c>
      <c r="S25" s="84" t="s">
        <v>203</v>
      </c>
      <c r="T25" s="84" t="s">
        <v>204</v>
      </c>
      <c r="U25" s="84" t="s">
        <v>205</v>
      </c>
      <c r="V25" s="8"/>
    </row>
    <row r="26" spans="2:22">
      <c r="B26" s="267">
        <v>45200</v>
      </c>
      <c r="C26" s="76">
        <v>4996.2568359999996</v>
      </c>
      <c r="D26" s="32">
        <f t="shared" si="0"/>
        <v>-2.8686050278854514E-2</v>
      </c>
      <c r="F26" s="267">
        <v>45200</v>
      </c>
      <c r="G26" s="76">
        <v>19079.599609000001</v>
      </c>
      <c r="H26" s="80">
        <f t="shared" si="1"/>
        <v>-2.8449567924967445E-2</v>
      </c>
      <c r="J26" s="269" t="s">
        <v>515</v>
      </c>
      <c r="K26" s="268">
        <f>B36</f>
        <v>45496</v>
      </c>
      <c r="M26" s="82" t="s">
        <v>193</v>
      </c>
      <c r="N26" s="82">
        <v>-3.2669459704403429E-3</v>
      </c>
      <c r="O26" s="82">
        <v>1.5158448917761679E-2</v>
      </c>
      <c r="P26" s="82">
        <v>-0.215519806027934</v>
      </c>
      <c r="Q26" s="82">
        <v>0.83134763032646009</v>
      </c>
      <c r="R26" s="82">
        <v>-3.470364493218521E-2</v>
      </c>
      <c r="S26" s="82">
        <v>2.8169752991304527E-2</v>
      </c>
      <c r="T26" s="82">
        <v>-3.470364493218521E-2</v>
      </c>
      <c r="U26" s="82">
        <v>2.8169752991304527E-2</v>
      </c>
      <c r="V26" s="8"/>
    </row>
    <row r="27" spans="2:22" ht="15" thickBot="1">
      <c r="B27" s="267">
        <v>45231</v>
      </c>
      <c r="C27" s="76">
        <v>5487.7470700000003</v>
      </c>
      <c r="D27" s="32">
        <f t="shared" si="0"/>
        <v>9.8371691074530032E-2</v>
      </c>
      <c r="F27" s="267">
        <v>45231</v>
      </c>
      <c r="G27" s="76">
        <v>20133.150390999999</v>
      </c>
      <c r="H27" s="80">
        <f t="shared" si="1"/>
        <v>5.5218704982835654E-2</v>
      </c>
      <c r="M27" s="83" t="s">
        <v>206</v>
      </c>
      <c r="N27" s="83">
        <v>1.1341665914277319</v>
      </c>
      <c r="O27" s="83">
        <v>0.4347749265821142</v>
      </c>
      <c r="P27" s="83">
        <v>2.6086292517917919</v>
      </c>
      <c r="Q27" s="83">
        <v>1.6035884700668128E-2</v>
      </c>
      <c r="R27" s="83">
        <v>0.2324985805891352</v>
      </c>
      <c r="S27" s="83">
        <v>2.0358346022663287</v>
      </c>
      <c r="T27" s="83">
        <v>0.2324985805891352</v>
      </c>
      <c r="U27" s="83">
        <v>2.0358346022663287</v>
      </c>
      <c r="V27" s="8"/>
    </row>
    <row r="28" spans="2:22">
      <c r="B28" s="267">
        <v>45261</v>
      </c>
      <c r="C28" s="76">
        <v>6239.2929690000001</v>
      </c>
      <c r="D28" s="32">
        <f t="shared" si="0"/>
        <v>0.13694980643486532</v>
      </c>
      <c r="F28" s="267">
        <v>45261</v>
      </c>
      <c r="G28" s="76">
        <v>21731.400390999999</v>
      </c>
      <c r="H28" s="80">
        <f t="shared" si="1"/>
        <v>7.9383999471560829E-2</v>
      </c>
    </row>
    <row r="29" spans="2:22">
      <c r="B29" s="267">
        <v>45292</v>
      </c>
      <c r="C29" s="76">
        <v>5400.3759769999997</v>
      </c>
      <c r="D29" s="32">
        <f t="shared" si="0"/>
        <v>-0.13445706046633321</v>
      </c>
      <c r="F29" s="267">
        <v>45292</v>
      </c>
      <c r="G29" s="76">
        <v>21725.699218999998</v>
      </c>
      <c r="H29" s="80">
        <f t="shared" si="1"/>
        <v>-2.6234719794504535E-4</v>
      </c>
    </row>
    <row r="30" spans="2:22">
      <c r="B30" s="267">
        <v>45323</v>
      </c>
      <c r="C30" s="76">
        <v>5253.982422</v>
      </c>
      <c r="D30" s="32">
        <f t="shared" si="0"/>
        <v>-2.7108030185950871E-2</v>
      </c>
      <c r="F30" s="267">
        <v>45323</v>
      </c>
      <c r="G30" s="76">
        <v>21982.800781000002</v>
      </c>
      <c r="H30" s="80">
        <f t="shared" si="1"/>
        <v>1.1833983312037999E-2</v>
      </c>
    </row>
    <row r="31" spans="2:22">
      <c r="B31" s="267">
        <v>45352</v>
      </c>
      <c r="C31" s="76">
        <v>4894.7368159999996</v>
      </c>
      <c r="D31" s="32">
        <f t="shared" si="0"/>
        <v>-6.837586751256175E-2</v>
      </c>
      <c r="F31" s="267">
        <v>45352</v>
      </c>
      <c r="G31" s="76">
        <v>22326.900390999999</v>
      </c>
      <c r="H31" s="80">
        <f t="shared" si="1"/>
        <v>1.5653128708576824E-2</v>
      </c>
    </row>
    <row r="32" spans="2:22" ht="15" customHeight="1">
      <c r="B32" s="267">
        <v>45383</v>
      </c>
      <c r="C32" s="76">
        <v>4664.7880859999996</v>
      </c>
      <c r="D32" s="32">
        <f t="shared" si="0"/>
        <v>-4.697877304625242E-2</v>
      </c>
      <c r="F32" s="267">
        <v>45383</v>
      </c>
      <c r="G32" s="76">
        <v>22604.849609000001</v>
      </c>
      <c r="H32" s="80">
        <f t="shared" si="1"/>
        <v>1.2449073231501684E-2</v>
      </c>
    </row>
    <row r="33" spans="2:21" ht="14.4" customHeight="1">
      <c r="B33" s="267">
        <v>45413</v>
      </c>
      <c r="C33" s="76">
        <v>4660.3276370000003</v>
      </c>
      <c r="D33" s="32">
        <f t="shared" si="0"/>
        <v>-9.5619541933444907E-4</v>
      </c>
      <c r="F33" s="267">
        <v>45413</v>
      </c>
      <c r="G33" s="76">
        <v>22530.699218999998</v>
      </c>
      <c r="H33" s="80">
        <f t="shared" si="1"/>
        <v>-3.2802868093614324E-3</v>
      </c>
    </row>
    <row r="34" spans="2:21">
      <c r="B34" s="267">
        <v>45444</v>
      </c>
      <c r="C34" s="76">
        <v>5337.4375</v>
      </c>
      <c r="D34" s="32">
        <f t="shared" si="0"/>
        <v>0.14529233044135847</v>
      </c>
      <c r="F34" s="267">
        <v>45444</v>
      </c>
      <c r="G34" s="76">
        <v>24010.599609000001</v>
      </c>
      <c r="H34" s="80">
        <f t="shared" si="1"/>
        <v>6.5683731144571489E-2</v>
      </c>
    </row>
    <row r="35" spans="2:21">
      <c r="B35" s="267">
        <v>45474</v>
      </c>
      <c r="C35" s="76">
        <v>5718.3500979999999</v>
      </c>
      <c r="D35" s="32">
        <f t="shared" si="0"/>
        <v>7.1366193608824346E-2</v>
      </c>
      <c r="F35" s="267">
        <v>45474</v>
      </c>
      <c r="G35" s="76">
        <v>24509.25</v>
      </c>
      <c r="H35" s="80">
        <f t="shared" si="1"/>
        <v>2.0767927462048474E-2</v>
      </c>
    </row>
    <row r="36" spans="2:21">
      <c r="B36" s="267">
        <v>45496</v>
      </c>
      <c r="C36" s="76">
        <v>5692.1499020000001</v>
      </c>
      <c r="D36" s="32">
        <f t="shared" si="0"/>
        <v>-4.581775433645352E-3</v>
      </c>
      <c r="F36" s="267">
        <v>45496</v>
      </c>
      <c r="G36" s="76">
        <v>24458</v>
      </c>
      <c r="H36" s="80">
        <f t="shared" si="1"/>
        <v>-2.0910472576680661E-3</v>
      </c>
      <c r="M36" s="8"/>
      <c r="N36" s="8"/>
      <c r="O36" s="8"/>
      <c r="P36" s="8"/>
      <c r="Q36" s="8"/>
      <c r="R36" s="8"/>
      <c r="S36" s="8"/>
      <c r="T36" s="8"/>
      <c r="U36" s="8"/>
    </row>
    <row r="37" spans="2:21">
      <c r="B37" s="77"/>
      <c r="C37" s="78"/>
      <c r="D37" s="32"/>
      <c r="F37" s="75"/>
      <c r="G37" s="76"/>
      <c r="H37" s="80"/>
      <c r="M37" s="8"/>
      <c r="N37" s="8"/>
      <c r="O37" s="8"/>
      <c r="P37" s="8"/>
      <c r="Q37" s="8"/>
      <c r="R37" s="8"/>
      <c r="S37" s="8"/>
      <c r="T37" s="8"/>
      <c r="U37" s="8"/>
    </row>
    <row r="38" spans="2:21">
      <c r="B38" s="77"/>
      <c r="C38" s="78"/>
      <c r="D38" s="32"/>
      <c r="F38" s="75"/>
      <c r="G38" s="76"/>
      <c r="H38" s="80"/>
      <c r="M38" s="8"/>
      <c r="N38" s="8"/>
      <c r="O38" s="8"/>
      <c r="P38" s="8"/>
      <c r="Q38" s="8"/>
      <c r="R38" s="8"/>
      <c r="S38" s="8"/>
      <c r="T38" s="8"/>
      <c r="U38" s="8"/>
    </row>
    <row r="39" spans="2:21">
      <c r="B39" s="77"/>
      <c r="C39" s="78"/>
      <c r="D39" s="32"/>
      <c r="F39" s="75"/>
      <c r="G39" s="76"/>
      <c r="H39" s="80"/>
      <c r="M39" s="8"/>
      <c r="N39" s="8"/>
      <c r="O39" s="8"/>
      <c r="P39" s="8"/>
      <c r="Q39" s="8"/>
      <c r="R39" s="8"/>
      <c r="S39" s="8"/>
      <c r="T39" s="8"/>
      <c r="U39" s="8"/>
    </row>
    <row r="40" spans="2:21">
      <c r="B40" s="77"/>
      <c r="C40" s="78"/>
      <c r="D40" s="32"/>
      <c r="F40" s="75"/>
      <c r="G40" s="76"/>
      <c r="H40" s="80"/>
      <c r="M40" s="8"/>
      <c r="N40" s="8"/>
      <c r="O40" s="8"/>
      <c r="P40" s="8"/>
      <c r="Q40" s="8"/>
      <c r="R40" s="8"/>
      <c r="S40" s="8"/>
      <c r="T40" s="8"/>
      <c r="U40" s="8"/>
    </row>
    <row r="41" spans="2:21">
      <c r="B41" s="77"/>
      <c r="C41" s="78"/>
      <c r="D41" s="32"/>
      <c r="F41" s="75"/>
      <c r="G41" s="76"/>
      <c r="H41" s="80"/>
      <c r="M41" s="8"/>
      <c r="N41" s="8"/>
      <c r="O41" s="8"/>
      <c r="P41" s="8"/>
      <c r="Q41" s="8"/>
      <c r="R41" s="8"/>
      <c r="S41" s="8"/>
      <c r="T41" s="8"/>
      <c r="U41" s="8"/>
    </row>
    <row r="42" spans="2:21">
      <c r="B42" s="77"/>
      <c r="C42" s="78"/>
      <c r="D42" s="32"/>
      <c r="F42" s="75"/>
      <c r="G42" s="76"/>
      <c r="H42" s="80"/>
      <c r="M42" s="8"/>
      <c r="N42" s="8"/>
      <c r="O42" s="8"/>
      <c r="P42" s="8"/>
      <c r="Q42" s="8"/>
      <c r="R42" s="8"/>
      <c r="S42" s="8"/>
      <c r="T42" s="8"/>
      <c r="U42" s="8"/>
    </row>
    <row r="43" spans="2:21">
      <c r="B43" s="77"/>
      <c r="C43" s="78"/>
      <c r="D43" s="32"/>
      <c r="F43" s="75"/>
      <c r="G43" s="76"/>
      <c r="H43" s="80"/>
      <c r="M43" s="8"/>
      <c r="N43" s="8"/>
      <c r="O43" s="8"/>
      <c r="P43" s="8"/>
      <c r="Q43" s="8"/>
      <c r="R43" s="8"/>
      <c r="S43" s="8"/>
      <c r="T43" s="8"/>
      <c r="U43" s="8"/>
    </row>
    <row r="44" spans="2:21">
      <c r="B44" s="77"/>
      <c r="C44" s="78"/>
      <c r="D44" s="32"/>
      <c r="F44" s="75"/>
      <c r="G44" s="76"/>
      <c r="H44" s="80"/>
      <c r="M44" s="8"/>
      <c r="N44" s="8"/>
      <c r="O44" s="8"/>
      <c r="P44" s="8"/>
      <c r="Q44" s="8"/>
      <c r="R44" s="8"/>
      <c r="S44" s="8"/>
      <c r="T44" s="8"/>
      <c r="U44" s="8"/>
    </row>
    <row r="45" spans="2:21">
      <c r="B45" s="77"/>
      <c r="C45" s="78"/>
      <c r="D45" s="32"/>
      <c r="F45" s="75"/>
      <c r="G45" s="76"/>
      <c r="H45" s="80"/>
      <c r="M45" s="8"/>
      <c r="N45" s="8"/>
      <c r="O45" s="8"/>
      <c r="P45" s="8"/>
      <c r="Q45" s="8"/>
      <c r="R45" s="8"/>
      <c r="S45" s="8"/>
      <c r="T45" s="8"/>
      <c r="U45" s="8"/>
    </row>
    <row r="46" spans="2:21">
      <c r="B46" s="77"/>
      <c r="C46" s="78"/>
      <c r="D46" s="32"/>
      <c r="F46" s="75"/>
      <c r="G46" s="76"/>
      <c r="H46" s="80"/>
      <c r="M46" s="8"/>
      <c r="N46" s="8"/>
      <c r="O46" s="8"/>
      <c r="P46" s="8"/>
      <c r="Q46" s="8"/>
      <c r="R46" s="8"/>
      <c r="S46" s="8"/>
      <c r="T46" s="8"/>
      <c r="U46" s="8"/>
    </row>
    <row r="47" spans="2:21">
      <c r="B47" s="77"/>
      <c r="C47" s="78"/>
      <c r="D47" s="32"/>
      <c r="F47" s="75"/>
      <c r="G47" s="76"/>
      <c r="H47" s="80"/>
      <c r="M47" s="8"/>
      <c r="N47" s="8"/>
      <c r="O47" s="8"/>
      <c r="P47" s="8"/>
      <c r="Q47" s="8"/>
      <c r="R47" s="8"/>
      <c r="S47" s="8"/>
      <c r="T47" s="8"/>
      <c r="U47" s="8"/>
    </row>
    <row r="48" spans="2:21">
      <c r="B48" s="77"/>
      <c r="C48" s="78"/>
      <c r="D48" s="32"/>
      <c r="F48" s="75"/>
      <c r="G48" s="76"/>
      <c r="H48" s="80"/>
      <c r="M48" s="8"/>
      <c r="N48" s="8"/>
      <c r="O48" s="8"/>
      <c r="P48" s="8"/>
      <c r="Q48" s="8"/>
      <c r="R48" s="8"/>
      <c r="S48" s="8"/>
      <c r="T48" s="8"/>
      <c r="U48" s="8"/>
    </row>
    <row r="49" spans="2:21">
      <c r="B49" s="77"/>
      <c r="C49" s="78"/>
      <c r="D49" s="32"/>
      <c r="F49" s="75"/>
      <c r="G49" s="76"/>
      <c r="H49" s="80"/>
      <c r="M49" s="8"/>
      <c r="N49" s="8"/>
      <c r="O49" s="8"/>
      <c r="P49" s="8"/>
      <c r="Q49" s="8"/>
      <c r="R49" s="8"/>
      <c r="S49" s="8"/>
      <c r="T49" s="8"/>
      <c r="U49" s="8"/>
    </row>
    <row r="50" spans="2:21">
      <c r="B50" s="77"/>
      <c r="C50" s="78"/>
      <c r="D50" s="32"/>
      <c r="F50" s="75"/>
      <c r="G50" s="76"/>
      <c r="H50" s="80"/>
      <c r="M50" s="8"/>
      <c r="N50" s="8"/>
      <c r="O50" s="8"/>
      <c r="P50" s="8"/>
      <c r="Q50" s="8"/>
      <c r="R50" s="8"/>
      <c r="S50" s="8"/>
      <c r="T50" s="8"/>
      <c r="U50" s="8"/>
    </row>
    <row r="51" spans="2:21">
      <c r="B51" s="77"/>
      <c r="C51" s="78"/>
      <c r="D51" s="32"/>
      <c r="F51" s="75"/>
      <c r="G51" s="76"/>
      <c r="H51" s="80"/>
      <c r="M51" s="8"/>
      <c r="N51" s="8"/>
      <c r="O51" s="8"/>
      <c r="P51" s="8"/>
      <c r="Q51" s="8"/>
      <c r="R51" s="8"/>
      <c r="S51" s="8"/>
      <c r="T51" s="8"/>
      <c r="U51" s="8"/>
    </row>
    <row r="52" spans="2:21">
      <c r="B52" s="77"/>
      <c r="C52" s="78"/>
      <c r="D52" s="32"/>
      <c r="F52" s="75"/>
      <c r="G52" s="76"/>
      <c r="H52" s="80"/>
      <c r="M52" s="8"/>
      <c r="N52" s="8"/>
      <c r="O52" s="8"/>
      <c r="P52" s="8"/>
      <c r="Q52" s="8"/>
      <c r="R52" s="8"/>
      <c r="S52" s="8"/>
      <c r="T52" s="8"/>
      <c r="U52" s="8"/>
    </row>
    <row r="53" spans="2:21">
      <c r="B53" s="77"/>
      <c r="C53" s="78"/>
      <c r="D53" s="32"/>
      <c r="F53" s="75"/>
      <c r="G53" s="76"/>
      <c r="H53" s="80"/>
      <c r="M53" s="8"/>
      <c r="N53" s="8"/>
      <c r="O53" s="8"/>
      <c r="P53" s="8"/>
      <c r="Q53" s="8"/>
      <c r="R53" s="8"/>
      <c r="S53" s="8"/>
      <c r="T53" s="8"/>
      <c r="U53" s="8"/>
    </row>
    <row r="54" spans="2:21">
      <c r="B54" s="77"/>
      <c r="C54" s="78"/>
      <c r="D54" s="32"/>
      <c r="F54" s="75"/>
      <c r="G54" s="76"/>
      <c r="H54" s="80"/>
      <c r="M54" s="8"/>
      <c r="N54" s="8"/>
      <c r="O54" s="8"/>
      <c r="P54" s="8"/>
      <c r="Q54" s="8"/>
      <c r="R54" s="8"/>
      <c r="S54" s="8"/>
      <c r="T54" s="8"/>
      <c r="U54" s="8"/>
    </row>
    <row r="55" spans="2:21">
      <c r="B55" s="77"/>
      <c r="C55" s="78"/>
      <c r="D55" s="32"/>
      <c r="F55" s="75"/>
      <c r="G55" s="76"/>
      <c r="H55" s="80"/>
      <c r="M55" s="8"/>
      <c r="N55" s="8"/>
      <c r="O55" s="8"/>
      <c r="P55" s="8"/>
      <c r="Q55" s="8"/>
      <c r="R55" s="8"/>
      <c r="S55" s="8"/>
      <c r="T55" s="8"/>
      <c r="U55" s="8"/>
    </row>
    <row r="56" spans="2:21">
      <c r="B56" s="77"/>
      <c r="C56" s="78"/>
      <c r="D56" s="32"/>
      <c r="F56" s="75"/>
      <c r="G56" s="76"/>
      <c r="H56" s="80"/>
      <c r="M56" s="8"/>
      <c r="N56" s="8"/>
      <c r="O56" s="8"/>
      <c r="P56" s="8"/>
      <c r="Q56" s="8"/>
      <c r="R56" s="8"/>
      <c r="S56" s="8"/>
      <c r="T56" s="8"/>
      <c r="U56" s="8"/>
    </row>
    <row r="57" spans="2:21">
      <c r="B57" s="77"/>
      <c r="C57" s="78"/>
      <c r="D57" s="32"/>
      <c r="F57" s="75"/>
      <c r="G57" s="76"/>
      <c r="H57" s="80"/>
      <c r="M57" s="8"/>
      <c r="N57" s="8"/>
      <c r="O57" s="8"/>
      <c r="P57" s="8"/>
      <c r="Q57" s="8"/>
      <c r="R57" s="8"/>
      <c r="S57" s="8"/>
      <c r="T57" s="8"/>
      <c r="U57" s="8"/>
    </row>
    <row r="58" spans="2:21">
      <c r="B58" s="77"/>
      <c r="C58" s="78"/>
      <c r="D58" s="32"/>
      <c r="F58" s="75"/>
      <c r="G58" s="76"/>
      <c r="H58" s="80"/>
      <c r="M58" s="8"/>
      <c r="N58" s="8"/>
      <c r="O58" s="8"/>
      <c r="P58" s="8"/>
      <c r="Q58" s="8"/>
      <c r="R58" s="8"/>
      <c r="S58" s="8"/>
      <c r="T58" s="8"/>
      <c r="U58" s="8"/>
    </row>
    <row r="59" spans="2:21">
      <c r="B59" s="77"/>
      <c r="C59" s="78"/>
      <c r="D59" s="32"/>
      <c r="F59" s="75"/>
      <c r="G59" s="76"/>
      <c r="H59" s="80"/>
      <c r="M59" s="8"/>
      <c r="N59" s="8"/>
      <c r="O59" s="8"/>
      <c r="P59" s="8"/>
      <c r="Q59" s="8"/>
      <c r="R59" s="8"/>
      <c r="S59" s="8"/>
      <c r="T59" s="8"/>
      <c r="U59" s="8"/>
    </row>
    <row r="60" spans="2:21">
      <c r="B60" s="77"/>
      <c r="C60" s="78"/>
      <c r="D60" s="32"/>
      <c r="F60" s="75"/>
      <c r="G60" s="76"/>
      <c r="H60" s="80"/>
      <c r="M60" s="8"/>
      <c r="N60" s="8"/>
      <c r="O60" s="8"/>
      <c r="P60" s="8"/>
      <c r="Q60" s="8"/>
      <c r="R60" s="8"/>
      <c r="S60" s="8"/>
      <c r="T60" s="8"/>
      <c r="U60" s="8"/>
    </row>
    <row r="61" spans="2:21">
      <c r="B61" s="77"/>
      <c r="C61" s="78"/>
      <c r="D61" s="32"/>
      <c r="F61" s="75"/>
      <c r="G61" s="76"/>
      <c r="H61" s="80"/>
      <c r="M61" s="8"/>
      <c r="N61" s="8"/>
      <c r="O61" s="8"/>
      <c r="P61" s="8"/>
      <c r="Q61" s="8"/>
      <c r="R61" s="8"/>
      <c r="S61" s="8"/>
      <c r="T61" s="8"/>
      <c r="U61" s="8"/>
    </row>
    <row r="62" spans="2:21">
      <c r="B62" s="77"/>
      <c r="C62" s="78"/>
      <c r="D62" s="32"/>
      <c r="F62" s="75"/>
      <c r="G62" s="76"/>
      <c r="H62" s="80"/>
      <c r="M62" s="8"/>
      <c r="N62" s="8"/>
      <c r="O62" s="8"/>
      <c r="P62" s="8"/>
      <c r="Q62" s="8"/>
      <c r="R62" s="8"/>
      <c r="S62" s="8"/>
      <c r="T62" s="8"/>
      <c r="U62" s="8"/>
    </row>
    <row r="63" spans="2:21">
      <c r="B63" s="77"/>
      <c r="C63" s="78"/>
      <c r="D63" s="32"/>
      <c r="F63" s="75"/>
      <c r="G63" s="76"/>
      <c r="H63" s="80"/>
      <c r="M63" s="8"/>
      <c r="N63" s="8"/>
      <c r="O63" s="8"/>
      <c r="P63" s="8"/>
      <c r="Q63" s="8"/>
      <c r="R63" s="8"/>
      <c r="S63" s="8"/>
      <c r="T63" s="8"/>
      <c r="U63" s="8"/>
    </row>
    <row r="64" spans="2:21">
      <c r="B64" s="77"/>
      <c r="C64" s="78"/>
      <c r="D64" s="32"/>
      <c r="F64" s="75"/>
      <c r="G64" s="76"/>
      <c r="H64" s="80"/>
      <c r="M64" s="8"/>
      <c r="N64" s="8"/>
      <c r="O64" s="8"/>
      <c r="P64" s="8"/>
      <c r="Q64" s="8"/>
      <c r="R64" s="8"/>
      <c r="S64" s="8"/>
      <c r="T64" s="8"/>
      <c r="U64" s="8"/>
    </row>
    <row r="65" spans="2:21">
      <c r="B65" s="77"/>
      <c r="C65" s="78"/>
      <c r="D65" s="32"/>
      <c r="F65" s="75"/>
      <c r="G65" s="76"/>
      <c r="H65" s="80"/>
      <c r="M65" s="8"/>
      <c r="N65" s="8"/>
      <c r="O65" s="8"/>
      <c r="P65" s="8"/>
      <c r="Q65" s="8"/>
      <c r="R65" s="8"/>
      <c r="S65" s="8"/>
      <c r="T65" s="8"/>
      <c r="U65" s="8"/>
    </row>
    <row r="66" spans="2:21">
      <c r="B66" s="77"/>
      <c r="C66" s="78"/>
      <c r="D66" s="32"/>
      <c r="F66" s="75"/>
      <c r="G66" s="76"/>
      <c r="H66" s="80"/>
      <c r="M66" s="8"/>
      <c r="N66" s="8"/>
      <c r="O66" s="8"/>
      <c r="P66" s="8"/>
      <c r="Q66" s="8"/>
      <c r="R66" s="8"/>
      <c r="S66" s="8"/>
      <c r="T66" s="8"/>
      <c r="U66" s="8"/>
    </row>
    <row r="67" spans="2:21">
      <c r="B67" s="77"/>
      <c r="C67" s="78"/>
      <c r="D67" s="32"/>
      <c r="F67" s="75"/>
      <c r="G67" s="76"/>
      <c r="H67" s="80"/>
      <c r="M67" s="8"/>
      <c r="N67" s="8"/>
      <c r="O67" s="8"/>
      <c r="P67" s="8"/>
      <c r="Q67" s="8"/>
      <c r="R67" s="8"/>
      <c r="S67" s="8"/>
      <c r="T67" s="8"/>
      <c r="U67" s="8"/>
    </row>
    <row r="68" spans="2:21">
      <c r="B68" s="77"/>
      <c r="C68" s="78"/>
      <c r="D68" s="32"/>
      <c r="F68" s="75"/>
      <c r="G68" s="76"/>
      <c r="H68" s="80"/>
      <c r="M68" s="8"/>
      <c r="N68" s="8"/>
      <c r="O68" s="8"/>
      <c r="P68" s="8"/>
      <c r="Q68" s="8"/>
      <c r="R68" s="8"/>
      <c r="S68" s="8"/>
      <c r="T68" s="8"/>
      <c r="U68" s="8"/>
    </row>
    <row r="69" spans="2:21">
      <c r="B69" s="77"/>
      <c r="C69" s="78"/>
      <c r="D69" s="32"/>
      <c r="F69" s="75"/>
      <c r="G69" s="76"/>
      <c r="H69" s="80"/>
      <c r="M69" s="8"/>
      <c r="N69" s="8"/>
      <c r="O69" s="8"/>
      <c r="P69" s="8"/>
      <c r="Q69" s="8"/>
      <c r="R69" s="8"/>
      <c r="S69" s="8"/>
      <c r="T69" s="8"/>
      <c r="U69" s="8"/>
    </row>
    <row r="70" spans="2:21">
      <c r="B70" s="77"/>
      <c r="C70" s="78"/>
      <c r="D70" s="32"/>
      <c r="F70" s="75"/>
      <c r="G70" s="76"/>
      <c r="H70" s="80"/>
      <c r="M70" s="8"/>
      <c r="N70" s="8"/>
      <c r="O70" s="8"/>
      <c r="P70" s="8"/>
      <c r="Q70" s="8"/>
      <c r="R70" s="8"/>
      <c r="S70" s="8"/>
      <c r="T70" s="8"/>
      <c r="U70" s="8"/>
    </row>
    <row r="71" spans="2:21">
      <c r="B71" s="77"/>
      <c r="C71" s="78"/>
      <c r="D71" s="32"/>
      <c r="F71" s="75"/>
      <c r="G71" s="76"/>
      <c r="H71" s="80"/>
      <c r="M71" s="8"/>
      <c r="N71" s="8"/>
      <c r="O71" s="8"/>
      <c r="P71" s="8"/>
      <c r="Q71" s="8"/>
      <c r="R71" s="8"/>
      <c r="S71" s="8"/>
      <c r="T71" s="8"/>
      <c r="U71" s="8"/>
    </row>
    <row r="72" spans="2:21">
      <c r="B72" s="77"/>
      <c r="C72" s="78"/>
      <c r="D72" s="32"/>
      <c r="F72" s="75"/>
      <c r="G72" s="76"/>
      <c r="H72" s="80"/>
      <c r="M72" s="8"/>
      <c r="N72" s="8"/>
      <c r="O72" s="8"/>
      <c r="P72" s="8"/>
      <c r="Q72" s="8"/>
      <c r="R72" s="8"/>
      <c r="S72" s="8"/>
      <c r="T72" s="8"/>
      <c r="U72" s="8"/>
    </row>
    <row r="73" spans="2:21">
      <c r="B73" s="77"/>
      <c r="C73" s="78"/>
      <c r="D73" s="32"/>
      <c r="F73" s="75"/>
      <c r="G73" s="76"/>
      <c r="H73" s="80"/>
      <c r="M73" s="8"/>
      <c r="N73" s="8"/>
      <c r="O73" s="8"/>
      <c r="P73" s="8"/>
      <c r="Q73" s="8"/>
      <c r="R73" s="8"/>
      <c r="S73" s="8"/>
      <c r="T73" s="8"/>
      <c r="U73" s="8"/>
    </row>
    <row r="74" spans="2:21">
      <c r="B74" s="77"/>
      <c r="C74" s="78"/>
      <c r="D74" s="32"/>
      <c r="F74" s="75"/>
      <c r="G74" s="76"/>
      <c r="H74" s="80"/>
      <c r="M74" s="8"/>
      <c r="N74" s="8"/>
      <c r="O74" s="8"/>
      <c r="P74" s="8"/>
      <c r="Q74" s="8"/>
      <c r="R74" s="8"/>
      <c r="S74" s="8"/>
      <c r="T74" s="8"/>
      <c r="U74" s="8"/>
    </row>
    <row r="75" spans="2:21">
      <c r="B75" s="77"/>
      <c r="C75" s="78"/>
      <c r="D75" s="32"/>
      <c r="F75" s="75"/>
      <c r="G75" s="76"/>
      <c r="H75" s="80"/>
      <c r="M75" s="8"/>
      <c r="N75" s="8"/>
      <c r="O75" s="8"/>
      <c r="P75" s="8"/>
      <c r="Q75" s="8"/>
      <c r="R75" s="8"/>
      <c r="S75" s="8"/>
      <c r="T75" s="8"/>
      <c r="U75" s="8"/>
    </row>
    <row r="76" spans="2:21">
      <c r="B76" s="77"/>
      <c r="C76" s="78"/>
      <c r="D76" s="32"/>
      <c r="F76" s="75"/>
      <c r="G76" s="76"/>
      <c r="H76" s="80"/>
      <c r="M76" s="8"/>
      <c r="N76" s="8"/>
      <c r="O76" s="8"/>
      <c r="P76" s="8"/>
      <c r="Q76" s="8"/>
      <c r="R76" s="8"/>
      <c r="S76" s="8"/>
      <c r="T76" s="8"/>
      <c r="U76" s="8"/>
    </row>
    <row r="77" spans="2:21">
      <c r="B77" s="77"/>
      <c r="C77" s="78"/>
      <c r="D77" s="32"/>
      <c r="F77" s="75"/>
      <c r="G77" s="76"/>
      <c r="H77" s="80"/>
      <c r="M77" s="8"/>
      <c r="N77" s="8"/>
      <c r="O77" s="8"/>
      <c r="P77" s="8"/>
      <c r="Q77" s="8"/>
      <c r="R77" s="8"/>
      <c r="S77" s="8"/>
      <c r="T77" s="8"/>
      <c r="U77" s="8"/>
    </row>
    <row r="78" spans="2:21">
      <c r="B78" s="77"/>
      <c r="C78" s="78"/>
      <c r="D78" s="32"/>
      <c r="F78" s="75"/>
      <c r="G78" s="76"/>
      <c r="H78" s="80"/>
      <c r="M78" s="8"/>
      <c r="N78" s="8"/>
      <c r="O78" s="8"/>
      <c r="P78" s="8"/>
      <c r="Q78" s="8"/>
      <c r="R78" s="8"/>
      <c r="S78" s="8"/>
      <c r="T78" s="8"/>
      <c r="U78" s="8"/>
    </row>
    <row r="79" spans="2:21">
      <c r="B79" s="77"/>
      <c r="C79" s="78"/>
      <c r="D79" s="32"/>
      <c r="F79" s="75"/>
      <c r="G79" s="76"/>
      <c r="H79" s="80"/>
      <c r="M79" s="8"/>
      <c r="N79" s="8"/>
      <c r="O79" s="8"/>
      <c r="P79" s="8"/>
      <c r="Q79" s="8"/>
      <c r="R79" s="8"/>
      <c r="S79" s="8"/>
      <c r="T79" s="8"/>
      <c r="U79" s="8"/>
    </row>
    <row r="80" spans="2:21">
      <c r="B80" s="77"/>
      <c r="C80" s="78"/>
      <c r="D80" s="32"/>
      <c r="F80" s="75"/>
      <c r="G80" s="76"/>
      <c r="H80" s="80"/>
      <c r="M80" s="8"/>
      <c r="N80" s="8"/>
      <c r="O80" s="8"/>
      <c r="P80" s="8"/>
      <c r="Q80" s="8"/>
      <c r="R80" s="8"/>
      <c r="S80" s="8"/>
      <c r="T80" s="8"/>
      <c r="U80" s="8"/>
    </row>
    <row r="81" spans="2:21">
      <c r="B81" s="77"/>
      <c r="C81" s="78"/>
      <c r="D81" s="32"/>
      <c r="F81" s="75"/>
      <c r="G81" s="76"/>
      <c r="H81" s="80"/>
      <c r="M81" s="8"/>
      <c r="N81" s="8"/>
      <c r="O81" s="8"/>
      <c r="P81" s="8"/>
      <c r="Q81" s="8"/>
      <c r="R81" s="8"/>
      <c r="S81" s="8"/>
      <c r="T81" s="8"/>
      <c r="U81" s="8"/>
    </row>
    <row r="82" spans="2:21">
      <c r="B82" s="77"/>
      <c r="C82" s="78"/>
      <c r="D82" s="32"/>
      <c r="F82" s="75"/>
      <c r="G82" s="76"/>
      <c r="H82" s="80"/>
      <c r="M82" s="8"/>
      <c r="N82" s="8"/>
      <c r="O82" s="8"/>
      <c r="P82" s="8"/>
      <c r="Q82" s="8"/>
      <c r="R82" s="8"/>
      <c r="S82" s="8"/>
      <c r="T82" s="8"/>
      <c r="U82" s="8"/>
    </row>
    <row r="83" spans="2:21">
      <c r="B83" s="77"/>
      <c r="C83" s="78"/>
      <c r="D83" s="32"/>
      <c r="F83" s="75"/>
      <c r="G83" s="76"/>
      <c r="H83" s="80"/>
      <c r="M83" s="8"/>
      <c r="N83" s="8"/>
      <c r="O83" s="8"/>
      <c r="P83" s="8"/>
      <c r="Q83" s="8"/>
      <c r="R83" s="8"/>
      <c r="S83" s="8"/>
      <c r="T83" s="8"/>
      <c r="U83" s="8"/>
    </row>
    <row r="84" spans="2:21">
      <c r="B84" s="77"/>
      <c r="C84" s="78"/>
      <c r="D84" s="32"/>
      <c r="F84" s="75"/>
      <c r="G84" s="76"/>
      <c r="H84" s="80"/>
      <c r="M84" s="8"/>
      <c r="N84" s="8"/>
      <c r="O84" s="8"/>
      <c r="P84" s="8"/>
      <c r="Q84" s="8"/>
      <c r="R84" s="8"/>
      <c r="S84" s="8"/>
      <c r="T84" s="8"/>
      <c r="U84" s="8"/>
    </row>
    <row r="85" spans="2:21">
      <c r="B85" s="77"/>
      <c r="C85" s="78"/>
      <c r="D85" s="32"/>
      <c r="F85" s="75"/>
      <c r="G85" s="76"/>
      <c r="H85" s="80"/>
      <c r="M85" s="8"/>
      <c r="N85" s="8"/>
      <c r="O85" s="8"/>
      <c r="P85" s="8"/>
      <c r="Q85" s="8"/>
      <c r="R85" s="8"/>
      <c r="S85" s="8"/>
      <c r="T85" s="8"/>
      <c r="U85" s="8"/>
    </row>
    <row r="86" spans="2:21">
      <c r="B86" s="77"/>
      <c r="C86" s="78"/>
      <c r="D86" s="32"/>
      <c r="F86" s="75"/>
      <c r="G86" s="76"/>
      <c r="H86" s="80"/>
      <c r="M86" s="8"/>
      <c r="N86" s="8"/>
      <c r="O86" s="8"/>
      <c r="P86" s="8"/>
      <c r="Q86" s="8"/>
      <c r="R86" s="8"/>
      <c r="S86" s="8"/>
      <c r="T86" s="8"/>
      <c r="U86" s="8"/>
    </row>
    <row r="87" spans="2:21">
      <c r="B87" s="77"/>
      <c r="C87" s="78"/>
      <c r="D87" s="32"/>
      <c r="F87" s="75"/>
      <c r="G87" s="76"/>
      <c r="H87" s="80"/>
      <c r="M87" s="8"/>
      <c r="N87" s="8"/>
      <c r="O87" s="8"/>
      <c r="P87" s="8"/>
      <c r="Q87" s="8"/>
      <c r="R87" s="8"/>
      <c r="S87" s="8"/>
      <c r="T87" s="8"/>
      <c r="U87" s="8"/>
    </row>
    <row r="88" spans="2:21">
      <c r="B88" s="77"/>
      <c r="C88" s="78"/>
      <c r="D88" s="32"/>
      <c r="F88" s="75"/>
      <c r="G88" s="76"/>
      <c r="H88" s="80"/>
      <c r="M88" s="8"/>
      <c r="N88" s="8"/>
      <c r="O88" s="8"/>
      <c r="P88" s="8"/>
      <c r="Q88" s="8"/>
      <c r="R88" s="8"/>
      <c r="S88" s="8"/>
      <c r="T88" s="8"/>
      <c r="U88" s="8"/>
    </row>
    <row r="89" spans="2:21">
      <c r="B89" s="77"/>
      <c r="C89" s="78"/>
      <c r="D89" s="32"/>
      <c r="F89" s="75"/>
      <c r="G89" s="76"/>
      <c r="H89" s="80"/>
      <c r="M89" s="8"/>
      <c r="N89" s="8"/>
      <c r="O89" s="8"/>
      <c r="P89" s="8"/>
      <c r="Q89" s="8"/>
      <c r="R89" s="8"/>
      <c r="S89" s="8"/>
      <c r="T89" s="8"/>
      <c r="U89" s="8"/>
    </row>
    <row r="90" spans="2:21">
      <c r="B90" s="77"/>
      <c r="C90" s="78"/>
      <c r="D90" s="32"/>
      <c r="F90" s="75"/>
      <c r="G90" s="76"/>
      <c r="H90" s="80"/>
      <c r="M90" s="8"/>
      <c r="N90" s="8"/>
      <c r="O90" s="8"/>
      <c r="P90" s="8"/>
      <c r="Q90" s="8"/>
      <c r="R90" s="8"/>
      <c r="S90" s="8"/>
      <c r="T90" s="8"/>
      <c r="U90" s="8"/>
    </row>
    <row r="91" spans="2:21">
      <c r="B91" s="77"/>
      <c r="C91" s="78"/>
      <c r="D91" s="32"/>
      <c r="F91" s="75"/>
      <c r="G91" s="76"/>
      <c r="H91" s="80"/>
      <c r="M91" s="8"/>
      <c r="N91" s="8"/>
      <c r="O91" s="8"/>
      <c r="P91" s="8"/>
      <c r="Q91" s="8"/>
      <c r="R91" s="8"/>
      <c r="S91" s="8"/>
      <c r="T91" s="8"/>
      <c r="U91" s="8"/>
    </row>
    <row r="92" spans="2:21">
      <c r="B92" s="77"/>
      <c r="C92" s="78"/>
      <c r="D92" s="32"/>
      <c r="F92" s="75"/>
      <c r="G92" s="76"/>
      <c r="H92" s="80"/>
      <c r="M92" s="8"/>
      <c r="N92" s="8"/>
      <c r="O92" s="8"/>
      <c r="P92" s="8"/>
      <c r="Q92" s="8"/>
      <c r="R92" s="8"/>
      <c r="S92" s="8"/>
      <c r="T92" s="8"/>
      <c r="U92" s="8"/>
    </row>
    <row r="93" spans="2:21">
      <c r="B93" s="77"/>
      <c r="C93" s="78"/>
      <c r="D93" s="32"/>
      <c r="F93" s="75"/>
      <c r="G93" s="76"/>
      <c r="H93" s="80"/>
    </row>
    <row r="94" spans="2:21">
      <c r="B94" s="77"/>
      <c r="C94" s="78"/>
      <c r="D94" s="32"/>
      <c r="F94" s="75"/>
      <c r="G94" s="76"/>
      <c r="H94" s="80"/>
    </row>
    <row r="95" spans="2:21">
      <c r="B95" s="77"/>
      <c r="C95" s="78"/>
      <c r="D95" s="32"/>
      <c r="F95" s="75"/>
      <c r="G95" s="76"/>
      <c r="H95" s="80"/>
    </row>
    <row r="96" spans="2:21">
      <c r="B96" s="77"/>
      <c r="C96" s="78"/>
      <c r="D96" s="32"/>
      <c r="F96" s="75"/>
      <c r="G96" s="76"/>
      <c r="H96" s="80"/>
    </row>
    <row r="97" spans="2:8">
      <c r="B97" s="77"/>
      <c r="C97" s="78"/>
      <c r="D97" s="32"/>
      <c r="F97" s="75"/>
      <c r="G97" s="76"/>
      <c r="H97" s="80"/>
    </row>
    <row r="98" spans="2:8">
      <c r="B98" s="77"/>
      <c r="C98" s="78"/>
      <c r="D98" s="32"/>
      <c r="F98" s="75"/>
      <c r="G98" s="76"/>
      <c r="H98" s="80"/>
    </row>
    <row r="99" spans="2:8">
      <c r="B99" s="77"/>
      <c r="C99" s="78"/>
      <c r="D99" s="32"/>
      <c r="F99" s="75"/>
      <c r="G99" s="76"/>
      <c r="H99" s="80"/>
    </row>
    <row r="100" spans="2:8">
      <c r="B100" s="77"/>
      <c r="C100" s="78"/>
      <c r="D100" s="32"/>
      <c r="F100" s="75"/>
      <c r="G100" s="76"/>
      <c r="H100" s="80"/>
    </row>
    <row r="101" spans="2:8">
      <c r="B101" s="77"/>
      <c r="C101" s="78"/>
      <c r="D101" s="32"/>
      <c r="F101" s="75"/>
      <c r="G101" s="76"/>
      <c r="H101" s="80"/>
    </row>
    <row r="102" spans="2:8">
      <c r="B102" s="77"/>
      <c r="C102" s="78"/>
      <c r="D102" s="32"/>
      <c r="F102" s="75"/>
      <c r="G102" s="76"/>
      <c r="H102" s="80"/>
    </row>
    <row r="103" spans="2:8">
      <c r="B103" s="77"/>
      <c r="C103" s="78"/>
      <c r="D103" s="32"/>
      <c r="F103" s="75"/>
      <c r="G103" s="76"/>
      <c r="H103" s="80"/>
    </row>
    <row r="104" spans="2:8">
      <c r="B104" s="77"/>
      <c r="C104" s="78"/>
      <c r="D104" s="32"/>
      <c r="F104" s="75"/>
      <c r="G104" s="76"/>
      <c r="H104" s="80"/>
    </row>
    <row r="105" spans="2:8">
      <c r="B105" s="77"/>
      <c r="C105" s="78"/>
      <c r="D105" s="32"/>
      <c r="F105" s="75"/>
      <c r="G105" s="76"/>
      <c r="H105" s="80"/>
    </row>
    <row r="106" spans="2:8">
      <c r="B106" s="77"/>
      <c r="C106" s="78"/>
      <c r="D106" s="32"/>
      <c r="F106" s="75"/>
      <c r="G106" s="76"/>
      <c r="H106" s="80"/>
    </row>
    <row r="107" spans="2:8">
      <c r="B107" s="77"/>
      <c r="C107" s="78"/>
      <c r="D107" s="32"/>
      <c r="F107" s="75"/>
      <c r="G107" s="76"/>
      <c r="H107" s="80"/>
    </row>
    <row r="108" spans="2:8">
      <c r="B108" s="77"/>
      <c r="C108" s="78"/>
      <c r="D108" s="32"/>
      <c r="F108" s="75"/>
      <c r="G108" s="76"/>
      <c r="H108" s="80"/>
    </row>
    <row r="109" spans="2:8">
      <c r="B109" s="77"/>
      <c r="C109" s="78"/>
      <c r="D109" s="32"/>
      <c r="F109" s="75"/>
      <c r="G109" s="76"/>
      <c r="H109" s="80"/>
    </row>
    <row r="110" spans="2:8">
      <c r="B110" s="77"/>
      <c r="C110" s="78"/>
      <c r="D110" s="32"/>
      <c r="F110" s="75"/>
      <c r="G110" s="76"/>
      <c r="H110" s="80"/>
    </row>
    <row r="111" spans="2:8">
      <c r="B111" s="77"/>
      <c r="C111" s="78"/>
      <c r="D111" s="32"/>
      <c r="F111" s="75"/>
      <c r="G111" s="76"/>
      <c r="H111" s="80"/>
    </row>
    <row r="112" spans="2:8">
      <c r="B112" s="77"/>
      <c r="C112" s="78"/>
      <c r="D112" s="32"/>
      <c r="F112" s="75"/>
      <c r="G112" s="76"/>
      <c r="H112" s="80"/>
    </row>
    <row r="113" spans="2:8">
      <c r="B113" s="77"/>
      <c r="C113" s="78"/>
      <c r="D113" s="32"/>
      <c r="F113" s="75"/>
      <c r="G113" s="76"/>
      <c r="H113" s="80"/>
    </row>
    <row r="114" spans="2:8">
      <c r="B114" s="77"/>
      <c r="C114" s="78"/>
      <c r="D114" s="32"/>
      <c r="F114" s="75"/>
      <c r="G114" s="76"/>
      <c r="H114" s="80"/>
    </row>
    <row r="115" spans="2:8">
      <c r="B115" s="77"/>
      <c r="C115" s="78"/>
      <c r="D115" s="32"/>
      <c r="F115" s="75"/>
      <c r="G115" s="76"/>
      <c r="H115" s="80"/>
    </row>
    <row r="116" spans="2:8">
      <c r="B116" s="77"/>
      <c r="C116" s="78"/>
      <c r="D116" s="32"/>
      <c r="F116" s="75"/>
      <c r="G116" s="76"/>
      <c r="H116" s="80"/>
    </row>
  </sheetData>
  <mergeCells count="8">
    <mergeCell ref="B10:D10"/>
    <mergeCell ref="F10:H10"/>
    <mergeCell ref="J10:K10"/>
    <mergeCell ref="I1:L1"/>
    <mergeCell ref="N1:P1"/>
    <mergeCell ref="I2:L2"/>
    <mergeCell ref="B4:J5"/>
    <mergeCell ref="C8:J8"/>
  </mergeCells>
  <printOptions horizontalCentered="1"/>
  <pageMargins left="0" right="0" top="0" bottom="0" header="0.31496062992125984" footer="0.31496062992125984"/>
  <pageSetup paperSize="13" scale="90" fitToWidth="0"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7D52F-B093-4A0B-B835-68BE518DF651}">
  <sheetPr codeName="Sheet27"/>
  <dimension ref="A2:N38"/>
  <sheetViews>
    <sheetView showGridLines="0" view="pageLayout" zoomScaleNormal="100" workbookViewId="0">
      <selection sqref="A1:H41"/>
    </sheetView>
  </sheetViews>
  <sheetFormatPr defaultRowHeight="14.4"/>
  <cols>
    <col min="1" max="1" width="1.88671875" customWidth="1"/>
    <col min="6" max="6" width="18.44140625" bestFit="1" customWidth="1"/>
  </cols>
  <sheetData>
    <row r="2" spans="2:10" ht="14.4" customHeight="1">
      <c r="H2" s="247"/>
      <c r="I2" s="247"/>
      <c r="J2" s="247"/>
    </row>
    <row r="3" spans="2:10" ht="14.4" customHeight="1">
      <c r="H3" s="247"/>
      <c r="I3" s="247"/>
      <c r="J3" s="247"/>
    </row>
    <row r="4" spans="2:10" ht="14.4" customHeight="1">
      <c r="B4" s="515" t="str">
        <f>'Data Sheet'!B1</f>
        <v>HCL TECHNOLOGIES LTD</v>
      </c>
      <c r="C4" s="515"/>
      <c r="D4" s="515"/>
      <c r="E4" s="515"/>
      <c r="F4" s="515"/>
      <c r="G4" s="515"/>
      <c r="H4" s="247"/>
      <c r="I4" s="247"/>
      <c r="J4" s="247"/>
    </row>
    <row r="5" spans="2:10" ht="14.4" customHeight="1">
      <c r="B5" s="515"/>
      <c r="C5" s="515"/>
      <c r="D5" s="515"/>
      <c r="E5" s="515"/>
      <c r="F5" s="515"/>
      <c r="G5" s="515"/>
      <c r="H5" s="247"/>
      <c r="I5" s="247"/>
      <c r="J5" s="247"/>
    </row>
    <row r="7" spans="2:10" ht="14.4" customHeight="1">
      <c r="C7" s="585" t="s">
        <v>465</v>
      </c>
      <c r="D7" s="585"/>
      <c r="E7" s="585"/>
      <c r="F7" s="585"/>
      <c r="G7" s="585"/>
    </row>
    <row r="8" spans="2:10" ht="14.4" customHeight="1">
      <c r="B8" s="261"/>
      <c r="C8" s="585"/>
      <c r="D8" s="585"/>
      <c r="E8" s="585"/>
      <c r="F8" s="585"/>
      <c r="G8" s="585"/>
    </row>
    <row r="9" spans="2:10" ht="16.2" customHeight="1">
      <c r="B9" s="261"/>
      <c r="C9" s="261"/>
      <c r="D9" s="261"/>
      <c r="E9" s="261"/>
      <c r="F9" s="261"/>
      <c r="G9" s="261"/>
    </row>
    <row r="10" spans="2:10">
      <c r="B10" s="299" t="s">
        <v>167</v>
      </c>
      <c r="C10" s="357" t="s">
        <v>463</v>
      </c>
    </row>
    <row r="11" spans="2:10">
      <c r="B11" s="198">
        <v>2000</v>
      </c>
      <c r="C11" s="80">
        <v>-0.14649999999999999</v>
      </c>
    </row>
    <row r="12" spans="2:10">
      <c r="B12" s="198">
        <v>2001</v>
      </c>
      <c r="C12" s="80">
        <v>-0.1618</v>
      </c>
      <c r="F12" s="281" t="s">
        <v>464</v>
      </c>
      <c r="G12" s="358">
        <f>AVERAGE(C11:C34)</f>
        <v>0.15609166666666666</v>
      </c>
    </row>
    <row r="13" spans="2:10">
      <c r="B13" s="198">
        <v>2002</v>
      </c>
      <c r="C13" s="80">
        <v>3.2500000000000001E-2</v>
      </c>
      <c r="F13" s="281" t="s">
        <v>466</v>
      </c>
      <c r="G13" s="359">
        <v>1.2E-2</v>
      </c>
    </row>
    <row r="14" spans="2:10">
      <c r="B14" s="198">
        <v>2003</v>
      </c>
      <c r="C14" s="80">
        <v>0.71900000000000008</v>
      </c>
      <c r="F14" s="360" t="s">
        <v>467</v>
      </c>
      <c r="G14" s="361">
        <f>SUM(G12:G13)</f>
        <v>0.16809166666666667</v>
      </c>
    </row>
    <row r="15" spans="2:10">
      <c r="B15" s="198">
        <v>2004</v>
      </c>
      <c r="C15" s="80">
        <v>0.10679999999999999</v>
      </c>
    </row>
    <row r="16" spans="2:10">
      <c r="B16" s="198">
        <v>2005</v>
      </c>
      <c r="C16" s="80">
        <v>0.36340000000000006</v>
      </c>
    </row>
    <row r="17" spans="2:3">
      <c r="B17" s="198">
        <v>2006</v>
      </c>
      <c r="C17" s="80">
        <v>0.39829999999999999</v>
      </c>
    </row>
    <row r="18" spans="2:3">
      <c r="B18" s="198">
        <v>2007</v>
      </c>
      <c r="C18" s="80">
        <v>0.54770000000000008</v>
      </c>
    </row>
    <row r="19" spans="2:3">
      <c r="B19" s="198">
        <v>2008</v>
      </c>
      <c r="C19" s="80">
        <v>-0.51790000000000003</v>
      </c>
    </row>
    <row r="20" spans="2:3">
      <c r="B20" s="198">
        <v>2009</v>
      </c>
      <c r="C20" s="80">
        <v>0.75760000000000005</v>
      </c>
    </row>
    <row r="21" spans="2:3">
      <c r="B21" s="198">
        <v>2010</v>
      </c>
      <c r="C21" s="80">
        <v>0.17949999999999999</v>
      </c>
    </row>
    <row r="22" spans="2:3">
      <c r="B22" s="198">
        <v>2011</v>
      </c>
      <c r="C22" s="80">
        <v>-0.2462</v>
      </c>
    </row>
    <row r="23" spans="2:3">
      <c r="B23" s="198">
        <v>2012</v>
      </c>
      <c r="C23" s="80">
        <v>0.27699999999999997</v>
      </c>
    </row>
    <row r="24" spans="2:3">
      <c r="B24" s="198">
        <v>2013</v>
      </c>
      <c r="C24" s="80">
        <v>6.7599999999999993E-2</v>
      </c>
    </row>
    <row r="25" spans="2:3">
      <c r="B25" s="198">
        <v>2014</v>
      </c>
      <c r="C25" s="80">
        <v>0.31390000000000001</v>
      </c>
    </row>
    <row r="26" spans="2:3">
      <c r="B26" s="198">
        <v>2015</v>
      </c>
      <c r="C26" s="80">
        <v>-4.0599999999999997E-2</v>
      </c>
    </row>
    <row r="27" spans="2:3">
      <c r="B27" s="198">
        <v>2016</v>
      </c>
      <c r="C27" s="80">
        <v>3.0099999999999998E-2</v>
      </c>
    </row>
    <row r="28" spans="2:3">
      <c r="B28" s="198">
        <v>2017</v>
      </c>
      <c r="C28" s="80">
        <v>0.28649999999999998</v>
      </c>
    </row>
    <row r="29" spans="2:3">
      <c r="B29" s="198">
        <v>2018</v>
      </c>
      <c r="C29" s="80">
        <v>3.15E-2</v>
      </c>
    </row>
    <row r="30" spans="2:3">
      <c r="B30" s="198">
        <v>2019</v>
      </c>
      <c r="C30" s="80">
        <v>0.1202</v>
      </c>
    </row>
    <row r="31" spans="2:3">
      <c r="B31" s="198">
        <v>2020</v>
      </c>
      <c r="C31" s="80">
        <v>0.14899999999999999</v>
      </c>
    </row>
    <row r="32" spans="2:3">
      <c r="B32" s="198">
        <v>2021</v>
      </c>
      <c r="C32" s="80">
        <v>0.2412</v>
      </c>
    </row>
    <row r="33" spans="1:14">
      <c r="B33" s="198">
        <v>2022</v>
      </c>
      <c r="C33" s="80">
        <v>4.3200000000000002E-2</v>
      </c>
    </row>
    <row r="34" spans="1:14">
      <c r="B34" s="198">
        <v>2023</v>
      </c>
      <c r="C34" s="80">
        <v>0.19420000000000001</v>
      </c>
    </row>
    <row r="36" spans="1:14">
      <c r="A36" s="262" t="s">
        <v>506</v>
      </c>
      <c r="B36" s="262"/>
      <c r="C36" s="262"/>
      <c r="D36" s="262"/>
      <c r="E36" s="262"/>
      <c r="F36" s="262"/>
      <c r="G36" s="262"/>
      <c r="H36" s="262"/>
      <c r="I36" s="262"/>
      <c r="J36" s="262"/>
      <c r="K36" s="262"/>
      <c r="L36" s="262"/>
      <c r="M36" s="262"/>
      <c r="N36" s="262"/>
    </row>
    <row r="37" spans="1:14">
      <c r="A37" s="262" t="s">
        <v>507</v>
      </c>
      <c r="B37" s="262"/>
      <c r="C37" s="262"/>
      <c r="D37" s="262"/>
      <c r="E37" s="262"/>
      <c r="F37" s="262"/>
      <c r="G37" s="262"/>
      <c r="H37" s="262"/>
      <c r="I37" s="262"/>
      <c r="J37" s="262"/>
      <c r="K37" s="262"/>
      <c r="L37" s="262"/>
      <c r="M37" s="262"/>
      <c r="N37" s="262"/>
    </row>
    <row r="38" spans="1:14">
      <c r="A38" t="s">
        <v>508</v>
      </c>
    </row>
  </sheetData>
  <mergeCells count="2">
    <mergeCell ref="B4:G5"/>
    <mergeCell ref="C7:G8"/>
  </mergeCells>
  <printOptions horizontalCentered="1" verticalCentered="1"/>
  <pageMargins left="0" right="0" top="0" bottom="0" header="0" footer="0"/>
  <pageSetup paperSize="13" scale="120"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9CBFD-17BF-4AC5-9C04-34EB0A916D19}">
  <sheetPr codeName="Sheet28"/>
  <dimension ref="A1:AB110"/>
  <sheetViews>
    <sheetView showGridLines="0" showWhiteSpace="0" topLeftCell="A4" zoomScale="85" zoomScaleNormal="85" zoomScalePageLayoutView="49" workbookViewId="0">
      <pane ySplit="9" topLeftCell="A13" activePane="bottomLeft" state="frozen"/>
      <selection activeCell="V10" sqref="V10"/>
      <selection pane="bottomLeft" activeCell="E92" sqref="E92"/>
    </sheetView>
  </sheetViews>
  <sheetFormatPr defaultRowHeight="14.4"/>
  <cols>
    <col min="1" max="1" width="1.88671875" customWidth="1"/>
    <col min="2" max="2" width="26.77734375" style="90" customWidth="1"/>
    <col min="3" max="3" width="8.33203125" style="74" bestFit="1" customWidth="1"/>
    <col min="4" max="4" width="9" style="74" bestFit="1" customWidth="1"/>
    <col min="5" max="10" width="12.44140625" style="74" bestFit="1" customWidth="1"/>
    <col min="11" max="13" width="9.77734375" style="74" bestFit="1" customWidth="1"/>
    <col min="14" max="14" width="9.109375" style="74" bestFit="1" customWidth="1"/>
    <col min="16" max="16" width="25" customWidth="1"/>
    <col min="17" max="17" width="12.6640625" customWidth="1"/>
  </cols>
  <sheetData>
    <row r="1" spans="1:15">
      <c r="B1" s="106"/>
      <c r="C1" s="104"/>
      <c r="D1" s="104"/>
      <c r="E1" s="104"/>
      <c r="F1" s="104"/>
      <c r="G1" s="104"/>
      <c r="H1" s="104"/>
      <c r="I1" s="104"/>
      <c r="J1" s="104"/>
      <c r="K1" s="104"/>
      <c r="L1" s="104"/>
      <c r="M1" s="104"/>
      <c r="N1" s="104"/>
    </row>
    <row r="2" spans="1:15">
      <c r="B2" s="106"/>
      <c r="C2" s="104"/>
      <c r="D2" s="104"/>
      <c r="E2" s="104"/>
      <c r="F2" s="104"/>
      <c r="G2" s="104"/>
      <c r="H2" s="104"/>
      <c r="I2" s="104"/>
      <c r="J2" s="104"/>
      <c r="K2" s="510" t="s">
        <v>169</v>
      </c>
      <c r="L2" s="510"/>
      <c r="M2" s="510"/>
      <c r="N2" s="104"/>
    </row>
    <row r="3" spans="1:15">
      <c r="B3" s="106"/>
      <c r="C3" s="104"/>
      <c r="D3" s="104"/>
      <c r="E3" s="104"/>
      <c r="F3" s="104"/>
      <c r="G3" s="104"/>
      <c r="H3" s="104"/>
      <c r="I3" s="104"/>
      <c r="J3" s="586" t="s">
        <v>170</v>
      </c>
      <c r="K3" s="587"/>
      <c r="L3" s="587"/>
      <c r="M3" s="587"/>
      <c r="N3" s="104"/>
    </row>
    <row r="4" spans="1:15">
      <c r="B4" s="106"/>
      <c r="C4" s="104"/>
      <c r="D4" s="104"/>
      <c r="E4" s="104"/>
      <c r="F4" s="104"/>
      <c r="G4" s="104"/>
      <c r="H4" s="104"/>
      <c r="I4" s="104"/>
      <c r="J4" s="104"/>
      <c r="K4" s="104"/>
      <c r="L4" s="104"/>
      <c r="M4" s="104"/>
      <c r="N4" s="104"/>
    </row>
    <row r="5" spans="1:15">
      <c r="B5" s="106"/>
      <c r="C5" s="104"/>
      <c r="D5" s="104"/>
      <c r="E5" s="104"/>
      <c r="F5" s="104"/>
      <c r="G5" s="104"/>
      <c r="H5" s="104"/>
      <c r="I5" s="104"/>
      <c r="J5" s="104"/>
      <c r="K5" s="104"/>
      <c r="L5" s="104"/>
      <c r="M5" s="104"/>
      <c r="N5" s="104"/>
    </row>
    <row r="6" spans="1:15" ht="14.4" customHeight="1">
      <c r="A6" s="515" t="str">
        <f>'Data Sheet'!B1</f>
        <v>HCL TECHNOLOGIES LTD</v>
      </c>
      <c r="B6" s="533"/>
      <c r="C6" s="533"/>
      <c r="D6" s="533"/>
      <c r="E6" s="533"/>
      <c r="F6" s="533"/>
      <c r="G6" s="533"/>
      <c r="H6" s="533"/>
      <c r="I6" s="533"/>
      <c r="J6" s="533"/>
      <c r="K6" s="533"/>
      <c r="L6" s="533"/>
      <c r="M6" s="533"/>
      <c r="N6" s="533"/>
    </row>
    <row r="7" spans="1:15">
      <c r="A7" s="533"/>
      <c r="B7" s="533"/>
      <c r="C7" s="533"/>
      <c r="D7" s="533"/>
      <c r="E7" s="533"/>
      <c r="F7" s="533"/>
      <c r="G7" s="533"/>
      <c r="H7" s="533"/>
      <c r="I7" s="533"/>
      <c r="J7" s="533"/>
      <c r="K7" s="533"/>
      <c r="L7" s="533"/>
      <c r="M7" s="533"/>
      <c r="N7" s="533"/>
    </row>
    <row r="8" spans="1:15" ht="14.4" customHeight="1">
      <c r="B8" s="106"/>
      <c r="C8" s="104"/>
      <c r="D8" s="104"/>
      <c r="E8" s="104"/>
      <c r="F8" s="104"/>
      <c r="G8" s="104"/>
      <c r="H8" s="104"/>
      <c r="I8" s="104"/>
      <c r="J8" s="104"/>
      <c r="K8" s="104"/>
      <c r="L8" s="104"/>
      <c r="M8" s="104"/>
      <c r="N8" s="104"/>
    </row>
    <row r="9" spans="1:15">
      <c r="B9" s="106"/>
      <c r="C9" s="104"/>
      <c r="D9" s="104"/>
      <c r="E9" s="104"/>
      <c r="F9" s="104"/>
      <c r="G9" s="104"/>
      <c r="H9" s="104"/>
      <c r="I9" s="104"/>
      <c r="J9" s="104"/>
      <c r="K9" s="104"/>
      <c r="L9" s="104"/>
      <c r="M9" s="104"/>
      <c r="N9" s="104"/>
    </row>
    <row r="11" spans="1:15">
      <c r="B11" s="347" t="s">
        <v>168</v>
      </c>
      <c r="C11" s="348">
        <v>40969</v>
      </c>
      <c r="D11" s="348">
        <v>41334</v>
      </c>
      <c r="E11" s="348">
        <v>41699</v>
      </c>
      <c r="F11" s="348">
        <v>42064</v>
      </c>
      <c r="G11" s="348">
        <v>42430</v>
      </c>
      <c r="H11" s="348">
        <v>42795</v>
      </c>
      <c r="I11" s="348">
        <v>43160</v>
      </c>
      <c r="J11" s="348">
        <v>43525</v>
      </c>
      <c r="K11" s="348">
        <v>43891</v>
      </c>
      <c r="L11" s="348">
        <v>44256</v>
      </c>
      <c r="M11" s="348">
        <v>44621</v>
      </c>
      <c r="N11" s="348">
        <v>44986</v>
      </c>
    </row>
    <row r="12" spans="1:15">
      <c r="B12" s="347" t="s">
        <v>97</v>
      </c>
      <c r="C12" s="348"/>
      <c r="D12" s="348"/>
      <c r="E12" s="348"/>
      <c r="F12" s="348"/>
      <c r="G12" s="348"/>
      <c r="H12" s="348"/>
      <c r="I12" s="348"/>
      <c r="J12" s="348"/>
      <c r="K12" s="348"/>
      <c r="L12" s="348"/>
      <c r="M12" s="348"/>
      <c r="N12" s="348"/>
    </row>
    <row r="13" spans="1:15">
      <c r="B13" s="49" t="s">
        <v>256</v>
      </c>
      <c r="C13" s="204">
        <v>139</v>
      </c>
      <c r="D13" s="204">
        <v>140</v>
      </c>
      <c r="E13" s="204">
        <v>281</v>
      </c>
      <c r="F13" s="204">
        <v>282</v>
      </c>
      <c r="G13" s="204">
        <v>285</v>
      </c>
      <c r="H13" s="204">
        <v>278</v>
      </c>
      <c r="I13" s="204">
        <v>271</v>
      </c>
      <c r="J13" s="204">
        <v>543</v>
      </c>
      <c r="K13" s="204">
        <v>543</v>
      </c>
      <c r="L13" s="204">
        <v>543</v>
      </c>
      <c r="M13" s="204">
        <v>543</v>
      </c>
      <c r="N13" s="204">
        <v>543</v>
      </c>
    </row>
    <row r="14" spans="1:15">
      <c r="B14" s="49" t="s">
        <v>14</v>
      </c>
      <c r="C14" s="204">
        <v>13025</v>
      </c>
      <c r="D14" s="204">
        <v>19410</v>
      </c>
      <c r="E14" s="204">
        <v>23943</v>
      </c>
      <c r="F14" s="204">
        <v>27109</v>
      </c>
      <c r="G14" s="204">
        <v>32664</v>
      </c>
      <c r="H14" s="204">
        <v>36108</v>
      </c>
      <c r="I14" s="204">
        <v>41095</v>
      </c>
      <c r="J14" s="204">
        <v>50724</v>
      </c>
      <c r="K14" s="204">
        <v>59370</v>
      </c>
      <c r="L14" s="204">
        <v>61371</v>
      </c>
      <c r="M14" s="204">
        <v>64862</v>
      </c>
      <c r="N14" s="204">
        <v>67720</v>
      </c>
      <c r="O14" s="177"/>
    </row>
    <row r="15" spans="1:15">
      <c r="B15" s="49" t="s">
        <v>257</v>
      </c>
      <c r="C15" s="204"/>
      <c r="D15" s="204"/>
      <c r="E15" s="204"/>
      <c r="F15" s="204"/>
      <c r="G15" s="204"/>
      <c r="H15" s="204"/>
      <c r="I15" s="204"/>
      <c r="J15" s="204"/>
      <c r="K15" s="204"/>
      <c r="L15" s="204"/>
      <c r="M15" s="204"/>
      <c r="N15" s="204"/>
    </row>
    <row r="16" spans="1:15">
      <c r="B16" s="90" t="s">
        <v>258</v>
      </c>
      <c r="C16" s="204">
        <v>797</v>
      </c>
      <c r="D16" s="204">
        <v>201</v>
      </c>
      <c r="E16" s="204">
        <v>168</v>
      </c>
      <c r="F16" s="204">
        <v>737</v>
      </c>
      <c r="G16" s="204">
        <v>383</v>
      </c>
      <c r="H16" s="204">
        <v>338</v>
      </c>
      <c r="I16" s="204">
        <v>2977</v>
      </c>
      <c r="J16" s="204">
        <v>2848</v>
      </c>
      <c r="K16" s="204">
        <v>3828</v>
      </c>
      <c r="L16" s="204">
        <v>3923</v>
      </c>
      <c r="M16" s="204">
        <v>2111</v>
      </c>
      <c r="N16" s="204">
        <v>2223</v>
      </c>
    </row>
    <row r="17" spans="2:14">
      <c r="B17" s="90" t="s">
        <v>259</v>
      </c>
      <c r="C17" s="204">
        <v>129</v>
      </c>
      <c r="D17" s="204">
        <v>206</v>
      </c>
      <c r="E17" s="204">
        <v>355</v>
      </c>
      <c r="F17" s="204">
        <v>214</v>
      </c>
      <c r="G17" s="204">
        <v>55</v>
      </c>
      <c r="H17" s="204">
        <v>42</v>
      </c>
      <c r="I17" s="204">
        <v>724</v>
      </c>
      <c r="J17" s="204">
        <v>1845</v>
      </c>
      <c r="K17" s="204">
        <v>79</v>
      </c>
      <c r="L17" s="204">
        <v>62</v>
      </c>
      <c r="M17" s="204">
        <v>140</v>
      </c>
      <c r="N17" s="204">
        <v>104</v>
      </c>
    </row>
    <row r="18" spans="2:14">
      <c r="B18" s="90" t="s">
        <v>260</v>
      </c>
      <c r="C18" s="204">
        <v>0</v>
      </c>
      <c r="D18" s="204">
        <v>0</v>
      </c>
      <c r="E18" s="204">
        <v>0</v>
      </c>
      <c r="F18" s="204">
        <v>0</v>
      </c>
      <c r="G18" s="204">
        <v>0</v>
      </c>
      <c r="H18" s="204">
        <v>0</v>
      </c>
      <c r="I18" s="204">
        <v>0</v>
      </c>
      <c r="J18" s="204">
        <v>2894</v>
      </c>
      <c r="K18" s="204">
        <v>2594</v>
      </c>
      <c r="L18" s="204">
        <v>2358</v>
      </c>
      <c r="M18" s="204">
        <v>2535</v>
      </c>
      <c r="N18" s="204">
        <v>3429</v>
      </c>
    </row>
    <row r="19" spans="2:14">
      <c r="B19" s="90" t="s">
        <v>261</v>
      </c>
      <c r="C19" s="204">
        <v>119</v>
      </c>
      <c r="D19" s="204">
        <v>612</v>
      </c>
      <c r="E19" s="204">
        <v>124</v>
      </c>
      <c r="F19" s="204">
        <v>139</v>
      </c>
      <c r="G19" s="204">
        <v>144</v>
      </c>
      <c r="H19" s="204">
        <v>177</v>
      </c>
      <c r="I19" s="204">
        <v>494</v>
      </c>
      <c r="J19" s="204">
        <v>399</v>
      </c>
      <c r="K19" s="204">
        <v>363</v>
      </c>
      <c r="L19" s="204">
        <v>0</v>
      </c>
      <c r="M19" s="204">
        <v>8</v>
      </c>
      <c r="N19" s="204"/>
    </row>
    <row r="20" spans="2:14">
      <c r="B20" s="49" t="s">
        <v>262</v>
      </c>
      <c r="C20" s="204"/>
      <c r="D20" s="204"/>
      <c r="E20" s="204"/>
      <c r="F20" s="204"/>
      <c r="G20" s="204"/>
      <c r="H20" s="204"/>
      <c r="I20" s="204"/>
      <c r="J20" s="204"/>
      <c r="K20" s="204"/>
      <c r="L20" s="204"/>
      <c r="M20" s="204"/>
      <c r="N20" s="204"/>
    </row>
    <row r="21" spans="2:14">
      <c r="B21" s="90" t="s">
        <v>263</v>
      </c>
      <c r="C21" s="204">
        <v>45</v>
      </c>
      <c r="D21" s="204">
        <v>57</v>
      </c>
      <c r="E21" s="204">
        <v>82</v>
      </c>
      <c r="F21" s="204">
        <v>211</v>
      </c>
      <c r="G21" s="204">
        <v>173</v>
      </c>
      <c r="H21" s="204">
        <v>0</v>
      </c>
      <c r="I21" s="204">
        <v>103</v>
      </c>
      <c r="J21" s="204">
        <v>154</v>
      </c>
      <c r="K21" s="204">
        <v>169</v>
      </c>
      <c r="L21" s="204">
        <v>92</v>
      </c>
      <c r="M21" s="204">
        <v>-7</v>
      </c>
      <c r="N21" s="204">
        <v>8</v>
      </c>
    </row>
    <row r="22" spans="2:14">
      <c r="B22" s="90" t="s">
        <v>264</v>
      </c>
      <c r="C22" s="204">
        <v>401</v>
      </c>
      <c r="D22" s="204">
        <v>468</v>
      </c>
      <c r="E22" s="204">
        <v>625</v>
      </c>
      <c r="F22" s="204">
        <v>703</v>
      </c>
      <c r="G22" s="204">
        <v>801</v>
      </c>
      <c r="H22" s="204">
        <v>918</v>
      </c>
      <c r="I22" s="204">
        <v>1305</v>
      </c>
      <c r="J22" s="204">
        <v>1166</v>
      </c>
      <c r="K22" s="204">
        <v>5457</v>
      </c>
      <c r="L22" s="204">
        <v>6278</v>
      </c>
      <c r="M22" s="204">
        <v>6428</v>
      </c>
      <c r="N22" s="204">
        <v>2570</v>
      </c>
    </row>
    <row r="23" spans="2:14">
      <c r="B23" s="90" t="s">
        <v>265</v>
      </c>
      <c r="C23" s="204">
        <v>79</v>
      </c>
      <c r="D23" s="204">
        <v>45</v>
      </c>
      <c r="E23" s="204">
        <v>62</v>
      </c>
      <c r="F23" s="204">
        <v>47</v>
      </c>
      <c r="G23" s="204">
        <v>71</v>
      </c>
      <c r="H23" s="204">
        <v>65</v>
      </c>
      <c r="I23" s="204">
        <v>3</v>
      </c>
      <c r="J23" s="204">
        <v>252</v>
      </c>
      <c r="K23" s="204">
        <v>320</v>
      </c>
      <c r="L23" s="204">
        <v>222</v>
      </c>
      <c r="M23" s="204">
        <v>252</v>
      </c>
      <c r="N23" s="204"/>
    </row>
    <row r="24" spans="2:14">
      <c r="B24" s="90" t="s">
        <v>266</v>
      </c>
      <c r="C24" s="204">
        <v>7666</v>
      </c>
      <c r="D24" s="204">
        <v>8841</v>
      </c>
      <c r="E24" s="204">
        <v>9603</v>
      </c>
      <c r="F24" s="204">
        <v>9898</v>
      </c>
      <c r="G24" s="204">
        <v>11186</v>
      </c>
      <c r="H24" s="204">
        <v>10063</v>
      </c>
      <c r="I24" s="204">
        <v>11377</v>
      </c>
      <c r="J24" s="204">
        <v>21994</v>
      </c>
      <c r="K24" s="204">
        <v>13324</v>
      </c>
      <c r="L24" s="204">
        <v>14072</v>
      </c>
      <c r="M24" s="204">
        <v>16378</v>
      </c>
      <c r="N24" s="204">
        <v>23180</v>
      </c>
    </row>
    <row r="26" spans="2:14">
      <c r="B26" s="111" t="s">
        <v>98</v>
      </c>
      <c r="C26" s="206">
        <v>22399</v>
      </c>
      <c r="D26" s="206">
        <v>29980</v>
      </c>
      <c r="E26" s="206">
        <v>35245</v>
      </c>
      <c r="F26" s="206">
        <v>39341</v>
      </c>
      <c r="G26" s="206">
        <v>45762</v>
      </c>
      <c r="H26" s="206">
        <v>47989</v>
      </c>
      <c r="I26" s="206">
        <v>58349</v>
      </c>
      <c r="J26" s="206">
        <v>82819</v>
      </c>
      <c r="K26" s="206">
        <v>86047</v>
      </c>
      <c r="L26" s="206">
        <v>88921</v>
      </c>
      <c r="M26" s="206">
        <v>93250</v>
      </c>
      <c r="N26" s="206">
        <v>99777</v>
      </c>
    </row>
    <row r="27" spans="2:14">
      <c r="B27" s="49"/>
      <c r="C27" s="108"/>
      <c r="D27" s="108"/>
      <c r="E27" s="108"/>
      <c r="F27" s="108"/>
      <c r="G27" s="108"/>
      <c r="H27" s="108"/>
      <c r="I27" s="108"/>
      <c r="J27" s="108"/>
      <c r="K27" s="108"/>
      <c r="L27" s="108"/>
      <c r="M27" s="108"/>
      <c r="N27" s="108"/>
    </row>
    <row r="28" spans="2:14">
      <c r="B28" s="49" t="s">
        <v>267</v>
      </c>
      <c r="C28" s="110"/>
      <c r="D28" s="110"/>
      <c r="E28" s="110"/>
      <c r="F28" s="110"/>
      <c r="G28" s="110"/>
      <c r="H28" s="110"/>
      <c r="I28" s="110"/>
      <c r="J28" s="110"/>
      <c r="K28" s="110"/>
      <c r="L28" s="110"/>
      <c r="M28" s="110"/>
      <c r="N28" s="110"/>
    </row>
    <row r="29" spans="2:14">
      <c r="B29" t="s">
        <v>268</v>
      </c>
      <c r="C29" s="204">
        <v>256</v>
      </c>
      <c r="D29" s="204">
        <v>252</v>
      </c>
      <c r="E29" s="204">
        <v>360</v>
      </c>
      <c r="F29" s="204">
        <v>55</v>
      </c>
      <c r="G29" s="204">
        <v>55</v>
      </c>
      <c r="H29" s="204">
        <v>55</v>
      </c>
      <c r="I29" s="204">
        <v>74</v>
      </c>
      <c r="J29" s="204">
        <v>373</v>
      </c>
      <c r="K29" s="204">
        <v>356</v>
      </c>
      <c r="L29" s="204">
        <v>415</v>
      </c>
      <c r="M29" s="204">
        <v>410</v>
      </c>
      <c r="N29" s="204">
        <v>88</v>
      </c>
    </row>
    <row r="30" spans="2:14">
      <c r="B30" t="s">
        <v>269</v>
      </c>
      <c r="C30" s="204">
        <v>1286</v>
      </c>
      <c r="D30" s="204">
        <v>1811</v>
      </c>
      <c r="E30" s="204">
        <v>2124</v>
      </c>
      <c r="F30" s="204">
        <v>2185</v>
      </c>
      <c r="G30" s="204">
        <v>2581</v>
      </c>
      <c r="H30" s="204">
        <v>2827</v>
      </c>
      <c r="I30" s="204">
        <v>2996</v>
      </c>
      <c r="J30" s="204">
        <v>5947</v>
      </c>
      <c r="K30" s="204">
        <v>5246</v>
      </c>
      <c r="L30" s="204">
        <v>5202</v>
      </c>
      <c r="M30" s="204">
        <v>5064</v>
      </c>
      <c r="N30" s="204">
        <v>270</v>
      </c>
    </row>
    <row r="31" spans="2:14">
      <c r="B31" t="s">
        <v>270</v>
      </c>
      <c r="C31" s="204">
        <v>923</v>
      </c>
      <c r="D31" s="204">
        <v>1138</v>
      </c>
      <c r="E31" s="204">
        <v>1267</v>
      </c>
      <c r="F31" s="204">
        <v>1381</v>
      </c>
      <c r="G31" s="204">
        <v>1464</v>
      </c>
      <c r="H31" s="204">
        <v>1565</v>
      </c>
      <c r="I31" s="204">
        <v>1692</v>
      </c>
      <c r="J31" s="204">
        <v>1789</v>
      </c>
      <c r="K31" s="204">
        <v>1859</v>
      </c>
      <c r="L31" s="204">
        <v>1946</v>
      </c>
      <c r="M31" s="204">
        <v>1952</v>
      </c>
      <c r="N31" s="204">
        <v>1010</v>
      </c>
    </row>
    <row r="32" spans="2:14">
      <c r="B32" t="s">
        <v>271</v>
      </c>
      <c r="C32" s="204">
        <v>248</v>
      </c>
      <c r="D32" s="204">
        <v>221</v>
      </c>
      <c r="E32" s="204">
        <v>242</v>
      </c>
      <c r="F32" s="204">
        <v>252</v>
      </c>
      <c r="G32" s="204">
        <v>270</v>
      </c>
      <c r="H32" s="204">
        <v>296</v>
      </c>
      <c r="I32" s="204">
        <v>340</v>
      </c>
      <c r="J32" s="204">
        <v>363</v>
      </c>
      <c r="K32" s="204">
        <v>373</v>
      </c>
      <c r="L32" s="204">
        <v>385</v>
      </c>
      <c r="M32" s="204">
        <v>384</v>
      </c>
      <c r="N32" s="204">
        <v>52</v>
      </c>
    </row>
    <row r="33" spans="2:18">
      <c r="B33" t="s">
        <v>530</v>
      </c>
      <c r="C33" s="204">
        <v>2169</v>
      </c>
      <c r="D33" s="204">
        <v>2339</v>
      </c>
      <c r="E33" s="204">
        <v>2587</v>
      </c>
      <c r="F33" s="204">
        <v>3013</v>
      </c>
      <c r="G33" s="204">
        <v>3512</v>
      </c>
      <c r="H33" s="204">
        <v>4277</v>
      </c>
      <c r="I33" s="204">
        <v>5538</v>
      </c>
      <c r="J33" s="204">
        <v>6523</v>
      </c>
      <c r="K33" s="204">
        <v>6433</v>
      </c>
      <c r="L33" s="204">
        <v>6972</v>
      </c>
      <c r="M33" s="204">
        <v>8256</v>
      </c>
      <c r="N33" s="204">
        <v>41</v>
      </c>
    </row>
    <row r="34" spans="2:18">
      <c r="B34" t="s">
        <v>272</v>
      </c>
      <c r="C34" s="204">
        <v>625</v>
      </c>
      <c r="D34" s="204">
        <v>653</v>
      </c>
      <c r="E34" s="204">
        <v>691</v>
      </c>
      <c r="F34" s="204">
        <v>698</v>
      </c>
      <c r="G34" s="204">
        <v>701</v>
      </c>
      <c r="H34" s="204">
        <v>718</v>
      </c>
      <c r="I34" s="204">
        <v>828</v>
      </c>
      <c r="J34" s="204">
        <v>884</v>
      </c>
      <c r="K34" s="204">
        <v>925</v>
      </c>
      <c r="L34" s="204">
        <v>939</v>
      </c>
      <c r="M34" s="204">
        <v>952</v>
      </c>
      <c r="N34" s="204">
        <v>38</v>
      </c>
    </row>
    <row r="35" spans="2:18">
      <c r="B35" t="s">
        <v>273</v>
      </c>
      <c r="C35" s="204">
        <v>89</v>
      </c>
      <c r="D35" s="204">
        <v>89</v>
      </c>
      <c r="E35" s="204">
        <v>99</v>
      </c>
      <c r="F35" s="204">
        <v>105</v>
      </c>
      <c r="G35" s="204">
        <v>110</v>
      </c>
      <c r="H35" s="204">
        <v>119</v>
      </c>
      <c r="I35" s="204">
        <v>127</v>
      </c>
      <c r="J35" s="204">
        <v>143</v>
      </c>
      <c r="K35" s="204">
        <v>144</v>
      </c>
      <c r="L35" s="204">
        <v>143</v>
      </c>
      <c r="M35" s="204">
        <v>158</v>
      </c>
      <c r="N35" s="204">
        <v>3802</v>
      </c>
    </row>
    <row r="36" spans="2:18">
      <c r="B36" t="s">
        <v>274</v>
      </c>
      <c r="C36" s="204">
        <v>4598</v>
      </c>
      <c r="D36" s="204">
        <v>4872</v>
      </c>
      <c r="E36" s="204">
        <v>4974</v>
      </c>
      <c r="F36" s="204">
        <v>5895</v>
      </c>
      <c r="G36" s="204">
        <v>10871</v>
      </c>
      <c r="H36" s="204">
        <v>14268</v>
      </c>
      <c r="I36" s="204">
        <v>18274</v>
      </c>
      <c r="J36" s="204">
        <v>24507</v>
      </c>
      <c r="K36" s="204">
        <v>26221</v>
      </c>
      <c r="L36" s="204">
        <v>26177</v>
      </c>
      <c r="M36" s="204">
        <v>27392</v>
      </c>
      <c r="N36" s="204">
        <v>62</v>
      </c>
    </row>
    <row r="37" spans="2:18">
      <c r="B37" t="s">
        <v>275</v>
      </c>
      <c r="C37" s="204">
        <v>0</v>
      </c>
      <c r="D37" s="204">
        <v>0</v>
      </c>
      <c r="E37" s="204">
        <v>0</v>
      </c>
      <c r="F37" s="204">
        <v>183</v>
      </c>
      <c r="G37" s="204">
        <v>436</v>
      </c>
      <c r="H37" s="204">
        <v>514</v>
      </c>
      <c r="I37" s="204">
        <v>861</v>
      </c>
      <c r="J37" s="204">
        <v>7340</v>
      </c>
      <c r="K37" s="204">
        <v>7764</v>
      </c>
      <c r="L37" s="204">
        <v>7910</v>
      </c>
      <c r="M37" s="204">
        <v>8023</v>
      </c>
      <c r="N37" s="204">
        <v>5363</v>
      </c>
    </row>
    <row r="38" spans="2:18">
      <c r="B38" s="90" t="s">
        <v>276</v>
      </c>
      <c r="C38" s="204">
        <f>SUM(C29:C36)</f>
        <v>10194</v>
      </c>
      <c r="D38" s="204">
        <f t="shared" ref="D38:N38" si="0">SUM(D29:D36)</f>
        <v>11375</v>
      </c>
      <c r="E38" s="204">
        <f t="shared" si="0"/>
        <v>12344</v>
      </c>
      <c r="F38" s="204">
        <f t="shared" si="0"/>
        <v>13584</v>
      </c>
      <c r="G38" s="204">
        <f t="shared" si="0"/>
        <v>19564</v>
      </c>
      <c r="H38" s="204">
        <f t="shared" si="0"/>
        <v>24125</v>
      </c>
      <c r="I38" s="204">
        <f t="shared" si="0"/>
        <v>29869</v>
      </c>
      <c r="J38" s="204">
        <f t="shared" si="0"/>
        <v>40529</v>
      </c>
      <c r="K38" s="204">
        <f t="shared" si="0"/>
        <v>41557</v>
      </c>
      <c r="L38" s="204">
        <f t="shared" si="0"/>
        <v>42179</v>
      </c>
      <c r="M38" s="204">
        <f t="shared" si="0"/>
        <v>44568</v>
      </c>
      <c r="N38" s="204">
        <f t="shared" si="0"/>
        <v>5363</v>
      </c>
    </row>
    <row r="39" spans="2:18">
      <c r="B39" s="90" t="s">
        <v>277</v>
      </c>
      <c r="C39" s="204">
        <v>3443</v>
      </c>
      <c r="D39" s="204">
        <v>3930</v>
      </c>
      <c r="E39" s="204">
        <v>4068</v>
      </c>
      <c r="F39" s="204">
        <v>4051</v>
      </c>
      <c r="G39" s="204">
        <v>4765</v>
      </c>
      <c r="H39" s="204">
        <v>5886</v>
      </c>
      <c r="I39" s="204">
        <v>7842</v>
      </c>
      <c r="J39" s="204">
        <v>10379</v>
      </c>
      <c r="K39" s="204">
        <v>12176</v>
      </c>
      <c r="L39" s="204">
        <v>15012</v>
      </c>
      <c r="M39" s="204">
        <v>17972</v>
      </c>
      <c r="N39" s="204">
        <v>3634</v>
      </c>
    </row>
    <row r="40" spans="2:18">
      <c r="B40" s="49" t="s">
        <v>16</v>
      </c>
      <c r="C40" s="204">
        <f>C38-C39</f>
        <v>6751</v>
      </c>
      <c r="D40" s="204">
        <f t="shared" ref="D40:N40" si="1">D38-D39</f>
        <v>7445</v>
      </c>
      <c r="E40" s="204">
        <f t="shared" si="1"/>
        <v>8276</v>
      </c>
      <c r="F40" s="204">
        <f t="shared" si="1"/>
        <v>9533</v>
      </c>
      <c r="G40" s="204">
        <f t="shared" si="1"/>
        <v>14799</v>
      </c>
      <c r="H40" s="204">
        <f t="shared" si="1"/>
        <v>18239</v>
      </c>
      <c r="I40" s="204">
        <f t="shared" si="1"/>
        <v>22027</v>
      </c>
      <c r="J40" s="204">
        <f t="shared" si="1"/>
        <v>30150</v>
      </c>
      <c r="K40" s="204">
        <f t="shared" si="1"/>
        <v>29381</v>
      </c>
      <c r="L40" s="204">
        <f t="shared" si="1"/>
        <v>27167</v>
      </c>
      <c r="M40" s="204">
        <f t="shared" si="1"/>
        <v>26596</v>
      </c>
      <c r="N40" s="204">
        <f t="shared" si="1"/>
        <v>1729</v>
      </c>
    </row>
    <row r="41" spans="2:18">
      <c r="C41" s="204"/>
      <c r="D41" s="204"/>
      <c r="E41" s="204"/>
      <c r="F41" s="204"/>
      <c r="G41" s="204"/>
      <c r="H41" s="204"/>
      <c r="I41" s="204"/>
      <c r="J41" s="204"/>
      <c r="K41" s="204"/>
      <c r="L41" s="204"/>
      <c r="M41" s="204"/>
      <c r="N41" s="204"/>
    </row>
    <row r="42" spans="2:18">
      <c r="B42" s="90" t="s">
        <v>278</v>
      </c>
      <c r="C42" s="204">
        <v>494</v>
      </c>
      <c r="D42" s="204">
        <v>531</v>
      </c>
      <c r="E42" s="204">
        <v>552</v>
      </c>
      <c r="F42" s="204">
        <v>611</v>
      </c>
      <c r="G42" s="204">
        <v>448</v>
      </c>
      <c r="H42" s="204">
        <v>320</v>
      </c>
      <c r="I42" s="204">
        <v>235</v>
      </c>
      <c r="J42" s="204">
        <v>400</v>
      </c>
      <c r="K42" s="204">
        <v>312</v>
      </c>
      <c r="L42" s="204">
        <v>129</v>
      </c>
      <c r="M42" s="204">
        <v>40</v>
      </c>
      <c r="N42" s="204">
        <v>131</v>
      </c>
    </row>
    <row r="43" spans="2:18">
      <c r="B43" s="90" t="s">
        <v>18</v>
      </c>
      <c r="C43" s="204">
        <v>713</v>
      </c>
      <c r="D43" s="204">
        <v>662</v>
      </c>
      <c r="E43" s="204">
        <v>869</v>
      </c>
      <c r="F43" s="204">
        <v>698</v>
      </c>
      <c r="G43" s="204">
        <v>1306</v>
      </c>
      <c r="H43" s="204">
        <v>2660</v>
      </c>
      <c r="I43" s="204">
        <v>2305</v>
      </c>
      <c r="J43" s="204">
        <v>7066</v>
      </c>
      <c r="K43" s="204">
        <v>6862</v>
      </c>
      <c r="L43" s="204">
        <v>6351</v>
      </c>
      <c r="M43" s="204">
        <v>5495</v>
      </c>
      <c r="N43" s="204">
        <v>5512</v>
      </c>
    </row>
    <row r="44" spans="2:18">
      <c r="B44" s="49" t="s">
        <v>279</v>
      </c>
      <c r="C44" s="204"/>
      <c r="D44" s="204"/>
      <c r="E44" s="204"/>
      <c r="F44" s="204"/>
      <c r="G44" s="204"/>
      <c r="H44" s="204"/>
      <c r="I44" s="204"/>
      <c r="J44" s="204"/>
      <c r="K44" s="204"/>
      <c r="L44" s="204"/>
      <c r="M44" s="204"/>
      <c r="N44" s="204"/>
    </row>
    <row r="45" spans="2:18">
      <c r="B45" s="90" t="s">
        <v>280</v>
      </c>
      <c r="C45" s="204">
        <v>232</v>
      </c>
      <c r="D45" s="204">
        <v>122</v>
      </c>
      <c r="E45" s="204">
        <v>158</v>
      </c>
      <c r="F45" s="204">
        <v>264</v>
      </c>
      <c r="G45" s="204">
        <v>276</v>
      </c>
      <c r="H45" s="204">
        <v>172</v>
      </c>
      <c r="I45" s="204">
        <v>91</v>
      </c>
      <c r="J45" s="204">
        <v>91</v>
      </c>
      <c r="K45" s="204">
        <v>94</v>
      </c>
      <c r="L45" s="204">
        <v>161</v>
      </c>
      <c r="M45" s="204">
        <v>228</v>
      </c>
      <c r="N45" s="204">
        <v>0</v>
      </c>
      <c r="R45" s="177"/>
    </row>
    <row r="46" spans="2:18">
      <c r="B46" s="90" t="s">
        <v>281</v>
      </c>
      <c r="C46" s="204">
        <v>4497</v>
      </c>
      <c r="D46" s="204">
        <v>5683</v>
      </c>
      <c r="E46" s="204">
        <v>6539</v>
      </c>
      <c r="F46" s="204">
        <v>7721</v>
      </c>
      <c r="G46" s="204">
        <v>8301</v>
      </c>
      <c r="H46" s="204">
        <v>9639</v>
      </c>
      <c r="I46" s="204">
        <v>11706</v>
      </c>
      <c r="J46" s="204">
        <v>14131</v>
      </c>
      <c r="K46" s="204">
        <v>17525</v>
      </c>
      <c r="L46" s="204">
        <v>20671</v>
      </c>
      <c r="M46" s="204">
        <v>25506</v>
      </c>
      <c r="N46" s="204">
        <v>1474</v>
      </c>
    </row>
    <row r="47" spans="2:18">
      <c r="B47" s="90" t="s">
        <v>282</v>
      </c>
      <c r="C47" s="204">
        <v>3577</v>
      </c>
      <c r="D47" s="204">
        <v>8807</v>
      </c>
      <c r="E47" s="204">
        <v>9786</v>
      </c>
      <c r="F47" s="204">
        <v>9335</v>
      </c>
      <c r="G47" s="204">
        <v>9044</v>
      </c>
      <c r="H47" s="204">
        <v>4018</v>
      </c>
      <c r="I47" s="204">
        <v>7872</v>
      </c>
      <c r="J47" s="204">
        <v>4976</v>
      </c>
      <c r="K47" s="204">
        <v>8888</v>
      </c>
      <c r="L47" s="204">
        <v>12636</v>
      </c>
      <c r="M47" s="204">
        <v>14724</v>
      </c>
      <c r="N47" s="204">
        <v>599</v>
      </c>
    </row>
    <row r="48" spans="2:18">
      <c r="B48" s="90" t="s">
        <v>283</v>
      </c>
      <c r="C48" s="204">
        <v>113</v>
      </c>
      <c r="D48" s="204">
        <v>111</v>
      </c>
      <c r="E48" s="204">
        <v>125</v>
      </c>
      <c r="F48" s="204">
        <v>161</v>
      </c>
      <c r="G48" s="204">
        <v>123</v>
      </c>
      <c r="H48" s="204">
        <v>102</v>
      </c>
      <c r="I48" s="204">
        <v>118</v>
      </c>
      <c r="J48" s="204">
        <v>115</v>
      </c>
      <c r="K48" s="204">
        <v>75</v>
      </c>
      <c r="L48" s="204">
        <v>78</v>
      </c>
      <c r="M48" s="204">
        <v>148</v>
      </c>
      <c r="N48" s="204">
        <v>1</v>
      </c>
    </row>
    <row r="49" spans="2:28">
      <c r="B49" s="90" t="s">
        <v>284</v>
      </c>
      <c r="C49" s="204">
        <v>6021</v>
      </c>
      <c r="D49" s="204">
        <v>6620</v>
      </c>
      <c r="E49" s="204">
        <v>8941</v>
      </c>
      <c r="F49" s="204">
        <v>10834</v>
      </c>
      <c r="G49" s="204">
        <v>11029</v>
      </c>
      <c r="H49" s="204">
        <v>12325</v>
      </c>
      <c r="I49" s="204">
        <v>13134</v>
      </c>
      <c r="J49" s="204">
        <v>18550</v>
      </c>
      <c r="K49" s="204">
        <v>15146</v>
      </c>
      <c r="L49" s="204">
        <v>13818</v>
      </c>
      <c r="M49" s="204">
        <v>12490</v>
      </c>
      <c r="N49" s="204">
        <v>702</v>
      </c>
    </row>
    <row r="50" spans="2:28">
      <c r="C50" s="110"/>
      <c r="D50" s="110"/>
      <c r="E50" s="110"/>
      <c r="F50" s="110"/>
      <c r="G50" s="110"/>
      <c r="H50" s="110"/>
      <c r="I50" s="110"/>
      <c r="J50" s="110"/>
      <c r="K50" s="110"/>
      <c r="L50" s="110"/>
      <c r="M50" s="110"/>
      <c r="N50" s="110"/>
    </row>
    <row r="51" spans="2:28" ht="15" thickBot="1">
      <c r="B51" s="109" t="s">
        <v>102</v>
      </c>
      <c r="C51" s="205">
        <f t="shared" ref="C51:N51" si="2">C26</f>
        <v>22399</v>
      </c>
      <c r="D51" s="205">
        <f t="shared" si="2"/>
        <v>29980</v>
      </c>
      <c r="E51" s="205">
        <f t="shared" si="2"/>
        <v>35245</v>
      </c>
      <c r="F51" s="205">
        <f t="shared" si="2"/>
        <v>39341</v>
      </c>
      <c r="G51" s="205">
        <f t="shared" si="2"/>
        <v>45762</v>
      </c>
      <c r="H51" s="205">
        <f t="shared" si="2"/>
        <v>47989</v>
      </c>
      <c r="I51" s="205">
        <f t="shared" si="2"/>
        <v>58349</v>
      </c>
      <c r="J51" s="205">
        <f t="shared" si="2"/>
        <v>82819</v>
      </c>
      <c r="K51" s="205">
        <f t="shared" si="2"/>
        <v>86047</v>
      </c>
      <c r="L51" s="205">
        <f t="shared" si="2"/>
        <v>88921</v>
      </c>
      <c r="M51" s="205">
        <f t="shared" si="2"/>
        <v>93250</v>
      </c>
      <c r="N51" s="205">
        <f t="shared" si="2"/>
        <v>99777</v>
      </c>
    </row>
    <row r="52" spans="2:28" ht="15" thickTop="1"/>
    <row r="53" spans="2:28">
      <c r="Q53" s="178"/>
      <c r="R53" s="178"/>
      <c r="S53" s="178"/>
      <c r="T53" s="178"/>
      <c r="U53" s="178"/>
      <c r="V53" s="178"/>
      <c r="W53" s="178"/>
      <c r="X53" s="178"/>
      <c r="Y53" s="178"/>
      <c r="Z53" s="178"/>
      <c r="AA53" s="178"/>
      <c r="AB53" s="178"/>
    </row>
    <row r="54" spans="2:28">
      <c r="B54" s="347" t="s">
        <v>127</v>
      </c>
      <c r="C54" s="421"/>
      <c r="D54" s="421"/>
      <c r="E54" s="421"/>
      <c r="F54" s="421"/>
      <c r="G54" s="421"/>
      <c r="H54" s="421"/>
      <c r="I54" s="421"/>
      <c r="J54" s="421"/>
      <c r="K54" s="421"/>
      <c r="L54" s="421"/>
      <c r="M54" s="421"/>
      <c r="N54" s="421"/>
      <c r="S54" s="177"/>
      <c r="T54" s="177"/>
      <c r="U54" s="177"/>
      <c r="V54" s="177"/>
      <c r="W54" s="177"/>
      <c r="X54" s="177"/>
      <c r="Y54" s="177"/>
      <c r="Z54" s="177"/>
      <c r="AA54" s="177"/>
      <c r="AB54" s="177"/>
    </row>
    <row r="55" spans="2:28">
      <c r="B55" s="49" t="s">
        <v>285</v>
      </c>
      <c r="C55" s="34">
        <v>4492</v>
      </c>
      <c r="D55" s="34">
        <v>6457</v>
      </c>
      <c r="E55" s="203">
        <v>5539</v>
      </c>
      <c r="F55" s="203">
        <v>3823</v>
      </c>
      <c r="G55" s="203">
        <v>8995</v>
      </c>
      <c r="H55" s="203">
        <v>8328</v>
      </c>
      <c r="I55" s="203">
        <v>8971</v>
      </c>
      <c r="J55" s="203">
        <v>13359</v>
      </c>
      <c r="K55" s="203">
        <v>19618</v>
      </c>
      <c r="L55" s="203">
        <v>16900</v>
      </c>
      <c r="M55" s="203">
        <v>18009</v>
      </c>
      <c r="N55" s="203">
        <v>22448</v>
      </c>
      <c r="Q55" s="177"/>
      <c r="R55" s="177"/>
      <c r="S55" s="177"/>
      <c r="T55" s="177"/>
      <c r="U55" s="177"/>
      <c r="V55" s="177"/>
      <c r="W55" s="177"/>
      <c r="X55" s="177"/>
      <c r="Y55" s="177"/>
      <c r="Z55" s="177"/>
      <c r="AA55" s="177"/>
      <c r="AB55" s="177"/>
    </row>
    <row r="56" spans="2:28">
      <c r="B56" s="90" t="s">
        <v>103</v>
      </c>
      <c r="C56" s="177">
        <v>5905</v>
      </c>
      <c r="D56" s="177">
        <v>8146</v>
      </c>
      <c r="E56" s="177">
        <v>8502</v>
      </c>
      <c r="F56" s="177">
        <v>6735</v>
      </c>
      <c r="G56" s="177">
        <v>10681</v>
      </c>
      <c r="H56" s="177">
        <v>11918</v>
      </c>
      <c r="I56" s="177">
        <v>14058</v>
      </c>
      <c r="J56" s="177">
        <v>17477</v>
      </c>
      <c r="K56" s="177">
        <v>20022</v>
      </c>
      <c r="L56" s="177">
        <v>20892</v>
      </c>
      <c r="M56" s="177">
        <v>23012</v>
      </c>
      <c r="N56" s="177">
        <v>24355</v>
      </c>
    </row>
    <row r="57" spans="2:28">
      <c r="B57" s="90" t="s">
        <v>55</v>
      </c>
      <c r="C57">
        <v>-639</v>
      </c>
      <c r="D57">
        <v>-1188</v>
      </c>
      <c r="E57">
        <v>-887</v>
      </c>
      <c r="F57">
        <v>-1087</v>
      </c>
      <c r="G57">
        <v>-743</v>
      </c>
      <c r="H57">
        <v>-1126</v>
      </c>
      <c r="I57">
        <v>-1458</v>
      </c>
      <c r="J57">
        <v>-1957</v>
      </c>
      <c r="K57">
        <v>585</v>
      </c>
      <c r="L57">
        <v>-2809</v>
      </c>
      <c r="M57">
        <v>-3240</v>
      </c>
      <c r="N57">
        <v>248</v>
      </c>
    </row>
    <row r="58" spans="2:28">
      <c r="B58" s="90" t="s">
        <v>32</v>
      </c>
      <c r="C58">
        <v>2</v>
      </c>
      <c r="D58">
        <v>113</v>
      </c>
      <c r="E58">
        <v>-41</v>
      </c>
      <c r="F58">
        <v>-87</v>
      </c>
      <c r="G58">
        <v>-20</v>
      </c>
      <c r="H58">
        <v>117</v>
      </c>
      <c r="I58">
        <v>108</v>
      </c>
      <c r="J58">
        <v>24</v>
      </c>
      <c r="K58">
        <v>72</v>
      </c>
      <c r="L58">
        <v>207</v>
      </c>
      <c r="M58">
        <v>-37</v>
      </c>
      <c r="N58">
        <v>60</v>
      </c>
    </row>
    <row r="59" spans="2:28">
      <c r="B59" s="90" t="s">
        <v>104</v>
      </c>
      <c r="C59">
        <v>0</v>
      </c>
      <c r="D59">
        <v>0</v>
      </c>
      <c r="E59">
        <v>0</v>
      </c>
      <c r="F59">
        <v>48</v>
      </c>
      <c r="G59">
        <v>56</v>
      </c>
      <c r="H59">
        <v>243</v>
      </c>
      <c r="I59">
        <v>377</v>
      </c>
      <c r="J59">
        <v>-208</v>
      </c>
      <c r="K59">
        <v>608</v>
      </c>
      <c r="L59">
        <v>718</v>
      </c>
      <c r="M59">
        <v>-175</v>
      </c>
      <c r="N59">
        <v>-681</v>
      </c>
    </row>
    <row r="60" spans="2:28">
      <c r="B60" s="90" t="s">
        <v>105</v>
      </c>
      <c r="C60">
        <v>-367</v>
      </c>
      <c r="D60">
        <v>-173</v>
      </c>
      <c r="E60">
        <v>123</v>
      </c>
      <c r="F60">
        <v>0</v>
      </c>
      <c r="G60">
        <v>0</v>
      </c>
      <c r="H60">
        <v>0</v>
      </c>
      <c r="I60">
        <v>0</v>
      </c>
      <c r="J60">
        <v>0</v>
      </c>
      <c r="K60">
        <v>0</v>
      </c>
      <c r="L60">
        <v>0</v>
      </c>
      <c r="M60">
        <v>0</v>
      </c>
      <c r="N60">
        <v>0</v>
      </c>
    </row>
    <row r="61" spans="2:28">
      <c r="B61" s="90" t="s">
        <v>106</v>
      </c>
      <c r="C61">
        <v>855</v>
      </c>
      <c r="D61">
        <v>1004</v>
      </c>
      <c r="E61">
        <v>-383</v>
      </c>
      <c r="F61">
        <v>-377</v>
      </c>
      <c r="G61">
        <v>1028</v>
      </c>
      <c r="H61">
        <v>-468</v>
      </c>
      <c r="I61">
        <v>-1493</v>
      </c>
      <c r="J61">
        <v>581</v>
      </c>
      <c r="K61">
        <v>1776</v>
      </c>
      <c r="L61">
        <v>1335</v>
      </c>
      <c r="M61">
        <v>2147</v>
      </c>
      <c r="N61">
        <v>2678</v>
      </c>
    </row>
    <row r="62" spans="2:28">
      <c r="B62" s="90" t="s">
        <v>107</v>
      </c>
      <c r="C62">
        <v>-149</v>
      </c>
      <c r="D62">
        <v>-244</v>
      </c>
      <c r="E62">
        <v>-1188</v>
      </c>
      <c r="F62">
        <v>-1503</v>
      </c>
      <c r="G62">
        <v>321</v>
      </c>
      <c r="H62">
        <v>-1234</v>
      </c>
      <c r="I62">
        <v>-2466</v>
      </c>
      <c r="J62">
        <v>-1560</v>
      </c>
      <c r="K62">
        <v>3041</v>
      </c>
      <c r="L62">
        <v>-549</v>
      </c>
      <c r="M62">
        <v>-1305</v>
      </c>
      <c r="N62">
        <v>2305</v>
      </c>
    </row>
    <row r="63" spans="2:28">
      <c r="B63" s="90" t="s">
        <v>108</v>
      </c>
      <c r="C63">
        <v>-1264</v>
      </c>
      <c r="D63">
        <v>-1445</v>
      </c>
      <c r="E63">
        <v>-1774</v>
      </c>
      <c r="F63">
        <v>-1409</v>
      </c>
      <c r="G63">
        <v>-2007</v>
      </c>
      <c r="H63">
        <v>-2356</v>
      </c>
      <c r="I63">
        <v>-2621</v>
      </c>
      <c r="J63">
        <v>-2558</v>
      </c>
      <c r="K63">
        <v>-3445</v>
      </c>
      <c r="L63">
        <v>-3443</v>
      </c>
      <c r="M63">
        <v>-3698</v>
      </c>
      <c r="N63">
        <v>-4212</v>
      </c>
      <c r="W63" s="177"/>
      <c r="X63" s="177"/>
      <c r="Z63" s="177"/>
      <c r="AA63" s="177"/>
      <c r="AB63" s="177"/>
    </row>
    <row r="64" spans="2:28">
      <c r="C64" s="112"/>
      <c r="D64" s="112"/>
      <c r="E64" s="112"/>
      <c r="F64" s="112"/>
      <c r="G64" s="112"/>
      <c r="H64" s="112"/>
      <c r="I64" s="112"/>
      <c r="J64" s="112"/>
      <c r="K64" s="112"/>
      <c r="L64" s="112"/>
      <c r="M64" s="112"/>
      <c r="N64" s="112"/>
      <c r="AA64" s="177"/>
    </row>
    <row r="65" spans="2:28">
      <c r="B65" s="49" t="s">
        <v>286</v>
      </c>
      <c r="C65" s="207">
        <v>-2361</v>
      </c>
      <c r="D65" s="207">
        <v>-4842</v>
      </c>
      <c r="E65" s="207">
        <v>-2088</v>
      </c>
      <c r="F65" s="207">
        <v>-2208</v>
      </c>
      <c r="G65" s="207">
        <v>-3890</v>
      </c>
      <c r="H65" s="207">
        <v>-2236</v>
      </c>
      <c r="I65" s="207">
        <v>-3256</v>
      </c>
      <c r="J65" s="207">
        <v>-12332</v>
      </c>
      <c r="K65" s="207">
        <v>-5665</v>
      </c>
      <c r="L65" s="207">
        <v>1597</v>
      </c>
      <c r="M65" s="207">
        <v>-3573</v>
      </c>
      <c r="N65" s="207">
        <v>-6723</v>
      </c>
    </row>
    <row r="66" spans="2:28">
      <c r="B66" s="90" t="s">
        <v>109</v>
      </c>
      <c r="C66" s="204">
        <v>-619</v>
      </c>
      <c r="D66" s="204">
        <v>-720</v>
      </c>
      <c r="E66" s="204">
        <v>-1208</v>
      </c>
      <c r="F66" s="204">
        <v>-942</v>
      </c>
      <c r="G66" s="204">
        <v>-3921</v>
      </c>
      <c r="H66" s="204">
        <v>-5344</v>
      </c>
      <c r="I66" s="204">
        <v>-3465</v>
      </c>
      <c r="J66" s="204">
        <v>-1866</v>
      </c>
      <c r="K66" s="204">
        <v>-1904</v>
      </c>
      <c r="L66" s="204">
        <v>-1645</v>
      </c>
      <c r="M66" s="204">
        <v>-1661</v>
      </c>
      <c r="N66" s="204">
        <v>-1048</v>
      </c>
      <c r="V66" s="177"/>
      <c r="W66" s="177"/>
      <c r="X66" s="177"/>
      <c r="Y66" s="177"/>
      <c r="Z66" s="177"/>
      <c r="AA66" s="177"/>
      <c r="AB66" s="177"/>
    </row>
    <row r="67" spans="2:28">
      <c r="B67" s="90" t="s">
        <v>110</v>
      </c>
      <c r="C67" s="204">
        <v>198</v>
      </c>
      <c r="D67" s="204">
        <v>61</v>
      </c>
      <c r="E67" s="204">
        <v>7</v>
      </c>
      <c r="F67" s="204">
        <v>194</v>
      </c>
      <c r="G67" s="204">
        <v>110</v>
      </c>
      <c r="H67" s="204">
        <v>23</v>
      </c>
      <c r="I67" s="204">
        <v>31</v>
      </c>
      <c r="J67" s="204">
        <v>37</v>
      </c>
      <c r="K67" s="204">
        <v>151</v>
      </c>
      <c r="L67" s="204">
        <v>90</v>
      </c>
      <c r="M67" s="204">
        <v>217</v>
      </c>
      <c r="N67" s="204">
        <v>32</v>
      </c>
      <c r="V67" s="177"/>
      <c r="W67" s="177"/>
      <c r="X67" s="177"/>
      <c r="Y67" s="177"/>
      <c r="AA67" s="177"/>
      <c r="AB67" s="177"/>
    </row>
    <row r="68" spans="2:28">
      <c r="B68" s="90" t="s">
        <v>531</v>
      </c>
      <c r="C68" s="204">
        <v>0</v>
      </c>
      <c r="D68" s="204">
        <v>180</v>
      </c>
      <c r="E68" s="204">
        <v>0</v>
      </c>
      <c r="F68" s="204">
        <v>0</v>
      </c>
      <c r="G68" s="204">
        <v>0</v>
      </c>
      <c r="H68" s="204">
        <v>0</v>
      </c>
      <c r="I68" s="204">
        <v>0</v>
      </c>
      <c r="J68" s="204">
        <v>0</v>
      </c>
      <c r="K68" s="204">
        <v>0</v>
      </c>
      <c r="L68" s="204">
        <v>0</v>
      </c>
      <c r="M68" s="204">
        <v>0</v>
      </c>
      <c r="N68" s="204">
        <v>0</v>
      </c>
    </row>
    <row r="69" spans="2:28">
      <c r="B69" s="90" t="s">
        <v>111</v>
      </c>
      <c r="C69" s="204">
        <v>-4771</v>
      </c>
      <c r="D69" s="204">
        <v>-7911</v>
      </c>
      <c r="E69" s="204">
        <v>-8215</v>
      </c>
      <c r="F69" s="204">
        <v>-6873</v>
      </c>
      <c r="G69" s="204">
        <v>-11685</v>
      </c>
      <c r="H69" s="204">
        <v>-20032</v>
      </c>
      <c r="I69" s="204">
        <v>-24257</v>
      </c>
      <c r="J69" s="204">
        <v>-35438</v>
      </c>
      <c r="K69" s="204">
        <v>-20799</v>
      </c>
      <c r="L69" s="204">
        <v>-32586</v>
      </c>
      <c r="M69" s="204">
        <v>-34623</v>
      </c>
      <c r="N69" s="204">
        <v>-41682</v>
      </c>
    </row>
    <row r="70" spans="2:28">
      <c r="B70" s="90" t="s">
        <v>112</v>
      </c>
      <c r="C70" s="204">
        <v>4817</v>
      </c>
      <c r="D70" s="204">
        <v>7985</v>
      </c>
      <c r="E70" s="204">
        <v>8155</v>
      </c>
      <c r="F70" s="204">
        <v>7121</v>
      </c>
      <c r="G70" s="204">
        <v>11210</v>
      </c>
      <c r="H70" s="204">
        <v>18714</v>
      </c>
      <c r="I70" s="204">
        <v>24777</v>
      </c>
      <c r="J70" s="204">
        <v>30785</v>
      </c>
      <c r="K70" s="204">
        <v>21109</v>
      </c>
      <c r="L70" s="204">
        <v>33215</v>
      </c>
      <c r="M70" s="204">
        <v>35635</v>
      </c>
      <c r="N70" s="204">
        <v>40342</v>
      </c>
    </row>
    <row r="71" spans="2:28">
      <c r="B71" s="90" t="s">
        <v>113</v>
      </c>
      <c r="C71" s="204">
        <v>175</v>
      </c>
      <c r="D71" s="204">
        <v>501</v>
      </c>
      <c r="E71" s="204">
        <v>830</v>
      </c>
      <c r="F71" s="204">
        <v>645</v>
      </c>
      <c r="G71" s="204">
        <v>854</v>
      </c>
      <c r="H71" s="204">
        <v>500</v>
      </c>
      <c r="I71" s="204">
        <v>511</v>
      </c>
      <c r="J71" s="204">
        <v>282</v>
      </c>
      <c r="K71" s="204">
        <v>676</v>
      </c>
      <c r="L71" s="204">
        <v>590</v>
      </c>
      <c r="M71" s="204">
        <v>636</v>
      </c>
      <c r="N71" s="204">
        <v>1041</v>
      </c>
    </row>
    <row r="72" spans="2:28">
      <c r="B72" s="90" t="s">
        <v>114</v>
      </c>
      <c r="C72" s="204">
        <v>24</v>
      </c>
      <c r="D72" s="204">
        <v>0</v>
      </c>
      <c r="E72" s="204">
        <v>6</v>
      </c>
      <c r="F72" s="204">
        <v>0</v>
      </c>
      <c r="G72" s="204">
        <v>0</v>
      </c>
      <c r="H72" s="204">
        <v>0</v>
      </c>
      <c r="I72" s="204">
        <v>0</v>
      </c>
      <c r="J72" s="204">
        <v>0</v>
      </c>
      <c r="K72" s="204">
        <v>0</v>
      </c>
      <c r="L72" s="204">
        <v>0</v>
      </c>
      <c r="M72" s="204">
        <v>0</v>
      </c>
      <c r="N72" s="204">
        <v>0</v>
      </c>
    </row>
    <row r="73" spans="2:28">
      <c r="B73" s="90" t="s">
        <v>115</v>
      </c>
      <c r="C73" s="204">
        <v>0</v>
      </c>
      <c r="D73" s="204">
        <v>0</v>
      </c>
      <c r="E73" s="204">
        <v>0</v>
      </c>
      <c r="F73" s="204">
        <v>-14</v>
      </c>
      <c r="G73" s="204">
        <v>-14</v>
      </c>
      <c r="H73" s="204">
        <v>0</v>
      </c>
      <c r="I73" s="204">
        <v>0</v>
      </c>
      <c r="J73" s="204">
        <v>0</v>
      </c>
      <c r="K73" s="204">
        <v>0</v>
      </c>
      <c r="L73" s="204">
        <v>0</v>
      </c>
      <c r="M73" s="204">
        <v>0</v>
      </c>
      <c r="N73" s="204">
        <v>0</v>
      </c>
      <c r="O73" s="112"/>
      <c r="Y73" s="177"/>
    </row>
    <row r="74" spans="2:28">
      <c r="B74" s="90" t="s">
        <v>116</v>
      </c>
      <c r="C74" s="204">
        <v>0</v>
      </c>
      <c r="D74" s="204">
        <v>0</v>
      </c>
      <c r="E74" s="204">
        <v>0</v>
      </c>
      <c r="F74" s="204">
        <v>0</v>
      </c>
      <c r="G74" s="204">
        <v>0</v>
      </c>
      <c r="H74" s="204">
        <v>-144</v>
      </c>
      <c r="I74" s="204">
        <v>0</v>
      </c>
      <c r="J74" s="204">
        <v>0</v>
      </c>
      <c r="K74" s="204">
        <v>0</v>
      </c>
      <c r="L74" s="204">
        <v>0</v>
      </c>
      <c r="M74" s="204">
        <v>0</v>
      </c>
      <c r="N74" s="204">
        <v>0</v>
      </c>
      <c r="U74" s="177"/>
    </row>
    <row r="75" spans="2:28">
      <c r="B75" s="90" t="s">
        <v>117</v>
      </c>
      <c r="C75" s="204">
        <v>-642</v>
      </c>
      <c r="D75" s="204">
        <v>171</v>
      </c>
      <c r="E75" s="204">
        <v>0</v>
      </c>
      <c r="F75" s="204">
        <v>-792</v>
      </c>
      <c r="G75" s="204">
        <v>-515</v>
      </c>
      <c r="H75" s="204">
        <v>-1143</v>
      </c>
      <c r="I75" s="204">
        <v>1978</v>
      </c>
      <c r="J75" s="204">
        <v>-1754</v>
      </c>
      <c r="K75" s="204">
        <v>-1422</v>
      </c>
      <c r="L75" s="204">
        <v>1633</v>
      </c>
      <c r="M75" s="204">
        <v>606</v>
      </c>
      <c r="N75" s="204">
        <v>-1079</v>
      </c>
      <c r="U75" s="177"/>
    </row>
    <row r="76" spans="2:28">
      <c r="B76" s="90" t="s">
        <v>118</v>
      </c>
      <c r="C76" s="204">
        <v>-1545</v>
      </c>
      <c r="D76" s="204">
        <v>-5110</v>
      </c>
      <c r="E76" s="204">
        <v>-1662</v>
      </c>
      <c r="F76" s="204">
        <v>-1548</v>
      </c>
      <c r="G76" s="204">
        <v>71</v>
      </c>
      <c r="H76" s="204">
        <v>5190</v>
      </c>
      <c r="I76" s="204">
        <v>-2831</v>
      </c>
      <c r="J76" s="204">
        <v>-4378</v>
      </c>
      <c r="K76" s="204">
        <v>-3476</v>
      </c>
      <c r="L76" s="204">
        <v>300</v>
      </c>
      <c r="M76" s="204">
        <v>-4383</v>
      </c>
      <c r="N76" s="204">
        <v>-4329</v>
      </c>
    </row>
    <row r="77" spans="2:28">
      <c r="C77" s="112"/>
      <c r="D77" s="112"/>
      <c r="E77" s="112"/>
      <c r="F77" s="112"/>
      <c r="G77" s="112"/>
      <c r="H77" s="112"/>
      <c r="I77" s="112"/>
      <c r="J77" s="112"/>
      <c r="K77" s="112"/>
      <c r="L77" s="112"/>
      <c r="M77" s="112"/>
      <c r="N77" s="112"/>
    </row>
    <row r="78" spans="2:28">
      <c r="B78" s="49" t="s">
        <v>287</v>
      </c>
      <c r="C78" s="207">
        <v>-2086</v>
      </c>
      <c r="D78" s="207">
        <v>-1308</v>
      </c>
      <c r="E78" s="207">
        <v>-3140</v>
      </c>
      <c r="F78" s="207">
        <v>-2237</v>
      </c>
      <c r="G78" s="207">
        <v>-4517</v>
      </c>
      <c r="H78" s="207">
        <v>-5714</v>
      </c>
      <c r="I78" s="207">
        <v>-1471</v>
      </c>
      <c r="J78" s="207">
        <v>-3168</v>
      </c>
      <c r="K78" s="207">
        <v>-11192</v>
      </c>
      <c r="L78" s="207">
        <v>-14508</v>
      </c>
      <c r="M78" s="207">
        <v>-15881</v>
      </c>
      <c r="N78" s="207">
        <v>-15464</v>
      </c>
    </row>
    <row r="79" spans="2:28">
      <c r="B79" s="90" t="s">
        <v>119</v>
      </c>
      <c r="C79" s="204">
        <v>34</v>
      </c>
      <c r="D79" s="204">
        <v>34</v>
      </c>
      <c r="E79" s="204">
        <v>10</v>
      </c>
      <c r="F79" s="204">
        <v>1</v>
      </c>
      <c r="G79" s="204">
        <v>0</v>
      </c>
      <c r="H79" s="204">
        <v>0</v>
      </c>
      <c r="I79" s="204">
        <v>0</v>
      </c>
      <c r="J79" s="204">
        <v>0</v>
      </c>
      <c r="K79" s="204">
        <v>0</v>
      </c>
      <c r="L79" s="204">
        <v>0</v>
      </c>
      <c r="M79" s="204">
        <v>0</v>
      </c>
      <c r="N79" s="204">
        <v>0</v>
      </c>
    </row>
    <row r="80" spans="2:28">
      <c r="B80" s="90" t="s">
        <v>120</v>
      </c>
      <c r="C80" s="204">
        <v>-330</v>
      </c>
      <c r="D80" s="204">
        <v>0</v>
      </c>
      <c r="E80" s="204">
        <v>-500</v>
      </c>
      <c r="F80" s="204">
        <v>0</v>
      </c>
      <c r="G80" s="204">
        <v>0</v>
      </c>
      <c r="H80" s="204">
        <v>0</v>
      </c>
      <c r="I80" s="204">
        <v>0</v>
      </c>
      <c r="J80" s="204">
        <v>0</v>
      </c>
      <c r="K80" s="204">
        <v>0</v>
      </c>
      <c r="L80" s="204">
        <v>0</v>
      </c>
      <c r="M80" s="204">
        <v>0</v>
      </c>
      <c r="N80" s="204">
        <v>0</v>
      </c>
    </row>
    <row r="81" spans="2:14">
      <c r="B81" s="90" t="s">
        <v>121</v>
      </c>
      <c r="C81" s="204">
        <v>113</v>
      </c>
      <c r="D81" s="204">
        <v>85</v>
      </c>
      <c r="E81" s="204">
        <v>672</v>
      </c>
      <c r="F81" s="204">
        <v>745</v>
      </c>
      <c r="G81" s="204">
        <v>228</v>
      </c>
      <c r="H81" s="204">
        <v>19</v>
      </c>
      <c r="I81" s="204">
        <v>4500</v>
      </c>
      <c r="J81" s="204">
        <v>1085</v>
      </c>
      <c r="K81" s="204">
        <v>4567</v>
      </c>
      <c r="L81" s="204">
        <v>77</v>
      </c>
      <c r="M81" s="204">
        <v>124</v>
      </c>
      <c r="N81" s="204">
        <v>358</v>
      </c>
    </row>
    <row r="82" spans="2:14">
      <c r="B82" s="90" t="s">
        <v>122</v>
      </c>
      <c r="C82" s="204">
        <v>-1011</v>
      </c>
      <c r="D82" s="204">
        <v>-34</v>
      </c>
      <c r="E82" s="204">
        <v>-473</v>
      </c>
      <c r="F82" s="204">
        <v>-264</v>
      </c>
      <c r="G82" s="204">
        <v>-623</v>
      </c>
      <c r="H82" s="204">
        <v>-167</v>
      </c>
      <c r="I82" s="204">
        <v>-886</v>
      </c>
      <c r="J82" s="204">
        <v>-1331</v>
      </c>
      <c r="K82" s="204">
        <v>-11336</v>
      </c>
      <c r="L82" s="204">
        <v>-508</v>
      </c>
      <c r="M82" s="204">
        <v>-2003</v>
      </c>
      <c r="N82" s="204">
        <v>-539</v>
      </c>
    </row>
    <row r="83" spans="2:14">
      <c r="B83" s="90" t="s">
        <v>123</v>
      </c>
      <c r="C83" s="204">
        <v>-75</v>
      </c>
      <c r="D83" s="204">
        <v>-54</v>
      </c>
      <c r="E83" s="204">
        <v>-24</v>
      </c>
      <c r="F83" s="204">
        <v>-8</v>
      </c>
      <c r="G83" s="204">
        <v>-19</v>
      </c>
      <c r="H83" s="204">
        <v>-14</v>
      </c>
      <c r="I83" s="204">
        <v>-71</v>
      </c>
      <c r="J83" s="204">
        <v>-136</v>
      </c>
      <c r="K83" s="204">
        <v>-139</v>
      </c>
      <c r="L83" s="204">
        <v>-69</v>
      </c>
      <c r="M83" s="204">
        <v>-80</v>
      </c>
      <c r="N83" s="204">
        <v>-64</v>
      </c>
    </row>
    <row r="84" spans="2:14">
      <c r="B84" s="90" t="s">
        <v>124</v>
      </c>
      <c r="C84" s="204">
        <v>-695</v>
      </c>
      <c r="D84" s="204">
        <v>-1118</v>
      </c>
      <c r="E84" s="204">
        <v>-2385</v>
      </c>
      <c r="F84" s="204">
        <v>-2251</v>
      </c>
      <c r="G84" s="204">
        <v>-3386</v>
      </c>
      <c r="H84" s="204">
        <v>-1691</v>
      </c>
      <c r="I84" s="204">
        <v>-1099</v>
      </c>
      <c r="J84" s="204">
        <v>-1357</v>
      </c>
      <c r="K84" s="204">
        <v>-3256</v>
      </c>
      <c r="L84" s="204">
        <v>-11391</v>
      </c>
      <c r="M84" s="204">
        <v>-12995</v>
      </c>
      <c r="N84" s="204">
        <v>-14073</v>
      </c>
    </row>
    <row r="85" spans="2:14">
      <c r="B85" s="90" t="s">
        <v>125</v>
      </c>
      <c r="C85" s="204">
        <v>0</v>
      </c>
      <c r="D85" s="204">
        <v>0</v>
      </c>
      <c r="E85" s="204">
        <v>0</v>
      </c>
      <c r="F85" s="204">
        <v>0</v>
      </c>
      <c r="G85" s="204">
        <v>0</v>
      </c>
      <c r="H85" s="204">
        <v>0</v>
      </c>
      <c r="I85" s="204">
        <v>0</v>
      </c>
      <c r="J85" s="204">
        <v>0</v>
      </c>
      <c r="K85" s="204">
        <v>-1016</v>
      </c>
      <c r="L85" s="204">
        <v>-1067</v>
      </c>
      <c r="M85" s="204">
        <v>-927</v>
      </c>
      <c r="N85" s="204">
        <v>-2296</v>
      </c>
    </row>
    <row r="86" spans="2:14">
      <c r="B86" s="90" t="s">
        <v>126</v>
      </c>
      <c r="C86" s="204">
        <v>-123</v>
      </c>
      <c r="D86" s="204">
        <v>-221</v>
      </c>
      <c r="E86" s="204">
        <v>-441</v>
      </c>
      <c r="F86" s="204">
        <v>-460</v>
      </c>
      <c r="G86" s="204">
        <v>-717</v>
      </c>
      <c r="H86" s="204">
        <v>-3861</v>
      </c>
      <c r="I86" s="204">
        <v>-3915</v>
      </c>
      <c r="J86" s="204">
        <v>-1429</v>
      </c>
      <c r="K86" s="204">
        <v>-12</v>
      </c>
      <c r="L86" s="204">
        <v>-1550</v>
      </c>
      <c r="M86" s="204">
        <v>0</v>
      </c>
      <c r="N86" s="204">
        <v>1150</v>
      </c>
    </row>
    <row r="87" spans="2:14">
      <c r="B87" s="90" t="s">
        <v>126</v>
      </c>
      <c r="C87" s="204">
        <v>-80</v>
      </c>
      <c r="D87" s="204">
        <v>-53</v>
      </c>
      <c r="E87" s="204">
        <v>-62</v>
      </c>
      <c r="F87" s="204">
        <v>-101</v>
      </c>
      <c r="G87" s="204">
        <v>-124</v>
      </c>
      <c r="H87" s="204">
        <v>-80</v>
      </c>
      <c r="I87" s="204">
        <v>-80</v>
      </c>
      <c r="J87" s="204">
        <v>-101</v>
      </c>
      <c r="K87" s="204">
        <v>-203</v>
      </c>
      <c r="L87" s="204">
        <v>0</v>
      </c>
      <c r="M87" s="204">
        <v>0</v>
      </c>
      <c r="N87" s="204">
        <v>0</v>
      </c>
    </row>
    <row r="88" spans="2:14">
      <c r="C88" s="112"/>
      <c r="D88" s="112"/>
      <c r="E88" s="112"/>
      <c r="F88" s="112"/>
      <c r="G88" s="112"/>
      <c r="H88" s="112"/>
      <c r="I88" s="112"/>
      <c r="J88" s="112"/>
      <c r="K88" s="112"/>
      <c r="L88" s="112"/>
      <c r="M88" s="112"/>
      <c r="N88" s="112"/>
    </row>
    <row r="89" spans="2:14" ht="15" thickBot="1">
      <c r="B89" s="109" t="s">
        <v>23</v>
      </c>
      <c r="C89" s="205">
        <f>SUM(C55,C65,C78)</f>
        <v>45</v>
      </c>
      <c r="D89" s="205">
        <f t="shared" ref="D89:N89" si="3">SUM(D55,D65,D78)</f>
        <v>307</v>
      </c>
      <c r="E89" s="205">
        <f t="shared" si="3"/>
        <v>311</v>
      </c>
      <c r="F89" s="205">
        <f t="shared" si="3"/>
        <v>-622</v>
      </c>
      <c r="G89" s="205">
        <f t="shared" si="3"/>
        <v>588</v>
      </c>
      <c r="H89" s="205">
        <f t="shared" si="3"/>
        <v>378</v>
      </c>
      <c r="I89" s="205">
        <f t="shared" si="3"/>
        <v>4244</v>
      </c>
      <c r="J89" s="205">
        <f t="shared" si="3"/>
        <v>-2141</v>
      </c>
      <c r="K89" s="205">
        <f t="shared" si="3"/>
        <v>2761</v>
      </c>
      <c r="L89" s="205">
        <f t="shared" si="3"/>
        <v>3989</v>
      </c>
      <c r="M89" s="205">
        <f t="shared" si="3"/>
        <v>-1445</v>
      </c>
      <c r="N89" s="205">
        <f t="shared" si="3"/>
        <v>261</v>
      </c>
    </row>
    <row r="90" spans="2:14" ht="15" thickTop="1">
      <c r="F90" s="349"/>
      <c r="G90" s="349"/>
      <c r="H90" s="349"/>
      <c r="I90" s="349"/>
      <c r="J90" s="349"/>
      <c r="K90" s="349"/>
      <c r="L90" s="349"/>
      <c r="M90" s="349"/>
      <c r="N90" s="349"/>
    </row>
    <row r="92" spans="2:14">
      <c r="B92" s="90" t="s">
        <v>294</v>
      </c>
      <c r="E92" s="74">
        <f>HistoricalFS!C18-HistoricalFS!C24</f>
        <v>8082.3200000000033</v>
      </c>
      <c r="F92" s="170">
        <f>HistoricalFS!D18-HistoricalFS!D24</f>
        <v>6243.6899999999978</v>
      </c>
      <c r="G92" s="170">
        <f>HistoricalFS!E18-HistoricalFS!E24</f>
        <v>9562</v>
      </c>
      <c r="H92" s="170">
        <f>HistoricalFS!F18-HistoricalFS!F24</f>
        <v>9863</v>
      </c>
      <c r="I92" s="170">
        <f>HistoricalFS!G18-HistoricalFS!G24</f>
        <v>11853</v>
      </c>
      <c r="J92" s="170">
        <f>HistoricalFS!H18-HistoricalFS!H24</f>
        <v>13896</v>
      </c>
      <c r="K92" s="170">
        <f>HistoricalFS!I18-HistoricalFS!I24</f>
        <v>15437</v>
      </c>
      <c r="L92" s="170">
        <f>HistoricalFS!J18-HistoricalFS!J24</f>
        <v>16203</v>
      </c>
      <c r="M92" s="170">
        <f>HistoricalFS!K18-HistoricalFS!K24</f>
        <v>18483</v>
      </c>
      <c r="N92" s="170">
        <f>HistoricalFS!L18-HistoricalFS!L24</f>
        <v>20025</v>
      </c>
    </row>
    <row r="93" spans="2:14">
      <c r="B93" s="90" t="s">
        <v>414</v>
      </c>
      <c r="E93" s="175">
        <f t="shared" ref="E93:N93" si="4">E51-SUM(E22:E24)</f>
        <v>24955</v>
      </c>
      <c r="F93" s="175">
        <f t="shared" si="4"/>
        <v>28693</v>
      </c>
      <c r="G93" s="175">
        <f t="shared" si="4"/>
        <v>33704</v>
      </c>
      <c r="H93" s="175">
        <f t="shared" si="4"/>
        <v>36943</v>
      </c>
      <c r="I93" s="175">
        <f t="shared" si="4"/>
        <v>45664</v>
      </c>
      <c r="J93" s="175">
        <f t="shared" si="4"/>
        <v>59407</v>
      </c>
      <c r="K93" s="175">
        <f t="shared" si="4"/>
        <v>66946</v>
      </c>
      <c r="L93" s="175">
        <f t="shared" si="4"/>
        <v>68349</v>
      </c>
      <c r="M93" s="175">
        <f t="shared" si="4"/>
        <v>70192</v>
      </c>
      <c r="N93" s="175">
        <f t="shared" si="4"/>
        <v>74027</v>
      </c>
    </row>
    <row r="94" spans="2:14">
      <c r="B94" s="113" t="s">
        <v>400</v>
      </c>
      <c r="C94" s="107">
        <v>40969</v>
      </c>
      <c r="D94" s="107">
        <v>41334</v>
      </c>
      <c r="E94" s="107">
        <v>41699</v>
      </c>
      <c r="F94" s="107">
        <v>42064</v>
      </c>
      <c r="G94" s="107">
        <v>42430</v>
      </c>
      <c r="H94" s="107">
        <v>42795</v>
      </c>
      <c r="I94" s="107">
        <v>43160</v>
      </c>
      <c r="J94" s="107">
        <v>43525</v>
      </c>
      <c r="K94" s="107">
        <v>43891</v>
      </c>
      <c r="L94" s="107">
        <v>44256</v>
      </c>
      <c r="M94" s="107">
        <v>44621</v>
      </c>
      <c r="N94" s="107">
        <v>44986</v>
      </c>
    </row>
    <row r="95" spans="2:14">
      <c r="B95" s="90" t="s">
        <v>355</v>
      </c>
      <c r="E95" s="172">
        <f>'Data Sheet'!B93*'Data Sheet'!B90</f>
        <v>129318.25599999999</v>
      </c>
      <c r="F95" s="172">
        <f>'Data Sheet'!C93*'Data Sheet'!C90</f>
        <v>114820.66399999999</v>
      </c>
      <c r="G95" s="172">
        <f>'Data Sheet'!D93*'Data Sheet'!D90</f>
        <v>124810.7568</v>
      </c>
      <c r="H95" s="172">
        <f>'Data Sheet'!E93*'Data Sheet'!E90</f>
        <v>134853.33499999999</v>
      </c>
      <c r="I95" s="172">
        <f>'Data Sheet'!F93*'Data Sheet'!F90</f>
        <v>147492.1998</v>
      </c>
      <c r="J95" s="78">
        <f>'Data Sheet'!G93*'Data Sheet'!G90</f>
        <v>118425.868</v>
      </c>
      <c r="K95" s="78">
        <f>'Data Sheet'!H93*'Data Sheet'!H90</f>
        <v>266661.73050000001</v>
      </c>
      <c r="L95" s="78">
        <f>'Data Sheet'!I93*'Data Sheet'!I90</f>
        <v>315806.83750000002</v>
      </c>
      <c r="M95" s="78">
        <f>'Data Sheet'!J93*'Data Sheet'!J90</f>
        <v>294504.29249999998</v>
      </c>
      <c r="N95" s="78">
        <f>'Data Sheet'!K93*'Data Sheet'!K90</f>
        <v>418873.16349999997</v>
      </c>
    </row>
    <row r="96" spans="2:14">
      <c r="B96" s="90" t="s">
        <v>343</v>
      </c>
      <c r="E96" s="173">
        <f t="shared" ref="E96:N96" si="5">SUM(E16:E17)</f>
        <v>523</v>
      </c>
      <c r="F96" s="173">
        <f t="shared" si="5"/>
        <v>951</v>
      </c>
      <c r="G96" s="173">
        <f t="shared" si="5"/>
        <v>438</v>
      </c>
      <c r="H96" s="173">
        <f t="shared" si="5"/>
        <v>380</v>
      </c>
      <c r="I96" s="173">
        <f t="shared" si="5"/>
        <v>3701</v>
      </c>
      <c r="J96" s="110">
        <f t="shared" si="5"/>
        <v>4693</v>
      </c>
      <c r="K96" s="110">
        <f t="shared" si="5"/>
        <v>3907</v>
      </c>
      <c r="L96" s="110">
        <f t="shared" si="5"/>
        <v>3985</v>
      </c>
      <c r="M96" s="110">
        <f t="shared" si="5"/>
        <v>2251</v>
      </c>
      <c r="N96" s="110">
        <f t="shared" si="5"/>
        <v>2327</v>
      </c>
    </row>
    <row r="97" spans="2:14">
      <c r="B97" s="90" t="s">
        <v>401</v>
      </c>
      <c r="E97" s="173">
        <f t="shared" ref="E97:N97" si="6">E47</f>
        <v>9786</v>
      </c>
      <c r="F97" s="173">
        <f t="shared" si="6"/>
        <v>9335</v>
      </c>
      <c r="G97" s="173">
        <f t="shared" si="6"/>
        <v>9044</v>
      </c>
      <c r="H97" s="173">
        <f t="shared" si="6"/>
        <v>4018</v>
      </c>
      <c r="I97" s="173">
        <f t="shared" si="6"/>
        <v>7872</v>
      </c>
      <c r="J97" s="110">
        <f t="shared" si="6"/>
        <v>4976</v>
      </c>
      <c r="K97" s="110">
        <f t="shared" si="6"/>
        <v>8888</v>
      </c>
      <c r="L97" s="110">
        <f t="shared" si="6"/>
        <v>12636</v>
      </c>
      <c r="M97" s="110">
        <f t="shared" si="6"/>
        <v>14724</v>
      </c>
      <c r="N97" s="110">
        <f t="shared" si="6"/>
        <v>599</v>
      </c>
    </row>
    <row r="98" spans="2:14">
      <c r="B98" s="90" t="s">
        <v>402</v>
      </c>
      <c r="E98" s="172">
        <f>E95+E96-E97</f>
        <v>120055.25599999999</v>
      </c>
      <c r="F98" s="172">
        <f t="shared" ref="F98:N98" si="7">F95+F96-F97</f>
        <v>106436.66399999999</v>
      </c>
      <c r="G98" s="172">
        <f t="shared" si="7"/>
        <v>116204.7568</v>
      </c>
      <c r="H98" s="172">
        <f t="shared" si="7"/>
        <v>131215.33499999999</v>
      </c>
      <c r="I98" s="172">
        <f t="shared" si="7"/>
        <v>143321.1998</v>
      </c>
      <c r="J98" s="78">
        <f>J95+J96-J97</f>
        <v>118142.868</v>
      </c>
      <c r="K98" s="78">
        <f t="shared" si="7"/>
        <v>261680.73050000001</v>
      </c>
      <c r="L98" s="78">
        <f t="shared" si="7"/>
        <v>307155.83750000002</v>
      </c>
      <c r="M98" s="78">
        <f t="shared" si="7"/>
        <v>282031.29249999998</v>
      </c>
      <c r="N98" s="78">
        <f t="shared" si="7"/>
        <v>420601.16349999997</v>
      </c>
    </row>
    <row r="99" spans="2:14">
      <c r="E99" s="174"/>
      <c r="F99" s="174"/>
      <c r="G99" s="174"/>
      <c r="H99" s="174"/>
      <c r="I99" s="174"/>
    </row>
    <row r="100" spans="2:14">
      <c r="B100" s="90" t="s">
        <v>403</v>
      </c>
      <c r="E100" s="174">
        <f>E98/HistoricalFS!C18</f>
        <v>14.147332746489241</v>
      </c>
      <c r="F100" s="174">
        <f>F98/HistoricalFS!D18</f>
        <v>15.996973645647817</v>
      </c>
      <c r="G100" s="174">
        <f>G98/HistoricalFS!E18</f>
        <v>11.18428843118383</v>
      </c>
      <c r="H100" s="174">
        <f>H98/HistoricalFS!F18</f>
        <v>11.66773386092833</v>
      </c>
      <c r="I100" s="174">
        <f>I98/HistoricalFS!G18</f>
        <v>10.291627157834267</v>
      </c>
      <c r="J100" s="170">
        <f>J98/HistoricalFS!H18</f>
        <v>6.8227574497574501</v>
      </c>
      <c r="K100" s="170">
        <f>K98/HistoricalFS!I18</f>
        <v>13.052710020949721</v>
      </c>
      <c r="L100" s="170">
        <f>L98/HistoricalFS!J18</f>
        <v>14.962045764528229</v>
      </c>
      <c r="M100" s="170">
        <f>M98/HistoricalFS!K18</f>
        <v>12.463818830652288</v>
      </c>
      <c r="N100" s="170">
        <f>N98/HistoricalFS!L18</f>
        <v>17.381649867757666</v>
      </c>
    </row>
    <row r="101" spans="2:14">
      <c r="B101" s="90" t="s">
        <v>455</v>
      </c>
      <c r="E101" s="174">
        <f>E98/HistoricalFS!C6</f>
        <v>3.2711516401907073</v>
      </c>
      <c r="F101" s="174">
        <f>F98/HistoricalFS!D6</f>
        <v>3.4184503181853509</v>
      </c>
      <c r="G101" s="174">
        <f>G98/HistoricalFS!E6</f>
        <v>2.4429187016481668</v>
      </c>
      <c r="H101" s="174">
        <f>H98/HistoricalFS!F6</f>
        <v>2.5947781249382031</v>
      </c>
      <c r="I101" s="174">
        <f>I98/HistoricalFS!G6</f>
        <v>2.3718073013719034</v>
      </c>
      <c r="J101" s="170">
        <f>J98/HistoricalFS!H6</f>
        <v>1.6716122587582773</v>
      </c>
      <c r="K101" s="170">
        <f>K98/HistoricalFS!I6</f>
        <v>3.4715335902572337</v>
      </c>
      <c r="L101" s="170">
        <f>L98/HistoricalFS!J6</f>
        <v>3.5861325320194748</v>
      </c>
      <c r="M101" s="170">
        <f>M98/HistoricalFS!K6</f>
        <v>2.7798384767781106</v>
      </c>
      <c r="N101" s="170">
        <f>N98/HistoricalFS!L6</f>
        <v>3.8266734917616656</v>
      </c>
    </row>
    <row r="102" spans="2:14">
      <c r="B102" s="90" t="s">
        <v>404</v>
      </c>
      <c r="E102" s="173">
        <f t="shared" ref="E102:N102" si="8">SUM(E13:E14)</f>
        <v>24224</v>
      </c>
      <c r="F102" s="173">
        <f t="shared" si="8"/>
        <v>27391</v>
      </c>
      <c r="G102" s="173">
        <f t="shared" si="8"/>
        <v>32949</v>
      </c>
      <c r="H102" s="173">
        <f t="shared" si="8"/>
        <v>36386</v>
      </c>
      <c r="I102" s="173">
        <f t="shared" si="8"/>
        <v>41366</v>
      </c>
      <c r="J102" s="110">
        <f t="shared" si="8"/>
        <v>51267</v>
      </c>
      <c r="K102" s="110">
        <f t="shared" si="8"/>
        <v>59913</v>
      </c>
      <c r="L102" s="110">
        <f t="shared" si="8"/>
        <v>61914</v>
      </c>
      <c r="M102" s="110">
        <f t="shared" si="8"/>
        <v>65405</v>
      </c>
      <c r="N102" s="110">
        <f t="shared" si="8"/>
        <v>68263</v>
      </c>
    </row>
    <row r="103" spans="2:14">
      <c r="E103" s="174"/>
      <c r="F103" s="174"/>
      <c r="G103" s="174"/>
      <c r="H103" s="174"/>
      <c r="I103" s="174"/>
    </row>
    <row r="104" spans="2:14">
      <c r="B104" s="90" t="s">
        <v>456</v>
      </c>
      <c r="E104" s="174">
        <f>E95/E102</f>
        <v>5.338435270805812</v>
      </c>
      <c r="F104" s="174">
        <f t="shared" ref="F104:N104" si="9">F95/F102</f>
        <v>4.1919120879120877</v>
      </c>
      <c r="G104" s="174">
        <f t="shared" si="9"/>
        <v>3.7879983246836022</v>
      </c>
      <c r="H104" s="174">
        <f t="shared" si="9"/>
        <v>3.7061874072445442</v>
      </c>
      <c r="I104" s="174">
        <f t="shared" si="9"/>
        <v>3.565541744427791</v>
      </c>
      <c r="J104" s="170">
        <f t="shared" si="9"/>
        <v>2.3099824058361129</v>
      </c>
      <c r="K104" s="170">
        <f t="shared" si="9"/>
        <v>4.4508158579940913</v>
      </c>
      <c r="L104" s="170">
        <f t="shared" si="9"/>
        <v>5.1007338808670095</v>
      </c>
      <c r="M104" s="170">
        <f t="shared" si="9"/>
        <v>4.5027794893356772</v>
      </c>
      <c r="N104" s="170">
        <f t="shared" si="9"/>
        <v>6.1361669352357788</v>
      </c>
    </row>
    <row r="105" spans="2:14">
      <c r="B105" s="90" t="s">
        <v>407</v>
      </c>
      <c r="E105" s="174">
        <f>'Data Sheet'!B90/HistoricalFS!C38</f>
        <v>20.938904594898283</v>
      </c>
      <c r="F105" s="174">
        <f>'Data Sheet'!C90/HistoricalFS!D38</f>
        <v>24.270928111372534</v>
      </c>
      <c r="G105" s="174">
        <f>'Data Sheet'!D90/HistoricalFS!E38</f>
        <v>16.559739525009952</v>
      </c>
      <c r="H105" s="174">
        <f>'Data Sheet'!E90/HistoricalFS!F38</f>
        <v>17.999644287239722</v>
      </c>
      <c r="I105" s="174">
        <f>'Data Sheet'!F90/HistoricalFS!G38</f>
        <v>16.071940699575027</v>
      </c>
      <c r="J105" s="170">
        <f>'Data Sheet'!G90/HistoricalFS!H38</f>
        <v>11.313132212457012</v>
      </c>
      <c r="K105" s="170">
        <f>'Data Sheet'!H90/HistoricalFS!I38</f>
        <v>26.036099443468071</v>
      </c>
      <c r="L105" s="170">
        <f>'Data Sheet'!I90/HistoricalFS!J38</f>
        <v>25.353792349068719</v>
      </c>
      <c r="M105" s="170">
        <f>'Data Sheet'!J90/HistoricalFS!K38</f>
        <v>21.83616019129532</v>
      </c>
      <c r="N105" s="170">
        <f>'Data Sheet'!K90/HistoricalFS!L38</f>
        <v>29.466983010903974</v>
      </c>
    </row>
    <row r="106" spans="2:14">
      <c r="B106" s="90" t="s">
        <v>413</v>
      </c>
      <c r="E106" s="32">
        <f>E92/E93</f>
        <v>0.32387577639751564</v>
      </c>
      <c r="F106" s="32">
        <f t="shared" ref="F106:N106" si="10">F92/F93</f>
        <v>0.21760324817899829</v>
      </c>
      <c r="G106" s="32">
        <f t="shared" si="10"/>
        <v>0.28370519819605983</v>
      </c>
      <c r="H106" s="32">
        <f t="shared" si="10"/>
        <v>0.2669788593238232</v>
      </c>
      <c r="I106" s="32">
        <f t="shared" si="10"/>
        <v>0.25956990189208129</v>
      </c>
      <c r="J106" s="32">
        <f t="shared" si="10"/>
        <v>0.23391182857239046</v>
      </c>
      <c r="K106" s="32">
        <f t="shared" si="10"/>
        <v>0.23058883279060735</v>
      </c>
      <c r="L106" s="32">
        <f t="shared" si="10"/>
        <v>0.23706272220515295</v>
      </c>
      <c r="M106" s="32">
        <f t="shared" si="10"/>
        <v>0.26332060633690452</v>
      </c>
      <c r="N106" s="32">
        <f t="shared" si="10"/>
        <v>0.27050940872924745</v>
      </c>
    </row>
    <row r="109" spans="2:14">
      <c r="B109" s="90" t="s">
        <v>436</v>
      </c>
      <c r="E109" s="175">
        <f t="shared" ref="E109:N109" si="11">SUM(E45:E49)-SUM(E22:E24)</f>
        <v>15259</v>
      </c>
      <c r="F109" s="175">
        <f t="shared" si="11"/>
        <v>17667</v>
      </c>
      <c r="G109" s="175">
        <f t="shared" si="11"/>
        <v>16715</v>
      </c>
      <c r="H109" s="175">
        <f t="shared" si="11"/>
        <v>15210</v>
      </c>
      <c r="I109" s="175">
        <f t="shared" si="11"/>
        <v>20236</v>
      </c>
      <c r="J109" s="175">
        <f t="shared" si="11"/>
        <v>14451</v>
      </c>
      <c r="K109" s="175">
        <f t="shared" si="11"/>
        <v>22627</v>
      </c>
      <c r="L109" s="175">
        <f t="shared" si="11"/>
        <v>26792</v>
      </c>
      <c r="M109" s="175">
        <f t="shared" si="11"/>
        <v>30038</v>
      </c>
      <c r="N109" s="175">
        <f t="shared" si="11"/>
        <v>-22974</v>
      </c>
    </row>
    <row r="110" spans="2:14">
      <c r="I110" s="175"/>
      <c r="J110" s="175"/>
      <c r="K110" s="175"/>
      <c r="L110" s="175"/>
      <c r="M110" s="175"/>
      <c r="N110" s="175"/>
    </row>
  </sheetData>
  <mergeCells count="3">
    <mergeCell ref="A6:N7"/>
    <mergeCell ref="K2:M2"/>
    <mergeCell ref="J3:M3"/>
  </mergeCells>
  <hyperlinks>
    <hyperlink ref="J3" r:id="rId1" xr:uid="{6C23C7C4-E6C8-42F0-929E-400644E92CF3}"/>
  </hyperlinks>
  <printOptions horizontalCentered="1"/>
  <pageMargins left="0" right="0" top="0" bottom="0" header="0" footer="0"/>
  <pageSetup paperSize="13" scale="65" orientation="portrait" r:id="rId2"/>
  <ignoredErrors>
    <ignoredError sqref="C38:N38"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0F46E-0EEE-4F34-80E4-F6375A866E37}">
  <sheetPr codeName="Sheet29"/>
  <dimension ref="B2:U16"/>
  <sheetViews>
    <sheetView workbookViewId="0">
      <selection activeCell="V10" sqref="V10"/>
    </sheetView>
  </sheetViews>
  <sheetFormatPr defaultRowHeight="14.4"/>
  <cols>
    <col min="1" max="1" width="1.88671875" customWidth="1"/>
    <col min="3" max="3" width="15.33203125" bestFit="1" customWidth="1"/>
    <col min="4" max="4" width="10.5546875" customWidth="1"/>
    <col min="5" max="5" width="15.6640625" bestFit="1" customWidth="1"/>
    <col min="6" max="6" width="12" bestFit="1" customWidth="1"/>
    <col min="7" max="7" width="13.6640625" bestFit="1" customWidth="1"/>
    <col min="8" max="8" width="14" bestFit="1" customWidth="1"/>
    <col min="9" max="9" width="11.44140625" bestFit="1" customWidth="1"/>
    <col min="10" max="10" width="10.77734375" bestFit="1" customWidth="1"/>
    <col min="11" max="11" width="12.6640625" bestFit="1" customWidth="1"/>
    <col min="12" max="12" width="11.77734375" bestFit="1" customWidth="1"/>
    <col min="13" max="13" width="12.88671875" bestFit="1" customWidth="1"/>
    <col min="14" max="15" width="13.6640625" bestFit="1" customWidth="1"/>
  </cols>
  <sheetData>
    <row r="2" spans="2:21">
      <c r="B2" s="34" t="s">
        <v>229</v>
      </c>
    </row>
    <row r="3" spans="2:21">
      <c r="B3" s="34" t="s">
        <v>526</v>
      </c>
      <c r="C3" s="34"/>
      <c r="D3" s="34"/>
      <c r="E3" s="34"/>
    </row>
    <row r="4" spans="2:21">
      <c r="B4" s="126" t="s">
        <v>350</v>
      </c>
      <c r="C4" s="49" t="s">
        <v>177</v>
      </c>
      <c r="D4" s="33" t="s">
        <v>178</v>
      </c>
      <c r="E4" s="33" t="s">
        <v>351</v>
      </c>
      <c r="F4" s="33" t="s">
        <v>461</v>
      </c>
      <c r="G4" s="33" t="s">
        <v>179</v>
      </c>
      <c r="H4" s="33" t="s">
        <v>352</v>
      </c>
      <c r="I4" s="33" t="s">
        <v>334</v>
      </c>
      <c r="J4" s="33" t="s">
        <v>348</v>
      </c>
      <c r="K4" s="33" t="s">
        <v>353</v>
      </c>
      <c r="L4" s="33" t="s">
        <v>80</v>
      </c>
      <c r="M4" s="33" t="s">
        <v>354</v>
      </c>
      <c r="N4" s="34" t="s">
        <v>527</v>
      </c>
    </row>
    <row r="5" spans="2:21">
      <c r="B5">
        <v>1</v>
      </c>
      <c r="C5" t="s">
        <v>516</v>
      </c>
      <c r="D5">
        <v>4302.5</v>
      </c>
      <c r="E5">
        <v>361.81</v>
      </c>
      <c r="F5">
        <f>D5*E5</f>
        <v>1556687.5249999999</v>
      </c>
      <c r="G5">
        <v>8021</v>
      </c>
      <c r="H5">
        <v>13286</v>
      </c>
      <c r="I5" s="273">
        <f>G5-H5</f>
        <v>-5265</v>
      </c>
      <c r="J5">
        <v>1551417.16</v>
      </c>
      <c r="K5" s="76">
        <v>244125</v>
      </c>
      <c r="L5">
        <v>69946.670874661853</v>
      </c>
      <c r="M5">
        <v>47084</v>
      </c>
      <c r="N5">
        <v>362</v>
      </c>
      <c r="U5" t="e">
        <f>#REF!/#REF!</f>
        <v>#REF!</v>
      </c>
    </row>
    <row r="6" spans="2:21">
      <c r="B6">
        <v>2</v>
      </c>
      <c r="C6" t="s">
        <v>518</v>
      </c>
      <c r="D6">
        <v>1836.95</v>
      </c>
      <c r="E6">
        <v>415.2</v>
      </c>
      <c r="F6">
        <f t="shared" ref="F6:F9" si="0">D6*E6</f>
        <v>762701.64</v>
      </c>
      <c r="G6">
        <v>8361</v>
      </c>
      <c r="H6">
        <v>14786</v>
      </c>
      <c r="I6" s="273">
        <f t="shared" ref="I6:I9" si="1">G6-H6</f>
        <v>-6425</v>
      </c>
      <c r="J6">
        <v>743010.91</v>
      </c>
      <c r="K6" s="76">
        <v>155053</v>
      </c>
      <c r="L6">
        <v>41789.140044994376</v>
      </c>
      <c r="M6">
        <v>26677</v>
      </c>
      <c r="N6">
        <v>2072</v>
      </c>
      <c r="U6" t="e">
        <f>#REF!/#REF!</f>
        <v>#REF!</v>
      </c>
    </row>
    <row r="7" spans="2:21">
      <c r="B7">
        <v>3</v>
      </c>
      <c r="C7" t="s">
        <v>528</v>
      </c>
      <c r="D7">
        <v>1598.15</v>
      </c>
      <c r="E7">
        <v>271.37</v>
      </c>
      <c r="F7">
        <f t="shared" si="0"/>
        <v>433689.96550000005</v>
      </c>
      <c r="G7">
        <v>5756</v>
      </c>
      <c r="H7">
        <v>20150</v>
      </c>
      <c r="I7" s="273">
        <f t="shared" si="1"/>
        <v>-14394</v>
      </c>
      <c r="J7">
        <v>419290.41</v>
      </c>
      <c r="K7" s="76">
        <v>111674</v>
      </c>
      <c r="L7">
        <v>26877.590384615385</v>
      </c>
      <c r="M7">
        <v>16438</v>
      </c>
      <c r="N7">
        <v>543</v>
      </c>
      <c r="U7" t="e">
        <f>#REF!/#REF!</f>
        <v>#REF!</v>
      </c>
    </row>
    <row r="8" spans="2:21">
      <c r="B8">
        <v>4</v>
      </c>
      <c r="C8" t="s">
        <v>519</v>
      </c>
      <c r="D8">
        <v>500.55</v>
      </c>
      <c r="E8">
        <v>523.04999999999995</v>
      </c>
      <c r="F8">
        <f t="shared" si="0"/>
        <v>261812.67749999999</v>
      </c>
      <c r="G8">
        <v>16464.900000000001</v>
      </c>
      <c r="H8">
        <v>9695.2999999999993</v>
      </c>
      <c r="I8" s="273">
        <f t="shared" si="1"/>
        <v>6769.6000000000022</v>
      </c>
      <c r="J8">
        <v>268580.99</v>
      </c>
      <c r="K8" s="76">
        <v>88893.1</v>
      </c>
      <c r="L8">
        <v>19618.772096420744</v>
      </c>
      <c r="M8">
        <v>11262.7</v>
      </c>
      <c r="N8">
        <v>1045</v>
      </c>
      <c r="U8" t="e">
        <f>#REF!/#REF!</f>
        <v>#REF!</v>
      </c>
    </row>
    <row r="9" spans="2:21">
      <c r="B9">
        <v>5</v>
      </c>
      <c r="C9" t="s">
        <v>529</v>
      </c>
      <c r="D9">
        <v>5690</v>
      </c>
      <c r="E9">
        <v>29.62</v>
      </c>
      <c r="F9">
        <f t="shared" si="0"/>
        <v>168537.80000000002</v>
      </c>
      <c r="G9">
        <v>2070.6</v>
      </c>
      <c r="H9">
        <v>2816</v>
      </c>
      <c r="I9" s="273">
        <f t="shared" si="1"/>
        <v>-745.40000000000009</v>
      </c>
      <c r="J9">
        <v>167771.59</v>
      </c>
      <c r="K9" s="76">
        <v>35957.5</v>
      </c>
      <c r="L9">
        <v>7154.4388059701496</v>
      </c>
      <c r="M9">
        <v>4567.3999999999996</v>
      </c>
      <c r="N9">
        <v>29.6</v>
      </c>
      <c r="U9" t="e">
        <f>#REF!/#REF!</f>
        <v>#REF!</v>
      </c>
    </row>
    <row r="10" spans="2:21">
      <c r="B10" s="125"/>
      <c r="C10" s="197"/>
      <c r="D10" s="202"/>
      <c r="E10" s="119"/>
      <c r="F10" s="119"/>
      <c r="G10" s="119"/>
      <c r="H10" s="119"/>
      <c r="I10" s="119"/>
      <c r="J10" s="119"/>
      <c r="K10" s="119"/>
      <c r="L10" s="119"/>
      <c r="M10" s="119"/>
      <c r="U10" t="e">
        <f>#REF!/#REF!</f>
        <v>#REF!</v>
      </c>
    </row>
    <row r="11" spans="2:21">
      <c r="B11" s="125"/>
      <c r="C11" s="197"/>
      <c r="D11" s="202"/>
      <c r="E11" s="119"/>
      <c r="F11" s="119"/>
      <c r="G11" s="119"/>
      <c r="H11" s="119"/>
      <c r="I11" s="119"/>
      <c r="J11" s="119"/>
      <c r="K11" s="119"/>
      <c r="L11" s="119"/>
      <c r="M11" s="119"/>
      <c r="U11" t="e">
        <f>#REF!/#REF!</f>
        <v>#REF!</v>
      </c>
    </row>
    <row r="12" spans="2:21">
      <c r="B12" s="125"/>
      <c r="C12" s="197"/>
      <c r="D12" s="202"/>
      <c r="E12" s="119"/>
      <c r="F12" s="119"/>
      <c r="G12" s="119"/>
      <c r="H12" s="119"/>
      <c r="I12" s="119"/>
      <c r="J12" s="119"/>
      <c r="K12" s="119"/>
      <c r="L12" s="119"/>
      <c r="M12" s="119"/>
      <c r="U12" t="e">
        <f>#REF!/#REF!</f>
        <v>#REF!</v>
      </c>
    </row>
    <row r="13" spans="2:21">
      <c r="B13" s="125"/>
      <c r="C13" s="197"/>
      <c r="D13" s="202"/>
      <c r="E13" s="119"/>
      <c r="F13" s="119"/>
      <c r="G13" s="119"/>
      <c r="H13" s="119"/>
      <c r="I13" s="119"/>
      <c r="J13" s="119"/>
      <c r="K13" s="119"/>
      <c r="L13" s="119"/>
      <c r="M13" s="119"/>
      <c r="U13" t="e">
        <f>#REF!/#REF!</f>
        <v>#REF!</v>
      </c>
    </row>
    <row r="14" spans="2:21">
      <c r="B14" s="125"/>
      <c r="C14" s="197"/>
      <c r="D14" s="202"/>
      <c r="E14" s="119"/>
      <c r="F14" s="119"/>
      <c r="G14" s="119"/>
      <c r="H14" s="119"/>
      <c r="I14" s="119"/>
      <c r="J14" s="119"/>
      <c r="K14" s="119"/>
      <c r="L14" s="119"/>
      <c r="M14" s="119"/>
      <c r="U14" t="e">
        <f>#REF!/#REF!</f>
        <v>#REF!</v>
      </c>
    </row>
    <row r="15" spans="2:21">
      <c r="I15" s="119"/>
    </row>
    <row r="16" spans="2:21">
      <c r="I16" s="119"/>
      <c r="J16" s="129"/>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6C033-61EE-45B4-8BB2-7A0771002833}">
  <sheetPr codeName="Sheet30"/>
  <dimension ref="B2:T5366"/>
  <sheetViews>
    <sheetView showGridLines="0" topLeftCell="I216" zoomScale="55" zoomScaleNormal="55" workbookViewId="0">
      <selection activeCell="Z265" sqref="Z265"/>
    </sheetView>
  </sheetViews>
  <sheetFormatPr defaultRowHeight="14.4"/>
  <cols>
    <col min="1" max="1" width="6.5546875" customWidth="1"/>
    <col min="2" max="2" width="12.77734375" bestFit="1" customWidth="1"/>
    <col min="3" max="3" width="11.109375" customWidth="1"/>
    <col min="4" max="4" width="16" bestFit="1" customWidth="1"/>
    <col min="5" max="5" width="10" customWidth="1"/>
    <col min="6" max="6" width="72" bestFit="1" customWidth="1"/>
    <col min="7" max="7" width="30.88671875" bestFit="1" customWidth="1"/>
    <col min="8" max="8" width="16.21875" customWidth="1"/>
    <col min="9" max="9" width="20.77734375" customWidth="1"/>
    <col min="10" max="10" width="21" customWidth="1"/>
    <col min="12" max="12" width="38.6640625" bestFit="1" customWidth="1"/>
    <col min="13" max="13" width="16.44140625" bestFit="1" customWidth="1"/>
    <col min="18" max="19" width="11.77734375" bestFit="1" customWidth="1"/>
    <col min="20" max="20" width="14" bestFit="1" customWidth="1"/>
  </cols>
  <sheetData>
    <row r="2" spans="2:20">
      <c r="B2" s="238" t="s">
        <v>180</v>
      </c>
      <c r="C2" s="239" t="s">
        <v>399</v>
      </c>
      <c r="D2" s="240" t="s">
        <v>416</v>
      </c>
      <c r="J2">
        <f>'Data Sheet'!B8</f>
        <v>1574.9</v>
      </c>
    </row>
    <row r="3" spans="2:20" ht="15" thickBot="1">
      <c r="B3" s="75">
        <v>37480</v>
      </c>
      <c r="C3" s="477">
        <v>13.887274</v>
      </c>
      <c r="D3" s="76">
        <v>11239400</v>
      </c>
      <c r="F3" s="2" t="s">
        <v>418</v>
      </c>
      <c r="G3" s="245" t="s">
        <v>420</v>
      </c>
      <c r="H3" s="245" t="s">
        <v>422</v>
      </c>
      <c r="I3" s="245" t="s">
        <v>421</v>
      </c>
      <c r="J3" s="33" t="s">
        <v>536</v>
      </c>
      <c r="R3" s="75">
        <v>43831</v>
      </c>
      <c r="S3" s="477">
        <v>486.58389299999999</v>
      </c>
      <c r="T3" s="76">
        <v>918373</v>
      </c>
    </row>
    <row r="4" spans="2:20" ht="15.6" thickTop="1" thickBot="1">
      <c r="B4" s="75">
        <v>37481</v>
      </c>
      <c r="C4" s="477">
        <v>13.631584</v>
      </c>
      <c r="D4" s="76">
        <v>3756368</v>
      </c>
      <c r="F4" t="s">
        <v>537</v>
      </c>
      <c r="G4" s="177">
        <v>1198549941</v>
      </c>
      <c r="H4">
        <v>44.17</v>
      </c>
      <c r="I4" s="243">
        <f>G4*$J$2</f>
        <v>1887596302080.9001</v>
      </c>
      <c r="J4" s="480">
        <v>45467</v>
      </c>
      <c r="R4" s="75">
        <v>43832</v>
      </c>
      <c r="S4" s="477">
        <v>487.94491599999998</v>
      </c>
      <c r="T4" s="76">
        <v>1075642</v>
      </c>
    </row>
    <row r="5" spans="2:20" ht="15.6" thickTop="1" thickBot="1">
      <c r="B5" s="75">
        <v>37482</v>
      </c>
      <c r="C5" s="477">
        <v>13.4453</v>
      </c>
      <c r="D5" s="76">
        <v>3964016</v>
      </c>
      <c r="F5" t="s">
        <v>538</v>
      </c>
      <c r="G5" s="177">
        <v>446662032</v>
      </c>
      <c r="H5">
        <v>16.46</v>
      </c>
      <c r="I5" s="243">
        <f t="shared" ref="I5:I13" si="0">G5*$J$2</f>
        <v>703448034196.80005</v>
      </c>
      <c r="J5" s="480">
        <v>45467</v>
      </c>
      <c r="R5" s="75">
        <v>43833</v>
      </c>
      <c r="S5" s="477">
        <v>497.72857699999997</v>
      </c>
      <c r="T5" s="76">
        <v>3269446</v>
      </c>
    </row>
    <row r="6" spans="2:20" ht="15.6" thickTop="1" thickBot="1">
      <c r="B6" s="75">
        <v>37484</v>
      </c>
      <c r="C6" s="477">
        <v>13.795954</v>
      </c>
      <c r="D6" s="76">
        <v>4848904</v>
      </c>
      <c r="F6" t="s">
        <v>539</v>
      </c>
      <c r="G6" s="177">
        <v>126187817</v>
      </c>
      <c r="H6">
        <v>4.6500000000000004</v>
      </c>
      <c r="I6" s="243">
        <f t="shared" si="0"/>
        <v>198733192993.30002</v>
      </c>
      <c r="J6" s="480">
        <v>45467</v>
      </c>
      <c r="R6" s="75">
        <v>43836</v>
      </c>
      <c r="S6" s="477">
        <v>495.13382000000001</v>
      </c>
      <c r="T6" s="76">
        <v>3589985</v>
      </c>
    </row>
    <row r="7" spans="2:20" ht="15.6" thickTop="1" thickBot="1">
      <c r="B7" s="75">
        <v>37487</v>
      </c>
      <c r="C7" s="477">
        <v>14.248882</v>
      </c>
      <c r="D7" s="76">
        <v>8905448</v>
      </c>
      <c r="F7" t="s">
        <v>540</v>
      </c>
      <c r="G7" s="177">
        <v>60089426</v>
      </c>
      <c r="H7">
        <v>2.21</v>
      </c>
      <c r="I7" s="243">
        <f t="shared" si="0"/>
        <v>94634837007.400009</v>
      </c>
      <c r="J7" s="480">
        <v>45467</v>
      </c>
      <c r="R7" s="75">
        <v>43837</v>
      </c>
      <c r="S7" s="477">
        <v>497.04797400000001</v>
      </c>
      <c r="T7" s="76">
        <v>3179728</v>
      </c>
    </row>
    <row r="8" spans="2:20" ht="15.6" thickTop="1" thickBot="1">
      <c r="B8" s="75">
        <v>37488</v>
      </c>
      <c r="C8" s="477">
        <v>15.282569000000001</v>
      </c>
      <c r="D8" s="76">
        <v>18255464</v>
      </c>
      <c r="F8" t="s">
        <v>541</v>
      </c>
      <c r="G8" s="177">
        <v>39550661</v>
      </c>
      <c r="H8">
        <v>1.46</v>
      </c>
      <c r="I8" s="243">
        <f t="shared" si="0"/>
        <v>62288336008.900002</v>
      </c>
      <c r="J8" s="480">
        <v>45467</v>
      </c>
      <c r="R8" s="75">
        <v>43838</v>
      </c>
      <c r="S8" s="477">
        <v>498.32415800000001</v>
      </c>
      <c r="T8" s="76">
        <v>3593096</v>
      </c>
    </row>
    <row r="9" spans="2:20" ht="15.6" thickTop="1" thickBot="1">
      <c r="B9" s="75">
        <v>37489</v>
      </c>
      <c r="C9" s="477">
        <v>14.745637</v>
      </c>
      <c r="D9" s="76">
        <v>18690008</v>
      </c>
      <c r="F9" t="s">
        <v>542</v>
      </c>
      <c r="G9" s="177">
        <v>39406092</v>
      </c>
      <c r="H9">
        <v>1.45</v>
      </c>
      <c r="I9" s="243">
        <f t="shared" si="0"/>
        <v>62060654290.800003</v>
      </c>
      <c r="J9" s="480">
        <v>45467</v>
      </c>
      <c r="R9" s="75">
        <v>43839</v>
      </c>
      <c r="S9" s="477">
        <v>493.68756100000002</v>
      </c>
      <c r="T9" s="76">
        <v>2313648</v>
      </c>
    </row>
    <row r="10" spans="2:20" ht="15.6" thickTop="1" thickBot="1">
      <c r="B10" s="75">
        <v>37490</v>
      </c>
      <c r="C10" s="477">
        <v>14.394985999999999</v>
      </c>
      <c r="D10" s="76">
        <v>9790960</v>
      </c>
      <c r="F10" t="s">
        <v>543</v>
      </c>
      <c r="G10" s="177">
        <v>32009696</v>
      </c>
      <c r="H10">
        <v>1.18</v>
      </c>
      <c r="I10" s="243">
        <f t="shared" si="0"/>
        <v>50412070230.400002</v>
      </c>
      <c r="J10" s="480">
        <v>45467</v>
      </c>
      <c r="R10" s="75">
        <v>43840</v>
      </c>
      <c r="S10" s="477">
        <v>493.73010299999999</v>
      </c>
      <c r="T10" s="76">
        <v>2049636</v>
      </c>
    </row>
    <row r="11" spans="2:20" ht="15.6" thickTop="1" thickBot="1">
      <c r="B11" s="75">
        <v>37491</v>
      </c>
      <c r="C11" s="477">
        <v>14.478999</v>
      </c>
      <c r="D11" s="76">
        <v>12814424</v>
      </c>
      <c r="F11" t="s">
        <v>544</v>
      </c>
      <c r="G11" s="177">
        <v>4593104</v>
      </c>
      <c r="H11">
        <v>0.17</v>
      </c>
      <c r="I11" s="243">
        <f t="shared" si="0"/>
        <v>7233679489.6000004</v>
      </c>
      <c r="J11" s="480">
        <v>45467</v>
      </c>
      <c r="R11" s="75">
        <v>43843</v>
      </c>
      <c r="S11" s="477">
        <v>498.96218900000002</v>
      </c>
      <c r="T11" s="76">
        <v>4096054</v>
      </c>
    </row>
    <row r="12" spans="2:20" ht="15.6" thickTop="1" thickBot="1">
      <c r="B12" s="75">
        <v>37494</v>
      </c>
      <c r="C12" s="477">
        <v>14.712764</v>
      </c>
      <c r="D12" s="76">
        <v>8253944</v>
      </c>
      <c r="F12" t="s">
        <v>545</v>
      </c>
      <c r="G12" s="177">
        <v>494602</v>
      </c>
      <c r="H12">
        <v>0.02</v>
      </c>
      <c r="I12" s="243">
        <f t="shared" si="0"/>
        <v>778948689.80000007</v>
      </c>
      <c r="J12" s="480">
        <v>45467</v>
      </c>
      <c r="R12" s="75">
        <v>43844</v>
      </c>
      <c r="S12" s="477">
        <v>505.597961</v>
      </c>
      <c r="T12" s="76">
        <v>3395378</v>
      </c>
    </row>
    <row r="13" spans="2:20" ht="15" thickTop="1">
      <c r="B13" s="75">
        <v>37495</v>
      </c>
      <c r="C13" s="477">
        <v>13.890921000000001</v>
      </c>
      <c r="D13" s="76">
        <v>13764544</v>
      </c>
      <c r="F13" t="s">
        <v>546</v>
      </c>
      <c r="G13" s="177">
        <v>468479</v>
      </c>
      <c r="H13">
        <v>0.02</v>
      </c>
      <c r="I13" s="243">
        <f t="shared" si="0"/>
        <v>737807577.10000002</v>
      </c>
      <c r="J13" s="480">
        <v>45467</v>
      </c>
      <c r="R13" s="75">
        <v>43845</v>
      </c>
      <c r="S13" s="477">
        <v>506.83148199999999</v>
      </c>
      <c r="T13" s="76">
        <v>2348102</v>
      </c>
    </row>
    <row r="14" spans="2:20">
      <c r="B14" s="75">
        <v>37496</v>
      </c>
      <c r="C14" s="477">
        <v>14.343838999999999</v>
      </c>
      <c r="D14" s="76">
        <v>18886336</v>
      </c>
      <c r="R14" s="75">
        <v>43846</v>
      </c>
      <c r="S14" s="477">
        <v>504.70468099999999</v>
      </c>
      <c r="T14" s="76">
        <v>2107442</v>
      </c>
    </row>
    <row r="15" spans="2:20" ht="15" thickBot="1">
      <c r="B15" s="75">
        <v>37497</v>
      </c>
      <c r="C15" s="477">
        <v>14.701808</v>
      </c>
      <c r="D15" s="76">
        <v>17584928</v>
      </c>
      <c r="F15" s="248" t="s">
        <v>457</v>
      </c>
      <c r="G15" s="249" t="s">
        <v>458</v>
      </c>
      <c r="R15" s="75">
        <v>43847</v>
      </c>
      <c r="S15" s="477">
        <v>509.426331</v>
      </c>
      <c r="T15" s="76">
        <v>4555694</v>
      </c>
    </row>
    <row r="16" spans="2:20" ht="15" thickTop="1">
      <c r="B16" s="75">
        <v>37498</v>
      </c>
      <c r="C16" s="477">
        <v>14.866179000000001</v>
      </c>
      <c r="D16" s="76">
        <v>28226144</v>
      </c>
      <c r="F16" s="250" t="s">
        <v>423</v>
      </c>
      <c r="G16" s="251">
        <v>0.60719999999999996</v>
      </c>
      <c r="R16" s="75">
        <v>43850</v>
      </c>
      <c r="S16" s="477">
        <v>501.30166600000001</v>
      </c>
      <c r="T16" s="76">
        <v>10272118</v>
      </c>
    </row>
    <row r="17" spans="2:20">
      <c r="B17" s="75">
        <v>37501</v>
      </c>
      <c r="C17" s="477">
        <v>15.888909</v>
      </c>
      <c r="D17" s="76">
        <v>39154536</v>
      </c>
      <c r="F17" s="252" t="s">
        <v>565</v>
      </c>
      <c r="G17" s="253">
        <v>0.33710000000000001</v>
      </c>
      <c r="R17" s="75">
        <v>43851</v>
      </c>
      <c r="S17" s="477">
        <v>496.877747</v>
      </c>
      <c r="T17" s="76">
        <v>2640668</v>
      </c>
    </row>
    <row r="18" spans="2:20">
      <c r="B18" s="75">
        <v>37502</v>
      </c>
      <c r="C18" s="477">
        <v>15.567477</v>
      </c>
      <c r="D18" s="76">
        <v>15785200</v>
      </c>
      <c r="F18" s="254" t="s">
        <v>566</v>
      </c>
      <c r="G18" s="255">
        <v>5.57E-2</v>
      </c>
      <c r="R18" s="75">
        <v>43852</v>
      </c>
      <c r="S18" s="477">
        <v>502.49279799999999</v>
      </c>
      <c r="T18" s="76">
        <v>4402650</v>
      </c>
    </row>
    <row r="19" spans="2:20">
      <c r="B19" s="75">
        <v>37503</v>
      </c>
      <c r="C19" s="477">
        <v>15.435983999999999</v>
      </c>
      <c r="D19" s="76">
        <v>25434152</v>
      </c>
      <c r="F19" s="252"/>
      <c r="G19" s="253"/>
      <c r="R19" s="75">
        <v>43853</v>
      </c>
      <c r="S19" s="477">
        <v>509.55407700000001</v>
      </c>
      <c r="T19" s="76">
        <v>6089397</v>
      </c>
    </row>
    <row r="20" spans="2:20">
      <c r="B20" s="75">
        <v>37504</v>
      </c>
      <c r="C20" s="477">
        <v>15.333712999999999</v>
      </c>
      <c r="D20" s="76">
        <v>14348224</v>
      </c>
      <c r="F20" s="244"/>
      <c r="G20" s="256"/>
      <c r="R20" s="75">
        <v>43854</v>
      </c>
      <c r="S20" s="477">
        <v>518.73016399999995</v>
      </c>
      <c r="T20" s="76">
        <v>3551260</v>
      </c>
    </row>
    <row r="21" spans="2:20">
      <c r="B21" s="75">
        <v>37505</v>
      </c>
      <c r="C21" s="477">
        <v>14.862515</v>
      </c>
      <c r="D21" s="76">
        <v>10984336</v>
      </c>
      <c r="F21" s="244"/>
      <c r="G21" s="256"/>
      <c r="R21" s="75">
        <v>43857</v>
      </c>
      <c r="S21" s="477">
        <v>515.87048300000004</v>
      </c>
      <c r="T21" s="76">
        <v>2450421</v>
      </c>
    </row>
    <row r="22" spans="2:20">
      <c r="B22" s="75">
        <v>37508</v>
      </c>
      <c r="C22" s="477">
        <v>15.498082999999999</v>
      </c>
      <c r="D22" s="76">
        <v>13656184</v>
      </c>
      <c r="R22" s="75">
        <v>43858</v>
      </c>
      <c r="S22" s="477">
        <v>513.39520300000004</v>
      </c>
      <c r="T22" s="76">
        <v>5330709</v>
      </c>
    </row>
    <row r="23" spans="2:20">
      <c r="B23" s="75">
        <v>37510</v>
      </c>
      <c r="C23" s="477">
        <v>15.983879999999999</v>
      </c>
      <c r="D23" s="76">
        <v>11303688</v>
      </c>
      <c r="J23" s="88"/>
      <c r="R23" s="75">
        <v>43859</v>
      </c>
      <c r="S23" s="477">
        <v>519.71179199999995</v>
      </c>
      <c r="T23" s="76">
        <v>4281329</v>
      </c>
    </row>
    <row r="24" spans="2:20">
      <c r="B24" s="75">
        <v>37511</v>
      </c>
      <c r="C24" s="477">
        <v>15.651484999999999</v>
      </c>
      <c r="D24" s="76">
        <v>7920448</v>
      </c>
      <c r="J24" s="88"/>
      <c r="R24" s="75">
        <v>43860</v>
      </c>
      <c r="S24" s="477">
        <v>518.85827600000005</v>
      </c>
      <c r="T24" s="76">
        <v>3334901</v>
      </c>
    </row>
    <row r="25" spans="2:20" ht="28.8">
      <c r="B25" s="75">
        <v>37512</v>
      </c>
      <c r="C25" s="477">
        <v>14.818688</v>
      </c>
      <c r="D25" s="76">
        <v>8264520</v>
      </c>
      <c r="F25" t="s">
        <v>430</v>
      </c>
      <c r="G25" t="s">
        <v>432</v>
      </c>
      <c r="H25" t="s">
        <v>431</v>
      </c>
      <c r="I25" t="s">
        <v>457</v>
      </c>
      <c r="J25" s="88" t="s">
        <v>459</v>
      </c>
      <c r="R25" s="75">
        <v>43861</v>
      </c>
      <c r="S25" s="477">
        <v>504.81668100000002</v>
      </c>
      <c r="T25" s="76">
        <v>3590768</v>
      </c>
    </row>
    <row r="26" spans="2:20">
      <c r="B26" s="75">
        <v>37515</v>
      </c>
      <c r="C26" s="477">
        <v>14.829649</v>
      </c>
      <c r="D26" s="76">
        <v>7619640</v>
      </c>
      <c r="H26" s="177"/>
      <c r="J26" s="89"/>
      <c r="M26" s="177"/>
      <c r="R26" s="75">
        <v>43864</v>
      </c>
      <c r="S26" s="477">
        <v>494.31720000000001</v>
      </c>
      <c r="T26" s="76">
        <v>4024193</v>
      </c>
    </row>
    <row r="27" spans="2:20">
      <c r="B27" s="75">
        <v>37516</v>
      </c>
      <c r="C27" s="477">
        <v>15.819502999999999</v>
      </c>
      <c r="D27" s="76">
        <v>16517320</v>
      </c>
      <c r="H27" s="177"/>
      <c r="J27" s="89"/>
      <c r="M27" s="177"/>
      <c r="R27" s="75">
        <v>43865</v>
      </c>
      <c r="S27" s="477">
        <v>500.63385</v>
      </c>
      <c r="T27" s="76">
        <v>3246094</v>
      </c>
    </row>
    <row r="28" spans="2:20">
      <c r="B28" s="75">
        <v>37517</v>
      </c>
      <c r="C28" s="477">
        <v>15.260654000000001</v>
      </c>
      <c r="D28" s="76">
        <v>13866808</v>
      </c>
      <c r="H28" s="177"/>
      <c r="J28" s="89"/>
      <c r="M28" s="177"/>
      <c r="R28" s="75">
        <v>43866</v>
      </c>
      <c r="S28" s="477">
        <v>508.40167200000002</v>
      </c>
      <c r="T28" s="76">
        <v>3006324</v>
      </c>
    </row>
    <row r="29" spans="2:20">
      <c r="B29" s="75">
        <v>37518</v>
      </c>
      <c r="C29" s="477">
        <v>14.979407</v>
      </c>
      <c r="D29" s="76">
        <v>14604872</v>
      </c>
      <c r="M29" s="177"/>
      <c r="R29" s="75">
        <v>43867</v>
      </c>
      <c r="S29" s="477">
        <v>511.90142800000001</v>
      </c>
      <c r="T29" s="76">
        <v>4704968</v>
      </c>
    </row>
    <row r="30" spans="2:20">
      <c r="B30" s="75">
        <v>37519</v>
      </c>
      <c r="C30" s="477">
        <v>15.326397999999999</v>
      </c>
      <c r="D30" s="76">
        <v>21109560</v>
      </c>
      <c r="M30" s="177"/>
      <c r="R30" s="75">
        <v>43868</v>
      </c>
      <c r="S30" s="477">
        <v>518.73016399999995</v>
      </c>
      <c r="T30" s="76">
        <v>2865379</v>
      </c>
    </row>
    <row r="31" spans="2:20">
      <c r="B31" s="75">
        <v>37522</v>
      </c>
      <c r="C31" s="477">
        <v>15.194909000000001</v>
      </c>
      <c r="D31" s="76">
        <v>15071736</v>
      </c>
      <c r="J31" s="88"/>
      <c r="M31" s="177"/>
      <c r="R31" s="75">
        <v>43871</v>
      </c>
      <c r="S31" s="477">
        <v>516.34002699999996</v>
      </c>
      <c r="T31" s="76">
        <v>2286213</v>
      </c>
    </row>
    <row r="32" spans="2:20" ht="15" thickBot="1">
      <c r="B32" s="75">
        <v>37523</v>
      </c>
      <c r="C32" s="477">
        <v>14.906356000000001</v>
      </c>
      <c r="D32" s="76">
        <v>8139496</v>
      </c>
      <c r="J32" s="88"/>
      <c r="M32" s="177"/>
      <c r="R32" s="75">
        <v>43872</v>
      </c>
      <c r="S32" s="477">
        <v>521.24816899999996</v>
      </c>
      <c r="T32" s="76">
        <v>2458748</v>
      </c>
    </row>
    <row r="33" spans="2:20" ht="15" thickBot="1">
      <c r="B33" s="75">
        <v>37524</v>
      </c>
      <c r="C33" s="477">
        <v>15.260654000000001</v>
      </c>
      <c r="D33" s="76">
        <v>13057920</v>
      </c>
      <c r="F33" s="485" t="s">
        <v>547</v>
      </c>
      <c r="G33" s="486" t="s">
        <v>548</v>
      </c>
      <c r="H33" s="487">
        <v>44.26</v>
      </c>
      <c r="I33" s="487">
        <v>44.26</v>
      </c>
      <c r="J33" s="487">
        <v>44.35</v>
      </c>
      <c r="K33" s="487">
        <v>44.35</v>
      </c>
      <c r="L33" s="487">
        <v>44.35</v>
      </c>
      <c r="M33" s="487">
        <v>44.35</v>
      </c>
      <c r="N33" s="487">
        <v>44.35</v>
      </c>
      <c r="O33" s="488">
        <v>44.35</v>
      </c>
      <c r="R33" s="75">
        <v>43873</v>
      </c>
      <c r="S33" s="477">
        <v>524.19311500000003</v>
      </c>
      <c r="T33" s="76">
        <v>4873027</v>
      </c>
    </row>
    <row r="34" spans="2:20" ht="15" thickBot="1">
      <c r="B34" s="75">
        <v>37525</v>
      </c>
      <c r="C34" s="477">
        <v>15.688008999999999</v>
      </c>
      <c r="D34" s="76">
        <v>12918456</v>
      </c>
      <c r="F34" s="478" t="s">
        <v>549</v>
      </c>
      <c r="G34" s="481" t="s">
        <v>548</v>
      </c>
      <c r="H34" s="479">
        <v>16.46</v>
      </c>
      <c r="I34" s="479">
        <v>16.46</v>
      </c>
      <c r="J34" s="479">
        <v>16.46</v>
      </c>
      <c r="K34" s="479">
        <v>16.46</v>
      </c>
      <c r="L34" s="479">
        <v>16.46</v>
      </c>
      <c r="M34" s="479">
        <v>16.46</v>
      </c>
      <c r="N34" s="479">
        <v>16.46</v>
      </c>
      <c r="O34" s="489">
        <v>16.46</v>
      </c>
      <c r="R34" s="75">
        <v>43874</v>
      </c>
      <c r="S34" s="477">
        <v>522.78472899999997</v>
      </c>
      <c r="T34" s="76">
        <v>2090363</v>
      </c>
    </row>
    <row r="35" spans="2:20" ht="15" thickBot="1">
      <c r="B35" s="75">
        <v>37526</v>
      </c>
      <c r="C35" s="477">
        <v>15.998487000000001</v>
      </c>
      <c r="D35" s="76">
        <v>20531680</v>
      </c>
      <c r="F35" s="482" t="s">
        <v>550</v>
      </c>
      <c r="G35" s="481" t="s">
        <v>548</v>
      </c>
      <c r="H35" s="483">
        <v>60.72</v>
      </c>
      <c r="I35" s="483">
        <v>60.72</v>
      </c>
      <c r="J35" s="483">
        <v>60.81</v>
      </c>
      <c r="K35" s="483">
        <v>60.81</v>
      </c>
      <c r="L35" s="483">
        <v>60.81</v>
      </c>
      <c r="M35" s="483">
        <v>60.81</v>
      </c>
      <c r="N35" s="483">
        <v>60.81</v>
      </c>
      <c r="O35" s="490">
        <v>60.81</v>
      </c>
      <c r="R35" s="75">
        <v>43875</v>
      </c>
      <c r="S35" s="477">
        <v>530.63769500000001</v>
      </c>
      <c r="T35" s="76">
        <v>3650630</v>
      </c>
    </row>
    <row r="36" spans="2:20" ht="15" thickBot="1">
      <c r="B36" s="75">
        <v>37529</v>
      </c>
      <c r="C36" s="477">
        <v>15.366585000000001</v>
      </c>
      <c r="D36" s="76">
        <v>11870704</v>
      </c>
      <c r="F36" s="478" t="s">
        <v>551</v>
      </c>
      <c r="G36" s="481" t="s">
        <v>548</v>
      </c>
      <c r="H36" s="479">
        <v>10.039999999999999</v>
      </c>
      <c r="I36" s="479">
        <v>8.9600000000000009</v>
      </c>
      <c r="J36" s="479">
        <v>8.15</v>
      </c>
      <c r="K36" s="479">
        <v>7.98</v>
      </c>
      <c r="L36" s="479">
        <v>8.26</v>
      </c>
      <c r="M36" s="479">
        <v>8.27</v>
      </c>
      <c r="N36" s="479">
        <v>7.99</v>
      </c>
      <c r="O36" s="489">
        <v>8.5299999999999994</v>
      </c>
      <c r="R36" s="75">
        <v>43878</v>
      </c>
      <c r="S36" s="477">
        <v>523.63824499999998</v>
      </c>
      <c r="T36" s="76">
        <v>2190578</v>
      </c>
    </row>
    <row r="37" spans="2:20" ht="15" thickBot="1">
      <c r="B37" s="75">
        <v>37530</v>
      </c>
      <c r="C37" s="477">
        <v>15.048804000000001</v>
      </c>
      <c r="D37" s="76">
        <v>17145984</v>
      </c>
      <c r="F37" s="478" t="s">
        <v>552</v>
      </c>
      <c r="G37" s="481" t="s">
        <v>548</v>
      </c>
      <c r="H37" s="479">
        <v>5.7</v>
      </c>
      <c r="I37" s="479">
        <v>6.14</v>
      </c>
      <c r="J37" s="479">
        <v>6.39</v>
      </c>
      <c r="K37" s="479">
        <v>6.6</v>
      </c>
      <c r="L37" s="479">
        <v>6.51</v>
      </c>
      <c r="M37" s="479">
        <v>5.96</v>
      </c>
      <c r="N37" s="479">
        <v>6.08</v>
      </c>
      <c r="O37" s="489">
        <v>6.34</v>
      </c>
      <c r="R37" s="75">
        <v>43879</v>
      </c>
      <c r="S37" s="477">
        <v>518.17523200000005</v>
      </c>
      <c r="T37" s="76">
        <v>5237465</v>
      </c>
    </row>
    <row r="38" spans="2:20" ht="15" thickBot="1">
      <c r="B38" s="75">
        <v>37532</v>
      </c>
      <c r="C38" s="477">
        <v>15.205859999999999</v>
      </c>
      <c r="D38" s="76">
        <v>15460552</v>
      </c>
      <c r="F38" s="478" t="s">
        <v>553</v>
      </c>
      <c r="G38" s="481" t="s">
        <v>548</v>
      </c>
      <c r="H38" s="479">
        <v>0</v>
      </c>
      <c r="I38" s="479">
        <v>0</v>
      </c>
      <c r="J38" s="479">
        <v>0</v>
      </c>
      <c r="K38" s="479">
        <v>0</v>
      </c>
      <c r="L38" s="479">
        <v>0</v>
      </c>
      <c r="M38" s="479">
        <v>0</v>
      </c>
      <c r="N38" s="479">
        <v>0</v>
      </c>
      <c r="O38" s="489">
        <v>0</v>
      </c>
      <c r="R38" s="75">
        <v>43880</v>
      </c>
      <c r="S38" s="477">
        <v>517.06567399999994</v>
      </c>
      <c r="T38" s="76">
        <v>3799862</v>
      </c>
    </row>
    <row r="39" spans="2:20" ht="15" thickBot="1">
      <c r="B39" s="75">
        <v>37533</v>
      </c>
      <c r="C39" s="477">
        <v>14.365762</v>
      </c>
      <c r="D39" s="76">
        <v>33943336</v>
      </c>
      <c r="F39" s="484" t="s">
        <v>554</v>
      </c>
      <c r="G39" s="481" t="s">
        <v>548</v>
      </c>
      <c r="H39" s="479">
        <v>17.170000000000002</v>
      </c>
      <c r="I39" s="479">
        <v>18.29</v>
      </c>
      <c r="J39" s="479">
        <v>18.920000000000002</v>
      </c>
      <c r="K39" s="479">
        <v>18.98</v>
      </c>
      <c r="L39" s="479">
        <v>18.8</v>
      </c>
      <c r="M39" s="479">
        <v>19.420000000000002</v>
      </c>
      <c r="N39" s="479">
        <v>19.649999999999999</v>
      </c>
      <c r="O39" s="489">
        <v>18.45</v>
      </c>
      <c r="R39" s="75">
        <v>43881</v>
      </c>
      <c r="S39" s="477">
        <v>519.02886999999998</v>
      </c>
      <c r="T39" s="76">
        <v>4820313</v>
      </c>
    </row>
    <row r="40" spans="2:20" ht="15" thickBot="1">
      <c r="B40" s="75">
        <v>37536</v>
      </c>
      <c r="C40" s="477">
        <v>14.424200000000001</v>
      </c>
      <c r="D40" s="76">
        <v>13186408</v>
      </c>
      <c r="F40" s="478" t="s">
        <v>555</v>
      </c>
      <c r="G40" s="481" t="s">
        <v>548</v>
      </c>
      <c r="H40" s="479">
        <v>0.8</v>
      </c>
      <c r="I40" s="479">
        <v>0.78</v>
      </c>
      <c r="J40" s="479">
        <v>0.76</v>
      </c>
      <c r="K40" s="479">
        <v>0.77</v>
      </c>
      <c r="L40" s="479">
        <v>0.87</v>
      </c>
      <c r="M40" s="479">
        <v>0.91</v>
      </c>
      <c r="N40" s="479">
        <v>0.9</v>
      </c>
      <c r="O40" s="489">
        <v>0.92</v>
      </c>
      <c r="R40" s="75">
        <v>43885</v>
      </c>
      <c r="S40" s="477">
        <v>508.01754799999998</v>
      </c>
      <c r="T40" s="76">
        <v>4070143</v>
      </c>
    </row>
    <row r="41" spans="2:20" ht="15" thickBot="1">
      <c r="B41" s="75">
        <v>37537</v>
      </c>
      <c r="C41" s="477">
        <v>14.910007</v>
      </c>
      <c r="D41" s="76">
        <v>17057016</v>
      </c>
      <c r="F41" s="482" t="s">
        <v>556</v>
      </c>
      <c r="G41" s="481" t="s">
        <v>548</v>
      </c>
      <c r="H41" s="483">
        <v>33.71</v>
      </c>
      <c r="I41" s="483">
        <v>34.17</v>
      </c>
      <c r="J41" s="483">
        <v>34.22</v>
      </c>
      <c r="K41" s="483">
        <v>34.33</v>
      </c>
      <c r="L41" s="483">
        <v>34.44</v>
      </c>
      <c r="M41" s="483">
        <v>34.56</v>
      </c>
      <c r="N41" s="483">
        <v>34.619999999999997</v>
      </c>
      <c r="O41" s="490">
        <v>34.24</v>
      </c>
      <c r="R41" s="75">
        <v>43886</v>
      </c>
      <c r="S41" s="477">
        <v>497.17687999999998</v>
      </c>
      <c r="T41" s="76">
        <v>5525575</v>
      </c>
    </row>
    <row r="42" spans="2:20" ht="15" thickBot="1">
      <c r="B42" s="75">
        <v>37538</v>
      </c>
      <c r="C42" s="477">
        <v>14.489953</v>
      </c>
      <c r="D42" s="76">
        <v>14124008</v>
      </c>
      <c r="F42" s="478" t="s">
        <v>557</v>
      </c>
      <c r="G42" s="481" t="s">
        <v>548</v>
      </c>
      <c r="H42" s="479">
        <v>0.41</v>
      </c>
      <c r="I42" s="479">
        <v>0.38</v>
      </c>
      <c r="J42" s="479">
        <v>0.36</v>
      </c>
      <c r="K42" s="479">
        <v>0.34</v>
      </c>
      <c r="L42" s="479">
        <v>0.34</v>
      </c>
      <c r="M42" s="479">
        <v>0.28000000000000003</v>
      </c>
      <c r="N42" s="479">
        <v>0.27</v>
      </c>
      <c r="O42" s="489">
        <v>0.28000000000000003</v>
      </c>
      <c r="R42" s="75">
        <v>43887</v>
      </c>
      <c r="S42" s="477">
        <v>498.158478</v>
      </c>
      <c r="T42" s="76">
        <v>5460070</v>
      </c>
    </row>
    <row r="43" spans="2:20" ht="15" thickBot="1">
      <c r="B43" s="75">
        <v>37539</v>
      </c>
      <c r="C43" s="477">
        <v>14.606835</v>
      </c>
      <c r="D43" s="76">
        <v>11842288</v>
      </c>
      <c r="F43" s="478" t="s">
        <v>558</v>
      </c>
      <c r="G43" s="481" t="s">
        <v>548</v>
      </c>
      <c r="H43" s="479">
        <v>4.2</v>
      </c>
      <c r="I43" s="479">
        <v>3.83</v>
      </c>
      <c r="J43" s="479">
        <v>3.69</v>
      </c>
      <c r="K43" s="479">
        <v>3.6</v>
      </c>
      <c r="L43" s="479">
        <v>3.54</v>
      </c>
      <c r="M43" s="479">
        <v>3.45</v>
      </c>
      <c r="N43" s="479">
        <v>3.41</v>
      </c>
      <c r="O43" s="489">
        <v>3.68</v>
      </c>
      <c r="R43" s="75">
        <v>43888</v>
      </c>
      <c r="S43" s="477">
        <v>489.153076</v>
      </c>
      <c r="T43" s="76">
        <v>4078174</v>
      </c>
    </row>
    <row r="44" spans="2:20" ht="15" thickBot="1">
      <c r="B44" s="75">
        <v>37540</v>
      </c>
      <c r="C44" s="477">
        <v>14.910007</v>
      </c>
      <c r="D44" s="76">
        <v>12892512</v>
      </c>
      <c r="F44" s="478" t="s">
        <v>559</v>
      </c>
      <c r="G44" s="481" t="s">
        <v>548</v>
      </c>
      <c r="H44" s="479">
        <v>0.55000000000000004</v>
      </c>
      <c r="I44" s="479">
        <v>0.52</v>
      </c>
      <c r="J44" s="479">
        <v>0.51</v>
      </c>
      <c r="K44" s="479">
        <v>0.51</v>
      </c>
      <c r="L44" s="479">
        <v>0.51</v>
      </c>
      <c r="M44" s="479">
        <v>0.5</v>
      </c>
      <c r="N44" s="479">
        <v>0.51</v>
      </c>
      <c r="O44" s="489">
        <v>0.53</v>
      </c>
      <c r="R44" s="75">
        <v>43889</v>
      </c>
      <c r="S44" s="477">
        <v>456.11889600000001</v>
      </c>
      <c r="T44" s="76">
        <v>7894806</v>
      </c>
    </row>
    <row r="45" spans="2:20" ht="15" thickBot="1">
      <c r="B45" s="75">
        <v>37543</v>
      </c>
      <c r="C45" s="477">
        <v>15.154726</v>
      </c>
      <c r="D45" s="76">
        <v>17501128</v>
      </c>
      <c r="F45" s="484" t="s">
        <v>560</v>
      </c>
      <c r="G45" s="481" t="s">
        <v>548</v>
      </c>
      <c r="H45" s="479">
        <v>0</v>
      </c>
      <c r="I45" s="479">
        <v>0</v>
      </c>
      <c r="J45" s="479">
        <v>0</v>
      </c>
      <c r="K45" s="479">
        <v>0</v>
      </c>
      <c r="L45" s="479">
        <v>0</v>
      </c>
      <c r="M45" s="479">
        <v>0</v>
      </c>
      <c r="N45" s="479">
        <v>0</v>
      </c>
      <c r="O45" s="489">
        <v>0</v>
      </c>
      <c r="R45" s="75">
        <v>43892</v>
      </c>
      <c r="S45" s="477">
        <v>469.22167999999999</v>
      </c>
      <c r="T45" s="76">
        <v>8175982</v>
      </c>
    </row>
    <row r="46" spans="2:20" ht="15" thickBot="1">
      <c r="B46" s="75">
        <v>37545</v>
      </c>
      <c r="C46" s="477">
        <v>14.920961999999999</v>
      </c>
      <c r="D46" s="76">
        <v>11582552</v>
      </c>
      <c r="F46" s="478" t="s">
        <v>561</v>
      </c>
      <c r="G46" s="481" t="s">
        <v>548</v>
      </c>
      <c r="H46" s="479">
        <v>0.41</v>
      </c>
      <c r="I46" s="479">
        <v>0.38</v>
      </c>
      <c r="J46" s="479">
        <v>0.41</v>
      </c>
      <c r="K46" s="479">
        <v>0.4</v>
      </c>
      <c r="L46" s="479">
        <v>0.36</v>
      </c>
      <c r="M46" s="479">
        <v>0.39</v>
      </c>
      <c r="N46" s="479">
        <v>0.37</v>
      </c>
      <c r="O46" s="489">
        <v>0.46</v>
      </c>
      <c r="R46" s="75">
        <v>43893</v>
      </c>
      <c r="S46" s="477">
        <v>482.32427999999999</v>
      </c>
      <c r="T46" s="76">
        <v>4682284</v>
      </c>
    </row>
    <row r="47" spans="2:20" ht="15" thickBot="1">
      <c r="B47" s="75">
        <v>37546</v>
      </c>
      <c r="C47" s="477">
        <v>15.472909</v>
      </c>
      <c r="D47" s="76">
        <v>17761400</v>
      </c>
      <c r="F47" s="482" t="s">
        <v>562</v>
      </c>
      <c r="G47" s="481" t="s">
        <v>548</v>
      </c>
      <c r="H47" s="483">
        <v>5.57</v>
      </c>
      <c r="I47" s="483">
        <v>5.1100000000000003</v>
      </c>
      <c r="J47" s="483">
        <v>4.97</v>
      </c>
      <c r="K47" s="483">
        <v>4.8499999999999996</v>
      </c>
      <c r="L47" s="483">
        <v>4.75</v>
      </c>
      <c r="M47" s="483">
        <v>4.62</v>
      </c>
      <c r="N47" s="483">
        <v>4.5599999999999996</v>
      </c>
      <c r="O47" s="490">
        <v>4.95</v>
      </c>
      <c r="R47" s="75">
        <v>43894</v>
      </c>
      <c r="S47" s="477">
        <v>480.65972900000003</v>
      </c>
      <c r="T47" s="76">
        <v>5175180</v>
      </c>
    </row>
    <row r="48" spans="2:20" ht="15" thickBot="1">
      <c r="B48" s="75">
        <v>37547</v>
      </c>
      <c r="C48" s="477">
        <v>16.083725000000001</v>
      </c>
      <c r="D48" s="76">
        <v>34027640</v>
      </c>
      <c r="F48" s="478" t="s">
        <v>563</v>
      </c>
      <c r="G48" s="481" t="s">
        <v>548</v>
      </c>
      <c r="H48" s="479">
        <v>39</v>
      </c>
      <c r="I48" s="479">
        <v>39</v>
      </c>
      <c r="J48" s="479">
        <v>39</v>
      </c>
      <c r="K48" s="479">
        <v>39</v>
      </c>
      <c r="L48" s="479">
        <v>39</v>
      </c>
      <c r="M48" s="479">
        <v>39</v>
      </c>
      <c r="N48" s="479">
        <v>39</v>
      </c>
      <c r="O48" s="489">
        <v>39</v>
      </c>
      <c r="R48" s="75">
        <v>43895</v>
      </c>
      <c r="S48" s="477">
        <v>492.01263399999999</v>
      </c>
      <c r="T48" s="76">
        <v>6061347</v>
      </c>
    </row>
    <row r="49" spans="2:20" ht="15" thickBot="1">
      <c r="B49" s="75">
        <v>37550</v>
      </c>
      <c r="C49" s="477">
        <v>15.76728</v>
      </c>
      <c r="D49" s="76">
        <v>29538288</v>
      </c>
      <c r="F49" s="482" t="s">
        <v>564</v>
      </c>
      <c r="G49" s="481" t="s">
        <v>548</v>
      </c>
      <c r="H49" s="483">
        <v>100</v>
      </c>
      <c r="I49" s="483">
        <v>100</v>
      </c>
      <c r="J49" s="483">
        <v>100</v>
      </c>
      <c r="K49" s="483">
        <v>100</v>
      </c>
      <c r="L49" s="483">
        <v>100</v>
      </c>
      <c r="M49" s="483">
        <v>100</v>
      </c>
      <c r="N49" s="483">
        <v>100</v>
      </c>
      <c r="O49" s="490">
        <v>100</v>
      </c>
      <c r="R49" s="75">
        <v>43896</v>
      </c>
      <c r="S49" s="477">
        <v>483.30581699999999</v>
      </c>
      <c r="T49" s="76">
        <v>3288548</v>
      </c>
    </row>
    <row r="50" spans="2:20">
      <c r="B50" s="75">
        <v>37551</v>
      </c>
      <c r="C50" s="477">
        <v>12.886118</v>
      </c>
      <c r="D50" s="76">
        <v>125442440</v>
      </c>
      <c r="F50" s="177"/>
      <c r="R50" s="75">
        <v>43899</v>
      </c>
      <c r="S50" s="477">
        <v>461.32586700000002</v>
      </c>
      <c r="T50" s="76">
        <v>3699776</v>
      </c>
    </row>
    <row r="51" spans="2:20">
      <c r="B51" s="75">
        <v>37552</v>
      </c>
      <c r="C51" s="477">
        <v>12.297369</v>
      </c>
      <c r="D51" s="76">
        <v>90007952</v>
      </c>
      <c r="F51" s="177"/>
      <c r="R51" s="75">
        <v>43901</v>
      </c>
      <c r="S51" s="477">
        <v>458.21014400000001</v>
      </c>
      <c r="T51" s="76">
        <v>4850031</v>
      </c>
    </row>
    <row r="52" spans="2:20">
      <c r="B52" s="75">
        <v>37553</v>
      </c>
      <c r="C52" s="477">
        <v>11.929411</v>
      </c>
      <c r="D52" s="76">
        <v>59089792</v>
      </c>
      <c r="F52" s="177"/>
      <c r="R52" s="75">
        <v>43902</v>
      </c>
      <c r="S52" s="477">
        <v>421.12136800000002</v>
      </c>
      <c r="T52" s="76">
        <v>5321388</v>
      </c>
    </row>
    <row r="53" spans="2:20">
      <c r="B53" s="75">
        <v>37554</v>
      </c>
      <c r="C53" s="477">
        <v>12.028756</v>
      </c>
      <c r="D53" s="76">
        <v>49617192</v>
      </c>
      <c r="R53" s="75">
        <v>43903</v>
      </c>
      <c r="S53" s="477">
        <v>420.73724399999998</v>
      </c>
      <c r="T53" s="76">
        <v>6859998</v>
      </c>
    </row>
    <row r="54" spans="2:20" ht="15" thickBot="1">
      <c r="B54" s="75">
        <v>37557</v>
      </c>
      <c r="C54" s="477">
        <v>11.94781</v>
      </c>
      <c r="D54" s="76">
        <v>31907544</v>
      </c>
      <c r="R54" s="75">
        <v>43906</v>
      </c>
      <c r="S54" s="477">
        <v>384.71560699999998</v>
      </c>
      <c r="T54" s="76">
        <v>5281571</v>
      </c>
    </row>
    <row r="55" spans="2:20" ht="15" thickBot="1">
      <c r="B55" s="75">
        <v>37558</v>
      </c>
      <c r="C55" s="477">
        <v>12.087638</v>
      </c>
      <c r="D55" s="76">
        <v>21697616</v>
      </c>
      <c r="F55" s="485" t="s">
        <v>547</v>
      </c>
      <c r="G55" s="487">
        <v>44.26</v>
      </c>
      <c r="R55" s="75">
        <v>43907</v>
      </c>
      <c r="S55" s="477">
        <v>384.67297400000001</v>
      </c>
      <c r="T55" s="76">
        <v>5148153</v>
      </c>
    </row>
    <row r="56" spans="2:20" ht="15" thickBot="1">
      <c r="B56" s="75">
        <v>37559</v>
      </c>
      <c r="C56" s="477">
        <v>11.785907999999999</v>
      </c>
      <c r="D56" s="76">
        <v>26527136</v>
      </c>
      <c r="F56" s="478" t="s">
        <v>549</v>
      </c>
      <c r="G56" s="479">
        <v>16.46</v>
      </c>
      <c r="R56" s="75">
        <v>43908</v>
      </c>
      <c r="S56" s="477">
        <v>370.67392000000001</v>
      </c>
      <c r="T56" s="76">
        <v>4936397</v>
      </c>
    </row>
    <row r="57" spans="2:20" ht="15" thickBot="1">
      <c r="B57" s="75">
        <v>37560</v>
      </c>
      <c r="C57" s="477">
        <v>12.0214</v>
      </c>
      <c r="D57" s="76">
        <v>18102504</v>
      </c>
      <c r="F57" s="478" t="s">
        <v>551</v>
      </c>
      <c r="G57" s="479">
        <v>10.039999999999999</v>
      </c>
      <c r="R57" s="75">
        <v>43909</v>
      </c>
      <c r="S57" s="477">
        <v>352.91918900000002</v>
      </c>
      <c r="T57" s="76">
        <v>9270044</v>
      </c>
    </row>
    <row r="58" spans="2:20" ht="15" thickBot="1">
      <c r="B58" s="75">
        <v>37561</v>
      </c>
      <c r="C58" s="477">
        <v>11.774867</v>
      </c>
      <c r="D58" s="76">
        <v>25972520</v>
      </c>
      <c r="F58" s="478" t="s">
        <v>552</v>
      </c>
      <c r="G58" s="479">
        <v>5.7</v>
      </c>
      <c r="R58" s="75">
        <v>43910</v>
      </c>
      <c r="S58" s="477">
        <v>379.764679</v>
      </c>
      <c r="T58" s="76">
        <v>11916337</v>
      </c>
    </row>
    <row r="59" spans="2:20" ht="15" thickBot="1">
      <c r="B59" s="75">
        <v>37564</v>
      </c>
      <c r="C59" s="477">
        <v>11.914687000000001</v>
      </c>
      <c r="D59" s="76">
        <v>4551696</v>
      </c>
      <c r="F59" s="478" t="s">
        <v>553</v>
      </c>
      <c r="G59" s="479">
        <v>0</v>
      </c>
      <c r="R59" s="75">
        <v>43913</v>
      </c>
      <c r="S59" s="477">
        <v>356.07739299999997</v>
      </c>
      <c r="T59" s="76">
        <v>9525470</v>
      </c>
    </row>
    <row r="60" spans="2:20" ht="15" thickBot="1">
      <c r="B60" s="75">
        <v>37565</v>
      </c>
      <c r="C60" s="477">
        <v>12.003002</v>
      </c>
      <c r="D60" s="76">
        <v>13458432</v>
      </c>
      <c r="F60" s="484" t="s">
        <v>554</v>
      </c>
      <c r="G60" s="479">
        <v>17.170000000000002</v>
      </c>
      <c r="R60" s="75">
        <v>43914</v>
      </c>
      <c r="S60" s="477">
        <v>377.331909</v>
      </c>
      <c r="T60" s="76">
        <v>9915953</v>
      </c>
    </row>
    <row r="61" spans="2:20" ht="15" thickBot="1">
      <c r="B61" s="75">
        <v>37567</v>
      </c>
      <c r="C61" s="477">
        <v>12.025080000000001</v>
      </c>
      <c r="D61" s="76">
        <v>17344632</v>
      </c>
      <c r="F61" s="478" t="s">
        <v>555</v>
      </c>
      <c r="G61" s="479">
        <v>0.8</v>
      </c>
      <c r="R61" s="75">
        <v>43915</v>
      </c>
      <c r="S61" s="477">
        <v>390.60537699999998</v>
      </c>
      <c r="T61" s="76">
        <v>11976272</v>
      </c>
    </row>
    <row r="62" spans="2:20" ht="15" thickBot="1">
      <c r="B62" s="75">
        <v>37568</v>
      </c>
      <c r="C62" s="477">
        <v>11.944131</v>
      </c>
      <c r="D62" s="76">
        <v>8507000</v>
      </c>
      <c r="F62" s="482" t="s">
        <v>562</v>
      </c>
      <c r="G62" s="483">
        <v>5.57</v>
      </c>
      <c r="R62" s="75">
        <v>43916</v>
      </c>
      <c r="S62" s="477">
        <v>382.154785</v>
      </c>
      <c r="T62" s="76">
        <v>9504717</v>
      </c>
    </row>
    <row r="63" spans="2:20" ht="15" thickBot="1">
      <c r="B63" s="75">
        <v>37571</v>
      </c>
      <c r="C63" s="477">
        <v>12.164911</v>
      </c>
      <c r="D63" s="76">
        <v>40565424</v>
      </c>
      <c r="F63" s="478" t="s">
        <v>563</v>
      </c>
      <c r="G63" s="479">
        <v>39</v>
      </c>
      <c r="R63" s="75">
        <v>43917</v>
      </c>
      <c r="S63" s="477">
        <v>367.60098299999999</v>
      </c>
      <c r="T63" s="76">
        <v>9150873</v>
      </c>
    </row>
    <row r="64" spans="2:20" ht="15" thickBot="1">
      <c r="B64" s="75">
        <v>37572</v>
      </c>
      <c r="C64" s="477">
        <v>11.896291</v>
      </c>
      <c r="D64" s="76">
        <v>22490016</v>
      </c>
      <c r="F64" s="478"/>
      <c r="R64" s="75">
        <v>43920</v>
      </c>
      <c r="S64" s="477">
        <v>357.65661599999999</v>
      </c>
      <c r="T64" s="76">
        <v>6325701</v>
      </c>
    </row>
    <row r="65" spans="2:20" ht="15" thickBot="1">
      <c r="B65" s="75">
        <v>37573</v>
      </c>
      <c r="C65" s="477">
        <v>11.940448</v>
      </c>
      <c r="D65" s="76">
        <v>28266368</v>
      </c>
      <c r="F65" s="484"/>
      <c r="G65" s="479"/>
      <c r="R65" s="75">
        <v>43921</v>
      </c>
      <c r="S65" s="477">
        <v>372.50912499999998</v>
      </c>
      <c r="T65" s="76">
        <v>6381806</v>
      </c>
    </row>
    <row r="66" spans="2:20" ht="15" thickBot="1">
      <c r="B66" s="75">
        <v>37574</v>
      </c>
      <c r="C66" s="477">
        <v>12.345204000000001</v>
      </c>
      <c r="D66" s="76">
        <v>27433208</v>
      </c>
      <c r="F66" s="478"/>
      <c r="G66" s="479"/>
      <c r="R66" s="75">
        <v>43922</v>
      </c>
      <c r="S66" s="477">
        <v>353.00448599999999</v>
      </c>
      <c r="T66" s="76">
        <v>8136746</v>
      </c>
    </row>
    <row r="67" spans="2:20">
      <c r="B67" s="75">
        <v>37575</v>
      </c>
      <c r="C67" s="477">
        <v>12.554947</v>
      </c>
      <c r="D67" s="76">
        <v>15624544</v>
      </c>
      <c r="R67" s="75">
        <v>43924</v>
      </c>
      <c r="S67" s="477">
        <v>346.38913000000002</v>
      </c>
      <c r="T67" s="76">
        <v>8166356</v>
      </c>
    </row>
    <row r="68" spans="2:20">
      <c r="B68" s="75">
        <v>37578</v>
      </c>
      <c r="C68" s="477">
        <v>12.510794000000001</v>
      </c>
      <c r="D68" s="76">
        <v>17654152</v>
      </c>
      <c r="R68" s="75">
        <v>43928</v>
      </c>
      <c r="S68" s="477">
        <v>385.09970099999998</v>
      </c>
      <c r="T68" s="76">
        <v>5972948</v>
      </c>
    </row>
    <row r="69" spans="2:20">
      <c r="B69" s="75">
        <v>37580</v>
      </c>
      <c r="C69" s="477">
        <v>13.095855999999999</v>
      </c>
      <c r="D69" s="76">
        <v>37062272</v>
      </c>
      <c r="R69" s="75">
        <v>43929</v>
      </c>
      <c r="S69" s="477">
        <v>395.30014</v>
      </c>
      <c r="T69" s="76">
        <v>7991061</v>
      </c>
    </row>
    <row r="70" spans="2:20">
      <c r="B70" s="75">
        <v>37581</v>
      </c>
      <c r="C70" s="477">
        <v>13.563167999999999</v>
      </c>
      <c r="D70" s="76">
        <v>23185296</v>
      </c>
      <c r="R70" s="75">
        <v>43930</v>
      </c>
      <c r="S70" s="477">
        <v>400.37902800000001</v>
      </c>
      <c r="T70" s="76">
        <v>5069225</v>
      </c>
    </row>
    <row r="71" spans="2:20">
      <c r="B71" s="75">
        <v>37582</v>
      </c>
      <c r="C71" s="477">
        <v>13.338710000000001</v>
      </c>
      <c r="D71" s="76">
        <v>21492816</v>
      </c>
      <c r="R71" s="75">
        <v>43934</v>
      </c>
      <c r="S71" s="477">
        <v>391.16021699999999</v>
      </c>
      <c r="T71" s="76">
        <v>2236731</v>
      </c>
    </row>
    <row r="72" spans="2:20">
      <c r="B72" s="75">
        <v>37585</v>
      </c>
      <c r="C72" s="477">
        <v>13.379189999999999</v>
      </c>
      <c r="D72" s="76">
        <v>10388360</v>
      </c>
      <c r="R72" s="75">
        <v>43936</v>
      </c>
      <c r="S72" s="477">
        <v>408.65893599999998</v>
      </c>
      <c r="T72" s="76">
        <v>6333188</v>
      </c>
    </row>
    <row r="73" spans="2:20">
      <c r="B73" s="75">
        <v>37586</v>
      </c>
      <c r="C73" s="477">
        <v>13.714036</v>
      </c>
      <c r="D73" s="76">
        <v>11754608</v>
      </c>
      <c r="R73" s="75">
        <v>43937</v>
      </c>
      <c r="S73" s="477">
        <v>392.440674</v>
      </c>
      <c r="T73" s="76">
        <v>10484842</v>
      </c>
    </row>
    <row r="74" spans="2:20">
      <c r="B74" s="75">
        <v>37587</v>
      </c>
      <c r="C74" s="477">
        <v>13.364475000000001</v>
      </c>
      <c r="D74" s="76">
        <v>8908992</v>
      </c>
      <c r="R74" s="75">
        <v>43938</v>
      </c>
      <c r="S74" s="477">
        <v>388.59942599999999</v>
      </c>
      <c r="T74" s="76">
        <v>4706460</v>
      </c>
    </row>
    <row r="75" spans="2:20">
      <c r="B75" s="75">
        <v>37588</v>
      </c>
      <c r="C75" s="477">
        <v>13.761868</v>
      </c>
      <c r="D75" s="76">
        <v>12495768</v>
      </c>
      <c r="R75" s="75">
        <v>43941</v>
      </c>
      <c r="S75" s="477">
        <v>401.18994099999998</v>
      </c>
      <c r="T75" s="76">
        <v>4800719</v>
      </c>
    </row>
    <row r="76" spans="2:20">
      <c r="B76" s="75">
        <v>37592</v>
      </c>
      <c r="C76" s="477">
        <v>14.288062999999999</v>
      </c>
      <c r="D76" s="76">
        <v>14102072</v>
      </c>
      <c r="R76" s="75">
        <v>43942</v>
      </c>
      <c r="S76" s="477">
        <v>388.98358200000001</v>
      </c>
      <c r="T76" s="76">
        <v>3405204</v>
      </c>
    </row>
    <row r="77" spans="2:20">
      <c r="B77" s="75">
        <v>37593</v>
      </c>
      <c r="C77" s="477">
        <v>13.931137</v>
      </c>
      <c r="D77" s="76">
        <v>21740120</v>
      </c>
      <c r="R77" s="75">
        <v>43943</v>
      </c>
      <c r="S77" s="477">
        <v>394.702698</v>
      </c>
      <c r="T77" s="76">
        <v>3768051</v>
      </c>
    </row>
    <row r="78" spans="2:20">
      <c r="B78" s="75">
        <v>37594</v>
      </c>
      <c r="C78" s="477">
        <v>13.073781</v>
      </c>
      <c r="D78" s="76">
        <v>15780520</v>
      </c>
      <c r="R78" s="75">
        <v>43944</v>
      </c>
      <c r="S78" s="477">
        <v>407.76269500000001</v>
      </c>
      <c r="T78" s="76">
        <v>3052968</v>
      </c>
    </row>
    <row r="79" spans="2:20">
      <c r="B79" s="75">
        <v>37595</v>
      </c>
      <c r="C79" s="477">
        <v>13.452785</v>
      </c>
      <c r="D79" s="76">
        <v>10315624</v>
      </c>
      <c r="R79" s="75">
        <v>43945</v>
      </c>
      <c r="S79" s="477">
        <v>399.568085</v>
      </c>
      <c r="T79" s="76">
        <v>6738184</v>
      </c>
    </row>
    <row r="80" spans="2:20">
      <c r="B80" s="75">
        <v>37596</v>
      </c>
      <c r="C80" s="477">
        <v>13.864903</v>
      </c>
      <c r="D80" s="76">
        <v>9221272</v>
      </c>
      <c r="R80" s="75">
        <v>43948</v>
      </c>
      <c r="S80" s="477">
        <v>412.37213100000002</v>
      </c>
      <c r="T80" s="76">
        <v>2914569</v>
      </c>
    </row>
    <row r="81" spans="2:20">
      <c r="B81" s="75">
        <v>37599</v>
      </c>
      <c r="C81" s="477">
        <v>14.023135</v>
      </c>
      <c r="D81" s="76">
        <v>15792496</v>
      </c>
      <c r="R81" s="75">
        <v>43949</v>
      </c>
      <c r="S81" s="477">
        <v>402.12896699999999</v>
      </c>
      <c r="T81" s="76">
        <v>4262237</v>
      </c>
    </row>
    <row r="82" spans="2:20">
      <c r="B82" s="75">
        <v>37600</v>
      </c>
      <c r="C82" s="477">
        <v>14.225508</v>
      </c>
      <c r="D82" s="76">
        <v>9235680</v>
      </c>
      <c r="R82" s="75">
        <v>43950</v>
      </c>
      <c r="S82" s="477">
        <v>419.75567599999999</v>
      </c>
      <c r="T82" s="76">
        <v>3849090</v>
      </c>
    </row>
    <row r="83" spans="2:20">
      <c r="B83" s="75">
        <v>37601</v>
      </c>
      <c r="C83" s="477">
        <v>14.00841</v>
      </c>
      <c r="D83" s="76">
        <v>10511288</v>
      </c>
      <c r="R83" s="75">
        <v>43951</v>
      </c>
      <c r="S83" s="477">
        <v>463.97195399999998</v>
      </c>
      <c r="T83" s="76">
        <v>8035267</v>
      </c>
    </row>
    <row r="84" spans="2:20">
      <c r="B84" s="75">
        <v>37602</v>
      </c>
      <c r="C84" s="477">
        <v>13.960577000000001</v>
      </c>
      <c r="D84" s="76">
        <v>10864768</v>
      </c>
      <c r="R84" s="75">
        <v>43955</v>
      </c>
      <c r="S84" s="477">
        <v>438.96154799999999</v>
      </c>
      <c r="T84" s="76">
        <v>7032527</v>
      </c>
    </row>
    <row r="85" spans="2:20">
      <c r="B85" s="75">
        <v>37603</v>
      </c>
      <c r="C85" s="477">
        <v>13.695638000000001</v>
      </c>
      <c r="D85" s="76">
        <v>16367960</v>
      </c>
      <c r="R85" s="75">
        <v>43956</v>
      </c>
      <c r="S85" s="477">
        <v>444.21121199999999</v>
      </c>
      <c r="T85" s="76">
        <v>4592828</v>
      </c>
    </row>
    <row r="86" spans="2:20">
      <c r="B86" s="75">
        <v>37606</v>
      </c>
      <c r="C86" s="477">
        <v>13.401267000000001</v>
      </c>
      <c r="D86" s="76">
        <v>11386832</v>
      </c>
      <c r="R86" s="75">
        <v>43957</v>
      </c>
      <c r="S86" s="477">
        <v>443.10150099999998</v>
      </c>
      <c r="T86" s="76">
        <v>6921533</v>
      </c>
    </row>
    <row r="87" spans="2:20">
      <c r="B87" s="75">
        <v>37607</v>
      </c>
      <c r="C87" s="477">
        <v>13.482226000000001</v>
      </c>
      <c r="D87" s="76">
        <v>10133536</v>
      </c>
      <c r="R87" s="75">
        <v>43958</v>
      </c>
      <c r="S87" s="477">
        <v>436.827606</v>
      </c>
      <c r="T87" s="76">
        <v>19998641</v>
      </c>
    </row>
    <row r="88" spans="2:20">
      <c r="B88" s="75">
        <v>37608</v>
      </c>
      <c r="C88" s="477">
        <v>14.056246</v>
      </c>
      <c r="D88" s="76">
        <v>23503976</v>
      </c>
      <c r="R88" s="75">
        <v>43959</v>
      </c>
      <c r="S88" s="477">
        <v>442.50396699999999</v>
      </c>
      <c r="T88" s="76">
        <v>10120968</v>
      </c>
    </row>
    <row r="89" spans="2:20">
      <c r="B89" s="75">
        <v>37609</v>
      </c>
      <c r="C89" s="477">
        <v>13.90906</v>
      </c>
      <c r="D89" s="76">
        <v>8090192</v>
      </c>
      <c r="R89" s="75">
        <v>43962</v>
      </c>
      <c r="S89" s="477">
        <v>450.314392</v>
      </c>
      <c r="T89" s="76">
        <v>4425540</v>
      </c>
    </row>
    <row r="90" spans="2:20">
      <c r="B90" s="75">
        <v>37610</v>
      </c>
      <c r="C90" s="477">
        <v>14.122477</v>
      </c>
      <c r="D90" s="76">
        <v>12542248</v>
      </c>
      <c r="R90" s="75">
        <v>43963</v>
      </c>
      <c r="S90" s="477">
        <v>450.18637100000001</v>
      </c>
      <c r="T90" s="76">
        <v>6439945</v>
      </c>
    </row>
    <row r="91" spans="2:20">
      <c r="B91" s="75">
        <v>37613</v>
      </c>
      <c r="C91" s="477">
        <v>13.680918999999999</v>
      </c>
      <c r="D91" s="76">
        <v>8573112</v>
      </c>
      <c r="R91" s="75">
        <v>43964</v>
      </c>
      <c r="S91" s="477">
        <v>451.338684</v>
      </c>
      <c r="T91" s="76">
        <v>3502017</v>
      </c>
    </row>
    <row r="92" spans="2:20">
      <c r="B92" s="75">
        <v>37614</v>
      </c>
      <c r="C92" s="477">
        <v>13.839138999999999</v>
      </c>
      <c r="D92" s="76">
        <v>5946928</v>
      </c>
      <c r="R92" s="75">
        <v>43965</v>
      </c>
      <c r="S92" s="477">
        <v>441.69305400000002</v>
      </c>
      <c r="T92" s="76">
        <v>3741672</v>
      </c>
    </row>
    <row r="93" spans="2:20">
      <c r="B93" s="75">
        <v>37616</v>
      </c>
      <c r="C93" s="477">
        <v>13.842824</v>
      </c>
      <c r="D93" s="76">
        <v>17415336</v>
      </c>
      <c r="R93" s="75">
        <v>43966</v>
      </c>
      <c r="S93" s="477">
        <v>436.40081800000002</v>
      </c>
      <c r="T93" s="76">
        <v>4895121</v>
      </c>
    </row>
    <row r="94" spans="2:20">
      <c r="B94" s="75">
        <v>37617</v>
      </c>
      <c r="C94" s="477">
        <v>13.776593999999999</v>
      </c>
      <c r="D94" s="76">
        <v>4957344</v>
      </c>
      <c r="R94" s="75">
        <v>43969</v>
      </c>
      <c r="S94" s="477">
        <v>435.97403000000003</v>
      </c>
      <c r="T94" s="76">
        <v>5159655</v>
      </c>
    </row>
    <row r="95" spans="2:20">
      <c r="B95" s="75">
        <v>37620</v>
      </c>
      <c r="C95" s="477">
        <v>13.765553000000001</v>
      </c>
      <c r="D95" s="76">
        <v>5365096</v>
      </c>
      <c r="R95" s="75">
        <v>43970</v>
      </c>
      <c r="S95" s="477">
        <v>442.37597699999998</v>
      </c>
      <c r="T95" s="76">
        <v>3966934</v>
      </c>
    </row>
    <row r="96" spans="2:20">
      <c r="B96" s="75">
        <v>37621</v>
      </c>
      <c r="C96" s="477">
        <v>13.750833999999999</v>
      </c>
      <c r="D96" s="76">
        <v>5949960</v>
      </c>
      <c r="R96" s="75">
        <v>43971</v>
      </c>
      <c r="S96" s="477">
        <v>449.63156099999998</v>
      </c>
      <c r="T96" s="76">
        <v>3138708</v>
      </c>
    </row>
    <row r="97" spans="2:20">
      <c r="B97" s="75">
        <v>37622</v>
      </c>
      <c r="C97" s="477">
        <v>13.886979999999999</v>
      </c>
      <c r="D97" s="76">
        <v>3627712</v>
      </c>
      <c r="R97" s="75">
        <v>43972</v>
      </c>
      <c r="S97" s="477">
        <v>456.54562399999998</v>
      </c>
      <c r="T97" s="76">
        <v>4523685</v>
      </c>
    </row>
    <row r="98" spans="2:20">
      <c r="B98" s="75">
        <v>37623</v>
      </c>
      <c r="C98" s="477">
        <v>13.463825999999999</v>
      </c>
      <c r="D98" s="76">
        <v>14027816</v>
      </c>
      <c r="R98" s="75">
        <v>43973</v>
      </c>
      <c r="S98" s="477">
        <v>452.747162</v>
      </c>
      <c r="T98" s="76">
        <v>6410434</v>
      </c>
    </row>
    <row r="99" spans="2:20">
      <c r="B99" s="75">
        <v>37624</v>
      </c>
      <c r="C99" s="477">
        <v>13.496935000000001</v>
      </c>
      <c r="D99" s="76">
        <v>4479264</v>
      </c>
      <c r="R99" s="75">
        <v>43977</v>
      </c>
      <c r="S99" s="477">
        <v>447.28414900000001</v>
      </c>
      <c r="T99" s="76">
        <v>4055691</v>
      </c>
    </row>
    <row r="100" spans="2:20">
      <c r="B100" s="75">
        <v>37627</v>
      </c>
      <c r="C100" s="477">
        <v>13.449104999999999</v>
      </c>
      <c r="D100" s="76">
        <v>3355768</v>
      </c>
      <c r="R100" s="75">
        <v>43978</v>
      </c>
      <c r="S100" s="477">
        <v>453.21661399999999</v>
      </c>
      <c r="T100" s="76">
        <v>4828798</v>
      </c>
    </row>
    <row r="101" spans="2:20">
      <c r="B101" s="75">
        <v>37628</v>
      </c>
      <c r="C101" s="477">
        <v>13.338710000000001</v>
      </c>
      <c r="D101" s="76">
        <v>6081448</v>
      </c>
      <c r="R101" s="75">
        <v>43979</v>
      </c>
      <c r="S101" s="477">
        <v>463.20379600000001</v>
      </c>
      <c r="T101" s="76">
        <v>4492767</v>
      </c>
    </row>
    <row r="102" spans="2:20">
      <c r="B102" s="75">
        <v>37629</v>
      </c>
      <c r="C102" s="477">
        <v>13.364475000000001</v>
      </c>
      <c r="D102" s="76">
        <v>5460784</v>
      </c>
      <c r="R102" s="75">
        <v>43980</v>
      </c>
      <c r="S102" s="477">
        <v>469.69103999999999</v>
      </c>
      <c r="T102" s="76">
        <v>7853755</v>
      </c>
    </row>
    <row r="103" spans="2:20">
      <c r="B103" s="75">
        <v>37630</v>
      </c>
      <c r="C103" s="477">
        <v>13.228327</v>
      </c>
      <c r="D103" s="76">
        <v>5185600</v>
      </c>
      <c r="R103" s="75">
        <v>43983</v>
      </c>
      <c r="S103" s="477">
        <v>477.80023199999999</v>
      </c>
      <c r="T103" s="76">
        <v>4503261</v>
      </c>
    </row>
    <row r="104" spans="2:20">
      <c r="B104" s="75">
        <v>37631</v>
      </c>
      <c r="C104" s="477">
        <v>12.713177</v>
      </c>
      <c r="D104" s="76">
        <v>10310688</v>
      </c>
      <c r="R104" s="75">
        <v>43984</v>
      </c>
      <c r="S104" s="477">
        <v>478.18426499999998</v>
      </c>
      <c r="T104" s="76">
        <v>2930058</v>
      </c>
    </row>
    <row r="105" spans="2:20">
      <c r="B105" s="75">
        <v>37634</v>
      </c>
      <c r="C105" s="477">
        <v>12.654301999999999</v>
      </c>
      <c r="D105" s="76">
        <v>4775728</v>
      </c>
      <c r="R105" s="75">
        <v>43985</v>
      </c>
      <c r="S105" s="477">
        <v>480.40365600000001</v>
      </c>
      <c r="T105" s="76">
        <v>4202273</v>
      </c>
    </row>
    <row r="106" spans="2:20">
      <c r="B106" s="75">
        <v>37635</v>
      </c>
      <c r="C106" s="477">
        <v>12.922915</v>
      </c>
      <c r="D106" s="76">
        <v>5004016</v>
      </c>
      <c r="R106" s="75">
        <v>43986</v>
      </c>
      <c r="S106" s="477">
        <v>494.18923999999998</v>
      </c>
      <c r="T106" s="76">
        <v>5315353</v>
      </c>
    </row>
    <row r="107" spans="2:20">
      <c r="B107" s="75">
        <v>37636</v>
      </c>
      <c r="C107" s="477">
        <v>12.665341</v>
      </c>
      <c r="D107" s="76">
        <v>4617656</v>
      </c>
      <c r="R107" s="75">
        <v>43987</v>
      </c>
      <c r="S107" s="477">
        <v>491.62844799999999</v>
      </c>
      <c r="T107" s="76">
        <v>3995824</v>
      </c>
    </row>
    <row r="108" spans="2:20">
      <c r="B108" s="75">
        <v>37637</v>
      </c>
      <c r="C108" s="477">
        <v>12.602781</v>
      </c>
      <c r="D108" s="76">
        <v>3610912</v>
      </c>
      <c r="R108" s="75">
        <v>43990</v>
      </c>
      <c r="S108" s="477">
        <v>493.59167500000001</v>
      </c>
      <c r="T108" s="76">
        <v>3771973</v>
      </c>
    </row>
    <row r="109" spans="2:20">
      <c r="B109" s="75">
        <v>37638</v>
      </c>
      <c r="C109" s="477">
        <v>12.382008000000001</v>
      </c>
      <c r="D109" s="76">
        <v>4117864</v>
      </c>
      <c r="R109" s="75">
        <v>43991</v>
      </c>
      <c r="S109" s="477">
        <v>488.98232999999999</v>
      </c>
      <c r="T109" s="76">
        <v>3812291</v>
      </c>
    </row>
    <row r="110" spans="2:20">
      <c r="B110" s="75">
        <v>37641</v>
      </c>
      <c r="C110" s="477">
        <v>12.186985</v>
      </c>
      <c r="D110" s="76">
        <v>2579616</v>
      </c>
      <c r="R110" s="75">
        <v>43992</v>
      </c>
      <c r="S110" s="477">
        <v>493.97576900000001</v>
      </c>
      <c r="T110" s="76">
        <v>6491708</v>
      </c>
    </row>
    <row r="111" spans="2:20">
      <c r="B111" s="75">
        <v>37642</v>
      </c>
      <c r="C111" s="477">
        <v>11.944131</v>
      </c>
      <c r="D111" s="76">
        <v>5252216</v>
      </c>
      <c r="R111" s="75">
        <v>43993</v>
      </c>
      <c r="S111" s="477">
        <v>493.421021</v>
      </c>
      <c r="T111" s="76">
        <v>4975680</v>
      </c>
    </row>
    <row r="112" spans="2:20">
      <c r="B112" s="75">
        <v>37643</v>
      </c>
      <c r="C112" s="477">
        <v>12.278976999999999</v>
      </c>
      <c r="D112" s="76">
        <v>18696656</v>
      </c>
      <c r="R112" s="75">
        <v>43994</v>
      </c>
      <c r="S112" s="477">
        <v>487.18978900000002</v>
      </c>
      <c r="T112" s="76">
        <v>6624056</v>
      </c>
    </row>
    <row r="113" spans="2:20">
      <c r="B113" s="75">
        <v>37644</v>
      </c>
      <c r="C113" s="477">
        <v>12.286336</v>
      </c>
      <c r="D113" s="76">
        <v>22032664</v>
      </c>
      <c r="R113" s="75">
        <v>43997</v>
      </c>
      <c r="S113" s="477">
        <v>494.18923999999998</v>
      </c>
      <c r="T113" s="76">
        <v>3787100</v>
      </c>
    </row>
    <row r="114" spans="2:20">
      <c r="B114" s="75">
        <v>37645</v>
      </c>
      <c r="C114" s="477">
        <v>11.605600000000001</v>
      </c>
      <c r="D114" s="76">
        <v>15906656</v>
      </c>
      <c r="R114" s="75">
        <v>43998</v>
      </c>
      <c r="S114" s="477">
        <v>495.85372899999999</v>
      </c>
      <c r="T114" s="76">
        <v>4728405</v>
      </c>
    </row>
    <row r="115" spans="2:20">
      <c r="B115" s="75">
        <v>37648</v>
      </c>
      <c r="C115" s="477">
        <v>11.182442999999999</v>
      </c>
      <c r="D115" s="76">
        <v>13809080</v>
      </c>
      <c r="R115" s="75">
        <v>43999</v>
      </c>
      <c r="S115" s="477">
        <v>491.54312099999999</v>
      </c>
      <c r="T115" s="76">
        <v>3572351</v>
      </c>
    </row>
    <row r="116" spans="2:20">
      <c r="B116" s="75">
        <v>37649</v>
      </c>
      <c r="C116" s="477">
        <v>11.535686</v>
      </c>
      <c r="D116" s="76">
        <v>10229864</v>
      </c>
      <c r="R116" s="75">
        <v>44000</v>
      </c>
      <c r="S116" s="477">
        <v>494.18923999999998</v>
      </c>
      <c r="T116" s="76">
        <v>1918229</v>
      </c>
    </row>
    <row r="117" spans="2:20">
      <c r="B117" s="75">
        <v>37650</v>
      </c>
      <c r="C117" s="477">
        <v>11.351705000000001</v>
      </c>
      <c r="D117" s="76">
        <v>5362400</v>
      </c>
      <c r="R117" s="75">
        <v>44001</v>
      </c>
      <c r="S117" s="477">
        <v>486.20806900000002</v>
      </c>
      <c r="T117" s="76">
        <v>6182627</v>
      </c>
    </row>
    <row r="118" spans="2:20">
      <c r="B118" s="75">
        <v>37651</v>
      </c>
      <c r="C118" s="477">
        <v>11.763828</v>
      </c>
      <c r="D118" s="76">
        <v>9057664</v>
      </c>
      <c r="R118" s="75">
        <v>44004</v>
      </c>
      <c r="S118" s="477">
        <v>486.20806900000002</v>
      </c>
      <c r="T118" s="76">
        <v>2666273</v>
      </c>
    </row>
    <row r="119" spans="2:20">
      <c r="B119" s="75">
        <v>37652</v>
      </c>
      <c r="C119" s="477">
        <v>11.929411</v>
      </c>
      <c r="D119" s="76">
        <v>10856512</v>
      </c>
      <c r="R119" s="75">
        <v>44005</v>
      </c>
      <c r="S119" s="477">
        <v>495.29894999999999</v>
      </c>
      <c r="T119" s="76">
        <v>4521803</v>
      </c>
    </row>
    <row r="120" spans="2:20">
      <c r="B120" s="75">
        <v>37655</v>
      </c>
      <c r="C120" s="477">
        <v>12.514474999999999</v>
      </c>
      <c r="D120" s="76">
        <v>10658240</v>
      </c>
      <c r="R120" s="75">
        <v>44006</v>
      </c>
      <c r="S120" s="477">
        <v>477.67227200000002</v>
      </c>
      <c r="T120" s="76">
        <v>5339893</v>
      </c>
    </row>
    <row r="121" spans="2:20">
      <c r="B121" s="75">
        <v>37656</v>
      </c>
      <c r="C121" s="477">
        <v>12.282653</v>
      </c>
      <c r="D121" s="76">
        <v>7834904</v>
      </c>
      <c r="R121" s="75">
        <v>44007</v>
      </c>
      <c r="S121" s="477">
        <v>469.520355</v>
      </c>
      <c r="T121" s="76">
        <v>6353371</v>
      </c>
    </row>
    <row r="122" spans="2:20">
      <c r="B122" s="75">
        <v>37657</v>
      </c>
      <c r="C122" s="477">
        <v>12.286336</v>
      </c>
      <c r="D122" s="76">
        <v>6688984</v>
      </c>
      <c r="R122" s="75">
        <v>44008</v>
      </c>
      <c r="S122" s="477">
        <v>480.06219499999997</v>
      </c>
      <c r="T122" s="76">
        <v>7034875</v>
      </c>
    </row>
    <row r="123" spans="2:20">
      <c r="B123" s="75">
        <v>37658</v>
      </c>
      <c r="C123" s="477">
        <v>12.378325999999999</v>
      </c>
      <c r="D123" s="76">
        <v>5599768</v>
      </c>
      <c r="R123" s="75">
        <v>44011</v>
      </c>
      <c r="S123" s="477">
        <v>472.63595600000002</v>
      </c>
      <c r="T123" s="76">
        <v>3857610</v>
      </c>
    </row>
    <row r="124" spans="2:20">
      <c r="B124" s="75">
        <v>37659</v>
      </c>
      <c r="C124" s="477">
        <v>12.481358999999999</v>
      </c>
      <c r="D124" s="76">
        <v>11581368</v>
      </c>
      <c r="R124" s="75">
        <v>44012</v>
      </c>
      <c r="S124" s="477">
        <v>475.32482900000002</v>
      </c>
      <c r="T124" s="76">
        <v>3110587</v>
      </c>
    </row>
    <row r="125" spans="2:20">
      <c r="B125" s="75">
        <v>37662</v>
      </c>
      <c r="C125" s="477">
        <v>12.157550000000001</v>
      </c>
      <c r="D125" s="76">
        <v>3618968</v>
      </c>
      <c r="R125" s="75">
        <v>44013</v>
      </c>
      <c r="S125" s="477">
        <v>470.971405</v>
      </c>
      <c r="T125" s="76">
        <v>3004648</v>
      </c>
    </row>
    <row r="126" spans="2:20">
      <c r="B126" s="75">
        <v>37663</v>
      </c>
      <c r="C126" s="477">
        <v>12.267937</v>
      </c>
      <c r="D126" s="76">
        <v>4725856</v>
      </c>
      <c r="R126" s="75">
        <v>44014</v>
      </c>
      <c r="S126" s="477">
        <v>485.86663800000002</v>
      </c>
      <c r="T126" s="76">
        <v>5243652</v>
      </c>
    </row>
    <row r="127" spans="2:20">
      <c r="B127" s="75">
        <v>37664</v>
      </c>
      <c r="C127" s="477">
        <v>12.286336</v>
      </c>
      <c r="D127" s="76">
        <v>5834944</v>
      </c>
      <c r="R127" s="75">
        <v>44015</v>
      </c>
      <c r="S127" s="477">
        <v>494.36004600000001</v>
      </c>
      <c r="T127" s="76">
        <v>3735570</v>
      </c>
    </row>
    <row r="128" spans="2:20">
      <c r="B128" s="75">
        <v>37666</v>
      </c>
      <c r="C128" s="477">
        <v>12.036123</v>
      </c>
      <c r="D128" s="76">
        <v>3853496</v>
      </c>
      <c r="R128" s="75">
        <v>44018</v>
      </c>
      <c r="S128" s="477">
        <v>493.97576900000001</v>
      </c>
      <c r="T128" s="76">
        <v>3288417</v>
      </c>
    </row>
    <row r="129" spans="2:20">
      <c r="B129" s="75">
        <v>37669</v>
      </c>
      <c r="C129" s="477">
        <v>12.613829000000001</v>
      </c>
      <c r="D129" s="76">
        <v>8271736</v>
      </c>
      <c r="R129" s="75">
        <v>44019</v>
      </c>
      <c r="S129" s="477">
        <v>505.37124599999999</v>
      </c>
      <c r="T129" s="76">
        <v>7255475</v>
      </c>
    </row>
    <row r="130" spans="2:20">
      <c r="B130" s="75">
        <v>37670</v>
      </c>
      <c r="C130" s="477">
        <v>12.363607</v>
      </c>
      <c r="D130" s="76">
        <v>5939776</v>
      </c>
      <c r="R130" s="75">
        <v>44020</v>
      </c>
      <c r="S130" s="477">
        <v>490.73220800000001</v>
      </c>
      <c r="T130" s="76">
        <v>4625011</v>
      </c>
    </row>
    <row r="131" spans="2:20">
      <c r="B131" s="75">
        <v>37671</v>
      </c>
      <c r="C131" s="477">
        <v>12.323130000000001</v>
      </c>
      <c r="D131" s="76">
        <v>4463792</v>
      </c>
      <c r="R131" s="75">
        <v>44021</v>
      </c>
      <c r="S131" s="477">
        <v>502.127747</v>
      </c>
      <c r="T131" s="76">
        <v>4807930</v>
      </c>
    </row>
    <row r="132" spans="2:20">
      <c r="B132" s="75">
        <v>37672</v>
      </c>
      <c r="C132" s="477">
        <v>12.35993</v>
      </c>
      <c r="D132" s="76">
        <v>4177968</v>
      </c>
      <c r="R132" s="75">
        <v>44022</v>
      </c>
      <c r="S132" s="477">
        <v>497.00607300000001</v>
      </c>
      <c r="T132" s="76">
        <v>2376881</v>
      </c>
    </row>
    <row r="133" spans="2:20">
      <c r="B133" s="75">
        <v>37673</v>
      </c>
      <c r="C133" s="477">
        <v>12.242183000000001</v>
      </c>
      <c r="D133" s="76">
        <v>3857464</v>
      </c>
      <c r="R133" s="75">
        <v>44025</v>
      </c>
      <c r="S133" s="477">
        <v>514.37676999999996</v>
      </c>
      <c r="T133" s="76">
        <v>5443990</v>
      </c>
    </row>
    <row r="134" spans="2:20">
      <c r="B134" s="75">
        <v>37676</v>
      </c>
      <c r="C134" s="477">
        <v>12.142830999999999</v>
      </c>
      <c r="D134" s="76">
        <v>3111728</v>
      </c>
      <c r="R134" s="75">
        <v>44026</v>
      </c>
      <c r="S134" s="477">
        <v>504.77374300000002</v>
      </c>
      <c r="T134" s="76">
        <v>6212718</v>
      </c>
    </row>
    <row r="135" spans="2:20">
      <c r="B135" s="75">
        <v>37677</v>
      </c>
      <c r="C135" s="477">
        <v>12.083955</v>
      </c>
      <c r="D135" s="76">
        <v>4252176</v>
      </c>
      <c r="R135" s="75">
        <v>44027</v>
      </c>
      <c r="S135" s="477">
        <v>525.13207999999997</v>
      </c>
      <c r="T135" s="76">
        <v>9928037</v>
      </c>
    </row>
    <row r="136" spans="2:20">
      <c r="B136" s="75">
        <v>37678</v>
      </c>
      <c r="C136" s="477">
        <v>11.955171</v>
      </c>
      <c r="D136" s="76">
        <v>2576720</v>
      </c>
      <c r="R136" s="75">
        <v>44028</v>
      </c>
      <c r="S136" s="477">
        <v>535.84472700000003</v>
      </c>
      <c r="T136" s="76">
        <v>20771204</v>
      </c>
    </row>
    <row r="137" spans="2:20">
      <c r="B137" s="75">
        <v>37679</v>
      </c>
      <c r="C137" s="477">
        <v>12.069238</v>
      </c>
      <c r="D137" s="76">
        <v>5098488</v>
      </c>
      <c r="R137" s="75">
        <v>44029</v>
      </c>
      <c r="S137" s="477">
        <v>531.91815199999996</v>
      </c>
      <c r="T137" s="76">
        <v>26830157</v>
      </c>
    </row>
    <row r="138" spans="2:20">
      <c r="B138" s="75">
        <v>37680</v>
      </c>
      <c r="C138" s="477">
        <v>12.922915</v>
      </c>
      <c r="D138" s="76">
        <v>10769168</v>
      </c>
      <c r="R138" s="75">
        <v>44032</v>
      </c>
      <c r="S138" s="477">
        <v>553.64215100000001</v>
      </c>
      <c r="T138" s="76">
        <v>10543170</v>
      </c>
    </row>
    <row r="139" spans="2:20">
      <c r="B139" s="75">
        <v>37683</v>
      </c>
      <c r="C139" s="477">
        <v>12.5991</v>
      </c>
      <c r="D139" s="76">
        <v>5881800</v>
      </c>
      <c r="R139" s="75">
        <v>44033</v>
      </c>
      <c r="S139" s="477">
        <v>556.84313999999995</v>
      </c>
      <c r="T139" s="76">
        <v>8801061</v>
      </c>
    </row>
    <row r="140" spans="2:20">
      <c r="B140" s="75">
        <v>37684</v>
      </c>
      <c r="C140" s="477">
        <v>12.286336</v>
      </c>
      <c r="D140" s="76">
        <v>2689384</v>
      </c>
      <c r="R140" s="75">
        <v>44034</v>
      </c>
      <c r="S140" s="477">
        <v>554.96527100000003</v>
      </c>
      <c r="T140" s="76">
        <v>3837958</v>
      </c>
    </row>
    <row r="141" spans="2:20">
      <c r="B141" s="75">
        <v>37685</v>
      </c>
      <c r="C141" s="477">
        <v>12.198022999999999</v>
      </c>
      <c r="D141" s="76">
        <v>4204648</v>
      </c>
      <c r="R141" s="75">
        <v>44035</v>
      </c>
      <c r="S141" s="477">
        <v>558.98944100000006</v>
      </c>
      <c r="T141" s="76">
        <v>3172594</v>
      </c>
    </row>
    <row r="142" spans="2:20">
      <c r="B142" s="75">
        <v>37686</v>
      </c>
      <c r="C142" s="477">
        <v>11.973564</v>
      </c>
      <c r="D142" s="76">
        <v>3520504</v>
      </c>
      <c r="R142" s="75">
        <v>44036</v>
      </c>
      <c r="S142" s="477">
        <v>582.19335899999999</v>
      </c>
      <c r="T142" s="76">
        <v>12365728</v>
      </c>
    </row>
    <row r="143" spans="2:20">
      <c r="B143" s="75">
        <v>37687</v>
      </c>
      <c r="C143" s="477">
        <v>11.440018999999999</v>
      </c>
      <c r="D143" s="76">
        <v>6221136</v>
      </c>
      <c r="R143" s="75">
        <v>44039</v>
      </c>
      <c r="S143" s="477">
        <v>600.30261199999995</v>
      </c>
      <c r="T143" s="76">
        <v>11348828</v>
      </c>
    </row>
    <row r="144" spans="2:20">
      <c r="B144" s="75">
        <v>37690</v>
      </c>
      <c r="C144" s="477">
        <v>10.899108999999999</v>
      </c>
      <c r="D144" s="76">
        <v>7158432</v>
      </c>
      <c r="R144" s="75">
        <v>44040</v>
      </c>
      <c r="S144" s="477">
        <v>610.02075200000002</v>
      </c>
      <c r="T144" s="76">
        <v>8469603</v>
      </c>
    </row>
    <row r="145" spans="2:20">
      <c r="B145" s="75">
        <v>37691</v>
      </c>
      <c r="C145" s="477">
        <v>11.094131000000001</v>
      </c>
      <c r="D145" s="76">
        <v>8436256</v>
      </c>
      <c r="R145" s="75">
        <v>44041</v>
      </c>
      <c r="S145" s="477">
        <v>594.56585700000005</v>
      </c>
      <c r="T145" s="76">
        <v>7142681</v>
      </c>
    </row>
    <row r="146" spans="2:20">
      <c r="B146" s="75">
        <v>37692</v>
      </c>
      <c r="C146" s="477">
        <v>11.189799000000001</v>
      </c>
      <c r="D146" s="76">
        <v>9195112</v>
      </c>
      <c r="R146" s="75">
        <v>44042</v>
      </c>
      <c r="S146" s="477">
        <v>595.46502699999996</v>
      </c>
      <c r="T146" s="76">
        <v>7966760</v>
      </c>
    </row>
    <row r="147" spans="2:20">
      <c r="B147" s="75">
        <v>37693</v>
      </c>
      <c r="C147" s="477">
        <v>11.351705000000001</v>
      </c>
      <c r="D147" s="76">
        <v>7750368</v>
      </c>
      <c r="R147" s="75">
        <v>44043</v>
      </c>
      <c r="S147" s="477">
        <v>603.813354</v>
      </c>
      <c r="T147" s="76">
        <v>6322671</v>
      </c>
    </row>
    <row r="148" spans="2:20">
      <c r="B148" s="75">
        <v>37697</v>
      </c>
      <c r="C148" s="477">
        <v>11.042614</v>
      </c>
      <c r="D148" s="76">
        <v>6936272</v>
      </c>
      <c r="R148" s="75">
        <v>44046</v>
      </c>
      <c r="S148" s="477">
        <v>604.45538299999998</v>
      </c>
      <c r="T148" s="76">
        <v>5546316</v>
      </c>
    </row>
    <row r="149" spans="2:20">
      <c r="B149" s="75">
        <v>37699</v>
      </c>
      <c r="C149" s="477">
        <v>11.322272</v>
      </c>
      <c r="D149" s="76">
        <v>6154976</v>
      </c>
      <c r="R149" s="75">
        <v>44047</v>
      </c>
      <c r="S149" s="477">
        <v>593.06744400000002</v>
      </c>
      <c r="T149" s="76">
        <v>6683186</v>
      </c>
    </row>
    <row r="150" spans="2:20">
      <c r="B150" s="75">
        <v>37700</v>
      </c>
      <c r="C150" s="477">
        <v>11.800625</v>
      </c>
      <c r="D150" s="76">
        <v>8527608</v>
      </c>
      <c r="R150" s="75">
        <v>44048</v>
      </c>
      <c r="S150" s="477">
        <v>589.42858899999999</v>
      </c>
      <c r="T150" s="76">
        <v>6052220</v>
      </c>
    </row>
    <row r="151" spans="2:20">
      <c r="B151" s="75">
        <v>37704</v>
      </c>
      <c r="C151" s="477">
        <v>11.561446999999999</v>
      </c>
      <c r="D151" s="76">
        <v>4721136</v>
      </c>
      <c r="R151" s="75">
        <v>44049</v>
      </c>
      <c r="S151" s="477">
        <v>603.55621299999996</v>
      </c>
      <c r="T151" s="76">
        <v>5132907</v>
      </c>
    </row>
    <row r="152" spans="2:20">
      <c r="B152" s="75">
        <v>37705</v>
      </c>
      <c r="C152" s="477">
        <v>11.565125</v>
      </c>
      <c r="D152" s="76">
        <v>8668120</v>
      </c>
      <c r="R152" s="75">
        <v>44050</v>
      </c>
      <c r="S152" s="477">
        <v>591.05523700000003</v>
      </c>
      <c r="T152" s="76">
        <v>7371589</v>
      </c>
    </row>
    <row r="153" spans="2:20">
      <c r="B153" s="75">
        <v>37706</v>
      </c>
      <c r="C153" s="477">
        <v>11.922053999999999</v>
      </c>
      <c r="D153" s="76">
        <v>9632136</v>
      </c>
      <c r="R153" s="75">
        <v>44053</v>
      </c>
      <c r="S153" s="477">
        <v>592.55358899999999</v>
      </c>
      <c r="T153" s="76">
        <v>3769570</v>
      </c>
    </row>
    <row r="154" spans="2:20">
      <c r="B154" s="75">
        <v>37707</v>
      </c>
      <c r="C154" s="477">
        <v>12.003002</v>
      </c>
      <c r="D154" s="76">
        <v>7397936</v>
      </c>
      <c r="R154" s="75">
        <v>44054</v>
      </c>
      <c r="S154" s="477">
        <v>585.48974599999997</v>
      </c>
      <c r="T154" s="76">
        <v>3956468</v>
      </c>
    </row>
    <row r="155" spans="2:20">
      <c r="B155" s="75">
        <v>37708</v>
      </c>
      <c r="C155" s="477">
        <v>11.727034</v>
      </c>
      <c r="D155" s="76">
        <v>6319128</v>
      </c>
      <c r="R155" s="75">
        <v>44055</v>
      </c>
      <c r="S155" s="477">
        <v>614.00219700000002</v>
      </c>
      <c r="T155" s="76">
        <v>13085350</v>
      </c>
    </row>
    <row r="156" spans="2:20">
      <c r="B156" s="75">
        <v>37711</v>
      </c>
      <c r="C156" s="477">
        <v>11.116203000000001</v>
      </c>
      <c r="D156" s="76">
        <v>5879072</v>
      </c>
      <c r="R156" s="75">
        <v>44056</v>
      </c>
      <c r="S156" s="477">
        <v>620.42401099999995</v>
      </c>
      <c r="T156" s="76">
        <v>8850347</v>
      </c>
    </row>
    <row r="157" spans="2:20">
      <c r="B157" s="75">
        <v>37712</v>
      </c>
      <c r="C157" s="477">
        <v>11.381142000000001</v>
      </c>
      <c r="D157" s="76">
        <v>6805144</v>
      </c>
      <c r="R157" s="75">
        <v>44057</v>
      </c>
      <c r="S157" s="477">
        <v>607.15240500000004</v>
      </c>
      <c r="T157" s="76">
        <v>3887203</v>
      </c>
    </row>
    <row r="158" spans="2:20">
      <c r="B158" s="75">
        <v>37713</v>
      </c>
      <c r="C158" s="477">
        <v>11.686548</v>
      </c>
      <c r="D158" s="76">
        <v>4197096</v>
      </c>
      <c r="R158" s="75">
        <v>44060</v>
      </c>
      <c r="S158" s="477">
        <v>615.50054899999998</v>
      </c>
      <c r="T158" s="76">
        <v>3344102</v>
      </c>
    </row>
    <row r="159" spans="2:20">
      <c r="B159" s="75">
        <v>37714</v>
      </c>
      <c r="C159" s="477">
        <v>11.962526</v>
      </c>
      <c r="D159" s="76">
        <v>10632640</v>
      </c>
      <c r="R159" s="75">
        <v>44061</v>
      </c>
      <c r="S159" s="477">
        <v>611.73321499999997</v>
      </c>
      <c r="T159" s="76">
        <v>3634301</v>
      </c>
    </row>
    <row r="160" spans="2:20">
      <c r="B160" s="75">
        <v>37715</v>
      </c>
      <c r="C160" s="477">
        <v>12.017721</v>
      </c>
      <c r="D160" s="76">
        <v>8943560</v>
      </c>
      <c r="R160" s="75">
        <v>44062</v>
      </c>
      <c r="S160" s="477">
        <v>607.79449499999998</v>
      </c>
      <c r="T160" s="76">
        <v>4858027</v>
      </c>
    </row>
    <row r="161" spans="2:20">
      <c r="B161" s="75">
        <v>37718</v>
      </c>
      <c r="C161" s="477">
        <v>12.823563</v>
      </c>
      <c r="D161" s="76">
        <v>27905112</v>
      </c>
      <c r="R161" s="75">
        <v>44063</v>
      </c>
      <c r="S161" s="477">
        <v>608.00860599999999</v>
      </c>
      <c r="T161" s="76">
        <v>3025569</v>
      </c>
    </row>
    <row r="162" spans="2:20">
      <c r="B162" s="75">
        <v>37719</v>
      </c>
      <c r="C162" s="477">
        <v>12.444564</v>
      </c>
      <c r="D162" s="76">
        <v>29130368</v>
      </c>
      <c r="R162" s="75">
        <v>44064</v>
      </c>
      <c r="S162" s="477">
        <v>604.41247599999997</v>
      </c>
      <c r="T162" s="76">
        <v>4164686</v>
      </c>
    </row>
    <row r="163" spans="2:20">
      <c r="B163" s="75">
        <v>37720</v>
      </c>
      <c r="C163" s="477">
        <v>12.238498999999999</v>
      </c>
      <c r="D163" s="76">
        <v>11666896</v>
      </c>
      <c r="R163" s="75">
        <v>44067</v>
      </c>
      <c r="S163" s="477">
        <v>604.24121100000002</v>
      </c>
      <c r="T163" s="76">
        <v>4066936</v>
      </c>
    </row>
    <row r="164" spans="2:20">
      <c r="B164" s="75">
        <v>37721</v>
      </c>
      <c r="C164" s="477">
        <v>10.314045</v>
      </c>
      <c r="D164" s="76">
        <v>30048328</v>
      </c>
      <c r="R164" s="75">
        <v>44068</v>
      </c>
      <c r="S164" s="477">
        <v>600.730774</v>
      </c>
      <c r="T164" s="76">
        <v>3982510</v>
      </c>
    </row>
    <row r="165" spans="2:20">
      <c r="B165" s="75">
        <v>37722</v>
      </c>
      <c r="C165" s="477">
        <v>10.836555000000001</v>
      </c>
      <c r="D165" s="76">
        <v>22456520</v>
      </c>
      <c r="R165" s="75">
        <v>44069</v>
      </c>
      <c r="S165" s="477">
        <v>610.32055700000001</v>
      </c>
      <c r="T165" s="76">
        <v>4511228</v>
      </c>
    </row>
    <row r="166" spans="2:20">
      <c r="B166" s="75">
        <v>37726</v>
      </c>
      <c r="C166" s="477">
        <v>10.976380000000001</v>
      </c>
      <c r="D166" s="76">
        <v>11396880</v>
      </c>
      <c r="R166" s="75">
        <v>44070</v>
      </c>
      <c r="S166" s="477">
        <v>608.051514</v>
      </c>
      <c r="T166" s="76">
        <v>3917059</v>
      </c>
    </row>
    <row r="167" spans="2:20">
      <c r="B167" s="75">
        <v>37727</v>
      </c>
      <c r="C167" s="477">
        <v>10.682010999999999</v>
      </c>
      <c r="D167" s="76">
        <v>8127264</v>
      </c>
      <c r="R167" s="75">
        <v>44071</v>
      </c>
      <c r="S167" s="477">
        <v>604.88342299999999</v>
      </c>
      <c r="T167" s="76">
        <v>5416681</v>
      </c>
    </row>
    <row r="168" spans="2:20">
      <c r="B168" s="75">
        <v>37728</v>
      </c>
      <c r="C168" s="477">
        <v>10.372920000000001</v>
      </c>
      <c r="D168" s="76">
        <v>7562192</v>
      </c>
      <c r="R168" s="75">
        <v>44074</v>
      </c>
      <c r="S168" s="477">
        <v>594.56585700000005</v>
      </c>
      <c r="T168" s="76">
        <v>7786675</v>
      </c>
    </row>
    <row r="169" spans="2:20">
      <c r="B169" s="75">
        <v>37732</v>
      </c>
      <c r="C169" s="477">
        <v>10.832875</v>
      </c>
      <c r="D169" s="76">
        <v>8170688</v>
      </c>
      <c r="R169" s="75">
        <v>44075</v>
      </c>
      <c r="S169" s="477">
        <v>590.45599400000003</v>
      </c>
      <c r="T169" s="76">
        <v>6377322</v>
      </c>
    </row>
    <row r="170" spans="2:20">
      <c r="B170" s="75">
        <v>37733</v>
      </c>
      <c r="C170" s="477">
        <v>10.700407999999999</v>
      </c>
      <c r="D170" s="76">
        <v>8354888</v>
      </c>
      <c r="R170" s="75">
        <v>44076</v>
      </c>
      <c r="S170" s="477">
        <v>601.03033400000004</v>
      </c>
      <c r="T170" s="76">
        <v>4090511</v>
      </c>
    </row>
    <row r="171" spans="2:20">
      <c r="B171" s="75">
        <v>37734</v>
      </c>
      <c r="C171" s="477">
        <v>10.586342</v>
      </c>
      <c r="D171" s="76">
        <v>10500576</v>
      </c>
      <c r="R171" s="75">
        <v>44077</v>
      </c>
      <c r="S171" s="477">
        <v>605.14025900000001</v>
      </c>
      <c r="T171" s="76">
        <v>5467610</v>
      </c>
    </row>
    <row r="172" spans="2:20">
      <c r="B172" s="75">
        <v>37735</v>
      </c>
      <c r="C172" s="477">
        <v>10.998459</v>
      </c>
      <c r="D172" s="76">
        <v>19617336</v>
      </c>
      <c r="R172" s="75">
        <v>44078</v>
      </c>
      <c r="S172" s="477">
        <v>600.04571499999997</v>
      </c>
      <c r="T172" s="76">
        <v>3354824</v>
      </c>
    </row>
    <row r="173" spans="2:20">
      <c r="B173" s="75">
        <v>37736</v>
      </c>
      <c r="C173" s="477">
        <v>11.509933</v>
      </c>
      <c r="D173" s="76">
        <v>34891184</v>
      </c>
      <c r="R173" s="75">
        <v>44081</v>
      </c>
      <c r="S173" s="477">
        <v>606.89550799999995</v>
      </c>
      <c r="T173" s="76">
        <v>4238823</v>
      </c>
    </row>
    <row r="174" spans="2:20">
      <c r="B174" s="75">
        <v>37739</v>
      </c>
      <c r="C174" s="477">
        <v>10.229411000000001</v>
      </c>
      <c r="D174" s="76">
        <v>49334920</v>
      </c>
      <c r="R174" s="75">
        <v>44082</v>
      </c>
      <c r="S174" s="477">
        <v>621.53710899999999</v>
      </c>
      <c r="T174" s="76">
        <v>11522742</v>
      </c>
    </row>
    <row r="175" spans="2:20">
      <c r="B175" s="75">
        <v>37740</v>
      </c>
      <c r="C175" s="477">
        <v>10.096949</v>
      </c>
      <c r="D175" s="76">
        <v>18805240</v>
      </c>
      <c r="R175" s="75">
        <v>44083</v>
      </c>
      <c r="S175" s="477">
        <v>618.15502900000001</v>
      </c>
      <c r="T175" s="76">
        <v>5514179</v>
      </c>
    </row>
    <row r="176" spans="2:20">
      <c r="B176" s="75">
        <v>37741</v>
      </c>
      <c r="C176" s="477">
        <v>9.9313590000000005</v>
      </c>
      <c r="D176" s="76">
        <v>9767176</v>
      </c>
      <c r="R176" s="75">
        <v>44084</v>
      </c>
      <c r="S176" s="477">
        <v>618.540344</v>
      </c>
      <c r="T176" s="76">
        <v>3366359</v>
      </c>
    </row>
    <row r="177" spans="2:20">
      <c r="B177" s="75">
        <v>37743</v>
      </c>
      <c r="C177" s="477">
        <v>9.9828779999999995</v>
      </c>
      <c r="D177" s="76">
        <v>14223992</v>
      </c>
      <c r="R177" s="75">
        <v>44085</v>
      </c>
      <c r="S177" s="477">
        <v>617.89807099999996</v>
      </c>
      <c r="T177" s="76">
        <v>7221661</v>
      </c>
    </row>
    <row r="178" spans="2:20">
      <c r="B178" s="75">
        <v>37746</v>
      </c>
      <c r="C178" s="477">
        <v>10.483311</v>
      </c>
      <c r="D178" s="76">
        <v>18935592</v>
      </c>
      <c r="R178" s="75">
        <v>44088</v>
      </c>
      <c r="S178" s="477">
        <v>682.55145300000004</v>
      </c>
      <c r="T178" s="76">
        <v>32312474</v>
      </c>
    </row>
    <row r="179" spans="2:20">
      <c r="B179" s="75">
        <v>37747</v>
      </c>
      <c r="C179" s="477">
        <v>10.343484</v>
      </c>
      <c r="D179" s="76">
        <v>15239784</v>
      </c>
      <c r="R179" s="75">
        <v>44089</v>
      </c>
      <c r="S179" s="477">
        <v>680.619507</v>
      </c>
      <c r="T179" s="76">
        <v>14024028</v>
      </c>
    </row>
    <row r="180" spans="2:20">
      <c r="B180" s="75">
        <v>37748</v>
      </c>
      <c r="C180" s="477">
        <v>10.218374000000001</v>
      </c>
      <c r="D180" s="76">
        <v>16879160</v>
      </c>
      <c r="R180" s="75">
        <v>44090</v>
      </c>
      <c r="S180" s="477">
        <v>677.65734899999995</v>
      </c>
      <c r="T180" s="76">
        <v>7471292</v>
      </c>
    </row>
    <row r="181" spans="2:20">
      <c r="B181" s="75">
        <v>37749</v>
      </c>
      <c r="C181" s="477">
        <v>10.420762</v>
      </c>
      <c r="D181" s="76">
        <v>20927672</v>
      </c>
      <c r="R181" s="75">
        <v>44091</v>
      </c>
      <c r="S181" s="477">
        <v>694.01391599999999</v>
      </c>
      <c r="T181" s="76">
        <v>19972637</v>
      </c>
    </row>
    <row r="182" spans="2:20">
      <c r="B182" s="75">
        <v>37750</v>
      </c>
      <c r="C182" s="477">
        <v>10.310363000000001</v>
      </c>
      <c r="D182" s="76">
        <v>7745760</v>
      </c>
      <c r="R182" s="75">
        <v>44092</v>
      </c>
      <c r="S182" s="477">
        <v>695.98858600000005</v>
      </c>
      <c r="T182" s="76">
        <v>8847382</v>
      </c>
    </row>
    <row r="183" spans="2:20">
      <c r="B183" s="75">
        <v>37753</v>
      </c>
      <c r="C183" s="477">
        <v>10.188936999999999</v>
      </c>
      <c r="D183" s="76">
        <v>6106904</v>
      </c>
      <c r="R183" s="75">
        <v>44095</v>
      </c>
      <c r="S183" s="477">
        <v>689.11975099999995</v>
      </c>
      <c r="T183" s="76">
        <v>24911507</v>
      </c>
    </row>
    <row r="184" spans="2:20">
      <c r="B184" s="75">
        <v>37754</v>
      </c>
      <c r="C184" s="477">
        <v>10.347166</v>
      </c>
      <c r="D184" s="76">
        <v>6917744</v>
      </c>
      <c r="R184" s="75">
        <v>44096</v>
      </c>
      <c r="S184" s="477">
        <v>704.918091</v>
      </c>
      <c r="T184" s="76">
        <v>21882919</v>
      </c>
    </row>
    <row r="185" spans="2:20">
      <c r="B185" s="75">
        <v>37755</v>
      </c>
      <c r="C185" s="477">
        <v>10.372920000000001</v>
      </c>
      <c r="D185" s="76">
        <v>7707768</v>
      </c>
      <c r="R185" s="75">
        <v>44097</v>
      </c>
      <c r="S185" s="477">
        <v>698.99371299999996</v>
      </c>
      <c r="T185" s="76">
        <v>18070370</v>
      </c>
    </row>
    <row r="186" spans="2:20">
      <c r="B186" s="75">
        <v>37756</v>
      </c>
      <c r="C186" s="477">
        <v>10.409712000000001</v>
      </c>
      <c r="D186" s="76">
        <v>7745272</v>
      </c>
      <c r="R186" s="75">
        <v>44098</v>
      </c>
      <c r="S186" s="477">
        <v>676.84161400000005</v>
      </c>
      <c r="T186" s="76">
        <v>10553627</v>
      </c>
    </row>
    <row r="187" spans="2:20">
      <c r="B187" s="75">
        <v>37757</v>
      </c>
      <c r="C187" s="477">
        <v>10.413398000000001</v>
      </c>
      <c r="D187" s="76">
        <v>7762752</v>
      </c>
      <c r="R187" s="75">
        <v>44099</v>
      </c>
      <c r="S187" s="477">
        <v>710.67089799999997</v>
      </c>
      <c r="T187" s="76">
        <v>19813100</v>
      </c>
    </row>
    <row r="188" spans="2:20">
      <c r="B188" s="75">
        <v>37760</v>
      </c>
      <c r="C188" s="477">
        <v>10.247814999999999</v>
      </c>
      <c r="D188" s="76">
        <v>15027696</v>
      </c>
      <c r="R188" s="75">
        <v>44102</v>
      </c>
      <c r="S188" s="477">
        <v>717.15338099999997</v>
      </c>
      <c r="T188" s="76">
        <v>11145837</v>
      </c>
    </row>
    <row r="189" spans="2:20">
      <c r="B189" s="75">
        <v>37761</v>
      </c>
      <c r="C189" s="477">
        <v>10.100624</v>
      </c>
      <c r="D189" s="76">
        <v>12345376</v>
      </c>
      <c r="R189" s="75">
        <v>44103</v>
      </c>
      <c r="S189" s="477">
        <v>697.83459500000004</v>
      </c>
      <c r="T189" s="76">
        <v>10554255</v>
      </c>
    </row>
    <row r="190" spans="2:20">
      <c r="B190" s="75">
        <v>37762</v>
      </c>
      <c r="C190" s="477">
        <v>9.4750870000000003</v>
      </c>
      <c r="D190" s="76">
        <v>25397376</v>
      </c>
      <c r="R190" s="75">
        <v>44104</v>
      </c>
      <c r="S190" s="477">
        <v>696.84710700000005</v>
      </c>
      <c r="T190" s="76">
        <v>9470272</v>
      </c>
    </row>
    <row r="191" spans="2:20">
      <c r="B191" s="75">
        <v>37763</v>
      </c>
      <c r="C191" s="477">
        <v>9.0556070000000002</v>
      </c>
      <c r="D191" s="76">
        <v>15855456</v>
      </c>
      <c r="R191" s="75">
        <v>44105</v>
      </c>
      <c r="S191" s="477">
        <v>698.006348</v>
      </c>
      <c r="T191" s="76">
        <v>4321350</v>
      </c>
    </row>
    <row r="192" spans="2:20">
      <c r="B192" s="75">
        <v>37764</v>
      </c>
      <c r="C192" s="477">
        <v>8.9599349999999998</v>
      </c>
      <c r="D192" s="76">
        <v>14942728</v>
      </c>
      <c r="R192" s="75">
        <v>44109</v>
      </c>
      <c r="S192" s="477">
        <v>707.66577099999995</v>
      </c>
      <c r="T192" s="76">
        <v>11889998</v>
      </c>
    </row>
    <row r="193" spans="2:20">
      <c r="B193" s="75">
        <v>37767</v>
      </c>
      <c r="C193" s="477">
        <v>8.7906759999999995</v>
      </c>
      <c r="D193" s="76">
        <v>8287848</v>
      </c>
      <c r="R193" s="75">
        <v>44110</v>
      </c>
      <c r="S193" s="477">
        <v>711.91583300000002</v>
      </c>
      <c r="T193" s="76">
        <v>7848500</v>
      </c>
    </row>
    <row r="194" spans="2:20">
      <c r="B194" s="75">
        <v>37768</v>
      </c>
      <c r="C194" s="477">
        <v>8.7501940000000005</v>
      </c>
      <c r="D194" s="76">
        <v>9860952</v>
      </c>
      <c r="R194" s="75">
        <v>44111</v>
      </c>
      <c r="S194" s="477">
        <v>710.97137499999997</v>
      </c>
      <c r="T194" s="76">
        <v>6980002</v>
      </c>
    </row>
    <row r="195" spans="2:20">
      <c r="B195" s="75">
        <v>37769</v>
      </c>
      <c r="C195" s="477">
        <v>9.1291989999999998</v>
      </c>
      <c r="D195" s="76">
        <v>15859112</v>
      </c>
      <c r="R195" s="75">
        <v>44112</v>
      </c>
      <c r="S195" s="477">
        <v>729.43145800000002</v>
      </c>
      <c r="T195" s="76">
        <v>25860257</v>
      </c>
    </row>
    <row r="196" spans="2:20">
      <c r="B196" s="75">
        <v>37770</v>
      </c>
      <c r="C196" s="477">
        <v>9.1255179999999996</v>
      </c>
      <c r="D196" s="76">
        <v>20255456</v>
      </c>
      <c r="R196" s="75">
        <v>44113</v>
      </c>
      <c r="S196" s="477">
        <v>734.75482199999999</v>
      </c>
      <c r="T196" s="76">
        <v>7286954</v>
      </c>
    </row>
    <row r="197" spans="2:20">
      <c r="B197" s="75">
        <v>37771</v>
      </c>
      <c r="C197" s="477">
        <v>9.0850469999999994</v>
      </c>
      <c r="D197" s="76">
        <v>6444512</v>
      </c>
      <c r="R197" s="75">
        <v>44116</v>
      </c>
      <c r="S197" s="477">
        <v>743.38385000000005</v>
      </c>
      <c r="T197" s="76">
        <v>8717550</v>
      </c>
    </row>
    <row r="198" spans="2:20">
      <c r="B198" s="75">
        <v>37774</v>
      </c>
      <c r="C198" s="477">
        <v>9.3610179999999996</v>
      </c>
      <c r="D198" s="76">
        <v>10381592</v>
      </c>
      <c r="R198" s="75">
        <v>44117</v>
      </c>
      <c r="S198" s="477">
        <v>773.09179700000004</v>
      </c>
      <c r="T198" s="76">
        <v>18948618</v>
      </c>
    </row>
    <row r="199" spans="2:20">
      <c r="B199" s="75">
        <v>37775</v>
      </c>
      <c r="C199" s="477">
        <v>9.4272539999999996</v>
      </c>
      <c r="D199" s="76">
        <v>10244216</v>
      </c>
      <c r="R199" s="75">
        <v>44118</v>
      </c>
      <c r="S199" s="477">
        <v>764.54864499999996</v>
      </c>
      <c r="T199" s="76">
        <v>15441198</v>
      </c>
    </row>
    <row r="200" spans="2:20">
      <c r="B200" s="75">
        <v>37776</v>
      </c>
      <c r="C200" s="477">
        <v>9.9791989999999995</v>
      </c>
      <c r="D200" s="76">
        <v>19374848</v>
      </c>
      <c r="R200" s="75">
        <v>44119</v>
      </c>
      <c r="S200" s="477">
        <v>738.40380900000002</v>
      </c>
      <c r="T200" s="76">
        <v>15648823</v>
      </c>
    </row>
    <row r="201" spans="2:20">
      <c r="B201" s="75">
        <v>37777</v>
      </c>
      <c r="C201" s="477">
        <v>10.53115</v>
      </c>
      <c r="D201" s="76">
        <v>27247168</v>
      </c>
      <c r="R201" s="75">
        <v>44120</v>
      </c>
      <c r="S201" s="477">
        <v>710.198669</v>
      </c>
      <c r="T201" s="76">
        <v>28982990</v>
      </c>
    </row>
    <row r="202" spans="2:20">
      <c r="B202" s="75">
        <v>37778</v>
      </c>
      <c r="C202" s="477">
        <v>10.663608</v>
      </c>
      <c r="D202" s="76">
        <v>15935512</v>
      </c>
      <c r="R202" s="75">
        <v>44123</v>
      </c>
      <c r="S202" s="477">
        <v>725.31018100000006</v>
      </c>
      <c r="T202" s="76">
        <v>15671485</v>
      </c>
    </row>
    <row r="203" spans="2:20">
      <c r="B203" s="75">
        <v>37781</v>
      </c>
      <c r="C203" s="477">
        <v>10.549542000000001</v>
      </c>
      <c r="D203" s="76">
        <v>6071280</v>
      </c>
      <c r="R203" s="75">
        <v>44124</v>
      </c>
      <c r="S203" s="477">
        <v>755.27557400000001</v>
      </c>
      <c r="T203" s="76">
        <v>21563969</v>
      </c>
    </row>
    <row r="204" spans="2:20">
      <c r="B204" s="75">
        <v>37782</v>
      </c>
      <c r="C204" s="477">
        <v>10.556898</v>
      </c>
      <c r="D204" s="76">
        <v>11548872</v>
      </c>
      <c r="R204" s="75">
        <v>44125</v>
      </c>
      <c r="S204" s="477">
        <v>747.89160200000003</v>
      </c>
      <c r="T204" s="76">
        <v>11161929</v>
      </c>
    </row>
    <row r="205" spans="2:20">
      <c r="B205" s="75">
        <v>37783</v>
      </c>
      <c r="C205" s="477">
        <v>10.821840999999999</v>
      </c>
      <c r="D205" s="76">
        <v>9284344</v>
      </c>
      <c r="R205" s="75">
        <v>44126</v>
      </c>
      <c r="S205" s="477">
        <v>747.20147699999995</v>
      </c>
      <c r="T205" s="76">
        <v>9607794</v>
      </c>
    </row>
    <row r="206" spans="2:20">
      <c r="B206" s="75">
        <v>37784</v>
      </c>
      <c r="C206" s="477">
        <v>10.832875</v>
      </c>
      <c r="D206" s="76">
        <v>7822632</v>
      </c>
      <c r="R206" s="75">
        <v>44127</v>
      </c>
      <c r="S206" s="477">
        <v>735.29791299999999</v>
      </c>
      <c r="T206" s="76">
        <v>5447267</v>
      </c>
    </row>
    <row r="207" spans="2:20">
      <c r="B207" s="75">
        <v>37785</v>
      </c>
      <c r="C207" s="477">
        <v>11.057331</v>
      </c>
      <c r="D207" s="76">
        <v>7419080</v>
      </c>
      <c r="R207" s="75">
        <v>44130</v>
      </c>
      <c r="S207" s="477">
        <v>731.28704800000003</v>
      </c>
      <c r="T207" s="76">
        <v>6612856</v>
      </c>
    </row>
    <row r="208" spans="2:20">
      <c r="B208" s="75">
        <v>37788</v>
      </c>
      <c r="C208" s="477">
        <v>10.744567999999999</v>
      </c>
      <c r="D208" s="76">
        <v>5249608</v>
      </c>
      <c r="R208" s="75">
        <v>44131</v>
      </c>
      <c r="S208" s="477">
        <v>730.81268299999999</v>
      </c>
      <c r="T208" s="76">
        <v>5807904</v>
      </c>
    </row>
    <row r="209" spans="2:20">
      <c r="B209" s="75">
        <v>37789</v>
      </c>
      <c r="C209" s="477">
        <v>11.281796</v>
      </c>
      <c r="D209" s="76">
        <v>9439720</v>
      </c>
      <c r="R209" s="75">
        <v>44132</v>
      </c>
      <c r="S209" s="477">
        <v>715.58813499999997</v>
      </c>
      <c r="T209" s="76">
        <v>6853002</v>
      </c>
    </row>
    <row r="210" spans="2:20">
      <c r="B210" s="75">
        <v>37790</v>
      </c>
      <c r="C210" s="477">
        <v>11.303870999999999</v>
      </c>
      <c r="D210" s="76">
        <v>6605024</v>
      </c>
      <c r="R210" s="75">
        <v>44133</v>
      </c>
      <c r="S210" s="477">
        <v>724.60211200000003</v>
      </c>
      <c r="T210" s="76">
        <v>6690978</v>
      </c>
    </row>
    <row r="211" spans="2:20">
      <c r="B211" s="75">
        <v>37791</v>
      </c>
      <c r="C211" s="477">
        <v>11.134604</v>
      </c>
      <c r="D211" s="76">
        <v>3585928</v>
      </c>
      <c r="R211" s="75">
        <v>44134</v>
      </c>
      <c r="S211" s="477">
        <v>726.24114999999995</v>
      </c>
      <c r="T211" s="76">
        <v>8727274</v>
      </c>
    </row>
    <row r="212" spans="2:20">
      <c r="B212" s="75">
        <v>37792</v>
      </c>
      <c r="C212" s="477">
        <v>10.663608</v>
      </c>
      <c r="D212" s="76">
        <v>11516112</v>
      </c>
      <c r="R212" s="75">
        <v>44137</v>
      </c>
      <c r="S212" s="477">
        <v>709.377747</v>
      </c>
      <c r="T212" s="76">
        <v>5953172</v>
      </c>
    </row>
    <row r="213" spans="2:20">
      <c r="B213" s="75">
        <v>37795</v>
      </c>
      <c r="C213" s="477">
        <v>10.564261999999999</v>
      </c>
      <c r="D213" s="76">
        <v>4935192</v>
      </c>
      <c r="R213" s="75">
        <v>44138</v>
      </c>
      <c r="S213" s="477">
        <v>702.17529300000001</v>
      </c>
      <c r="T213" s="76">
        <v>7011687</v>
      </c>
    </row>
    <row r="214" spans="2:20">
      <c r="B214" s="75">
        <v>37796</v>
      </c>
      <c r="C214" s="477">
        <v>10.211014</v>
      </c>
      <c r="D214" s="76">
        <v>9153632</v>
      </c>
      <c r="R214" s="75">
        <v>44139</v>
      </c>
      <c r="S214" s="477">
        <v>703.124146</v>
      </c>
      <c r="T214" s="76">
        <v>10077502</v>
      </c>
    </row>
    <row r="215" spans="2:20">
      <c r="B215" s="75">
        <v>37797</v>
      </c>
      <c r="C215" s="477">
        <v>10.509067</v>
      </c>
      <c r="D215" s="76">
        <v>5607472</v>
      </c>
      <c r="R215" s="75">
        <v>44140</v>
      </c>
      <c r="S215" s="477">
        <v>727.06042500000001</v>
      </c>
      <c r="T215" s="76">
        <v>8903859</v>
      </c>
    </row>
    <row r="216" spans="2:20">
      <c r="B216" s="75">
        <v>37798</v>
      </c>
      <c r="C216" s="477">
        <v>10.825519</v>
      </c>
      <c r="D216" s="76">
        <v>6533944</v>
      </c>
      <c r="R216" s="75">
        <v>44141</v>
      </c>
      <c r="S216" s="477">
        <v>733.27099599999997</v>
      </c>
      <c r="T216" s="76">
        <v>5871913</v>
      </c>
    </row>
    <row r="217" spans="2:20">
      <c r="B217" s="75">
        <v>37799</v>
      </c>
      <c r="C217" s="477">
        <v>11.145642</v>
      </c>
      <c r="D217" s="76">
        <v>16814552</v>
      </c>
      <c r="R217" s="75">
        <v>44144</v>
      </c>
      <c r="S217" s="477">
        <v>737.49761999999998</v>
      </c>
      <c r="T217" s="76">
        <v>7505062</v>
      </c>
    </row>
    <row r="218" spans="2:20">
      <c r="B218" s="75">
        <v>37802</v>
      </c>
      <c r="C218" s="477">
        <v>11.366424</v>
      </c>
      <c r="D218" s="76">
        <v>8276888</v>
      </c>
      <c r="R218" s="75">
        <v>44145</v>
      </c>
      <c r="S218" s="477">
        <v>698.42315699999995</v>
      </c>
      <c r="T218" s="76">
        <v>10397497</v>
      </c>
    </row>
    <row r="219" spans="2:20">
      <c r="B219" s="75">
        <v>37803</v>
      </c>
      <c r="C219" s="477">
        <v>11.197162000000001</v>
      </c>
      <c r="D219" s="76">
        <v>5475736</v>
      </c>
      <c r="R219" s="75">
        <v>44146</v>
      </c>
      <c r="S219" s="477">
        <v>712.52612299999998</v>
      </c>
      <c r="T219" s="76">
        <v>9779484</v>
      </c>
    </row>
    <row r="220" spans="2:20">
      <c r="B220" s="75">
        <v>37804</v>
      </c>
      <c r="C220" s="477">
        <v>11.027901</v>
      </c>
      <c r="D220" s="76">
        <v>3450616</v>
      </c>
      <c r="R220" s="75">
        <v>44147</v>
      </c>
      <c r="S220" s="477">
        <v>711.36181599999998</v>
      </c>
      <c r="T220" s="76">
        <v>4699639</v>
      </c>
    </row>
    <row r="221" spans="2:20">
      <c r="B221" s="75">
        <v>37805</v>
      </c>
      <c r="C221" s="477">
        <v>10.792399</v>
      </c>
      <c r="D221" s="76">
        <v>6139608</v>
      </c>
      <c r="R221" s="75">
        <v>44148</v>
      </c>
      <c r="S221" s="477">
        <v>714.29443400000002</v>
      </c>
      <c r="T221" s="76">
        <v>3918289</v>
      </c>
    </row>
    <row r="222" spans="2:20">
      <c r="B222" s="75">
        <v>37806</v>
      </c>
      <c r="C222" s="477">
        <v>10.770325</v>
      </c>
      <c r="D222" s="76">
        <v>3529760</v>
      </c>
      <c r="R222" s="75">
        <v>44149</v>
      </c>
      <c r="S222" s="477">
        <v>716.36462400000005</v>
      </c>
      <c r="T222" s="76">
        <v>475390</v>
      </c>
    </row>
    <row r="223" spans="2:20">
      <c r="B223" s="75">
        <v>37809</v>
      </c>
      <c r="C223" s="477">
        <v>10.766640000000001</v>
      </c>
      <c r="D223" s="76">
        <v>3117200</v>
      </c>
      <c r="R223" s="75">
        <v>44152</v>
      </c>
      <c r="S223" s="477">
        <v>702.99481200000002</v>
      </c>
      <c r="T223" s="76">
        <v>5977903</v>
      </c>
    </row>
    <row r="224" spans="2:20">
      <c r="B224" s="75">
        <v>37810</v>
      </c>
      <c r="C224" s="477">
        <v>11.395864</v>
      </c>
      <c r="D224" s="76">
        <v>8965192</v>
      </c>
      <c r="R224" s="75">
        <v>44153</v>
      </c>
      <c r="S224" s="477">
        <v>702.39105199999995</v>
      </c>
      <c r="T224" s="76">
        <v>5816221</v>
      </c>
    </row>
    <row r="225" spans="2:20">
      <c r="B225" s="75">
        <v>37811</v>
      </c>
      <c r="C225" s="477">
        <v>11.465773</v>
      </c>
      <c r="D225" s="76">
        <v>11394952</v>
      </c>
      <c r="R225" s="75">
        <v>44154</v>
      </c>
      <c r="S225" s="477">
        <v>693.98095699999999</v>
      </c>
      <c r="T225" s="76">
        <v>7170339</v>
      </c>
    </row>
    <row r="226" spans="2:20">
      <c r="B226" s="75">
        <v>37812</v>
      </c>
      <c r="C226" s="477">
        <v>12.624862</v>
      </c>
      <c r="D226" s="76">
        <v>34007880</v>
      </c>
      <c r="R226" s="75">
        <v>44155</v>
      </c>
      <c r="S226" s="477">
        <v>706.66076699999996</v>
      </c>
      <c r="T226" s="76">
        <v>7455575</v>
      </c>
    </row>
    <row r="227" spans="2:20">
      <c r="B227" s="75">
        <v>37813</v>
      </c>
      <c r="C227" s="477">
        <v>12.238498999999999</v>
      </c>
      <c r="D227" s="76">
        <v>7729224</v>
      </c>
      <c r="R227" s="75">
        <v>44158</v>
      </c>
      <c r="S227" s="477">
        <v>723.86901899999998</v>
      </c>
      <c r="T227" s="76">
        <v>7116516</v>
      </c>
    </row>
    <row r="228" spans="2:20">
      <c r="B228" s="75">
        <v>37816</v>
      </c>
      <c r="C228" s="477">
        <v>12.319452999999999</v>
      </c>
      <c r="D228" s="76">
        <v>4293560</v>
      </c>
      <c r="R228" s="75">
        <v>44159</v>
      </c>
      <c r="S228" s="477">
        <v>724.99029499999995</v>
      </c>
      <c r="T228" s="76">
        <v>8465615</v>
      </c>
    </row>
    <row r="229" spans="2:20">
      <c r="B229" s="75">
        <v>37817</v>
      </c>
      <c r="C229" s="477">
        <v>11.642397000000001</v>
      </c>
      <c r="D229" s="76">
        <v>16605640</v>
      </c>
      <c r="R229" s="75">
        <v>44160</v>
      </c>
      <c r="S229" s="477">
        <v>711.36181599999998</v>
      </c>
      <c r="T229" s="76">
        <v>5610232</v>
      </c>
    </row>
    <row r="230" spans="2:20">
      <c r="B230" s="75">
        <v>37818</v>
      </c>
      <c r="C230" s="477">
        <v>11.874215</v>
      </c>
      <c r="D230" s="76">
        <v>7577864</v>
      </c>
      <c r="R230" s="75">
        <v>44161</v>
      </c>
      <c r="S230" s="477">
        <v>726.32720900000004</v>
      </c>
      <c r="T230" s="76">
        <v>8414555</v>
      </c>
    </row>
    <row r="231" spans="2:20">
      <c r="B231" s="75">
        <v>37819</v>
      </c>
      <c r="C231" s="477">
        <v>11.848455</v>
      </c>
      <c r="D231" s="76">
        <v>10512840</v>
      </c>
      <c r="R231" s="75">
        <v>44162</v>
      </c>
      <c r="S231" s="477">
        <v>709.11908000000005</v>
      </c>
      <c r="T231" s="76">
        <v>11723771</v>
      </c>
    </row>
    <row r="232" spans="2:20">
      <c r="B232" s="75">
        <v>37820</v>
      </c>
      <c r="C232" s="477">
        <v>11.690232</v>
      </c>
      <c r="D232" s="76">
        <v>4620736</v>
      </c>
      <c r="R232" s="75">
        <v>44166</v>
      </c>
      <c r="S232" s="477">
        <v>719.46984899999995</v>
      </c>
      <c r="T232" s="76">
        <v>8078785</v>
      </c>
    </row>
    <row r="233" spans="2:20">
      <c r="B233" s="75">
        <v>37823</v>
      </c>
      <c r="C233" s="477">
        <v>11.392182</v>
      </c>
      <c r="D233" s="76">
        <v>3254832</v>
      </c>
      <c r="R233" s="75">
        <v>44167</v>
      </c>
      <c r="S233" s="477">
        <v>727.27606200000002</v>
      </c>
      <c r="T233" s="76">
        <v>7062229</v>
      </c>
    </row>
    <row r="234" spans="2:20">
      <c r="B234" s="75">
        <v>37824</v>
      </c>
      <c r="C234" s="477">
        <v>11.325945000000001</v>
      </c>
      <c r="D234" s="76">
        <v>4945456</v>
      </c>
      <c r="R234" s="75">
        <v>44168</v>
      </c>
      <c r="S234" s="477">
        <v>743.70812999999998</v>
      </c>
      <c r="T234" s="76">
        <v>9633229</v>
      </c>
    </row>
    <row r="235" spans="2:20">
      <c r="B235" s="75">
        <v>37825</v>
      </c>
      <c r="C235" s="477">
        <v>11.708633000000001</v>
      </c>
      <c r="D235" s="76">
        <v>5169240</v>
      </c>
      <c r="R235" s="75">
        <v>44169</v>
      </c>
      <c r="S235" s="477">
        <v>740.51654099999996</v>
      </c>
      <c r="T235" s="76">
        <v>5577388</v>
      </c>
    </row>
    <row r="236" spans="2:20">
      <c r="B236" s="75">
        <v>37826</v>
      </c>
      <c r="C236" s="477">
        <v>12.135463</v>
      </c>
      <c r="D236" s="76">
        <v>14485576</v>
      </c>
      <c r="R236" s="75">
        <v>44172</v>
      </c>
      <c r="S236" s="477">
        <v>737.756348</v>
      </c>
      <c r="T236" s="76">
        <v>5314265</v>
      </c>
    </row>
    <row r="237" spans="2:20">
      <c r="B237" s="75">
        <v>37827</v>
      </c>
      <c r="C237" s="477">
        <v>12.382008000000001</v>
      </c>
      <c r="D237" s="76">
        <v>8971784</v>
      </c>
      <c r="R237" s="75">
        <v>44173</v>
      </c>
      <c r="S237" s="477">
        <v>745.088257</v>
      </c>
      <c r="T237" s="76">
        <v>8722526</v>
      </c>
    </row>
    <row r="238" spans="2:20">
      <c r="B238" s="75">
        <v>37830</v>
      </c>
      <c r="C238" s="477">
        <v>12.418803</v>
      </c>
      <c r="D238" s="76">
        <v>7840680</v>
      </c>
      <c r="R238" s="75">
        <v>44174</v>
      </c>
      <c r="S238" s="477">
        <v>750.91058299999997</v>
      </c>
      <c r="T238" s="76">
        <v>5952003</v>
      </c>
    </row>
    <row r="239" spans="2:20">
      <c r="B239" s="75">
        <v>37831</v>
      </c>
      <c r="C239" s="477">
        <v>12.304738</v>
      </c>
      <c r="D239" s="76">
        <v>5018552</v>
      </c>
      <c r="R239" s="75">
        <v>44175</v>
      </c>
      <c r="S239" s="477">
        <v>747.63275099999998</v>
      </c>
      <c r="T239" s="76">
        <v>4641898</v>
      </c>
    </row>
    <row r="240" spans="2:20">
      <c r="B240" s="75">
        <v>37832</v>
      </c>
      <c r="C240" s="477">
        <v>12.426166</v>
      </c>
      <c r="D240" s="76">
        <v>5030808</v>
      </c>
      <c r="R240" s="75">
        <v>44176</v>
      </c>
      <c r="S240" s="477">
        <v>743.75122099999999</v>
      </c>
      <c r="T240" s="76">
        <v>5637035</v>
      </c>
    </row>
    <row r="241" spans="2:20">
      <c r="B241" s="75">
        <v>37833</v>
      </c>
      <c r="C241" s="477">
        <v>12.025080000000001</v>
      </c>
      <c r="D241" s="76">
        <v>6284008</v>
      </c>
      <c r="R241" s="75">
        <v>44179</v>
      </c>
      <c r="S241" s="477">
        <v>753.02380400000004</v>
      </c>
      <c r="T241" s="76">
        <v>5143894</v>
      </c>
    </row>
    <row r="242" spans="2:20">
      <c r="B242" s="75">
        <v>37834</v>
      </c>
      <c r="C242" s="477">
        <v>12.308415</v>
      </c>
      <c r="D242" s="76">
        <v>4555824</v>
      </c>
      <c r="R242" s="75">
        <v>44180</v>
      </c>
      <c r="S242" s="477">
        <v>764.237122</v>
      </c>
      <c r="T242" s="76">
        <v>7527270</v>
      </c>
    </row>
    <row r="243" spans="2:20">
      <c r="B243" s="75">
        <v>37837</v>
      </c>
      <c r="C243" s="477">
        <v>12.853001000000001</v>
      </c>
      <c r="D243" s="76">
        <v>15208656</v>
      </c>
      <c r="R243" s="75">
        <v>44181</v>
      </c>
      <c r="S243" s="477">
        <v>763.41778599999998</v>
      </c>
      <c r="T243" s="76">
        <v>4378179</v>
      </c>
    </row>
    <row r="244" spans="2:20">
      <c r="B244" s="75">
        <v>37838</v>
      </c>
      <c r="C244" s="477">
        <v>12.720534000000001</v>
      </c>
      <c r="D244" s="76">
        <v>14610864</v>
      </c>
      <c r="R244" s="75">
        <v>44182</v>
      </c>
      <c r="S244" s="477">
        <v>758.50116000000003</v>
      </c>
      <c r="T244" s="76">
        <v>4863371</v>
      </c>
    </row>
    <row r="245" spans="2:20">
      <c r="B245" s="75">
        <v>37839</v>
      </c>
      <c r="C245" s="477">
        <v>12.562305</v>
      </c>
      <c r="D245" s="76">
        <v>8936056</v>
      </c>
      <c r="R245" s="75">
        <v>44183</v>
      </c>
      <c r="S245" s="477">
        <v>768.24823000000004</v>
      </c>
      <c r="T245" s="76">
        <v>11568187</v>
      </c>
    </row>
    <row r="246" spans="2:20">
      <c r="B246" s="75">
        <v>37840</v>
      </c>
      <c r="C246" s="477">
        <v>12.588067000000001</v>
      </c>
      <c r="D246" s="76">
        <v>9934880</v>
      </c>
      <c r="R246" s="75">
        <v>44186</v>
      </c>
      <c r="S246" s="477">
        <v>750.824341</v>
      </c>
      <c r="T246" s="76">
        <v>8875855</v>
      </c>
    </row>
    <row r="247" spans="2:20">
      <c r="B247" s="75">
        <v>37841</v>
      </c>
      <c r="C247" s="477">
        <v>13.055377999999999</v>
      </c>
      <c r="D247" s="76">
        <v>12432472</v>
      </c>
      <c r="R247" s="75">
        <v>44187</v>
      </c>
      <c r="S247" s="477">
        <v>788.21679700000004</v>
      </c>
      <c r="T247" s="76">
        <v>10251896</v>
      </c>
    </row>
    <row r="248" spans="2:20">
      <c r="B248" s="75">
        <v>37844</v>
      </c>
      <c r="C248" s="477">
        <v>12.786769</v>
      </c>
      <c r="D248" s="76">
        <v>8642552</v>
      </c>
      <c r="R248" s="75">
        <v>44188</v>
      </c>
      <c r="S248" s="477">
        <v>795.80743399999994</v>
      </c>
      <c r="T248" s="76">
        <v>10723068</v>
      </c>
    </row>
    <row r="249" spans="2:20">
      <c r="B249" s="75">
        <v>37845</v>
      </c>
      <c r="C249" s="477">
        <v>12.451915</v>
      </c>
      <c r="D249" s="76">
        <v>5829576</v>
      </c>
      <c r="R249" s="75">
        <v>44189</v>
      </c>
      <c r="S249" s="477">
        <v>793.00390600000003</v>
      </c>
      <c r="T249" s="76">
        <v>4390561</v>
      </c>
    </row>
    <row r="250" spans="2:20">
      <c r="B250" s="75">
        <v>37846</v>
      </c>
      <c r="C250" s="477">
        <v>12.407764999999999</v>
      </c>
      <c r="D250" s="76">
        <v>9079416</v>
      </c>
      <c r="R250" s="75">
        <v>44193</v>
      </c>
      <c r="S250" s="477">
        <v>795.11724900000002</v>
      </c>
      <c r="T250" s="76">
        <v>3884750</v>
      </c>
    </row>
    <row r="251" spans="2:20">
      <c r="B251" s="75">
        <v>37847</v>
      </c>
      <c r="C251" s="477">
        <v>12.094996999999999</v>
      </c>
      <c r="D251" s="76">
        <v>5585656</v>
      </c>
      <c r="R251" s="75">
        <v>44194</v>
      </c>
      <c r="S251" s="477">
        <v>807.27960199999995</v>
      </c>
      <c r="T251" s="76">
        <v>6760167</v>
      </c>
    </row>
    <row r="252" spans="2:20">
      <c r="B252" s="75">
        <v>37851</v>
      </c>
      <c r="C252" s="477">
        <v>12.113391999999999</v>
      </c>
      <c r="D252" s="76">
        <v>4338304</v>
      </c>
      <c r="R252" s="75">
        <v>44195</v>
      </c>
      <c r="S252" s="477">
        <v>811.41986099999997</v>
      </c>
      <c r="T252" s="76">
        <v>6382809</v>
      </c>
    </row>
    <row r="253" spans="2:20">
      <c r="B253" s="75">
        <v>37852</v>
      </c>
      <c r="C253" s="477">
        <v>12.146509999999999</v>
      </c>
      <c r="D253" s="76">
        <v>4373432</v>
      </c>
      <c r="R253" s="75">
        <v>44196</v>
      </c>
      <c r="S253" s="477">
        <v>816.12085000000002</v>
      </c>
      <c r="T253" s="76">
        <v>3468390</v>
      </c>
    </row>
    <row r="254" spans="2:20">
      <c r="B254" s="75">
        <v>37853</v>
      </c>
      <c r="C254" s="477">
        <v>12.654301999999999</v>
      </c>
      <c r="D254" s="76">
        <v>11737232</v>
      </c>
      <c r="R254" s="75">
        <v>44197</v>
      </c>
      <c r="S254" s="477">
        <v>819.873108</v>
      </c>
      <c r="T254" s="76">
        <v>3142822</v>
      </c>
    </row>
    <row r="255" spans="2:20">
      <c r="B255" s="75">
        <v>37854</v>
      </c>
      <c r="C255" s="477">
        <v>12.808844000000001</v>
      </c>
      <c r="D255" s="76">
        <v>7335328</v>
      </c>
      <c r="R255" s="75">
        <v>44200</v>
      </c>
      <c r="S255" s="477">
        <v>845.66387899999995</v>
      </c>
      <c r="T255" s="76">
        <v>5259092</v>
      </c>
    </row>
    <row r="256" spans="2:20">
      <c r="B256" s="75">
        <v>37855</v>
      </c>
      <c r="C256" s="477">
        <v>12.514474999999999</v>
      </c>
      <c r="D256" s="76">
        <v>6597664</v>
      </c>
      <c r="R256" s="75">
        <v>44201</v>
      </c>
      <c r="S256" s="477">
        <v>855.10906999999997</v>
      </c>
      <c r="T256" s="76">
        <v>7150252</v>
      </c>
    </row>
    <row r="257" spans="2:20">
      <c r="B257" s="75">
        <v>37858</v>
      </c>
      <c r="C257" s="477">
        <v>11.936768000000001</v>
      </c>
      <c r="D257" s="76">
        <v>6654320</v>
      </c>
      <c r="R257" s="75">
        <v>44202</v>
      </c>
      <c r="S257" s="477">
        <v>843.76623500000005</v>
      </c>
      <c r="T257" s="76">
        <v>5995748</v>
      </c>
    </row>
    <row r="258" spans="2:20">
      <c r="B258" s="75">
        <v>37859</v>
      </c>
      <c r="C258" s="477">
        <v>12.234824</v>
      </c>
      <c r="D258" s="76">
        <v>9088136</v>
      </c>
      <c r="R258" s="75">
        <v>44203</v>
      </c>
      <c r="S258" s="477">
        <v>830.26702899999998</v>
      </c>
      <c r="T258" s="76">
        <v>5261000</v>
      </c>
    </row>
    <row r="259" spans="2:20">
      <c r="B259" s="75">
        <v>37860</v>
      </c>
      <c r="C259" s="477">
        <v>12.753655</v>
      </c>
      <c r="D259" s="76">
        <v>9048208</v>
      </c>
      <c r="R259" s="75">
        <v>44204</v>
      </c>
      <c r="S259" s="477">
        <v>857.95544400000006</v>
      </c>
      <c r="T259" s="76">
        <v>8034775</v>
      </c>
    </row>
    <row r="260" spans="2:20">
      <c r="B260" s="75">
        <v>37861</v>
      </c>
      <c r="C260" s="477">
        <v>13.787634000000001</v>
      </c>
      <c r="D260" s="76">
        <v>24021280</v>
      </c>
      <c r="R260" s="75">
        <v>44207</v>
      </c>
      <c r="S260" s="477">
        <v>910.09796100000005</v>
      </c>
      <c r="T260" s="76">
        <v>13384331</v>
      </c>
    </row>
    <row r="261" spans="2:20">
      <c r="B261" s="75">
        <v>37862</v>
      </c>
      <c r="C261" s="477">
        <v>13.618366999999999</v>
      </c>
      <c r="D261" s="76">
        <v>20148632</v>
      </c>
      <c r="R261" s="75">
        <v>44208</v>
      </c>
      <c r="S261" s="477">
        <v>916.135986</v>
      </c>
      <c r="T261" s="76">
        <v>6700542</v>
      </c>
    </row>
    <row r="262" spans="2:20">
      <c r="B262" s="75">
        <v>37865</v>
      </c>
      <c r="C262" s="477">
        <v>13.949532</v>
      </c>
      <c r="D262" s="76">
        <v>14472496</v>
      </c>
      <c r="R262" s="75">
        <v>44209</v>
      </c>
      <c r="S262" s="477">
        <v>910.83105499999999</v>
      </c>
      <c r="T262" s="76">
        <v>6691409</v>
      </c>
    </row>
    <row r="263" spans="2:20">
      <c r="B263" s="75">
        <v>37866</v>
      </c>
      <c r="C263" s="477">
        <v>14.611874</v>
      </c>
      <c r="D263" s="76">
        <v>25460632</v>
      </c>
      <c r="R263" s="75">
        <v>44210</v>
      </c>
      <c r="S263" s="477">
        <v>886.46350099999995</v>
      </c>
      <c r="T263" s="76">
        <v>15021108</v>
      </c>
    </row>
    <row r="264" spans="2:20">
      <c r="B264" s="75">
        <v>37867</v>
      </c>
      <c r="C264" s="477">
        <v>14.350614999999999</v>
      </c>
      <c r="D264" s="76">
        <v>15663176</v>
      </c>
      <c r="R264" s="75">
        <v>44211</v>
      </c>
      <c r="S264" s="477">
        <v>853.77209500000004</v>
      </c>
      <c r="T264" s="76">
        <v>23769415</v>
      </c>
    </row>
    <row r="265" spans="2:20">
      <c r="B265" s="75">
        <v>37868</v>
      </c>
      <c r="C265" s="477">
        <v>15.406673</v>
      </c>
      <c r="D265" s="76">
        <v>23686392</v>
      </c>
      <c r="R265" s="75">
        <v>44214</v>
      </c>
      <c r="S265" s="477">
        <v>846.61279300000001</v>
      </c>
      <c r="T265" s="76">
        <v>12947569</v>
      </c>
    </row>
    <row r="266" spans="2:20">
      <c r="B266" s="75">
        <v>37869</v>
      </c>
      <c r="C266" s="477">
        <v>15.601703000000001</v>
      </c>
      <c r="D266" s="76">
        <v>17743064</v>
      </c>
      <c r="R266" s="75">
        <v>44215</v>
      </c>
      <c r="S266" s="477">
        <v>848.63970900000004</v>
      </c>
      <c r="T266" s="76">
        <v>6387923</v>
      </c>
    </row>
    <row r="267" spans="2:20">
      <c r="B267" s="75">
        <v>37872</v>
      </c>
      <c r="C267" s="477">
        <v>16.448015000000002</v>
      </c>
      <c r="D267" s="76">
        <v>21985448</v>
      </c>
      <c r="R267" s="75">
        <v>44216</v>
      </c>
      <c r="S267" s="477">
        <v>861.92334000000005</v>
      </c>
      <c r="T267" s="76">
        <v>7444118</v>
      </c>
    </row>
    <row r="268" spans="2:20">
      <c r="B268" s="75">
        <v>37873</v>
      </c>
      <c r="C268" s="477">
        <v>15.903428999999999</v>
      </c>
      <c r="D268" s="76">
        <v>18330960</v>
      </c>
      <c r="R268" s="75">
        <v>44217</v>
      </c>
      <c r="S268" s="477">
        <v>860.23461899999995</v>
      </c>
      <c r="T268" s="76">
        <v>8857975</v>
      </c>
    </row>
    <row r="269" spans="2:20">
      <c r="B269" s="75">
        <v>37874</v>
      </c>
      <c r="C269" s="477">
        <v>15.693688</v>
      </c>
      <c r="D269" s="76">
        <v>13296464</v>
      </c>
      <c r="R269" s="75">
        <v>44218</v>
      </c>
      <c r="S269" s="477">
        <v>853.73937999999998</v>
      </c>
      <c r="T269" s="76">
        <v>5379466</v>
      </c>
    </row>
    <row r="270" spans="2:20">
      <c r="B270" s="75">
        <v>37875</v>
      </c>
      <c r="C270" s="477">
        <v>15.542819</v>
      </c>
      <c r="D270" s="76">
        <v>19354024</v>
      </c>
      <c r="R270" s="75">
        <v>44221</v>
      </c>
      <c r="S270" s="477">
        <v>820.57006799999999</v>
      </c>
      <c r="T270" s="76">
        <v>7731883</v>
      </c>
    </row>
    <row r="271" spans="2:20">
      <c r="B271" s="75">
        <v>37876</v>
      </c>
      <c r="C271" s="477">
        <v>14.630274999999999</v>
      </c>
      <c r="D271" s="76">
        <v>17948304</v>
      </c>
      <c r="R271" s="75">
        <v>44223</v>
      </c>
      <c r="S271" s="477">
        <v>827.49835199999995</v>
      </c>
      <c r="T271" s="76">
        <v>7531736</v>
      </c>
    </row>
    <row r="272" spans="2:20">
      <c r="B272" s="75">
        <v>37879</v>
      </c>
      <c r="C272" s="477">
        <v>11.977245999999999</v>
      </c>
      <c r="D272" s="76">
        <v>62881504</v>
      </c>
      <c r="R272" s="75">
        <v>44224</v>
      </c>
      <c r="S272" s="477">
        <v>808.83520499999997</v>
      </c>
      <c r="T272" s="76">
        <v>6960905</v>
      </c>
    </row>
    <row r="273" spans="2:20">
      <c r="B273" s="75">
        <v>37880</v>
      </c>
      <c r="C273" s="477">
        <v>12.0214</v>
      </c>
      <c r="D273" s="76">
        <v>41195184</v>
      </c>
      <c r="R273" s="75">
        <v>44225</v>
      </c>
      <c r="S273" s="477">
        <v>791.55773899999997</v>
      </c>
      <c r="T273" s="76">
        <v>7692663</v>
      </c>
    </row>
    <row r="274" spans="2:20">
      <c r="B274" s="75">
        <v>37881</v>
      </c>
      <c r="C274" s="477">
        <v>12.267937</v>
      </c>
      <c r="D274" s="76">
        <v>29510624</v>
      </c>
      <c r="R274" s="75">
        <v>44228</v>
      </c>
      <c r="S274" s="477">
        <v>803.98547399999995</v>
      </c>
      <c r="T274" s="76">
        <v>8651478</v>
      </c>
    </row>
    <row r="275" spans="2:20">
      <c r="B275" s="75">
        <v>37882</v>
      </c>
      <c r="C275" s="477">
        <v>11.852131999999999</v>
      </c>
      <c r="D275" s="76">
        <v>14869416</v>
      </c>
      <c r="R275" s="75">
        <v>44229</v>
      </c>
      <c r="S275" s="477">
        <v>826.76220699999999</v>
      </c>
      <c r="T275" s="76">
        <v>7690178</v>
      </c>
    </row>
    <row r="276" spans="2:20">
      <c r="B276" s="75">
        <v>37883</v>
      </c>
      <c r="C276" s="477">
        <v>12.161227999999999</v>
      </c>
      <c r="D276" s="76">
        <v>19753328</v>
      </c>
      <c r="R276" s="75">
        <v>44230</v>
      </c>
      <c r="S276" s="477">
        <v>831.308899</v>
      </c>
      <c r="T276" s="76">
        <v>6354619</v>
      </c>
    </row>
    <row r="277" spans="2:20">
      <c r="B277" s="75">
        <v>37886</v>
      </c>
      <c r="C277" s="477">
        <v>11.855821000000001</v>
      </c>
      <c r="D277" s="76">
        <v>9897496</v>
      </c>
      <c r="R277" s="75">
        <v>44231</v>
      </c>
      <c r="S277" s="477">
        <v>829.36035200000003</v>
      </c>
      <c r="T277" s="76">
        <v>4623148</v>
      </c>
    </row>
    <row r="278" spans="2:20">
      <c r="B278" s="75">
        <v>37887</v>
      </c>
      <c r="C278" s="477">
        <v>11.664474999999999</v>
      </c>
      <c r="D278" s="76">
        <v>19577552</v>
      </c>
      <c r="R278" s="75">
        <v>44232</v>
      </c>
      <c r="S278" s="477">
        <v>819.40093999999999</v>
      </c>
      <c r="T278" s="76">
        <v>4631703</v>
      </c>
    </row>
    <row r="279" spans="2:20">
      <c r="B279" s="75">
        <v>37888</v>
      </c>
      <c r="C279" s="477">
        <v>12.124432000000001</v>
      </c>
      <c r="D279" s="76">
        <v>22518000</v>
      </c>
      <c r="R279" s="75">
        <v>44235</v>
      </c>
      <c r="S279" s="477">
        <v>829.44689900000003</v>
      </c>
      <c r="T279" s="76">
        <v>6509526</v>
      </c>
    </row>
    <row r="280" spans="2:20">
      <c r="B280" s="75">
        <v>37889</v>
      </c>
      <c r="C280" s="477">
        <v>11.841097</v>
      </c>
      <c r="D280" s="76">
        <v>19937456</v>
      </c>
      <c r="R280" s="75">
        <v>44236</v>
      </c>
      <c r="S280" s="477">
        <v>824.12085000000002</v>
      </c>
      <c r="T280" s="76">
        <v>7557977</v>
      </c>
    </row>
    <row r="281" spans="2:20">
      <c r="B281" s="75">
        <v>37890</v>
      </c>
      <c r="C281" s="477">
        <v>12.440879000000001</v>
      </c>
      <c r="D281" s="76">
        <v>20391512</v>
      </c>
      <c r="R281" s="75">
        <v>44237</v>
      </c>
      <c r="S281" s="477">
        <v>830.91925000000003</v>
      </c>
      <c r="T281" s="76">
        <v>4896963</v>
      </c>
    </row>
    <row r="282" spans="2:20">
      <c r="B282" s="75">
        <v>37893</v>
      </c>
      <c r="C282" s="477">
        <v>12.540231</v>
      </c>
      <c r="D282" s="76">
        <v>16054856</v>
      </c>
      <c r="R282" s="75">
        <v>44238</v>
      </c>
      <c r="S282" s="477">
        <v>840.40240500000004</v>
      </c>
      <c r="T282" s="76">
        <v>3745595</v>
      </c>
    </row>
    <row r="283" spans="2:20">
      <c r="B283" s="75">
        <v>37894</v>
      </c>
      <c r="C283" s="477">
        <v>12.698456999999999</v>
      </c>
      <c r="D283" s="76">
        <v>12119736</v>
      </c>
      <c r="R283" s="75">
        <v>44239</v>
      </c>
      <c r="S283" s="477">
        <v>831.74194299999999</v>
      </c>
      <c r="T283" s="76">
        <v>8045740</v>
      </c>
    </row>
    <row r="284" spans="2:20">
      <c r="B284" s="75">
        <v>37895</v>
      </c>
      <c r="C284" s="477">
        <v>13.055377999999999</v>
      </c>
      <c r="D284" s="76">
        <v>17694608</v>
      </c>
      <c r="R284" s="75">
        <v>44242</v>
      </c>
      <c r="S284" s="477">
        <v>826.76220699999999</v>
      </c>
      <c r="T284" s="76">
        <v>4643228</v>
      </c>
    </row>
    <row r="285" spans="2:20">
      <c r="B285" s="75">
        <v>37897</v>
      </c>
      <c r="C285" s="477">
        <v>13.103216</v>
      </c>
      <c r="D285" s="76">
        <v>17709504</v>
      </c>
      <c r="R285" s="75">
        <v>44243</v>
      </c>
      <c r="S285" s="477">
        <v>824.72705099999996</v>
      </c>
      <c r="T285" s="76">
        <v>3277086</v>
      </c>
    </row>
    <row r="286" spans="2:20">
      <c r="B286" s="75">
        <v>37900</v>
      </c>
      <c r="C286" s="477">
        <v>13.651484</v>
      </c>
      <c r="D286" s="76">
        <v>13843440</v>
      </c>
      <c r="R286" s="75">
        <v>44244</v>
      </c>
      <c r="S286" s="477">
        <v>816.84613000000002</v>
      </c>
      <c r="T286" s="76">
        <v>3643176</v>
      </c>
    </row>
    <row r="287" spans="2:20">
      <c r="B287" s="75">
        <v>37901</v>
      </c>
      <c r="C287" s="477">
        <v>13.412305</v>
      </c>
      <c r="D287" s="76">
        <v>12391672</v>
      </c>
      <c r="R287" s="75">
        <v>44245</v>
      </c>
      <c r="S287" s="477">
        <v>821.08972200000005</v>
      </c>
      <c r="T287" s="76">
        <v>5133094</v>
      </c>
    </row>
    <row r="288" spans="2:20">
      <c r="B288" s="75">
        <v>37902</v>
      </c>
      <c r="C288" s="477">
        <v>13.592606999999999</v>
      </c>
      <c r="D288" s="76">
        <v>16576312</v>
      </c>
      <c r="R288" s="75">
        <v>44246</v>
      </c>
      <c r="S288" s="477">
        <v>822.86511199999995</v>
      </c>
      <c r="T288" s="76">
        <v>5494816</v>
      </c>
    </row>
    <row r="289" spans="2:20">
      <c r="B289" s="75">
        <v>37903</v>
      </c>
      <c r="C289" s="477">
        <v>13.842824</v>
      </c>
      <c r="D289" s="76">
        <v>15364904</v>
      </c>
      <c r="R289" s="75">
        <v>44249</v>
      </c>
      <c r="S289" s="477">
        <v>796.88397199999997</v>
      </c>
      <c r="T289" s="76">
        <v>5043203</v>
      </c>
    </row>
    <row r="290" spans="2:20">
      <c r="B290" s="75">
        <v>37904</v>
      </c>
      <c r="C290" s="477">
        <v>14.332210999999999</v>
      </c>
      <c r="D290" s="76">
        <v>17400096</v>
      </c>
      <c r="R290" s="75">
        <v>44250</v>
      </c>
      <c r="S290" s="477">
        <v>788.05035399999997</v>
      </c>
      <c r="T290" s="76">
        <v>5916942</v>
      </c>
    </row>
    <row r="291" spans="2:20">
      <c r="B291" s="75">
        <v>37907</v>
      </c>
      <c r="C291" s="477">
        <v>14.277024000000001</v>
      </c>
      <c r="D291" s="76">
        <v>14824184</v>
      </c>
      <c r="R291" s="75">
        <v>44251</v>
      </c>
      <c r="S291" s="477">
        <v>793.28991699999995</v>
      </c>
      <c r="T291" s="76">
        <v>3435827</v>
      </c>
    </row>
    <row r="292" spans="2:20">
      <c r="B292" s="75">
        <v>37908</v>
      </c>
      <c r="C292" s="477">
        <v>14.957754</v>
      </c>
      <c r="D292" s="76">
        <v>37850680</v>
      </c>
      <c r="R292" s="75">
        <v>44252</v>
      </c>
      <c r="S292" s="477">
        <v>804.76489300000003</v>
      </c>
      <c r="T292" s="76">
        <v>6234947</v>
      </c>
    </row>
    <row r="293" spans="2:20">
      <c r="B293" s="75">
        <v>37909</v>
      </c>
      <c r="C293" s="477">
        <v>14.887843</v>
      </c>
      <c r="D293" s="76">
        <v>15010696</v>
      </c>
      <c r="R293" s="75">
        <v>44253</v>
      </c>
      <c r="S293" s="477">
        <v>787.61737100000005</v>
      </c>
      <c r="T293" s="76">
        <v>9198218</v>
      </c>
    </row>
    <row r="294" spans="2:20">
      <c r="B294" s="75">
        <v>37910</v>
      </c>
      <c r="C294" s="477">
        <v>14.413169999999999</v>
      </c>
      <c r="D294" s="76">
        <v>12749944</v>
      </c>
      <c r="R294" s="75">
        <v>44256</v>
      </c>
      <c r="S294" s="477">
        <v>805.71740699999998</v>
      </c>
      <c r="T294" s="76">
        <v>5397960</v>
      </c>
    </row>
    <row r="295" spans="2:20">
      <c r="B295" s="75">
        <v>37911</v>
      </c>
      <c r="C295" s="477">
        <v>15.127027</v>
      </c>
      <c r="D295" s="76">
        <v>20142384</v>
      </c>
      <c r="R295" s="75">
        <v>44257</v>
      </c>
      <c r="S295" s="477">
        <v>825.98284899999999</v>
      </c>
      <c r="T295" s="76">
        <v>6715548</v>
      </c>
    </row>
    <row r="296" spans="2:20">
      <c r="B296" s="75">
        <v>37914</v>
      </c>
      <c r="C296" s="477">
        <v>14.884159</v>
      </c>
      <c r="D296" s="76">
        <v>12007944</v>
      </c>
      <c r="R296" s="75">
        <v>44258</v>
      </c>
      <c r="S296" s="477">
        <v>835.942139</v>
      </c>
      <c r="T296" s="76">
        <v>5742015</v>
      </c>
    </row>
    <row r="297" spans="2:20">
      <c r="B297" s="75">
        <v>37915</v>
      </c>
      <c r="C297" s="477">
        <v>14.586111000000001</v>
      </c>
      <c r="D297" s="76">
        <v>9508136</v>
      </c>
      <c r="R297" s="75">
        <v>44259</v>
      </c>
      <c r="S297" s="477">
        <v>829.66345200000001</v>
      </c>
      <c r="T297" s="76">
        <v>6268541</v>
      </c>
    </row>
    <row r="298" spans="2:20">
      <c r="B298" s="75">
        <v>37916</v>
      </c>
      <c r="C298" s="477">
        <v>14.556676</v>
      </c>
      <c r="D298" s="76">
        <v>10471152</v>
      </c>
      <c r="R298" s="75">
        <v>44260</v>
      </c>
      <c r="S298" s="477">
        <v>815.37377900000001</v>
      </c>
      <c r="T298" s="76">
        <v>5992152</v>
      </c>
    </row>
    <row r="299" spans="2:20">
      <c r="B299" s="75">
        <v>37917</v>
      </c>
      <c r="C299" s="477">
        <v>14.508842</v>
      </c>
      <c r="D299" s="76">
        <v>9269640</v>
      </c>
      <c r="R299" s="75">
        <v>44263</v>
      </c>
      <c r="S299" s="477">
        <v>833.04107699999997</v>
      </c>
      <c r="T299" s="76">
        <v>5621823</v>
      </c>
    </row>
    <row r="300" spans="2:20">
      <c r="B300" s="75">
        <v>37921</v>
      </c>
      <c r="C300" s="477">
        <v>14.166631000000001</v>
      </c>
      <c r="D300" s="76">
        <v>3762008</v>
      </c>
      <c r="R300" s="75">
        <v>44264</v>
      </c>
      <c r="S300" s="477">
        <v>842.78387499999997</v>
      </c>
      <c r="T300" s="76">
        <v>5440319</v>
      </c>
    </row>
    <row r="301" spans="2:20">
      <c r="B301" s="75">
        <v>37922</v>
      </c>
      <c r="C301" s="477">
        <v>14.148237999999999</v>
      </c>
      <c r="D301" s="76">
        <v>5839792</v>
      </c>
      <c r="R301" s="75">
        <v>44265</v>
      </c>
      <c r="S301" s="477">
        <v>856.07757600000002</v>
      </c>
      <c r="T301" s="76">
        <v>7694950</v>
      </c>
    </row>
    <row r="302" spans="2:20">
      <c r="B302" s="75">
        <v>37923</v>
      </c>
      <c r="C302" s="477">
        <v>14.405813999999999</v>
      </c>
      <c r="D302" s="76">
        <v>5728408</v>
      </c>
      <c r="R302" s="75">
        <v>44267</v>
      </c>
      <c r="S302" s="477">
        <v>848.06677200000001</v>
      </c>
      <c r="T302" s="76">
        <v>6447010</v>
      </c>
    </row>
    <row r="303" spans="2:20">
      <c r="B303" s="75">
        <v>37924</v>
      </c>
      <c r="C303" s="477">
        <v>15.13438</v>
      </c>
      <c r="D303" s="76">
        <v>23337632</v>
      </c>
      <c r="R303" s="75">
        <v>44270</v>
      </c>
      <c r="S303" s="477">
        <v>859.411743</v>
      </c>
      <c r="T303" s="76">
        <v>5321071</v>
      </c>
    </row>
    <row r="304" spans="2:20">
      <c r="B304" s="75">
        <v>37925</v>
      </c>
      <c r="C304" s="477">
        <v>15.96598</v>
      </c>
      <c r="D304" s="76">
        <v>21903072</v>
      </c>
      <c r="R304" s="75">
        <v>44271</v>
      </c>
      <c r="S304" s="477">
        <v>872.31579599999998</v>
      </c>
      <c r="T304" s="76">
        <v>8094575</v>
      </c>
    </row>
    <row r="305" spans="2:20">
      <c r="B305" s="75">
        <v>37928</v>
      </c>
      <c r="C305" s="477">
        <v>17.312735</v>
      </c>
      <c r="D305" s="76">
        <v>23125632</v>
      </c>
      <c r="R305" s="75">
        <v>44272</v>
      </c>
      <c r="S305" s="477">
        <v>855.16815199999996</v>
      </c>
      <c r="T305" s="76">
        <v>6758901</v>
      </c>
    </row>
    <row r="306" spans="2:20">
      <c r="B306" s="75">
        <v>37929</v>
      </c>
      <c r="C306" s="477">
        <v>17.555595</v>
      </c>
      <c r="D306" s="76">
        <v>20290824</v>
      </c>
      <c r="R306" s="75">
        <v>44273</v>
      </c>
      <c r="S306" s="477">
        <v>820.78668200000004</v>
      </c>
      <c r="T306" s="76">
        <v>8269566</v>
      </c>
    </row>
    <row r="307" spans="2:20">
      <c r="B307" s="75">
        <v>37930</v>
      </c>
      <c r="C307" s="477">
        <v>18.688911000000001</v>
      </c>
      <c r="D307" s="76">
        <v>33940584</v>
      </c>
      <c r="R307" s="75">
        <v>44274</v>
      </c>
      <c r="S307" s="477">
        <v>831.78527799999995</v>
      </c>
      <c r="T307" s="76">
        <v>9004154</v>
      </c>
    </row>
    <row r="308" spans="2:20">
      <c r="B308" s="75">
        <v>37931</v>
      </c>
      <c r="C308" s="477">
        <v>18.578526</v>
      </c>
      <c r="D308" s="76">
        <v>18519192</v>
      </c>
      <c r="R308" s="75">
        <v>44277</v>
      </c>
      <c r="S308" s="477">
        <v>847.63372800000002</v>
      </c>
      <c r="T308" s="76">
        <v>4745254</v>
      </c>
    </row>
    <row r="309" spans="2:20">
      <c r="B309" s="75">
        <v>37932</v>
      </c>
      <c r="C309" s="477">
        <v>18.070732</v>
      </c>
      <c r="D309" s="76">
        <v>13966648</v>
      </c>
      <c r="R309" s="75">
        <v>44278</v>
      </c>
      <c r="S309" s="477">
        <v>849.45245399999999</v>
      </c>
      <c r="T309" s="76">
        <v>5158305</v>
      </c>
    </row>
    <row r="310" spans="2:20">
      <c r="B310" s="75">
        <v>37935</v>
      </c>
      <c r="C310" s="477">
        <v>17.680703999999999</v>
      </c>
      <c r="D310" s="76">
        <v>3806384</v>
      </c>
      <c r="R310" s="75">
        <v>44279</v>
      </c>
      <c r="S310" s="477">
        <v>844.94903599999998</v>
      </c>
      <c r="T310" s="76">
        <v>3874331</v>
      </c>
    </row>
    <row r="311" spans="2:20">
      <c r="B311" s="75">
        <v>37936</v>
      </c>
      <c r="C311" s="477">
        <v>17.746926999999999</v>
      </c>
      <c r="D311" s="76">
        <v>9853856</v>
      </c>
      <c r="R311" s="75">
        <v>44280</v>
      </c>
      <c r="S311" s="477">
        <v>828.84069799999997</v>
      </c>
      <c r="T311" s="76">
        <v>4879437</v>
      </c>
    </row>
    <row r="312" spans="2:20">
      <c r="B312" s="75">
        <v>37937</v>
      </c>
      <c r="C312" s="477">
        <v>18.530688999999999</v>
      </c>
      <c r="D312" s="76">
        <v>17502856</v>
      </c>
      <c r="R312" s="75">
        <v>44281</v>
      </c>
      <c r="S312" s="477">
        <v>830.13983199999996</v>
      </c>
      <c r="T312" s="76">
        <v>4271178</v>
      </c>
    </row>
    <row r="313" spans="2:20">
      <c r="B313" s="75">
        <v>37938</v>
      </c>
      <c r="C313" s="477">
        <v>17.084596999999999</v>
      </c>
      <c r="D313" s="76">
        <v>19996256</v>
      </c>
      <c r="R313" s="75">
        <v>44285</v>
      </c>
      <c r="S313" s="477">
        <v>862.39965800000004</v>
      </c>
      <c r="T313" s="76">
        <v>5475000</v>
      </c>
    </row>
    <row r="314" spans="2:20">
      <c r="B314" s="75">
        <v>37942</v>
      </c>
      <c r="C314" s="477">
        <v>17.485678</v>
      </c>
      <c r="D314" s="76">
        <v>7611680</v>
      </c>
      <c r="R314" s="75">
        <v>44286</v>
      </c>
      <c r="S314" s="477">
        <v>851.01122999999995</v>
      </c>
      <c r="T314" s="76">
        <v>4445140</v>
      </c>
    </row>
    <row r="315" spans="2:20">
      <c r="B315" s="75">
        <v>37943</v>
      </c>
      <c r="C315" s="477">
        <v>17.329815</v>
      </c>
      <c r="D315" s="76">
        <v>8269872</v>
      </c>
      <c r="R315" s="75">
        <v>44287</v>
      </c>
      <c r="S315" s="477">
        <v>868.288635</v>
      </c>
      <c r="T315" s="76">
        <v>5269079</v>
      </c>
    </row>
    <row r="316" spans="2:20">
      <c r="B316" s="75">
        <v>37944</v>
      </c>
      <c r="C316" s="477">
        <v>18.313943999999999</v>
      </c>
      <c r="D316" s="76">
        <v>25132856</v>
      </c>
      <c r="R316" s="75">
        <v>44291</v>
      </c>
      <c r="S316" s="477">
        <v>895.04931599999998</v>
      </c>
      <c r="T316" s="76">
        <v>9452833</v>
      </c>
    </row>
    <row r="317" spans="2:20">
      <c r="B317" s="75">
        <v>37945</v>
      </c>
      <c r="C317" s="477">
        <v>17.913170000000001</v>
      </c>
      <c r="D317" s="76">
        <v>14877312</v>
      </c>
      <c r="R317" s="75">
        <v>44292</v>
      </c>
      <c r="S317" s="477">
        <v>890.63256799999999</v>
      </c>
      <c r="T317" s="76">
        <v>4260257</v>
      </c>
    </row>
    <row r="318" spans="2:20">
      <c r="B318" s="75">
        <v>37946</v>
      </c>
      <c r="C318" s="477">
        <v>18.655346000000002</v>
      </c>
      <c r="D318" s="76">
        <v>14319256</v>
      </c>
      <c r="R318" s="75">
        <v>44293</v>
      </c>
      <c r="S318" s="477">
        <v>898.25354000000004</v>
      </c>
      <c r="T318" s="76">
        <v>3551106</v>
      </c>
    </row>
    <row r="319" spans="2:20">
      <c r="B319" s="75">
        <v>37949</v>
      </c>
      <c r="C319" s="477">
        <v>19.652832</v>
      </c>
      <c r="D319" s="76">
        <v>31749360</v>
      </c>
      <c r="R319" s="75">
        <v>44294</v>
      </c>
      <c r="S319" s="477">
        <v>898.51330600000006</v>
      </c>
      <c r="T319" s="76">
        <v>4852068</v>
      </c>
    </row>
    <row r="320" spans="2:20">
      <c r="B320" s="75">
        <v>37950</v>
      </c>
      <c r="C320" s="477">
        <v>20.020952000000001</v>
      </c>
      <c r="D320" s="76">
        <v>23037664</v>
      </c>
      <c r="R320" s="75">
        <v>44295</v>
      </c>
      <c r="S320" s="477">
        <v>905.35516399999995</v>
      </c>
      <c r="T320" s="76">
        <v>3708082</v>
      </c>
    </row>
    <row r="321" spans="2:20">
      <c r="B321" s="75">
        <v>37952</v>
      </c>
      <c r="C321" s="477">
        <v>20.565704</v>
      </c>
      <c r="D321" s="76">
        <v>21075528</v>
      </c>
      <c r="R321" s="75">
        <v>44298</v>
      </c>
      <c r="S321" s="477">
        <v>874.17785600000002</v>
      </c>
      <c r="T321" s="76">
        <v>5976427</v>
      </c>
    </row>
    <row r="322" spans="2:20">
      <c r="B322" s="75">
        <v>37953</v>
      </c>
      <c r="C322" s="477">
        <v>19.991268000000002</v>
      </c>
      <c r="D322" s="76">
        <v>9243168</v>
      </c>
      <c r="R322" s="75">
        <v>44299</v>
      </c>
      <c r="S322" s="477">
        <v>851.660889</v>
      </c>
      <c r="T322" s="76">
        <v>7773994</v>
      </c>
    </row>
    <row r="323" spans="2:20">
      <c r="B323" s="75">
        <v>37956</v>
      </c>
      <c r="C323" s="477">
        <v>21.564675999999999</v>
      </c>
      <c r="D323" s="76">
        <v>17456656</v>
      </c>
      <c r="R323" s="75">
        <v>44301</v>
      </c>
      <c r="S323" s="477">
        <v>859.02203399999996</v>
      </c>
      <c r="T323" s="76">
        <v>7430279</v>
      </c>
    </row>
    <row r="324" spans="2:20">
      <c r="B324" s="75">
        <v>37957</v>
      </c>
      <c r="C324" s="477">
        <v>21.008053</v>
      </c>
      <c r="D324" s="76">
        <v>15246888</v>
      </c>
      <c r="R324" s="75">
        <v>44302</v>
      </c>
      <c r="S324" s="477">
        <v>877.07891800000004</v>
      </c>
      <c r="T324" s="76">
        <v>4677808</v>
      </c>
    </row>
    <row r="325" spans="2:20">
      <c r="B325" s="75">
        <v>37958</v>
      </c>
      <c r="C325" s="477">
        <v>20.773516000000001</v>
      </c>
      <c r="D325" s="76">
        <v>14163720</v>
      </c>
      <c r="R325" s="75">
        <v>44305</v>
      </c>
      <c r="S325" s="477">
        <v>861.36035200000003</v>
      </c>
      <c r="T325" s="76">
        <v>6239343</v>
      </c>
    </row>
    <row r="326" spans="2:20">
      <c r="B326" s="75">
        <v>37959</v>
      </c>
      <c r="C326" s="477">
        <v>20.610237000000001</v>
      </c>
      <c r="D326" s="76">
        <v>14115320</v>
      </c>
      <c r="R326" s="75">
        <v>44306</v>
      </c>
      <c r="S326" s="477">
        <v>832.52142300000003</v>
      </c>
      <c r="T326" s="76">
        <v>9742418</v>
      </c>
    </row>
    <row r="327" spans="2:20">
      <c r="B327" s="75">
        <v>37960</v>
      </c>
      <c r="C327" s="477">
        <v>20.038761000000001</v>
      </c>
      <c r="D327" s="76">
        <v>10065936</v>
      </c>
      <c r="R327" s="75">
        <v>44308</v>
      </c>
      <c r="S327" s="477">
        <v>833.04107699999997</v>
      </c>
      <c r="T327" s="76">
        <v>4970596</v>
      </c>
    </row>
    <row r="328" spans="2:20">
      <c r="B328" s="75">
        <v>37963</v>
      </c>
      <c r="C328" s="477">
        <v>20.095172999999999</v>
      </c>
      <c r="D328" s="76">
        <v>11459320</v>
      </c>
      <c r="R328" s="75">
        <v>44309</v>
      </c>
      <c r="S328" s="477">
        <v>827.62829599999998</v>
      </c>
      <c r="T328" s="76">
        <v>6023490</v>
      </c>
    </row>
    <row r="329" spans="2:20">
      <c r="B329" s="75">
        <v>37964</v>
      </c>
      <c r="C329" s="477">
        <v>20.169388000000001</v>
      </c>
      <c r="D329" s="76">
        <v>11793856</v>
      </c>
      <c r="R329" s="75">
        <v>44312</v>
      </c>
      <c r="S329" s="477">
        <v>804.37506099999996</v>
      </c>
      <c r="T329" s="76">
        <v>19619972</v>
      </c>
    </row>
    <row r="330" spans="2:20">
      <c r="B330" s="75">
        <v>37965</v>
      </c>
      <c r="C330" s="477">
        <v>20.380161000000001</v>
      </c>
      <c r="D330" s="76">
        <v>11192792</v>
      </c>
      <c r="R330" s="75">
        <v>44313</v>
      </c>
      <c r="S330" s="477">
        <v>804.41845699999999</v>
      </c>
      <c r="T330" s="76">
        <v>6406825</v>
      </c>
    </row>
    <row r="331" spans="2:20">
      <c r="B331" s="75">
        <v>37966</v>
      </c>
      <c r="C331" s="477">
        <v>20.788357000000001</v>
      </c>
      <c r="D331" s="76">
        <v>11773120</v>
      </c>
      <c r="R331" s="75">
        <v>44314</v>
      </c>
      <c r="S331" s="477">
        <v>800.04486099999997</v>
      </c>
      <c r="T331" s="76">
        <v>6845677</v>
      </c>
    </row>
    <row r="332" spans="2:20">
      <c r="B332" s="75">
        <v>37967</v>
      </c>
      <c r="C332" s="477">
        <v>20.936789000000001</v>
      </c>
      <c r="D332" s="76">
        <v>12557136</v>
      </c>
      <c r="R332" s="75">
        <v>44315</v>
      </c>
      <c r="S332" s="477">
        <v>796.32415800000001</v>
      </c>
      <c r="T332" s="76">
        <v>8588734</v>
      </c>
    </row>
    <row r="333" spans="2:20">
      <c r="B333" s="75">
        <v>37970</v>
      </c>
      <c r="C333" s="477">
        <v>21.238108</v>
      </c>
      <c r="D333" s="76">
        <v>6316712</v>
      </c>
      <c r="R333" s="75">
        <v>44316</v>
      </c>
      <c r="S333" s="477">
        <v>787.04351799999995</v>
      </c>
      <c r="T333" s="76">
        <v>10921664</v>
      </c>
    </row>
    <row r="334" spans="2:20">
      <c r="B334" s="75">
        <v>37971</v>
      </c>
      <c r="C334" s="477">
        <v>20.936789000000001</v>
      </c>
      <c r="D334" s="76">
        <v>6832632</v>
      </c>
      <c r="R334" s="75">
        <v>44319</v>
      </c>
      <c r="S334" s="477">
        <v>794.70434599999999</v>
      </c>
      <c r="T334" s="76">
        <v>6871176</v>
      </c>
    </row>
    <row r="335" spans="2:20">
      <c r="B335" s="75">
        <v>37972</v>
      </c>
      <c r="C335" s="477">
        <v>20.869522</v>
      </c>
      <c r="D335" s="76">
        <v>8195072</v>
      </c>
      <c r="R335" s="75">
        <v>44320</v>
      </c>
      <c r="S335" s="477">
        <v>788.79461700000002</v>
      </c>
      <c r="T335" s="76">
        <v>6217026</v>
      </c>
    </row>
    <row r="336" spans="2:20">
      <c r="B336" s="75">
        <v>37973</v>
      </c>
      <c r="C336" s="477">
        <v>21.255227999999999</v>
      </c>
      <c r="D336" s="76">
        <v>6040936</v>
      </c>
      <c r="R336" s="75">
        <v>44321</v>
      </c>
      <c r="S336" s="477">
        <v>796.19281000000001</v>
      </c>
      <c r="T336" s="76">
        <v>2696835</v>
      </c>
    </row>
    <row r="337" spans="2:20">
      <c r="B337" s="75">
        <v>37974</v>
      </c>
      <c r="C337" s="477">
        <v>21.068348</v>
      </c>
      <c r="D337" s="76">
        <v>6777608</v>
      </c>
      <c r="R337" s="75">
        <v>44322</v>
      </c>
      <c r="S337" s="477">
        <v>801.97119099999998</v>
      </c>
      <c r="T337" s="76">
        <v>6319104</v>
      </c>
    </row>
    <row r="338" spans="2:20">
      <c r="B338" s="75">
        <v>37977</v>
      </c>
      <c r="C338" s="477">
        <v>21.845715999999999</v>
      </c>
      <c r="D338" s="76">
        <v>19159720</v>
      </c>
      <c r="R338" s="75">
        <v>44323</v>
      </c>
      <c r="S338" s="477">
        <v>802.32135000000005</v>
      </c>
      <c r="T338" s="76">
        <v>3651558</v>
      </c>
    </row>
    <row r="339" spans="2:20">
      <c r="B339" s="75">
        <v>37978</v>
      </c>
      <c r="C339" s="477">
        <v>21.467499</v>
      </c>
      <c r="D339" s="76">
        <v>11098240</v>
      </c>
      <c r="R339" s="75">
        <v>44326</v>
      </c>
      <c r="S339" s="477">
        <v>800.17639199999996</v>
      </c>
      <c r="T339" s="76">
        <v>4029147</v>
      </c>
    </row>
    <row r="340" spans="2:20">
      <c r="B340" s="75">
        <v>37979</v>
      </c>
      <c r="C340" s="477">
        <v>21.591581000000001</v>
      </c>
      <c r="D340" s="76">
        <v>8644024</v>
      </c>
      <c r="R340" s="75">
        <v>44327</v>
      </c>
      <c r="S340" s="477">
        <v>794.35412599999995</v>
      </c>
      <c r="T340" s="76">
        <v>3818154</v>
      </c>
    </row>
    <row r="341" spans="2:20">
      <c r="B341" s="75">
        <v>37981</v>
      </c>
      <c r="C341" s="477">
        <v>21.639424999999999</v>
      </c>
      <c r="D341" s="76">
        <v>5851480</v>
      </c>
      <c r="R341" s="75">
        <v>44328</v>
      </c>
      <c r="S341" s="477">
        <v>793.30352800000003</v>
      </c>
      <c r="T341" s="76">
        <v>4076940</v>
      </c>
    </row>
    <row r="342" spans="2:20">
      <c r="B342" s="75">
        <v>37984</v>
      </c>
      <c r="C342" s="477">
        <v>22.525925000000001</v>
      </c>
      <c r="D342" s="76">
        <v>13281896</v>
      </c>
      <c r="R342" s="75">
        <v>44330</v>
      </c>
      <c r="S342" s="477">
        <v>797.02447500000005</v>
      </c>
      <c r="T342" s="76">
        <v>5184569</v>
      </c>
    </row>
    <row r="343" spans="2:20">
      <c r="B343" s="75">
        <v>37985</v>
      </c>
      <c r="C343" s="477">
        <v>22.226931</v>
      </c>
      <c r="D343" s="76">
        <v>14325824</v>
      </c>
      <c r="R343" s="75">
        <v>44333</v>
      </c>
      <c r="S343" s="477">
        <v>807.355591</v>
      </c>
      <c r="T343" s="76">
        <v>7956551</v>
      </c>
    </row>
    <row r="344" spans="2:20">
      <c r="B344" s="75">
        <v>37986</v>
      </c>
      <c r="C344" s="477">
        <v>22.832388000000002</v>
      </c>
      <c r="D344" s="76">
        <v>14341800</v>
      </c>
      <c r="R344" s="75">
        <v>44334</v>
      </c>
      <c r="S344" s="477">
        <v>815.62914999999998</v>
      </c>
      <c r="T344" s="76">
        <v>5913426</v>
      </c>
    </row>
    <row r="345" spans="2:20">
      <c r="B345" s="75">
        <v>37987</v>
      </c>
      <c r="C345" s="477">
        <v>23.258451000000001</v>
      </c>
      <c r="D345" s="76">
        <v>9686888</v>
      </c>
      <c r="R345" s="75">
        <v>44335</v>
      </c>
      <c r="S345" s="477">
        <v>815.45410200000003</v>
      </c>
      <c r="T345" s="76">
        <v>4178834</v>
      </c>
    </row>
    <row r="346" spans="2:20">
      <c r="B346" s="75">
        <v>37988</v>
      </c>
      <c r="C346" s="477">
        <v>23.437850999999998</v>
      </c>
      <c r="D346" s="76">
        <v>11372024</v>
      </c>
      <c r="R346" s="75">
        <v>44336</v>
      </c>
      <c r="S346" s="477">
        <v>809.32550000000003</v>
      </c>
      <c r="T346" s="76">
        <v>4753782</v>
      </c>
    </row>
    <row r="347" spans="2:20">
      <c r="B347" s="75">
        <v>37991</v>
      </c>
      <c r="C347" s="477">
        <v>24.035831000000002</v>
      </c>
      <c r="D347" s="76">
        <v>10579512</v>
      </c>
      <c r="R347" s="75">
        <v>44337</v>
      </c>
      <c r="S347" s="477">
        <v>814.79742399999998</v>
      </c>
      <c r="T347" s="76">
        <v>4161547</v>
      </c>
    </row>
    <row r="348" spans="2:20">
      <c r="B348" s="75">
        <v>37992</v>
      </c>
      <c r="C348" s="477">
        <v>22.675422999999999</v>
      </c>
      <c r="D348" s="76">
        <v>13170584</v>
      </c>
      <c r="R348" s="75">
        <v>44340</v>
      </c>
      <c r="S348" s="477">
        <v>816.67974900000002</v>
      </c>
      <c r="T348" s="76">
        <v>4191877</v>
      </c>
    </row>
    <row r="349" spans="2:20">
      <c r="B349" s="75">
        <v>37993</v>
      </c>
      <c r="C349" s="477">
        <v>22.319617999999998</v>
      </c>
      <c r="D349" s="76">
        <v>15789776</v>
      </c>
      <c r="R349" s="75">
        <v>44341</v>
      </c>
      <c r="S349" s="477">
        <v>823.50878899999998</v>
      </c>
      <c r="T349" s="76">
        <v>5032874</v>
      </c>
    </row>
    <row r="350" spans="2:20">
      <c r="B350" s="75">
        <v>37994</v>
      </c>
      <c r="C350" s="477">
        <v>24.065722999999998</v>
      </c>
      <c r="D350" s="76">
        <v>18076448</v>
      </c>
      <c r="R350" s="75">
        <v>44342</v>
      </c>
      <c r="S350" s="477">
        <v>828.06152299999997</v>
      </c>
      <c r="T350" s="76">
        <v>5017674</v>
      </c>
    </row>
    <row r="351" spans="2:20">
      <c r="B351" s="75">
        <v>37995</v>
      </c>
      <c r="C351" s="477">
        <v>24.47983</v>
      </c>
      <c r="D351" s="76">
        <v>15661544</v>
      </c>
      <c r="R351" s="75">
        <v>44343</v>
      </c>
      <c r="S351" s="477">
        <v>825.08477800000003</v>
      </c>
      <c r="T351" s="76">
        <v>9078274</v>
      </c>
    </row>
    <row r="352" spans="2:20">
      <c r="B352" s="75">
        <v>37998</v>
      </c>
      <c r="C352" s="477">
        <v>24.499265999999999</v>
      </c>
      <c r="D352" s="76">
        <v>9465040</v>
      </c>
      <c r="R352" s="75">
        <v>44344</v>
      </c>
      <c r="S352" s="477">
        <v>825.216003</v>
      </c>
      <c r="T352" s="76">
        <v>4098094</v>
      </c>
    </row>
    <row r="353" spans="2:20">
      <c r="B353" s="75">
        <v>37999</v>
      </c>
      <c r="C353" s="477">
        <v>24.439454999999999</v>
      </c>
      <c r="D353" s="76">
        <v>7689888</v>
      </c>
      <c r="R353" s="75">
        <v>44347</v>
      </c>
      <c r="S353" s="477">
        <v>827.53619400000002</v>
      </c>
      <c r="T353" s="76">
        <v>4171524</v>
      </c>
    </row>
    <row r="354" spans="2:20">
      <c r="B354" s="75">
        <v>38000</v>
      </c>
      <c r="C354" s="477">
        <v>24.711554</v>
      </c>
      <c r="D354" s="76">
        <v>7282984</v>
      </c>
      <c r="R354" s="75">
        <v>44348</v>
      </c>
      <c r="S354" s="477">
        <v>832.35156300000006</v>
      </c>
      <c r="T354" s="76">
        <v>2944472</v>
      </c>
    </row>
    <row r="355" spans="2:20">
      <c r="B355" s="75">
        <v>38001</v>
      </c>
      <c r="C355" s="477">
        <v>23.916231</v>
      </c>
      <c r="D355" s="76">
        <v>7023104</v>
      </c>
      <c r="R355" s="75">
        <v>44349</v>
      </c>
      <c r="S355" s="477">
        <v>826.26654099999996</v>
      </c>
      <c r="T355" s="76">
        <v>3657189</v>
      </c>
    </row>
    <row r="356" spans="2:20">
      <c r="B356" s="75">
        <v>38002</v>
      </c>
      <c r="C356" s="477">
        <v>22.832388000000002</v>
      </c>
      <c r="D356" s="76">
        <v>7836872</v>
      </c>
      <c r="R356" s="75">
        <v>44350</v>
      </c>
      <c r="S356" s="477">
        <v>822.501892</v>
      </c>
      <c r="T356" s="76">
        <v>4164240</v>
      </c>
    </row>
    <row r="357" spans="2:20">
      <c r="B357" s="75">
        <v>38005</v>
      </c>
      <c r="C357" s="477">
        <v>23.964077</v>
      </c>
      <c r="D357" s="76">
        <v>7785352</v>
      </c>
      <c r="R357" s="75">
        <v>44351</v>
      </c>
      <c r="S357" s="477">
        <v>819.96289100000001</v>
      </c>
      <c r="T357" s="76">
        <v>3550303</v>
      </c>
    </row>
    <row r="358" spans="2:20">
      <c r="B358" s="75">
        <v>38006</v>
      </c>
      <c r="C358" s="477">
        <v>23.149321</v>
      </c>
      <c r="D358" s="76">
        <v>7573152</v>
      </c>
      <c r="R358" s="75">
        <v>44354</v>
      </c>
      <c r="S358" s="477">
        <v>831.38848900000005</v>
      </c>
      <c r="T358" s="76">
        <v>3282517</v>
      </c>
    </row>
    <row r="359" spans="2:20">
      <c r="B359" s="75">
        <v>38007</v>
      </c>
      <c r="C359" s="477">
        <v>23.007292</v>
      </c>
      <c r="D359" s="76">
        <v>11055064</v>
      </c>
      <c r="R359" s="75">
        <v>44355</v>
      </c>
      <c r="S359" s="477">
        <v>846.79754600000001</v>
      </c>
      <c r="T359" s="76">
        <v>6385642</v>
      </c>
    </row>
    <row r="360" spans="2:20">
      <c r="B360" s="75">
        <v>38008</v>
      </c>
      <c r="C360" s="477">
        <v>22.910129999999999</v>
      </c>
      <c r="D360" s="76">
        <v>18734120</v>
      </c>
      <c r="R360" s="75">
        <v>44356</v>
      </c>
      <c r="S360" s="477">
        <v>850.387024</v>
      </c>
      <c r="T360" s="76">
        <v>5521459</v>
      </c>
    </row>
    <row r="361" spans="2:20">
      <c r="B361" s="75">
        <v>38009</v>
      </c>
      <c r="C361" s="477">
        <v>24.185310000000001</v>
      </c>
      <c r="D361" s="76">
        <v>6131536</v>
      </c>
      <c r="R361" s="75">
        <v>44357</v>
      </c>
      <c r="S361" s="477">
        <v>847.97943099999998</v>
      </c>
      <c r="T361" s="76">
        <v>3878256</v>
      </c>
    </row>
    <row r="362" spans="2:20">
      <c r="B362" s="75">
        <v>38013</v>
      </c>
      <c r="C362" s="477">
        <v>24.285492000000001</v>
      </c>
      <c r="D362" s="76">
        <v>7007840</v>
      </c>
      <c r="R362" s="75">
        <v>44358</v>
      </c>
      <c r="S362" s="477">
        <v>860.93695100000002</v>
      </c>
      <c r="T362" s="76">
        <v>4777035</v>
      </c>
    </row>
    <row r="363" spans="2:20">
      <c r="B363" s="75">
        <v>38014</v>
      </c>
      <c r="C363" s="477">
        <v>23.88184</v>
      </c>
      <c r="D363" s="76">
        <v>10090016</v>
      </c>
      <c r="R363" s="75">
        <v>44361</v>
      </c>
      <c r="S363" s="477">
        <v>861.68121299999996</v>
      </c>
      <c r="T363" s="76">
        <v>2236373</v>
      </c>
    </row>
    <row r="364" spans="2:20">
      <c r="B364" s="75">
        <v>38015</v>
      </c>
      <c r="C364" s="477">
        <v>23.594826000000001</v>
      </c>
      <c r="D364" s="76">
        <v>11849912</v>
      </c>
      <c r="R364" s="75">
        <v>44362</v>
      </c>
      <c r="S364" s="477">
        <v>862.77557400000001</v>
      </c>
      <c r="T364" s="76">
        <v>2559001</v>
      </c>
    </row>
    <row r="365" spans="2:20">
      <c r="B365" s="75">
        <v>38016</v>
      </c>
      <c r="C365" s="477">
        <v>22.685887999999998</v>
      </c>
      <c r="D365" s="76">
        <v>9001592</v>
      </c>
      <c r="R365" s="75">
        <v>44363</v>
      </c>
      <c r="S365" s="477">
        <v>857.47875999999997</v>
      </c>
      <c r="T365" s="76">
        <v>3138753</v>
      </c>
    </row>
    <row r="366" spans="2:20">
      <c r="B366" s="75">
        <v>38020</v>
      </c>
      <c r="C366" s="477">
        <v>22.466124000000001</v>
      </c>
      <c r="D366" s="76">
        <v>10407824</v>
      </c>
      <c r="R366" s="75">
        <v>44364</v>
      </c>
      <c r="S366" s="477">
        <v>863.60742200000004</v>
      </c>
      <c r="T366" s="76">
        <v>3609989</v>
      </c>
    </row>
    <row r="367" spans="2:20">
      <c r="B367" s="75">
        <v>38021</v>
      </c>
      <c r="C367" s="477">
        <v>22.491717999999999</v>
      </c>
      <c r="D367" s="76">
        <v>11982792</v>
      </c>
      <c r="R367" s="75">
        <v>44365</v>
      </c>
      <c r="S367" s="477">
        <v>853.84533699999997</v>
      </c>
      <c r="T367" s="76">
        <v>5622783</v>
      </c>
    </row>
    <row r="368" spans="2:20">
      <c r="B368" s="75">
        <v>38022</v>
      </c>
      <c r="C368" s="477">
        <v>21.751270000000002</v>
      </c>
      <c r="D368" s="76">
        <v>13567856</v>
      </c>
      <c r="R368" s="75">
        <v>44368</v>
      </c>
      <c r="S368" s="477">
        <v>859.75500499999998</v>
      </c>
      <c r="T368" s="76">
        <v>1639495</v>
      </c>
    </row>
    <row r="369" spans="2:20">
      <c r="B369" s="75">
        <v>38023</v>
      </c>
      <c r="C369" s="477">
        <v>21.385553000000002</v>
      </c>
      <c r="D369" s="76">
        <v>6226624</v>
      </c>
      <c r="R369" s="75">
        <v>44369</v>
      </c>
      <c r="S369" s="477">
        <v>858.09155299999998</v>
      </c>
      <c r="T369" s="76">
        <v>2529648</v>
      </c>
    </row>
    <row r="370" spans="2:20">
      <c r="B370" s="75">
        <v>38026</v>
      </c>
      <c r="C370" s="477">
        <v>22.571476000000001</v>
      </c>
      <c r="D370" s="76">
        <v>8182488</v>
      </c>
      <c r="R370" s="75">
        <v>44370</v>
      </c>
      <c r="S370" s="477">
        <v>851.78796399999999</v>
      </c>
      <c r="T370" s="76">
        <v>2395543</v>
      </c>
    </row>
    <row r="371" spans="2:20">
      <c r="B371" s="75">
        <v>38027</v>
      </c>
      <c r="C371" s="477">
        <v>22.097411999999998</v>
      </c>
      <c r="D371" s="76">
        <v>6060400</v>
      </c>
      <c r="R371" s="75">
        <v>44371</v>
      </c>
      <c r="S371" s="477">
        <v>866.49652100000003</v>
      </c>
      <c r="T371" s="76">
        <v>4686567</v>
      </c>
    </row>
    <row r="372" spans="2:20">
      <c r="B372" s="75">
        <v>38028</v>
      </c>
      <c r="C372" s="477">
        <v>22.582014000000001</v>
      </c>
      <c r="D372" s="76">
        <v>7470024</v>
      </c>
      <c r="R372" s="75">
        <v>44372</v>
      </c>
      <c r="S372" s="477">
        <v>871.70593299999996</v>
      </c>
      <c r="T372" s="76">
        <v>5196000</v>
      </c>
    </row>
    <row r="373" spans="2:20">
      <c r="B373" s="75">
        <v>38029</v>
      </c>
      <c r="C373" s="477">
        <v>22.213289</v>
      </c>
      <c r="D373" s="76">
        <v>7167328</v>
      </c>
      <c r="R373" s="75">
        <v>44375</v>
      </c>
      <c r="S373" s="477">
        <v>862.64434800000004</v>
      </c>
      <c r="T373" s="76">
        <v>1844159</v>
      </c>
    </row>
    <row r="374" spans="2:20">
      <c r="B374" s="75">
        <v>38030</v>
      </c>
      <c r="C374" s="477">
        <v>22.679831</v>
      </c>
      <c r="D374" s="76">
        <v>6696864</v>
      </c>
      <c r="R374" s="75">
        <v>44376</v>
      </c>
      <c r="S374" s="477">
        <v>861.15588400000001</v>
      </c>
      <c r="T374" s="76">
        <v>1895170</v>
      </c>
    </row>
    <row r="375" spans="2:20">
      <c r="B375" s="75">
        <v>38033</v>
      </c>
      <c r="C375" s="477">
        <v>22.822797999999999</v>
      </c>
      <c r="D375" s="76">
        <v>13402768</v>
      </c>
      <c r="R375" s="75">
        <v>44377</v>
      </c>
      <c r="S375" s="477">
        <v>861.06829800000003</v>
      </c>
      <c r="T375" s="76">
        <v>2682591</v>
      </c>
    </row>
    <row r="376" spans="2:20">
      <c r="B376" s="75">
        <v>38034</v>
      </c>
      <c r="C376" s="477">
        <v>23.28182</v>
      </c>
      <c r="D376" s="76">
        <v>10185928</v>
      </c>
      <c r="R376" s="75">
        <v>44378</v>
      </c>
      <c r="S376" s="477">
        <v>862.81945800000005</v>
      </c>
      <c r="T376" s="76">
        <v>2861509</v>
      </c>
    </row>
    <row r="377" spans="2:20">
      <c r="B377" s="75">
        <v>38035</v>
      </c>
      <c r="C377" s="477">
        <v>22.977817999999999</v>
      </c>
      <c r="D377" s="76">
        <v>9021536</v>
      </c>
      <c r="R377" s="75">
        <v>44379</v>
      </c>
      <c r="S377" s="477">
        <v>862.07519500000001</v>
      </c>
      <c r="T377" s="76">
        <v>1646631</v>
      </c>
    </row>
    <row r="378" spans="2:20">
      <c r="B378" s="75">
        <v>38036</v>
      </c>
      <c r="C378" s="477">
        <v>21.761806</v>
      </c>
      <c r="D378" s="76">
        <v>12453816</v>
      </c>
      <c r="R378" s="75">
        <v>44382</v>
      </c>
      <c r="S378" s="477">
        <v>857.78509499999996</v>
      </c>
      <c r="T378" s="76">
        <v>2598033</v>
      </c>
    </row>
    <row r="379" spans="2:20">
      <c r="B379" s="75">
        <v>38037</v>
      </c>
      <c r="C379" s="477">
        <v>22.047747000000001</v>
      </c>
      <c r="D379" s="76">
        <v>9616232</v>
      </c>
      <c r="R379" s="75">
        <v>44383</v>
      </c>
      <c r="S379" s="477">
        <v>851.04382299999997</v>
      </c>
      <c r="T379" s="76">
        <v>2486069</v>
      </c>
    </row>
    <row r="380" spans="2:20">
      <c r="B380" s="75">
        <v>38040</v>
      </c>
      <c r="C380" s="477">
        <v>20.998791000000001</v>
      </c>
      <c r="D380" s="76">
        <v>7495048</v>
      </c>
      <c r="R380" s="75">
        <v>44384</v>
      </c>
      <c r="S380" s="477">
        <v>853.93280000000004</v>
      </c>
      <c r="T380" s="76">
        <v>3014899</v>
      </c>
    </row>
    <row r="381" spans="2:20">
      <c r="B381" s="75">
        <v>38041</v>
      </c>
      <c r="C381" s="477">
        <v>20.660173</v>
      </c>
      <c r="D381" s="76">
        <v>12871472</v>
      </c>
      <c r="R381" s="75">
        <v>44385</v>
      </c>
      <c r="S381" s="477">
        <v>855.20251499999995</v>
      </c>
      <c r="T381" s="76">
        <v>2555624</v>
      </c>
    </row>
    <row r="382" spans="2:20">
      <c r="B382" s="75">
        <v>38042</v>
      </c>
      <c r="C382" s="477">
        <v>20.527729000000001</v>
      </c>
      <c r="D382" s="76">
        <v>8558816</v>
      </c>
      <c r="R382" s="75">
        <v>44386</v>
      </c>
      <c r="S382" s="477">
        <v>855.24615500000004</v>
      </c>
      <c r="T382" s="76">
        <v>3218471</v>
      </c>
    </row>
    <row r="383" spans="2:20">
      <c r="B383" s="75">
        <v>38043</v>
      </c>
      <c r="C383" s="477">
        <v>20.125916</v>
      </c>
      <c r="D383" s="76">
        <v>7943664</v>
      </c>
      <c r="R383" s="75">
        <v>44389</v>
      </c>
      <c r="S383" s="477">
        <v>857.52258300000005</v>
      </c>
      <c r="T383" s="76">
        <v>2037878</v>
      </c>
    </row>
    <row r="384" spans="2:20">
      <c r="B384" s="75">
        <v>38044</v>
      </c>
      <c r="C384" s="477">
        <v>21.754273999999999</v>
      </c>
      <c r="D384" s="76">
        <v>8163152</v>
      </c>
      <c r="R384" s="75">
        <v>44390</v>
      </c>
      <c r="S384" s="477">
        <v>847.45410200000003</v>
      </c>
      <c r="T384" s="76">
        <v>2997764</v>
      </c>
    </row>
    <row r="385" spans="2:20">
      <c r="B385" s="75">
        <v>38047</v>
      </c>
      <c r="C385" s="477">
        <v>21.679027999999999</v>
      </c>
      <c r="D385" s="76">
        <v>8711736</v>
      </c>
      <c r="R385" s="75">
        <v>44391</v>
      </c>
      <c r="S385" s="477">
        <v>866.27758800000004</v>
      </c>
      <c r="T385" s="76">
        <v>4371180</v>
      </c>
    </row>
    <row r="386" spans="2:20">
      <c r="B386" s="75">
        <v>38049</v>
      </c>
      <c r="C386" s="477">
        <v>22.107952000000001</v>
      </c>
      <c r="D386" s="76">
        <v>10692720</v>
      </c>
      <c r="R386" s="75">
        <v>44392</v>
      </c>
      <c r="S386" s="477">
        <v>910.31591800000001</v>
      </c>
      <c r="T386" s="76">
        <v>12701032</v>
      </c>
    </row>
    <row r="387" spans="2:20">
      <c r="B387" s="75">
        <v>38050</v>
      </c>
      <c r="C387" s="477">
        <v>21.671510999999999</v>
      </c>
      <c r="D387" s="76">
        <v>9115768</v>
      </c>
      <c r="R387" s="75">
        <v>44393</v>
      </c>
      <c r="S387" s="477">
        <v>879.89196800000002</v>
      </c>
      <c r="T387" s="76">
        <v>8665827</v>
      </c>
    </row>
    <row r="388" spans="2:20">
      <c r="B388" s="75">
        <v>38051</v>
      </c>
      <c r="C388" s="477">
        <v>21.751270000000002</v>
      </c>
      <c r="D388" s="76">
        <v>6515920</v>
      </c>
      <c r="R388" s="75">
        <v>44396</v>
      </c>
      <c r="S388" s="477">
        <v>875.68945299999996</v>
      </c>
      <c r="T388" s="76">
        <v>4644600</v>
      </c>
    </row>
    <row r="389" spans="2:20">
      <c r="B389" s="75">
        <v>38054</v>
      </c>
      <c r="C389" s="477">
        <v>21.1523</v>
      </c>
      <c r="D389" s="76">
        <v>7021328</v>
      </c>
      <c r="R389" s="75">
        <v>44397</v>
      </c>
      <c r="S389" s="477">
        <v>855.55255099999999</v>
      </c>
      <c r="T389" s="76">
        <v>10216774</v>
      </c>
    </row>
    <row r="390" spans="2:20">
      <c r="B390" s="75">
        <v>38055</v>
      </c>
      <c r="C390" s="477">
        <v>20.956651999999998</v>
      </c>
      <c r="D390" s="76">
        <v>6990408</v>
      </c>
      <c r="R390" s="75">
        <v>44399</v>
      </c>
      <c r="S390" s="477">
        <v>856.77832000000001</v>
      </c>
      <c r="T390" s="76">
        <v>6156400</v>
      </c>
    </row>
    <row r="391" spans="2:20">
      <c r="B391" s="75">
        <v>38056</v>
      </c>
      <c r="C391" s="477">
        <v>20.768528</v>
      </c>
      <c r="D391" s="76">
        <v>6710464</v>
      </c>
      <c r="R391" s="75">
        <v>44400</v>
      </c>
      <c r="S391" s="477">
        <v>870.26135299999999</v>
      </c>
      <c r="T391" s="76">
        <v>5265839</v>
      </c>
    </row>
    <row r="392" spans="2:20">
      <c r="B392" s="75">
        <v>38057</v>
      </c>
      <c r="C392" s="477">
        <v>20.407340999999999</v>
      </c>
      <c r="D392" s="76">
        <v>11856512</v>
      </c>
      <c r="R392" s="75">
        <v>44403</v>
      </c>
      <c r="S392" s="477">
        <v>875.77703899999995</v>
      </c>
      <c r="T392" s="76">
        <v>2477027</v>
      </c>
    </row>
    <row r="393" spans="2:20">
      <c r="B393" s="75">
        <v>38058</v>
      </c>
      <c r="C393" s="477">
        <v>20.888922000000001</v>
      </c>
      <c r="D393" s="76">
        <v>7351264</v>
      </c>
      <c r="R393" s="75">
        <v>44404</v>
      </c>
      <c r="S393" s="477">
        <v>873.75109899999995</v>
      </c>
      <c r="T393" s="76">
        <v>2883514</v>
      </c>
    </row>
    <row r="394" spans="2:20">
      <c r="B394" s="75">
        <v>38061</v>
      </c>
      <c r="C394" s="477">
        <v>20.344125999999999</v>
      </c>
      <c r="D394" s="76">
        <v>6058392</v>
      </c>
      <c r="R394" s="75">
        <v>44405</v>
      </c>
      <c r="S394" s="477">
        <v>865.91198699999995</v>
      </c>
      <c r="T394" s="76">
        <v>2952249</v>
      </c>
    </row>
    <row r="395" spans="2:20">
      <c r="B395" s="75">
        <v>38062</v>
      </c>
      <c r="C395" s="477">
        <v>20.317034</v>
      </c>
      <c r="D395" s="76">
        <v>7790312</v>
      </c>
      <c r="R395" s="75">
        <v>44406</v>
      </c>
      <c r="S395" s="477">
        <v>887.49157700000001</v>
      </c>
      <c r="T395" s="76">
        <v>4732101</v>
      </c>
    </row>
    <row r="396" spans="2:20">
      <c r="B396" s="75">
        <v>38063</v>
      </c>
      <c r="C396" s="477">
        <v>20.103339999999999</v>
      </c>
      <c r="D396" s="76">
        <v>7262920</v>
      </c>
      <c r="R396" s="75">
        <v>44407</v>
      </c>
      <c r="S396" s="477">
        <v>902.77349900000002</v>
      </c>
      <c r="T396" s="76">
        <v>9330054</v>
      </c>
    </row>
    <row r="397" spans="2:20">
      <c r="B397" s="75">
        <v>38064</v>
      </c>
      <c r="C397" s="477">
        <v>19.797819</v>
      </c>
      <c r="D397" s="76">
        <v>6884552</v>
      </c>
      <c r="R397" s="75">
        <v>44410</v>
      </c>
      <c r="S397" s="477">
        <v>911.97778300000004</v>
      </c>
      <c r="T397" s="76">
        <v>2536478</v>
      </c>
    </row>
    <row r="398" spans="2:20">
      <c r="B398" s="75">
        <v>38065</v>
      </c>
      <c r="C398" s="477">
        <v>20.148478999999998</v>
      </c>
      <c r="D398" s="76">
        <v>6355424</v>
      </c>
      <c r="R398" s="75">
        <v>44411</v>
      </c>
      <c r="S398" s="477">
        <v>915.54480000000001</v>
      </c>
      <c r="T398" s="76">
        <v>3359006</v>
      </c>
    </row>
    <row r="399" spans="2:20">
      <c r="B399" s="75">
        <v>38068</v>
      </c>
      <c r="C399" s="477">
        <v>18.545691999999999</v>
      </c>
      <c r="D399" s="76">
        <v>8770096</v>
      </c>
      <c r="R399" s="75">
        <v>44412</v>
      </c>
      <c r="S399" s="477">
        <v>915.98535200000003</v>
      </c>
      <c r="T399" s="76">
        <v>3122161</v>
      </c>
    </row>
    <row r="400" spans="2:20">
      <c r="B400" s="75">
        <v>38069</v>
      </c>
      <c r="C400" s="477">
        <v>18.402719000000001</v>
      </c>
      <c r="D400" s="76">
        <v>9330616</v>
      </c>
      <c r="R400" s="75">
        <v>44413</v>
      </c>
      <c r="S400" s="477">
        <v>934.65844700000002</v>
      </c>
      <c r="T400" s="76">
        <v>7896314</v>
      </c>
    </row>
    <row r="401" spans="2:20">
      <c r="B401" s="75">
        <v>38070</v>
      </c>
      <c r="C401" s="477">
        <v>17.833849000000001</v>
      </c>
      <c r="D401" s="76">
        <v>11806976</v>
      </c>
      <c r="R401" s="75">
        <v>44414</v>
      </c>
      <c r="S401" s="477">
        <v>924.793274</v>
      </c>
      <c r="T401" s="76">
        <v>11584782</v>
      </c>
    </row>
    <row r="402" spans="2:20">
      <c r="B402" s="75">
        <v>38071</v>
      </c>
      <c r="C402" s="477">
        <v>19.237981999999999</v>
      </c>
      <c r="D402" s="76">
        <v>9464960</v>
      </c>
      <c r="R402" s="75">
        <v>44417</v>
      </c>
      <c r="S402" s="477">
        <v>925.32183799999996</v>
      </c>
      <c r="T402" s="76">
        <v>6321578</v>
      </c>
    </row>
    <row r="403" spans="2:20">
      <c r="B403" s="75">
        <v>38072</v>
      </c>
      <c r="C403" s="477">
        <v>20.13644</v>
      </c>
      <c r="D403" s="76">
        <v>8704536</v>
      </c>
      <c r="R403" s="75">
        <v>44418</v>
      </c>
      <c r="S403" s="477">
        <v>936.90429700000004</v>
      </c>
      <c r="T403" s="76">
        <v>5871606</v>
      </c>
    </row>
    <row r="404" spans="2:20">
      <c r="B404" s="75">
        <v>38075</v>
      </c>
      <c r="C404" s="477">
        <v>19.689471999999999</v>
      </c>
      <c r="D404" s="76">
        <v>3018144</v>
      </c>
      <c r="R404" s="75">
        <v>44419</v>
      </c>
      <c r="S404" s="477">
        <v>939.76678500000003</v>
      </c>
      <c r="T404" s="76">
        <v>5011239</v>
      </c>
    </row>
    <row r="405" spans="2:20">
      <c r="B405" s="75">
        <v>38076</v>
      </c>
      <c r="C405" s="477">
        <v>19.541982999999998</v>
      </c>
      <c r="D405" s="76">
        <v>3781464</v>
      </c>
      <c r="R405" s="75">
        <v>44420</v>
      </c>
      <c r="S405" s="477">
        <v>965.79455600000006</v>
      </c>
      <c r="T405" s="76">
        <v>6540144</v>
      </c>
    </row>
    <row r="406" spans="2:20">
      <c r="B406" s="75">
        <v>38077</v>
      </c>
      <c r="C406" s="477">
        <v>18.639002000000001</v>
      </c>
      <c r="D406" s="76">
        <v>10226128</v>
      </c>
      <c r="R406" s="75">
        <v>44421</v>
      </c>
      <c r="S406" s="477">
        <v>986.00860599999999</v>
      </c>
      <c r="T406" s="76">
        <v>7270809</v>
      </c>
    </row>
    <row r="407" spans="2:20">
      <c r="B407" s="75">
        <v>38078</v>
      </c>
      <c r="C407" s="477">
        <v>19.095002999999998</v>
      </c>
      <c r="D407" s="76">
        <v>6173448</v>
      </c>
      <c r="R407" s="75">
        <v>44424</v>
      </c>
      <c r="S407" s="477">
        <v>989.70800799999995</v>
      </c>
      <c r="T407" s="76">
        <v>3159376</v>
      </c>
    </row>
    <row r="408" spans="2:20">
      <c r="B408" s="75">
        <v>38079</v>
      </c>
      <c r="C408" s="477">
        <v>19.067914999999999</v>
      </c>
      <c r="D408" s="76">
        <v>6285064</v>
      </c>
      <c r="R408" s="75">
        <v>44425</v>
      </c>
      <c r="S408" s="477">
        <v>1006.707397</v>
      </c>
      <c r="T408" s="76">
        <v>5295838</v>
      </c>
    </row>
    <row r="409" spans="2:20">
      <c r="B409" s="75">
        <v>38082</v>
      </c>
      <c r="C409" s="477">
        <v>19.963370999999999</v>
      </c>
      <c r="D409" s="76">
        <v>5058104</v>
      </c>
      <c r="R409" s="75">
        <v>44426</v>
      </c>
      <c r="S409" s="477">
        <v>999.04443400000002</v>
      </c>
      <c r="T409" s="76">
        <v>4871006</v>
      </c>
    </row>
    <row r="410" spans="2:20">
      <c r="B410" s="75">
        <v>38083</v>
      </c>
      <c r="C410" s="477">
        <v>20.610506000000001</v>
      </c>
      <c r="D410" s="76">
        <v>17381608</v>
      </c>
      <c r="R410" s="75">
        <v>44428</v>
      </c>
      <c r="S410" s="477">
        <v>984.15911900000003</v>
      </c>
      <c r="T410" s="76">
        <v>3467046</v>
      </c>
    </row>
    <row r="411" spans="2:20">
      <c r="B411" s="75">
        <v>38084</v>
      </c>
      <c r="C411" s="477">
        <v>20.961161000000001</v>
      </c>
      <c r="D411" s="76">
        <v>3821896</v>
      </c>
      <c r="R411" s="75">
        <v>44431</v>
      </c>
      <c r="S411" s="477">
        <v>1024.455811</v>
      </c>
      <c r="T411" s="76">
        <v>9383780</v>
      </c>
    </row>
    <row r="412" spans="2:20">
      <c r="B412" s="75">
        <v>38085</v>
      </c>
      <c r="C412" s="477">
        <v>20.934078</v>
      </c>
      <c r="D412" s="76">
        <v>3296520</v>
      </c>
      <c r="R412" s="75">
        <v>44432</v>
      </c>
      <c r="S412" s="477">
        <v>1015.471252</v>
      </c>
      <c r="T412" s="76">
        <v>3947317</v>
      </c>
    </row>
    <row r="413" spans="2:20">
      <c r="B413" s="75">
        <v>38089</v>
      </c>
      <c r="C413" s="477">
        <v>20.26437</v>
      </c>
      <c r="D413" s="76">
        <v>4065992</v>
      </c>
      <c r="R413" s="75">
        <v>44433</v>
      </c>
      <c r="S413" s="477">
        <v>1016.748779</v>
      </c>
      <c r="T413" s="76">
        <v>3447912</v>
      </c>
    </row>
    <row r="414" spans="2:20">
      <c r="B414" s="75">
        <v>38090</v>
      </c>
      <c r="C414" s="477">
        <v>21.671510999999999</v>
      </c>
      <c r="D414" s="76">
        <v>10848192</v>
      </c>
      <c r="R414" s="75">
        <v>44434</v>
      </c>
      <c r="S414" s="477">
        <v>1028.2873540000001</v>
      </c>
      <c r="T414" s="76">
        <v>4654833</v>
      </c>
    </row>
    <row r="415" spans="2:20">
      <c r="B415" s="75">
        <v>38092</v>
      </c>
      <c r="C415" s="477">
        <v>22.240373999999999</v>
      </c>
      <c r="D415" s="76">
        <v>10672880</v>
      </c>
      <c r="R415" s="75">
        <v>44435</v>
      </c>
      <c r="S415" s="477">
        <v>1024.323486</v>
      </c>
      <c r="T415" s="76">
        <v>3050466</v>
      </c>
    </row>
    <row r="416" spans="2:20">
      <c r="B416" s="75">
        <v>38096</v>
      </c>
      <c r="C416" s="477">
        <v>21.430717000000001</v>
      </c>
      <c r="D416" s="76">
        <v>2156208</v>
      </c>
      <c r="R416" s="75">
        <v>44438</v>
      </c>
      <c r="S416" s="477">
        <v>1024.7198490000001</v>
      </c>
      <c r="T416" s="76">
        <v>2956868</v>
      </c>
    </row>
    <row r="417" spans="2:20">
      <c r="B417" s="75">
        <v>38097</v>
      </c>
      <c r="C417" s="477">
        <v>21.626352000000001</v>
      </c>
      <c r="D417" s="76">
        <v>2346448</v>
      </c>
      <c r="R417" s="75">
        <v>44439</v>
      </c>
      <c r="S417" s="477">
        <v>1041.366943</v>
      </c>
      <c r="T417" s="76">
        <v>7199002</v>
      </c>
    </row>
    <row r="418" spans="2:20">
      <c r="B418" s="75">
        <v>38098</v>
      </c>
      <c r="C418" s="477">
        <v>21.788893000000002</v>
      </c>
      <c r="D418" s="76">
        <v>1979624</v>
      </c>
      <c r="R418" s="75">
        <v>44440</v>
      </c>
      <c r="S418" s="477">
        <v>1025.8206789999999</v>
      </c>
      <c r="T418" s="76">
        <v>3200410</v>
      </c>
    </row>
    <row r="419" spans="2:20">
      <c r="B419" s="75">
        <v>38099</v>
      </c>
      <c r="C419" s="477">
        <v>21.954449</v>
      </c>
      <c r="D419" s="76">
        <v>1744304</v>
      </c>
      <c r="R419" s="75">
        <v>44441</v>
      </c>
      <c r="S419" s="477">
        <v>1032.9554439999999</v>
      </c>
      <c r="T419" s="76">
        <v>5224479</v>
      </c>
    </row>
    <row r="420" spans="2:20">
      <c r="B420" s="75">
        <v>38100</v>
      </c>
      <c r="C420" s="477">
        <v>22.687353000000002</v>
      </c>
      <c r="D420" s="76">
        <v>6009048</v>
      </c>
      <c r="R420" s="75">
        <v>44442</v>
      </c>
      <c r="S420" s="477">
        <v>1034.716919</v>
      </c>
      <c r="T420" s="76">
        <v>4533364</v>
      </c>
    </row>
    <row r="421" spans="2:20">
      <c r="B421" s="75">
        <v>38104</v>
      </c>
      <c r="C421" s="477">
        <v>21.791907999999999</v>
      </c>
      <c r="D421" s="76">
        <v>5817320</v>
      </c>
      <c r="R421" s="75">
        <v>44445</v>
      </c>
      <c r="S421" s="477">
        <v>1057.0894780000001</v>
      </c>
      <c r="T421" s="76">
        <v>4331916</v>
      </c>
    </row>
    <row r="422" spans="2:20">
      <c r="B422" s="75">
        <v>38105</v>
      </c>
      <c r="C422" s="477">
        <v>21.204964</v>
      </c>
      <c r="D422" s="76">
        <v>3363120</v>
      </c>
      <c r="R422" s="75">
        <v>44446</v>
      </c>
      <c r="S422" s="477">
        <v>1041.2789310000001</v>
      </c>
      <c r="T422" s="76">
        <v>3721585</v>
      </c>
    </row>
    <row r="423" spans="2:20">
      <c r="B423" s="75">
        <v>38106</v>
      </c>
      <c r="C423" s="477">
        <v>20.757984</v>
      </c>
      <c r="D423" s="76">
        <v>4884000</v>
      </c>
      <c r="R423" s="75">
        <v>44447</v>
      </c>
      <c r="S423" s="477">
        <v>1047.092163</v>
      </c>
      <c r="T423" s="76">
        <v>3118518</v>
      </c>
    </row>
    <row r="424" spans="2:20">
      <c r="B424" s="75">
        <v>38107</v>
      </c>
      <c r="C424" s="477">
        <v>20.856528999999998</v>
      </c>
      <c r="D424" s="76">
        <v>2677256</v>
      </c>
      <c r="R424" s="75">
        <v>44448</v>
      </c>
      <c r="S424" s="477">
        <v>1055.679932</v>
      </c>
      <c r="T424" s="76">
        <v>3388292</v>
      </c>
    </row>
    <row r="425" spans="2:20">
      <c r="B425" s="75">
        <v>38110</v>
      </c>
      <c r="C425" s="477">
        <v>21.167307000000001</v>
      </c>
      <c r="D425" s="76">
        <v>3347560</v>
      </c>
      <c r="R425" s="75">
        <v>44452</v>
      </c>
      <c r="S425" s="477">
        <v>1064.3558350000001</v>
      </c>
      <c r="T425" s="76">
        <v>3723138</v>
      </c>
    </row>
    <row r="426" spans="2:20">
      <c r="B426" s="75">
        <v>38111</v>
      </c>
      <c r="C426" s="477">
        <v>21.488679999999999</v>
      </c>
      <c r="D426" s="76">
        <v>4612632</v>
      </c>
      <c r="R426" s="75">
        <v>44453</v>
      </c>
      <c r="S426" s="477">
        <v>1091</v>
      </c>
      <c r="T426" s="76">
        <v>5593286</v>
      </c>
    </row>
    <row r="427" spans="2:20">
      <c r="B427" s="75">
        <v>38112</v>
      </c>
      <c r="C427" s="477">
        <v>21.963177000000002</v>
      </c>
      <c r="D427" s="76">
        <v>5754896</v>
      </c>
      <c r="R427" s="75">
        <v>44454</v>
      </c>
      <c r="S427" s="477">
        <v>1121.4754640000001</v>
      </c>
      <c r="T427" s="76">
        <v>6063895</v>
      </c>
    </row>
    <row r="428" spans="2:20">
      <c r="B428" s="75">
        <v>38113</v>
      </c>
      <c r="C428" s="477">
        <v>22.205727</v>
      </c>
      <c r="D428" s="76">
        <v>3176792</v>
      </c>
      <c r="R428" s="75">
        <v>44455</v>
      </c>
      <c r="S428" s="477">
        <v>1112.5354</v>
      </c>
      <c r="T428" s="76">
        <v>3616292</v>
      </c>
    </row>
    <row r="429" spans="2:20">
      <c r="B429" s="75">
        <v>38114</v>
      </c>
      <c r="C429" s="477">
        <v>21.637246999999999</v>
      </c>
      <c r="D429" s="76">
        <v>3195480</v>
      </c>
      <c r="R429" s="75">
        <v>44456</v>
      </c>
      <c r="S429" s="477">
        <v>1112.7116699999999</v>
      </c>
      <c r="T429" s="76">
        <v>4817180</v>
      </c>
    </row>
    <row r="430" spans="2:20">
      <c r="B430" s="75">
        <v>38117</v>
      </c>
      <c r="C430" s="477">
        <v>20.715546</v>
      </c>
      <c r="D430" s="76">
        <v>2773960</v>
      </c>
      <c r="R430" s="75">
        <v>44459</v>
      </c>
      <c r="S430" s="477">
        <v>1124.0299070000001</v>
      </c>
      <c r="T430" s="76">
        <v>5453683</v>
      </c>
    </row>
    <row r="431" spans="2:20">
      <c r="B431" s="75">
        <v>38118</v>
      </c>
      <c r="C431" s="477">
        <v>20.298660000000002</v>
      </c>
      <c r="D431" s="76">
        <v>2015040</v>
      </c>
      <c r="R431" s="75">
        <v>44460</v>
      </c>
      <c r="S431" s="477">
        <v>1144.596313</v>
      </c>
      <c r="T431" s="76">
        <v>4645597</v>
      </c>
    </row>
    <row r="432" spans="2:20">
      <c r="B432" s="75">
        <v>38119</v>
      </c>
      <c r="C432" s="477">
        <v>21.193075</v>
      </c>
      <c r="D432" s="76">
        <v>4720336</v>
      </c>
      <c r="R432" s="75">
        <v>44461</v>
      </c>
      <c r="S432" s="477">
        <v>1158.6889650000001</v>
      </c>
      <c r="T432" s="76">
        <v>5367303</v>
      </c>
    </row>
    <row r="433" spans="2:20">
      <c r="B433" s="75">
        <v>38120</v>
      </c>
      <c r="C433" s="477">
        <v>22.337620000000001</v>
      </c>
      <c r="D433" s="76">
        <v>5391688</v>
      </c>
      <c r="R433" s="75">
        <v>44462</v>
      </c>
      <c r="S433" s="477">
        <v>1169.963379</v>
      </c>
      <c r="T433" s="76">
        <v>3037295</v>
      </c>
    </row>
    <row r="434" spans="2:20">
      <c r="B434" s="75">
        <v>38121</v>
      </c>
      <c r="C434" s="477">
        <v>22.261814000000001</v>
      </c>
      <c r="D434" s="76">
        <v>7134040</v>
      </c>
      <c r="R434" s="75">
        <v>44463</v>
      </c>
      <c r="S434" s="477">
        <v>1196.2991939999999</v>
      </c>
      <c r="T434" s="76">
        <v>7951730</v>
      </c>
    </row>
    <row r="435" spans="2:20">
      <c r="B435" s="75">
        <v>38124</v>
      </c>
      <c r="C435" s="477">
        <v>21.412886</v>
      </c>
      <c r="D435" s="76">
        <v>4671080</v>
      </c>
      <c r="R435" s="75">
        <v>44466</v>
      </c>
      <c r="S435" s="477">
        <v>1140.8089600000001</v>
      </c>
      <c r="T435" s="76">
        <v>7653504</v>
      </c>
    </row>
    <row r="436" spans="2:20">
      <c r="B436" s="75">
        <v>38125</v>
      </c>
      <c r="C436" s="477">
        <v>22.678705000000001</v>
      </c>
      <c r="D436" s="76">
        <v>4076936</v>
      </c>
      <c r="R436" s="75">
        <v>44467</v>
      </c>
      <c r="S436" s="477">
        <v>1117.7319339999999</v>
      </c>
      <c r="T436" s="76">
        <v>8572321</v>
      </c>
    </row>
    <row r="437" spans="2:20">
      <c r="B437" s="75">
        <v>38126</v>
      </c>
      <c r="C437" s="477">
        <v>22.501346999999999</v>
      </c>
      <c r="D437" s="76">
        <v>5766696</v>
      </c>
      <c r="R437" s="75">
        <v>44468</v>
      </c>
      <c r="S437" s="477">
        <v>1128.477783</v>
      </c>
      <c r="T437" s="76">
        <v>4639821</v>
      </c>
    </row>
    <row r="438" spans="2:20">
      <c r="B438" s="75">
        <v>38127</v>
      </c>
      <c r="C438" s="477">
        <v>22.827271</v>
      </c>
      <c r="D438" s="76">
        <v>5141008</v>
      </c>
      <c r="R438" s="75">
        <v>44469</v>
      </c>
      <c r="S438" s="477">
        <v>1127.024414</v>
      </c>
      <c r="T438" s="76">
        <v>3589722</v>
      </c>
    </row>
    <row r="439" spans="2:20">
      <c r="B439" s="75">
        <v>38128</v>
      </c>
      <c r="C439" s="477">
        <v>23.342699</v>
      </c>
      <c r="D439" s="76">
        <v>7324144</v>
      </c>
      <c r="R439" s="75">
        <v>44470</v>
      </c>
      <c r="S439" s="477">
        <v>1121.915894</v>
      </c>
      <c r="T439" s="76">
        <v>3372796</v>
      </c>
    </row>
    <row r="440" spans="2:20">
      <c r="B440" s="75">
        <v>38131</v>
      </c>
      <c r="C440" s="477">
        <v>25.851610000000001</v>
      </c>
      <c r="D440" s="76">
        <v>18058960</v>
      </c>
      <c r="R440" s="75">
        <v>44473</v>
      </c>
      <c r="S440" s="477">
        <v>1126.231689</v>
      </c>
      <c r="T440" s="76">
        <v>2706626</v>
      </c>
    </row>
    <row r="441" spans="2:20">
      <c r="B441" s="75">
        <v>38132</v>
      </c>
      <c r="C441" s="477">
        <v>25.089072999999999</v>
      </c>
      <c r="D441" s="76">
        <v>20376432</v>
      </c>
      <c r="R441" s="75">
        <v>44474</v>
      </c>
      <c r="S441" s="477">
        <v>1149.572876</v>
      </c>
      <c r="T441" s="76">
        <v>3710314</v>
      </c>
    </row>
    <row r="442" spans="2:20">
      <c r="B442" s="75">
        <v>38133</v>
      </c>
      <c r="C442" s="477">
        <v>25.301313</v>
      </c>
      <c r="D442" s="76">
        <v>9133968</v>
      </c>
      <c r="R442" s="75">
        <v>44475</v>
      </c>
      <c r="S442" s="477">
        <v>1123.4132079999999</v>
      </c>
      <c r="T442" s="76">
        <v>2861608</v>
      </c>
    </row>
    <row r="443" spans="2:20">
      <c r="B443" s="75">
        <v>38134</v>
      </c>
      <c r="C443" s="477">
        <v>24.611557000000001</v>
      </c>
      <c r="D443" s="76">
        <v>8182256</v>
      </c>
      <c r="R443" s="75">
        <v>44476</v>
      </c>
      <c r="S443" s="477">
        <v>1150.5858149999999</v>
      </c>
      <c r="T443" s="76">
        <v>2421641</v>
      </c>
    </row>
    <row r="444" spans="2:20">
      <c r="B444" s="75">
        <v>38135</v>
      </c>
      <c r="C444" s="477">
        <v>22.671137000000002</v>
      </c>
      <c r="D444" s="76">
        <v>9907440</v>
      </c>
      <c r="R444" s="75">
        <v>44477</v>
      </c>
      <c r="S444" s="477">
        <v>1164.546509</v>
      </c>
      <c r="T444" s="76">
        <v>5197831</v>
      </c>
    </row>
    <row r="445" spans="2:20">
      <c r="B445" s="75">
        <v>38138</v>
      </c>
      <c r="C445" s="477">
        <v>22.648396000000002</v>
      </c>
      <c r="D445" s="76">
        <v>10360624</v>
      </c>
      <c r="R445" s="75">
        <v>44480</v>
      </c>
      <c r="S445" s="477">
        <v>1147.591064</v>
      </c>
      <c r="T445" s="76">
        <v>5264998</v>
      </c>
    </row>
    <row r="446" spans="2:20">
      <c r="B446" s="75">
        <v>38139</v>
      </c>
      <c r="C446" s="477">
        <v>23.201723000000001</v>
      </c>
      <c r="D446" s="76">
        <v>9468152</v>
      </c>
      <c r="R446" s="75">
        <v>44481</v>
      </c>
      <c r="S446" s="477">
        <v>1101.3050539999999</v>
      </c>
      <c r="T446" s="76">
        <v>12811641</v>
      </c>
    </row>
    <row r="447" spans="2:20">
      <c r="B447" s="75">
        <v>38140</v>
      </c>
      <c r="C447" s="477">
        <v>23.269926000000002</v>
      </c>
      <c r="D447" s="76">
        <v>4545648</v>
      </c>
      <c r="R447" s="75">
        <v>44482</v>
      </c>
      <c r="S447" s="477">
        <v>1114.5170900000001</v>
      </c>
      <c r="T447" s="76">
        <v>5705730</v>
      </c>
    </row>
    <row r="448" spans="2:20">
      <c r="B448" s="75">
        <v>38141</v>
      </c>
      <c r="C448" s="477">
        <v>21.872223000000002</v>
      </c>
      <c r="D448" s="76">
        <v>6121344</v>
      </c>
      <c r="R448" s="75">
        <v>44483</v>
      </c>
      <c r="S448" s="477">
        <v>1102.009888</v>
      </c>
      <c r="T448" s="76">
        <v>10360519</v>
      </c>
    </row>
    <row r="449" spans="2:20">
      <c r="B449" s="75">
        <v>38142</v>
      </c>
      <c r="C449" s="477">
        <v>22.875778</v>
      </c>
      <c r="D449" s="76">
        <v>7178288</v>
      </c>
      <c r="R449" s="75">
        <v>44487</v>
      </c>
      <c r="S449" s="477">
        <v>1075.80603</v>
      </c>
      <c r="T449" s="76">
        <v>23861603</v>
      </c>
    </row>
    <row r="450" spans="2:20">
      <c r="B450" s="75">
        <v>38145</v>
      </c>
      <c r="C450" s="477">
        <v>23.388179999999998</v>
      </c>
      <c r="D450" s="76">
        <v>5343128</v>
      </c>
      <c r="R450" s="75">
        <v>44488</v>
      </c>
      <c r="S450" s="477">
        <v>1085.2307129999999</v>
      </c>
      <c r="T450" s="76">
        <v>10189780</v>
      </c>
    </row>
    <row r="451" spans="2:20">
      <c r="B451" s="75">
        <v>38146</v>
      </c>
      <c r="C451" s="477">
        <v>23.160788</v>
      </c>
      <c r="D451" s="76">
        <v>3892584</v>
      </c>
      <c r="R451" s="75">
        <v>44489</v>
      </c>
      <c r="S451" s="477">
        <v>1085.9351810000001</v>
      </c>
      <c r="T451" s="76">
        <v>8222562</v>
      </c>
    </row>
    <row r="452" spans="2:20">
      <c r="B452" s="75">
        <v>38147</v>
      </c>
      <c r="C452" s="477">
        <v>22.875778</v>
      </c>
      <c r="D452" s="76">
        <v>7413688</v>
      </c>
      <c r="R452" s="75">
        <v>44490</v>
      </c>
      <c r="S452" s="477">
        <v>1075.1015629999999</v>
      </c>
      <c r="T452" s="76">
        <v>5998795</v>
      </c>
    </row>
    <row r="453" spans="2:20">
      <c r="B453" s="75">
        <v>38148</v>
      </c>
      <c r="C453" s="477">
        <v>23.573124</v>
      </c>
      <c r="D453" s="76">
        <v>5751440</v>
      </c>
      <c r="R453" s="75">
        <v>44491</v>
      </c>
      <c r="S453" s="477">
        <v>1060.2719729999999</v>
      </c>
      <c r="T453" s="76">
        <v>3812305</v>
      </c>
    </row>
    <row r="454" spans="2:20">
      <c r="B454" s="75">
        <v>38149</v>
      </c>
      <c r="C454" s="477">
        <v>22.784828000000001</v>
      </c>
      <c r="D454" s="76">
        <v>7602072</v>
      </c>
      <c r="R454" s="75">
        <v>44494</v>
      </c>
      <c r="S454" s="477">
        <v>1034.875366</v>
      </c>
      <c r="T454" s="76">
        <v>6690819</v>
      </c>
    </row>
    <row r="455" spans="2:20">
      <c r="B455" s="75">
        <v>38152</v>
      </c>
      <c r="C455" s="477">
        <v>21.935887999999998</v>
      </c>
      <c r="D455" s="76">
        <v>4822176</v>
      </c>
      <c r="R455" s="75">
        <v>44495</v>
      </c>
      <c r="S455" s="477">
        <v>1036.118164</v>
      </c>
      <c r="T455" s="76">
        <v>5126660</v>
      </c>
    </row>
    <row r="456" spans="2:20">
      <c r="B456" s="75">
        <v>38153</v>
      </c>
      <c r="C456" s="477">
        <v>22.314883999999999</v>
      </c>
      <c r="D456" s="76">
        <v>3744544</v>
      </c>
      <c r="R456" s="75">
        <v>44496</v>
      </c>
      <c r="S456" s="477">
        <v>1045.309448</v>
      </c>
      <c r="T456" s="76">
        <v>3536653</v>
      </c>
    </row>
    <row r="457" spans="2:20">
      <c r="B457" s="75">
        <v>38154</v>
      </c>
      <c r="C457" s="477">
        <v>22.296690000000002</v>
      </c>
      <c r="D457" s="76">
        <v>6924432</v>
      </c>
      <c r="R457" s="75">
        <v>44497</v>
      </c>
      <c r="S457" s="477">
        <v>1022.975952</v>
      </c>
      <c r="T457" s="76">
        <v>4096585</v>
      </c>
    </row>
    <row r="458" spans="2:20">
      <c r="B458" s="75">
        <v>38155</v>
      </c>
      <c r="C458" s="477">
        <v>22.243625999999999</v>
      </c>
      <c r="D458" s="76">
        <v>7968480</v>
      </c>
      <c r="R458" s="75">
        <v>44498</v>
      </c>
      <c r="S458" s="477">
        <v>1015.649963</v>
      </c>
      <c r="T458" s="76">
        <v>3558520</v>
      </c>
    </row>
    <row r="459" spans="2:20">
      <c r="B459" s="75">
        <v>38156</v>
      </c>
      <c r="C459" s="477">
        <v>22.084451999999999</v>
      </c>
      <c r="D459" s="76">
        <v>5585304</v>
      </c>
      <c r="R459" s="75">
        <v>44501</v>
      </c>
      <c r="S459" s="477">
        <v>1056.0097659999999</v>
      </c>
      <c r="T459" s="76">
        <v>4511112</v>
      </c>
    </row>
    <row r="460" spans="2:20">
      <c r="B460" s="75">
        <v>38159</v>
      </c>
      <c r="C460" s="477">
        <v>21.834323999999999</v>
      </c>
      <c r="D460" s="76">
        <v>3723128</v>
      </c>
      <c r="R460" s="75">
        <v>44502</v>
      </c>
      <c r="S460" s="477">
        <v>1039.537231</v>
      </c>
      <c r="T460" s="76">
        <v>3016082</v>
      </c>
    </row>
    <row r="461" spans="2:20">
      <c r="B461" s="75">
        <v>38160</v>
      </c>
      <c r="C461" s="477">
        <v>22.152678999999999</v>
      </c>
      <c r="D461" s="76">
        <v>4744536</v>
      </c>
      <c r="R461" s="75">
        <v>44503</v>
      </c>
      <c r="S461" s="477">
        <v>1044.598755</v>
      </c>
      <c r="T461" s="76">
        <v>2063067</v>
      </c>
    </row>
    <row r="462" spans="2:20">
      <c r="B462" s="75">
        <v>38161</v>
      </c>
      <c r="C462" s="477">
        <v>22.239087999999999</v>
      </c>
      <c r="D462" s="76">
        <v>10478256</v>
      </c>
      <c r="R462" s="75">
        <v>44504</v>
      </c>
      <c r="S462" s="477">
        <v>1050.5931399999999</v>
      </c>
      <c r="T462" s="76">
        <v>256369</v>
      </c>
    </row>
    <row r="463" spans="2:20">
      <c r="B463" s="75">
        <v>38162</v>
      </c>
      <c r="C463" s="477">
        <v>22.928843000000001</v>
      </c>
      <c r="D463" s="76">
        <v>6416144</v>
      </c>
      <c r="R463" s="75">
        <v>44508</v>
      </c>
      <c r="S463" s="477">
        <v>1050.3707280000001</v>
      </c>
      <c r="T463" s="76">
        <v>3808317</v>
      </c>
    </row>
    <row r="464" spans="2:20">
      <c r="B464" s="75">
        <v>38163</v>
      </c>
      <c r="C464" s="477">
        <v>22.933389999999999</v>
      </c>
      <c r="D464" s="76">
        <v>6895160</v>
      </c>
      <c r="R464" s="75">
        <v>44509</v>
      </c>
      <c r="S464" s="477">
        <v>1041.4464109999999</v>
      </c>
      <c r="T464" s="76">
        <v>3565461</v>
      </c>
    </row>
    <row r="465" spans="2:20">
      <c r="B465" s="75">
        <v>38166</v>
      </c>
      <c r="C465" s="477">
        <v>23.410920999999998</v>
      </c>
      <c r="D465" s="76">
        <v>7070312</v>
      </c>
      <c r="R465" s="75">
        <v>44510</v>
      </c>
      <c r="S465" s="477">
        <v>1038.2052000000001</v>
      </c>
      <c r="T465" s="76">
        <v>2401325</v>
      </c>
    </row>
    <row r="466" spans="2:20">
      <c r="B466" s="75">
        <v>38167</v>
      </c>
      <c r="C466" s="477">
        <v>23.345732000000002</v>
      </c>
      <c r="D466" s="76">
        <v>9697888</v>
      </c>
      <c r="R466" s="75">
        <v>44511</v>
      </c>
      <c r="S466" s="477">
        <v>1030.7016599999999</v>
      </c>
      <c r="T466" s="76">
        <v>2861259</v>
      </c>
    </row>
    <row r="467" spans="2:20">
      <c r="B467" s="75">
        <v>38168</v>
      </c>
      <c r="C467" s="477">
        <v>22.62565</v>
      </c>
      <c r="D467" s="76">
        <v>5993368</v>
      </c>
      <c r="R467" s="75">
        <v>44512</v>
      </c>
      <c r="S467" s="477">
        <v>1041.046875</v>
      </c>
      <c r="T467" s="76">
        <v>3812518</v>
      </c>
    </row>
    <row r="468" spans="2:20">
      <c r="B468" s="75">
        <v>38169</v>
      </c>
      <c r="C468" s="477">
        <v>23.062259999999998</v>
      </c>
      <c r="D468" s="76">
        <v>4805888</v>
      </c>
      <c r="R468" s="75">
        <v>44515</v>
      </c>
      <c r="S468" s="477">
        <v>1039.714966</v>
      </c>
      <c r="T468" s="76">
        <v>3619915</v>
      </c>
    </row>
    <row r="469" spans="2:20">
      <c r="B469" s="75">
        <v>38170</v>
      </c>
      <c r="C469" s="477">
        <v>22.890936</v>
      </c>
      <c r="D469" s="76">
        <v>5474752</v>
      </c>
      <c r="R469" s="75">
        <v>44516</v>
      </c>
      <c r="S469" s="477">
        <v>1033.099365</v>
      </c>
      <c r="T469" s="76">
        <v>3141207</v>
      </c>
    </row>
    <row r="470" spans="2:20">
      <c r="B470" s="75">
        <v>38173</v>
      </c>
      <c r="C470" s="477">
        <v>22.648396000000002</v>
      </c>
      <c r="D470" s="76">
        <v>4209840</v>
      </c>
      <c r="R470" s="75">
        <v>44517</v>
      </c>
      <c r="S470" s="477">
        <v>1023.375549</v>
      </c>
      <c r="T470" s="76">
        <v>3172985</v>
      </c>
    </row>
    <row r="471" spans="2:20">
      <c r="B471" s="75">
        <v>38174</v>
      </c>
      <c r="C471" s="477">
        <v>22.693871999999999</v>
      </c>
      <c r="D471" s="76">
        <v>5361432</v>
      </c>
      <c r="R471" s="75">
        <v>44518</v>
      </c>
      <c r="S471" s="477">
        <v>994.73754899999994</v>
      </c>
      <c r="T471" s="76">
        <v>5384530</v>
      </c>
    </row>
    <row r="472" spans="2:20">
      <c r="B472" s="75">
        <v>38175</v>
      </c>
      <c r="C472" s="477">
        <v>21.19763</v>
      </c>
      <c r="D472" s="76">
        <v>19098192</v>
      </c>
      <c r="R472" s="75">
        <v>44522</v>
      </c>
      <c r="S472" s="477">
        <v>985.76873799999998</v>
      </c>
      <c r="T472" s="76">
        <v>3961223</v>
      </c>
    </row>
    <row r="473" spans="2:20">
      <c r="B473" s="75">
        <v>38176</v>
      </c>
      <c r="C473" s="477">
        <v>22.099620999999999</v>
      </c>
      <c r="D473" s="76">
        <v>18069392</v>
      </c>
      <c r="R473" s="75">
        <v>44523</v>
      </c>
      <c r="S473" s="477">
        <v>987.98877000000005</v>
      </c>
      <c r="T473" s="76">
        <v>4545069</v>
      </c>
    </row>
    <row r="474" spans="2:20">
      <c r="B474" s="75">
        <v>38177</v>
      </c>
      <c r="C474" s="477">
        <v>22.198143000000002</v>
      </c>
      <c r="D474" s="76">
        <v>4864344</v>
      </c>
      <c r="R474" s="75">
        <v>44524</v>
      </c>
      <c r="S474" s="477">
        <v>994.071594</v>
      </c>
      <c r="T474" s="76">
        <v>2675632</v>
      </c>
    </row>
    <row r="475" spans="2:20">
      <c r="B475" s="75">
        <v>38180</v>
      </c>
      <c r="C475" s="477">
        <v>22.319427000000001</v>
      </c>
      <c r="D475" s="76">
        <v>3468352</v>
      </c>
      <c r="R475" s="75">
        <v>44525</v>
      </c>
      <c r="S475" s="477">
        <v>998.82244900000001</v>
      </c>
      <c r="T475" s="76">
        <v>3106454</v>
      </c>
    </row>
    <row r="476" spans="2:20">
      <c r="B476" s="75">
        <v>38181</v>
      </c>
      <c r="C476" s="477">
        <v>22.569565000000001</v>
      </c>
      <c r="D476" s="76">
        <v>6818752</v>
      </c>
      <c r="R476" s="75">
        <v>44526</v>
      </c>
      <c r="S476" s="477">
        <v>985.72454800000003</v>
      </c>
      <c r="T476" s="76">
        <v>2207274</v>
      </c>
    </row>
    <row r="477" spans="2:20">
      <c r="B477" s="75">
        <v>38182</v>
      </c>
      <c r="C477" s="477">
        <v>22.519535000000001</v>
      </c>
      <c r="D477" s="76">
        <v>7960112</v>
      </c>
      <c r="R477" s="75">
        <v>44529</v>
      </c>
      <c r="S477" s="477">
        <v>1006.237305</v>
      </c>
      <c r="T477" s="76">
        <v>3661152</v>
      </c>
    </row>
    <row r="478" spans="2:20">
      <c r="B478" s="75">
        <v>38183</v>
      </c>
      <c r="C478" s="477">
        <v>22.997057000000002</v>
      </c>
      <c r="D478" s="76">
        <v>4646608</v>
      </c>
      <c r="R478" s="75">
        <v>44530</v>
      </c>
      <c r="S478" s="477">
        <v>1011.121155</v>
      </c>
      <c r="T478" s="76">
        <v>7421904</v>
      </c>
    </row>
    <row r="479" spans="2:20">
      <c r="B479" s="75">
        <v>38184</v>
      </c>
      <c r="C479" s="477">
        <v>23.229008</v>
      </c>
      <c r="D479" s="76">
        <v>6316832</v>
      </c>
      <c r="R479" s="75">
        <v>44531</v>
      </c>
      <c r="S479" s="477">
        <v>1027.1499020000001</v>
      </c>
      <c r="T479" s="76">
        <v>2918586</v>
      </c>
    </row>
    <row r="480" spans="2:20">
      <c r="B480" s="75">
        <v>38187</v>
      </c>
      <c r="C480" s="477">
        <v>22.994026000000002</v>
      </c>
      <c r="D480" s="76">
        <v>4741096</v>
      </c>
      <c r="R480" s="75">
        <v>44532</v>
      </c>
      <c r="S480" s="477">
        <v>1052.0135499999999</v>
      </c>
      <c r="T480" s="76">
        <v>4011279</v>
      </c>
    </row>
    <row r="481" spans="2:20">
      <c r="B481" s="75">
        <v>38188</v>
      </c>
      <c r="C481" s="477">
        <v>22.60746</v>
      </c>
      <c r="D481" s="76">
        <v>3155608</v>
      </c>
      <c r="R481" s="75">
        <v>44533</v>
      </c>
      <c r="S481" s="477">
        <v>1040.203125</v>
      </c>
      <c r="T481" s="76">
        <v>2571036</v>
      </c>
    </row>
    <row r="482" spans="2:20">
      <c r="B482" s="75">
        <v>38189</v>
      </c>
      <c r="C482" s="477">
        <v>22.842431999999999</v>
      </c>
      <c r="D482" s="76">
        <v>4122744</v>
      </c>
      <c r="R482" s="75">
        <v>44536</v>
      </c>
      <c r="S482" s="477">
        <v>1009.25647</v>
      </c>
      <c r="T482" s="76">
        <v>2493755</v>
      </c>
    </row>
    <row r="483" spans="2:20">
      <c r="B483" s="75">
        <v>38190</v>
      </c>
      <c r="C483" s="477">
        <v>22.827271</v>
      </c>
      <c r="D483" s="76">
        <v>3671088</v>
      </c>
      <c r="R483" s="75">
        <v>44537</v>
      </c>
      <c r="S483" s="477">
        <v>1020.889282</v>
      </c>
      <c r="T483" s="76">
        <v>2299958</v>
      </c>
    </row>
    <row r="484" spans="2:20">
      <c r="B484" s="75">
        <v>38191</v>
      </c>
      <c r="C484" s="477">
        <v>23.201723000000001</v>
      </c>
      <c r="D484" s="76">
        <v>5705064</v>
      </c>
      <c r="R484" s="75">
        <v>44538</v>
      </c>
      <c r="S484" s="477">
        <v>1040.380981</v>
      </c>
      <c r="T484" s="76">
        <v>2525711</v>
      </c>
    </row>
    <row r="485" spans="2:20">
      <c r="B485" s="75">
        <v>38194</v>
      </c>
      <c r="C485" s="477">
        <v>23.64892</v>
      </c>
      <c r="D485" s="76">
        <v>7005800</v>
      </c>
      <c r="R485" s="75">
        <v>44539</v>
      </c>
      <c r="S485" s="477">
        <v>1037.672607</v>
      </c>
      <c r="T485" s="76">
        <v>1734844</v>
      </c>
    </row>
    <row r="486" spans="2:20">
      <c r="B486" s="75">
        <v>38196</v>
      </c>
      <c r="C486" s="477">
        <v>23.789904</v>
      </c>
      <c r="D486" s="76">
        <v>9136688</v>
      </c>
      <c r="R486" s="75">
        <v>44540</v>
      </c>
      <c r="S486" s="477">
        <v>1032.0335689999999</v>
      </c>
      <c r="T486" s="76">
        <v>957733</v>
      </c>
    </row>
    <row r="487" spans="2:20">
      <c r="B487" s="75">
        <v>38197</v>
      </c>
      <c r="C487" s="477">
        <v>23.724712</v>
      </c>
      <c r="D487" s="76">
        <v>7518648</v>
      </c>
      <c r="R487" s="75">
        <v>44543</v>
      </c>
      <c r="S487" s="477">
        <v>1029.2807620000001</v>
      </c>
      <c r="T487" s="76">
        <v>2225682</v>
      </c>
    </row>
    <row r="488" spans="2:20">
      <c r="B488" s="75">
        <v>38198</v>
      </c>
      <c r="C488" s="477">
        <v>23.952117999999999</v>
      </c>
      <c r="D488" s="76">
        <v>7250944</v>
      </c>
      <c r="R488" s="75">
        <v>44544</v>
      </c>
      <c r="S488" s="477">
        <v>1032.166626</v>
      </c>
      <c r="T488" s="76">
        <v>1972685</v>
      </c>
    </row>
    <row r="489" spans="2:20">
      <c r="B489" s="75">
        <v>38201</v>
      </c>
      <c r="C489" s="477">
        <v>23.69136</v>
      </c>
      <c r="D489" s="76">
        <v>3115272</v>
      </c>
      <c r="R489" s="75">
        <v>44545</v>
      </c>
      <c r="S489" s="477">
        <v>1020.223206</v>
      </c>
      <c r="T489" s="76">
        <v>1604301</v>
      </c>
    </row>
    <row r="490" spans="2:20">
      <c r="B490" s="75">
        <v>38202</v>
      </c>
      <c r="C490" s="477">
        <v>23.44426</v>
      </c>
      <c r="D490" s="76">
        <v>4510472</v>
      </c>
      <c r="R490" s="75">
        <v>44546</v>
      </c>
      <c r="S490" s="477">
        <v>1029.8580320000001</v>
      </c>
      <c r="T490" s="76">
        <v>2121810</v>
      </c>
    </row>
    <row r="491" spans="2:20">
      <c r="B491" s="75">
        <v>38203</v>
      </c>
      <c r="C491" s="477">
        <v>23.236575999999999</v>
      </c>
      <c r="D491" s="76">
        <v>2995888</v>
      </c>
      <c r="R491" s="75">
        <v>44547</v>
      </c>
      <c r="S491" s="477">
        <v>1040.203125</v>
      </c>
      <c r="T491" s="76">
        <v>6373455</v>
      </c>
    </row>
    <row r="492" spans="2:20">
      <c r="B492" s="75">
        <v>38204</v>
      </c>
      <c r="C492" s="477">
        <v>23.73987</v>
      </c>
      <c r="D492" s="76">
        <v>3988760</v>
      </c>
      <c r="R492" s="75">
        <v>44550</v>
      </c>
      <c r="S492" s="477">
        <v>1029.991211</v>
      </c>
      <c r="T492" s="76">
        <v>3091768</v>
      </c>
    </row>
    <row r="493" spans="2:20">
      <c r="B493" s="75">
        <v>38205</v>
      </c>
      <c r="C493" s="477">
        <v>24.10371</v>
      </c>
      <c r="D493" s="76">
        <v>9575880</v>
      </c>
      <c r="R493" s="75">
        <v>44551</v>
      </c>
      <c r="S493" s="477">
        <v>1070.0399170000001</v>
      </c>
      <c r="T493" s="76">
        <v>6217986</v>
      </c>
    </row>
    <row r="494" spans="2:20">
      <c r="B494" s="75">
        <v>38208</v>
      </c>
      <c r="C494" s="477">
        <v>24.509981</v>
      </c>
      <c r="D494" s="76">
        <v>6373392</v>
      </c>
      <c r="R494" s="75">
        <v>44552</v>
      </c>
      <c r="S494" s="477">
        <v>1085.846558</v>
      </c>
      <c r="T494" s="76">
        <v>3809814</v>
      </c>
    </row>
    <row r="495" spans="2:20">
      <c r="B495" s="75">
        <v>38209</v>
      </c>
      <c r="C495" s="477">
        <v>24.626719000000001</v>
      </c>
      <c r="D495" s="76">
        <v>10154824</v>
      </c>
      <c r="R495" s="75">
        <v>44553</v>
      </c>
      <c r="S495" s="477">
        <v>1089.975586</v>
      </c>
      <c r="T495" s="76">
        <v>2814281</v>
      </c>
    </row>
    <row r="496" spans="2:20">
      <c r="B496" s="75">
        <v>38210</v>
      </c>
      <c r="C496" s="477">
        <v>24.558499999999999</v>
      </c>
      <c r="D496" s="76">
        <v>8599344</v>
      </c>
      <c r="R496" s="75">
        <v>44554</v>
      </c>
      <c r="S496" s="477">
        <v>1123.4975589999999</v>
      </c>
      <c r="T496" s="76">
        <v>15952929</v>
      </c>
    </row>
    <row r="497" spans="2:20">
      <c r="B497" s="75">
        <v>38212</v>
      </c>
      <c r="C497" s="477">
        <v>24.012748999999999</v>
      </c>
      <c r="D497" s="76">
        <v>3006104</v>
      </c>
      <c r="R497" s="75">
        <v>44557</v>
      </c>
      <c r="S497" s="477">
        <v>1125.2734379999999</v>
      </c>
      <c r="T497" s="76">
        <v>3372907</v>
      </c>
    </row>
    <row r="498" spans="2:20">
      <c r="B498" s="75">
        <v>38215</v>
      </c>
      <c r="C498" s="477">
        <v>24.191631000000001</v>
      </c>
      <c r="D498" s="76">
        <v>3132272</v>
      </c>
      <c r="R498" s="75">
        <v>44558</v>
      </c>
      <c r="S498" s="477">
        <v>1140.1030270000001</v>
      </c>
      <c r="T498" s="76">
        <v>3446067</v>
      </c>
    </row>
    <row r="499" spans="2:20">
      <c r="B499" s="75">
        <v>38216</v>
      </c>
      <c r="C499" s="477">
        <v>24.141615000000002</v>
      </c>
      <c r="D499" s="76">
        <v>4115048</v>
      </c>
      <c r="R499" s="75">
        <v>44559</v>
      </c>
      <c r="S499" s="477">
        <v>1147.207275</v>
      </c>
      <c r="T499" s="76">
        <v>2254162</v>
      </c>
    </row>
    <row r="500" spans="2:20">
      <c r="B500" s="75">
        <v>38217</v>
      </c>
      <c r="C500" s="477">
        <v>23.805053999999998</v>
      </c>
      <c r="D500" s="76">
        <v>2423168</v>
      </c>
      <c r="R500" s="75">
        <v>44560</v>
      </c>
      <c r="S500" s="477">
        <v>1169.5405270000001</v>
      </c>
      <c r="T500" s="76">
        <v>4518139</v>
      </c>
    </row>
    <row r="501" spans="2:20">
      <c r="B501" s="75">
        <v>38218</v>
      </c>
      <c r="C501" s="477">
        <v>24.229536</v>
      </c>
      <c r="D501" s="76">
        <v>5540184</v>
      </c>
      <c r="R501" s="75">
        <v>44561</v>
      </c>
      <c r="S501" s="477">
        <v>1171.360962</v>
      </c>
      <c r="T501" s="76">
        <v>2231508</v>
      </c>
    </row>
    <row r="502" spans="2:20">
      <c r="B502" s="75">
        <v>38219</v>
      </c>
      <c r="C502" s="477">
        <v>24.002136</v>
      </c>
      <c r="D502" s="76">
        <v>2026840</v>
      </c>
      <c r="R502" s="75">
        <v>44564</v>
      </c>
      <c r="S502" s="477">
        <v>1177.6213379999999</v>
      </c>
      <c r="T502" s="76">
        <v>2661272</v>
      </c>
    </row>
    <row r="503" spans="2:20">
      <c r="B503" s="75">
        <v>38222</v>
      </c>
      <c r="C503" s="477">
        <v>24.005172999999999</v>
      </c>
      <c r="D503" s="76">
        <v>2812216</v>
      </c>
      <c r="R503" s="75">
        <v>44565</v>
      </c>
      <c r="S503" s="477">
        <v>1184.1035159999999</v>
      </c>
      <c r="T503" s="76">
        <v>3367100</v>
      </c>
    </row>
    <row r="504" spans="2:20">
      <c r="B504" s="75">
        <v>38223</v>
      </c>
      <c r="C504" s="477">
        <v>24.278053</v>
      </c>
      <c r="D504" s="76">
        <v>2111424</v>
      </c>
      <c r="R504" s="75">
        <v>44566</v>
      </c>
      <c r="S504" s="477">
        <v>1163.945923</v>
      </c>
      <c r="T504" s="76">
        <v>3510253</v>
      </c>
    </row>
    <row r="505" spans="2:20">
      <c r="B505" s="75">
        <v>38224</v>
      </c>
      <c r="C505" s="477">
        <v>24.126442000000001</v>
      </c>
      <c r="D505" s="76">
        <v>4310432</v>
      </c>
      <c r="R505" s="75">
        <v>44567</v>
      </c>
      <c r="S505" s="477">
        <v>1140.991211</v>
      </c>
      <c r="T505" s="76">
        <v>4409632</v>
      </c>
    </row>
    <row r="506" spans="2:20">
      <c r="B506" s="75">
        <v>38225</v>
      </c>
      <c r="C506" s="477">
        <v>24.707052000000001</v>
      </c>
      <c r="D506" s="76">
        <v>7446776</v>
      </c>
      <c r="R506" s="75">
        <v>44568</v>
      </c>
      <c r="S506" s="477">
        <v>1146.008423</v>
      </c>
      <c r="T506" s="76">
        <v>3898684</v>
      </c>
    </row>
    <row r="507" spans="2:20">
      <c r="B507" s="75">
        <v>38226</v>
      </c>
      <c r="C507" s="477">
        <v>24.221954</v>
      </c>
      <c r="D507" s="76">
        <v>4846112</v>
      </c>
      <c r="R507" s="75">
        <v>44571</v>
      </c>
      <c r="S507" s="477">
        <v>1143.8328859999999</v>
      </c>
      <c r="T507" s="76">
        <v>2529949</v>
      </c>
    </row>
    <row r="508" spans="2:20">
      <c r="B508" s="75">
        <v>38229</v>
      </c>
      <c r="C508" s="477">
        <v>24.100677000000001</v>
      </c>
      <c r="D508" s="76">
        <v>2215856</v>
      </c>
      <c r="R508" s="75">
        <v>44572</v>
      </c>
      <c r="S508" s="477">
        <v>1193.1613769999999</v>
      </c>
      <c r="T508" s="76">
        <v>6772189</v>
      </c>
    </row>
    <row r="509" spans="2:20">
      <c r="B509" s="75">
        <v>38230</v>
      </c>
      <c r="C509" s="477">
        <v>24.141615000000002</v>
      </c>
      <c r="D509" s="76">
        <v>1945440</v>
      </c>
      <c r="R509" s="75">
        <v>44573</v>
      </c>
      <c r="S509" s="477">
        <v>1200.7092290000001</v>
      </c>
      <c r="T509" s="76">
        <v>3162044</v>
      </c>
    </row>
    <row r="510" spans="2:20">
      <c r="B510" s="75">
        <v>38231</v>
      </c>
      <c r="C510" s="477">
        <v>24.164349000000001</v>
      </c>
      <c r="D510" s="76">
        <v>1333776</v>
      </c>
      <c r="R510" s="75">
        <v>44574</v>
      </c>
      <c r="S510" s="477">
        <v>1184.814087</v>
      </c>
      <c r="T510" s="76">
        <v>4598005</v>
      </c>
    </row>
    <row r="511" spans="2:20">
      <c r="B511" s="75">
        <v>38232</v>
      </c>
      <c r="C511" s="477">
        <v>24.343229000000001</v>
      </c>
      <c r="D511" s="76">
        <v>2458296</v>
      </c>
      <c r="R511" s="75">
        <v>44575</v>
      </c>
      <c r="S511" s="477">
        <v>1187.433716</v>
      </c>
      <c r="T511" s="76">
        <v>5636243</v>
      </c>
    </row>
    <row r="512" spans="2:20">
      <c r="B512" s="75">
        <v>38233</v>
      </c>
      <c r="C512" s="477">
        <v>24.361409999999999</v>
      </c>
      <c r="D512" s="76">
        <v>1516648</v>
      </c>
      <c r="R512" s="75">
        <v>44578</v>
      </c>
      <c r="S512" s="477">
        <v>1117.7700199999999</v>
      </c>
      <c r="T512" s="76">
        <v>11973283</v>
      </c>
    </row>
    <row r="513" spans="2:20">
      <c r="B513" s="75">
        <v>38236</v>
      </c>
      <c r="C513" s="477">
        <v>24.664614</v>
      </c>
      <c r="D513" s="76">
        <v>2138776</v>
      </c>
      <c r="R513" s="75">
        <v>44579</v>
      </c>
      <c r="S513" s="477">
        <v>1083.138062</v>
      </c>
      <c r="T513" s="76">
        <v>7799487</v>
      </c>
    </row>
    <row r="514" spans="2:20">
      <c r="B514" s="75">
        <v>38237</v>
      </c>
      <c r="C514" s="477">
        <v>24.952649999999998</v>
      </c>
      <c r="D514" s="76">
        <v>3907160</v>
      </c>
      <c r="R514" s="75">
        <v>44580</v>
      </c>
      <c r="S514" s="477">
        <v>1064.8897710000001</v>
      </c>
      <c r="T514" s="76">
        <v>8464215</v>
      </c>
    </row>
    <row r="515" spans="2:20">
      <c r="B515" s="75">
        <v>38238</v>
      </c>
      <c r="C515" s="477">
        <v>25.146692000000002</v>
      </c>
      <c r="D515" s="76">
        <v>3357664</v>
      </c>
      <c r="R515" s="75">
        <v>44581</v>
      </c>
      <c r="S515" s="477">
        <v>1052.487427</v>
      </c>
      <c r="T515" s="76">
        <v>6172404</v>
      </c>
    </row>
    <row r="516" spans="2:20">
      <c r="B516" s="75">
        <v>38239</v>
      </c>
      <c r="C516" s="477">
        <v>24.919304</v>
      </c>
      <c r="D516" s="76">
        <v>2354632</v>
      </c>
      <c r="R516" s="75">
        <v>44582</v>
      </c>
      <c r="S516" s="477">
        <v>1045.860962</v>
      </c>
      <c r="T516" s="76">
        <v>5514748</v>
      </c>
    </row>
    <row r="517" spans="2:20">
      <c r="B517" s="75">
        <v>38243</v>
      </c>
      <c r="C517" s="477">
        <v>25.710625</v>
      </c>
      <c r="D517" s="76">
        <v>3147848</v>
      </c>
      <c r="R517" s="75">
        <v>44585</v>
      </c>
      <c r="S517" s="477">
        <v>1007.311096</v>
      </c>
      <c r="T517" s="76">
        <v>5878438</v>
      </c>
    </row>
    <row r="518" spans="2:20">
      <c r="B518" s="75">
        <v>38244</v>
      </c>
      <c r="C518" s="477">
        <v>26.359449000000001</v>
      </c>
      <c r="D518" s="76">
        <v>5502424</v>
      </c>
      <c r="R518" s="75">
        <v>44586</v>
      </c>
      <c r="S518" s="477">
        <v>1006.236572</v>
      </c>
      <c r="T518" s="76">
        <v>4725254</v>
      </c>
    </row>
    <row r="519" spans="2:20">
      <c r="B519" s="75">
        <v>38245</v>
      </c>
      <c r="C519" s="477">
        <v>26.097187000000002</v>
      </c>
      <c r="D519" s="76">
        <v>21726624</v>
      </c>
      <c r="R519" s="75">
        <v>44588</v>
      </c>
      <c r="S519" s="477">
        <v>965.08978300000001</v>
      </c>
      <c r="T519" s="76">
        <v>8304735</v>
      </c>
    </row>
    <row r="520" spans="2:20">
      <c r="B520" s="75">
        <v>38246</v>
      </c>
      <c r="C520" s="477">
        <v>26.579263999999998</v>
      </c>
      <c r="D520" s="76">
        <v>7046472</v>
      </c>
      <c r="R520" s="75">
        <v>44589</v>
      </c>
      <c r="S520" s="477">
        <v>967.507385</v>
      </c>
      <c r="T520" s="76">
        <v>7654724</v>
      </c>
    </row>
    <row r="521" spans="2:20">
      <c r="B521" s="75">
        <v>38247</v>
      </c>
      <c r="C521" s="477">
        <v>26.692958999999998</v>
      </c>
      <c r="D521" s="76">
        <v>5919024</v>
      </c>
      <c r="R521" s="75">
        <v>44592</v>
      </c>
      <c r="S521" s="477">
        <v>984.47674600000005</v>
      </c>
      <c r="T521" s="76">
        <v>7572995</v>
      </c>
    </row>
    <row r="522" spans="2:20">
      <c r="B522" s="75">
        <v>38250</v>
      </c>
      <c r="C522" s="477">
        <v>26.192705</v>
      </c>
      <c r="D522" s="76">
        <v>5301536</v>
      </c>
      <c r="R522" s="75">
        <v>44593</v>
      </c>
      <c r="S522" s="477">
        <v>1014.385498</v>
      </c>
      <c r="T522" s="76">
        <v>6783774</v>
      </c>
    </row>
    <row r="523" spans="2:20">
      <c r="B523" s="75">
        <v>38251</v>
      </c>
      <c r="C523" s="477">
        <v>27.208403000000001</v>
      </c>
      <c r="D523" s="76">
        <v>11084320</v>
      </c>
      <c r="R523" s="75">
        <v>44594</v>
      </c>
      <c r="S523" s="477">
        <v>1048.547241</v>
      </c>
      <c r="T523" s="76">
        <v>6982539</v>
      </c>
    </row>
    <row r="524" spans="2:20">
      <c r="B524" s="75">
        <v>38252</v>
      </c>
      <c r="C524" s="477">
        <v>27.087109000000002</v>
      </c>
      <c r="D524" s="76">
        <v>3195384</v>
      </c>
      <c r="R524" s="75">
        <v>44595</v>
      </c>
      <c r="S524" s="477">
        <v>1035.8316649999999</v>
      </c>
      <c r="T524" s="76">
        <v>4169794</v>
      </c>
    </row>
    <row r="525" spans="2:20">
      <c r="B525" s="75">
        <v>38253</v>
      </c>
      <c r="C525" s="477">
        <v>26.594427</v>
      </c>
      <c r="D525" s="76">
        <v>4114320</v>
      </c>
      <c r="R525" s="75">
        <v>44596</v>
      </c>
      <c r="S525" s="477">
        <v>1042.1446530000001</v>
      </c>
      <c r="T525" s="76">
        <v>3625482</v>
      </c>
    </row>
    <row r="526" spans="2:20">
      <c r="B526" s="75">
        <v>38254</v>
      </c>
      <c r="C526" s="477">
        <v>26.453447000000001</v>
      </c>
      <c r="D526" s="76">
        <v>4398344</v>
      </c>
      <c r="R526" s="75">
        <v>44599</v>
      </c>
      <c r="S526" s="477">
        <v>1036.3691409999999</v>
      </c>
      <c r="T526" s="76">
        <v>3824483</v>
      </c>
    </row>
    <row r="527" spans="2:20">
      <c r="B527" s="75">
        <v>38257</v>
      </c>
      <c r="C527" s="477">
        <v>26.351870999999999</v>
      </c>
      <c r="D527" s="76">
        <v>2035272</v>
      </c>
      <c r="R527" s="75">
        <v>44600</v>
      </c>
      <c r="S527" s="477">
        <v>1040.488159</v>
      </c>
      <c r="T527" s="76">
        <v>3267641</v>
      </c>
    </row>
    <row r="528" spans="2:20">
      <c r="B528" s="75">
        <v>38258</v>
      </c>
      <c r="C528" s="477">
        <v>25.972878999999999</v>
      </c>
      <c r="D528" s="76">
        <v>2418304</v>
      </c>
      <c r="R528" s="75">
        <v>44601</v>
      </c>
      <c r="S528" s="477">
        <v>1057.4571530000001</v>
      </c>
      <c r="T528" s="76">
        <v>3772972</v>
      </c>
    </row>
    <row r="529" spans="2:20">
      <c r="B529" s="75">
        <v>38259</v>
      </c>
      <c r="C529" s="477">
        <v>26.506499999999999</v>
      </c>
      <c r="D529" s="76">
        <v>5079648</v>
      </c>
      <c r="R529" s="75">
        <v>44602</v>
      </c>
      <c r="S529" s="477">
        <v>1065.919312</v>
      </c>
      <c r="T529" s="76">
        <v>2053245</v>
      </c>
    </row>
    <row r="530" spans="2:20">
      <c r="B530" s="75">
        <v>38260</v>
      </c>
      <c r="C530" s="477">
        <v>26.999186000000002</v>
      </c>
      <c r="D530" s="76">
        <v>4199408</v>
      </c>
      <c r="R530" s="75">
        <v>44603</v>
      </c>
      <c r="S530" s="477">
        <v>1042.0551760000001</v>
      </c>
      <c r="T530" s="76">
        <v>3912397</v>
      </c>
    </row>
    <row r="531" spans="2:20">
      <c r="B531" s="75">
        <v>38261</v>
      </c>
      <c r="C531" s="477">
        <v>28.174059</v>
      </c>
      <c r="D531" s="76">
        <v>7443848</v>
      </c>
      <c r="R531" s="75">
        <v>44606</v>
      </c>
      <c r="S531" s="477">
        <v>1026.6082759999999</v>
      </c>
      <c r="T531" s="76">
        <v>3243813</v>
      </c>
    </row>
    <row r="532" spans="2:20">
      <c r="B532" s="75">
        <v>38264</v>
      </c>
      <c r="C532" s="477">
        <v>28.067926</v>
      </c>
      <c r="D532" s="76">
        <v>4761768</v>
      </c>
      <c r="R532" s="75">
        <v>44607</v>
      </c>
      <c r="S532" s="477">
        <v>1046.3983149999999</v>
      </c>
      <c r="T532" s="76">
        <v>3000492</v>
      </c>
    </row>
    <row r="533" spans="2:20">
      <c r="B533" s="75">
        <v>38265</v>
      </c>
      <c r="C533" s="477">
        <v>28.208921</v>
      </c>
      <c r="D533" s="76">
        <v>3131144</v>
      </c>
      <c r="R533" s="75">
        <v>44608</v>
      </c>
      <c r="S533" s="477">
        <v>1045.726807</v>
      </c>
      <c r="T533" s="76">
        <v>1885868</v>
      </c>
    </row>
    <row r="534" spans="2:20">
      <c r="B534" s="75">
        <v>38266</v>
      </c>
      <c r="C534" s="477">
        <v>28.042168</v>
      </c>
      <c r="D534" s="76">
        <v>7862352</v>
      </c>
      <c r="R534" s="75">
        <v>44609</v>
      </c>
      <c r="S534" s="477">
        <v>1041.4731449999999</v>
      </c>
      <c r="T534" s="76">
        <v>1644055</v>
      </c>
    </row>
    <row r="535" spans="2:20">
      <c r="B535" s="75">
        <v>38267</v>
      </c>
      <c r="C535" s="477">
        <v>28.446926000000001</v>
      </c>
      <c r="D535" s="76">
        <v>4598208</v>
      </c>
      <c r="R535" s="75">
        <v>44610</v>
      </c>
      <c r="S535" s="477">
        <v>1043.219482</v>
      </c>
      <c r="T535" s="76">
        <v>2166690</v>
      </c>
    </row>
    <row r="536" spans="2:20">
      <c r="B536" s="75">
        <v>38271</v>
      </c>
      <c r="C536" s="477">
        <v>29.326176</v>
      </c>
      <c r="D536" s="76">
        <v>4799840</v>
      </c>
      <c r="R536" s="75">
        <v>44613</v>
      </c>
      <c r="S536" s="477">
        <v>1042.995361</v>
      </c>
      <c r="T536" s="76">
        <v>1706058</v>
      </c>
    </row>
    <row r="537" spans="2:20">
      <c r="B537" s="75">
        <v>38272</v>
      </c>
      <c r="C537" s="477">
        <v>29.576312999999999</v>
      </c>
      <c r="D537" s="76">
        <v>7213568</v>
      </c>
      <c r="R537" s="75">
        <v>44614</v>
      </c>
      <c r="S537" s="477">
        <v>1029.3845209999999</v>
      </c>
      <c r="T537" s="76">
        <v>3254855</v>
      </c>
    </row>
    <row r="538" spans="2:20">
      <c r="B538" s="75">
        <v>38274</v>
      </c>
      <c r="C538" s="477">
        <v>30.316102999999998</v>
      </c>
      <c r="D538" s="76">
        <v>6860824</v>
      </c>
      <c r="R538" s="75">
        <v>44615</v>
      </c>
      <c r="S538" s="477">
        <v>1032.4735109999999</v>
      </c>
      <c r="T538" s="76">
        <v>1937649</v>
      </c>
    </row>
    <row r="539" spans="2:20">
      <c r="B539" s="75">
        <v>38278</v>
      </c>
      <c r="C539" s="477">
        <v>29.735481</v>
      </c>
      <c r="D539" s="76">
        <v>2486192</v>
      </c>
      <c r="R539" s="75">
        <v>44616</v>
      </c>
      <c r="S539" s="477">
        <v>983.71563700000002</v>
      </c>
      <c r="T539" s="76">
        <v>5469084</v>
      </c>
    </row>
    <row r="540" spans="2:20">
      <c r="B540" s="75">
        <v>38279</v>
      </c>
      <c r="C540" s="477">
        <v>29.970473999999999</v>
      </c>
      <c r="D540" s="76">
        <v>2481128</v>
      </c>
      <c r="R540" s="75">
        <v>44617</v>
      </c>
      <c r="S540" s="477">
        <v>1011.609436</v>
      </c>
      <c r="T540" s="76">
        <v>3213276</v>
      </c>
    </row>
    <row r="541" spans="2:20">
      <c r="B541" s="75">
        <v>38280</v>
      </c>
      <c r="C541" s="477">
        <v>29.3186</v>
      </c>
      <c r="D541" s="76">
        <v>4182272</v>
      </c>
      <c r="R541" s="75">
        <v>44620</v>
      </c>
      <c r="S541" s="477">
        <v>1009.146851</v>
      </c>
      <c r="T541" s="76">
        <v>4571884</v>
      </c>
    </row>
    <row r="542" spans="2:20">
      <c r="B542" s="75">
        <v>38281</v>
      </c>
      <c r="C542" s="477">
        <v>28.421156</v>
      </c>
      <c r="D542" s="76">
        <v>6798176</v>
      </c>
      <c r="R542" s="75">
        <v>44622</v>
      </c>
      <c r="S542" s="477">
        <v>998.93859899999995</v>
      </c>
      <c r="T542" s="76">
        <v>3867328</v>
      </c>
    </row>
    <row r="543" spans="2:20">
      <c r="B543" s="75">
        <v>38285</v>
      </c>
      <c r="C543" s="477">
        <v>27.817813999999998</v>
      </c>
      <c r="D543" s="76">
        <v>6974912</v>
      </c>
      <c r="R543" s="75">
        <v>44623</v>
      </c>
      <c r="S543" s="477">
        <v>1020.5639650000001</v>
      </c>
      <c r="T543" s="76">
        <v>3969380</v>
      </c>
    </row>
    <row r="544" spans="2:20">
      <c r="B544" s="75">
        <v>38286</v>
      </c>
      <c r="C544" s="477">
        <v>27.951198999999999</v>
      </c>
      <c r="D544" s="76">
        <v>7601856</v>
      </c>
      <c r="R544" s="75">
        <v>44624</v>
      </c>
      <c r="S544" s="477">
        <v>1019.44458</v>
      </c>
      <c r="T544" s="76">
        <v>3522375</v>
      </c>
    </row>
    <row r="545" spans="2:20">
      <c r="B545" s="75">
        <v>38287</v>
      </c>
      <c r="C545" s="477">
        <v>28.004255000000001</v>
      </c>
      <c r="D545" s="76">
        <v>2788696</v>
      </c>
      <c r="R545" s="75">
        <v>44627</v>
      </c>
      <c r="S545" s="477">
        <v>1033.5483400000001</v>
      </c>
      <c r="T545" s="76">
        <v>5249845</v>
      </c>
    </row>
    <row r="546" spans="2:20">
      <c r="B546" s="75">
        <v>38288</v>
      </c>
      <c r="C546" s="477">
        <v>28.057334999999998</v>
      </c>
      <c r="D546" s="76">
        <v>10582520</v>
      </c>
      <c r="R546" s="75">
        <v>44628</v>
      </c>
      <c r="S546" s="477">
        <v>1052.442505</v>
      </c>
      <c r="T546" s="76">
        <v>3805165</v>
      </c>
    </row>
    <row r="547" spans="2:20">
      <c r="B547" s="75">
        <v>38292</v>
      </c>
      <c r="C547" s="477">
        <v>27.352409000000002</v>
      </c>
      <c r="D547" s="76">
        <v>6582224</v>
      </c>
      <c r="R547" s="75">
        <v>44629</v>
      </c>
      <c r="S547" s="477">
        <v>1059.069092</v>
      </c>
      <c r="T547" s="76">
        <v>3781326</v>
      </c>
    </row>
    <row r="548" spans="2:20">
      <c r="B548" s="75">
        <v>38293</v>
      </c>
      <c r="C548" s="477">
        <v>27.291767</v>
      </c>
      <c r="D548" s="76">
        <v>7274136</v>
      </c>
      <c r="R548" s="75">
        <v>44630</v>
      </c>
      <c r="S548" s="477">
        <v>1067.5313719999999</v>
      </c>
      <c r="T548" s="76">
        <v>3834327</v>
      </c>
    </row>
    <row r="549" spans="2:20">
      <c r="B549" s="75">
        <v>38294</v>
      </c>
      <c r="C549" s="477">
        <v>27.893597</v>
      </c>
      <c r="D549" s="76">
        <v>5237016</v>
      </c>
      <c r="R549" s="75">
        <v>44631</v>
      </c>
      <c r="S549" s="477">
        <v>1068.6953129999999</v>
      </c>
      <c r="T549" s="76">
        <v>2770879</v>
      </c>
    </row>
    <row r="550" spans="2:20">
      <c r="B550" s="75">
        <v>38295</v>
      </c>
      <c r="C550" s="477">
        <v>27.840534000000002</v>
      </c>
      <c r="D550" s="76">
        <v>3228600</v>
      </c>
      <c r="R550" s="75">
        <v>44634</v>
      </c>
      <c r="S550" s="477">
        <v>1077.1126710000001</v>
      </c>
      <c r="T550" s="76">
        <v>5740660</v>
      </c>
    </row>
    <row r="551" spans="2:20">
      <c r="B551" s="75">
        <v>38296</v>
      </c>
      <c r="C551" s="477">
        <v>27.640432000000001</v>
      </c>
      <c r="D551" s="76">
        <v>4547992</v>
      </c>
      <c r="R551" s="75">
        <v>44635</v>
      </c>
      <c r="S551" s="477">
        <v>1053.8305660000001</v>
      </c>
      <c r="T551" s="76">
        <v>3003066</v>
      </c>
    </row>
    <row r="552" spans="2:20">
      <c r="B552" s="75">
        <v>38299</v>
      </c>
      <c r="C552" s="477">
        <v>27.188680999999999</v>
      </c>
      <c r="D552" s="76">
        <v>9140208</v>
      </c>
      <c r="R552" s="75">
        <v>44636</v>
      </c>
      <c r="S552" s="477">
        <v>1074.1129149999999</v>
      </c>
      <c r="T552" s="76">
        <v>1894018</v>
      </c>
    </row>
    <row r="553" spans="2:20">
      <c r="B553" s="75">
        <v>38300</v>
      </c>
      <c r="C553" s="477">
        <v>27.390294999999998</v>
      </c>
      <c r="D553" s="76">
        <v>4440400</v>
      </c>
      <c r="R553" s="75">
        <v>44637</v>
      </c>
      <c r="S553" s="477">
        <v>1071.7847899999999</v>
      </c>
      <c r="T553" s="76">
        <v>6987787</v>
      </c>
    </row>
    <row r="554" spans="2:20">
      <c r="B554" s="75">
        <v>38301</v>
      </c>
      <c r="C554" s="477">
        <v>27.423663999999999</v>
      </c>
      <c r="D554" s="76">
        <v>1990216</v>
      </c>
      <c r="R554" s="75">
        <v>44641</v>
      </c>
      <c r="S554" s="477">
        <v>1045.950562</v>
      </c>
      <c r="T554" s="76">
        <v>4046440</v>
      </c>
    </row>
    <row r="555" spans="2:20">
      <c r="B555" s="75">
        <v>38302</v>
      </c>
      <c r="C555" s="477">
        <v>27.317530000000001</v>
      </c>
      <c r="D555" s="76">
        <v>2469448</v>
      </c>
      <c r="R555" s="75">
        <v>44642</v>
      </c>
      <c r="S555" s="477">
        <v>1053.42749</v>
      </c>
      <c r="T555" s="76">
        <v>4516870</v>
      </c>
    </row>
    <row r="556" spans="2:20">
      <c r="B556" s="75">
        <v>38303</v>
      </c>
      <c r="C556" s="477">
        <v>27.322084</v>
      </c>
      <c r="D556" s="76">
        <v>579104</v>
      </c>
      <c r="R556" s="75">
        <v>44643</v>
      </c>
      <c r="S556" s="477">
        <v>1057.278198</v>
      </c>
      <c r="T556" s="76">
        <v>2338886</v>
      </c>
    </row>
    <row r="557" spans="2:20">
      <c r="B557" s="75">
        <v>38307</v>
      </c>
      <c r="C557" s="477">
        <v>27.359983</v>
      </c>
      <c r="D557" s="76">
        <v>1610648</v>
      </c>
      <c r="R557" s="75">
        <v>44644</v>
      </c>
      <c r="S557" s="477">
        <v>1067.486328</v>
      </c>
      <c r="T557" s="76">
        <v>2351703</v>
      </c>
    </row>
    <row r="558" spans="2:20">
      <c r="B558" s="75">
        <v>38308</v>
      </c>
      <c r="C558" s="477">
        <v>27.011320000000001</v>
      </c>
      <c r="D558" s="76">
        <v>12492944</v>
      </c>
      <c r="R558" s="75">
        <v>44645</v>
      </c>
      <c r="S558" s="477">
        <v>1056.069336</v>
      </c>
      <c r="T558" s="76">
        <v>2489854</v>
      </c>
    </row>
    <row r="559" spans="2:20">
      <c r="B559" s="75">
        <v>38309</v>
      </c>
      <c r="C559" s="477">
        <v>27.779904999999999</v>
      </c>
      <c r="D559" s="76">
        <v>5583264</v>
      </c>
      <c r="R559" s="75">
        <v>44648</v>
      </c>
      <c r="S559" s="477">
        <v>1042.279053</v>
      </c>
      <c r="T559" s="76">
        <v>3406258</v>
      </c>
    </row>
    <row r="560" spans="2:20">
      <c r="B560" s="75">
        <v>38313</v>
      </c>
      <c r="C560" s="477">
        <v>27.405453000000001</v>
      </c>
      <c r="D560" s="76">
        <v>2884952</v>
      </c>
      <c r="R560" s="75">
        <v>44649</v>
      </c>
      <c r="S560" s="477">
        <v>1045.6369629999999</v>
      </c>
      <c r="T560" s="76">
        <v>2443230</v>
      </c>
    </row>
    <row r="561" spans="2:20">
      <c r="B561" s="75">
        <v>38314</v>
      </c>
      <c r="C561" s="477">
        <v>27.814781</v>
      </c>
      <c r="D561" s="76">
        <v>4762136</v>
      </c>
      <c r="R561" s="75">
        <v>44650</v>
      </c>
      <c r="S561" s="477">
        <v>1043.3984379999999</v>
      </c>
      <c r="T561" s="76">
        <v>3073672</v>
      </c>
    </row>
    <row r="562" spans="2:20">
      <c r="B562" s="75">
        <v>38315</v>
      </c>
      <c r="C562" s="477">
        <v>27.890581000000001</v>
      </c>
      <c r="D562" s="76">
        <v>6065120</v>
      </c>
      <c r="R562" s="75">
        <v>44651</v>
      </c>
      <c r="S562" s="477">
        <v>1042.099976</v>
      </c>
      <c r="T562" s="76">
        <v>3006639</v>
      </c>
    </row>
    <row r="563" spans="2:20">
      <c r="B563" s="75">
        <v>38316</v>
      </c>
      <c r="C563" s="477">
        <v>27.882985999999999</v>
      </c>
      <c r="D563" s="76">
        <v>9350296</v>
      </c>
      <c r="R563" s="75">
        <v>44652</v>
      </c>
      <c r="S563" s="477">
        <v>1047.383423</v>
      </c>
      <c r="T563" s="76">
        <v>2479745</v>
      </c>
    </row>
    <row r="564" spans="2:20">
      <c r="B564" s="75">
        <v>38320</v>
      </c>
      <c r="C564" s="477">
        <v>28.254396</v>
      </c>
      <c r="D564" s="76">
        <v>4468208</v>
      </c>
      <c r="R564" s="75">
        <v>44655</v>
      </c>
      <c r="S564" s="477">
        <v>1062.9643550000001</v>
      </c>
      <c r="T564" s="76">
        <v>2282137</v>
      </c>
    </row>
    <row r="565" spans="2:20">
      <c r="B565" s="75">
        <v>38321</v>
      </c>
      <c r="C565" s="477">
        <v>28.287752000000001</v>
      </c>
      <c r="D565" s="76">
        <v>3552904</v>
      </c>
      <c r="R565" s="75">
        <v>44656</v>
      </c>
      <c r="S565" s="477">
        <v>1070.486328</v>
      </c>
      <c r="T565" s="76">
        <v>2634464</v>
      </c>
    </row>
    <row r="566" spans="2:20">
      <c r="B566" s="75">
        <v>38322</v>
      </c>
      <c r="C566" s="477">
        <v>28.272596</v>
      </c>
      <c r="D566" s="76">
        <v>4656776</v>
      </c>
      <c r="R566" s="75">
        <v>44657</v>
      </c>
      <c r="S566" s="477">
        <v>1048.144409</v>
      </c>
      <c r="T566" s="76">
        <v>2838968</v>
      </c>
    </row>
    <row r="567" spans="2:20">
      <c r="B567" s="75">
        <v>38323</v>
      </c>
      <c r="C567" s="477">
        <v>28.128571999999998</v>
      </c>
      <c r="D567" s="76">
        <v>5622280</v>
      </c>
      <c r="R567" s="75">
        <v>44658</v>
      </c>
      <c r="S567" s="477">
        <v>1050.6517329999999</v>
      </c>
      <c r="T567" s="76">
        <v>3391918</v>
      </c>
    </row>
    <row r="568" spans="2:20">
      <c r="B568" s="75">
        <v>38324</v>
      </c>
      <c r="C568" s="477">
        <v>27.817813999999998</v>
      </c>
      <c r="D568" s="76">
        <v>8291552</v>
      </c>
      <c r="R568" s="75">
        <v>44659</v>
      </c>
      <c r="S568" s="477">
        <v>1043.5325929999999</v>
      </c>
      <c r="T568" s="76">
        <v>2656091</v>
      </c>
    </row>
    <row r="569" spans="2:20">
      <c r="B569" s="75">
        <v>38327</v>
      </c>
      <c r="C569" s="477">
        <v>27.795051999999998</v>
      </c>
      <c r="D569" s="76">
        <v>2685904</v>
      </c>
      <c r="R569" s="75">
        <v>44662</v>
      </c>
      <c r="S569" s="477">
        <v>1015.012146</v>
      </c>
      <c r="T569" s="76">
        <v>5679058</v>
      </c>
    </row>
    <row r="570" spans="2:20">
      <c r="B570" s="75">
        <v>38328</v>
      </c>
      <c r="C570" s="477">
        <v>27.635876</v>
      </c>
      <c r="D570" s="76">
        <v>1890680</v>
      </c>
      <c r="R570" s="75">
        <v>44663</v>
      </c>
      <c r="S570" s="477">
        <v>1012.9075319999999</v>
      </c>
      <c r="T570" s="76">
        <v>2906617</v>
      </c>
    </row>
    <row r="571" spans="2:20">
      <c r="B571" s="75">
        <v>38329</v>
      </c>
      <c r="C571" s="477">
        <v>26.812794</v>
      </c>
      <c r="D571" s="76">
        <v>4044320</v>
      </c>
      <c r="R571" s="75">
        <v>44664</v>
      </c>
      <c r="S571" s="477">
        <v>1007.490234</v>
      </c>
      <c r="T571" s="76">
        <v>1971580</v>
      </c>
    </row>
    <row r="572" spans="2:20">
      <c r="B572" s="75">
        <v>38330</v>
      </c>
      <c r="C572" s="477">
        <v>26.333037999999998</v>
      </c>
      <c r="D572" s="76">
        <v>6679152</v>
      </c>
      <c r="R572" s="75">
        <v>44669</v>
      </c>
      <c r="S572" s="477">
        <v>986.58099400000003</v>
      </c>
      <c r="T572" s="76">
        <v>4391701</v>
      </c>
    </row>
    <row r="573" spans="2:20">
      <c r="B573" s="75">
        <v>38331</v>
      </c>
      <c r="C573" s="477">
        <v>26.736149000000001</v>
      </c>
      <c r="D573" s="76">
        <v>4588552</v>
      </c>
      <c r="R573" s="75">
        <v>44670</v>
      </c>
      <c r="S573" s="477">
        <v>958.37383999999997</v>
      </c>
      <c r="T573" s="76">
        <v>3422431</v>
      </c>
    </row>
    <row r="574" spans="2:20">
      <c r="B574" s="75">
        <v>38335</v>
      </c>
      <c r="C574" s="477">
        <v>26.769874999999999</v>
      </c>
      <c r="D574" s="76">
        <v>7303176</v>
      </c>
      <c r="R574" s="75">
        <v>44671</v>
      </c>
      <c r="S574" s="477">
        <v>975.522156</v>
      </c>
      <c r="T574" s="76">
        <v>2573318</v>
      </c>
    </row>
    <row r="575" spans="2:20">
      <c r="B575" s="75">
        <v>38336</v>
      </c>
      <c r="C575" s="477">
        <v>27.042704000000001</v>
      </c>
      <c r="D575" s="76">
        <v>8355144</v>
      </c>
      <c r="R575" s="75">
        <v>44672</v>
      </c>
      <c r="S575" s="477">
        <v>984.29742399999998</v>
      </c>
      <c r="T575" s="76">
        <v>2547848</v>
      </c>
    </row>
    <row r="576" spans="2:20">
      <c r="B576" s="75">
        <v>38337</v>
      </c>
      <c r="C576" s="477">
        <v>26.930804999999999</v>
      </c>
      <c r="D576" s="76">
        <v>3424904</v>
      </c>
      <c r="R576" s="75">
        <v>44673</v>
      </c>
      <c r="S576" s="477">
        <v>986.84966999999995</v>
      </c>
      <c r="T576" s="76">
        <v>9567571</v>
      </c>
    </row>
    <row r="577" spans="2:20">
      <c r="B577" s="75">
        <v>38338</v>
      </c>
      <c r="C577" s="477">
        <v>27.195989999999998</v>
      </c>
      <c r="D577" s="76">
        <v>3327104</v>
      </c>
      <c r="R577" s="75">
        <v>44676</v>
      </c>
      <c r="S577" s="477">
        <v>975.92492700000003</v>
      </c>
      <c r="T577" s="76">
        <v>3565801</v>
      </c>
    </row>
    <row r="578" spans="2:20">
      <c r="B578" s="75">
        <v>38341</v>
      </c>
      <c r="C578" s="477">
        <v>27.494879000000001</v>
      </c>
      <c r="D578" s="76">
        <v>4427560</v>
      </c>
      <c r="R578" s="75">
        <v>44677</v>
      </c>
      <c r="S578" s="477">
        <v>979.90972899999997</v>
      </c>
      <c r="T578" s="76">
        <v>3213714</v>
      </c>
    </row>
    <row r="579" spans="2:20">
      <c r="B579" s="75">
        <v>38342</v>
      </c>
      <c r="C579" s="477">
        <v>27.842818999999999</v>
      </c>
      <c r="D579" s="76">
        <v>4223824</v>
      </c>
      <c r="R579" s="75">
        <v>44678</v>
      </c>
      <c r="S579" s="477">
        <v>981.07397500000002</v>
      </c>
      <c r="T579" s="76">
        <v>3288792</v>
      </c>
    </row>
    <row r="580" spans="2:20">
      <c r="B580" s="75">
        <v>38343</v>
      </c>
      <c r="C580" s="477">
        <v>27.740126</v>
      </c>
      <c r="D580" s="76">
        <v>5424176</v>
      </c>
      <c r="R580" s="75">
        <v>44679</v>
      </c>
      <c r="S580" s="477">
        <v>994.63915999999995</v>
      </c>
      <c r="T580" s="76">
        <v>5202061</v>
      </c>
    </row>
    <row r="581" spans="2:20">
      <c r="B581" s="75">
        <v>38344</v>
      </c>
      <c r="C581" s="477">
        <v>27.643557000000001</v>
      </c>
      <c r="D581" s="76">
        <v>2237296</v>
      </c>
      <c r="R581" s="75">
        <v>44680</v>
      </c>
      <c r="S581" s="477">
        <v>982.57605000000001</v>
      </c>
      <c r="T581" s="76">
        <v>2988180</v>
      </c>
    </row>
    <row r="582" spans="2:20">
      <c r="B582" s="75">
        <v>38345</v>
      </c>
      <c r="C582" s="477">
        <v>27.605233999999999</v>
      </c>
      <c r="D582" s="76">
        <v>1539376</v>
      </c>
      <c r="R582" s="75">
        <v>44683</v>
      </c>
      <c r="S582" s="477">
        <v>971.33245799999997</v>
      </c>
      <c r="T582" s="76">
        <v>2584604</v>
      </c>
    </row>
    <row r="583" spans="2:20">
      <c r="B583" s="75">
        <v>38348</v>
      </c>
      <c r="C583" s="477">
        <v>27.390647999999999</v>
      </c>
      <c r="D583" s="76">
        <v>1685960</v>
      </c>
      <c r="R583" s="75">
        <v>44685</v>
      </c>
      <c r="S583" s="477">
        <v>951.34844999999996</v>
      </c>
      <c r="T583" s="76">
        <v>3385725</v>
      </c>
    </row>
    <row r="584" spans="2:20">
      <c r="B584" s="75">
        <v>38350</v>
      </c>
      <c r="C584" s="477">
        <v>26.700897000000001</v>
      </c>
      <c r="D584" s="76">
        <v>4902560</v>
      </c>
      <c r="R584" s="75">
        <v>44686</v>
      </c>
      <c r="S584" s="477">
        <v>976.02117899999996</v>
      </c>
      <c r="T584" s="76">
        <v>2982126</v>
      </c>
    </row>
    <row r="585" spans="2:20">
      <c r="B585" s="75">
        <v>38351</v>
      </c>
      <c r="C585" s="477">
        <v>25.755177</v>
      </c>
      <c r="D585" s="76">
        <v>9053112</v>
      </c>
      <c r="R585" s="75">
        <v>44687</v>
      </c>
      <c r="S585" s="477">
        <v>956.12817399999994</v>
      </c>
      <c r="T585" s="76">
        <v>4075606</v>
      </c>
    </row>
    <row r="586" spans="2:20">
      <c r="B586" s="75">
        <v>38352</v>
      </c>
      <c r="C586" s="477">
        <v>26.360631999999999</v>
      </c>
      <c r="D586" s="76">
        <v>2596048</v>
      </c>
      <c r="R586" s="75">
        <v>44690</v>
      </c>
      <c r="S586" s="477">
        <v>979.70831299999998</v>
      </c>
      <c r="T586" s="76">
        <v>4207192</v>
      </c>
    </row>
    <row r="587" spans="2:20">
      <c r="B587" s="75">
        <v>38355</v>
      </c>
      <c r="C587" s="477">
        <v>26.808192999999999</v>
      </c>
      <c r="D587" s="76">
        <v>2597488</v>
      </c>
      <c r="R587" s="75">
        <v>44691</v>
      </c>
      <c r="S587" s="477">
        <v>976.47625700000003</v>
      </c>
      <c r="T587" s="76">
        <v>2473518</v>
      </c>
    </row>
    <row r="588" spans="2:20">
      <c r="B588" s="75">
        <v>38356</v>
      </c>
      <c r="C588" s="477">
        <v>26.616582999999999</v>
      </c>
      <c r="D588" s="76">
        <v>1814080</v>
      </c>
      <c r="R588" s="75">
        <v>44692</v>
      </c>
      <c r="S588" s="477">
        <v>965.86987299999998</v>
      </c>
      <c r="T588" s="76">
        <v>2895668</v>
      </c>
    </row>
    <row r="589" spans="2:20">
      <c r="B589" s="75">
        <v>38357</v>
      </c>
      <c r="C589" s="477">
        <v>25.663209999999999</v>
      </c>
      <c r="D589" s="76">
        <v>1800952</v>
      </c>
      <c r="R589" s="75">
        <v>44693</v>
      </c>
      <c r="S589" s="477">
        <v>964.50427200000001</v>
      </c>
      <c r="T589" s="76">
        <v>3195189</v>
      </c>
    </row>
    <row r="590" spans="2:20">
      <c r="B590" s="75">
        <v>38358</v>
      </c>
      <c r="C590" s="477">
        <v>24.666912</v>
      </c>
      <c r="D590" s="76">
        <v>3705416</v>
      </c>
      <c r="R590" s="75">
        <v>44694</v>
      </c>
      <c r="S590" s="477">
        <v>957.90368699999999</v>
      </c>
      <c r="T590" s="76">
        <v>2496626</v>
      </c>
    </row>
    <row r="591" spans="2:20">
      <c r="B591" s="75">
        <v>38359</v>
      </c>
      <c r="C591" s="477">
        <v>25.014854</v>
      </c>
      <c r="D591" s="76">
        <v>1883800</v>
      </c>
      <c r="R591" s="75">
        <v>44697</v>
      </c>
      <c r="S591" s="477">
        <v>950.98431400000004</v>
      </c>
      <c r="T591" s="76">
        <v>1415370</v>
      </c>
    </row>
    <row r="592" spans="2:20">
      <c r="B592" s="75">
        <v>38362</v>
      </c>
      <c r="C592" s="477">
        <v>23.92351</v>
      </c>
      <c r="D592" s="76">
        <v>4306536</v>
      </c>
      <c r="R592" s="75">
        <v>44698</v>
      </c>
      <c r="S592" s="477">
        <v>985.89929199999995</v>
      </c>
      <c r="T592" s="76">
        <v>2620776</v>
      </c>
    </row>
    <row r="593" spans="2:20">
      <c r="B593" s="75">
        <v>38363</v>
      </c>
      <c r="C593" s="477">
        <v>23.987879</v>
      </c>
      <c r="D593" s="76">
        <v>6827704</v>
      </c>
      <c r="R593" s="75">
        <v>44699</v>
      </c>
      <c r="S593" s="477">
        <v>977.52319299999999</v>
      </c>
      <c r="T593" s="76">
        <v>2865869</v>
      </c>
    </row>
    <row r="594" spans="2:20">
      <c r="B594" s="75">
        <v>38364</v>
      </c>
      <c r="C594" s="477">
        <v>23.865266999999999</v>
      </c>
      <c r="D594" s="76">
        <v>5181440</v>
      </c>
      <c r="R594" s="75">
        <v>44700</v>
      </c>
      <c r="S594" s="477">
        <v>918.98303199999998</v>
      </c>
      <c r="T594" s="76">
        <v>4729354</v>
      </c>
    </row>
    <row r="595" spans="2:20">
      <c r="B595" s="75">
        <v>38365</v>
      </c>
      <c r="C595" s="477">
        <v>24.138100000000001</v>
      </c>
      <c r="D595" s="76">
        <v>2564464</v>
      </c>
      <c r="R595" s="75">
        <v>44701</v>
      </c>
      <c r="S595" s="477">
        <v>936.69061299999998</v>
      </c>
      <c r="T595" s="76">
        <v>2005622</v>
      </c>
    </row>
    <row r="596" spans="2:20">
      <c r="B596" s="75">
        <v>38366</v>
      </c>
      <c r="C596" s="477">
        <v>23.448354999999999</v>
      </c>
      <c r="D596" s="76">
        <v>3680680</v>
      </c>
      <c r="R596" s="75">
        <v>44704</v>
      </c>
      <c r="S596" s="477">
        <v>927.08575399999995</v>
      </c>
      <c r="T596" s="76">
        <v>2285466</v>
      </c>
    </row>
    <row r="597" spans="2:20">
      <c r="B597" s="75">
        <v>38369</v>
      </c>
      <c r="C597" s="477">
        <v>23.160191999999999</v>
      </c>
      <c r="D597" s="76">
        <v>4004128</v>
      </c>
      <c r="R597" s="75">
        <v>44705</v>
      </c>
      <c r="S597" s="477">
        <v>902.91387899999995</v>
      </c>
      <c r="T597" s="76">
        <v>3418456</v>
      </c>
    </row>
    <row r="598" spans="2:20">
      <c r="B598" s="75">
        <v>38370</v>
      </c>
      <c r="C598" s="477">
        <v>23.846879999999999</v>
      </c>
      <c r="D598" s="76">
        <v>9916680</v>
      </c>
      <c r="R598" s="75">
        <v>44706</v>
      </c>
      <c r="S598" s="477">
        <v>887.163635</v>
      </c>
      <c r="T598" s="76">
        <v>3904551</v>
      </c>
    </row>
    <row r="599" spans="2:20">
      <c r="B599" s="75">
        <v>38371</v>
      </c>
      <c r="C599" s="477">
        <v>23.719645</v>
      </c>
      <c r="D599" s="76">
        <v>3081656</v>
      </c>
      <c r="R599" s="75">
        <v>44707</v>
      </c>
      <c r="S599" s="477">
        <v>892.85369900000001</v>
      </c>
      <c r="T599" s="76">
        <v>4278059</v>
      </c>
    </row>
    <row r="600" spans="2:20">
      <c r="B600" s="75">
        <v>38372</v>
      </c>
      <c r="C600" s="477">
        <v>24.148831999999999</v>
      </c>
      <c r="D600" s="76">
        <v>5114568</v>
      </c>
      <c r="R600" s="75">
        <v>44708</v>
      </c>
      <c r="S600" s="477">
        <v>913.97558600000002</v>
      </c>
      <c r="T600" s="76">
        <v>2795530</v>
      </c>
    </row>
    <row r="601" spans="2:20">
      <c r="B601" s="75">
        <v>38377</v>
      </c>
      <c r="C601" s="477">
        <v>24.800262</v>
      </c>
      <c r="D601" s="76">
        <v>5374936</v>
      </c>
      <c r="R601" s="75">
        <v>44711</v>
      </c>
      <c r="S601" s="477">
        <v>946.750854</v>
      </c>
      <c r="T601" s="76">
        <v>3562969</v>
      </c>
    </row>
    <row r="602" spans="2:20">
      <c r="B602" s="75">
        <v>38379</v>
      </c>
      <c r="C602" s="477">
        <v>24.743544</v>
      </c>
      <c r="D602" s="76">
        <v>14987296</v>
      </c>
      <c r="R602" s="75">
        <v>44712</v>
      </c>
      <c r="S602" s="477">
        <v>947.524719</v>
      </c>
      <c r="T602" s="76">
        <v>5185485</v>
      </c>
    </row>
    <row r="603" spans="2:20">
      <c r="B603" s="75">
        <v>38380</v>
      </c>
      <c r="C603" s="477">
        <v>25.073090000000001</v>
      </c>
      <c r="D603" s="76">
        <v>3743024</v>
      </c>
      <c r="R603" s="75">
        <v>44713</v>
      </c>
      <c r="S603" s="477">
        <v>926.721497</v>
      </c>
      <c r="T603" s="76">
        <v>2554081</v>
      </c>
    </row>
    <row r="604" spans="2:20">
      <c r="B604" s="75">
        <v>38383</v>
      </c>
      <c r="C604" s="477">
        <v>25.341329999999999</v>
      </c>
      <c r="D604" s="76">
        <v>1435840</v>
      </c>
      <c r="R604" s="75">
        <v>44714</v>
      </c>
      <c r="S604" s="477">
        <v>946.56872599999997</v>
      </c>
      <c r="T604" s="76">
        <v>3560227</v>
      </c>
    </row>
    <row r="605" spans="2:20">
      <c r="B605" s="75">
        <v>38384</v>
      </c>
      <c r="C605" s="477">
        <v>25.837821999999999</v>
      </c>
      <c r="D605" s="76">
        <v>3243424</v>
      </c>
      <c r="R605" s="75">
        <v>44715</v>
      </c>
      <c r="S605" s="477">
        <v>949.57312000000002</v>
      </c>
      <c r="T605" s="76">
        <v>3556955</v>
      </c>
    </row>
    <row r="606" spans="2:20">
      <c r="B606" s="75">
        <v>38385</v>
      </c>
      <c r="C606" s="477">
        <v>26.228807</v>
      </c>
      <c r="D606" s="76">
        <v>3769600</v>
      </c>
      <c r="R606" s="75">
        <v>44718</v>
      </c>
      <c r="S606" s="477">
        <v>944.38385000000005</v>
      </c>
      <c r="T606" s="76">
        <v>1997494</v>
      </c>
    </row>
    <row r="607" spans="2:20">
      <c r="B607" s="75">
        <v>38386</v>
      </c>
      <c r="C607" s="477">
        <v>26.458437</v>
      </c>
      <c r="D607" s="76">
        <v>2593312</v>
      </c>
      <c r="R607" s="75">
        <v>44719</v>
      </c>
      <c r="S607" s="477">
        <v>931.27368200000001</v>
      </c>
      <c r="T607" s="76">
        <v>1839248</v>
      </c>
    </row>
    <row r="608" spans="2:20">
      <c r="B608" s="75">
        <v>38387</v>
      </c>
      <c r="C608" s="477">
        <v>26.939426000000001</v>
      </c>
      <c r="D608" s="76">
        <v>3780200</v>
      </c>
      <c r="R608" s="75">
        <v>44720</v>
      </c>
      <c r="S608" s="477">
        <v>937.91961700000002</v>
      </c>
      <c r="T608" s="76">
        <v>1665512</v>
      </c>
    </row>
    <row r="609" spans="2:20">
      <c r="B609" s="75">
        <v>38390</v>
      </c>
      <c r="C609" s="477">
        <v>26.399481000000002</v>
      </c>
      <c r="D609" s="76">
        <v>1962296</v>
      </c>
      <c r="R609" s="75">
        <v>44721</v>
      </c>
      <c r="S609" s="477">
        <v>936.50860599999999</v>
      </c>
      <c r="T609" s="76">
        <v>1654005</v>
      </c>
    </row>
    <row r="610" spans="2:20">
      <c r="B610" s="75">
        <v>38391</v>
      </c>
      <c r="C610" s="477">
        <v>26.546866999999999</v>
      </c>
      <c r="D610" s="76">
        <v>3067000</v>
      </c>
      <c r="R610" s="75">
        <v>44722</v>
      </c>
      <c r="S610" s="477">
        <v>924.39996299999996</v>
      </c>
      <c r="T610" s="76">
        <v>2260855</v>
      </c>
    </row>
    <row r="611" spans="2:20">
      <c r="B611" s="75">
        <v>38392</v>
      </c>
      <c r="C611" s="477">
        <v>26.722194999999999</v>
      </c>
      <c r="D611" s="76">
        <v>3260656</v>
      </c>
      <c r="R611" s="75">
        <v>44725</v>
      </c>
      <c r="S611" s="477">
        <v>902.959473</v>
      </c>
      <c r="T611" s="76">
        <v>1738804</v>
      </c>
    </row>
    <row r="612" spans="2:20">
      <c r="B612" s="75">
        <v>38393</v>
      </c>
      <c r="C612" s="477">
        <v>26.799789000000001</v>
      </c>
      <c r="D612" s="76">
        <v>1470840</v>
      </c>
      <c r="R612" s="75">
        <v>44726</v>
      </c>
      <c r="S612" s="477">
        <v>907.60260000000005</v>
      </c>
      <c r="T612" s="76">
        <v>2461791</v>
      </c>
    </row>
    <row r="613" spans="2:20">
      <c r="B613" s="75">
        <v>38394</v>
      </c>
      <c r="C613" s="477">
        <v>27.237297000000002</v>
      </c>
      <c r="D613" s="76">
        <v>4895608</v>
      </c>
      <c r="R613" s="75">
        <v>44727</v>
      </c>
      <c r="S613" s="477">
        <v>901.229736</v>
      </c>
      <c r="T613" s="76">
        <v>2408630</v>
      </c>
    </row>
    <row r="614" spans="2:20">
      <c r="B614" s="75">
        <v>38397</v>
      </c>
      <c r="C614" s="477">
        <v>27.780366999999998</v>
      </c>
      <c r="D614" s="76">
        <v>9155040</v>
      </c>
      <c r="R614" s="75">
        <v>44728</v>
      </c>
      <c r="S614" s="477">
        <v>878.51452600000005</v>
      </c>
      <c r="T614" s="76">
        <v>3198618</v>
      </c>
    </row>
    <row r="615" spans="2:20">
      <c r="B615" s="75">
        <v>38398</v>
      </c>
      <c r="C615" s="477">
        <v>27.226437000000001</v>
      </c>
      <c r="D615" s="76">
        <v>4504704</v>
      </c>
      <c r="R615" s="75">
        <v>44729</v>
      </c>
      <c r="S615" s="477">
        <v>872.86993399999994</v>
      </c>
      <c r="T615" s="76">
        <v>4302066</v>
      </c>
    </row>
    <row r="616" spans="2:20">
      <c r="B616" s="75">
        <v>38399</v>
      </c>
      <c r="C616" s="477">
        <v>27.190752</v>
      </c>
      <c r="D616" s="76">
        <v>4557232</v>
      </c>
      <c r="R616" s="75">
        <v>44732</v>
      </c>
      <c r="S616" s="477">
        <v>874.053406</v>
      </c>
      <c r="T616" s="76">
        <v>1305407</v>
      </c>
    </row>
    <row r="617" spans="2:20">
      <c r="B617" s="75">
        <v>38400</v>
      </c>
      <c r="C617" s="477">
        <v>26.613579000000001</v>
      </c>
      <c r="D617" s="76">
        <v>2435064</v>
      </c>
      <c r="R617" s="75">
        <v>44733</v>
      </c>
      <c r="S617" s="477">
        <v>898.22522000000004</v>
      </c>
      <c r="T617" s="76">
        <v>2128325</v>
      </c>
    </row>
    <row r="618" spans="2:20">
      <c r="B618" s="75">
        <v>38401</v>
      </c>
      <c r="C618" s="477">
        <v>26.660140999999999</v>
      </c>
      <c r="D618" s="76">
        <v>1598216</v>
      </c>
      <c r="R618" s="75">
        <v>44734</v>
      </c>
      <c r="S618" s="477">
        <v>875.19146699999999</v>
      </c>
      <c r="T618" s="76">
        <v>2575065</v>
      </c>
    </row>
    <row r="619" spans="2:20">
      <c r="B619" s="75">
        <v>38404</v>
      </c>
      <c r="C619" s="477">
        <v>26.396381000000002</v>
      </c>
      <c r="D619" s="76">
        <v>1470488</v>
      </c>
      <c r="R619" s="75">
        <v>44735</v>
      </c>
      <c r="S619" s="477">
        <v>884.25024399999995</v>
      </c>
      <c r="T619" s="76">
        <v>2169033</v>
      </c>
    </row>
    <row r="620" spans="2:20">
      <c r="B620" s="75">
        <v>38405</v>
      </c>
      <c r="C620" s="477">
        <v>26.081416999999998</v>
      </c>
      <c r="D620" s="76">
        <v>2656608</v>
      </c>
      <c r="R620" s="75">
        <v>44736</v>
      </c>
      <c r="S620" s="477">
        <v>880.10784899999999</v>
      </c>
      <c r="T620" s="76">
        <v>1922313</v>
      </c>
    </row>
    <row r="621" spans="2:20">
      <c r="B621" s="75">
        <v>38406</v>
      </c>
      <c r="C621" s="477">
        <v>25.845586999999998</v>
      </c>
      <c r="D621" s="76">
        <v>2779048</v>
      </c>
      <c r="R621" s="75">
        <v>44739</v>
      </c>
      <c r="S621" s="477">
        <v>903.46014400000001</v>
      </c>
      <c r="T621" s="76">
        <v>3626024</v>
      </c>
    </row>
    <row r="622" spans="2:20">
      <c r="B622" s="75">
        <v>38407</v>
      </c>
      <c r="C622" s="477">
        <v>25.302555000000002</v>
      </c>
      <c r="D622" s="76">
        <v>3950080</v>
      </c>
      <c r="R622" s="75">
        <v>44740</v>
      </c>
      <c r="S622" s="477">
        <v>912.20025599999997</v>
      </c>
      <c r="T622" s="76">
        <v>2702471</v>
      </c>
    </row>
    <row r="623" spans="2:20">
      <c r="B623" s="75">
        <v>38408</v>
      </c>
      <c r="C623" s="477">
        <v>25.608194000000001</v>
      </c>
      <c r="D623" s="76">
        <v>2315808</v>
      </c>
      <c r="R623" s="75">
        <v>44741</v>
      </c>
      <c r="S623" s="477">
        <v>899.09020999999996</v>
      </c>
      <c r="T623" s="76">
        <v>3150015</v>
      </c>
    </row>
    <row r="624" spans="2:20">
      <c r="B624" s="75">
        <v>38411</v>
      </c>
      <c r="C624" s="477">
        <v>26.272247</v>
      </c>
      <c r="D624" s="76">
        <v>2133920</v>
      </c>
      <c r="R624" s="75">
        <v>44742</v>
      </c>
      <c r="S624" s="477">
        <v>886.07098399999995</v>
      </c>
      <c r="T624" s="76">
        <v>3741119</v>
      </c>
    </row>
    <row r="625" spans="2:20">
      <c r="B625" s="75">
        <v>38412</v>
      </c>
      <c r="C625" s="477">
        <v>25.574057</v>
      </c>
      <c r="D625" s="76">
        <v>904416</v>
      </c>
      <c r="R625" s="75">
        <v>44743</v>
      </c>
      <c r="S625" s="477">
        <v>887.98290999999995</v>
      </c>
      <c r="T625" s="76">
        <v>2827579</v>
      </c>
    </row>
    <row r="626" spans="2:20">
      <c r="B626" s="75">
        <v>38413</v>
      </c>
      <c r="C626" s="477">
        <v>25.794376</v>
      </c>
      <c r="D626" s="76">
        <v>1963352</v>
      </c>
      <c r="R626" s="75">
        <v>44746</v>
      </c>
      <c r="S626" s="477">
        <v>896.404358</v>
      </c>
      <c r="T626" s="76">
        <v>2738846</v>
      </c>
    </row>
    <row r="627" spans="2:20">
      <c r="B627" s="75">
        <v>38414</v>
      </c>
      <c r="C627" s="477">
        <v>26.171413000000001</v>
      </c>
      <c r="D627" s="76">
        <v>1687280</v>
      </c>
      <c r="R627" s="75">
        <v>44747</v>
      </c>
      <c r="S627" s="477">
        <v>894.17388900000003</v>
      </c>
      <c r="T627" s="76">
        <v>2476050</v>
      </c>
    </row>
    <row r="628" spans="2:20">
      <c r="B628" s="75">
        <v>38415</v>
      </c>
      <c r="C628" s="477">
        <v>26.792010999999999</v>
      </c>
      <c r="D628" s="76">
        <v>3815528</v>
      </c>
      <c r="R628" s="75">
        <v>44748</v>
      </c>
      <c r="S628" s="477">
        <v>898.22522000000004</v>
      </c>
      <c r="T628" s="76">
        <v>2998254</v>
      </c>
    </row>
    <row r="629" spans="2:20">
      <c r="B629" s="75">
        <v>38418</v>
      </c>
      <c r="C629" s="477">
        <v>27.148872000000001</v>
      </c>
      <c r="D629" s="76">
        <v>3808720</v>
      </c>
      <c r="R629" s="75">
        <v>44749</v>
      </c>
      <c r="S629" s="477">
        <v>901.18402100000003</v>
      </c>
      <c r="T629" s="76">
        <v>2985141</v>
      </c>
    </row>
    <row r="630" spans="2:20">
      <c r="B630" s="75">
        <v>38419</v>
      </c>
      <c r="C630" s="477">
        <v>27.679499</v>
      </c>
      <c r="D630" s="76">
        <v>8525648</v>
      </c>
      <c r="R630" s="75">
        <v>44750</v>
      </c>
      <c r="S630" s="477">
        <v>895.44842500000004</v>
      </c>
      <c r="T630" s="76">
        <v>3141642</v>
      </c>
    </row>
    <row r="631" spans="2:20">
      <c r="B631" s="75">
        <v>38420</v>
      </c>
      <c r="C631" s="477">
        <v>27.702767999999999</v>
      </c>
      <c r="D631" s="76">
        <v>5517504</v>
      </c>
      <c r="R631" s="75">
        <v>44753</v>
      </c>
      <c r="S631" s="477">
        <v>859.03137200000003</v>
      </c>
      <c r="T631" s="76">
        <v>5787815</v>
      </c>
    </row>
    <row r="632" spans="2:20">
      <c r="B632" s="75">
        <v>38422</v>
      </c>
      <c r="C632" s="477">
        <v>27.989798</v>
      </c>
      <c r="D632" s="76">
        <v>4989688</v>
      </c>
      <c r="R632" s="75">
        <v>44754</v>
      </c>
      <c r="S632" s="477">
        <v>844.69232199999999</v>
      </c>
      <c r="T632" s="76">
        <v>5305354</v>
      </c>
    </row>
    <row r="633" spans="2:20">
      <c r="B633" s="75">
        <v>38425</v>
      </c>
      <c r="C633" s="477">
        <v>28.754707</v>
      </c>
      <c r="D633" s="76">
        <v>11467448</v>
      </c>
      <c r="R633" s="75">
        <v>44755</v>
      </c>
      <c r="S633" s="477">
        <v>835.54247999999995</v>
      </c>
      <c r="T633" s="76">
        <v>12874342</v>
      </c>
    </row>
    <row r="634" spans="2:20">
      <c r="B634" s="75">
        <v>38426</v>
      </c>
      <c r="C634" s="477">
        <v>28.447514000000002</v>
      </c>
      <c r="D634" s="76">
        <v>6829552</v>
      </c>
      <c r="R634" s="75">
        <v>44756</v>
      </c>
      <c r="S634" s="477">
        <v>822.11377000000005</v>
      </c>
      <c r="T634" s="76">
        <v>4916497</v>
      </c>
    </row>
    <row r="635" spans="2:20">
      <c r="B635" s="75">
        <v>38427</v>
      </c>
      <c r="C635" s="477">
        <v>28.475445000000001</v>
      </c>
      <c r="D635" s="76">
        <v>3494536</v>
      </c>
      <c r="R635" s="75">
        <v>44757</v>
      </c>
      <c r="S635" s="477">
        <v>804.04180899999994</v>
      </c>
      <c r="T635" s="76">
        <v>5591590</v>
      </c>
    </row>
    <row r="636" spans="2:20">
      <c r="B636" s="75">
        <v>38429</v>
      </c>
      <c r="C636" s="477">
        <v>28.331154000000002</v>
      </c>
      <c r="D636" s="76">
        <v>3453128</v>
      </c>
      <c r="R636" s="75">
        <v>44760</v>
      </c>
      <c r="S636" s="477">
        <v>819.65563999999995</v>
      </c>
      <c r="T636" s="76">
        <v>5156225</v>
      </c>
    </row>
    <row r="637" spans="2:20">
      <c r="B637" s="75">
        <v>38432</v>
      </c>
      <c r="C637" s="477">
        <v>27.885853000000001</v>
      </c>
      <c r="D637" s="76">
        <v>6122048</v>
      </c>
      <c r="R637" s="75">
        <v>44761</v>
      </c>
      <c r="S637" s="477">
        <v>819.10314900000003</v>
      </c>
      <c r="T637" s="76">
        <v>4636293</v>
      </c>
    </row>
    <row r="638" spans="2:20">
      <c r="B638" s="75">
        <v>38433</v>
      </c>
      <c r="C638" s="477">
        <v>27.361433000000002</v>
      </c>
      <c r="D638" s="76">
        <v>3097512</v>
      </c>
      <c r="R638" s="75">
        <v>44762</v>
      </c>
      <c r="S638" s="477">
        <v>844.60522500000002</v>
      </c>
      <c r="T638" s="76">
        <v>4827089</v>
      </c>
    </row>
    <row r="639" spans="2:20">
      <c r="B639" s="75">
        <v>38434</v>
      </c>
      <c r="C639" s="477">
        <v>27.020088000000001</v>
      </c>
      <c r="D639" s="76">
        <v>3025376</v>
      </c>
      <c r="R639" s="75">
        <v>44763</v>
      </c>
      <c r="S639" s="477">
        <v>851.09582499999999</v>
      </c>
      <c r="T639" s="76">
        <v>3498709</v>
      </c>
    </row>
    <row r="640" spans="2:20">
      <c r="B640" s="75">
        <v>38435</v>
      </c>
      <c r="C640" s="477">
        <v>27.117842</v>
      </c>
      <c r="D640" s="76">
        <v>1863112</v>
      </c>
      <c r="R640" s="75">
        <v>44764</v>
      </c>
      <c r="S640" s="477">
        <v>847.22894299999996</v>
      </c>
      <c r="T640" s="76">
        <v>3514659</v>
      </c>
    </row>
    <row r="641" spans="2:20">
      <c r="B641" s="75">
        <v>38439</v>
      </c>
      <c r="C641" s="477">
        <v>27.299368000000001</v>
      </c>
      <c r="D641" s="76">
        <v>2476056</v>
      </c>
      <c r="R641" s="75">
        <v>44767</v>
      </c>
      <c r="S641" s="477">
        <v>856.80377199999998</v>
      </c>
      <c r="T641" s="76">
        <v>2120224</v>
      </c>
    </row>
    <row r="642" spans="2:20">
      <c r="B642" s="75">
        <v>38440</v>
      </c>
      <c r="C642" s="477">
        <v>26.706688</v>
      </c>
      <c r="D642" s="76">
        <v>6881360</v>
      </c>
      <c r="R642" s="75">
        <v>44768</v>
      </c>
      <c r="S642" s="477">
        <v>841.01464799999997</v>
      </c>
      <c r="T642" s="76">
        <v>2780103</v>
      </c>
    </row>
    <row r="643" spans="2:20">
      <c r="B643" s="75">
        <v>38441</v>
      </c>
      <c r="C643" s="477">
        <v>27.687252000000001</v>
      </c>
      <c r="D643" s="76">
        <v>8897280</v>
      </c>
      <c r="R643" s="75">
        <v>44769</v>
      </c>
      <c r="S643" s="477">
        <v>854.77838099999997</v>
      </c>
      <c r="T643" s="76">
        <v>1742497</v>
      </c>
    </row>
    <row r="644" spans="2:20">
      <c r="B644" s="75">
        <v>38442</v>
      </c>
      <c r="C644" s="477">
        <v>28.897452999999999</v>
      </c>
      <c r="D644" s="76">
        <v>9022496</v>
      </c>
      <c r="R644" s="75">
        <v>44770</v>
      </c>
      <c r="S644" s="477">
        <v>871.02789299999995</v>
      </c>
      <c r="T644" s="76">
        <v>2843497</v>
      </c>
    </row>
    <row r="645" spans="2:20">
      <c r="B645" s="75">
        <v>38443</v>
      </c>
      <c r="C645" s="477">
        <v>29.755465999999998</v>
      </c>
      <c r="D645" s="76">
        <v>6029520</v>
      </c>
      <c r="R645" s="75">
        <v>44771</v>
      </c>
      <c r="S645" s="477">
        <v>873.14538600000003</v>
      </c>
      <c r="T645" s="76">
        <v>3617725</v>
      </c>
    </row>
    <row r="646" spans="2:20">
      <c r="B646" s="75">
        <v>38446</v>
      </c>
      <c r="C646" s="477">
        <v>29.293106000000002</v>
      </c>
      <c r="D646" s="76">
        <v>6634040</v>
      </c>
      <c r="R646" s="75">
        <v>44774</v>
      </c>
      <c r="S646" s="477">
        <v>876.59783900000002</v>
      </c>
      <c r="T646" s="76">
        <v>2489519</v>
      </c>
    </row>
    <row r="647" spans="2:20">
      <c r="B647" s="75">
        <v>38447</v>
      </c>
      <c r="C647" s="477">
        <v>29.693382</v>
      </c>
      <c r="D647" s="76">
        <v>6411736</v>
      </c>
      <c r="R647" s="75">
        <v>44775</v>
      </c>
      <c r="S647" s="477">
        <v>875.58502199999998</v>
      </c>
      <c r="T647" s="76">
        <v>2545241</v>
      </c>
    </row>
    <row r="648" spans="2:20">
      <c r="B648" s="75">
        <v>38448</v>
      </c>
      <c r="C648" s="477">
        <v>29.476185000000001</v>
      </c>
      <c r="D648" s="76">
        <v>4561024</v>
      </c>
      <c r="R648" s="75">
        <v>44776</v>
      </c>
      <c r="S648" s="477">
        <v>881.24713099999997</v>
      </c>
      <c r="T648" s="76">
        <v>4119614</v>
      </c>
    </row>
    <row r="649" spans="2:20">
      <c r="B649" s="75">
        <v>38449</v>
      </c>
      <c r="C649" s="477">
        <v>29.313274</v>
      </c>
      <c r="D649" s="76">
        <v>8110752</v>
      </c>
      <c r="R649" s="75">
        <v>44777</v>
      </c>
      <c r="S649" s="477">
        <v>882.07556199999999</v>
      </c>
      <c r="T649" s="76">
        <v>3513266</v>
      </c>
    </row>
    <row r="650" spans="2:20">
      <c r="B650" s="75">
        <v>38450</v>
      </c>
      <c r="C650" s="477">
        <v>28.750053000000001</v>
      </c>
      <c r="D650" s="76">
        <v>4138568</v>
      </c>
      <c r="R650" s="75">
        <v>44778</v>
      </c>
      <c r="S650" s="477">
        <v>881.75341800000001</v>
      </c>
      <c r="T650" s="76">
        <v>2565683</v>
      </c>
    </row>
    <row r="651" spans="2:20">
      <c r="B651" s="75">
        <v>38454</v>
      </c>
      <c r="C651" s="477">
        <v>28.715927000000001</v>
      </c>
      <c r="D651" s="76">
        <v>2545176</v>
      </c>
      <c r="R651" s="75">
        <v>44781</v>
      </c>
      <c r="S651" s="477">
        <v>889.39483600000005</v>
      </c>
      <c r="T651" s="76">
        <v>1746911</v>
      </c>
    </row>
    <row r="652" spans="2:20">
      <c r="B652" s="75">
        <v>38455</v>
      </c>
      <c r="C652" s="477">
        <v>29.181394999999998</v>
      </c>
      <c r="D652" s="76">
        <v>4130488</v>
      </c>
      <c r="R652" s="75">
        <v>44783</v>
      </c>
      <c r="S652" s="477">
        <v>876.50573699999995</v>
      </c>
      <c r="T652" s="76">
        <v>3271939</v>
      </c>
    </row>
    <row r="653" spans="2:20">
      <c r="B653" s="75">
        <v>38457</v>
      </c>
      <c r="C653" s="477">
        <v>27.986712000000001</v>
      </c>
      <c r="D653" s="76">
        <v>2619800</v>
      </c>
      <c r="R653" s="75">
        <v>44784</v>
      </c>
      <c r="S653" s="477">
        <v>885.98834199999999</v>
      </c>
      <c r="T653" s="76">
        <v>3594584</v>
      </c>
    </row>
    <row r="654" spans="2:20">
      <c r="B654" s="75">
        <v>38460</v>
      </c>
      <c r="C654" s="477">
        <v>27.769487000000002</v>
      </c>
      <c r="D654" s="76">
        <v>3194376</v>
      </c>
      <c r="R654" s="75">
        <v>44785</v>
      </c>
      <c r="S654" s="477">
        <v>880.51068099999998</v>
      </c>
      <c r="T654" s="76">
        <v>3022304</v>
      </c>
    </row>
    <row r="655" spans="2:20">
      <c r="B655" s="75">
        <v>38461</v>
      </c>
      <c r="C655" s="477">
        <v>26.601182999999999</v>
      </c>
      <c r="D655" s="76">
        <v>2215568</v>
      </c>
      <c r="R655" s="75">
        <v>44789</v>
      </c>
      <c r="S655" s="477">
        <v>882.16772500000002</v>
      </c>
      <c r="T655" s="76">
        <v>2784861</v>
      </c>
    </row>
    <row r="656" spans="2:20">
      <c r="B656" s="75">
        <v>38462</v>
      </c>
      <c r="C656" s="477">
        <v>26.722194999999999</v>
      </c>
      <c r="D656" s="76">
        <v>1741816</v>
      </c>
      <c r="R656" s="75">
        <v>44790</v>
      </c>
      <c r="S656" s="477">
        <v>902.79028300000004</v>
      </c>
      <c r="T656" s="76">
        <v>4649125</v>
      </c>
    </row>
    <row r="657" spans="2:20">
      <c r="B657" s="75">
        <v>38463</v>
      </c>
      <c r="C657" s="477">
        <v>27.172142000000001</v>
      </c>
      <c r="D657" s="76">
        <v>1955840</v>
      </c>
      <c r="R657" s="75">
        <v>44791</v>
      </c>
      <c r="S657" s="477">
        <v>896.25372300000004</v>
      </c>
      <c r="T657" s="76">
        <v>2829269</v>
      </c>
    </row>
    <row r="658" spans="2:20">
      <c r="B658" s="75">
        <v>38464</v>
      </c>
      <c r="C658" s="477">
        <v>28.708162000000002</v>
      </c>
      <c r="D658" s="76">
        <v>6768872</v>
      </c>
      <c r="R658" s="75">
        <v>44792</v>
      </c>
      <c r="S658" s="477">
        <v>893.07751499999995</v>
      </c>
      <c r="T658" s="76">
        <v>2880969</v>
      </c>
    </row>
    <row r="659" spans="2:20">
      <c r="B659" s="75">
        <v>38467</v>
      </c>
      <c r="C659" s="477">
        <v>27.826899000000001</v>
      </c>
      <c r="D659" s="76">
        <v>19409736</v>
      </c>
      <c r="R659" s="75">
        <v>44795</v>
      </c>
      <c r="S659" s="477">
        <v>883.31854199999998</v>
      </c>
      <c r="T659" s="76">
        <v>3616799</v>
      </c>
    </row>
    <row r="660" spans="2:20">
      <c r="B660" s="75">
        <v>38468</v>
      </c>
      <c r="C660" s="477">
        <v>26.950277</v>
      </c>
      <c r="D660" s="76">
        <v>6737072</v>
      </c>
      <c r="R660" s="75">
        <v>44796</v>
      </c>
      <c r="S660" s="477">
        <v>871.76446499999997</v>
      </c>
      <c r="T660" s="76">
        <v>3753715</v>
      </c>
    </row>
    <row r="661" spans="2:20">
      <c r="B661" s="75">
        <v>38469</v>
      </c>
      <c r="C661" s="477">
        <v>26.453789</v>
      </c>
      <c r="D661" s="76">
        <v>3579584</v>
      </c>
      <c r="R661" s="75">
        <v>44797</v>
      </c>
      <c r="S661" s="477">
        <v>873.83587599999998</v>
      </c>
      <c r="T661" s="76">
        <v>1494361</v>
      </c>
    </row>
    <row r="662" spans="2:20">
      <c r="B662" s="75">
        <v>38470</v>
      </c>
      <c r="C662" s="477">
        <v>26.885110999999998</v>
      </c>
      <c r="D662" s="76">
        <v>5186240</v>
      </c>
      <c r="R662" s="75">
        <v>44798</v>
      </c>
      <c r="S662" s="477">
        <v>868.91039999999998</v>
      </c>
      <c r="T662" s="76">
        <v>3316314</v>
      </c>
    </row>
    <row r="663" spans="2:20">
      <c r="B663" s="75">
        <v>38471</v>
      </c>
      <c r="C663" s="477">
        <v>26.280794</v>
      </c>
      <c r="D663" s="76">
        <v>2987304</v>
      </c>
      <c r="R663" s="75">
        <v>44799</v>
      </c>
      <c r="S663" s="477">
        <v>870.61358600000005</v>
      </c>
      <c r="T663" s="76">
        <v>2195046</v>
      </c>
    </row>
    <row r="664" spans="2:20">
      <c r="B664" s="75">
        <v>38474</v>
      </c>
      <c r="C664" s="477">
        <v>26.555477</v>
      </c>
      <c r="D664" s="76">
        <v>1172304</v>
      </c>
      <c r="R664" s="75">
        <v>44802</v>
      </c>
      <c r="S664" s="477">
        <v>844.69738800000005</v>
      </c>
      <c r="T664" s="76">
        <v>4974880</v>
      </c>
    </row>
    <row r="665" spans="2:20">
      <c r="B665" s="75">
        <v>38475</v>
      </c>
      <c r="C665" s="477">
        <v>26.707739</v>
      </c>
      <c r="D665" s="76">
        <v>1904800</v>
      </c>
      <c r="R665" s="75">
        <v>44803</v>
      </c>
      <c r="S665" s="477">
        <v>864.44519000000003</v>
      </c>
      <c r="T665" s="76">
        <v>2998417</v>
      </c>
    </row>
    <row r="666" spans="2:20">
      <c r="B666" s="75">
        <v>38476</v>
      </c>
      <c r="C666" s="477">
        <v>26.778379000000001</v>
      </c>
      <c r="D666" s="76">
        <v>1056248</v>
      </c>
      <c r="R666" s="75">
        <v>44805</v>
      </c>
      <c r="S666" s="477">
        <v>852.56878700000004</v>
      </c>
      <c r="T666" s="76">
        <v>2953921</v>
      </c>
    </row>
    <row r="667" spans="2:20">
      <c r="B667" s="75">
        <v>38477</v>
      </c>
      <c r="C667" s="477">
        <v>26.853704</v>
      </c>
      <c r="D667" s="76">
        <v>2361224</v>
      </c>
      <c r="R667" s="75">
        <v>44806</v>
      </c>
      <c r="S667" s="477">
        <v>851.09582499999999</v>
      </c>
      <c r="T667" s="76">
        <v>1750283</v>
      </c>
    </row>
    <row r="668" spans="2:20">
      <c r="B668" s="75">
        <v>38478</v>
      </c>
      <c r="C668" s="477">
        <v>27.249271</v>
      </c>
      <c r="D668" s="76">
        <v>1078632</v>
      </c>
      <c r="R668" s="75">
        <v>44809</v>
      </c>
      <c r="S668" s="477">
        <v>861.72930899999994</v>
      </c>
      <c r="T668" s="76">
        <v>2279812</v>
      </c>
    </row>
    <row r="669" spans="2:20">
      <c r="B669" s="75">
        <v>38481</v>
      </c>
      <c r="C669" s="477">
        <v>27.657388999999998</v>
      </c>
      <c r="D669" s="76">
        <v>2736248</v>
      </c>
      <c r="R669" s="75">
        <v>44810</v>
      </c>
      <c r="S669" s="477">
        <v>863.38647500000002</v>
      </c>
      <c r="T669" s="76">
        <v>2108615</v>
      </c>
    </row>
    <row r="670" spans="2:20">
      <c r="B670" s="75">
        <v>38482</v>
      </c>
      <c r="C670" s="477">
        <v>28.049799</v>
      </c>
      <c r="D670" s="76">
        <v>2167256</v>
      </c>
      <c r="R670" s="75">
        <v>44811</v>
      </c>
      <c r="S670" s="477">
        <v>857.77044699999999</v>
      </c>
      <c r="T670" s="76">
        <v>2709547</v>
      </c>
    </row>
    <row r="671" spans="2:20">
      <c r="B671" s="75">
        <v>38483</v>
      </c>
      <c r="C671" s="477">
        <v>27.222587999999998</v>
      </c>
      <c r="D671" s="76">
        <v>2416880</v>
      </c>
      <c r="R671" s="75">
        <v>44812</v>
      </c>
      <c r="S671" s="477">
        <v>857.17205799999999</v>
      </c>
      <c r="T671" s="76">
        <v>3214686</v>
      </c>
    </row>
    <row r="672" spans="2:20">
      <c r="B672" s="75">
        <v>38484</v>
      </c>
      <c r="C672" s="477">
        <v>27.889693999999999</v>
      </c>
      <c r="D672" s="76">
        <v>1466056</v>
      </c>
      <c r="R672" s="75">
        <v>44813</v>
      </c>
      <c r="S672" s="477">
        <v>873.23730499999999</v>
      </c>
      <c r="T672" s="76">
        <v>2206526</v>
      </c>
    </row>
    <row r="673" spans="2:20">
      <c r="B673" s="75">
        <v>38485</v>
      </c>
      <c r="C673" s="477">
        <v>27.764126000000001</v>
      </c>
      <c r="D673" s="76">
        <v>1200192</v>
      </c>
      <c r="R673" s="75">
        <v>44816</v>
      </c>
      <c r="S673" s="477">
        <v>879.72796600000004</v>
      </c>
      <c r="T673" s="76">
        <v>2517615</v>
      </c>
    </row>
    <row r="674" spans="2:20">
      <c r="B674" s="75">
        <v>38488</v>
      </c>
      <c r="C674" s="477">
        <v>27.293219000000001</v>
      </c>
      <c r="D674" s="76">
        <v>2287960</v>
      </c>
      <c r="R674" s="75">
        <v>44817</v>
      </c>
      <c r="S674" s="477">
        <v>879.589966</v>
      </c>
      <c r="T674" s="76">
        <v>2442828</v>
      </c>
    </row>
    <row r="675" spans="2:20">
      <c r="B675" s="75">
        <v>38489</v>
      </c>
      <c r="C675" s="477">
        <v>26.958894999999998</v>
      </c>
      <c r="D675" s="76">
        <v>1764232</v>
      </c>
      <c r="R675" s="75">
        <v>44818</v>
      </c>
      <c r="S675" s="477">
        <v>858.04663100000005</v>
      </c>
      <c r="T675" s="76">
        <v>6761712</v>
      </c>
    </row>
    <row r="676" spans="2:20">
      <c r="B676" s="75">
        <v>38491</v>
      </c>
      <c r="C676" s="477">
        <v>26.798784000000001</v>
      </c>
      <c r="D676" s="76">
        <v>1349520</v>
      </c>
      <c r="R676" s="75">
        <v>44819</v>
      </c>
      <c r="S676" s="477">
        <v>846.90686000000005</v>
      </c>
      <c r="T676" s="76">
        <v>2995215</v>
      </c>
    </row>
    <row r="677" spans="2:20">
      <c r="B677" s="75">
        <v>38492</v>
      </c>
      <c r="C677" s="477">
        <v>26.947883999999998</v>
      </c>
      <c r="D677" s="76">
        <v>1355552</v>
      </c>
      <c r="R677" s="75">
        <v>44820</v>
      </c>
      <c r="S677" s="477">
        <v>825.73181199999999</v>
      </c>
      <c r="T677" s="76">
        <v>5095937</v>
      </c>
    </row>
    <row r="678" spans="2:20">
      <c r="B678" s="75">
        <v>38495</v>
      </c>
      <c r="C678" s="477">
        <v>27.500409999999999</v>
      </c>
      <c r="D678" s="76">
        <v>2149864</v>
      </c>
      <c r="R678" s="75">
        <v>44823</v>
      </c>
      <c r="S678" s="477">
        <v>826.56042500000001</v>
      </c>
      <c r="T678" s="76">
        <v>2686561</v>
      </c>
    </row>
    <row r="679" spans="2:20">
      <c r="B679" s="75">
        <v>38496</v>
      </c>
      <c r="C679" s="477">
        <v>27.735865</v>
      </c>
      <c r="D679" s="76">
        <v>962176</v>
      </c>
      <c r="R679" s="75">
        <v>44824</v>
      </c>
      <c r="S679" s="477">
        <v>841.47497599999997</v>
      </c>
      <c r="T679" s="76">
        <v>1836721</v>
      </c>
    </row>
    <row r="680" spans="2:20">
      <c r="B680" s="75">
        <v>38497</v>
      </c>
      <c r="C680" s="477">
        <v>28.614874</v>
      </c>
      <c r="D680" s="76">
        <v>4262960</v>
      </c>
      <c r="R680" s="75">
        <v>44825</v>
      </c>
      <c r="S680" s="477">
        <v>829.46051</v>
      </c>
      <c r="T680" s="76">
        <v>1819649</v>
      </c>
    </row>
    <row r="681" spans="2:20">
      <c r="B681" s="75">
        <v>38498</v>
      </c>
      <c r="C681" s="477">
        <v>29.517434999999999</v>
      </c>
      <c r="D681" s="76">
        <v>7659744</v>
      </c>
      <c r="R681" s="75">
        <v>44826</v>
      </c>
      <c r="S681" s="477">
        <v>826.42230199999995</v>
      </c>
      <c r="T681" s="76">
        <v>2315711</v>
      </c>
    </row>
    <row r="682" spans="2:20">
      <c r="B682" s="75">
        <v>38502</v>
      </c>
      <c r="C682" s="477">
        <v>28.172234</v>
      </c>
      <c r="D682" s="76">
        <v>1271752</v>
      </c>
      <c r="R682" s="75">
        <v>44827</v>
      </c>
      <c r="S682" s="477">
        <v>824.76507600000002</v>
      </c>
      <c r="T682" s="76">
        <v>2569608</v>
      </c>
    </row>
    <row r="683" spans="2:20">
      <c r="B683" s="75">
        <v>38503</v>
      </c>
      <c r="C683" s="477">
        <v>28.905262</v>
      </c>
      <c r="D683" s="76">
        <v>2088536</v>
      </c>
      <c r="R683" s="75">
        <v>44830</v>
      </c>
      <c r="S683" s="477">
        <v>834.75421100000005</v>
      </c>
      <c r="T683" s="76">
        <v>4182702</v>
      </c>
    </row>
    <row r="684" spans="2:20">
      <c r="B684" s="75">
        <v>38504</v>
      </c>
      <c r="C684" s="477">
        <v>28.266399</v>
      </c>
      <c r="D684" s="76">
        <v>2225728</v>
      </c>
      <c r="R684" s="75">
        <v>44831</v>
      </c>
      <c r="S684" s="477">
        <v>845.84808299999997</v>
      </c>
      <c r="T684" s="76">
        <v>3545337</v>
      </c>
    </row>
    <row r="685" spans="2:20">
      <c r="B685" s="75">
        <v>38505</v>
      </c>
      <c r="C685" s="477">
        <v>28.520700000000001</v>
      </c>
      <c r="D685" s="76">
        <v>2002264</v>
      </c>
      <c r="R685" s="75">
        <v>44832</v>
      </c>
      <c r="S685" s="477">
        <v>847.73535200000003</v>
      </c>
      <c r="T685" s="76">
        <v>4154139</v>
      </c>
    </row>
    <row r="686" spans="2:20">
      <c r="B686" s="75">
        <v>38509</v>
      </c>
      <c r="C686" s="477">
        <v>29.062237</v>
      </c>
      <c r="D686" s="76">
        <v>2797488</v>
      </c>
      <c r="R686" s="75">
        <v>44833</v>
      </c>
      <c r="S686" s="477">
        <v>849.80688499999997</v>
      </c>
      <c r="T686" s="76">
        <v>2928360</v>
      </c>
    </row>
    <row r="687" spans="2:20">
      <c r="B687" s="75">
        <v>38510</v>
      </c>
      <c r="C687" s="477">
        <v>28.886424999999999</v>
      </c>
      <c r="D687" s="76">
        <v>1163048</v>
      </c>
      <c r="R687" s="75">
        <v>44834</v>
      </c>
      <c r="S687" s="477">
        <v>858.36889599999995</v>
      </c>
      <c r="T687" s="76">
        <v>3229901</v>
      </c>
    </row>
    <row r="688" spans="2:20">
      <c r="B688" s="75">
        <v>38511</v>
      </c>
      <c r="C688" s="477">
        <v>29.344763</v>
      </c>
      <c r="D688" s="76">
        <v>3389584</v>
      </c>
      <c r="R688" s="75">
        <v>44837</v>
      </c>
      <c r="S688" s="477">
        <v>856.43554700000004</v>
      </c>
      <c r="T688" s="76">
        <v>1598950</v>
      </c>
    </row>
    <row r="689" spans="2:20">
      <c r="B689" s="75">
        <v>38512</v>
      </c>
      <c r="C689" s="477">
        <v>29.051237</v>
      </c>
      <c r="D689" s="76">
        <v>1747568</v>
      </c>
      <c r="R689" s="75">
        <v>44838</v>
      </c>
      <c r="S689" s="477">
        <v>870.93585199999995</v>
      </c>
      <c r="T689" s="76">
        <v>2331351</v>
      </c>
    </row>
    <row r="690" spans="2:20">
      <c r="B690" s="75">
        <v>38513</v>
      </c>
      <c r="C690" s="477">
        <v>29.011984000000002</v>
      </c>
      <c r="D690" s="76">
        <v>1379672</v>
      </c>
      <c r="R690" s="75">
        <v>44840</v>
      </c>
      <c r="S690" s="477">
        <v>888.01379399999996</v>
      </c>
      <c r="T690" s="76">
        <v>3713623</v>
      </c>
    </row>
    <row r="691" spans="2:20">
      <c r="B691" s="75">
        <v>38517</v>
      </c>
      <c r="C691" s="477">
        <v>29.600624</v>
      </c>
      <c r="D691" s="76">
        <v>1981696</v>
      </c>
      <c r="R691" s="75">
        <v>44841</v>
      </c>
      <c r="S691" s="477">
        <v>881.70745799999997</v>
      </c>
      <c r="T691" s="76">
        <v>2174327</v>
      </c>
    </row>
    <row r="692" spans="2:20">
      <c r="B692" s="75">
        <v>38518</v>
      </c>
      <c r="C692" s="477">
        <v>29.697937</v>
      </c>
      <c r="D692" s="76">
        <v>2829880</v>
      </c>
      <c r="R692" s="75">
        <v>44844</v>
      </c>
      <c r="S692" s="477">
        <v>886.816956</v>
      </c>
      <c r="T692" s="76">
        <v>2758812</v>
      </c>
    </row>
    <row r="693" spans="2:20">
      <c r="B693" s="75">
        <v>38519</v>
      </c>
      <c r="C693" s="477">
        <v>29.671254999999999</v>
      </c>
      <c r="D693" s="76">
        <v>2217176</v>
      </c>
      <c r="R693" s="75">
        <v>44845</v>
      </c>
      <c r="S693" s="477">
        <v>864.12292500000001</v>
      </c>
      <c r="T693" s="76">
        <v>3134969</v>
      </c>
    </row>
    <row r="694" spans="2:20">
      <c r="B694" s="75">
        <v>38520</v>
      </c>
      <c r="C694" s="477">
        <v>29.639876999999998</v>
      </c>
      <c r="D694" s="76">
        <v>1556728</v>
      </c>
      <c r="R694" s="75">
        <v>44846</v>
      </c>
      <c r="S694" s="477">
        <v>876.45983899999999</v>
      </c>
      <c r="T694" s="76">
        <v>3502390</v>
      </c>
    </row>
    <row r="695" spans="2:20">
      <c r="B695" s="75">
        <v>38523</v>
      </c>
      <c r="C695" s="477">
        <v>30.754304999999999</v>
      </c>
      <c r="D695" s="76">
        <v>4784200</v>
      </c>
      <c r="R695" s="75">
        <v>44847</v>
      </c>
      <c r="S695" s="477">
        <v>904.17126499999995</v>
      </c>
      <c r="T695" s="76">
        <v>9698562</v>
      </c>
    </row>
    <row r="696" spans="2:20">
      <c r="B696" s="75">
        <v>38524</v>
      </c>
      <c r="C696" s="477">
        <v>31.240915000000001</v>
      </c>
      <c r="D696" s="76">
        <v>5616736</v>
      </c>
      <c r="R696" s="75">
        <v>44848</v>
      </c>
      <c r="S696" s="477">
        <v>922.99859600000002</v>
      </c>
      <c r="T696" s="76">
        <v>7424383</v>
      </c>
    </row>
    <row r="697" spans="2:20">
      <c r="B697" s="75">
        <v>38525</v>
      </c>
      <c r="C697" s="477">
        <v>30.832815</v>
      </c>
      <c r="D697" s="76">
        <v>5878488</v>
      </c>
      <c r="R697" s="75">
        <v>44851</v>
      </c>
      <c r="S697" s="477">
        <v>915.67932099999996</v>
      </c>
      <c r="T697" s="76">
        <v>2136170</v>
      </c>
    </row>
    <row r="698" spans="2:20">
      <c r="B698" s="75">
        <v>38526</v>
      </c>
      <c r="C698" s="477">
        <v>30.409002000000001</v>
      </c>
      <c r="D698" s="76">
        <v>1136568</v>
      </c>
      <c r="R698" s="75">
        <v>44852</v>
      </c>
      <c r="S698" s="477">
        <v>929.12091099999998</v>
      </c>
      <c r="T698" s="76">
        <v>2487826</v>
      </c>
    </row>
    <row r="699" spans="2:20">
      <c r="B699" s="75">
        <v>38527</v>
      </c>
      <c r="C699" s="477">
        <v>31.016441</v>
      </c>
      <c r="D699" s="76">
        <v>4168256</v>
      </c>
      <c r="R699" s="75">
        <v>44853</v>
      </c>
      <c r="S699" s="477">
        <v>925.82000700000003</v>
      </c>
      <c r="T699" s="76">
        <v>2517099</v>
      </c>
    </row>
    <row r="700" spans="2:20">
      <c r="B700" s="75">
        <v>38530</v>
      </c>
      <c r="C700" s="477">
        <v>30.581648000000001</v>
      </c>
      <c r="D700" s="76">
        <v>1840616</v>
      </c>
      <c r="R700" s="75">
        <v>44854</v>
      </c>
      <c r="S700" s="477">
        <v>946.04455600000006</v>
      </c>
      <c r="T700" s="76">
        <v>3931399</v>
      </c>
    </row>
    <row r="701" spans="2:20">
      <c r="B701" s="75">
        <v>38531</v>
      </c>
      <c r="C701" s="477">
        <v>29.886292000000001</v>
      </c>
      <c r="D701" s="76">
        <v>2183640</v>
      </c>
      <c r="R701" s="75">
        <v>44855</v>
      </c>
      <c r="S701" s="477">
        <v>955.15716599999996</v>
      </c>
      <c r="T701" s="76">
        <v>2071897</v>
      </c>
    </row>
    <row r="702" spans="2:20">
      <c r="B702" s="75">
        <v>38532</v>
      </c>
      <c r="C702" s="477">
        <v>29.906701999999999</v>
      </c>
      <c r="D702" s="76">
        <v>1941864</v>
      </c>
      <c r="R702" s="75">
        <v>44858</v>
      </c>
      <c r="S702" s="477">
        <v>959.24859600000002</v>
      </c>
      <c r="T702" s="76">
        <v>398105</v>
      </c>
    </row>
    <row r="703" spans="2:20">
      <c r="B703" s="75">
        <v>38533</v>
      </c>
      <c r="C703" s="477">
        <v>30.569094</v>
      </c>
      <c r="D703" s="76">
        <v>4255824</v>
      </c>
      <c r="R703" s="75">
        <v>44859</v>
      </c>
      <c r="S703" s="477">
        <v>954.50622599999997</v>
      </c>
      <c r="T703" s="76">
        <v>3068136</v>
      </c>
    </row>
    <row r="704" spans="2:20">
      <c r="B704" s="75">
        <v>38537</v>
      </c>
      <c r="C704" s="477">
        <v>30.781008</v>
      </c>
      <c r="D704" s="76">
        <v>1796536</v>
      </c>
      <c r="R704" s="75">
        <v>44861</v>
      </c>
      <c r="S704" s="477">
        <v>959.66705300000001</v>
      </c>
      <c r="T704" s="76">
        <v>3313674</v>
      </c>
    </row>
    <row r="705" spans="2:20">
      <c r="B705" s="75">
        <v>38538</v>
      </c>
      <c r="C705" s="477">
        <v>29.862753000000001</v>
      </c>
      <c r="D705" s="76">
        <v>1820488</v>
      </c>
      <c r="R705" s="75">
        <v>44862</v>
      </c>
      <c r="S705" s="477">
        <v>957.76086399999997</v>
      </c>
      <c r="T705" s="76">
        <v>2423629</v>
      </c>
    </row>
    <row r="706" spans="2:20">
      <c r="B706" s="75">
        <v>38539</v>
      </c>
      <c r="C706" s="477">
        <v>30.200239</v>
      </c>
      <c r="D706" s="76">
        <v>2386600</v>
      </c>
      <c r="R706" s="75">
        <v>44865</v>
      </c>
      <c r="S706" s="477">
        <v>968.128784</v>
      </c>
      <c r="T706" s="76">
        <v>2418565</v>
      </c>
    </row>
    <row r="707" spans="2:20">
      <c r="B707" s="75">
        <v>38540</v>
      </c>
      <c r="C707" s="477">
        <v>29.902000000000001</v>
      </c>
      <c r="D707" s="76">
        <v>2069336</v>
      </c>
      <c r="R707" s="75">
        <v>44866</v>
      </c>
      <c r="S707" s="477">
        <v>985.70324700000003</v>
      </c>
      <c r="T707" s="76">
        <v>2275488</v>
      </c>
    </row>
    <row r="708" spans="2:20">
      <c r="B708" s="75">
        <v>38541</v>
      </c>
      <c r="C708" s="477">
        <v>30.192388999999999</v>
      </c>
      <c r="D708" s="76">
        <v>1530720</v>
      </c>
      <c r="R708" s="75">
        <v>44867</v>
      </c>
      <c r="S708" s="477">
        <v>971.89471400000002</v>
      </c>
      <c r="T708" s="76">
        <v>2799322</v>
      </c>
    </row>
    <row r="709" spans="2:20">
      <c r="B709" s="75">
        <v>38544</v>
      </c>
      <c r="C709" s="477">
        <v>30.157854</v>
      </c>
      <c r="D709" s="76">
        <v>2086664</v>
      </c>
      <c r="R709" s="75">
        <v>44868</v>
      </c>
      <c r="S709" s="477">
        <v>971.84832800000004</v>
      </c>
      <c r="T709" s="76">
        <v>2396164</v>
      </c>
    </row>
    <row r="710" spans="2:20">
      <c r="B710" s="75">
        <v>38546</v>
      </c>
      <c r="C710" s="477">
        <v>29.705784000000001</v>
      </c>
      <c r="D710" s="76">
        <v>1928120</v>
      </c>
      <c r="R710" s="75">
        <v>44869</v>
      </c>
      <c r="S710" s="477">
        <v>972.03417999999999</v>
      </c>
      <c r="T710" s="76">
        <v>1709158</v>
      </c>
    </row>
    <row r="711" spans="2:20">
      <c r="B711" s="75">
        <v>38547</v>
      </c>
      <c r="C711" s="477">
        <v>29.030837999999999</v>
      </c>
      <c r="D711" s="76">
        <v>1303640</v>
      </c>
      <c r="R711" s="75">
        <v>44872</v>
      </c>
      <c r="S711" s="477">
        <v>973.70800799999995</v>
      </c>
      <c r="T711" s="76">
        <v>2213508</v>
      </c>
    </row>
    <row r="712" spans="2:20">
      <c r="B712" s="75">
        <v>38548</v>
      </c>
      <c r="C712" s="477">
        <v>29.548832000000001</v>
      </c>
      <c r="D712" s="76">
        <v>1761352</v>
      </c>
      <c r="R712" s="75">
        <v>44874</v>
      </c>
      <c r="S712" s="477">
        <v>979.56604000000004</v>
      </c>
      <c r="T712" s="76">
        <v>2307691</v>
      </c>
    </row>
    <row r="713" spans="2:20">
      <c r="B713" s="75">
        <v>38551</v>
      </c>
      <c r="C713" s="477">
        <v>30.267738000000001</v>
      </c>
      <c r="D713" s="76">
        <v>2294272</v>
      </c>
      <c r="R713" s="75">
        <v>44875</v>
      </c>
      <c r="S713" s="477">
        <v>978.63622999999995</v>
      </c>
      <c r="T713" s="76">
        <v>2321667</v>
      </c>
    </row>
    <row r="714" spans="2:20">
      <c r="B714" s="75">
        <v>38552</v>
      </c>
      <c r="C714" s="477">
        <v>30.380741</v>
      </c>
      <c r="D714" s="76">
        <v>3474656</v>
      </c>
      <c r="R714" s="75">
        <v>44876</v>
      </c>
      <c r="S714" s="477">
        <v>1014.157104</v>
      </c>
      <c r="T714" s="76">
        <v>3923101</v>
      </c>
    </row>
    <row r="715" spans="2:20">
      <c r="B715" s="75">
        <v>38553</v>
      </c>
      <c r="C715" s="477">
        <v>30.584803000000001</v>
      </c>
      <c r="D715" s="76">
        <v>1282232</v>
      </c>
      <c r="R715" s="75">
        <v>44879</v>
      </c>
      <c r="S715" s="477">
        <v>1021.9214480000001</v>
      </c>
      <c r="T715" s="76">
        <v>2170007</v>
      </c>
    </row>
    <row r="716" spans="2:20">
      <c r="B716" s="75">
        <v>38554</v>
      </c>
      <c r="C716" s="477">
        <v>30.809252000000001</v>
      </c>
      <c r="D716" s="76">
        <v>5451640</v>
      </c>
      <c r="R716" s="75">
        <v>44880</v>
      </c>
      <c r="S716" s="477">
        <v>1026.477905</v>
      </c>
      <c r="T716" s="76">
        <v>2172420</v>
      </c>
    </row>
    <row r="717" spans="2:20">
      <c r="B717" s="75">
        <v>38555</v>
      </c>
      <c r="C717" s="477">
        <v>30.914421000000001</v>
      </c>
      <c r="D717" s="76">
        <v>2793976</v>
      </c>
      <c r="R717" s="75">
        <v>44881</v>
      </c>
      <c r="S717" s="477">
        <v>1027.686768</v>
      </c>
      <c r="T717" s="76">
        <v>2213697</v>
      </c>
    </row>
    <row r="718" spans="2:20">
      <c r="B718" s="75">
        <v>38558</v>
      </c>
      <c r="C718" s="477">
        <v>30.61619</v>
      </c>
      <c r="D718" s="76">
        <v>2160112</v>
      </c>
      <c r="R718" s="75">
        <v>44882</v>
      </c>
      <c r="S718" s="477">
        <v>1015.923828</v>
      </c>
      <c r="T718" s="76">
        <v>2460883</v>
      </c>
    </row>
    <row r="719" spans="2:20">
      <c r="B719" s="75">
        <v>38559</v>
      </c>
      <c r="C719" s="477">
        <v>31.21266</v>
      </c>
      <c r="D719" s="76">
        <v>2351256</v>
      </c>
      <c r="R719" s="75">
        <v>44883</v>
      </c>
      <c r="S719" s="477">
        <v>1025.7802730000001</v>
      </c>
      <c r="T719" s="76">
        <v>2623894</v>
      </c>
    </row>
    <row r="720" spans="2:20">
      <c r="B720" s="75">
        <v>38560</v>
      </c>
      <c r="C720" s="477">
        <v>31.361775999999999</v>
      </c>
      <c r="D720" s="76">
        <v>1323776</v>
      </c>
      <c r="R720" s="75">
        <v>44886</v>
      </c>
      <c r="S720" s="477">
        <v>1018.666931</v>
      </c>
      <c r="T720" s="76">
        <v>1733741</v>
      </c>
    </row>
    <row r="721" spans="2:20">
      <c r="B721" s="75">
        <v>38562</v>
      </c>
      <c r="C721" s="477">
        <v>31.675713999999999</v>
      </c>
      <c r="D721" s="76">
        <v>4496760</v>
      </c>
      <c r="R721" s="75">
        <v>44887</v>
      </c>
      <c r="S721" s="477">
        <v>1026.012939</v>
      </c>
      <c r="T721" s="76">
        <v>2529146</v>
      </c>
    </row>
    <row r="722" spans="2:20">
      <c r="B722" s="75">
        <v>38565</v>
      </c>
      <c r="C722" s="477">
        <v>31.444970999999999</v>
      </c>
      <c r="D722" s="76">
        <v>1409200</v>
      </c>
      <c r="R722" s="75">
        <v>44888</v>
      </c>
      <c r="S722" s="477">
        <v>1026.012939</v>
      </c>
      <c r="T722" s="76">
        <v>2217599</v>
      </c>
    </row>
    <row r="723" spans="2:20">
      <c r="B723" s="75">
        <v>38566</v>
      </c>
      <c r="C723" s="477">
        <v>33.692729999999997</v>
      </c>
      <c r="D723" s="76">
        <v>7997168</v>
      </c>
      <c r="R723" s="75">
        <v>44889</v>
      </c>
      <c r="S723" s="477">
        <v>1050.375366</v>
      </c>
      <c r="T723" s="76">
        <v>3295202</v>
      </c>
    </row>
    <row r="724" spans="2:20">
      <c r="B724" s="75">
        <v>38567</v>
      </c>
      <c r="C724" s="477">
        <v>35.00808</v>
      </c>
      <c r="D724" s="76">
        <v>6507200</v>
      </c>
      <c r="R724" s="75">
        <v>44890</v>
      </c>
      <c r="S724" s="477">
        <v>1049.073486</v>
      </c>
      <c r="T724" s="76">
        <v>1977441</v>
      </c>
    </row>
    <row r="725" spans="2:20">
      <c r="B725" s="75">
        <v>38568</v>
      </c>
      <c r="C725" s="477">
        <v>35.259234999999997</v>
      </c>
      <c r="D725" s="76">
        <v>7359936</v>
      </c>
      <c r="R725" s="75">
        <v>44893</v>
      </c>
      <c r="S725" s="477">
        <v>1040.3328859999999</v>
      </c>
      <c r="T725" s="76">
        <v>2368293</v>
      </c>
    </row>
    <row r="726" spans="2:20">
      <c r="B726" s="75">
        <v>38569</v>
      </c>
      <c r="C726" s="477">
        <v>33.904632999999997</v>
      </c>
      <c r="D726" s="76">
        <v>2952536</v>
      </c>
      <c r="R726" s="75">
        <v>44894</v>
      </c>
      <c r="S726" s="477">
        <v>1049.7707519999999</v>
      </c>
      <c r="T726" s="76">
        <v>1785948</v>
      </c>
    </row>
    <row r="727" spans="2:20">
      <c r="B727" s="75">
        <v>38572</v>
      </c>
      <c r="C727" s="477">
        <v>33.760201000000002</v>
      </c>
      <c r="D727" s="76">
        <v>1901808</v>
      </c>
      <c r="R727" s="75">
        <v>44895</v>
      </c>
      <c r="S727" s="477">
        <v>1042.1926269999999</v>
      </c>
      <c r="T727" s="76">
        <v>6053488</v>
      </c>
    </row>
    <row r="728" spans="2:20">
      <c r="B728" s="75">
        <v>38573</v>
      </c>
      <c r="C728" s="477">
        <v>33.367804999999997</v>
      </c>
      <c r="D728" s="76">
        <v>1866208</v>
      </c>
      <c r="R728" s="75">
        <v>44896</v>
      </c>
      <c r="S728" s="477">
        <v>1056.698486</v>
      </c>
      <c r="T728" s="76">
        <v>3919684</v>
      </c>
    </row>
    <row r="729" spans="2:20">
      <c r="B729" s="75">
        <v>38574</v>
      </c>
      <c r="C729" s="477">
        <v>33.92033</v>
      </c>
      <c r="D729" s="76">
        <v>2899440</v>
      </c>
      <c r="R729" s="75">
        <v>44897</v>
      </c>
      <c r="S729" s="477">
        <v>1055.9079589999999</v>
      </c>
      <c r="T729" s="76">
        <v>2944923</v>
      </c>
    </row>
    <row r="730" spans="2:20">
      <c r="B730" s="75">
        <v>38575</v>
      </c>
      <c r="C730" s="477">
        <v>33.810451999999998</v>
      </c>
      <c r="D730" s="76">
        <v>2287912</v>
      </c>
      <c r="R730" s="75">
        <v>44900</v>
      </c>
      <c r="S730" s="477">
        <v>1051.53772</v>
      </c>
      <c r="T730" s="76">
        <v>2646466</v>
      </c>
    </row>
    <row r="731" spans="2:20">
      <c r="B731" s="75">
        <v>38576</v>
      </c>
      <c r="C731" s="477">
        <v>33.744522000000003</v>
      </c>
      <c r="D731" s="76">
        <v>2013320</v>
      </c>
      <c r="R731" s="75">
        <v>44901</v>
      </c>
      <c r="S731" s="477">
        <v>1042.3317870000001</v>
      </c>
      <c r="T731" s="76">
        <v>2807894</v>
      </c>
    </row>
    <row r="732" spans="2:20">
      <c r="B732" s="75">
        <v>38580</v>
      </c>
      <c r="C732" s="477">
        <v>35.361266999999998</v>
      </c>
      <c r="D732" s="76">
        <v>5095384</v>
      </c>
      <c r="R732" s="75">
        <v>44902</v>
      </c>
      <c r="S732" s="477">
        <v>1028.337524</v>
      </c>
      <c r="T732" s="76">
        <v>2399879</v>
      </c>
    </row>
    <row r="733" spans="2:20">
      <c r="B733" s="75">
        <v>38581</v>
      </c>
      <c r="C733" s="477">
        <v>35.403647999999997</v>
      </c>
      <c r="D733" s="76">
        <v>2999368</v>
      </c>
      <c r="R733" s="75">
        <v>44903</v>
      </c>
      <c r="S733" s="477">
        <v>1024.106567</v>
      </c>
      <c r="T733" s="76">
        <v>1752350</v>
      </c>
    </row>
    <row r="734" spans="2:20">
      <c r="B734" s="75">
        <v>38582</v>
      </c>
      <c r="C734" s="477">
        <v>34.524639000000001</v>
      </c>
      <c r="D734" s="76">
        <v>1230496</v>
      </c>
      <c r="R734" s="75">
        <v>44904</v>
      </c>
      <c r="S734" s="477">
        <v>955.43609600000002</v>
      </c>
      <c r="T734" s="76">
        <v>12415478</v>
      </c>
    </row>
    <row r="735" spans="2:20">
      <c r="B735" s="75">
        <v>38583</v>
      </c>
      <c r="C735" s="477">
        <v>34.427329999999998</v>
      </c>
      <c r="D735" s="76">
        <v>1083984</v>
      </c>
      <c r="R735" s="75">
        <v>44907</v>
      </c>
      <c r="S735" s="477">
        <v>956.27301</v>
      </c>
      <c r="T735" s="76">
        <v>4275785</v>
      </c>
    </row>
    <row r="736" spans="2:20">
      <c r="B736" s="75">
        <v>38586</v>
      </c>
      <c r="C736" s="477">
        <v>35.110115</v>
      </c>
      <c r="D736" s="76">
        <v>1433264</v>
      </c>
      <c r="R736" s="75">
        <v>44908</v>
      </c>
      <c r="S736" s="477">
        <v>971.42980999999997</v>
      </c>
      <c r="T736" s="76">
        <v>2284909</v>
      </c>
    </row>
    <row r="737" spans="2:20">
      <c r="B737" s="75">
        <v>38588</v>
      </c>
      <c r="C737" s="477">
        <v>33.446292999999997</v>
      </c>
      <c r="D737" s="76">
        <v>2017664</v>
      </c>
      <c r="R737" s="75">
        <v>44909</v>
      </c>
      <c r="S737" s="477">
        <v>982.12329099999999</v>
      </c>
      <c r="T737" s="76">
        <v>2425507</v>
      </c>
    </row>
    <row r="738" spans="2:20">
      <c r="B738" s="75">
        <v>38589</v>
      </c>
      <c r="C738" s="477">
        <v>33.637791</v>
      </c>
      <c r="D738" s="76">
        <v>4568600</v>
      </c>
      <c r="R738" s="75">
        <v>44910</v>
      </c>
      <c r="S738" s="477">
        <v>969.24456799999996</v>
      </c>
      <c r="T738" s="76">
        <v>1906369</v>
      </c>
    </row>
    <row r="739" spans="2:20">
      <c r="B739" s="75">
        <v>38590</v>
      </c>
      <c r="C739" s="477">
        <v>34.422611000000003</v>
      </c>
      <c r="D739" s="76">
        <v>3264568</v>
      </c>
      <c r="R739" s="75">
        <v>44911</v>
      </c>
      <c r="S739" s="477">
        <v>957.43542500000001</v>
      </c>
      <c r="T739" s="76">
        <v>5159215</v>
      </c>
    </row>
    <row r="740" spans="2:20">
      <c r="B740" s="75">
        <v>38593</v>
      </c>
      <c r="C740" s="477">
        <v>33.378765000000001</v>
      </c>
      <c r="D740" s="76">
        <v>832864</v>
      </c>
      <c r="R740" s="75">
        <v>44914</v>
      </c>
      <c r="S740" s="477">
        <v>960.78289800000005</v>
      </c>
      <c r="T740" s="76">
        <v>3328172</v>
      </c>
    </row>
    <row r="741" spans="2:20">
      <c r="B741" s="75">
        <v>38594</v>
      </c>
      <c r="C741" s="477">
        <v>35.463298999999999</v>
      </c>
      <c r="D741" s="76">
        <v>5419048</v>
      </c>
      <c r="R741" s="75">
        <v>44915</v>
      </c>
      <c r="S741" s="477">
        <v>957.48181199999999</v>
      </c>
      <c r="T741" s="76">
        <v>2629849</v>
      </c>
    </row>
    <row r="742" spans="2:20">
      <c r="B742" s="75">
        <v>38595</v>
      </c>
      <c r="C742" s="477">
        <v>35.827464999999997</v>
      </c>
      <c r="D742" s="76">
        <v>3205704</v>
      </c>
      <c r="R742" s="75">
        <v>44916</v>
      </c>
      <c r="S742" s="477">
        <v>967.38488800000005</v>
      </c>
      <c r="T742" s="76">
        <v>2878658</v>
      </c>
    </row>
    <row r="743" spans="2:20">
      <c r="B743" s="75">
        <v>38596</v>
      </c>
      <c r="C743" s="477">
        <v>35.882407999999998</v>
      </c>
      <c r="D743" s="76">
        <v>3985920</v>
      </c>
      <c r="R743" s="75">
        <v>44917</v>
      </c>
      <c r="S743" s="477">
        <v>966.222534</v>
      </c>
      <c r="T743" s="76">
        <v>2623451</v>
      </c>
    </row>
    <row r="744" spans="2:20">
      <c r="B744" s="75">
        <v>38597</v>
      </c>
      <c r="C744" s="477">
        <v>35.356547999999997</v>
      </c>
      <c r="D744" s="76">
        <v>1946080</v>
      </c>
      <c r="R744" s="75">
        <v>44918</v>
      </c>
      <c r="S744" s="477">
        <v>958.31866500000001</v>
      </c>
      <c r="T744" s="76">
        <v>2177675</v>
      </c>
    </row>
    <row r="745" spans="2:20">
      <c r="B745" s="75">
        <v>38600</v>
      </c>
      <c r="C745" s="477">
        <v>34.924908000000002</v>
      </c>
      <c r="D745" s="76">
        <v>1091552</v>
      </c>
      <c r="R745" s="75">
        <v>44921</v>
      </c>
      <c r="S745" s="477">
        <v>959.34149200000002</v>
      </c>
      <c r="T745" s="76">
        <v>1680715</v>
      </c>
    </row>
    <row r="746" spans="2:20">
      <c r="B746" s="75">
        <v>38601</v>
      </c>
      <c r="C746" s="477">
        <v>34.592132999999997</v>
      </c>
      <c r="D746" s="76">
        <v>1132496</v>
      </c>
      <c r="R746" s="75">
        <v>44922</v>
      </c>
      <c r="S746" s="477">
        <v>963.66546600000004</v>
      </c>
      <c r="T746" s="76">
        <v>554319</v>
      </c>
    </row>
    <row r="747" spans="2:20">
      <c r="B747" s="75">
        <v>38603</v>
      </c>
      <c r="C747" s="477">
        <v>34.670623999999997</v>
      </c>
      <c r="D747" s="76">
        <v>1153616</v>
      </c>
      <c r="R747" s="75">
        <v>44923</v>
      </c>
      <c r="S747" s="477">
        <v>962.82855199999995</v>
      </c>
      <c r="T747" s="76">
        <v>1397806</v>
      </c>
    </row>
    <row r="748" spans="2:20">
      <c r="B748" s="75">
        <v>38604</v>
      </c>
      <c r="C748" s="477">
        <v>34.485390000000002</v>
      </c>
      <c r="D748" s="76">
        <v>1278536</v>
      </c>
      <c r="R748" s="75">
        <v>44924</v>
      </c>
      <c r="S748" s="477">
        <v>971.19738800000005</v>
      </c>
      <c r="T748" s="76">
        <v>1277244</v>
      </c>
    </row>
    <row r="749" spans="2:20">
      <c r="B749" s="75">
        <v>38607</v>
      </c>
      <c r="C749" s="477">
        <v>34.968842000000002</v>
      </c>
      <c r="D749" s="76">
        <v>1015352</v>
      </c>
      <c r="R749" s="75">
        <v>44925</v>
      </c>
      <c r="S749" s="477">
        <v>966.40863000000002</v>
      </c>
      <c r="T749" s="76">
        <v>1860560</v>
      </c>
    </row>
    <row r="750" spans="2:20">
      <c r="B750" s="75">
        <v>38608</v>
      </c>
      <c r="C750" s="477">
        <v>35.623390000000001</v>
      </c>
      <c r="D750" s="76">
        <v>2423488</v>
      </c>
      <c r="R750" s="75">
        <v>44928</v>
      </c>
      <c r="S750" s="477">
        <v>966.54791299999999</v>
      </c>
      <c r="T750" s="76">
        <v>701880</v>
      </c>
    </row>
    <row r="751" spans="2:20">
      <c r="B751" s="75">
        <v>38609</v>
      </c>
      <c r="C751" s="477">
        <v>35.544922</v>
      </c>
      <c r="D751" s="76">
        <v>2581808</v>
      </c>
      <c r="R751" s="75">
        <v>44929</v>
      </c>
      <c r="S751" s="477">
        <v>968.31469700000002</v>
      </c>
      <c r="T751" s="76">
        <v>2484372</v>
      </c>
    </row>
    <row r="752" spans="2:20">
      <c r="B752" s="75">
        <v>38610</v>
      </c>
      <c r="C752" s="477">
        <v>36.612285999999997</v>
      </c>
      <c r="D752" s="76">
        <v>4206344</v>
      </c>
      <c r="R752" s="75">
        <v>44930</v>
      </c>
      <c r="S752" s="477">
        <v>963.89794900000004</v>
      </c>
      <c r="T752" s="76">
        <v>1219170</v>
      </c>
    </row>
    <row r="753" spans="2:20">
      <c r="B753" s="75">
        <v>38611</v>
      </c>
      <c r="C753" s="477">
        <v>35.965591000000003</v>
      </c>
      <c r="D753" s="76">
        <v>6409752</v>
      </c>
      <c r="R753" s="75">
        <v>44931</v>
      </c>
      <c r="S753" s="477">
        <v>970.87188700000002</v>
      </c>
      <c r="T753" s="76">
        <v>2294943</v>
      </c>
    </row>
    <row r="754" spans="2:20">
      <c r="B754" s="75">
        <v>38614</v>
      </c>
      <c r="C754" s="477">
        <v>35.874557000000003</v>
      </c>
      <c r="D754" s="76">
        <v>1540976</v>
      </c>
      <c r="R754" s="75">
        <v>44932</v>
      </c>
      <c r="S754" s="477">
        <v>960.36444100000006</v>
      </c>
      <c r="T754" s="76">
        <v>1887689</v>
      </c>
    </row>
    <row r="755" spans="2:20">
      <c r="B755" s="75">
        <v>38615</v>
      </c>
      <c r="C755" s="477">
        <v>37.514847000000003</v>
      </c>
      <c r="D755" s="76">
        <v>5960784</v>
      </c>
      <c r="R755" s="75">
        <v>44935</v>
      </c>
      <c r="S755" s="477">
        <v>992.58410600000002</v>
      </c>
      <c r="T755" s="76">
        <v>4562242</v>
      </c>
    </row>
    <row r="756" spans="2:20">
      <c r="B756" s="75">
        <v>38617</v>
      </c>
      <c r="C756" s="477">
        <v>36.122559000000003</v>
      </c>
      <c r="D756" s="76">
        <v>4456808</v>
      </c>
      <c r="R756" s="75">
        <v>44936</v>
      </c>
      <c r="S756" s="477">
        <v>989.23675500000002</v>
      </c>
      <c r="T756" s="76">
        <v>2297082</v>
      </c>
    </row>
    <row r="757" spans="2:20">
      <c r="B757" s="75">
        <v>38618</v>
      </c>
      <c r="C757" s="477">
        <v>35.086575000000003</v>
      </c>
      <c r="D757" s="76">
        <v>1123800</v>
      </c>
      <c r="R757" s="75">
        <v>44937</v>
      </c>
      <c r="S757" s="477">
        <v>980.82147199999997</v>
      </c>
      <c r="T757" s="76">
        <v>3594167</v>
      </c>
    </row>
    <row r="758" spans="2:20">
      <c r="B758" s="75">
        <v>38621</v>
      </c>
      <c r="C758" s="477">
        <v>36.436489000000002</v>
      </c>
      <c r="D758" s="76">
        <v>966712</v>
      </c>
      <c r="R758" s="75">
        <v>44938</v>
      </c>
      <c r="S758" s="477">
        <v>996.48968500000001</v>
      </c>
      <c r="T758" s="76">
        <v>4748542</v>
      </c>
    </row>
    <row r="759" spans="2:20">
      <c r="B759" s="75">
        <v>38622</v>
      </c>
      <c r="C759" s="477">
        <v>36.439621000000002</v>
      </c>
      <c r="D759" s="76">
        <v>1127592</v>
      </c>
      <c r="R759" s="75">
        <v>44939</v>
      </c>
      <c r="S759" s="477">
        <v>1002.208313</v>
      </c>
      <c r="T759" s="76">
        <v>8253765</v>
      </c>
    </row>
    <row r="760" spans="2:20">
      <c r="B760" s="75">
        <v>38623</v>
      </c>
      <c r="C760" s="477">
        <v>35.855697999999997</v>
      </c>
      <c r="D760" s="76">
        <v>2403296</v>
      </c>
      <c r="R760" s="75">
        <v>44942</v>
      </c>
      <c r="S760" s="477">
        <v>1016.992981</v>
      </c>
      <c r="T760" s="76">
        <v>4508538</v>
      </c>
    </row>
    <row r="761" spans="2:20">
      <c r="B761" s="75">
        <v>38624</v>
      </c>
      <c r="C761" s="477">
        <v>35.584159999999997</v>
      </c>
      <c r="D761" s="76">
        <v>4973872</v>
      </c>
      <c r="R761" s="75">
        <v>44943</v>
      </c>
      <c r="S761" s="477">
        <v>1033.1263429999999</v>
      </c>
      <c r="T761" s="76">
        <v>4390338</v>
      </c>
    </row>
    <row r="762" spans="2:20">
      <c r="B762" s="75">
        <v>38625</v>
      </c>
      <c r="C762" s="477">
        <v>35.730145</v>
      </c>
      <c r="D762" s="76">
        <v>3359952</v>
      </c>
      <c r="R762" s="75">
        <v>44944</v>
      </c>
      <c r="S762" s="477">
        <v>1036.938721</v>
      </c>
      <c r="T762" s="76">
        <v>6905092</v>
      </c>
    </row>
    <row r="763" spans="2:20">
      <c r="B763" s="75">
        <v>38628</v>
      </c>
      <c r="C763" s="477">
        <v>36.899532000000001</v>
      </c>
      <c r="D763" s="76">
        <v>3055936</v>
      </c>
      <c r="R763" s="75">
        <v>44945</v>
      </c>
      <c r="S763" s="477">
        <v>1042.803101</v>
      </c>
      <c r="T763" s="76">
        <v>2298287</v>
      </c>
    </row>
    <row r="764" spans="2:20">
      <c r="B764" s="75">
        <v>38629</v>
      </c>
      <c r="C764" s="477">
        <v>38.652847000000001</v>
      </c>
      <c r="D764" s="76">
        <v>7057072</v>
      </c>
      <c r="R764" s="75">
        <v>44946</v>
      </c>
      <c r="S764" s="477">
        <v>1039.425293</v>
      </c>
      <c r="T764" s="76">
        <v>4747128</v>
      </c>
    </row>
    <row r="765" spans="2:20">
      <c r="B765" s="75">
        <v>38630</v>
      </c>
      <c r="C765" s="477">
        <v>38.032825000000003</v>
      </c>
      <c r="D765" s="76">
        <v>3745216</v>
      </c>
      <c r="R765" s="75">
        <v>44949</v>
      </c>
      <c r="S765" s="477">
        <v>1051.998047</v>
      </c>
      <c r="T765" s="76">
        <v>1696834</v>
      </c>
    </row>
    <row r="766" spans="2:20">
      <c r="B766" s="75">
        <v>38631</v>
      </c>
      <c r="C766" s="477">
        <v>36.114708</v>
      </c>
      <c r="D766" s="76">
        <v>9595080</v>
      </c>
      <c r="R766" s="75">
        <v>44950</v>
      </c>
      <c r="S766" s="477">
        <v>1067.6204829999999</v>
      </c>
      <c r="T766" s="76">
        <v>4861107</v>
      </c>
    </row>
    <row r="767" spans="2:20">
      <c r="B767" s="75">
        <v>38632</v>
      </c>
      <c r="C767" s="477">
        <v>35.607716000000003</v>
      </c>
      <c r="D767" s="76">
        <v>6678408</v>
      </c>
      <c r="R767" s="75">
        <v>44951</v>
      </c>
      <c r="S767" s="477">
        <v>1053.452393</v>
      </c>
      <c r="T767" s="76">
        <v>2692236</v>
      </c>
    </row>
    <row r="768" spans="2:20">
      <c r="B768" s="75">
        <v>38635</v>
      </c>
      <c r="C768" s="477">
        <v>36.091144999999997</v>
      </c>
      <c r="D768" s="76">
        <v>3130624</v>
      </c>
      <c r="R768" s="75">
        <v>44953</v>
      </c>
      <c r="S768" s="477">
        <v>1046.7436520000001</v>
      </c>
      <c r="T768" s="76">
        <v>3864525</v>
      </c>
    </row>
    <row r="769" spans="2:20">
      <c r="B769" s="75">
        <v>38636</v>
      </c>
      <c r="C769" s="477">
        <v>36.737862</v>
      </c>
      <c r="D769" s="76">
        <v>5879560</v>
      </c>
      <c r="R769" s="75">
        <v>44956</v>
      </c>
      <c r="S769" s="477">
        <v>1064.7117920000001</v>
      </c>
      <c r="T769" s="76">
        <v>3508427</v>
      </c>
    </row>
    <row r="770" spans="2:20">
      <c r="B770" s="75">
        <v>38638</v>
      </c>
      <c r="C770" s="477">
        <v>35.526088999999999</v>
      </c>
      <c r="D770" s="76">
        <v>5144608</v>
      </c>
      <c r="R770" s="75">
        <v>44957</v>
      </c>
      <c r="S770" s="477">
        <v>1052.936279</v>
      </c>
      <c r="T770" s="76">
        <v>4582858</v>
      </c>
    </row>
    <row r="771" spans="2:20">
      <c r="B771" s="75">
        <v>38639</v>
      </c>
      <c r="C771" s="477">
        <v>35.333022999999997</v>
      </c>
      <c r="D771" s="76">
        <v>1949520</v>
      </c>
      <c r="R771" s="75">
        <v>44958</v>
      </c>
      <c r="S771" s="477">
        <v>1062.2254640000001</v>
      </c>
      <c r="T771" s="76">
        <v>2393911</v>
      </c>
    </row>
    <row r="772" spans="2:20">
      <c r="B772" s="75">
        <v>38642</v>
      </c>
      <c r="C772" s="477">
        <v>34.838569999999997</v>
      </c>
      <c r="D772" s="76">
        <v>2403992</v>
      </c>
      <c r="R772" s="75">
        <v>44959</v>
      </c>
      <c r="S772" s="477">
        <v>1078.645264</v>
      </c>
      <c r="T772" s="76">
        <v>3048359</v>
      </c>
    </row>
    <row r="773" spans="2:20">
      <c r="B773" s="75">
        <v>38643</v>
      </c>
      <c r="C773" s="477">
        <v>35.86356</v>
      </c>
      <c r="D773" s="76">
        <v>3545256</v>
      </c>
      <c r="R773" s="75">
        <v>44960</v>
      </c>
      <c r="S773" s="477">
        <v>1075.408203</v>
      </c>
      <c r="T773" s="76">
        <v>1814055</v>
      </c>
    </row>
    <row r="774" spans="2:20">
      <c r="B774" s="75">
        <v>38644</v>
      </c>
      <c r="C774" s="477">
        <v>36.083331999999999</v>
      </c>
      <c r="D774" s="76">
        <v>4087360</v>
      </c>
      <c r="R774" s="75">
        <v>44963</v>
      </c>
      <c r="S774" s="477">
        <v>1074.9858400000001</v>
      </c>
      <c r="T774" s="76">
        <v>2070175</v>
      </c>
    </row>
    <row r="775" spans="2:20">
      <c r="B775" s="75">
        <v>38645</v>
      </c>
      <c r="C775" s="477">
        <v>36.138241000000001</v>
      </c>
      <c r="D775" s="76">
        <v>4612072</v>
      </c>
      <c r="R775" s="75">
        <v>44964</v>
      </c>
      <c r="S775" s="477">
        <v>1058.6130370000001</v>
      </c>
      <c r="T775" s="76">
        <v>1931191</v>
      </c>
    </row>
    <row r="776" spans="2:20">
      <c r="B776" s="75">
        <v>38646</v>
      </c>
      <c r="C776" s="477">
        <v>35.628109000000002</v>
      </c>
      <c r="D776" s="76">
        <v>3669464</v>
      </c>
      <c r="R776" s="75">
        <v>44965</v>
      </c>
      <c r="S776" s="477">
        <v>1074.3292240000001</v>
      </c>
      <c r="T776" s="76">
        <v>2848255</v>
      </c>
    </row>
    <row r="777" spans="2:20">
      <c r="B777" s="75">
        <v>38649</v>
      </c>
      <c r="C777" s="477">
        <v>35.392676999999999</v>
      </c>
      <c r="D777" s="76">
        <v>3608888</v>
      </c>
      <c r="R777" s="75">
        <v>44966</v>
      </c>
      <c r="S777" s="477">
        <v>1075.5958250000001</v>
      </c>
      <c r="T777" s="76">
        <v>1501083</v>
      </c>
    </row>
    <row r="778" spans="2:20">
      <c r="B778" s="75">
        <v>38650</v>
      </c>
      <c r="C778" s="477">
        <v>37.150677000000002</v>
      </c>
      <c r="D778" s="76">
        <v>8602616</v>
      </c>
      <c r="R778" s="75">
        <v>44967</v>
      </c>
      <c r="S778" s="477">
        <v>1046.7905270000001</v>
      </c>
      <c r="T778" s="76">
        <v>3185163</v>
      </c>
    </row>
    <row r="779" spans="2:20">
      <c r="B779" s="75">
        <v>38651</v>
      </c>
      <c r="C779" s="477">
        <v>35.706584999999997</v>
      </c>
      <c r="D779" s="76">
        <v>5793488</v>
      </c>
      <c r="R779" s="75">
        <v>44970</v>
      </c>
      <c r="S779" s="477">
        <v>1044.3043210000001</v>
      </c>
      <c r="T779" s="76">
        <v>2009185</v>
      </c>
    </row>
    <row r="780" spans="2:20">
      <c r="B780" s="75">
        <v>38652</v>
      </c>
      <c r="C780" s="477">
        <v>33.030327</v>
      </c>
      <c r="D780" s="76">
        <v>29695968</v>
      </c>
      <c r="R780" s="75">
        <v>44971</v>
      </c>
      <c r="S780" s="477">
        <v>1055.9857179999999</v>
      </c>
      <c r="T780" s="76">
        <v>3938046</v>
      </c>
    </row>
    <row r="781" spans="2:20">
      <c r="B781" s="75">
        <v>38653</v>
      </c>
      <c r="C781" s="477">
        <v>32.873362999999998</v>
      </c>
      <c r="D781" s="76">
        <v>7611136</v>
      </c>
      <c r="R781" s="75">
        <v>44972</v>
      </c>
      <c r="S781" s="477">
        <v>1062.9760739999999</v>
      </c>
      <c r="T781" s="76">
        <v>1648954</v>
      </c>
    </row>
    <row r="782" spans="2:20">
      <c r="B782" s="75">
        <v>38656</v>
      </c>
      <c r="C782" s="477">
        <v>33.217269999999999</v>
      </c>
      <c r="D782" s="76">
        <v>2331432</v>
      </c>
      <c r="R782" s="75">
        <v>44973</v>
      </c>
      <c r="S782" s="477">
        <v>1058.5191649999999</v>
      </c>
      <c r="T782" s="76">
        <v>2369355</v>
      </c>
    </row>
    <row r="783" spans="2:20">
      <c r="B783" s="75">
        <v>38658</v>
      </c>
      <c r="C783" s="477">
        <v>34.640396000000003</v>
      </c>
      <c r="D783" s="76">
        <v>4507336</v>
      </c>
      <c r="R783" s="75">
        <v>44974</v>
      </c>
      <c r="S783" s="477">
        <v>1041.0672609999999</v>
      </c>
      <c r="T783" s="76">
        <v>1958807</v>
      </c>
    </row>
    <row r="784" spans="2:20">
      <c r="B784" s="75">
        <v>38663</v>
      </c>
      <c r="C784" s="477">
        <v>35.107917999999998</v>
      </c>
      <c r="D784" s="76">
        <v>2688648</v>
      </c>
      <c r="R784" s="75">
        <v>44977</v>
      </c>
      <c r="S784" s="477">
        <v>1046.837524</v>
      </c>
      <c r="T784" s="76">
        <v>1706036</v>
      </c>
    </row>
    <row r="785" spans="2:20">
      <c r="B785" s="75">
        <v>38664</v>
      </c>
      <c r="C785" s="477">
        <v>36.708579999999998</v>
      </c>
      <c r="D785" s="76">
        <v>5529912</v>
      </c>
      <c r="R785" s="75">
        <v>44978</v>
      </c>
      <c r="S785" s="477">
        <v>1036.9858400000001</v>
      </c>
      <c r="T785" s="76">
        <v>1313278</v>
      </c>
    </row>
    <row r="786" spans="2:20">
      <c r="B786" s="75">
        <v>38665</v>
      </c>
      <c r="C786" s="477">
        <v>36.228374000000002</v>
      </c>
      <c r="D786" s="76">
        <v>2277960</v>
      </c>
      <c r="R786" s="75">
        <v>44979</v>
      </c>
      <c r="S786" s="477">
        <v>1025.163452</v>
      </c>
      <c r="T786" s="76">
        <v>2212194</v>
      </c>
    </row>
    <row r="787" spans="2:20">
      <c r="B787" s="75">
        <v>38666</v>
      </c>
      <c r="C787" s="477">
        <v>36.684780000000003</v>
      </c>
      <c r="D787" s="76">
        <v>5194032</v>
      </c>
      <c r="R787" s="75">
        <v>44980</v>
      </c>
      <c r="S787" s="477">
        <v>1026.805298</v>
      </c>
      <c r="T787" s="76">
        <v>2139983</v>
      </c>
    </row>
    <row r="788" spans="2:20">
      <c r="B788" s="75">
        <v>38667</v>
      </c>
      <c r="C788" s="477">
        <v>37.947861000000003</v>
      </c>
      <c r="D788" s="76">
        <v>6110744</v>
      </c>
      <c r="R788" s="75">
        <v>44981</v>
      </c>
      <c r="S788" s="477">
        <v>1027.274658</v>
      </c>
      <c r="T788" s="76">
        <v>1684570</v>
      </c>
    </row>
    <row r="789" spans="2:20">
      <c r="B789" s="75">
        <v>38670</v>
      </c>
      <c r="C789" s="477">
        <v>37.215682999999999</v>
      </c>
      <c r="D789" s="76">
        <v>2402192</v>
      </c>
      <c r="R789" s="75">
        <v>44984</v>
      </c>
      <c r="S789" s="477">
        <v>1017.04718</v>
      </c>
      <c r="T789" s="76">
        <v>1834553</v>
      </c>
    </row>
    <row r="790" spans="2:20">
      <c r="B790" s="75">
        <v>38672</v>
      </c>
      <c r="C790" s="477">
        <v>39.291778999999998</v>
      </c>
      <c r="D790" s="76">
        <v>9096048</v>
      </c>
      <c r="R790" s="75">
        <v>44985</v>
      </c>
      <c r="S790" s="477">
        <v>1011.089294</v>
      </c>
      <c r="T790" s="76">
        <v>20793703</v>
      </c>
    </row>
    <row r="791" spans="2:20">
      <c r="B791" s="75">
        <v>38673</v>
      </c>
      <c r="C791" s="477">
        <v>39.275917</v>
      </c>
      <c r="D791" s="76">
        <v>3753672</v>
      </c>
      <c r="R791" s="75">
        <v>44986</v>
      </c>
      <c r="S791" s="477">
        <v>1033.138794</v>
      </c>
      <c r="T791" s="76">
        <v>1655100</v>
      </c>
    </row>
    <row r="792" spans="2:20">
      <c r="B792" s="75">
        <v>38674</v>
      </c>
      <c r="C792" s="477">
        <v>38.626156000000002</v>
      </c>
      <c r="D792" s="76">
        <v>4382008</v>
      </c>
      <c r="R792" s="75">
        <v>44987</v>
      </c>
      <c r="S792" s="477">
        <v>1037.689453</v>
      </c>
      <c r="T792" s="76">
        <v>4074162</v>
      </c>
    </row>
    <row r="793" spans="2:20">
      <c r="B793" s="75">
        <v>38677</v>
      </c>
      <c r="C793" s="477">
        <v>39.569096000000002</v>
      </c>
      <c r="D793" s="76">
        <v>5238200</v>
      </c>
      <c r="R793" s="75">
        <v>44988</v>
      </c>
      <c r="S793" s="477">
        <v>1049.9339600000001</v>
      </c>
      <c r="T793" s="76">
        <v>3253621</v>
      </c>
    </row>
    <row r="794" spans="2:20">
      <c r="B794" s="75">
        <v>38678</v>
      </c>
      <c r="C794" s="477">
        <v>39.283839999999998</v>
      </c>
      <c r="D794" s="76">
        <v>5108016</v>
      </c>
      <c r="R794" s="75">
        <v>44991</v>
      </c>
      <c r="S794" s="477">
        <v>1057.1586910000001</v>
      </c>
      <c r="T794" s="76">
        <v>4091674</v>
      </c>
    </row>
    <row r="795" spans="2:20">
      <c r="B795" s="75">
        <v>38679</v>
      </c>
      <c r="C795" s="477">
        <v>39.925682000000002</v>
      </c>
      <c r="D795" s="76">
        <v>8820144</v>
      </c>
      <c r="R795" s="75">
        <v>44993</v>
      </c>
      <c r="S795" s="477">
        <v>1051.4820560000001</v>
      </c>
      <c r="T795" s="76">
        <v>3209393</v>
      </c>
    </row>
    <row r="796" spans="2:20">
      <c r="B796" s="75">
        <v>38680</v>
      </c>
      <c r="C796" s="477">
        <v>38.689556000000003</v>
      </c>
      <c r="D796" s="76">
        <v>13787504</v>
      </c>
      <c r="R796" s="75">
        <v>44994</v>
      </c>
      <c r="S796" s="477">
        <v>1047.729126</v>
      </c>
      <c r="T796" s="76">
        <v>1834324</v>
      </c>
    </row>
    <row r="797" spans="2:20">
      <c r="B797" s="75">
        <v>38681</v>
      </c>
      <c r="C797" s="477">
        <v>40.412211999999997</v>
      </c>
      <c r="D797" s="76">
        <v>6084904</v>
      </c>
      <c r="R797" s="75">
        <v>44995</v>
      </c>
      <c r="S797" s="477">
        <v>1047.400635</v>
      </c>
      <c r="T797" s="76">
        <v>1193681</v>
      </c>
    </row>
    <row r="798" spans="2:20">
      <c r="B798" s="75">
        <v>38684</v>
      </c>
      <c r="C798" s="477">
        <v>40.016029000000003</v>
      </c>
      <c r="D798" s="76">
        <v>3606816</v>
      </c>
      <c r="R798" s="75">
        <v>44998</v>
      </c>
      <c r="S798" s="477">
        <v>1030.7932129999999</v>
      </c>
      <c r="T798" s="76">
        <v>3028387</v>
      </c>
    </row>
    <row r="799" spans="2:20">
      <c r="B799" s="75">
        <v>38685</v>
      </c>
      <c r="C799" s="477">
        <v>40.697482999999998</v>
      </c>
      <c r="D799" s="76">
        <v>4472696</v>
      </c>
      <c r="R799" s="75">
        <v>44999</v>
      </c>
      <c r="S799" s="477">
        <v>1017.1412350000001</v>
      </c>
      <c r="T799" s="76">
        <v>3683544</v>
      </c>
    </row>
    <row r="800" spans="2:20">
      <c r="B800" s="75">
        <v>38686</v>
      </c>
      <c r="C800" s="477">
        <v>40.301296000000001</v>
      </c>
      <c r="D800" s="76">
        <v>4496136</v>
      </c>
      <c r="R800" s="75">
        <v>45000</v>
      </c>
      <c r="S800" s="477">
        <v>1013.012817</v>
      </c>
      <c r="T800" s="76">
        <v>1528510</v>
      </c>
    </row>
    <row r="801" spans="2:20">
      <c r="B801" s="75">
        <v>38687</v>
      </c>
      <c r="C801" s="477">
        <v>40.670535999999998</v>
      </c>
      <c r="D801" s="76">
        <v>2688056</v>
      </c>
      <c r="R801" s="75">
        <v>45001</v>
      </c>
      <c r="S801" s="477">
        <v>1006.210266</v>
      </c>
      <c r="T801" s="76">
        <v>1812907</v>
      </c>
    </row>
    <row r="802" spans="2:20">
      <c r="B802" s="75">
        <v>38688</v>
      </c>
      <c r="C802" s="477">
        <v>41.680050000000001</v>
      </c>
      <c r="D802" s="76">
        <v>5887112</v>
      </c>
      <c r="R802" s="75">
        <v>45002</v>
      </c>
      <c r="S802" s="477">
        <v>1040.035034</v>
      </c>
      <c r="T802" s="76">
        <v>5350523</v>
      </c>
    </row>
    <row r="803" spans="2:20">
      <c r="B803" s="75">
        <v>38691</v>
      </c>
      <c r="C803" s="477">
        <v>41.592888000000002</v>
      </c>
      <c r="D803" s="76">
        <v>2340776</v>
      </c>
      <c r="R803" s="75">
        <v>45005</v>
      </c>
      <c r="S803" s="477">
        <v>1023.521423</v>
      </c>
      <c r="T803" s="76">
        <v>2066169</v>
      </c>
    </row>
    <row r="804" spans="2:20">
      <c r="B804" s="75">
        <v>38692</v>
      </c>
      <c r="C804" s="477">
        <v>42.028861999999997</v>
      </c>
      <c r="D804" s="76">
        <v>2949440</v>
      </c>
      <c r="R804" s="75">
        <v>45006</v>
      </c>
      <c r="S804" s="477">
        <v>1017.0004269999999</v>
      </c>
      <c r="T804" s="76">
        <v>2421127</v>
      </c>
    </row>
    <row r="805" spans="2:20">
      <c r="B805" s="75">
        <v>38693</v>
      </c>
      <c r="C805" s="477">
        <v>42.000110999999997</v>
      </c>
      <c r="D805" s="76">
        <v>2649712</v>
      </c>
      <c r="R805" s="75">
        <v>45007</v>
      </c>
      <c r="S805" s="477">
        <v>1014.701599</v>
      </c>
      <c r="T805" s="76">
        <v>1382329</v>
      </c>
    </row>
    <row r="806" spans="2:20">
      <c r="B806" s="75">
        <v>38694</v>
      </c>
      <c r="C806" s="477">
        <v>41.537005999999998</v>
      </c>
      <c r="D806" s="76">
        <v>1894696</v>
      </c>
      <c r="R806" s="75">
        <v>45008</v>
      </c>
      <c r="S806" s="477">
        <v>1000.111328</v>
      </c>
      <c r="T806" s="76">
        <v>2178855</v>
      </c>
    </row>
    <row r="807" spans="2:20">
      <c r="B807" s="75">
        <v>38695</v>
      </c>
      <c r="C807" s="477">
        <v>41.893130999999997</v>
      </c>
      <c r="D807" s="76">
        <v>1299720</v>
      </c>
      <c r="R807" s="75">
        <v>45009</v>
      </c>
      <c r="S807" s="477">
        <v>986.83483899999999</v>
      </c>
      <c r="T807" s="76">
        <v>2688253</v>
      </c>
    </row>
    <row r="808" spans="2:20">
      <c r="B808" s="75">
        <v>38698</v>
      </c>
      <c r="C808" s="477">
        <v>42.100731000000003</v>
      </c>
      <c r="D808" s="76">
        <v>2062432</v>
      </c>
      <c r="R808" s="75">
        <v>45012</v>
      </c>
      <c r="S808" s="477">
        <v>986.60022000000004</v>
      </c>
      <c r="T808" s="76">
        <v>1459887</v>
      </c>
    </row>
    <row r="809" spans="2:20">
      <c r="B809" s="75">
        <v>38699</v>
      </c>
      <c r="C809" s="477">
        <v>42.835338999999998</v>
      </c>
      <c r="D809" s="76">
        <v>3836328</v>
      </c>
      <c r="R809" s="75">
        <v>45013</v>
      </c>
      <c r="S809" s="477">
        <v>976.84210199999995</v>
      </c>
      <c r="T809" s="76">
        <v>2965015</v>
      </c>
    </row>
    <row r="810" spans="2:20">
      <c r="B810" s="75">
        <v>38700</v>
      </c>
      <c r="C810" s="477">
        <v>43.453346000000003</v>
      </c>
      <c r="D810" s="76">
        <v>3943904</v>
      </c>
      <c r="R810" s="75">
        <v>45014</v>
      </c>
      <c r="S810" s="477">
        <v>1001.6125489999999</v>
      </c>
      <c r="T810" s="76">
        <v>2478745</v>
      </c>
    </row>
    <row r="811" spans="2:20">
      <c r="B811" s="75">
        <v>38701</v>
      </c>
      <c r="C811" s="477">
        <v>43.261715000000002</v>
      </c>
      <c r="D811" s="76">
        <v>1996392</v>
      </c>
      <c r="R811" s="75">
        <v>45016</v>
      </c>
      <c r="S811" s="477">
        <v>1018.2670900000001</v>
      </c>
      <c r="T811" s="76">
        <v>3131614</v>
      </c>
    </row>
    <row r="812" spans="2:20">
      <c r="B812" s="75">
        <v>38702</v>
      </c>
      <c r="C812" s="477">
        <v>43.130752999999999</v>
      </c>
      <c r="D812" s="76">
        <v>4036008</v>
      </c>
      <c r="R812" s="75">
        <v>45019</v>
      </c>
      <c r="S812" s="477">
        <v>1030.3709719999999</v>
      </c>
      <c r="T812" s="76">
        <v>1540702</v>
      </c>
    </row>
    <row r="813" spans="2:20">
      <c r="B813" s="75">
        <v>38705</v>
      </c>
      <c r="C813" s="477">
        <v>43.953212999999998</v>
      </c>
      <c r="D813" s="76">
        <v>914928</v>
      </c>
      <c r="R813" s="75">
        <v>45021</v>
      </c>
      <c r="S813" s="477">
        <v>1042.6152340000001</v>
      </c>
      <c r="T813" s="76">
        <v>3342291</v>
      </c>
    </row>
    <row r="814" spans="2:20">
      <c r="B814" s="75">
        <v>38706</v>
      </c>
      <c r="C814" s="477">
        <v>43.149925000000003</v>
      </c>
      <c r="D814" s="76">
        <v>3733536</v>
      </c>
      <c r="R814" s="75">
        <v>45022</v>
      </c>
      <c r="S814" s="477">
        <v>1024.459717</v>
      </c>
      <c r="T814" s="76">
        <v>2378264</v>
      </c>
    </row>
    <row r="815" spans="2:20">
      <c r="B815" s="75">
        <v>38707</v>
      </c>
      <c r="C815" s="477">
        <v>42.742694999999998</v>
      </c>
      <c r="D815" s="76">
        <v>3651440</v>
      </c>
      <c r="R815" s="75">
        <v>45026</v>
      </c>
      <c r="S815" s="477">
        <v>1035.0151370000001</v>
      </c>
      <c r="T815" s="76">
        <v>711625</v>
      </c>
    </row>
    <row r="816" spans="2:20">
      <c r="B816" s="75">
        <v>38708</v>
      </c>
      <c r="C816" s="477">
        <v>42.691589</v>
      </c>
      <c r="D816" s="76">
        <v>2777384</v>
      </c>
      <c r="R816" s="75">
        <v>45027</v>
      </c>
      <c r="S816" s="477">
        <v>1019.909119</v>
      </c>
      <c r="T816" s="76">
        <v>2318905</v>
      </c>
    </row>
    <row r="817" spans="2:20">
      <c r="B817" s="75">
        <v>38709</v>
      </c>
      <c r="C817" s="477">
        <v>41.972954000000001</v>
      </c>
      <c r="D817" s="76">
        <v>1168056</v>
      </c>
      <c r="R817" s="75">
        <v>45028</v>
      </c>
      <c r="S817" s="477">
        <v>1026.9461670000001</v>
      </c>
      <c r="T817" s="76">
        <v>2715967</v>
      </c>
    </row>
    <row r="818" spans="2:20">
      <c r="B818" s="75">
        <v>38712</v>
      </c>
      <c r="C818" s="477">
        <v>41.533805999999998</v>
      </c>
      <c r="D818" s="76">
        <v>1275224</v>
      </c>
      <c r="R818" s="75">
        <v>45029</v>
      </c>
      <c r="S818" s="477">
        <v>1005.694031</v>
      </c>
      <c r="T818" s="76">
        <v>3071057</v>
      </c>
    </row>
    <row r="819" spans="2:20">
      <c r="B819" s="75">
        <v>38713</v>
      </c>
      <c r="C819" s="477">
        <v>41.688713</v>
      </c>
      <c r="D819" s="76">
        <v>2779512</v>
      </c>
      <c r="R819" s="75">
        <v>45033</v>
      </c>
      <c r="S819" s="477">
        <v>977.87408400000004</v>
      </c>
      <c r="T819" s="76">
        <v>9509446</v>
      </c>
    </row>
    <row r="820" spans="2:20">
      <c r="B820" s="75">
        <v>38714</v>
      </c>
      <c r="C820" s="477">
        <v>41.821250999999997</v>
      </c>
      <c r="D820" s="76">
        <v>39495872</v>
      </c>
      <c r="R820" s="75">
        <v>45034</v>
      </c>
      <c r="S820" s="477">
        <v>998.18792699999995</v>
      </c>
      <c r="T820" s="76">
        <v>3686404</v>
      </c>
    </row>
    <row r="821" spans="2:20">
      <c r="B821" s="75">
        <v>38715</v>
      </c>
      <c r="C821" s="477">
        <v>42.311520000000002</v>
      </c>
      <c r="D821" s="76">
        <v>18627920</v>
      </c>
      <c r="R821" s="75">
        <v>45035</v>
      </c>
      <c r="S821" s="477">
        <v>974.59008800000004</v>
      </c>
      <c r="T821" s="76">
        <v>4322881</v>
      </c>
    </row>
    <row r="822" spans="2:20">
      <c r="B822" s="75">
        <v>38716</v>
      </c>
      <c r="C822" s="477">
        <v>43.046131000000003</v>
      </c>
      <c r="D822" s="76">
        <v>16431944</v>
      </c>
      <c r="R822" s="75">
        <v>45036</v>
      </c>
      <c r="S822" s="477">
        <v>973.46423300000004</v>
      </c>
      <c r="T822" s="76">
        <v>3057560</v>
      </c>
    </row>
    <row r="823" spans="2:20">
      <c r="B823" s="75">
        <v>38719</v>
      </c>
      <c r="C823" s="477">
        <v>43.026955000000001</v>
      </c>
      <c r="D823" s="76">
        <v>2333112</v>
      </c>
      <c r="R823" s="75">
        <v>45037</v>
      </c>
      <c r="S823" s="477">
        <v>984.20739700000001</v>
      </c>
      <c r="T823" s="76">
        <v>7708194</v>
      </c>
    </row>
    <row r="824" spans="2:20">
      <c r="B824" s="75">
        <v>38720</v>
      </c>
      <c r="C824" s="477">
        <v>43.889327999999999</v>
      </c>
      <c r="D824" s="76">
        <v>3297672</v>
      </c>
      <c r="R824" s="75">
        <v>45040</v>
      </c>
      <c r="S824" s="477">
        <v>988.99279799999999</v>
      </c>
      <c r="T824" s="76">
        <v>2033625</v>
      </c>
    </row>
    <row r="825" spans="2:20">
      <c r="B825" s="75">
        <v>38721</v>
      </c>
      <c r="C825" s="477">
        <v>44.100132000000002</v>
      </c>
      <c r="D825" s="76">
        <v>5174776</v>
      </c>
      <c r="R825" s="75">
        <v>45041</v>
      </c>
      <c r="S825" s="477">
        <v>988.42968800000006</v>
      </c>
      <c r="T825" s="76">
        <v>1237595</v>
      </c>
    </row>
    <row r="826" spans="2:20">
      <c r="B826" s="75">
        <v>38722</v>
      </c>
      <c r="C826" s="477">
        <v>44.935333</v>
      </c>
      <c r="D826" s="76">
        <v>4026632</v>
      </c>
      <c r="R826" s="75">
        <v>45042</v>
      </c>
      <c r="S826" s="477">
        <v>999.78301999999996</v>
      </c>
      <c r="T826" s="76">
        <v>1647101</v>
      </c>
    </row>
    <row r="827" spans="2:20">
      <c r="B827" s="75">
        <v>38723</v>
      </c>
      <c r="C827" s="477">
        <v>46.819747999999997</v>
      </c>
      <c r="D827" s="76">
        <v>9418528</v>
      </c>
      <c r="R827" s="75">
        <v>45043</v>
      </c>
      <c r="S827" s="477">
        <v>1005.131226</v>
      </c>
      <c r="T827" s="76">
        <v>1654910</v>
      </c>
    </row>
    <row r="828" spans="2:20">
      <c r="B828" s="75">
        <v>38726</v>
      </c>
      <c r="C828" s="477">
        <v>46.779831000000001</v>
      </c>
      <c r="D828" s="76">
        <v>10652712</v>
      </c>
      <c r="R828" s="75">
        <v>45044</v>
      </c>
      <c r="S828" s="477">
        <v>1015.485229</v>
      </c>
      <c r="T828" s="76">
        <v>2629188</v>
      </c>
    </row>
    <row r="829" spans="2:20">
      <c r="B829" s="75">
        <v>38727</v>
      </c>
      <c r="C829" s="477">
        <v>46.492386000000003</v>
      </c>
      <c r="D829" s="76">
        <v>3902144</v>
      </c>
      <c r="R829" s="75">
        <v>45048</v>
      </c>
      <c r="S829" s="477">
        <v>1018.777954</v>
      </c>
      <c r="T829" s="76">
        <v>1905168</v>
      </c>
    </row>
    <row r="830" spans="2:20">
      <c r="B830" s="75">
        <v>38729</v>
      </c>
      <c r="C830" s="477">
        <v>47.059296000000003</v>
      </c>
      <c r="D830" s="76">
        <v>6068320</v>
      </c>
      <c r="R830" s="75">
        <v>45049</v>
      </c>
      <c r="S830" s="477">
        <v>1010.570618</v>
      </c>
      <c r="T830" s="76">
        <v>1649820</v>
      </c>
    </row>
    <row r="831" spans="2:20">
      <c r="B831" s="75">
        <v>38730</v>
      </c>
      <c r="C831" s="477">
        <v>47.437781999999999</v>
      </c>
      <c r="D831" s="76">
        <v>3184544</v>
      </c>
      <c r="R831" s="75">
        <v>45050</v>
      </c>
      <c r="S831" s="477">
        <v>1018.0620730000001</v>
      </c>
      <c r="T831" s="76">
        <v>1403672</v>
      </c>
    </row>
    <row r="832" spans="2:20">
      <c r="B832" s="75">
        <v>38733</v>
      </c>
      <c r="C832" s="477">
        <v>46.735104</v>
      </c>
      <c r="D832" s="76">
        <v>1212696</v>
      </c>
      <c r="R832" s="75">
        <v>45051</v>
      </c>
      <c r="S832" s="477">
        <v>1007.32605</v>
      </c>
      <c r="T832" s="76">
        <v>1641673</v>
      </c>
    </row>
    <row r="833" spans="2:20">
      <c r="B833" s="75">
        <v>38735</v>
      </c>
      <c r="C833" s="477">
        <v>45.976546999999997</v>
      </c>
      <c r="D833" s="76">
        <v>5879632</v>
      </c>
      <c r="R833" s="75">
        <v>45054</v>
      </c>
      <c r="S833" s="477">
        <v>1026.603149</v>
      </c>
      <c r="T833" s="76">
        <v>1389075</v>
      </c>
    </row>
    <row r="834" spans="2:20">
      <c r="B834" s="75">
        <v>38736</v>
      </c>
      <c r="C834" s="477">
        <v>47.014572000000001</v>
      </c>
      <c r="D834" s="76">
        <v>6826864</v>
      </c>
      <c r="R834" s="75">
        <v>45055</v>
      </c>
      <c r="S834" s="477">
        <v>1029.704712</v>
      </c>
      <c r="T834" s="76">
        <v>2981949</v>
      </c>
    </row>
    <row r="835" spans="2:20">
      <c r="B835" s="75">
        <v>38740</v>
      </c>
      <c r="C835" s="477">
        <v>46.878841000000001</v>
      </c>
      <c r="D835" s="76">
        <v>5068032</v>
      </c>
      <c r="R835" s="75">
        <v>45056</v>
      </c>
      <c r="S835" s="477">
        <v>1029.0367429999999</v>
      </c>
      <c r="T835" s="76">
        <v>2091411</v>
      </c>
    </row>
    <row r="836" spans="2:20">
      <c r="B836" s="75">
        <v>38741</v>
      </c>
      <c r="C836" s="477">
        <v>47.888596</v>
      </c>
      <c r="D836" s="76">
        <v>4129696</v>
      </c>
      <c r="R836" s="75">
        <v>45057</v>
      </c>
      <c r="S836" s="477">
        <v>1038.388794</v>
      </c>
      <c r="T836" s="76">
        <v>2653108</v>
      </c>
    </row>
    <row r="837" spans="2:20">
      <c r="B837" s="75">
        <v>38742</v>
      </c>
      <c r="C837" s="477">
        <v>49.150806000000003</v>
      </c>
      <c r="D837" s="76">
        <v>7995640</v>
      </c>
      <c r="R837" s="75">
        <v>45058</v>
      </c>
      <c r="S837" s="477">
        <v>1045.4510499999999</v>
      </c>
      <c r="T837" s="76">
        <v>1585037</v>
      </c>
    </row>
    <row r="838" spans="2:20">
      <c r="B838" s="75">
        <v>38744</v>
      </c>
      <c r="C838" s="477">
        <v>50.179886000000003</v>
      </c>
      <c r="D838" s="76">
        <v>5540824</v>
      </c>
      <c r="R838" s="75">
        <v>45061</v>
      </c>
      <c r="S838" s="477">
        <v>1049.506836</v>
      </c>
      <c r="T838" s="76">
        <v>1523466</v>
      </c>
    </row>
    <row r="839" spans="2:20">
      <c r="B839" s="75">
        <v>38747</v>
      </c>
      <c r="C839" s="477">
        <v>49.547969999999999</v>
      </c>
      <c r="D839" s="76">
        <v>995672</v>
      </c>
      <c r="R839" s="75">
        <v>45062</v>
      </c>
      <c r="S839" s="477">
        <v>1040.869995</v>
      </c>
      <c r="T839" s="76">
        <v>1166324</v>
      </c>
    </row>
    <row r="840" spans="2:20">
      <c r="B840" s="75">
        <v>38748</v>
      </c>
      <c r="C840" s="477">
        <v>50.359982000000002</v>
      </c>
      <c r="D840" s="76">
        <v>1718200</v>
      </c>
      <c r="R840" s="75">
        <v>45063</v>
      </c>
      <c r="S840" s="477">
        <v>1025.4580080000001</v>
      </c>
      <c r="T840" s="76">
        <v>3602382</v>
      </c>
    </row>
    <row r="841" spans="2:20">
      <c r="B841" s="75">
        <v>38749</v>
      </c>
      <c r="C841" s="477">
        <v>49.022190000000002</v>
      </c>
      <c r="D841" s="76">
        <v>1982888</v>
      </c>
      <c r="R841" s="75">
        <v>45064</v>
      </c>
      <c r="S841" s="477">
        <v>1030.5634769999999</v>
      </c>
      <c r="T841" s="76">
        <v>1515743</v>
      </c>
    </row>
    <row r="842" spans="2:20">
      <c r="B842" s="75">
        <v>38750</v>
      </c>
      <c r="C842" s="477">
        <v>48.258437999999998</v>
      </c>
      <c r="D842" s="76">
        <v>2230536</v>
      </c>
      <c r="R842" s="75">
        <v>45065</v>
      </c>
      <c r="S842" s="477">
        <v>1045.3077390000001</v>
      </c>
      <c r="T842" s="76">
        <v>1984436</v>
      </c>
    </row>
    <row r="843" spans="2:20">
      <c r="B843" s="75">
        <v>38751</v>
      </c>
      <c r="C843" s="477">
        <v>47.956142</v>
      </c>
      <c r="D843" s="76">
        <v>3108752</v>
      </c>
      <c r="R843" s="75">
        <v>45068</v>
      </c>
      <c r="S843" s="477">
        <v>1068.6883539999999</v>
      </c>
      <c r="T843" s="76">
        <v>1864932</v>
      </c>
    </row>
    <row r="844" spans="2:20">
      <c r="B844" s="75">
        <v>38754</v>
      </c>
      <c r="C844" s="477">
        <v>48.237537000000003</v>
      </c>
      <c r="D844" s="76">
        <v>2447392</v>
      </c>
      <c r="R844" s="75">
        <v>45069</v>
      </c>
      <c r="S844" s="477">
        <v>1056.759399</v>
      </c>
      <c r="T844" s="76">
        <v>2138096</v>
      </c>
    </row>
    <row r="845" spans="2:20">
      <c r="B845" s="75">
        <v>38755</v>
      </c>
      <c r="C845" s="477">
        <v>48.953052999999997</v>
      </c>
      <c r="D845" s="76">
        <v>1860512</v>
      </c>
      <c r="R845" s="75">
        <v>45070</v>
      </c>
      <c r="S845" s="477">
        <v>1061.1492920000001</v>
      </c>
      <c r="T845" s="76">
        <v>1302744</v>
      </c>
    </row>
    <row r="846" spans="2:20">
      <c r="B846" s="75">
        <v>38756</v>
      </c>
      <c r="C846" s="477">
        <v>49.480457000000001</v>
      </c>
      <c r="D846" s="76">
        <v>4062512</v>
      </c>
      <c r="R846" s="75">
        <v>45071</v>
      </c>
      <c r="S846" s="477">
        <v>1065.014404</v>
      </c>
      <c r="T846" s="76">
        <v>1124803</v>
      </c>
    </row>
    <row r="847" spans="2:20">
      <c r="B847" s="75">
        <v>38758</v>
      </c>
      <c r="C847" s="477">
        <v>49.821323</v>
      </c>
      <c r="D847" s="76">
        <v>1225088</v>
      </c>
      <c r="R847" s="75">
        <v>45072</v>
      </c>
      <c r="S847" s="477">
        <v>1087.154419</v>
      </c>
      <c r="T847" s="76">
        <v>1635167</v>
      </c>
    </row>
    <row r="848" spans="2:20">
      <c r="B848" s="75">
        <v>38761</v>
      </c>
      <c r="C848" s="477">
        <v>50.191150999999998</v>
      </c>
      <c r="D848" s="76">
        <v>1109984</v>
      </c>
      <c r="R848" s="75">
        <v>45075</v>
      </c>
      <c r="S848" s="477">
        <v>1074.7482910000001</v>
      </c>
      <c r="T848" s="76">
        <v>1288914</v>
      </c>
    </row>
    <row r="849" spans="2:20">
      <c r="B849" s="75">
        <v>38762</v>
      </c>
      <c r="C849" s="477">
        <v>49.166904000000002</v>
      </c>
      <c r="D849" s="76">
        <v>4675872</v>
      </c>
      <c r="R849" s="75">
        <v>45076</v>
      </c>
      <c r="S849" s="477">
        <v>1083.9575199999999</v>
      </c>
      <c r="T849" s="76">
        <v>1983735</v>
      </c>
    </row>
    <row r="850" spans="2:20">
      <c r="B850" s="75">
        <v>38763</v>
      </c>
      <c r="C850" s="477">
        <v>48.912860999999999</v>
      </c>
      <c r="D850" s="76">
        <v>4099424</v>
      </c>
      <c r="R850" s="75">
        <v>45077</v>
      </c>
      <c r="S850" s="477">
        <v>1092.7849120000001</v>
      </c>
      <c r="T850" s="76">
        <v>5967930</v>
      </c>
    </row>
    <row r="851" spans="2:20">
      <c r="B851" s="75">
        <v>38764</v>
      </c>
      <c r="C851" s="477">
        <v>49.178158000000003</v>
      </c>
      <c r="D851" s="76">
        <v>1534848</v>
      </c>
      <c r="R851" s="75">
        <v>45078</v>
      </c>
      <c r="S851" s="477">
        <v>1089.7310789999999</v>
      </c>
      <c r="T851" s="76">
        <v>1445692</v>
      </c>
    </row>
    <row r="852" spans="2:20">
      <c r="B852" s="75">
        <v>38765</v>
      </c>
      <c r="C852" s="477">
        <v>49.054355999999999</v>
      </c>
      <c r="D852" s="76">
        <v>7231792</v>
      </c>
      <c r="R852" s="75">
        <v>45079</v>
      </c>
      <c r="S852" s="477">
        <v>1085.1026609999999</v>
      </c>
      <c r="T852" s="76">
        <v>1336554</v>
      </c>
    </row>
    <row r="853" spans="2:20">
      <c r="B853" s="75">
        <v>38768</v>
      </c>
      <c r="C853" s="477">
        <v>48.459437999999999</v>
      </c>
      <c r="D853" s="76">
        <v>3202712</v>
      </c>
      <c r="R853" s="75">
        <v>45082</v>
      </c>
      <c r="S853" s="477">
        <v>1086.295654</v>
      </c>
      <c r="T853" s="76">
        <v>1435758</v>
      </c>
    </row>
    <row r="854" spans="2:20">
      <c r="B854" s="75">
        <v>38770</v>
      </c>
      <c r="C854" s="477">
        <v>49.531914</v>
      </c>
      <c r="D854" s="76">
        <v>1263080</v>
      </c>
      <c r="R854" s="75">
        <v>45083</v>
      </c>
      <c r="S854" s="477">
        <v>1077.0386960000001</v>
      </c>
      <c r="T854" s="76">
        <v>1943605</v>
      </c>
    </row>
    <row r="855" spans="2:20">
      <c r="B855" s="75">
        <v>38771</v>
      </c>
      <c r="C855" s="477">
        <v>49.271411999999998</v>
      </c>
      <c r="D855" s="76">
        <v>4236920</v>
      </c>
      <c r="R855" s="75">
        <v>45084</v>
      </c>
      <c r="S855" s="477">
        <v>1077.4681399999999</v>
      </c>
      <c r="T855" s="76">
        <v>2459039</v>
      </c>
    </row>
    <row r="856" spans="2:20">
      <c r="B856" s="75">
        <v>38772</v>
      </c>
      <c r="C856" s="477">
        <v>49.057575</v>
      </c>
      <c r="D856" s="76">
        <v>863776</v>
      </c>
      <c r="R856" s="75">
        <v>45085</v>
      </c>
      <c r="S856" s="477">
        <v>1075.2730710000001</v>
      </c>
      <c r="T856" s="76">
        <v>1385218</v>
      </c>
    </row>
    <row r="857" spans="2:20">
      <c r="B857" s="75">
        <v>38775</v>
      </c>
      <c r="C857" s="477">
        <v>49.363067999999998</v>
      </c>
      <c r="D857" s="76">
        <v>1490336</v>
      </c>
      <c r="R857" s="75">
        <v>45086</v>
      </c>
      <c r="S857" s="477">
        <v>1059.0498050000001</v>
      </c>
      <c r="T857" s="76">
        <v>1824218</v>
      </c>
    </row>
    <row r="858" spans="2:20">
      <c r="B858" s="75">
        <v>38776</v>
      </c>
      <c r="C858" s="477">
        <v>49.038288000000001</v>
      </c>
      <c r="D858" s="76">
        <v>2324888</v>
      </c>
      <c r="R858" s="75">
        <v>45089</v>
      </c>
      <c r="S858" s="477">
        <v>1087.583862</v>
      </c>
      <c r="T858" s="76">
        <v>1670970</v>
      </c>
    </row>
    <row r="859" spans="2:20">
      <c r="B859" s="75">
        <v>38777</v>
      </c>
      <c r="C859" s="477">
        <v>50.327812000000002</v>
      </c>
      <c r="D859" s="76">
        <v>3053632</v>
      </c>
      <c r="R859" s="75">
        <v>45090</v>
      </c>
      <c r="S859" s="477">
        <v>1079.615356</v>
      </c>
      <c r="T859" s="76">
        <v>2014656</v>
      </c>
    </row>
    <row r="860" spans="2:20">
      <c r="B860" s="75">
        <v>38778</v>
      </c>
      <c r="C860" s="477">
        <v>49.930664</v>
      </c>
      <c r="D860" s="76">
        <v>1460512</v>
      </c>
      <c r="R860" s="75">
        <v>45091</v>
      </c>
      <c r="S860" s="477">
        <v>1083.9575199999999</v>
      </c>
      <c r="T860" s="76">
        <v>836964</v>
      </c>
    </row>
    <row r="861" spans="2:20">
      <c r="B861" s="75">
        <v>38779</v>
      </c>
      <c r="C861" s="477">
        <v>49.842243000000003</v>
      </c>
      <c r="D861" s="76">
        <v>2588888</v>
      </c>
      <c r="R861" s="75">
        <v>45092</v>
      </c>
      <c r="S861" s="477">
        <v>1091.353394</v>
      </c>
      <c r="T861" s="76">
        <v>2109652</v>
      </c>
    </row>
    <row r="862" spans="2:20">
      <c r="B862" s="75">
        <v>38782</v>
      </c>
      <c r="C862" s="477">
        <v>51.019226000000003</v>
      </c>
      <c r="D862" s="76">
        <v>1640584</v>
      </c>
      <c r="R862" s="75">
        <v>45093</v>
      </c>
      <c r="S862" s="477">
        <v>1095.743164</v>
      </c>
      <c r="T862" s="76">
        <v>2909817</v>
      </c>
    </row>
    <row r="863" spans="2:20">
      <c r="B863" s="75">
        <v>38783</v>
      </c>
      <c r="C863" s="477">
        <v>50.239390999999998</v>
      </c>
      <c r="D863" s="76">
        <v>5513064</v>
      </c>
      <c r="R863" s="75">
        <v>45096</v>
      </c>
      <c r="S863" s="477">
        <v>1085.579712</v>
      </c>
      <c r="T863" s="76">
        <v>1278608</v>
      </c>
    </row>
    <row r="864" spans="2:20">
      <c r="B864" s="75">
        <v>38784</v>
      </c>
      <c r="C864" s="477">
        <v>48.724724000000002</v>
      </c>
      <c r="D864" s="76">
        <v>3546072</v>
      </c>
      <c r="R864" s="75">
        <v>45097</v>
      </c>
      <c r="S864" s="477">
        <v>1115.2589109999999</v>
      </c>
      <c r="T864" s="76">
        <v>3504867</v>
      </c>
    </row>
    <row r="865" spans="2:20">
      <c r="B865" s="75">
        <v>38785</v>
      </c>
      <c r="C865" s="477">
        <v>48.306679000000003</v>
      </c>
      <c r="D865" s="76">
        <v>3231336</v>
      </c>
      <c r="R865" s="75">
        <v>45098</v>
      </c>
      <c r="S865" s="477">
        <v>1116.9766850000001</v>
      </c>
      <c r="T865" s="76">
        <v>2019683</v>
      </c>
    </row>
    <row r="866" spans="2:20">
      <c r="B866" s="75">
        <v>38786</v>
      </c>
      <c r="C866" s="477">
        <v>49.014141000000002</v>
      </c>
      <c r="D866" s="76">
        <v>1131688</v>
      </c>
      <c r="R866" s="75">
        <v>45099</v>
      </c>
      <c r="S866" s="477">
        <v>1110.248779</v>
      </c>
      <c r="T866" s="76">
        <v>972005</v>
      </c>
    </row>
    <row r="867" spans="2:20">
      <c r="B867" s="75">
        <v>38789</v>
      </c>
      <c r="C867" s="477">
        <v>48.925685999999999</v>
      </c>
      <c r="D867" s="76">
        <v>1737544</v>
      </c>
      <c r="R867" s="75">
        <v>45100</v>
      </c>
      <c r="S867" s="477">
        <v>1111.918823</v>
      </c>
      <c r="T867" s="76">
        <v>1699790</v>
      </c>
    </row>
    <row r="868" spans="2:20">
      <c r="B868" s="75">
        <v>38790</v>
      </c>
      <c r="C868" s="477">
        <v>48.990036000000003</v>
      </c>
      <c r="D868" s="76">
        <v>1688936</v>
      </c>
      <c r="R868" s="75">
        <v>45103</v>
      </c>
      <c r="S868" s="477">
        <v>1114.1613769999999</v>
      </c>
      <c r="T868" s="76">
        <v>1190307</v>
      </c>
    </row>
    <row r="869" spans="2:20">
      <c r="B869" s="75">
        <v>38792</v>
      </c>
      <c r="C869" s="477">
        <v>48.398335000000003</v>
      </c>
      <c r="D869" s="76">
        <v>2072128</v>
      </c>
      <c r="R869" s="75">
        <v>45104</v>
      </c>
      <c r="S869" s="477">
        <v>1116.547241</v>
      </c>
      <c r="T869" s="76">
        <v>1504039</v>
      </c>
    </row>
    <row r="870" spans="2:20">
      <c r="B870" s="75">
        <v>38793</v>
      </c>
      <c r="C870" s="477">
        <v>48.644348000000001</v>
      </c>
      <c r="D870" s="76">
        <v>1342816</v>
      </c>
      <c r="R870" s="75">
        <v>45105</v>
      </c>
      <c r="S870" s="477">
        <v>1116.7857670000001</v>
      </c>
      <c r="T870" s="76">
        <v>1424076</v>
      </c>
    </row>
    <row r="871" spans="2:20">
      <c r="B871" s="75">
        <v>38796</v>
      </c>
      <c r="C871" s="477">
        <v>50.303699000000002</v>
      </c>
      <c r="D871" s="76">
        <v>3514184</v>
      </c>
      <c r="R871" s="75">
        <v>45107</v>
      </c>
      <c r="S871" s="477">
        <v>1133.677124</v>
      </c>
      <c r="T871" s="76">
        <v>3036648</v>
      </c>
    </row>
    <row r="872" spans="2:20">
      <c r="B872" s="75">
        <v>38797</v>
      </c>
      <c r="C872" s="477">
        <v>49.805256</v>
      </c>
      <c r="D872" s="76">
        <v>1778480</v>
      </c>
      <c r="R872" s="75">
        <v>45110</v>
      </c>
      <c r="S872" s="477">
        <v>1127.6173100000001</v>
      </c>
      <c r="T872" s="76">
        <v>1749952</v>
      </c>
    </row>
    <row r="873" spans="2:20">
      <c r="B873" s="75">
        <v>38798</v>
      </c>
      <c r="C873" s="477">
        <v>49.411315999999999</v>
      </c>
      <c r="D873" s="76">
        <v>2427952</v>
      </c>
      <c r="R873" s="75">
        <v>45111</v>
      </c>
      <c r="S873" s="477">
        <v>1136.2060550000001</v>
      </c>
      <c r="T873" s="76">
        <v>1094468</v>
      </c>
    </row>
    <row r="874" spans="2:20">
      <c r="B874" s="75">
        <v>38799</v>
      </c>
      <c r="C874" s="477">
        <v>48.816383000000002</v>
      </c>
      <c r="D874" s="76">
        <v>1552016</v>
      </c>
      <c r="R874" s="75">
        <v>45112</v>
      </c>
      <c r="S874" s="477">
        <v>1140.2143550000001</v>
      </c>
      <c r="T874" s="76">
        <v>1653610</v>
      </c>
    </row>
    <row r="875" spans="2:20">
      <c r="B875" s="75">
        <v>38800</v>
      </c>
      <c r="C875" s="477">
        <v>49.620350000000002</v>
      </c>
      <c r="D875" s="76">
        <v>2930688</v>
      </c>
      <c r="R875" s="75">
        <v>45113</v>
      </c>
      <c r="S875" s="477">
        <v>1126.710693</v>
      </c>
      <c r="T875" s="76">
        <v>2334220</v>
      </c>
    </row>
    <row r="876" spans="2:20">
      <c r="B876" s="75">
        <v>38803</v>
      </c>
      <c r="C876" s="477">
        <v>48.703837999999998</v>
      </c>
      <c r="D876" s="76">
        <v>1569608</v>
      </c>
      <c r="R876" s="75">
        <v>45114</v>
      </c>
      <c r="S876" s="477">
        <v>1104.7136230000001</v>
      </c>
      <c r="T876" s="76">
        <v>2159585</v>
      </c>
    </row>
    <row r="877" spans="2:20">
      <c r="B877" s="75">
        <v>38804</v>
      </c>
      <c r="C877" s="477">
        <v>49.033462999999998</v>
      </c>
      <c r="D877" s="76">
        <v>1799928</v>
      </c>
      <c r="R877" s="75">
        <v>45117</v>
      </c>
      <c r="S877" s="477">
        <v>1073.1258539999999</v>
      </c>
      <c r="T877" s="76">
        <v>3960400</v>
      </c>
    </row>
    <row r="878" spans="2:20">
      <c r="B878" s="75">
        <v>38806</v>
      </c>
      <c r="C878" s="477">
        <v>53.644950999999999</v>
      </c>
      <c r="D878" s="76">
        <v>5716392</v>
      </c>
      <c r="R878" s="75">
        <v>45118</v>
      </c>
      <c r="S878" s="477">
        <v>1063.9644780000001</v>
      </c>
      <c r="T878" s="76">
        <v>4982603</v>
      </c>
    </row>
    <row r="879" spans="2:20">
      <c r="B879" s="75">
        <v>38807</v>
      </c>
      <c r="C879" s="477">
        <v>52.594977999999998</v>
      </c>
      <c r="D879" s="76">
        <v>5741744</v>
      </c>
      <c r="R879" s="75">
        <v>45119</v>
      </c>
      <c r="S879" s="477">
        <v>1059.8133539999999</v>
      </c>
      <c r="T879" s="76">
        <v>3824027</v>
      </c>
    </row>
    <row r="880" spans="2:20">
      <c r="B880" s="75">
        <v>38810</v>
      </c>
      <c r="C880" s="477">
        <v>53.234932000000001</v>
      </c>
      <c r="D880" s="76">
        <v>2934056</v>
      </c>
      <c r="R880" s="75">
        <v>45120</v>
      </c>
      <c r="S880" s="477">
        <v>1058.143433</v>
      </c>
      <c r="T880" s="76">
        <v>12294227</v>
      </c>
    </row>
    <row r="881" spans="2:20">
      <c r="B881" s="75">
        <v>38811</v>
      </c>
      <c r="C881" s="477">
        <v>52.487267000000003</v>
      </c>
      <c r="D881" s="76">
        <v>1965592</v>
      </c>
      <c r="R881" s="75">
        <v>45121</v>
      </c>
      <c r="S881" s="477">
        <v>1098.367432</v>
      </c>
      <c r="T881" s="76">
        <v>6605038</v>
      </c>
    </row>
    <row r="882" spans="2:20">
      <c r="B882" s="75">
        <v>38812</v>
      </c>
      <c r="C882" s="477">
        <v>51.514468999999998</v>
      </c>
      <c r="D882" s="76">
        <v>2913864</v>
      </c>
      <c r="R882" s="75">
        <v>45124</v>
      </c>
      <c r="S882" s="477">
        <v>1101.0395510000001</v>
      </c>
      <c r="T882" s="76">
        <v>3159479</v>
      </c>
    </row>
    <row r="883" spans="2:20">
      <c r="B883" s="75">
        <v>38814</v>
      </c>
      <c r="C883" s="477">
        <v>49.617095999999997</v>
      </c>
      <c r="D883" s="76">
        <v>6211072</v>
      </c>
      <c r="R883" s="75">
        <v>45125</v>
      </c>
      <c r="S883" s="477">
        <v>1113.8752440000001</v>
      </c>
      <c r="T883" s="76">
        <v>2431478</v>
      </c>
    </row>
    <row r="884" spans="2:20">
      <c r="B884" s="75">
        <v>38817</v>
      </c>
      <c r="C884" s="477">
        <v>48.555903999999998</v>
      </c>
      <c r="D884" s="76">
        <v>9039056</v>
      </c>
      <c r="R884" s="75">
        <v>45126</v>
      </c>
      <c r="S884" s="477">
        <v>1115.6407469999999</v>
      </c>
      <c r="T884" s="76">
        <v>2242397</v>
      </c>
    </row>
    <row r="885" spans="2:20">
      <c r="B885" s="75">
        <v>38820</v>
      </c>
      <c r="C885" s="477">
        <v>47.092686</v>
      </c>
      <c r="D885" s="76">
        <v>4383384</v>
      </c>
      <c r="R885" s="75">
        <v>45127</v>
      </c>
      <c r="S885" s="477">
        <v>1112.5124510000001</v>
      </c>
      <c r="T885" s="76">
        <v>1990001</v>
      </c>
    </row>
    <row r="886" spans="2:20">
      <c r="B886" s="75">
        <v>38824</v>
      </c>
      <c r="C886" s="477">
        <v>50.930782000000001</v>
      </c>
      <c r="D886" s="76">
        <v>9521608</v>
      </c>
      <c r="R886" s="75">
        <v>45128</v>
      </c>
      <c r="S886" s="477">
        <v>1073.6735839999999</v>
      </c>
      <c r="T886" s="76">
        <v>5259150</v>
      </c>
    </row>
    <row r="887" spans="2:20">
      <c r="B887" s="75">
        <v>38825</v>
      </c>
      <c r="C887" s="477">
        <v>52.318413</v>
      </c>
      <c r="D887" s="76">
        <v>5999440</v>
      </c>
      <c r="R887" s="75">
        <v>45131</v>
      </c>
      <c r="S887" s="477">
        <v>1071.2192379999999</v>
      </c>
      <c r="T887" s="76">
        <v>2672505</v>
      </c>
    </row>
    <row r="888" spans="2:20">
      <c r="B888" s="75">
        <v>38826</v>
      </c>
      <c r="C888" s="477">
        <v>48.467449000000002</v>
      </c>
      <c r="D888" s="76">
        <v>14077944</v>
      </c>
      <c r="R888" s="75">
        <v>45132</v>
      </c>
      <c r="S888" s="477">
        <v>1069.9197999999999</v>
      </c>
      <c r="T888" s="76">
        <v>2506726</v>
      </c>
    </row>
    <row r="889" spans="2:20">
      <c r="B889" s="75">
        <v>38827</v>
      </c>
      <c r="C889" s="477">
        <v>49.327694000000001</v>
      </c>
      <c r="D889" s="76">
        <v>13676240</v>
      </c>
      <c r="R889" s="75">
        <v>45133</v>
      </c>
      <c r="S889" s="477">
        <v>1073.2404790000001</v>
      </c>
      <c r="T889" s="76">
        <v>1969964</v>
      </c>
    </row>
    <row r="890" spans="2:20">
      <c r="B890" s="75">
        <v>38828</v>
      </c>
      <c r="C890" s="477">
        <v>49.794002999999996</v>
      </c>
      <c r="D890" s="76">
        <v>9641568</v>
      </c>
      <c r="R890" s="75">
        <v>45134</v>
      </c>
      <c r="S890" s="477">
        <v>1075.502563</v>
      </c>
      <c r="T890" s="76">
        <v>1769815</v>
      </c>
    </row>
    <row r="891" spans="2:20">
      <c r="B891" s="75">
        <v>38831</v>
      </c>
      <c r="C891" s="477">
        <v>49.544750000000001</v>
      </c>
      <c r="D891" s="76">
        <v>5303632</v>
      </c>
      <c r="R891" s="75">
        <v>45135</v>
      </c>
      <c r="S891" s="477">
        <v>1062.2192379999999</v>
      </c>
      <c r="T891" s="76">
        <v>2031899</v>
      </c>
    </row>
    <row r="892" spans="2:20">
      <c r="B892" s="75">
        <v>38832</v>
      </c>
      <c r="C892" s="477">
        <v>48.096271999999999</v>
      </c>
      <c r="D892" s="76">
        <v>5797520</v>
      </c>
      <c r="R892" s="75">
        <v>45138</v>
      </c>
      <c r="S892" s="477">
        <v>1074.876831</v>
      </c>
      <c r="T892" s="76">
        <v>2526624</v>
      </c>
    </row>
    <row r="893" spans="2:20">
      <c r="B893" s="75">
        <v>38833</v>
      </c>
      <c r="C893" s="477">
        <v>48.071990999999997</v>
      </c>
      <c r="D893" s="76">
        <v>6962840</v>
      </c>
      <c r="R893" s="75">
        <v>45139</v>
      </c>
      <c r="S893" s="477">
        <v>1095.8603519999999</v>
      </c>
      <c r="T893" s="76">
        <v>2710536</v>
      </c>
    </row>
    <row r="894" spans="2:20">
      <c r="B894" s="75">
        <v>38834</v>
      </c>
      <c r="C894" s="477">
        <v>46.594383000000001</v>
      </c>
      <c r="D894" s="76">
        <v>7399936</v>
      </c>
      <c r="R894" s="75">
        <v>45140</v>
      </c>
      <c r="S894" s="477">
        <v>1088.545044</v>
      </c>
      <c r="T894" s="76">
        <v>2701150</v>
      </c>
    </row>
    <row r="895" spans="2:20">
      <c r="B895" s="75">
        <v>38839</v>
      </c>
      <c r="C895" s="477">
        <v>46.141227999999998</v>
      </c>
      <c r="D895" s="76">
        <v>6284296</v>
      </c>
      <c r="R895" s="75">
        <v>45141</v>
      </c>
      <c r="S895" s="477">
        <v>1083.3472899999999</v>
      </c>
      <c r="T895" s="76">
        <v>1608187</v>
      </c>
    </row>
    <row r="896" spans="2:20">
      <c r="B896" s="75">
        <v>38840</v>
      </c>
      <c r="C896" s="477">
        <v>46.926163000000003</v>
      </c>
      <c r="D896" s="76">
        <v>7781544</v>
      </c>
      <c r="R896" s="75">
        <v>45142</v>
      </c>
      <c r="S896" s="477">
        <v>1101.4913329999999</v>
      </c>
      <c r="T896" s="76">
        <v>3315303</v>
      </c>
    </row>
    <row r="897" spans="2:20">
      <c r="B897" s="75">
        <v>38841</v>
      </c>
      <c r="C897" s="477">
        <v>47.743457999999997</v>
      </c>
      <c r="D897" s="76">
        <v>2499264</v>
      </c>
      <c r="R897" s="75">
        <v>45145</v>
      </c>
      <c r="S897" s="477">
        <v>1107.699707</v>
      </c>
      <c r="T897" s="76">
        <v>1655404</v>
      </c>
    </row>
    <row r="898" spans="2:20">
      <c r="B898" s="75">
        <v>38842</v>
      </c>
      <c r="C898" s="477">
        <v>47.363140000000001</v>
      </c>
      <c r="D898" s="76">
        <v>1819864</v>
      </c>
      <c r="R898" s="75">
        <v>45146</v>
      </c>
      <c r="S898" s="477">
        <v>1098.6035159999999</v>
      </c>
      <c r="T898" s="76">
        <v>1667697</v>
      </c>
    </row>
    <row r="899" spans="2:20">
      <c r="B899" s="75">
        <v>38845</v>
      </c>
      <c r="C899" s="477">
        <v>47.905284999999999</v>
      </c>
      <c r="D899" s="76">
        <v>2479176</v>
      </c>
      <c r="R899" s="75">
        <v>45147</v>
      </c>
      <c r="S899" s="477">
        <v>1101.298828</v>
      </c>
      <c r="T899" s="76">
        <v>1559337</v>
      </c>
    </row>
    <row r="900" spans="2:20">
      <c r="B900" s="75">
        <v>38846</v>
      </c>
      <c r="C900" s="477">
        <v>47.869700999999999</v>
      </c>
      <c r="D900" s="76">
        <v>2815232</v>
      </c>
      <c r="R900" s="75">
        <v>45148</v>
      </c>
      <c r="S900" s="477">
        <v>1091.8176269999999</v>
      </c>
      <c r="T900" s="76">
        <v>1676669</v>
      </c>
    </row>
    <row r="901" spans="2:20">
      <c r="B901" s="75">
        <v>38847</v>
      </c>
      <c r="C901" s="477">
        <v>48.695103000000003</v>
      </c>
      <c r="D901" s="76">
        <v>4418848</v>
      </c>
      <c r="R901" s="75">
        <v>45149</v>
      </c>
      <c r="S901" s="477">
        <v>1127.576172</v>
      </c>
      <c r="T901" s="76">
        <v>7391806</v>
      </c>
    </row>
    <row r="902" spans="2:20">
      <c r="B902" s="75">
        <v>38848</v>
      </c>
      <c r="C902" s="477">
        <v>46.489196999999997</v>
      </c>
      <c r="D902" s="76">
        <v>5351960</v>
      </c>
      <c r="R902" s="75">
        <v>45152</v>
      </c>
      <c r="S902" s="477">
        <v>1127.1430660000001</v>
      </c>
      <c r="T902" s="76">
        <v>1720940</v>
      </c>
    </row>
    <row r="903" spans="2:20">
      <c r="B903" s="75">
        <v>38849</v>
      </c>
      <c r="C903" s="477">
        <v>46.510204000000002</v>
      </c>
      <c r="D903" s="76">
        <v>6693200</v>
      </c>
      <c r="R903" s="75">
        <v>45154</v>
      </c>
      <c r="S903" s="477">
        <v>1133.062866</v>
      </c>
      <c r="T903" s="76">
        <v>2567226</v>
      </c>
    </row>
    <row r="904" spans="2:20">
      <c r="B904" s="75">
        <v>38852</v>
      </c>
      <c r="C904" s="477">
        <v>44.652275000000003</v>
      </c>
      <c r="D904" s="76">
        <v>3756024</v>
      </c>
      <c r="R904" s="75">
        <v>45155</v>
      </c>
      <c r="S904" s="477">
        <v>1132.629639</v>
      </c>
      <c r="T904" s="76">
        <v>2331256</v>
      </c>
    </row>
    <row r="905" spans="2:20">
      <c r="B905" s="75">
        <v>38853</v>
      </c>
      <c r="C905" s="477">
        <v>43.936923999999998</v>
      </c>
      <c r="D905" s="76">
        <v>4156016</v>
      </c>
      <c r="R905" s="75">
        <v>45156</v>
      </c>
      <c r="S905" s="477">
        <v>1129.741943</v>
      </c>
      <c r="T905" s="76">
        <v>3406088</v>
      </c>
    </row>
    <row r="906" spans="2:20">
      <c r="B906" s="75">
        <v>38854</v>
      </c>
      <c r="C906" s="477">
        <v>44.328583000000002</v>
      </c>
      <c r="D906" s="76">
        <v>8248520</v>
      </c>
      <c r="R906" s="75">
        <v>45159</v>
      </c>
      <c r="S906" s="477">
        <v>1135.084106</v>
      </c>
      <c r="T906" s="76">
        <v>1661946</v>
      </c>
    </row>
    <row r="907" spans="2:20">
      <c r="B907" s="75">
        <v>38855</v>
      </c>
      <c r="C907" s="477">
        <v>42.715023000000002</v>
      </c>
      <c r="D907" s="76">
        <v>5141824</v>
      </c>
      <c r="R907" s="75">
        <v>45160</v>
      </c>
      <c r="S907" s="477">
        <v>1135.3248289999999</v>
      </c>
      <c r="T907" s="76">
        <v>1805887</v>
      </c>
    </row>
    <row r="908" spans="2:20">
      <c r="B908" s="75">
        <v>38856</v>
      </c>
      <c r="C908" s="477">
        <v>40.594893999999996</v>
      </c>
      <c r="D908" s="76">
        <v>2749024</v>
      </c>
      <c r="R908" s="75">
        <v>45161</v>
      </c>
      <c r="S908" s="477">
        <v>1138.2124020000001</v>
      </c>
      <c r="T908" s="76">
        <v>2347850</v>
      </c>
    </row>
    <row r="909" spans="2:20">
      <c r="B909" s="75">
        <v>38859</v>
      </c>
      <c r="C909" s="477">
        <v>39.745209000000003</v>
      </c>
      <c r="D909" s="76">
        <v>3482808</v>
      </c>
      <c r="R909" s="75">
        <v>45162</v>
      </c>
      <c r="S909" s="477">
        <v>1127.383789</v>
      </c>
      <c r="T909" s="76">
        <v>2464221</v>
      </c>
    </row>
    <row r="910" spans="2:20">
      <c r="B910" s="75">
        <v>38860</v>
      </c>
      <c r="C910" s="477">
        <v>42.278046000000003</v>
      </c>
      <c r="D910" s="76">
        <v>6267824</v>
      </c>
      <c r="R910" s="75">
        <v>45163</v>
      </c>
      <c r="S910" s="477">
        <v>1110.731567</v>
      </c>
      <c r="T910" s="76">
        <v>2105159</v>
      </c>
    </row>
    <row r="911" spans="2:20">
      <c r="B911" s="75">
        <v>38861</v>
      </c>
      <c r="C911" s="477">
        <v>41.787658999999998</v>
      </c>
      <c r="D911" s="76">
        <v>3981544</v>
      </c>
      <c r="R911" s="75">
        <v>45166</v>
      </c>
      <c r="S911" s="477">
        <v>1103.512573</v>
      </c>
      <c r="T911" s="76">
        <v>2571967</v>
      </c>
    </row>
    <row r="912" spans="2:20">
      <c r="B912" s="75">
        <v>38862</v>
      </c>
      <c r="C912" s="477">
        <v>41.347450000000002</v>
      </c>
      <c r="D912" s="76">
        <v>5203912</v>
      </c>
      <c r="R912" s="75">
        <v>45167</v>
      </c>
      <c r="S912" s="477">
        <v>1114.196899</v>
      </c>
      <c r="T912" s="76">
        <v>1794652</v>
      </c>
    </row>
    <row r="913" spans="2:20">
      <c r="B913" s="75">
        <v>38863</v>
      </c>
      <c r="C913" s="477">
        <v>41.140301000000001</v>
      </c>
      <c r="D913" s="76">
        <v>2632176</v>
      </c>
      <c r="R913" s="75">
        <v>45168</v>
      </c>
      <c r="S913" s="477">
        <v>1126.661865</v>
      </c>
      <c r="T913" s="76">
        <v>1497356</v>
      </c>
    </row>
    <row r="914" spans="2:20">
      <c r="B914" s="75">
        <v>38866</v>
      </c>
      <c r="C914" s="477">
        <v>41.298915999999998</v>
      </c>
      <c r="D914" s="76">
        <v>1752400</v>
      </c>
      <c r="R914" s="75">
        <v>45169</v>
      </c>
      <c r="S914" s="477">
        <v>1128.2501219999999</v>
      </c>
      <c r="T914" s="76">
        <v>4483967</v>
      </c>
    </row>
    <row r="915" spans="2:20">
      <c r="B915" s="75">
        <v>38867</v>
      </c>
      <c r="C915" s="477">
        <v>42.350876</v>
      </c>
      <c r="D915" s="76">
        <v>3571576</v>
      </c>
      <c r="R915" s="75">
        <v>45170</v>
      </c>
      <c r="S915" s="477">
        <v>1141.3889160000001</v>
      </c>
      <c r="T915" s="76">
        <v>1669640</v>
      </c>
    </row>
    <row r="916" spans="2:20">
      <c r="B916" s="75">
        <v>38869</v>
      </c>
      <c r="C916" s="477">
        <v>40.578712000000003</v>
      </c>
      <c r="D916" s="76">
        <v>5178576</v>
      </c>
      <c r="R916" s="75">
        <v>45173</v>
      </c>
      <c r="S916" s="477">
        <v>1186.3398440000001</v>
      </c>
      <c r="T916" s="76">
        <v>4517935</v>
      </c>
    </row>
    <row r="917" spans="2:20">
      <c r="B917" s="75">
        <v>38870</v>
      </c>
      <c r="C917" s="477">
        <v>41.164577000000001</v>
      </c>
      <c r="D917" s="76">
        <v>2729592</v>
      </c>
      <c r="R917" s="75">
        <v>45174</v>
      </c>
      <c r="S917" s="477">
        <v>1189.275513</v>
      </c>
      <c r="T917" s="76">
        <v>2842400</v>
      </c>
    </row>
    <row r="918" spans="2:20">
      <c r="B918" s="75">
        <v>38873</v>
      </c>
      <c r="C918" s="477">
        <v>39.910300999999997</v>
      </c>
      <c r="D918" s="76">
        <v>2923560</v>
      </c>
      <c r="R918" s="75">
        <v>45175</v>
      </c>
      <c r="S918" s="477">
        <v>1189.5642089999999</v>
      </c>
      <c r="T918" s="76">
        <v>1767709</v>
      </c>
    </row>
    <row r="919" spans="2:20">
      <c r="B919" s="75">
        <v>38874</v>
      </c>
      <c r="C919" s="477">
        <v>37.600791999999998</v>
      </c>
      <c r="D919" s="76">
        <v>5665408</v>
      </c>
      <c r="R919" s="75">
        <v>45176</v>
      </c>
      <c r="S919" s="477">
        <v>1207.0344239999999</v>
      </c>
      <c r="T919" s="76">
        <v>2582004</v>
      </c>
    </row>
    <row r="920" spans="2:20">
      <c r="B920" s="75">
        <v>38875</v>
      </c>
      <c r="C920" s="477">
        <v>35.888514999999998</v>
      </c>
      <c r="D920" s="76">
        <v>7655648</v>
      </c>
      <c r="R920" s="75">
        <v>45177</v>
      </c>
      <c r="S920" s="477">
        <v>1214.783081</v>
      </c>
      <c r="T920" s="76">
        <v>2280777</v>
      </c>
    </row>
    <row r="921" spans="2:20">
      <c r="B921" s="75">
        <v>38876</v>
      </c>
      <c r="C921" s="477">
        <v>33.344368000000003</v>
      </c>
      <c r="D921" s="76">
        <v>7788664</v>
      </c>
      <c r="R921" s="75">
        <v>45180</v>
      </c>
      <c r="S921" s="477">
        <v>1233.552856</v>
      </c>
      <c r="T921" s="76">
        <v>2691836</v>
      </c>
    </row>
    <row r="922" spans="2:20">
      <c r="B922" s="75">
        <v>38877</v>
      </c>
      <c r="C922" s="477">
        <v>35.937077000000002</v>
      </c>
      <c r="D922" s="76">
        <v>3065032</v>
      </c>
      <c r="R922" s="75">
        <v>45181</v>
      </c>
      <c r="S922" s="477">
        <v>1234.37085</v>
      </c>
      <c r="T922" s="76">
        <v>2140769</v>
      </c>
    </row>
    <row r="923" spans="2:20">
      <c r="B923" s="75">
        <v>38880</v>
      </c>
      <c r="C923" s="477">
        <v>35.067985999999998</v>
      </c>
      <c r="D923" s="76">
        <v>2724648</v>
      </c>
      <c r="R923" s="75">
        <v>45182</v>
      </c>
      <c r="S923" s="477">
        <v>1227.4887699999999</v>
      </c>
      <c r="T923" s="76">
        <v>2275523</v>
      </c>
    </row>
    <row r="924" spans="2:20">
      <c r="B924" s="75">
        <v>38881</v>
      </c>
      <c r="C924" s="477">
        <v>33.619484</v>
      </c>
      <c r="D924" s="76">
        <v>2077208</v>
      </c>
      <c r="R924" s="75">
        <v>45183</v>
      </c>
      <c r="S924" s="477">
        <v>1235.526001</v>
      </c>
      <c r="T924" s="76">
        <v>2655172</v>
      </c>
    </row>
    <row r="925" spans="2:20">
      <c r="B925" s="75">
        <v>38882</v>
      </c>
      <c r="C925" s="477">
        <v>32.918705000000003</v>
      </c>
      <c r="D925" s="76">
        <v>4838240</v>
      </c>
      <c r="R925" s="75">
        <v>45184</v>
      </c>
      <c r="S925" s="477">
        <v>1255.7395019999999</v>
      </c>
      <c r="T925" s="76">
        <v>4286280</v>
      </c>
    </row>
    <row r="926" spans="2:20">
      <c r="B926" s="75">
        <v>38887</v>
      </c>
      <c r="C926" s="477">
        <v>35.087390999999997</v>
      </c>
      <c r="D926" s="76">
        <v>3163928</v>
      </c>
      <c r="R926" s="75">
        <v>45187</v>
      </c>
      <c r="S926" s="477">
        <v>1256.124634</v>
      </c>
      <c r="T926" s="76">
        <v>2761885</v>
      </c>
    </row>
    <row r="927" spans="2:20">
      <c r="B927" s="75">
        <v>38888</v>
      </c>
      <c r="C927" s="477">
        <v>35.265408000000001</v>
      </c>
      <c r="D927" s="76">
        <v>2122248</v>
      </c>
      <c r="R927" s="75">
        <v>45189</v>
      </c>
      <c r="S927" s="477">
        <v>1244.9589840000001</v>
      </c>
      <c r="T927" s="76">
        <v>2220756</v>
      </c>
    </row>
    <row r="928" spans="2:20">
      <c r="B928" s="75">
        <v>38889</v>
      </c>
      <c r="C928" s="477">
        <v>38.36956</v>
      </c>
      <c r="D928" s="76">
        <v>5331624</v>
      </c>
      <c r="R928" s="75">
        <v>45190</v>
      </c>
      <c r="S928" s="477">
        <v>1230.1357419999999</v>
      </c>
      <c r="T928" s="76">
        <v>3112700</v>
      </c>
    </row>
    <row r="929" spans="2:20">
      <c r="B929" s="75">
        <v>38890</v>
      </c>
      <c r="C929" s="477">
        <v>37.871093999999999</v>
      </c>
      <c r="D929" s="76">
        <v>6948200</v>
      </c>
      <c r="R929" s="75">
        <v>45191</v>
      </c>
      <c r="S929" s="477">
        <v>1225.9967039999999</v>
      </c>
      <c r="T929" s="76">
        <v>1321467</v>
      </c>
    </row>
    <row r="930" spans="2:20">
      <c r="B930" s="75">
        <v>38891</v>
      </c>
      <c r="C930" s="477">
        <v>38.469912999999998</v>
      </c>
      <c r="D930" s="76">
        <v>3897840</v>
      </c>
      <c r="R930" s="75">
        <v>45194</v>
      </c>
      <c r="S930" s="477">
        <v>1216.130615</v>
      </c>
      <c r="T930" s="76">
        <v>1246703</v>
      </c>
    </row>
    <row r="931" spans="2:20">
      <c r="B931" s="75">
        <v>38894</v>
      </c>
      <c r="C931" s="477">
        <v>37.981133</v>
      </c>
      <c r="D931" s="76">
        <v>4364728</v>
      </c>
      <c r="R931" s="75">
        <v>45195</v>
      </c>
      <c r="S931" s="477">
        <v>1214.2055660000001</v>
      </c>
      <c r="T931" s="76">
        <v>903152</v>
      </c>
    </row>
    <row r="932" spans="2:20">
      <c r="B932" s="75">
        <v>38895</v>
      </c>
      <c r="C932" s="477">
        <v>38.393833000000001</v>
      </c>
      <c r="D932" s="76">
        <v>3175200</v>
      </c>
      <c r="R932" s="75">
        <v>45196</v>
      </c>
      <c r="S932" s="477">
        <v>1213.8686520000001</v>
      </c>
      <c r="T932" s="76">
        <v>1670373</v>
      </c>
    </row>
    <row r="933" spans="2:20">
      <c r="B933" s="75">
        <v>38896</v>
      </c>
      <c r="C933" s="477">
        <v>38.348514999999999</v>
      </c>
      <c r="D933" s="76">
        <v>1485632</v>
      </c>
      <c r="R933" s="75">
        <v>45197</v>
      </c>
      <c r="S933" s="477">
        <v>1195.387817</v>
      </c>
      <c r="T933" s="76">
        <v>1807072</v>
      </c>
    </row>
    <row r="934" spans="2:20">
      <c r="B934" s="75">
        <v>38897</v>
      </c>
      <c r="C934" s="477">
        <v>39.869835000000002</v>
      </c>
      <c r="D934" s="76">
        <v>5860344</v>
      </c>
      <c r="R934" s="75">
        <v>45198</v>
      </c>
      <c r="S934" s="477">
        <v>1188.553711</v>
      </c>
      <c r="T934" s="76">
        <v>2338327</v>
      </c>
    </row>
    <row r="935" spans="2:20">
      <c r="B935" s="75">
        <v>38898</v>
      </c>
      <c r="C935" s="477">
        <v>40.837649999999996</v>
      </c>
      <c r="D935" s="76">
        <v>1347872</v>
      </c>
      <c r="R935" s="75">
        <v>45202</v>
      </c>
      <c r="S935" s="477">
        <v>1192.3076169999999</v>
      </c>
      <c r="T935" s="76">
        <v>2162636</v>
      </c>
    </row>
    <row r="936" spans="2:20">
      <c r="B936" s="75">
        <v>38901</v>
      </c>
      <c r="C936" s="477">
        <v>41.156494000000002</v>
      </c>
      <c r="D936" s="76">
        <v>1607832</v>
      </c>
      <c r="R936" s="75">
        <v>45203</v>
      </c>
      <c r="S936" s="477">
        <v>1193.1258539999999</v>
      </c>
      <c r="T936" s="76">
        <v>2253785</v>
      </c>
    </row>
    <row r="937" spans="2:20">
      <c r="B937" s="75">
        <v>38902</v>
      </c>
      <c r="C937" s="477">
        <v>40.012248999999997</v>
      </c>
      <c r="D937" s="76">
        <v>979016</v>
      </c>
      <c r="R937" s="75">
        <v>45204</v>
      </c>
      <c r="S937" s="477">
        <v>1189.1793210000001</v>
      </c>
      <c r="T937" s="76">
        <v>2995200</v>
      </c>
    </row>
    <row r="938" spans="2:20">
      <c r="B938" s="75">
        <v>38903</v>
      </c>
      <c r="C938" s="477">
        <v>41.099854000000001</v>
      </c>
      <c r="D938" s="76">
        <v>2336768</v>
      </c>
      <c r="R938" s="75">
        <v>45205</v>
      </c>
      <c r="S938" s="477">
        <v>1191.344971</v>
      </c>
      <c r="T938" s="76">
        <v>2497711</v>
      </c>
    </row>
    <row r="939" spans="2:20">
      <c r="B939" s="75">
        <v>38904</v>
      </c>
      <c r="C939" s="477">
        <v>40.861919</v>
      </c>
      <c r="D939" s="76">
        <v>2993072</v>
      </c>
      <c r="R939" s="75">
        <v>45208</v>
      </c>
      <c r="S939" s="477">
        <v>1202.7993160000001</v>
      </c>
      <c r="T939" s="76">
        <v>3430211</v>
      </c>
    </row>
    <row r="940" spans="2:20">
      <c r="B940" s="75">
        <v>38905</v>
      </c>
      <c r="C940" s="477">
        <v>39.526733</v>
      </c>
      <c r="D940" s="76">
        <v>9143152</v>
      </c>
      <c r="R940" s="75">
        <v>45209</v>
      </c>
      <c r="S940" s="477">
        <v>1214.5426030000001</v>
      </c>
      <c r="T940" s="76">
        <v>1532394</v>
      </c>
    </row>
    <row r="941" spans="2:20">
      <c r="B941" s="75">
        <v>38908</v>
      </c>
      <c r="C941" s="477">
        <v>41.933326999999998</v>
      </c>
      <c r="D941" s="76">
        <v>5030720</v>
      </c>
      <c r="R941" s="75">
        <v>45210</v>
      </c>
      <c r="S941" s="477">
        <v>1198.9492190000001</v>
      </c>
      <c r="T941" s="76">
        <v>2186131</v>
      </c>
    </row>
    <row r="942" spans="2:20">
      <c r="B942" s="75">
        <v>38909</v>
      </c>
      <c r="C942" s="477">
        <v>41.266548</v>
      </c>
      <c r="D942" s="76">
        <v>3078376</v>
      </c>
      <c r="R942" s="75">
        <v>45211</v>
      </c>
      <c r="S942" s="477">
        <v>1177.9174800000001</v>
      </c>
      <c r="T942" s="76">
        <v>3921609</v>
      </c>
    </row>
    <row r="943" spans="2:20">
      <c r="B943" s="75">
        <v>38910</v>
      </c>
      <c r="C943" s="477">
        <v>44.932274</v>
      </c>
      <c r="D943" s="76">
        <v>8899232</v>
      </c>
      <c r="R943" s="75">
        <v>45212</v>
      </c>
      <c r="S943" s="477">
        <v>1208.8634030000001</v>
      </c>
      <c r="T943" s="76">
        <v>5740821</v>
      </c>
    </row>
    <row r="944" spans="2:20">
      <c r="B944" s="75">
        <v>38911</v>
      </c>
      <c r="C944" s="477">
        <v>43.888385999999997</v>
      </c>
      <c r="D944" s="76">
        <v>6325608</v>
      </c>
      <c r="R944" s="75">
        <v>45215</v>
      </c>
      <c r="S944" s="477">
        <v>1223.0610349999999</v>
      </c>
      <c r="T944" s="76">
        <v>2527113</v>
      </c>
    </row>
    <row r="945" spans="2:20">
      <c r="B945" s="75">
        <v>38912</v>
      </c>
      <c r="C945" s="477">
        <v>45.113525000000003</v>
      </c>
      <c r="D945" s="76">
        <v>8303856</v>
      </c>
      <c r="R945" s="75">
        <v>45216</v>
      </c>
      <c r="S945" s="477">
        <v>1229.317505</v>
      </c>
      <c r="T945" s="76">
        <v>1687345</v>
      </c>
    </row>
    <row r="946" spans="2:20">
      <c r="B946" s="75">
        <v>38915</v>
      </c>
      <c r="C946" s="477">
        <v>44.441871999999996</v>
      </c>
      <c r="D946" s="76">
        <v>3447696</v>
      </c>
      <c r="R946" s="75">
        <v>45217</v>
      </c>
      <c r="S946" s="477">
        <v>1221.905884</v>
      </c>
      <c r="T946" s="76">
        <v>1743126</v>
      </c>
    </row>
    <row r="947" spans="2:20">
      <c r="B947" s="75">
        <v>38916</v>
      </c>
      <c r="C947" s="477">
        <v>44.296211</v>
      </c>
      <c r="D947" s="76">
        <v>2997504</v>
      </c>
      <c r="R947" s="75">
        <v>45218</v>
      </c>
      <c r="S947" s="477">
        <v>1219.8845209999999</v>
      </c>
      <c r="T947" s="76">
        <v>2279726</v>
      </c>
    </row>
    <row r="948" spans="2:20">
      <c r="B948" s="75">
        <v>38917</v>
      </c>
      <c r="C948" s="477">
        <v>43.742733000000001</v>
      </c>
      <c r="D948" s="76">
        <v>3667656</v>
      </c>
      <c r="R948" s="75">
        <v>45219</v>
      </c>
      <c r="S948" s="477">
        <v>1223.042725</v>
      </c>
      <c r="T948" s="76">
        <v>1625449</v>
      </c>
    </row>
    <row r="949" spans="2:20">
      <c r="B949" s="75">
        <v>38918</v>
      </c>
      <c r="C949" s="477">
        <v>44.608581999999998</v>
      </c>
      <c r="D949" s="76">
        <v>5223536</v>
      </c>
      <c r="R949" s="75">
        <v>45222</v>
      </c>
      <c r="S949" s="477">
        <v>1201.7128909999999</v>
      </c>
      <c r="T949" s="76">
        <v>1646367</v>
      </c>
    </row>
    <row r="950" spans="2:20">
      <c r="B950" s="75">
        <v>38919</v>
      </c>
      <c r="C950" s="477">
        <v>41.633910999999998</v>
      </c>
      <c r="D950" s="76">
        <v>6967256</v>
      </c>
      <c r="R950" s="75">
        <v>45224</v>
      </c>
      <c r="S950" s="477">
        <v>1194.2789310000001</v>
      </c>
      <c r="T950" s="76">
        <v>1420065</v>
      </c>
    </row>
    <row r="951" spans="2:20">
      <c r="B951" s="75">
        <v>38922</v>
      </c>
      <c r="C951" s="477">
        <v>41.520626</v>
      </c>
      <c r="D951" s="76">
        <v>6493064</v>
      </c>
      <c r="R951" s="75">
        <v>45225</v>
      </c>
      <c r="S951" s="477">
        <v>1196.9998780000001</v>
      </c>
      <c r="T951" s="76">
        <v>4617424</v>
      </c>
    </row>
    <row r="952" spans="2:20">
      <c r="B952" s="75">
        <v>38923</v>
      </c>
      <c r="C952" s="477">
        <v>43.041938999999999</v>
      </c>
      <c r="D952" s="76">
        <v>2549296</v>
      </c>
      <c r="R952" s="75">
        <v>45226</v>
      </c>
      <c r="S952" s="477">
        <v>1232.8572999999999</v>
      </c>
      <c r="T952" s="76">
        <v>2675348</v>
      </c>
    </row>
    <row r="953" spans="2:20">
      <c r="B953" s="75">
        <v>38924</v>
      </c>
      <c r="C953" s="477">
        <v>43.953125</v>
      </c>
      <c r="D953" s="76">
        <v>3618432</v>
      </c>
      <c r="R953" s="75">
        <v>45229</v>
      </c>
      <c r="S953" s="477">
        <v>1229.019043</v>
      </c>
      <c r="T953" s="76">
        <v>1158770</v>
      </c>
    </row>
    <row r="954" spans="2:20">
      <c r="B954" s="75">
        <v>38925</v>
      </c>
      <c r="C954" s="477">
        <v>43.597065000000001</v>
      </c>
      <c r="D954" s="76">
        <v>5298896</v>
      </c>
      <c r="R954" s="75">
        <v>45230</v>
      </c>
      <c r="S954" s="477">
        <v>1239.951172</v>
      </c>
      <c r="T954" s="76">
        <v>2525870</v>
      </c>
    </row>
    <row r="955" spans="2:20">
      <c r="B955" s="75">
        <v>38926</v>
      </c>
      <c r="C955" s="477">
        <v>42.774906000000001</v>
      </c>
      <c r="D955" s="76">
        <v>1564552</v>
      </c>
      <c r="R955" s="75">
        <v>45231</v>
      </c>
      <c r="S955" s="477">
        <v>1223.3828129999999</v>
      </c>
      <c r="T955" s="76">
        <v>1572719</v>
      </c>
    </row>
    <row r="956" spans="2:20">
      <c r="B956" s="75">
        <v>38929</v>
      </c>
      <c r="C956" s="477">
        <v>42.067661000000001</v>
      </c>
      <c r="D956" s="76">
        <v>1125016</v>
      </c>
      <c r="R956" s="75">
        <v>45232</v>
      </c>
      <c r="S956" s="477">
        <v>1237.424683</v>
      </c>
      <c r="T956" s="76">
        <v>1368604</v>
      </c>
    </row>
    <row r="957" spans="2:20">
      <c r="B957" s="75">
        <v>38930</v>
      </c>
      <c r="C957" s="477">
        <v>41.763393000000001</v>
      </c>
      <c r="D957" s="76">
        <v>1422600</v>
      </c>
      <c r="R957" s="75">
        <v>45233</v>
      </c>
      <c r="S957" s="477">
        <v>1230.4765629999999</v>
      </c>
      <c r="T957" s="76">
        <v>2052536</v>
      </c>
    </row>
    <row r="958" spans="2:20">
      <c r="B958" s="75">
        <v>38931</v>
      </c>
      <c r="C958" s="477">
        <v>43.362400000000001</v>
      </c>
      <c r="D958" s="76">
        <v>1745456</v>
      </c>
      <c r="R958" s="75">
        <v>45236</v>
      </c>
      <c r="S958" s="477">
        <v>1233.8292240000001</v>
      </c>
      <c r="T958" s="76">
        <v>1175823</v>
      </c>
    </row>
    <row r="959" spans="2:20">
      <c r="B959" s="75">
        <v>38933</v>
      </c>
      <c r="C959" s="477">
        <v>44.409511999999999</v>
      </c>
      <c r="D959" s="76">
        <v>2381920</v>
      </c>
      <c r="R959" s="75">
        <v>45237</v>
      </c>
      <c r="S959" s="477">
        <v>1237.9589840000001</v>
      </c>
      <c r="T959" s="76">
        <v>1385282</v>
      </c>
    </row>
    <row r="960" spans="2:20">
      <c r="B960" s="75">
        <v>38936</v>
      </c>
      <c r="C960" s="477">
        <v>44.118195</v>
      </c>
      <c r="D960" s="76">
        <v>2552464</v>
      </c>
      <c r="R960" s="75">
        <v>45238</v>
      </c>
      <c r="S960" s="477">
        <v>1231.837158</v>
      </c>
      <c r="T960" s="76">
        <v>937671</v>
      </c>
    </row>
    <row r="961" spans="2:20">
      <c r="B961" s="75">
        <v>38937</v>
      </c>
      <c r="C961" s="477">
        <v>44.568119000000003</v>
      </c>
      <c r="D961" s="76">
        <v>886928</v>
      </c>
      <c r="R961" s="75">
        <v>45239</v>
      </c>
      <c r="S961" s="477">
        <v>1231.6914059999999</v>
      </c>
      <c r="T961" s="76">
        <v>1483749</v>
      </c>
    </row>
    <row r="962" spans="2:20">
      <c r="B962" s="75">
        <v>38938</v>
      </c>
      <c r="C962" s="477">
        <v>45.531081999999998</v>
      </c>
      <c r="D962" s="76">
        <v>1378272</v>
      </c>
      <c r="R962" s="75">
        <v>45240</v>
      </c>
      <c r="S962" s="477">
        <v>1219.981567</v>
      </c>
      <c r="T962" s="76">
        <v>1469902</v>
      </c>
    </row>
    <row r="963" spans="2:20">
      <c r="B963" s="75">
        <v>38939</v>
      </c>
      <c r="C963" s="477">
        <v>47.346930999999998</v>
      </c>
      <c r="D963" s="76">
        <v>2888024</v>
      </c>
      <c r="R963" s="75">
        <v>45243</v>
      </c>
      <c r="S963" s="477">
        <v>1225.3748780000001</v>
      </c>
      <c r="T963" s="76">
        <v>730991</v>
      </c>
    </row>
    <row r="964" spans="2:20">
      <c r="B964" s="75">
        <v>38940</v>
      </c>
      <c r="C964" s="477">
        <v>47.346930999999998</v>
      </c>
      <c r="D964" s="76">
        <v>3396960</v>
      </c>
      <c r="R964" s="75">
        <v>45245</v>
      </c>
      <c r="S964" s="477">
        <v>1240.5828859999999</v>
      </c>
      <c r="T964" s="76">
        <v>2410620</v>
      </c>
    </row>
    <row r="965" spans="2:20">
      <c r="B965" s="75">
        <v>38943</v>
      </c>
      <c r="C965" s="477">
        <v>47.743457999999997</v>
      </c>
      <c r="D965" s="76">
        <v>1996552</v>
      </c>
      <c r="R965" s="75">
        <v>45246</v>
      </c>
      <c r="S965" s="477">
        <v>1274.0111079999999</v>
      </c>
      <c r="T965" s="76">
        <v>3936945</v>
      </c>
    </row>
    <row r="966" spans="2:20">
      <c r="B966" s="75">
        <v>38945</v>
      </c>
      <c r="C966" s="477">
        <v>47.071818999999998</v>
      </c>
      <c r="D966" s="76">
        <v>3177328</v>
      </c>
      <c r="R966" s="75">
        <v>45247</v>
      </c>
      <c r="S966" s="477">
        <v>1272.1647949999999</v>
      </c>
      <c r="T966" s="76">
        <v>2882039</v>
      </c>
    </row>
    <row r="967" spans="2:20">
      <c r="B967" s="75">
        <v>38946</v>
      </c>
      <c r="C967" s="477">
        <v>47.751559999999998</v>
      </c>
      <c r="D967" s="76">
        <v>2192664</v>
      </c>
      <c r="R967" s="75">
        <v>45250</v>
      </c>
      <c r="S967" s="477">
        <v>1287.955688</v>
      </c>
      <c r="T967" s="76">
        <v>2831858</v>
      </c>
    </row>
    <row r="968" spans="2:20">
      <c r="B968" s="75">
        <v>38947</v>
      </c>
      <c r="C968" s="477">
        <v>46.505363000000003</v>
      </c>
      <c r="D968" s="76">
        <v>6547680</v>
      </c>
      <c r="R968" s="75">
        <v>45251</v>
      </c>
      <c r="S968" s="477">
        <v>1289.121582</v>
      </c>
      <c r="T968" s="76">
        <v>1514256</v>
      </c>
    </row>
    <row r="969" spans="2:20">
      <c r="B969" s="75">
        <v>38950</v>
      </c>
      <c r="C969" s="477">
        <v>47.266029000000003</v>
      </c>
      <c r="D969" s="76">
        <v>3660128</v>
      </c>
      <c r="R969" s="75">
        <v>45252</v>
      </c>
      <c r="S969" s="477">
        <v>1292.134033</v>
      </c>
      <c r="T969" s="76">
        <v>1535630</v>
      </c>
    </row>
    <row r="970" spans="2:20">
      <c r="B970" s="75">
        <v>38951</v>
      </c>
      <c r="C970" s="477">
        <v>46.930999999999997</v>
      </c>
      <c r="D970" s="76">
        <v>3090440</v>
      </c>
      <c r="R970" s="75">
        <v>45253</v>
      </c>
      <c r="S970" s="477">
        <v>1291.453857</v>
      </c>
      <c r="T970" s="76">
        <v>1307344</v>
      </c>
    </row>
    <row r="971" spans="2:20">
      <c r="B971" s="75">
        <v>38952</v>
      </c>
      <c r="C971" s="477">
        <v>45.814304</v>
      </c>
      <c r="D971" s="76">
        <v>1551696</v>
      </c>
      <c r="R971" s="75">
        <v>45254</v>
      </c>
      <c r="S971" s="477">
        <v>1272.1647949999999</v>
      </c>
      <c r="T971" s="76">
        <v>1795933</v>
      </c>
    </row>
    <row r="972" spans="2:20">
      <c r="B972" s="75">
        <v>38953</v>
      </c>
      <c r="C972" s="477">
        <v>46.299830999999998</v>
      </c>
      <c r="D972" s="76">
        <v>3422896</v>
      </c>
      <c r="R972" s="75">
        <v>45258</v>
      </c>
      <c r="S972" s="477">
        <v>1279.452759</v>
      </c>
      <c r="T972" s="76">
        <v>2152951</v>
      </c>
    </row>
    <row r="973" spans="2:20">
      <c r="B973" s="75">
        <v>38954</v>
      </c>
      <c r="C973" s="477">
        <v>46.502136</v>
      </c>
      <c r="D973" s="76">
        <v>1905728</v>
      </c>
      <c r="R973" s="75">
        <v>45259</v>
      </c>
      <c r="S973" s="477">
        <v>1296.2639160000001</v>
      </c>
      <c r="T973" s="76">
        <v>1835524</v>
      </c>
    </row>
    <row r="974" spans="2:20">
      <c r="B974" s="75">
        <v>38957</v>
      </c>
      <c r="C974" s="477">
        <v>46.634838000000002</v>
      </c>
      <c r="D974" s="76">
        <v>1947576</v>
      </c>
      <c r="R974" s="75">
        <v>45260</v>
      </c>
      <c r="S974" s="477">
        <v>1303.0177000000001</v>
      </c>
      <c r="T974" s="76">
        <v>4104385</v>
      </c>
    </row>
    <row r="975" spans="2:20">
      <c r="B975" s="75">
        <v>38958</v>
      </c>
      <c r="C975" s="477">
        <v>46.982815000000002</v>
      </c>
      <c r="D975" s="76">
        <v>1741848</v>
      </c>
      <c r="R975" s="75">
        <v>45261</v>
      </c>
      <c r="S975" s="477">
        <v>1298.936279</v>
      </c>
      <c r="T975" s="76">
        <v>1854324</v>
      </c>
    </row>
    <row r="976" spans="2:20">
      <c r="B976" s="75">
        <v>38959</v>
      </c>
      <c r="C976" s="477">
        <v>46.841976000000003</v>
      </c>
      <c r="D976" s="76">
        <v>1144272</v>
      </c>
      <c r="R976" s="75">
        <v>45264</v>
      </c>
      <c r="S976" s="477">
        <v>1300.151001</v>
      </c>
      <c r="T976" s="76">
        <v>1547057</v>
      </c>
    </row>
    <row r="977" spans="2:20">
      <c r="B977" s="75">
        <v>38960</v>
      </c>
      <c r="C977" s="477">
        <v>47.063704999999999</v>
      </c>
      <c r="D977" s="76">
        <v>4248488</v>
      </c>
      <c r="R977" s="75">
        <v>45265</v>
      </c>
      <c r="S977" s="477">
        <v>1280.327393</v>
      </c>
      <c r="T977" s="76">
        <v>3932040</v>
      </c>
    </row>
    <row r="978" spans="2:20">
      <c r="B978" s="75">
        <v>38961</v>
      </c>
      <c r="C978" s="477">
        <v>46.882469</v>
      </c>
      <c r="D978" s="76">
        <v>508632</v>
      </c>
      <c r="R978" s="75">
        <v>45266</v>
      </c>
      <c r="S978" s="477">
        <v>1291.9882809999999</v>
      </c>
      <c r="T978" s="76">
        <v>2077245</v>
      </c>
    </row>
    <row r="979" spans="2:20">
      <c r="B979" s="75">
        <v>38964</v>
      </c>
      <c r="C979" s="477">
        <v>47.416556999999997</v>
      </c>
      <c r="D979" s="76">
        <v>2637664</v>
      </c>
      <c r="R979" s="75">
        <v>45267</v>
      </c>
      <c r="S979" s="477">
        <v>1290.482178</v>
      </c>
      <c r="T979" s="76">
        <v>1985003</v>
      </c>
    </row>
    <row r="980" spans="2:20">
      <c r="B980" s="75">
        <v>38965</v>
      </c>
      <c r="C980" s="477">
        <v>47.287067</v>
      </c>
      <c r="D980" s="76">
        <v>1553288</v>
      </c>
      <c r="R980" s="75">
        <v>45268</v>
      </c>
      <c r="S980" s="477">
        <v>1325.5622559999999</v>
      </c>
      <c r="T980" s="76">
        <v>4509751</v>
      </c>
    </row>
    <row r="981" spans="2:20">
      <c r="B981" s="75">
        <v>38966</v>
      </c>
      <c r="C981" s="477">
        <v>46.793461000000001</v>
      </c>
      <c r="D981" s="76">
        <v>1360544</v>
      </c>
      <c r="R981" s="75">
        <v>45271</v>
      </c>
      <c r="S981" s="477">
        <v>1336.4458010000001</v>
      </c>
      <c r="T981" s="76">
        <v>2824656</v>
      </c>
    </row>
    <row r="982" spans="2:20">
      <c r="B982" s="75">
        <v>38967</v>
      </c>
      <c r="C982" s="477">
        <v>45.903315999999997</v>
      </c>
      <c r="D982" s="76">
        <v>3170560</v>
      </c>
      <c r="R982" s="75">
        <v>45272</v>
      </c>
      <c r="S982" s="477">
        <v>1336.4458010000001</v>
      </c>
      <c r="T982" s="76">
        <v>2730422</v>
      </c>
    </row>
    <row r="983" spans="2:20">
      <c r="B983" s="75">
        <v>38968</v>
      </c>
      <c r="C983" s="477">
        <v>45.550494999999998</v>
      </c>
      <c r="D983" s="76">
        <v>1631536</v>
      </c>
      <c r="R983" s="75">
        <v>45273</v>
      </c>
      <c r="S983" s="477">
        <v>1330.5180660000001</v>
      </c>
      <c r="T983" s="76">
        <v>1896931</v>
      </c>
    </row>
    <row r="984" spans="2:20">
      <c r="B984" s="75">
        <v>38971</v>
      </c>
      <c r="C984" s="477">
        <v>44.640942000000003</v>
      </c>
      <c r="D984" s="76">
        <v>4549680</v>
      </c>
      <c r="R984" s="75">
        <v>45274</v>
      </c>
      <c r="S984" s="477">
        <v>1374.6354980000001</v>
      </c>
      <c r="T984" s="76">
        <v>5145574</v>
      </c>
    </row>
    <row r="985" spans="2:20">
      <c r="B985" s="75">
        <v>38972</v>
      </c>
      <c r="C985" s="477">
        <v>46.003661999999998</v>
      </c>
      <c r="D985" s="76">
        <v>1682936</v>
      </c>
      <c r="R985" s="75">
        <v>45275</v>
      </c>
      <c r="S985" s="477">
        <v>1449.1687010000001</v>
      </c>
      <c r="T985" s="76">
        <v>7374290</v>
      </c>
    </row>
    <row r="986" spans="2:20">
      <c r="B986" s="75">
        <v>38973</v>
      </c>
      <c r="C986" s="477">
        <v>45.862862</v>
      </c>
      <c r="D986" s="76">
        <v>2431912</v>
      </c>
      <c r="R986" s="75">
        <v>45278</v>
      </c>
      <c r="S986" s="477">
        <v>1461.8013920000001</v>
      </c>
      <c r="T986" s="76">
        <v>3075527</v>
      </c>
    </row>
    <row r="987" spans="2:20">
      <c r="B987" s="75">
        <v>38974</v>
      </c>
      <c r="C987" s="477">
        <v>45.547268000000003</v>
      </c>
      <c r="D987" s="76">
        <v>3832040</v>
      </c>
      <c r="R987" s="75">
        <v>45279</v>
      </c>
      <c r="S987" s="477">
        <v>1446.253418</v>
      </c>
      <c r="T987" s="76">
        <v>2590417</v>
      </c>
    </row>
    <row r="988" spans="2:20">
      <c r="B988" s="75">
        <v>38975</v>
      </c>
      <c r="C988" s="477">
        <v>45.725285</v>
      </c>
      <c r="D988" s="76">
        <v>4203136</v>
      </c>
      <c r="R988" s="75">
        <v>45280</v>
      </c>
      <c r="S988" s="477">
        <v>1399.2692870000001</v>
      </c>
      <c r="T988" s="76">
        <v>4368383</v>
      </c>
    </row>
    <row r="989" spans="2:20">
      <c r="B989" s="75">
        <v>38978</v>
      </c>
      <c r="C989" s="477">
        <v>45.44529</v>
      </c>
      <c r="D989" s="76">
        <v>2730856</v>
      </c>
      <c r="R989" s="75">
        <v>45281</v>
      </c>
      <c r="S989" s="477">
        <v>1381.8751219999999</v>
      </c>
      <c r="T989" s="76">
        <v>2841508</v>
      </c>
    </row>
    <row r="990" spans="2:20">
      <c r="B990" s="75">
        <v>38979</v>
      </c>
      <c r="C990" s="477">
        <v>44.997013000000003</v>
      </c>
      <c r="D990" s="76">
        <v>3785560</v>
      </c>
      <c r="R990" s="75">
        <v>45282</v>
      </c>
      <c r="S990" s="477">
        <v>1421.376587</v>
      </c>
      <c r="T990" s="76">
        <v>2303438</v>
      </c>
    </row>
    <row r="991" spans="2:20">
      <c r="B991" s="75">
        <v>38980</v>
      </c>
      <c r="C991" s="477">
        <v>44.935482</v>
      </c>
      <c r="D991" s="76">
        <v>7491656</v>
      </c>
      <c r="R991" s="75">
        <v>45286</v>
      </c>
      <c r="S991" s="477">
        <v>1416.9552000000001</v>
      </c>
      <c r="T991" s="76">
        <v>1363265</v>
      </c>
    </row>
    <row r="992" spans="2:20">
      <c r="B992" s="75">
        <v>38981</v>
      </c>
      <c r="C992" s="477">
        <v>45.28022</v>
      </c>
      <c r="D992" s="76">
        <v>1498392</v>
      </c>
      <c r="R992" s="75">
        <v>45287</v>
      </c>
      <c r="S992" s="477">
        <v>1430.4626459999999</v>
      </c>
      <c r="T992" s="76">
        <v>1402329</v>
      </c>
    </row>
    <row r="993" spans="2:20">
      <c r="B993" s="75">
        <v>38982</v>
      </c>
      <c r="C993" s="477">
        <v>45.191192999999998</v>
      </c>
      <c r="D993" s="76">
        <v>2987224</v>
      </c>
      <c r="R993" s="75">
        <v>45288</v>
      </c>
      <c r="S993" s="477">
        <v>1430.8511960000001</v>
      </c>
      <c r="T993" s="76">
        <v>1928616</v>
      </c>
    </row>
    <row r="994" spans="2:20">
      <c r="B994" s="75">
        <v>38985</v>
      </c>
      <c r="C994" s="477">
        <v>44.984062000000002</v>
      </c>
      <c r="D994" s="76">
        <v>1897152</v>
      </c>
      <c r="R994" s="75">
        <v>45289</v>
      </c>
      <c r="S994" s="477">
        <v>1424.6805420000001</v>
      </c>
      <c r="T994" s="76">
        <v>1481617</v>
      </c>
    </row>
    <row r="995" spans="2:20">
      <c r="B995" s="75">
        <v>38986</v>
      </c>
      <c r="C995" s="477">
        <v>45.105441999999996</v>
      </c>
      <c r="D995" s="76">
        <v>4389424</v>
      </c>
      <c r="R995" s="75">
        <v>45292</v>
      </c>
      <c r="S995" s="477">
        <v>1441.831909</v>
      </c>
      <c r="T995" s="76">
        <v>1222315</v>
      </c>
    </row>
    <row r="996" spans="2:20">
      <c r="B996" s="75">
        <v>38987</v>
      </c>
      <c r="C996" s="477">
        <v>44.916083999999998</v>
      </c>
      <c r="D996" s="76">
        <v>2756560</v>
      </c>
      <c r="R996" s="75">
        <v>45293</v>
      </c>
      <c r="S996" s="477">
        <v>1428.033203</v>
      </c>
      <c r="T996" s="76">
        <v>1440888</v>
      </c>
    </row>
    <row r="997" spans="2:20">
      <c r="B997" s="75">
        <v>38988</v>
      </c>
      <c r="C997" s="477">
        <v>44.430537999999999</v>
      </c>
      <c r="D997" s="76">
        <v>1738600</v>
      </c>
      <c r="R997" s="75">
        <v>45294</v>
      </c>
      <c r="S997" s="477">
        <v>1397.13147</v>
      </c>
      <c r="T997" s="76">
        <v>1651716</v>
      </c>
    </row>
    <row r="998" spans="2:20">
      <c r="B998" s="75">
        <v>38989</v>
      </c>
      <c r="C998" s="477">
        <v>44.522820000000003</v>
      </c>
      <c r="D998" s="76">
        <v>1001392</v>
      </c>
      <c r="R998" s="75">
        <v>45295</v>
      </c>
      <c r="S998" s="477">
        <v>1379.8342290000001</v>
      </c>
      <c r="T998" s="76">
        <v>3392241</v>
      </c>
    </row>
    <row r="999" spans="2:20">
      <c r="B999" s="75">
        <v>38993</v>
      </c>
      <c r="C999" s="477">
        <v>44.773659000000002</v>
      </c>
      <c r="D999" s="76">
        <v>1665384</v>
      </c>
      <c r="R999" s="75">
        <v>45296</v>
      </c>
      <c r="S999" s="477">
        <v>1392.321289</v>
      </c>
      <c r="T999" s="76">
        <v>1776925</v>
      </c>
    </row>
    <row r="1000" spans="2:20">
      <c r="B1000" s="75">
        <v>38994</v>
      </c>
      <c r="C1000" s="477">
        <v>44.600475000000003</v>
      </c>
      <c r="D1000" s="76">
        <v>4048608</v>
      </c>
      <c r="R1000" s="75">
        <v>45299</v>
      </c>
      <c r="S1000" s="477">
        <v>1406.994751</v>
      </c>
      <c r="T1000" s="76">
        <v>2025264</v>
      </c>
    </row>
    <row r="1001" spans="2:20">
      <c r="B1001" s="75">
        <v>38995</v>
      </c>
      <c r="C1001" s="477">
        <v>44.560012999999998</v>
      </c>
      <c r="D1001" s="76">
        <v>3349088</v>
      </c>
      <c r="R1001" s="75">
        <v>45300</v>
      </c>
      <c r="S1001" s="477">
        <v>1419.1417240000001</v>
      </c>
      <c r="T1001" s="76">
        <v>3119270</v>
      </c>
    </row>
    <row r="1002" spans="2:20">
      <c r="B1002" s="75">
        <v>38996</v>
      </c>
      <c r="C1002" s="477">
        <v>44.668464999999998</v>
      </c>
      <c r="D1002" s="76">
        <v>5229320</v>
      </c>
      <c r="R1002" s="75">
        <v>45301</v>
      </c>
      <c r="S1002" s="477">
        <v>1449.9460449999999</v>
      </c>
      <c r="T1002" s="76">
        <v>4368914</v>
      </c>
    </row>
    <row r="1003" spans="2:20">
      <c r="B1003" s="75">
        <v>38999</v>
      </c>
      <c r="C1003" s="477">
        <v>44.503376000000003</v>
      </c>
      <c r="D1003" s="76">
        <v>2058152</v>
      </c>
      <c r="R1003" s="75">
        <v>45302</v>
      </c>
      <c r="S1003" s="477">
        <v>1442.8522949999999</v>
      </c>
      <c r="T1003" s="76">
        <v>2271368</v>
      </c>
    </row>
    <row r="1004" spans="2:20">
      <c r="B1004" s="75">
        <v>39000</v>
      </c>
      <c r="C1004" s="477">
        <v>44.616675999999998</v>
      </c>
      <c r="D1004" s="76">
        <v>1165008</v>
      </c>
      <c r="R1004" s="75">
        <v>45303</v>
      </c>
      <c r="S1004" s="477">
        <v>1497.2701420000001</v>
      </c>
      <c r="T1004" s="76">
        <v>5862043</v>
      </c>
    </row>
    <row r="1005" spans="2:20">
      <c r="B1005" s="75">
        <v>39001</v>
      </c>
      <c r="C1005" s="477">
        <v>45.064987000000002</v>
      </c>
      <c r="D1005" s="76">
        <v>3763656</v>
      </c>
      <c r="R1005" s="75">
        <v>45306</v>
      </c>
      <c r="S1005" s="477">
        <v>1543.3310550000001</v>
      </c>
      <c r="T1005" s="76">
        <v>9712071</v>
      </c>
    </row>
    <row r="1006" spans="2:20">
      <c r="B1006" s="75">
        <v>39002</v>
      </c>
      <c r="C1006" s="477">
        <v>47.096088000000002</v>
      </c>
      <c r="D1006" s="76">
        <v>2945848</v>
      </c>
      <c r="R1006" s="75">
        <v>45307</v>
      </c>
      <c r="S1006" s="477">
        <v>1511.5063479999999</v>
      </c>
      <c r="T1006" s="76">
        <v>4459799</v>
      </c>
    </row>
    <row r="1007" spans="2:20">
      <c r="B1007" s="75">
        <v>39003</v>
      </c>
      <c r="C1007" s="477">
        <v>47.392273000000003</v>
      </c>
      <c r="D1007" s="76">
        <v>7294808</v>
      </c>
      <c r="R1007" s="75">
        <v>45308</v>
      </c>
      <c r="S1007" s="477">
        <v>1531.3785399999999</v>
      </c>
      <c r="T1007" s="76">
        <v>3846289</v>
      </c>
    </row>
    <row r="1008" spans="2:20">
      <c r="B1008" s="75">
        <v>39006</v>
      </c>
      <c r="C1008" s="477">
        <v>47.314594</v>
      </c>
      <c r="D1008" s="76">
        <v>4489016</v>
      </c>
      <c r="R1008" s="75">
        <v>45309</v>
      </c>
      <c r="S1008" s="477">
        <v>1523.2645259999999</v>
      </c>
      <c r="T1008" s="76">
        <v>3205598</v>
      </c>
    </row>
    <row r="1009" spans="2:20">
      <c r="B1009" s="75">
        <v>39007</v>
      </c>
      <c r="C1009" s="477">
        <v>49.102932000000003</v>
      </c>
      <c r="D1009" s="76">
        <v>7699304</v>
      </c>
      <c r="R1009" s="75">
        <v>45310</v>
      </c>
      <c r="S1009" s="477">
        <v>1535.406982</v>
      </c>
      <c r="T1009" s="76">
        <v>2374099</v>
      </c>
    </row>
    <row r="1010" spans="2:20">
      <c r="B1010" s="75">
        <v>39008</v>
      </c>
      <c r="C1010" s="477">
        <v>49.212978</v>
      </c>
      <c r="D1010" s="76">
        <v>6240456</v>
      </c>
      <c r="R1010" s="75">
        <v>45314</v>
      </c>
      <c r="S1010" s="477">
        <v>1492.026611</v>
      </c>
      <c r="T1010" s="76">
        <v>3196630</v>
      </c>
    </row>
    <row r="1011" spans="2:20">
      <c r="B1011" s="75">
        <v>39009</v>
      </c>
      <c r="C1011" s="477">
        <v>48.641682000000003</v>
      </c>
      <c r="D1011" s="76">
        <v>2840528</v>
      </c>
      <c r="R1011" s="75">
        <v>45315</v>
      </c>
      <c r="S1011" s="477">
        <v>1543.681763</v>
      </c>
      <c r="T1011" s="76">
        <v>2136023</v>
      </c>
    </row>
    <row r="1012" spans="2:20">
      <c r="B1012" s="75">
        <v>39010</v>
      </c>
      <c r="C1012" s="477">
        <v>48.801352999999999</v>
      </c>
      <c r="D1012" s="76">
        <v>3320968</v>
      </c>
      <c r="R1012" s="75">
        <v>45316</v>
      </c>
      <c r="S1012" s="477">
        <v>1518.0744629999999</v>
      </c>
      <c r="T1012" s="76">
        <v>2641656</v>
      </c>
    </row>
    <row r="1013" spans="2:20">
      <c r="B1013" s="75">
        <v>39013</v>
      </c>
      <c r="C1013" s="477">
        <v>49.806621999999997</v>
      </c>
      <c r="D1013" s="76">
        <v>4900800</v>
      </c>
      <c r="R1013" s="75">
        <v>45320</v>
      </c>
      <c r="S1013" s="477">
        <v>1541.8701169999999</v>
      </c>
      <c r="T1013" s="76">
        <v>2521598</v>
      </c>
    </row>
    <row r="1014" spans="2:20">
      <c r="B1014" s="75">
        <v>39016</v>
      </c>
      <c r="C1014" s="477">
        <v>50.324711000000001</v>
      </c>
      <c r="D1014" s="76">
        <v>6817488</v>
      </c>
      <c r="R1014" s="75">
        <v>45321</v>
      </c>
      <c r="S1014" s="477">
        <v>1526.936768</v>
      </c>
      <c r="T1014" s="76">
        <v>1939386</v>
      </c>
    </row>
    <row r="1015" spans="2:20">
      <c r="B1015" s="75">
        <v>39017</v>
      </c>
      <c r="C1015" s="477">
        <v>51.737267000000003</v>
      </c>
      <c r="D1015" s="76">
        <v>6880216</v>
      </c>
      <c r="R1015" s="75">
        <v>45322</v>
      </c>
      <c r="S1015" s="477">
        <v>1543.290039</v>
      </c>
      <c r="T1015" s="76">
        <v>7025931</v>
      </c>
    </row>
    <row r="1016" spans="2:20">
      <c r="B1016" s="75">
        <v>39020</v>
      </c>
      <c r="C1016" s="477">
        <v>51.994712999999997</v>
      </c>
      <c r="D1016" s="76">
        <v>4753496</v>
      </c>
      <c r="R1016" s="75">
        <v>45323</v>
      </c>
      <c r="S1016" s="477">
        <v>1544.6610109999999</v>
      </c>
      <c r="T1016" s="76">
        <v>2845408</v>
      </c>
    </row>
    <row r="1017" spans="2:20">
      <c r="B1017" s="75">
        <v>39021</v>
      </c>
      <c r="C1017" s="477">
        <v>50.699444</v>
      </c>
      <c r="D1017" s="76">
        <v>3256136</v>
      </c>
      <c r="R1017" s="75">
        <v>45324</v>
      </c>
      <c r="S1017" s="477">
        <v>1550.8792719999999</v>
      </c>
      <c r="T1017" s="76">
        <v>2337374</v>
      </c>
    </row>
    <row r="1018" spans="2:20">
      <c r="B1018" s="75">
        <v>39022</v>
      </c>
      <c r="C1018" s="477">
        <v>50.165028</v>
      </c>
      <c r="D1018" s="76">
        <v>3242144</v>
      </c>
      <c r="R1018" s="75">
        <v>45327</v>
      </c>
      <c r="S1018" s="477">
        <v>1523.0686040000001</v>
      </c>
      <c r="T1018" s="76">
        <v>1452864</v>
      </c>
    </row>
    <row r="1019" spans="2:20">
      <c r="B1019" s="75">
        <v>39023</v>
      </c>
      <c r="C1019" s="477">
        <v>50.186233999999999</v>
      </c>
      <c r="D1019" s="76">
        <v>1224632</v>
      </c>
      <c r="R1019" s="75">
        <v>45328</v>
      </c>
      <c r="S1019" s="477">
        <v>1590.0489500000001</v>
      </c>
      <c r="T1019" s="76">
        <v>4988311</v>
      </c>
    </row>
    <row r="1020" spans="2:20">
      <c r="B1020" s="75">
        <v>39024</v>
      </c>
      <c r="C1020" s="477">
        <v>49.163055</v>
      </c>
      <c r="D1020" s="76">
        <v>3431752</v>
      </c>
      <c r="R1020" s="75">
        <v>45329</v>
      </c>
      <c r="S1020" s="477">
        <v>1581.8233640000001</v>
      </c>
      <c r="T1020" s="76">
        <v>3320199</v>
      </c>
    </row>
    <row r="1021" spans="2:20">
      <c r="B1021" s="75">
        <v>39027</v>
      </c>
      <c r="C1021" s="477">
        <v>49.787052000000003</v>
      </c>
      <c r="D1021" s="76">
        <v>1999032</v>
      </c>
      <c r="R1021" s="75">
        <v>45330</v>
      </c>
      <c r="S1021" s="477">
        <v>1599.8905030000001</v>
      </c>
      <c r="T1021" s="76">
        <v>3496692</v>
      </c>
    </row>
    <row r="1022" spans="2:20">
      <c r="B1022" s="75">
        <v>39028</v>
      </c>
      <c r="C1022" s="477">
        <v>48.910530000000001</v>
      </c>
      <c r="D1022" s="76">
        <v>2242248</v>
      </c>
      <c r="R1022" s="75">
        <v>45331</v>
      </c>
      <c r="S1022" s="477">
        <v>1596.7567140000001</v>
      </c>
      <c r="T1022" s="76">
        <v>3341297</v>
      </c>
    </row>
    <row r="1023" spans="2:20">
      <c r="B1023" s="75">
        <v>39029</v>
      </c>
      <c r="C1023" s="477">
        <v>49.138621999999998</v>
      </c>
      <c r="D1023" s="76">
        <v>2704448</v>
      </c>
      <c r="R1023" s="75">
        <v>45334</v>
      </c>
      <c r="S1023" s="477">
        <v>1632.3524170000001</v>
      </c>
      <c r="T1023" s="76">
        <v>4885445</v>
      </c>
    </row>
    <row r="1024" spans="2:20">
      <c r="B1024" s="75">
        <v>39030</v>
      </c>
      <c r="C1024" s="477">
        <v>49.016426000000003</v>
      </c>
      <c r="D1024" s="76">
        <v>896984</v>
      </c>
      <c r="R1024" s="75">
        <v>45335</v>
      </c>
      <c r="S1024" s="477">
        <v>1631.0303960000001</v>
      </c>
      <c r="T1024" s="76">
        <v>3129897</v>
      </c>
    </row>
    <row r="1025" spans="2:20">
      <c r="B1025" s="75">
        <v>39031</v>
      </c>
      <c r="C1025" s="477">
        <v>50.764614000000002</v>
      </c>
      <c r="D1025" s="76">
        <v>3533824</v>
      </c>
      <c r="R1025" s="75">
        <v>45336</v>
      </c>
      <c r="S1025" s="477">
        <v>1636.8079829999999</v>
      </c>
      <c r="T1025" s="76">
        <v>1386643</v>
      </c>
    </row>
    <row r="1026" spans="2:20">
      <c r="B1026" s="75">
        <v>39034</v>
      </c>
      <c r="C1026" s="477">
        <v>51.020409000000001</v>
      </c>
      <c r="D1026" s="76">
        <v>1969768</v>
      </c>
      <c r="R1026" s="75">
        <v>45337</v>
      </c>
      <c r="S1026" s="477">
        <v>1628.0437010000001</v>
      </c>
      <c r="T1026" s="76">
        <v>2555162</v>
      </c>
    </row>
    <row r="1027" spans="2:20">
      <c r="B1027" s="75">
        <v>39035</v>
      </c>
      <c r="C1027" s="477">
        <v>51.313675000000003</v>
      </c>
      <c r="D1027" s="76">
        <v>2294024</v>
      </c>
      <c r="R1027" s="75">
        <v>45338</v>
      </c>
      <c r="S1027" s="477">
        <v>1632.841919</v>
      </c>
      <c r="T1027" s="76">
        <v>1776881</v>
      </c>
    </row>
    <row r="1028" spans="2:20">
      <c r="B1028" s="75">
        <v>39036</v>
      </c>
      <c r="C1028" s="477">
        <v>51.297378999999999</v>
      </c>
      <c r="D1028" s="76">
        <v>2348392</v>
      </c>
      <c r="R1028" s="75">
        <v>45341</v>
      </c>
      <c r="S1028" s="477">
        <v>1640.4801030000001</v>
      </c>
      <c r="T1028" s="76">
        <v>762624</v>
      </c>
    </row>
    <row r="1029" spans="2:20">
      <c r="B1029" s="75">
        <v>39037</v>
      </c>
      <c r="C1029" s="477">
        <v>51.473339000000003</v>
      </c>
      <c r="D1029" s="76">
        <v>3688304</v>
      </c>
      <c r="R1029" s="75">
        <v>45342</v>
      </c>
      <c r="S1029" s="477">
        <v>1628.533447</v>
      </c>
      <c r="T1029" s="76">
        <v>2240414</v>
      </c>
    </row>
    <row r="1030" spans="2:20">
      <c r="B1030" s="75">
        <v>39038</v>
      </c>
      <c r="C1030" s="477">
        <v>50.683154999999999</v>
      </c>
      <c r="D1030" s="76">
        <v>3728720</v>
      </c>
      <c r="R1030" s="75">
        <v>45343</v>
      </c>
      <c r="S1030" s="477">
        <v>1602.338501</v>
      </c>
      <c r="T1030" s="76">
        <v>2890991</v>
      </c>
    </row>
    <row r="1031" spans="2:20">
      <c r="B1031" s="75">
        <v>39041</v>
      </c>
      <c r="C1031" s="477">
        <v>51.261532000000003</v>
      </c>
      <c r="D1031" s="76">
        <v>2473360</v>
      </c>
      <c r="R1031" s="75">
        <v>45344</v>
      </c>
      <c r="S1031" s="477">
        <v>1651.398682</v>
      </c>
      <c r="T1031" s="76">
        <v>3820901</v>
      </c>
    </row>
    <row r="1032" spans="2:20">
      <c r="B1032" s="75">
        <v>39042</v>
      </c>
      <c r="C1032" s="477">
        <v>52.312396999999997</v>
      </c>
      <c r="D1032" s="76">
        <v>2174600</v>
      </c>
      <c r="R1032" s="75">
        <v>45345</v>
      </c>
      <c r="S1032" s="477">
        <v>1631.177246</v>
      </c>
      <c r="T1032" s="76">
        <v>2191549</v>
      </c>
    </row>
    <row r="1033" spans="2:20">
      <c r="B1033" s="75">
        <v>39043</v>
      </c>
      <c r="C1033" s="477">
        <v>52.592644</v>
      </c>
      <c r="D1033" s="76">
        <v>3068896</v>
      </c>
      <c r="R1033" s="75">
        <v>45348</v>
      </c>
      <c r="S1033" s="477">
        <v>1615.5584719999999</v>
      </c>
      <c r="T1033" s="76">
        <v>1844253</v>
      </c>
    </row>
    <row r="1034" spans="2:20">
      <c r="B1034" s="75">
        <v>39044</v>
      </c>
      <c r="C1034" s="477">
        <v>51.281086000000002</v>
      </c>
      <c r="D1034" s="76">
        <v>2947616</v>
      </c>
      <c r="R1034" s="75">
        <v>45349</v>
      </c>
      <c r="S1034" s="477">
        <v>1624.371582</v>
      </c>
      <c r="T1034" s="76">
        <v>2049420</v>
      </c>
    </row>
    <row r="1035" spans="2:20">
      <c r="B1035" s="75">
        <v>39045</v>
      </c>
      <c r="C1035" s="477">
        <v>51.346260000000001</v>
      </c>
      <c r="D1035" s="76">
        <v>1528600</v>
      </c>
      <c r="R1035" s="75">
        <v>45350</v>
      </c>
      <c r="S1035" s="477">
        <v>1617.614746</v>
      </c>
      <c r="T1035" s="76">
        <v>936575</v>
      </c>
    </row>
    <row r="1036" spans="2:20">
      <c r="B1036" s="75">
        <v>39048</v>
      </c>
      <c r="C1036" s="477">
        <v>52.385738000000003</v>
      </c>
      <c r="D1036" s="76">
        <v>1280384</v>
      </c>
      <c r="R1036" s="75">
        <v>45351</v>
      </c>
      <c r="S1036" s="477">
        <v>1629.31665</v>
      </c>
      <c r="T1036" s="76">
        <v>3532888</v>
      </c>
    </row>
    <row r="1037" spans="2:20">
      <c r="B1037" s="75">
        <v>39049</v>
      </c>
      <c r="C1037" s="477">
        <v>50.490898000000001</v>
      </c>
      <c r="D1037" s="76">
        <v>3181152</v>
      </c>
      <c r="R1037" s="75">
        <v>45352</v>
      </c>
      <c r="S1037" s="477">
        <v>1609.9765629999999</v>
      </c>
      <c r="T1037" s="76">
        <v>2371138</v>
      </c>
    </row>
    <row r="1038" spans="2:20">
      <c r="B1038" s="75">
        <v>39050</v>
      </c>
      <c r="C1038" s="477">
        <v>51.033439999999999</v>
      </c>
      <c r="D1038" s="76">
        <v>1397104</v>
      </c>
      <c r="R1038" s="75">
        <v>45355</v>
      </c>
      <c r="S1038" s="477">
        <v>1603.9542240000001</v>
      </c>
      <c r="T1038" s="76">
        <v>1788071</v>
      </c>
    </row>
    <row r="1039" spans="2:20">
      <c r="B1039" s="75">
        <v>39051</v>
      </c>
      <c r="C1039" s="477">
        <v>51.362552999999998</v>
      </c>
      <c r="D1039" s="76">
        <v>4702400</v>
      </c>
      <c r="R1039" s="75">
        <v>45356</v>
      </c>
      <c r="S1039" s="477">
        <v>1585.740356</v>
      </c>
      <c r="T1039" s="76">
        <v>3339546</v>
      </c>
    </row>
    <row r="1040" spans="2:20">
      <c r="B1040" s="75">
        <v>39052</v>
      </c>
      <c r="C1040" s="477">
        <v>51.522224000000001</v>
      </c>
      <c r="D1040" s="76">
        <v>2285160</v>
      </c>
      <c r="R1040" s="75">
        <v>45357</v>
      </c>
      <c r="S1040" s="477">
        <v>1610.0745850000001</v>
      </c>
      <c r="T1040" s="76">
        <v>2366177</v>
      </c>
    </row>
    <row r="1041" spans="2:20">
      <c r="B1041" s="75">
        <v>39055</v>
      </c>
      <c r="C1041" s="477">
        <v>50.968024999999997</v>
      </c>
      <c r="D1041" s="76">
        <v>2189296</v>
      </c>
      <c r="R1041" s="75">
        <v>45358</v>
      </c>
      <c r="S1041" s="477">
        <v>1603.6605219999999</v>
      </c>
      <c r="T1041" s="76">
        <v>3181239</v>
      </c>
    </row>
    <row r="1042" spans="2:20">
      <c r="B1042" s="75">
        <v>39056</v>
      </c>
      <c r="C1042" s="477">
        <v>52.058376000000003</v>
      </c>
      <c r="D1042" s="76">
        <v>6166064</v>
      </c>
      <c r="R1042" s="75">
        <v>45362</v>
      </c>
      <c r="S1042" s="477">
        <v>1604.6397710000001</v>
      </c>
      <c r="T1042" s="76">
        <v>2970902</v>
      </c>
    </row>
    <row r="1043" spans="2:20">
      <c r="B1043" s="75">
        <v>39057</v>
      </c>
      <c r="C1043" s="477">
        <v>52.473216999999998</v>
      </c>
      <c r="D1043" s="76">
        <v>5632600</v>
      </c>
      <c r="R1043" s="75">
        <v>45363</v>
      </c>
      <c r="S1043" s="477">
        <v>1601.6530760000001</v>
      </c>
      <c r="T1043" s="76">
        <v>2414182</v>
      </c>
    </row>
    <row r="1044" spans="2:20">
      <c r="B1044" s="75">
        <v>39058</v>
      </c>
      <c r="C1044" s="477">
        <v>51.796039999999998</v>
      </c>
      <c r="D1044" s="76">
        <v>3773368</v>
      </c>
      <c r="R1044" s="75">
        <v>45364</v>
      </c>
      <c r="S1044" s="477">
        <v>1597.638062</v>
      </c>
      <c r="T1044" s="76">
        <v>2564135</v>
      </c>
    </row>
    <row r="1045" spans="2:20">
      <c r="B1045" s="75">
        <v>39059</v>
      </c>
      <c r="C1045" s="477">
        <v>51.131973000000002</v>
      </c>
      <c r="D1045" s="76">
        <v>1920240</v>
      </c>
      <c r="R1045" s="75">
        <v>45365</v>
      </c>
      <c r="S1045" s="477">
        <v>1644.397095</v>
      </c>
      <c r="T1045" s="76">
        <v>3513306</v>
      </c>
    </row>
    <row r="1046" spans="2:20">
      <c r="B1046" s="75">
        <v>39062</v>
      </c>
      <c r="C1046" s="477">
        <v>49.595661</v>
      </c>
      <c r="D1046" s="76">
        <v>3706384</v>
      </c>
      <c r="R1046" s="75">
        <v>45366</v>
      </c>
      <c r="S1046" s="477">
        <v>1613.1102289999999</v>
      </c>
      <c r="T1046" s="76">
        <v>3931561</v>
      </c>
    </row>
    <row r="1047" spans="2:20">
      <c r="B1047" s="75">
        <v>39063</v>
      </c>
      <c r="C1047" s="477">
        <v>48.213448</v>
      </c>
      <c r="D1047" s="76">
        <v>5365304</v>
      </c>
      <c r="R1047" s="75">
        <v>45369</v>
      </c>
      <c r="S1047" s="477">
        <v>1609.29126</v>
      </c>
      <c r="T1047" s="76">
        <v>1183544</v>
      </c>
    </row>
    <row r="1048" spans="2:20">
      <c r="B1048" s="75">
        <v>39064</v>
      </c>
      <c r="C1048" s="477">
        <v>48.046191999999998</v>
      </c>
      <c r="D1048" s="76">
        <v>3924096</v>
      </c>
      <c r="R1048" s="75">
        <v>45370</v>
      </c>
      <c r="S1048" s="477">
        <v>1565.959595</v>
      </c>
      <c r="T1048" s="76">
        <v>1915379</v>
      </c>
    </row>
    <row r="1049" spans="2:20">
      <c r="B1049" s="75">
        <v>39065</v>
      </c>
      <c r="C1049" s="477">
        <v>51.218876000000002</v>
      </c>
      <c r="D1049" s="76">
        <v>8645576</v>
      </c>
      <c r="R1049" s="75">
        <v>45371</v>
      </c>
      <c r="S1049" s="477">
        <v>1554.159668</v>
      </c>
      <c r="T1049" s="76">
        <v>1815178</v>
      </c>
    </row>
    <row r="1050" spans="2:20">
      <c r="B1050" s="75">
        <v>39066</v>
      </c>
      <c r="C1050" s="477">
        <v>51.009006999999997</v>
      </c>
      <c r="D1050" s="76">
        <v>5036960</v>
      </c>
      <c r="R1050" s="75">
        <v>45372</v>
      </c>
      <c r="S1050" s="477">
        <v>1562.6791989999999</v>
      </c>
      <c r="T1050" s="76">
        <v>2684744</v>
      </c>
    </row>
    <row r="1051" spans="2:20">
      <c r="B1051" s="75">
        <v>39069</v>
      </c>
      <c r="C1051" s="477">
        <v>51.415638000000001</v>
      </c>
      <c r="D1051" s="76">
        <v>1826632</v>
      </c>
      <c r="R1051" s="75">
        <v>45373</v>
      </c>
      <c r="S1051" s="477">
        <v>1525.5167240000001</v>
      </c>
      <c r="T1051" s="76">
        <v>7468824</v>
      </c>
    </row>
    <row r="1052" spans="2:20">
      <c r="B1052" s="75">
        <v>39070</v>
      </c>
      <c r="C1052" s="477">
        <v>49.390697000000003</v>
      </c>
      <c r="D1052" s="76">
        <v>6042368</v>
      </c>
      <c r="R1052" s="75">
        <v>45377</v>
      </c>
      <c r="S1052" s="477">
        <v>1529.825439</v>
      </c>
      <c r="T1052" s="76">
        <v>4496344</v>
      </c>
    </row>
    <row r="1053" spans="2:20">
      <c r="B1053" s="75">
        <v>39071</v>
      </c>
      <c r="C1053" s="477">
        <v>49.115257</v>
      </c>
      <c r="D1053" s="76">
        <v>13556744</v>
      </c>
      <c r="R1053" s="75">
        <v>45378</v>
      </c>
      <c r="S1053" s="477">
        <v>1514.1085210000001</v>
      </c>
      <c r="T1053" s="76">
        <v>2589697</v>
      </c>
    </row>
    <row r="1054" spans="2:20">
      <c r="B1054" s="75">
        <v>39072</v>
      </c>
      <c r="C1054" s="477">
        <v>49.582531000000003</v>
      </c>
      <c r="D1054" s="76">
        <v>5250352</v>
      </c>
      <c r="R1054" s="75">
        <v>45379</v>
      </c>
      <c r="S1054" s="477">
        <v>1511.5135499999999</v>
      </c>
      <c r="T1054" s="76">
        <v>5301493</v>
      </c>
    </row>
    <row r="1055" spans="2:20">
      <c r="B1055" s="75">
        <v>39073</v>
      </c>
      <c r="C1055" s="477">
        <v>49.574345000000001</v>
      </c>
      <c r="D1055" s="76">
        <v>1979984</v>
      </c>
      <c r="R1055" s="75">
        <v>45383</v>
      </c>
      <c r="S1055" s="477">
        <v>1524.390625</v>
      </c>
      <c r="T1055" s="76">
        <v>1014857</v>
      </c>
    </row>
    <row r="1056" spans="2:20">
      <c r="B1056" s="75">
        <v>39077</v>
      </c>
      <c r="C1056" s="477">
        <v>50.566310999999999</v>
      </c>
      <c r="D1056" s="76">
        <v>3339304</v>
      </c>
      <c r="R1056" s="75">
        <v>45384</v>
      </c>
      <c r="S1056" s="477">
        <v>1496.580078</v>
      </c>
      <c r="T1056" s="76">
        <v>2031775</v>
      </c>
    </row>
    <row r="1057" spans="2:20">
      <c r="B1057" s="75">
        <v>39078</v>
      </c>
      <c r="C1057" s="477">
        <v>50.992607</v>
      </c>
      <c r="D1057" s="76">
        <v>1357168</v>
      </c>
      <c r="R1057" s="75">
        <v>45385</v>
      </c>
      <c r="S1057" s="477">
        <v>1503.9732670000001</v>
      </c>
      <c r="T1057" s="76">
        <v>3343884</v>
      </c>
    </row>
    <row r="1058" spans="2:20">
      <c r="B1058" s="75">
        <v>39079</v>
      </c>
      <c r="C1058" s="477">
        <v>51.817348000000003</v>
      </c>
      <c r="D1058" s="76">
        <v>20650568</v>
      </c>
      <c r="R1058" s="75">
        <v>45386</v>
      </c>
      <c r="S1058" s="477">
        <v>1507.6944579999999</v>
      </c>
      <c r="T1058" s="76">
        <v>3388449</v>
      </c>
    </row>
    <row r="1059" spans="2:20">
      <c r="B1059" s="75">
        <v>39080</v>
      </c>
      <c r="C1059" s="477">
        <v>52.591259000000001</v>
      </c>
      <c r="D1059" s="76">
        <v>6389016</v>
      </c>
      <c r="R1059" s="75">
        <v>45387</v>
      </c>
      <c r="S1059" s="477">
        <v>1513.1782229999999</v>
      </c>
      <c r="T1059" s="76">
        <v>2773570</v>
      </c>
    </row>
    <row r="1060" spans="2:20">
      <c r="B1060" s="75">
        <v>39084</v>
      </c>
      <c r="C1060" s="477">
        <v>52.407615999999997</v>
      </c>
      <c r="D1060" s="76">
        <v>2576392</v>
      </c>
      <c r="R1060" s="75">
        <v>45390</v>
      </c>
      <c r="S1060" s="477">
        <v>1508.0863039999999</v>
      </c>
      <c r="T1060" s="76">
        <v>1820136</v>
      </c>
    </row>
    <row r="1061" spans="2:20">
      <c r="B1061" s="75">
        <v>39085</v>
      </c>
      <c r="C1061" s="477">
        <v>51.825558000000001</v>
      </c>
      <c r="D1061" s="76">
        <v>4121768</v>
      </c>
      <c r="R1061" s="75">
        <v>45391</v>
      </c>
      <c r="S1061" s="477">
        <v>1508.5268550000001</v>
      </c>
      <c r="T1061" s="76">
        <v>2432095</v>
      </c>
    </row>
    <row r="1062" spans="2:20">
      <c r="B1062" s="75">
        <v>39086</v>
      </c>
      <c r="C1062" s="477">
        <v>50.869644000000001</v>
      </c>
      <c r="D1062" s="76">
        <v>3647368</v>
      </c>
      <c r="R1062" s="75">
        <v>45392</v>
      </c>
      <c r="S1062" s="477">
        <v>1507.204956</v>
      </c>
      <c r="T1062" s="76">
        <v>1829986</v>
      </c>
    </row>
    <row r="1063" spans="2:20">
      <c r="B1063" s="75">
        <v>39087</v>
      </c>
      <c r="C1063" s="477">
        <v>50.563042000000003</v>
      </c>
      <c r="D1063" s="76">
        <v>3306896</v>
      </c>
      <c r="R1063" s="75">
        <v>45394</v>
      </c>
      <c r="S1063" s="477">
        <v>1489.9212649999999</v>
      </c>
      <c r="T1063" s="76">
        <v>4319991</v>
      </c>
    </row>
    <row r="1064" spans="2:20">
      <c r="B1064" s="75">
        <v>39090</v>
      </c>
      <c r="C1064" s="477">
        <v>49.279212999999999</v>
      </c>
      <c r="D1064" s="76">
        <v>3919680</v>
      </c>
      <c r="R1064" s="75">
        <v>45397</v>
      </c>
      <c r="S1064" s="477">
        <v>1473.8126219999999</v>
      </c>
      <c r="T1064" s="76">
        <v>3295684</v>
      </c>
    </row>
    <row r="1065" spans="2:20">
      <c r="B1065" s="75">
        <v>39091</v>
      </c>
      <c r="C1065" s="477">
        <v>49.193942999999997</v>
      </c>
      <c r="D1065" s="76">
        <v>2822136</v>
      </c>
      <c r="R1065" s="75">
        <v>45398</v>
      </c>
      <c r="S1065" s="477">
        <v>1446.638672</v>
      </c>
      <c r="T1065" s="76">
        <v>2446933</v>
      </c>
    </row>
    <row r="1066" spans="2:20">
      <c r="B1066" s="75">
        <v>39092</v>
      </c>
      <c r="C1066" s="477">
        <v>48.283951000000002</v>
      </c>
      <c r="D1066" s="76">
        <v>3146144</v>
      </c>
      <c r="R1066" s="75">
        <v>45400</v>
      </c>
      <c r="S1066" s="477">
        <v>1436.4053960000001</v>
      </c>
      <c r="T1066" s="76">
        <v>5180223</v>
      </c>
    </row>
    <row r="1067" spans="2:20">
      <c r="B1067" s="75">
        <v>39093</v>
      </c>
      <c r="C1067" s="477">
        <v>49.918655000000001</v>
      </c>
      <c r="D1067" s="76">
        <v>2892472</v>
      </c>
      <c r="R1067" s="75">
        <v>45401</v>
      </c>
      <c r="S1067" s="477">
        <v>1417.4570309999999</v>
      </c>
      <c r="T1067" s="76">
        <v>5219506</v>
      </c>
    </row>
    <row r="1068" spans="2:20">
      <c r="B1068" s="75">
        <v>39094</v>
      </c>
      <c r="C1068" s="477">
        <v>51.800933999999998</v>
      </c>
      <c r="D1068" s="76">
        <v>2868248</v>
      </c>
      <c r="R1068" s="75">
        <v>45404</v>
      </c>
      <c r="S1068" s="477">
        <v>1435.4750979999999</v>
      </c>
      <c r="T1068" s="76">
        <v>1939632</v>
      </c>
    </row>
    <row r="1069" spans="2:20">
      <c r="B1069" s="75">
        <v>39097</v>
      </c>
      <c r="C1069" s="477">
        <v>51.604194999999997</v>
      </c>
      <c r="D1069" s="76">
        <v>2151856</v>
      </c>
      <c r="R1069" s="75">
        <v>45405</v>
      </c>
      <c r="S1069" s="477">
        <v>1455.7945560000001</v>
      </c>
      <c r="T1069" s="76">
        <v>2783858</v>
      </c>
    </row>
    <row r="1070" spans="2:20">
      <c r="B1070" s="75">
        <v>39098</v>
      </c>
      <c r="C1070" s="477">
        <v>52.419117</v>
      </c>
      <c r="D1070" s="76">
        <v>5684592</v>
      </c>
      <c r="R1070" s="75">
        <v>45406</v>
      </c>
      <c r="S1070" s="477">
        <v>1448.548096</v>
      </c>
      <c r="T1070" s="76">
        <v>1321471</v>
      </c>
    </row>
    <row r="1071" spans="2:20">
      <c r="B1071" s="75">
        <v>39099</v>
      </c>
      <c r="C1071" s="477">
        <v>52.965096000000003</v>
      </c>
      <c r="D1071" s="76">
        <v>3111552</v>
      </c>
      <c r="R1071" s="75">
        <v>45407</v>
      </c>
      <c r="S1071" s="477">
        <v>1472.931274</v>
      </c>
      <c r="T1071" s="76">
        <v>4558032</v>
      </c>
    </row>
    <row r="1072" spans="2:20">
      <c r="B1072" s="75">
        <v>39100</v>
      </c>
      <c r="C1072" s="477">
        <v>53.665230000000001</v>
      </c>
      <c r="D1072" s="76">
        <v>4517344</v>
      </c>
      <c r="R1072" s="75">
        <v>45408</v>
      </c>
      <c r="S1072" s="477">
        <v>1443.2601320000001</v>
      </c>
      <c r="T1072" s="76">
        <v>4328477</v>
      </c>
    </row>
    <row r="1073" spans="2:20">
      <c r="B1073" s="75">
        <v>39101</v>
      </c>
      <c r="C1073" s="477">
        <v>54.495032999999999</v>
      </c>
      <c r="D1073" s="76">
        <v>3623168</v>
      </c>
      <c r="R1073" s="75">
        <v>45411</v>
      </c>
      <c r="S1073" s="477">
        <v>1358.6044919999999</v>
      </c>
      <c r="T1073" s="76">
        <v>11493223</v>
      </c>
    </row>
    <row r="1074" spans="2:20">
      <c r="B1074" s="75">
        <v>39104</v>
      </c>
      <c r="C1074" s="477">
        <v>54.729304999999997</v>
      </c>
      <c r="D1074" s="76">
        <v>4187992</v>
      </c>
      <c r="R1074" s="75">
        <v>45412</v>
      </c>
      <c r="S1074" s="477">
        <v>1338.2360839999999</v>
      </c>
      <c r="T1074" s="76">
        <v>7606726</v>
      </c>
    </row>
    <row r="1075" spans="2:20">
      <c r="B1075" s="75">
        <v>39105</v>
      </c>
      <c r="C1075" s="477">
        <v>54.429046999999997</v>
      </c>
      <c r="D1075" s="76">
        <v>1520752</v>
      </c>
      <c r="R1075" s="75">
        <v>45414</v>
      </c>
      <c r="S1075" s="477">
        <v>1332.4586179999999</v>
      </c>
      <c r="T1075" s="76">
        <v>6555505</v>
      </c>
    </row>
    <row r="1076" spans="2:20">
      <c r="B1076" s="75">
        <v>39106</v>
      </c>
      <c r="C1076" s="477">
        <v>54.511516999999998</v>
      </c>
      <c r="D1076" s="76">
        <v>12180952</v>
      </c>
      <c r="R1076" s="75">
        <v>45415</v>
      </c>
      <c r="S1076" s="477">
        <v>1320.0711670000001</v>
      </c>
      <c r="T1076" s="76">
        <v>5964228</v>
      </c>
    </row>
    <row r="1077" spans="2:20">
      <c r="B1077" s="75">
        <v>39107</v>
      </c>
      <c r="C1077" s="477">
        <v>54.841464999999999</v>
      </c>
      <c r="D1077" s="76">
        <v>2853208</v>
      </c>
      <c r="R1077" s="75">
        <v>45418</v>
      </c>
      <c r="S1077" s="477">
        <v>1330.5980219999999</v>
      </c>
      <c r="T1077" s="76">
        <v>2504082</v>
      </c>
    </row>
    <row r="1078" spans="2:20">
      <c r="B1078" s="75">
        <v>39111</v>
      </c>
      <c r="C1078" s="477">
        <v>54.547817000000002</v>
      </c>
      <c r="D1078" s="76">
        <v>7992656</v>
      </c>
      <c r="R1078" s="75">
        <v>45419</v>
      </c>
      <c r="S1078" s="477">
        <v>1320.822876</v>
      </c>
      <c r="T1078" s="76">
        <v>5096525</v>
      </c>
    </row>
    <row r="1079" spans="2:20">
      <c r="B1079" s="75">
        <v>39113</v>
      </c>
      <c r="C1079" s="477">
        <v>53.492004000000001</v>
      </c>
      <c r="D1079" s="76">
        <v>1603416</v>
      </c>
      <c r="R1079" s="75">
        <v>45420</v>
      </c>
      <c r="S1079" s="477">
        <v>1303.654663</v>
      </c>
      <c r="T1079" s="76">
        <v>6832455</v>
      </c>
    </row>
    <row r="1080" spans="2:20">
      <c r="B1080" s="75">
        <v>39114</v>
      </c>
      <c r="C1080" s="477">
        <v>53.703194000000003</v>
      </c>
      <c r="D1080" s="76">
        <v>1201080</v>
      </c>
      <c r="R1080" s="75">
        <v>45421</v>
      </c>
      <c r="S1080" s="477">
        <v>1310.005981</v>
      </c>
      <c r="T1080" s="76">
        <v>5653762</v>
      </c>
    </row>
    <row r="1081" spans="2:20">
      <c r="B1081" s="75">
        <v>39115</v>
      </c>
      <c r="C1081" s="477">
        <v>53.970424999999999</v>
      </c>
      <c r="D1081" s="76">
        <v>1113184</v>
      </c>
      <c r="R1081" s="75">
        <v>45422</v>
      </c>
      <c r="S1081" s="477">
        <v>1306.1851810000001</v>
      </c>
      <c r="T1081" s="76">
        <v>3357203</v>
      </c>
    </row>
    <row r="1082" spans="2:20">
      <c r="B1082" s="75">
        <v>39118</v>
      </c>
      <c r="C1082" s="477">
        <v>53.714725000000001</v>
      </c>
      <c r="D1082" s="76">
        <v>1629800</v>
      </c>
      <c r="R1082" s="75">
        <v>45425</v>
      </c>
      <c r="S1082" s="477">
        <v>1302.9102780000001</v>
      </c>
      <c r="T1082" s="76">
        <v>2316566</v>
      </c>
    </row>
    <row r="1083" spans="2:20">
      <c r="B1083" s="75">
        <v>39119</v>
      </c>
      <c r="C1083" s="477">
        <v>54.156844999999997</v>
      </c>
      <c r="D1083" s="76">
        <v>2952560</v>
      </c>
      <c r="R1083" s="75">
        <v>45426</v>
      </c>
      <c r="S1083" s="477">
        <v>1310.9982910000001</v>
      </c>
      <c r="T1083" s="76">
        <v>3200462</v>
      </c>
    </row>
    <row r="1084" spans="2:20">
      <c r="B1084" s="75">
        <v>39120</v>
      </c>
      <c r="C1084" s="477">
        <v>55.116978000000003</v>
      </c>
      <c r="D1084" s="76">
        <v>3736976</v>
      </c>
      <c r="R1084" s="75">
        <v>45427</v>
      </c>
      <c r="S1084" s="477">
        <v>1322.7581789999999</v>
      </c>
      <c r="T1084" s="76">
        <v>2975965</v>
      </c>
    </row>
    <row r="1085" spans="2:20">
      <c r="B1085" s="75">
        <v>39121</v>
      </c>
      <c r="C1085" s="477">
        <v>54.643532</v>
      </c>
      <c r="D1085" s="76">
        <v>1797888</v>
      </c>
      <c r="R1085" s="75">
        <v>45428</v>
      </c>
      <c r="S1085" s="477">
        <v>1337.8920900000001</v>
      </c>
      <c r="T1085" s="76">
        <v>5055915</v>
      </c>
    </row>
    <row r="1086" spans="2:20">
      <c r="B1086" s="75">
        <v>39122</v>
      </c>
      <c r="C1086" s="477">
        <v>54.424106999999999</v>
      </c>
      <c r="D1086" s="76">
        <v>2911984</v>
      </c>
      <c r="R1086" s="75">
        <v>45429</v>
      </c>
      <c r="S1086" s="477">
        <v>1323.0557859999999</v>
      </c>
      <c r="T1086" s="76">
        <v>2487831</v>
      </c>
    </row>
    <row r="1087" spans="2:20">
      <c r="B1087" s="75">
        <v>39125</v>
      </c>
      <c r="C1087" s="477">
        <v>52.997089000000003</v>
      </c>
      <c r="D1087" s="76">
        <v>1947448</v>
      </c>
      <c r="R1087" s="75">
        <v>45433</v>
      </c>
      <c r="S1087" s="477">
        <v>1331.689697</v>
      </c>
      <c r="T1087" s="76">
        <v>4966721</v>
      </c>
    </row>
    <row r="1088" spans="2:20">
      <c r="B1088" s="75">
        <v>39126</v>
      </c>
      <c r="C1088" s="477">
        <v>53.793906999999997</v>
      </c>
      <c r="D1088" s="76">
        <v>2278992</v>
      </c>
      <c r="R1088" s="75">
        <v>45434</v>
      </c>
      <c r="S1088" s="477">
        <v>1332.830933</v>
      </c>
      <c r="T1088" s="76">
        <v>2390777</v>
      </c>
    </row>
    <row r="1089" spans="2:20">
      <c r="B1089" s="75">
        <v>39127</v>
      </c>
      <c r="C1089" s="477">
        <v>54.630329000000003</v>
      </c>
      <c r="D1089" s="76">
        <v>1658584</v>
      </c>
      <c r="R1089" s="75">
        <v>45435</v>
      </c>
      <c r="S1089" s="477">
        <v>1343.2509769999999</v>
      </c>
      <c r="T1089" s="76">
        <v>3326149</v>
      </c>
    </row>
    <row r="1090" spans="2:20">
      <c r="B1090" s="75">
        <v>39128</v>
      </c>
      <c r="C1090" s="477">
        <v>55.674582999999998</v>
      </c>
      <c r="D1090" s="76">
        <v>5097728</v>
      </c>
      <c r="R1090" s="75">
        <v>45436</v>
      </c>
      <c r="S1090" s="477">
        <v>1334.9644780000001</v>
      </c>
      <c r="T1090" s="76">
        <v>1769966</v>
      </c>
    </row>
    <row r="1091" spans="2:20">
      <c r="B1091" s="75">
        <v>39132</v>
      </c>
      <c r="C1091" s="477">
        <v>57.113112999999998</v>
      </c>
      <c r="D1091" s="76">
        <v>6467096</v>
      </c>
      <c r="R1091" s="75">
        <v>45439</v>
      </c>
      <c r="S1091" s="477">
        <v>1343.0029300000001</v>
      </c>
      <c r="T1091" s="76">
        <v>1942325</v>
      </c>
    </row>
    <row r="1092" spans="2:20">
      <c r="B1092" s="75">
        <v>39133</v>
      </c>
      <c r="C1092" s="477">
        <v>57.212100999999997</v>
      </c>
      <c r="D1092" s="76">
        <v>9256408</v>
      </c>
      <c r="R1092" s="75">
        <v>45440</v>
      </c>
      <c r="S1092" s="477">
        <v>1348.064087</v>
      </c>
      <c r="T1092" s="76">
        <v>2147233</v>
      </c>
    </row>
    <row r="1093" spans="2:20">
      <c r="B1093" s="75">
        <v>39134</v>
      </c>
      <c r="C1093" s="477">
        <v>57.575038999999997</v>
      </c>
      <c r="D1093" s="76">
        <v>9120888</v>
      </c>
      <c r="R1093" s="75">
        <v>45441</v>
      </c>
      <c r="S1093" s="477">
        <v>1342.804443</v>
      </c>
      <c r="T1093" s="76">
        <v>3845920</v>
      </c>
    </row>
    <row r="1094" spans="2:20">
      <c r="B1094" s="75">
        <v>39135</v>
      </c>
      <c r="C1094" s="477">
        <v>56.181064999999997</v>
      </c>
      <c r="D1094" s="76">
        <v>6696896</v>
      </c>
      <c r="R1094" s="75">
        <v>45442</v>
      </c>
      <c r="S1094" s="477">
        <v>1321.716064</v>
      </c>
      <c r="T1094" s="76">
        <v>4150461</v>
      </c>
    </row>
    <row r="1095" spans="2:20">
      <c r="B1095" s="75">
        <v>39136</v>
      </c>
      <c r="C1095" s="477">
        <v>54.511516999999998</v>
      </c>
      <c r="D1095" s="76">
        <v>7107296</v>
      </c>
      <c r="R1095" s="75">
        <v>45443</v>
      </c>
      <c r="S1095" s="477">
        <v>1314.025024</v>
      </c>
      <c r="T1095" s="76">
        <v>10319045</v>
      </c>
    </row>
    <row r="1096" spans="2:20">
      <c r="B1096" s="75">
        <v>39139</v>
      </c>
      <c r="C1096" s="477">
        <v>54.968513000000002</v>
      </c>
      <c r="D1096" s="76">
        <v>7370048</v>
      </c>
      <c r="R1096" s="75">
        <v>45446</v>
      </c>
      <c r="S1096" s="477">
        <v>1304.448486</v>
      </c>
      <c r="T1096" s="76">
        <v>5384064</v>
      </c>
    </row>
    <row r="1097" spans="2:20">
      <c r="B1097" s="75">
        <v>39140</v>
      </c>
      <c r="C1097" s="477">
        <v>54.750743999999997</v>
      </c>
      <c r="D1097" s="76">
        <v>5346896</v>
      </c>
      <c r="R1097" s="75">
        <v>45447</v>
      </c>
      <c r="S1097" s="477">
        <v>1293.63147</v>
      </c>
      <c r="T1097" s="76">
        <v>5447244</v>
      </c>
    </row>
    <row r="1098" spans="2:20">
      <c r="B1098" s="75">
        <v>39141</v>
      </c>
      <c r="C1098" s="477">
        <v>49.562370000000001</v>
      </c>
      <c r="D1098" s="76">
        <v>9723640</v>
      </c>
      <c r="R1098" s="75">
        <v>45448</v>
      </c>
      <c r="S1098" s="477">
        <v>1333.4758300000001</v>
      </c>
      <c r="T1098" s="76">
        <v>3005139</v>
      </c>
    </row>
    <row r="1099" spans="2:20">
      <c r="B1099" s="75">
        <v>39142</v>
      </c>
      <c r="C1099" s="477">
        <v>52.185420999999998</v>
      </c>
      <c r="D1099" s="76">
        <v>7254456</v>
      </c>
      <c r="R1099" s="75">
        <v>45449</v>
      </c>
      <c r="S1099" s="477">
        <v>1386.866577</v>
      </c>
      <c r="T1099" s="76">
        <v>5936709</v>
      </c>
    </row>
    <row r="1100" spans="2:20">
      <c r="B1100" s="75">
        <v>39143</v>
      </c>
      <c r="C1100" s="477">
        <v>52.127701000000002</v>
      </c>
      <c r="D1100" s="76">
        <v>5805104</v>
      </c>
      <c r="R1100" s="75">
        <v>45450</v>
      </c>
      <c r="S1100" s="477">
        <v>1420.6079099999999</v>
      </c>
      <c r="T1100" s="76">
        <v>5884025</v>
      </c>
    </row>
    <row r="1101" spans="2:20">
      <c r="B1101" s="75">
        <v>39146</v>
      </c>
      <c r="C1101" s="477">
        <v>50.167834999999997</v>
      </c>
      <c r="D1101" s="76">
        <v>7298608</v>
      </c>
      <c r="R1101" s="75">
        <v>45453</v>
      </c>
      <c r="S1101" s="477">
        <v>1407.9548339999999</v>
      </c>
      <c r="T1101" s="76">
        <v>3293739</v>
      </c>
    </row>
    <row r="1102" spans="2:20">
      <c r="B1102" s="75">
        <v>39147</v>
      </c>
      <c r="C1102" s="477">
        <v>51.603076999999999</v>
      </c>
      <c r="D1102" s="76">
        <v>9609960</v>
      </c>
      <c r="R1102" s="75">
        <v>45454</v>
      </c>
      <c r="S1102" s="477">
        <v>1417.928467</v>
      </c>
      <c r="T1102" s="76">
        <v>2269082</v>
      </c>
    </row>
    <row r="1103" spans="2:20">
      <c r="B1103" s="75">
        <v>39148</v>
      </c>
      <c r="C1103" s="477">
        <v>51.146118000000001</v>
      </c>
      <c r="D1103" s="76">
        <v>6077808</v>
      </c>
      <c r="R1103" s="75">
        <v>45455</v>
      </c>
      <c r="S1103" s="477">
        <v>1427.8027340000001</v>
      </c>
      <c r="T1103" s="76">
        <v>5990861</v>
      </c>
    </row>
    <row r="1104" spans="2:20">
      <c r="B1104" s="75">
        <v>39149</v>
      </c>
      <c r="C1104" s="477">
        <v>52.061680000000003</v>
      </c>
      <c r="D1104" s="76">
        <v>7873688</v>
      </c>
      <c r="R1104" s="75">
        <v>45456</v>
      </c>
      <c r="S1104" s="477">
        <v>1433.161621</v>
      </c>
      <c r="T1104" s="76">
        <v>4232861</v>
      </c>
    </row>
    <row r="1105" spans="2:20">
      <c r="B1105" s="75">
        <v>39150</v>
      </c>
      <c r="C1105" s="477">
        <v>51.525562000000001</v>
      </c>
      <c r="D1105" s="76">
        <v>8621840</v>
      </c>
      <c r="R1105" s="75">
        <v>45457</v>
      </c>
      <c r="S1105" s="477">
        <v>1420.1613769999999</v>
      </c>
      <c r="T1105" s="76">
        <v>3065114</v>
      </c>
    </row>
    <row r="1106" spans="2:20">
      <c r="B1106" s="75">
        <v>39153</v>
      </c>
      <c r="C1106" s="477">
        <v>52.782612</v>
      </c>
      <c r="D1106" s="76">
        <v>13327144</v>
      </c>
      <c r="R1106" s="75">
        <v>45461</v>
      </c>
      <c r="S1106" s="477">
        <v>1426.264404</v>
      </c>
      <c r="T1106" s="76">
        <v>2223029</v>
      </c>
    </row>
    <row r="1107" spans="2:20">
      <c r="B1107" s="75">
        <v>39154</v>
      </c>
      <c r="C1107" s="477">
        <v>52.886538999999999</v>
      </c>
      <c r="D1107" s="76">
        <v>9625720</v>
      </c>
      <c r="R1107" s="75">
        <v>45462</v>
      </c>
      <c r="S1107" s="477">
        <v>1434.8486330000001</v>
      </c>
      <c r="T1107" s="76">
        <v>3117522</v>
      </c>
    </row>
    <row r="1108" spans="2:20">
      <c r="B1108" s="75">
        <v>39155</v>
      </c>
      <c r="C1108" s="477">
        <v>52.015498999999998</v>
      </c>
      <c r="D1108" s="76">
        <v>10477776</v>
      </c>
      <c r="R1108" s="75">
        <v>45463</v>
      </c>
      <c r="S1108" s="477">
        <v>1432.466919</v>
      </c>
      <c r="T1108" s="76">
        <v>3163919</v>
      </c>
    </row>
    <row r="1109" spans="2:20">
      <c r="B1109" s="75">
        <v>39156</v>
      </c>
      <c r="C1109" s="477">
        <v>51.108170000000001</v>
      </c>
      <c r="D1109" s="76">
        <v>9996928</v>
      </c>
      <c r="R1109" s="75">
        <v>45464</v>
      </c>
      <c r="S1109" s="477">
        <v>1436.833496</v>
      </c>
      <c r="T1109" s="76">
        <v>6489262</v>
      </c>
    </row>
    <row r="1110" spans="2:20">
      <c r="B1110" s="75">
        <v>39157</v>
      </c>
      <c r="C1110" s="477">
        <v>49.309970999999997</v>
      </c>
      <c r="D1110" s="76">
        <v>4165552</v>
      </c>
      <c r="R1110" s="75">
        <v>45467</v>
      </c>
      <c r="S1110" s="477">
        <v>1429.8867190000001</v>
      </c>
      <c r="T1110" s="76">
        <v>1988692</v>
      </c>
    </row>
    <row r="1111" spans="2:20">
      <c r="B1111" s="75">
        <v>39160</v>
      </c>
      <c r="C1111" s="477">
        <v>50.044105999999999</v>
      </c>
      <c r="D1111" s="76">
        <v>3725708</v>
      </c>
      <c r="R1111" s="75">
        <v>45468</v>
      </c>
      <c r="S1111" s="477">
        <v>1436.9326169999999</v>
      </c>
      <c r="T1111" s="76">
        <v>2079037</v>
      </c>
    </row>
    <row r="1112" spans="2:20">
      <c r="B1112" s="75">
        <v>39161</v>
      </c>
      <c r="C1112" s="477">
        <v>49.755405000000003</v>
      </c>
      <c r="D1112" s="76">
        <v>3624028</v>
      </c>
      <c r="R1112" s="75">
        <v>45469</v>
      </c>
      <c r="S1112" s="477">
        <v>1432.714966</v>
      </c>
      <c r="T1112" s="76">
        <v>1917424</v>
      </c>
    </row>
    <row r="1113" spans="2:20">
      <c r="B1113" s="75">
        <v>39162</v>
      </c>
      <c r="C1113" s="477">
        <v>49.004764999999999</v>
      </c>
      <c r="D1113" s="76">
        <v>3537280</v>
      </c>
      <c r="R1113" s="75">
        <v>45470</v>
      </c>
      <c r="S1113" s="477">
        <v>1443.8298339999999</v>
      </c>
      <c r="T1113" s="76">
        <v>6613193</v>
      </c>
    </row>
    <row r="1114" spans="2:20">
      <c r="B1114" s="75">
        <v>39163</v>
      </c>
      <c r="C1114" s="477">
        <v>48.848064000000001</v>
      </c>
      <c r="D1114" s="76">
        <v>5520168</v>
      </c>
      <c r="R1114" s="75">
        <v>45471</v>
      </c>
      <c r="S1114" s="477">
        <v>1448.494019</v>
      </c>
      <c r="T1114" s="76">
        <v>4943575</v>
      </c>
    </row>
    <row r="1115" spans="2:20">
      <c r="B1115" s="75">
        <v>39164</v>
      </c>
      <c r="C1115" s="477">
        <v>49.986339999999998</v>
      </c>
      <c r="D1115" s="76">
        <v>6302832</v>
      </c>
      <c r="R1115" s="75">
        <v>45474</v>
      </c>
      <c r="S1115" s="477">
        <v>1457.673706</v>
      </c>
      <c r="T1115" s="76">
        <v>3723295</v>
      </c>
    </row>
    <row r="1116" spans="2:20">
      <c r="B1116" s="75">
        <v>39167</v>
      </c>
      <c r="C1116" s="477">
        <v>49.590439000000003</v>
      </c>
      <c r="D1116" s="76">
        <v>5725480</v>
      </c>
      <c r="R1116" s="75">
        <v>45475</v>
      </c>
      <c r="S1116" s="477">
        <v>1469.532837</v>
      </c>
      <c r="T1116" s="76">
        <v>3811366</v>
      </c>
    </row>
    <row r="1117" spans="2:20">
      <c r="B1117" s="75">
        <v>39169</v>
      </c>
      <c r="C1117" s="477">
        <v>47.412815000000002</v>
      </c>
      <c r="D1117" s="76">
        <v>7028708</v>
      </c>
      <c r="R1117" s="75">
        <v>45476</v>
      </c>
      <c r="S1117" s="477">
        <v>1469.7312010000001</v>
      </c>
      <c r="T1117" s="76">
        <v>2070876</v>
      </c>
    </row>
    <row r="1118" spans="2:20">
      <c r="B1118" s="75">
        <v>39170</v>
      </c>
      <c r="C1118" s="477">
        <v>49.557429999999997</v>
      </c>
      <c r="D1118" s="76">
        <v>18718836</v>
      </c>
      <c r="R1118" s="75">
        <v>45477</v>
      </c>
      <c r="S1118" s="477">
        <v>1510.7666019999999</v>
      </c>
      <c r="T1118" s="76">
        <v>6822557</v>
      </c>
    </row>
    <row r="1119" spans="2:20">
      <c r="B1119" s="75">
        <v>39171</v>
      </c>
      <c r="C1119" s="477">
        <v>48.072693000000001</v>
      </c>
      <c r="D1119" s="76">
        <v>2919636</v>
      </c>
      <c r="R1119" s="75">
        <v>45478</v>
      </c>
      <c r="S1119" s="477">
        <v>1507.839111</v>
      </c>
      <c r="T1119" s="76">
        <v>3061687</v>
      </c>
    </row>
    <row r="1120" spans="2:20">
      <c r="B1120" s="75">
        <v>39174</v>
      </c>
      <c r="C1120" s="477">
        <v>44.954712000000001</v>
      </c>
      <c r="D1120" s="76">
        <v>2080272</v>
      </c>
      <c r="R1120" s="75">
        <v>45481</v>
      </c>
      <c r="S1120" s="477">
        <v>1521.732544</v>
      </c>
      <c r="T1120" s="76">
        <v>2939620</v>
      </c>
    </row>
    <row r="1121" spans="2:20">
      <c r="B1121" s="75">
        <v>39175</v>
      </c>
      <c r="C1121" s="477">
        <v>45.911560000000001</v>
      </c>
      <c r="D1121" s="76">
        <v>1605392</v>
      </c>
      <c r="R1121" s="75">
        <v>45482</v>
      </c>
      <c r="S1121" s="477">
        <v>1519.4499510000001</v>
      </c>
      <c r="T1121" s="76">
        <v>2658608</v>
      </c>
    </row>
    <row r="1122" spans="2:20">
      <c r="B1122" s="75">
        <v>39176</v>
      </c>
      <c r="C1122" s="477">
        <v>47.528275000000001</v>
      </c>
      <c r="D1122" s="76">
        <v>5740044</v>
      </c>
      <c r="R1122" s="75">
        <v>45483</v>
      </c>
      <c r="S1122" s="477">
        <v>1498.4609379999999</v>
      </c>
      <c r="T1122" s="76">
        <v>3507096</v>
      </c>
    </row>
    <row r="1123" spans="2:20">
      <c r="B1123" s="75">
        <v>39177</v>
      </c>
      <c r="C1123" s="477">
        <v>47.643763999999997</v>
      </c>
      <c r="D1123" s="76">
        <v>3020796</v>
      </c>
      <c r="R1123" s="75">
        <v>45484</v>
      </c>
      <c r="S1123" s="477">
        <v>1500.3961179999999</v>
      </c>
      <c r="T1123" s="76">
        <v>3304053</v>
      </c>
    </row>
    <row r="1124" spans="2:20">
      <c r="B1124" s="75">
        <v>39181</v>
      </c>
      <c r="C1124" s="477">
        <v>48.476855999999998</v>
      </c>
      <c r="D1124" s="76">
        <v>2055760</v>
      </c>
      <c r="R1124" s="75">
        <v>45485</v>
      </c>
      <c r="S1124" s="477">
        <v>1548.3286129999999</v>
      </c>
      <c r="T1124" s="76">
        <v>6430647</v>
      </c>
    </row>
    <row r="1125" spans="2:20">
      <c r="B1125" s="75">
        <v>39182</v>
      </c>
      <c r="C1125" s="477">
        <v>47.792233000000003</v>
      </c>
      <c r="D1125" s="76">
        <v>3469088</v>
      </c>
      <c r="R1125" s="75">
        <v>45488</v>
      </c>
      <c r="S1125" s="477">
        <v>1557.6571039999999</v>
      </c>
      <c r="T1125" s="76">
        <v>10337489</v>
      </c>
    </row>
    <row r="1126" spans="2:20">
      <c r="B1126" s="75">
        <v>39183</v>
      </c>
      <c r="C1126" s="477">
        <v>47.355057000000002</v>
      </c>
      <c r="D1126" s="76">
        <v>3099364</v>
      </c>
      <c r="R1126" s="75">
        <v>45489</v>
      </c>
      <c r="S1126" s="477">
        <v>1557.607544</v>
      </c>
      <c r="T1126" s="76">
        <v>3540650</v>
      </c>
    </row>
    <row r="1127" spans="2:20">
      <c r="B1127" s="75">
        <v>39184</v>
      </c>
      <c r="C1127" s="477">
        <v>47.445796999999999</v>
      </c>
      <c r="D1127" s="76">
        <v>4799100</v>
      </c>
      <c r="R1127" s="75">
        <v>45491</v>
      </c>
      <c r="S1127" s="477">
        <v>1582.417236</v>
      </c>
      <c r="T1127" s="76">
        <v>4399468</v>
      </c>
    </row>
    <row r="1128" spans="2:20">
      <c r="B1128" s="75">
        <v>39185</v>
      </c>
      <c r="C1128" s="477">
        <v>50.844219000000002</v>
      </c>
      <c r="D1128" s="76">
        <v>9276276</v>
      </c>
      <c r="R1128" s="75">
        <v>45492</v>
      </c>
      <c r="S1128" s="477">
        <v>1582.417236</v>
      </c>
      <c r="T1128" s="76">
        <v>5633838</v>
      </c>
    </row>
    <row r="1129" spans="2:20">
      <c r="B1129" s="75">
        <v>39188</v>
      </c>
      <c r="C1129" s="477">
        <v>50.943184000000002</v>
      </c>
      <c r="D1129" s="76">
        <v>5631884</v>
      </c>
      <c r="R1129" s="75">
        <v>45495</v>
      </c>
      <c r="S1129" s="477">
        <v>1565.099976</v>
      </c>
      <c r="T1129" s="76">
        <v>2704495</v>
      </c>
    </row>
    <row r="1130" spans="2:20">
      <c r="B1130" s="75">
        <v>39189</v>
      </c>
      <c r="C1130" s="477">
        <v>49.681168</v>
      </c>
      <c r="D1130" s="76">
        <v>3650772</v>
      </c>
      <c r="R1130" s="75">
        <v>45496</v>
      </c>
      <c r="S1130" s="477">
        <v>1598.349976</v>
      </c>
      <c r="T1130" s="76">
        <v>2907674</v>
      </c>
    </row>
    <row r="1131" spans="2:20">
      <c r="B1131" s="75">
        <v>39190</v>
      </c>
      <c r="C1131" s="477">
        <v>53.335262</v>
      </c>
      <c r="D1131" s="76">
        <v>13205644</v>
      </c>
      <c r="R1131" s="75">
        <v>45497</v>
      </c>
      <c r="S1131" s="477">
        <v>1583.6999510000001</v>
      </c>
      <c r="T1131" s="76">
        <v>2484191</v>
      </c>
    </row>
    <row r="1132" spans="2:20">
      <c r="B1132" s="75">
        <v>39191</v>
      </c>
      <c r="C1132" s="477">
        <v>53.186798000000003</v>
      </c>
      <c r="D1132" s="76">
        <v>7592500</v>
      </c>
    </row>
    <row r="1133" spans="2:20">
      <c r="B1133" s="75">
        <v>39192</v>
      </c>
      <c r="C1133" s="477">
        <v>55.306679000000003</v>
      </c>
      <c r="D1133" s="76">
        <v>10918640</v>
      </c>
    </row>
    <row r="1134" spans="2:20">
      <c r="B1134" s="75">
        <v>39195</v>
      </c>
      <c r="C1134" s="477">
        <v>54.593048000000003</v>
      </c>
      <c r="D1134" s="76">
        <v>6027712</v>
      </c>
    </row>
    <row r="1135" spans="2:20">
      <c r="B1135" s="75">
        <v>39196</v>
      </c>
      <c r="C1135" s="477">
        <v>55.680107</v>
      </c>
      <c r="D1135" s="76">
        <v>5322332</v>
      </c>
    </row>
    <row r="1136" spans="2:20">
      <c r="B1136" s="75">
        <v>39197</v>
      </c>
      <c r="C1136" s="477">
        <v>55.381393000000003</v>
      </c>
      <c r="D1136" s="76">
        <v>3259884</v>
      </c>
    </row>
    <row r="1137" spans="2:4">
      <c r="B1137" s="75">
        <v>39198</v>
      </c>
      <c r="C1137" s="477">
        <v>54.028778000000003</v>
      </c>
      <c r="D1137" s="76">
        <v>5589004</v>
      </c>
    </row>
    <row r="1138" spans="2:4">
      <c r="B1138" s="75">
        <v>39199</v>
      </c>
      <c r="C1138" s="477">
        <v>54.244540999999998</v>
      </c>
      <c r="D1138" s="76">
        <v>2563224</v>
      </c>
    </row>
    <row r="1139" spans="2:4">
      <c r="B1139" s="75">
        <v>39202</v>
      </c>
      <c r="C1139" s="477">
        <v>55.472656000000001</v>
      </c>
      <c r="D1139" s="76">
        <v>4512356</v>
      </c>
    </row>
    <row r="1140" spans="2:4">
      <c r="B1140" s="75">
        <v>39205</v>
      </c>
      <c r="C1140" s="477">
        <v>56.858429000000001</v>
      </c>
      <c r="D1140" s="76">
        <v>8471540</v>
      </c>
    </row>
    <row r="1141" spans="2:4">
      <c r="B1141" s="75">
        <v>39206</v>
      </c>
      <c r="C1141" s="477">
        <v>56.285851000000001</v>
      </c>
      <c r="D1141" s="76">
        <v>1849708</v>
      </c>
    </row>
    <row r="1142" spans="2:4">
      <c r="B1142" s="75">
        <v>39209</v>
      </c>
      <c r="C1142" s="477">
        <v>55.978828</v>
      </c>
      <c r="D1142" s="76">
        <v>2197624</v>
      </c>
    </row>
    <row r="1143" spans="2:4">
      <c r="B1143" s="75">
        <v>39210</v>
      </c>
      <c r="C1143" s="477">
        <v>55.032859999999999</v>
      </c>
      <c r="D1143" s="76">
        <v>2158856</v>
      </c>
    </row>
    <row r="1144" spans="2:4">
      <c r="B1144" s="75">
        <v>39211</v>
      </c>
      <c r="C1144" s="477">
        <v>54.211329999999997</v>
      </c>
      <c r="D1144" s="76">
        <v>1709812</v>
      </c>
    </row>
    <row r="1145" spans="2:4">
      <c r="B1145" s="75">
        <v>39212</v>
      </c>
      <c r="C1145" s="477">
        <v>53.962401999999997</v>
      </c>
      <c r="D1145" s="76">
        <v>3178040</v>
      </c>
    </row>
    <row r="1146" spans="2:4">
      <c r="B1146" s="75">
        <v>39213</v>
      </c>
      <c r="C1146" s="477">
        <v>54.891795999999999</v>
      </c>
      <c r="D1146" s="76">
        <v>5434308</v>
      </c>
    </row>
    <row r="1147" spans="2:4">
      <c r="B1147" s="75">
        <v>39216</v>
      </c>
      <c r="C1147" s="477">
        <v>54.792197999999999</v>
      </c>
      <c r="D1147" s="76">
        <v>1727764</v>
      </c>
    </row>
    <row r="1148" spans="2:4">
      <c r="B1148" s="75">
        <v>39217</v>
      </c>
      <c r="C1148" s="477">
        <v>54.850296</v>
      </c>
      <c r="D1148" s="76">
        <v>1274560</v>
      </c>
    </row>
    <row r="1149" spans="2:4">
      <c r="B1149" s="75">
        <v>39218</v>
      </c>
      <c r="C1149" s="477">
        <v>56.012023999999997</v>
      </c>
      <c r="D1149" s="76">
        <v>2640332</v>
      </c>
    </row>
    <row r="1150" spans="2:4">
      <c r="B1150" s="75">
        <v>39219</v>
      </c>
      <c r="C1150" s="477">
        <v>57.555466000000003</v>
      </c>
      <c r="D1150" s="76">
        <v>10271416</v>
      </c>
    </row>
    <row r="1151" spans="2:4">
      <c r="B1151" s="75">
        <v>39220</v>
      </c>
      <c r="C1151" s="477">
        <v>58.650841</v>
      </c>
      <c r="D1151" s="76">
        <v>5580488</v>
      </c>
    </row>
    <row r="1152" spans="2:4">
      <c r="B1152" s="75">
        <v>39223</v>
      </c>
      <c r="C1152" s="477">
        <v>57.887394</v>
      </c>
      <c r="D1152" s="76">
        <v>9287508</v>
      </c>
    </row>
    <row r="1153" spans="2:4">
      <c r="B1153" s="75">
        <v>39224</v>
      </c>
      <c r="C1153" s="477">
        <v>57.215271000000001</v>
      </c>
      <c r="D1153" s="76">
        <v>4632836</v>
      </c>
    </row>
    <row r="1154" spans="2:4">
      <c r="B1154" s="75">
        <v>39225</v>
      </c>
      <c r="C1154" s="477">
        <v>55.364792000000001</v>
      </c>
      <c r="D1154" s="76">
        <v>1740232</v>
      </c>
    </row>
    <row r="1155" spans="2:4">
      <c r="B1155" s="75">
        <v>39226</v>
      </c>
      <c r="C1155" s="477">
        <v>56.410331999999997</v>
      </c>
      <c r="D1155" s="76">
        <v>2327920</v>
      </c>
    </row>
    <row r="1156" spans="2:4">
      <c r="B1156" s="75">
        <v>39227</v>
      </c>
      <c r="C1156" s="477">
        <v>58.119736000000003</v>
      </c>
      <c r="D1156" s="76">
        <v>3437520</v>
      </c>
    </row>
    <row r="1157" spans="2:4">
      <c r="B1157" s="75">
        <v>39230</v>
      </c>
      <c r="C1157" s="477">
        <v>57.223548999999998</v>
      </c>
      <c r="D1157" s="76">
        <v>3117176</v>
      </c>
    </row>
    <row r="1158" spans="2:4">
      <c r="B1158" s="75">
        <v>39231</v>
      </c>
      <c r="C1158" s="477">
        <v>56.891627999999997</v>
      </c>
      <c r="D1158" s="76">
        <v>3729080</v>
      </c>
    </row>
    <row r="1159" spans="2:4">
      <c r="B1159" s="75">
        <v>39232</v>
      </c>
      <c r="C1159" s="477">
        <v>57.090755000000001</v>
      </c>
      <c r="D1159" s="76">
        <v>8652844</v>
      </c>
    </row>
    <row r="1160" spans="2:4">
      <c r="B1160" s="75">
        <v>39233</v>
      </c>
      <c r="C1160" s="477">
        <v>57.132271000000003</v>
      </c>
      <c r="D1160" s="76">
        <v>5183568</v>
      </c>
    </row>
    <row r="1161" spans="2:4">
      <c r="B1161" s="75">
        <v>39237</v>
      </c>
      <c r="C1161" s="477">
        <v>56.70908</v>
      </c>
      <c r="D1161" s="76">
        <v>1773280</v>
      </c>
    </row>
    <row r="1162" spans="2:4">
      <c r="B1162" s="75">
        <v>39238</v>
      </c>
      <c r="C1162" s="477">
        <v>56.783755999999997</v>
      </c>
      <c r="D1162" s="76">
        <v>3131072</v>
      </c>
    </row>
    <row r="1163" spans="2:4">
      <c r="B1163" s="75">
        <v>39239</v>
      </c>
      <c r="C1163" s="477">
        <v>56.111614000000003</v>
      </c>
      <c r="D1163" s="76">
        <v>3476580</v>
      </c>
    </row>
    <row r="1164" spans="2:4">
      <c r="B1164" s="75">
        <v>39240</v>
      </c>
      <c r="C1164" s="477">
        <v>57.713154000000003</v>
      </c>
      <c r="D1164" s="76">
        <v>4614032</v>
      </c>
    </row>
    <row r="1165" spans="2:4">
      <c r="B1165" s="75">
        <v>39241</v>
      </c>
      <c r="C1165" s="477">
        <v>57.962059000000004</v>
      </c>
      <c r="D1165" s="76">
        <v>4608820</v>
      </c>
    </row>
    <row r="1166" spans="2:4">
      <c r="B1166" s="75">
        <v>39244</v>
      </c>
      <c r="C1166" s="477">
        <v>57.306507000000003</v>
      </c>
      <c r="D1166" s="76">
        <v>8581456</v>
      </c>
    </row>
    <row r="1167" spans="2:4">
      <c r="B1167" s="75">
        <v>39245</v>
      </c>
      <c r="C1167" s="477">
        <v>56.277560999999999</v>
      </c>
      <c r="D1167" s="76">
        <v>1834148</v>
      </c>
    </row>
    <row r="1168" spans="2:4">
      <c r="B1168" s="75">
        <v>39246</v>
      </c>
      <c r="C1168" s="477">
        <v>56.343955999999999</v>
      </c>
      <c r="D1168" s="76">
        <v>2864256</v>
      </c>
    </row>
    <row r="1169" spans="2:4">
      <c r="B1169" s="75">
        <v>39247</v>
      </c>
      <c r="C1169" s="477">
        <v>56.509914000000002</v>
      </c>
      <c r="D1169" s="76">
        <v>2822824</v>
      </c>
    </row>
    <row r="1170" spans="2:4">
      <c r="B1170" s="75">
        <v>39248</v>
      </c>
      <c r="C1170" s="477">
        <v>56.028632999999999</v>
      </c>
      <c r="D1170" s="76">
        <v>2172540</v>
      </c>
    </row>
    <row r="1171" spans="2:4">
      <c r="B1171" s="75">
        <v>39251</v>
      </c>
      <c r="C1171" s="477">
        <v>55.929070000000003</v>
      </c>
      <c r="D1171" s="76">
        <v>2293340</v>
      </c>
    </row>
    <row r="1172" spans="2:4">
      <c r="B1172" s="75">
        <v>39252</v>
      </c>
      <c r="C1172" s="477">
        <v>55.763095999999997</v>
      </c>
      <c r="D1172" s="76">
        <v>2224868</v>
      </c>
    </row>
    <row r="1173" spans="2:4">
      <c r="B1173" s="75">
        <v>39253</v>
      </c>
      <c r="C1173" s="477">
        <v>55.970554</v>
      </c>
      <c r="D1173" s="76">
        <v>2063228</v>
      </c>
    </row>
    <row r="1174" spans="2:4">
      <c r="B1174" s="75">
        <v>39254</v>
      </c>
      <c r="C1174" s="477">
        <v>55.588810000000002</v>
      </c>
      <c r="D1174" s="76">
        <v>1212340</v>
      </c>
    </row>
    <row r="1175" spans="2:4">
      <c r="B1175" s="75">
        <v>39255</v>
      </c>
      <c r="C1175" s="477">
        <v>54.817123000000002</v>
      </c>
      <c r="D1175" s="76">
        <v>1462528</v>
      </c>
    </row>
    <row r="1176" spans="2:4">
      <c r="B1176" s="75">
        <v>39258</v>
      </c>
      <c r="C1176" s="477">
        <v>53.846240999999999</v>
      </c>
      <c r="D1176" s="76">
        <v>1378436</v>
      </c>
    </row>
    <row r="1177" spans="2:4">
      <c r="B1177" s="75">
        <v>39259</v>
      </c>
      <c r="C1177" s="477">
        <v>54.526679999999999</v>
      </c>
      <c r="D1177" s="76">
        <v>2828452</v>
      </c>
    </row>
    <row r="1178" spans="2:4">
      <c r="B1178" s="75">
        <v>39260</v>
      </c>
      <c r="C1178" s="477">
        <v>54.800499000000002</v>
      </c>
      <c r="D1178" s="76">
        <v>2583988</v>
      </c>
    </row>
    <row r="1179" spans="2:4">
      <c r="B1179" s="75">
        <v>39261</v>
      </c>
      <c r="C1179" s="477">
        <v>55.605423000000002</v>
      </c>
      <c r="D1179" s="76">
        <v>3122580</v>
      </c>
    </row>
    <row r="1180" spans="2:4">
      <c r="B1180" s="75">
        <v>39262</v>
      </c>
      <c r="C1180" s="477">
        <v>57.082484999999998</v>
      </c>
      <c r="D1180" s="76">
        <v>4098500</v>
      </c>
    </row>
    <row r="1181" spans="2:4">
      <c r="B1181" s="75">
        <v>39265</v>
      </c>
      <c r="C1181" s="477">
        <v>55.854351000000001</v>
      </c>
      <c r="D1181" s="76">
        <v>1125068</v>
      </c>
    </row>
    <row r="1182" spans="2:4">
      <c r="B1182" s="75">
        <v>39266</v>
      </c>
      <c r="C1182" s="477">
        <v>55.622013000000003</v>
      </c>
      <c r="D1182" s="76">
        <v>1108912</v>
      </c>
    </row>
    <row r="1183" spans="2:4">
      <c r="B1183" s="75">
        <v>39267</v>
      </c>
      <c r="C1183" s="477">
        <v>55.173920000000003</v>
      </c>
      <c r="D1183" s="76">
        <v>1712888</v>
      </c>
    </row>
    <row r="1184" spans="2:4">
      <c r="B1184" s="75">
        <v>39268</v>
      </c>
      <c r="C1184" s="477">
        <v>54.866878999999997</v>
      </c>
      <c r="D1184" s="76">
        <v>699036</v>
      </c>
    </row>
    <row r="1185" spans="2:4">
      <c r="B1185" s="75">
        <v>39269</v>
      </c>
      <c r="C1185" s="477">
        <v>56.045219000000003</v>
      </c>
      <c r="D1185" s="76">
        <v>2916196</v>
      </c>
    </row>
    <row r="1186" spans="2:4">
      <c r="B1186" s="75">
        <v>39272</v>
      </c>
      <c r="C1186" s="477">
        <v>56.609504999999999</v>
      </c>
      <c r="D1186" s="76">
        <v>1951380</v>
      </c>
    </row>
    <row r="1187" spans="2:4">
      <c r="B1187" s="75">
        <v>39273</v>
      </c>
      <c r="C1187" s="477">
        <v>56.750557000000001</v>
      </c>
      <c r="D1187" s="76">
        <v>3563332</v>
      </c>
    </row>
    <row r="1188" spans="2:4">
      <c r="B1188" s="75">
        <v>39274</v>
      </c>
      <c r="C1188" s="477">
        <v>56.045219000000003</v>
      </c>
      <c r="D1188" s="76">
        <v>3891008</v>
      </c>
    </row>
    <row r="1189" spans="2:4">
      <c r="B1189" s="75">
        <v>39275</v>
      </c>
      <c r="C1189" s="477">
        <v>55.638638</v>
      </c>
      <c r="D1189" s="76">
        <v>1590684</v>
      </c>
    </row>
    <row r="1190" spans="2:4">
      <c r="B1190" s="75">
        <v>39276</v>
      </c>
      <c r="C1190" s="477">
        <v>55.555633999999998</v>
      </c>
      <c r="D1190" s="76">
        <v>1776028</v>
      </c>
    </row>
    <row r="1191" spans="2:4">
      <c r="B1191" s="75">
        <v>39279</v>
      </c>
      <c r="C1191" s="477">
        <v>54.269440000000003</v>
      </c>
      <c r="D1191" s="76">
        <v>2337948</v>
      </c>
    </row>
    <row r="1192" spans="2:4">
      <c r="B1192" s="75">
        <v>39280</v>
      </c>
      <c r="C1192" s="477">
        <v>55.912457000000003</v>
      </c>
      <c r="D1192" s="76">
        <v>3814700</v>
      </c>
    </row>
    <row r="1193" spans="2:4">
      <c r="B1193" s="75">
        <v>39281</v>
      </c>
      <c r="C1193" s="477">
        <v>55.198825999999997</v>
      </c>
      <c r="D1193" s="76">
        <v>1299900</v>
      </c>
    </row>
    <row r="1194" spans="2:4">
      <c r="B1194" s="75">
        <v>39282</v>
      </c>
      <c r="C1194" s="477">
        <v>54.169868000000001</v>
      </c>
      <c r="D1194" s="76">
        <v>1594300</v>
      </c>
    </row>
    <row r="1195" spans="2:4">
      <c r="B1195" s="75">
        <v>39283</v>
      </c>
      <c r="C1195" s="477">
        <v>54.136662000000001</v>
      </c>
      <c r="D1195" s="76">
        <v>2527016</v>
      </c>
    </row>
    <row r="1196" spans="2:4">
      <c r="B1196" s="75">
        <v>39286</v>
      </c>
      <c r="C1196" s="477">
        <v>53.340049999999998</v>
      </c>
      <c r="D1196" s="76">
        <v>2970736</v>
      </c>
    </row>
    <row r="1197" spans="2:4">
      <c r="B1197" s="75">
        <v>39287</v>
      </c>
      <c r="C1197" s="477">
        <v>52.352589000000002</v>
      </c>
      <c r="D1197" s="76">
        <v>3164868</v>
      </c>
    </row>
    <row r="1198" spans="2:4">
      <c r="B1198" s="75">
        <v>39288</v>
      </c>
      <c r="C1198" s="477">
        <v>53.016426000000003</v>
      </c>
      <c r="D1198" s="76">
        <v>4881912</v>
      </c>
    </row>
    <row r="1199" spans="2:4">
      <c r="B1199" s="75">
        <v>39289</v>
      </c>
      <c r="C1199" s="477">
        <v>54.518397999999998</v>
      </c>
      <c r="D1199" s="76">
        <v>4781992</v>
      </c>
    </row>
    <row r="1200" spans="2:4">
      <c r="B1200" s="75">
        <v>39290</v>
      </c>
      <c r="C1200" s="477">
        <v>51.688724999999998</v>
      </c>
      <c r="D1200" s="76">
        <v>1986684</v>
      </c>
    </row>
    <row r="1201" spans="2:4">
      <c r="B1201" s="75">
        <v>39293</v>
      </c>
      <c r="C1201" s="477">
        <v>51.041480999999997</v>
      </c>
      <c r="D1201" s="76">
        <v>3376260</v>
      </c>
    </row>
    <row r="1202" spans="2:4">
      <c r="B1202" s="75">
        <v>39294</v>
      </c>
      <c r="C1202" s="477">
        <v>52.020653000000003</v>
      </c>
      <c r="D1202" s="76">
        <v>3078408</v>
      </c>
    </row>
    <row r="1203" spans="2:4">
      <c r="B1203" s="75">
        <v>39295</v>
      </c>
      <c r="C1203" s="477">
        <v>49.456553999999997</v>
      </c>
      <c r="D1203" s="76">
        <v>5791476</v>
      </c>
    </row>
    <row r="1204" spans="2:4">
      <c r="B1204" s="75">
        <v>39296</v>
      </c>
      <c r="C1204" s="477">
        <v>49.456553999999997</v>
      </c>
      <c r="D1204" s="76">
        <v>2236860</v>
      </c>
    </row>
    <row r="1205" spans="2:4">
      <c r="B1205" s="75">
        <v>39297</v>
      </c>
      <c r="C1205" s="477">
        <v>49.514645000000002</v>
      </c>
      <c r="D1205" s="76">
        <v>1891976</v>
      </c>
    </row>
    <row r="1206" spans="2:4">
      <c r="B1206" s="75">
        <v>39300</v>
      </c>
      <c r="C1206" s="477">
        <v>49.390160000000002</v>
      </c>
      <c r="D1206" s="76">
        <v>2439640</v>
      </c>
    </row>
    <row r="1207" spans="2:4">
      <c r="B1207" s="75">
        <v>39301</v>
      </c>
      <c r="C1207" s="477">
        <v>49.564422999999998</v>
      </c>
      <c r="D1207" s="76">
        <v>2229236</v>
      </c>
    </row>
    <row r="1208" spans="2:4">
      <c r="B1208" s="75">
        <v>39302</v>
      </c>
      <c r="C1208" s="477">
        <v>52.501930000000002</v>
      </c>
      <c r="D1208" s="76">
        <v>3586088</v>
      </c>
    </row>
    <row r="1209" spans="2:4">
      <c r="B1209" s="75">
        <v>39303</v>
      </c>
      <c r="C1209" s="477">
        <v>51.680424000000002</v>
      </c>
      <c r="D1209" s="76">
        <v>3527768</v>
      </c>
    </row>
    <row r="1210" spans="2:4">
      <c r="B1210" s="75">
        <v>39304</v>
      </c>
      <c r="C1210" s="477">
        <v>52.891953000000001</v>
      </c>
      <c r="D1210" s="76">
        <v>5447112</v>
      </c>
    </row>
    <row r="1211" spans="2:4">
      <c r="B1211" s="75">
        <v>39307</v>
      </c>
      <c r="C1211" s="477">
        <v>52.684502000000002</v>
      </c>
      <c r="D1211" s="76">
        <v>3132356</v>
      </c>
    </row>
    <row r="1212" spans="2:4">
      <c r="B1212" s="75">
        <v>39308</v>
      </c>
      <c r="C1212" s="477">
        <v>53.024715</v>
      </c>
      <c r="D1212" s="76">
        <v>4655704</v>
      </c>
    </row>
    <row r="1213" spans="2:4">
      <c r="B1213" s="75">
        <v>39310</v>
      </c>
      <c r="C1213" s="477">
        <v>51.149360999999999</v>
      </c>
      <c r="D1213" s="76">
        <v>2298716</v>
      </c>
    </row>
    <row r="1214" spans="2:4">
      <c r="B1214" s="75">
        <v>39311</v>
      </c>
      <c r="C1214" s="477">
        <v>49.921241999999999</v>
      </c>
      <c r="D1214" s="76">
        <v>3823352</v>
      </c>
    </row>
    <row r="1215" spans="2:4">
      <c r="B1215" s="75">
        <v>39314</v>
      </c>
      <c r="C1215" s="477">
        <v>50.917003999999999</v>
      </c>
      <c r="D1215" s="76">
        <v>1821924</v>
      </c>
    </row>
    <row r="1216" spans="2:4">
      <c r="B1216" s="75">
        <v>39315</v>
      </c>
      <c r="C1216" s="477">
        <v>48.070785999999998</v>
      </c>
      <c r="D1216" s="76">
        <v>1717408</v>
      </c>
    </row>
    <row r="1217" spans="2:4">
      <c r="B1217" s="75">
        <v>39316</v>
      </c>
      <c r="C1217" s="477">
        <v>48.834187</v>
      </c>
      <c r="D1217" s="76">
        <v>1855400</v>
      </c>
    </row>
    <row r="1218" spans="2:4">
      <c r="B1218" s="75">
        <v>39317</v>
      </c>
      <c r="C1218" s="477">
        <v>46.701591000000001</v>
      </c>
      <c r="D1218" s="76">
        <v>3208856</v>
      </c>
    </row>
    <row r="1219" spans="2:4">
      <c r="B1219" s="75">
        <v>39318</v>
      </c>
      <c r="C1219" s="477">
        <v>45.938160000000003</v>
      </c>
      <c r="D1219" s="76">
        <v>6429272</v>
      </c>
    </row>
    <row r="1220" spans="2:4">
      <c r="B1220" s="75">
        <v>39321</v>
      </c>
      <c r="C1220" s="477">
        <v>47.108192000000003</v>
      </c>
      <c r="D1220" s="76">
        <v>1975100</v>
      </c>
    </row>
    <row r="1221" spans="2:4">
      <c r="B1221" s="75">
        <v>39322</v>
      </c>
      <c r="C1221" s="477">
        <v>48.336323</v>
      </c>
      <c r="D1221" s="76">
        <v>3170728</v>
      </c>
    </row>
    <row r="1222" spans="2:4">
      <c r="B1222" s="75">
        <v>39323</v>
      </c>
      <c r="C1222" s="477">
        <v>48.153748</v>
      </c>
      <c r="D1222" s="76">
        <v>1209512</v>
      </c>
    </row>
    <row r="1223" spans="2:4">
      <c r="B1223" s="75">
        <v>39324</v>
      </c>
      <c r="C1223" s="477">
        <v>49.771877000000003</v>
      </c>
      <c r="D1223" s="76">
        <v>2359932</v>
      </c>
    </row>
    <row r="1224" spans="2:4">
      <c r="B1224" s="75">
        <v>39325</v>
      </c>
      <c r="C1224" s="477">
        <v>50.585075000000003</v>
      </c>
      <c r="D1224" s="76">
        <v>1623356</v>
      </c>
    </row>
    <row r="1225" spans="2:4">
      <c r="B1225" s="75">
        <v>39328</v>
      </c>
      <c r="C1225" s="477">
        <v>51.531055000000002</v>
      </c>
      <c r="D1225" s="76">
        <v>2028968</v>
      </c>
    </row>
    <row r="1226" spans="2:4">
      <c r="B1226" s="75">
        <v>39329</v>
      </c>
      <c r="C1226" s="477">
        <v>51.199145999999999</v>
      </c>
      <c r="D1226" s="76">
        <v>1123016</v>
      </c>
    </row>
    <row r="1227" spans="2:4">
      <c r="B1227" s="75">
        <v>39330</v>
      </c>
      <c r="C1227" s="477">
        <v>52.062164000000003</v>
      </c>
      <c r="D1227" s="76">
        <v>2541512</v>
      </c>
    </row>
    <row r="1228" spans="2:4">
      <c r="B1228" s="75">
        <v>39331</v>
      </c>
      <c r="C1228" s="477">
        <v>52.277915999999998</v>
      </c>
      <c r="D1228" s="76">
        <v>4546204</v>
      </c>
    </row>
    <row r="1229" spans="2:4">
      <c r="B1229" s="75">
        <v>39332</v>
      </c>
      <c r="C1229" s="477">
        <v>51.298713999999997</v>
      </c>
      <c r="D1229" s="76">
        <v>1181424</v>
      </c>
    </row>
    <row r="1230" spans="2:4">
      <c r="B1230" s="75">
        <v>39335</v>
      </c>
      <c r="C1230" s="477">
        <v>48.784408999999997</v>
      </c>
      <c r="D1230" s="76">
        <v>5246180</v>
      </c>
    </row>
    <row r="1231" spans="2:4">
      <c r="B1231" s="75">
        <v>39336</v>
      </c>
      <c r="C1231" s="477">
        <v>47.265858000000001</v>
      </c>
      <c r="D1231" s="76">
        <v>4230992</v>
      </c>
    </row>
    <row r="1232" spans="2:4">
      <c r="B1232" s="75">
        <v>39337</v>
      </c>
      <c r="C1232" s="477">
        <v>46.776279000000002</v>
      </c>
      <c r="D1232" s="76">
        <v>2483620</v>
      </c>
    </row>
    <row r="1233" spans="2:4">
      <c r="B1233" s="75">
        <v>39338</v>
      </c>
      <c r="C1233" s="477">
        <v>47.199447999999997</v>
      </c>
      <c r="D1233" s="76">
        <v>2606264</v>
      </c>
    </row>
    <row r="1234" spans="2:4">
      <c r="B1234" s="75">
        <v>39339</v>
      </c>
      <c r="C1234" s="477">
        <v>46.319873999999999</v>
      </c>
      <c r="D1234" s="76">
        <v>3072920</v>
      </c>
    </row>
    <row r="1235" spans="2:4">
      <c r="B1235" s="75">
        <v>39342</v>
      </c>
      <c r="C1235" s="477">
        <v>46.129032000000002</v>
      </c>
      <c r="D1235" s="76">
        <v>1475064</v>
      </c>
    </row>
    <row r="1236" spans="2:4">
      <c r="B1236" s="75">
        <v>39343</v>
      </c>
      <c r="C1236" s="477">
        <v>46.593699999999998</v>
      </c>
      <c r="D1236" s="76">
        <v>1473988</v>
      </c>
    </row>
    <row r="1237" spans="2:4">
      <c r="B1237" s="75">
        <v>39344</v>
      </c>
      <c r="C1237" s="477">
        <v>47.157981999999997</v>
      </c>
      <c r="D1237" s="76">
        <v>3679388</v>
      </c>
    </row>
    <row r="1238" spans="2:4">
      <c r="B1238" s="75">
        <v>39345</v>
      </c>
      <c r="C1238" s="477">
        <v>45.722408000000001</v>
      </c>
      <c r="D1238" s="76">
        <v>4626540</v>
      </c>
    </row>
    <row r="1239" spans="2:4">
      <c r="B1239" s="75">
        <v>39346</v>
      </c>
      <c r="C1239" s="477">
        <v>45.763908000000001</v>
      </c>
      <c r="D1239" s="76">
        <v>6372496</v>
      </c>
    </row>
    <row r="1240" spans="2:4">
      <c r="B1240" s="75">
        <v>39349</v>
      </c>
      <c r="C1240" s="477">
        <v>46.286686000000003</v>
      </c>
      <c r="D1240" s="76">
        <v>8709648</v>
      </c>
    </row>
    <row r="1241" spans="2:4">
      <c r="B1241" s="75">
        <v>39350</v>
      </c>
      <c r="C1241" s="477">
        <v>46.585419000000002</v>
      </c>
      <c r="D1241" s="76">
        <v>1799732</v>
      </c>
    </row>
    <row r="1242" spans="2:4">
      <c r="B1242" s="75">
        <v>39351</v>
      </c>
      <c r="C1242" s="477">
        <v>49.531230999999998</v>
      </c>
      <c r="D1242" s="76">
        <v>6828800</v>
      </c>
    </row>
    <row r="1243" spans="2:4">
      <c r="B1243" s="75">
        <v>39352</v>
      </c>
      <c r="C1243" s="477">
        <v>50.858932000000003</v>
      </c>
      <c r="D1243" s="76">
        <v>5454440</v>
      </c>
    </row>
    <row r="1244" spans="2:4">
      <c r="B1244" s="75">
        <v>39353</v>
      </c>
      <c r="C1244" s="477">
        <v>49.879753000000001</v>
      </c>
      <c r="D1244" s="76">
        <v>5133888</v>
      </c>
    </row>
    <row r="1245" spans="2:4">
      <c r="B1245" s="75">
        <v>39356</v>
      </c>
      <c r="C1245" s="477">
        <v>49.166119000000002</v>
      </c>
      <c r="D1245" s="76">
        <v>3107524</v>
      </c>
    </row>
    <row r="1246" spans="2:4">
      <c r="B1246" s="75">
        <v>39358</v>
      </c>
      <c r="C1246" s="477">
        <v>50.576785999999998</v>
      </c>
      <c r="D1246" s="76">
        <v>3210068</v>
      </c>
    </row>
    <row r="1247" spans="2:4">
      <c r="B1247" s="75">
        <v>39359</v>
      </c>
      <c r="C1247" s="477">
        <v>50.551907</v>
      </c>
      <c r="D1247" s="76">
        <v>3117356</v>
      </c>
    </row>
    <row r="1248" spans="2:4">
      <c r="B1248" s="75">
        <v>39360</v>
      </c>
      <c r="C1248" s="477">
        <v>50.792538</v>
      </c>
      <c r="D1248" s="76">
        <v>4738028</v>
      </c>
    </row>
    <row r="1249" spans="2:4">
      <c r="B1249" s="75">
        <v>39363</v>
      </c>
      <c r="C1249" s="477">
        <v>51.190865000000002</v>
      </c>
      <c r="D1249" s="76">
        <v>6275088</v>
      </c>
    </row>
    <row r="1250" spans="2:4">
      <c r="B1250" s="75">
        <v>39364</v>
      </c>
      <c r="C1250" s="477">
        <v>53.157474999999998</v>
      </c>
      <c r="D1250" s="76">
        <v>3859204</v>
      </c>
    </row>
    <row r="1251" spans="2:4">
      <c r="B1251" s="75">
        <v>39365</v>
      </c>
      <c r="C1251" s="477">
        <v>54.659461999999998</v>
      </c>
      <c r="D1251" s="76">
        <v>6389788</v>
      </c>
    </row>
    <row r="1252" spans="2:4">
      <c r="B1252" s="75">
        <v>39366</v>
      </c>
      <c r="C1252" s="477">
        <v>51.879593</v>
      </c>
      <c r="D1252" s="76">
        <v>6956476</v>
      </c>
    </row>
    <row r="1253" spans="2:4">
      <c r="B1253" s="75">
        <v>39367</v>
      </c>
      <c r="C1253" s="477">
        <v>51.763404999999999</v>
      </c>
      <c r="D1253" s="76">
        <v>9692504</v>
      </c>
    </row>
    <row r="1254" spans="2:4">
      <c r="B1254" s="75">
        <v>39370</v>
      </c>
      <c r="C1254" s="477">
        <v>51.746814999999998</v>
      </c>
      <c r="D1254" s="76">
        <v>2169424</v>
      </c>
    </row>
    <row r="1255" spans="2:4">
      <c r="B1255" s="75">
        <v>39371</v>
      </c>
      <c r="C1255" s="477">
        <v>50.336151000000001</v>
      </c>
      <c r="D1255" s="76">
        <v>2934092</v>
      </c>
    </row>
    <row r="1256" spans="2:4">
      <c r="B1256" s="75">
        <v>39372</v>
      </c>
      <c r="C1256" s="477">
        <v>51.165942999999999</v>
      </c>
      <c r="D1256" s="76">
        <v>2898100</v>
      </c>
    </row>
    <row r="1257" spans="2:4">
      <c r="B1257" s="75">
        <v>39373</v>
      </c>
      <c r="C1257" s="477">
        <v>50.817439999999998</v>
      </c>
      <c r="D1257" s="76">
        <v>5423376</v>
      </c>
    </row>
    <row r="1258" spans="2:4">
      <c r="B1258" s="75">
        <v>39374</v>
      </c>
      <c r="C1258" s="477">
        <v>50.244858000000001</v>
      </c>
      <c r="D1258" s="76">
        <v>2468816</v>
      </c>
    </row>
    <row r="1259" spans="2:4">
      <c r="B1259" s="75">
        <v>39377</v>
      </c>
      <c r="C1259" s="477">
        <v>50.468902999999997</v>
      </c>
      <c r="D1259" s="76">
        <v>2142292</v>
      </c>
    </row>
    <row r="1260" spans="2:4">
      <c r="B1260" s="75">
        <v>39378</v>
      </c>
      <c r="C1260" s="477">
        <v>50.209972</v>
      </c>
      <c r="D1260" s="76">
        <v>5839532</v>
      </c>
    </row>
    <row r="1261" spans="2:4">
      <c r="B1261" s="75">
        <v>39379</v>
      </c>
      <c r="C1261" s="477">
        <v>49.892558999999999</v>
      </c>
      <c r="D1261" s="76">
        <v>818244</v>
      </c>
    </row>
    <row r="1262" spans="2:4">
      <c r="B1262" s="75">
        <v>39380</v>
      </c>
      <c r="C1262" s="477">
        <v>51.220680000000002</v>
      </c>
      <c r="D1262" s="76">
        <v>9246972</v>
      </c>
    </row>
    <row r="1263" spans="2:4">
      <c r="B1263" s="75">
        <v>39381</v>
      </c>
      <c r="C1263" s="477">
        <v>51.421157999999998</v>
      </c>
      <c r="D1263" s="76">
        <v>1695944</v>
      </c>
    </row>
    <row r="1264" spans="2:4">
      <c r="B1264" s="75">
        <v>39384</v>
      </c>
      <c r="C1264" s="477">
        <v>51.813763000000002</v>
      </c>
      <c r="D1264" s="76">
        <v>8318740</v>
      </c>
    </row>
    <row r="1265" spans="2:4">
      <c r="B1265" s="75">
        <v>39385</v>
      </c>
      <c r="C1265" s="477">
        <v>51.922325000000001</v>
      </c>
      <c r="D1265" s="76">
        <v>7435696</v>
      </c>
    </row>
    <row r="1266" spans="2:4">
      <c r="B1266" s="75">
        <v>39386</v>
      </c>
      <c r="C1266" s="477">
        <v>52.632359000000001</v>
      </c>
      <c r="D1266" s="76">
        <v>3333784</v>
      </c>
    </row>
    <row r="1267" spans="2:4">
      <c r="B1267" s="75">
        <v>39387</v>
      </c>
      <c r="C1267" s="477">
        <v>51.780346000000002</v>
      </c>
      <c r="D1267" s="76">
        <v>1473684</v>
      </c>
    </row>
    <row r="1268" spans="2:4">
      <c r="B1268" s="75">
        <v>39388</v>
      </c>
      <c r="C1268" s="477">
        <v>50.168221000000003</v>
      </c>
      <c r="D1268" s="76">
        <v>1532096</v>
      </c>
    </row>
    <row r="1269" spans="2:4">
      <c r="B1269" s="75">
        <v>39391</v>
      </c>
      <c r="C1269" s="477">
        <v>51.103729000000001</v>
      </c>
      <c r="D1269" s="76">
        <v>3684820</v>
      </c>
    </row>
    <row r="1270" spans="2:4">
      <c r="B1270" s="75">
        <v>39392</v>
      </c>
      <c r="C1270" s="477">
        <v>51.061985</v>
      </c>
      <c r="D1270" s="76">
        <v>3863048</v>
      </c>
    </row>
    <row r="1271" spans="2:4">
      <c r="B1271" s="75">
        <v>39393</v>
      </c>
      <c r="C1271" s="477">
        <v>49.516666000000001</v>
      </c>
      <c r="D1271" s="76">
        <v>3568972</v>
      </c>
    </row>
    <row r="1272" spans="2:4">
      <c r="B1272" s="75">
        <v>39394</v>
      </c>
      <c r="C1272" s="477">
        <v>50.226672999999998</v>
      </c>
      <c r="D1272" s="76">
        <v>80309532</v>
      </c>
    </row>
    <row r="1273" spans="2:4">
      <c r="B1273" s="75">
        <v>39398</v>
      </c>
      <c r="C1273" s="477">
        <v>49.650317999999999</v>
      </c>
      <c r="D1273" s="76">
        <v>786720</v>
      </c>
    </row>
    <row r="1274" spans="2:4">
      <c r="B1274" s="75">
        <v>39399</v>
      </c>
      <c r="C1274" s="477">
        <v>49.023834000000001</v>
      </c>
      <c r="D1274" s="76">
        <v>557616</v>
      </c>
    </row>
    <row r="1275" spans="2:4">
      <c r="B1275" s="75">
        <v>39400</v>
      </c>
      <c r="C1275" s="477">
        <v>50.226672999999998</v>
      </c>
      <c r="D1275" s="76">
        <v>1010616</v>
      </c>
    </row>
    <row r="1276" spans="2:4">
      <c r="B1276" s="75">
        <v>39401</v>
      </c>
      <c r="C1276" s="477">
        <v>50.109734000000003</v>
      </c>
      <c r="D1276" s="76">
        <v>1339508</v>
      </c>
    </row>
    <row r="1277" spans="2:4">
      <c r="B1277" s="75">
        <v>39402</v>
      </c>
      <c r="C1277" s="477">
        <v>48.714770999999999</v>
      </c>
      <c r="D1277" s="76">
        <v>975528</v>
      </c>
    </row>
    <row r="1278" spans="2:4">
      <c r="B1278" s="75">
        <v>39405</v>
      </c>
      <c r="C1278" s="477">
        <v>49.483257000000002</v>
      </c>
      <c r="D1278" s="76">
        <v>631900</v>
      </c>
    </row>
    <row r="1279" spans="2:4">
      <c r="B1279" s="75">
        <v>39406</v>
      </c>
      <c r="C1279" s="477">
        <v>48.455844999999997</v>
      </c>
      <c r="D1279" s="76">
        <v>3027860</v>
      </c>
    </row>
    <row r="1280" spans="2:4">
      <c r="B1280" s="75">
        <v>39407</v>
      </c>
      <c r="C1280" s="477">
        <v>48.455844999999997</v>
      </c>
      <c r="D1280" s="76">
        <v>1161220</v>
      </c>
    </row>
    <row r="1281" spans="2:4">
      <c r="B1281" s="75">
        <v>39408</v>
      </c>
      <c r="C1281" s="477">
        <v>48.464184000000003</v>
      </c>
      <c r="D1281" s="76">
        <v>1152184</v>
      </c>
    </row>
    <row r="1282" spans="2:4">
      <c r="B1282" s="75">
        <v>39409</v>
      </c>
      <c r="C1282" s="477">
        <v>50.577491999999999</v>
      </c>
      <c r="D1282" s="76">
        <v>2527844</v>
      </c>
    </row>
    <row r="1283" spans="2:4">
      <c r="B1283" s="75">
        <v>39412</v>
      </c>
      <c r="C1283" s="477">
        <v>51.838802000000001</v>
      </c>
      <c r="D1283" s="76">
        <v>2327460</v>
      </c>
    </row>
    <row r="1284" spans="2:4">
      <c r="B1284" s="75">
        <v>39413</v>
      </c>
      <c r="C1284" s="477">
        <v>51.245742999999997</v>
      </c>
      <c r="D1284" s="76">
        <v>1295328</v>
      </c>
    </row>
    <row r="1285" spans="2:4">
      <c r="B1285" s="75">
        <v>39414</v>
      </c>
      <c r="C1285" s="477">
        <v>50.978458000000003</v>
      </c>
      <c r="D1285" s="76">
        <v>1446872</v>
      </c>
    </row>
    <row r="1286" spans="2:4">
      <c r="B1286" s="75">
        <v>39415</v>
      </c>
      <c r="C1286" s="477">
        <v>52.456940000000003</v>
      </c>
      <c r="D1286" s="76">
        <v>6286704</v>
      </c>
    </row>
    <row r="1287" spans="2:4">
      <c r="B1287" s="75">
        <v>39416</v>
      </c>
      <c r="C1287" s="477">
        <v>54.180259999999997</v>
      </c>
      <c r="D1287" s="76">
        <v>7263512</v>
      </c>
    </row>
    <row r="1288" spans="2:4">
      <c r="B1288" s="75">
        <v>39419</v>
      </c>
      <c r="C1288" s="477">
        <v>52.759566999999997</v>
      </c>
      <c r="D1288" s="76">
        <v>1449040</v>
      </c>
    </row>
    <row r="1289" spans="2:4">
      <c r="B1289" s="75">
        <v>39420</v>
      </c>
      <c r="C1289" s="477">
        <v>52.406509</v>
      </c>
      <c r="D1289" s="76">
        <v>1926620</v>
      </c>
    </row>
    <row r="1290" spans="2:4">
      <c r="B1290" s="75">
        <v>39421</v>
      </c>
      <c r="C1290" s="477">
        <v>52.431705000000001</v>
      </c>
      <c r="D1290" s="76">
        <v>1733528</v>
      </c>
    </row>
    <row r="1291" spans="2:4">
      <c r="B1291" s="75">
        <v>39422</v>
      </c>
      <c r="C1291" s="477">
        <v>52.372867999999997</v>
      </c>
      <c r="D1291" s="76">
        <v>2189044</v>
      </c>
    </row>
    <row r="1292" spans="2:4">
      <c r="B1292" s="75">
        <v>39423</v>
      </c>
      <c r="C1292" s="477">
        <v>53.659064999999998</v>
      </c>
      <c r="D1292" s="76">
        <v>3954644</v>
      </c>
    </row>
    <row r="1293" spans="2:4">
      <c r="B1293" s="75">
        <v>39426</v>
      </c>
      <c r="C1293" s="477">
        <v>52.045009999999998</v>
      </c>
      <c r="D1293" s="76">
        <v>2826364</v>
      </c>
    </row>
    <row r="1294" spans="2:4">
      <c r="B1294" s="75">
        <v>39427</v>
      </c>
      <c r="C1294" s="477">
        <v>53.238728000000002</v>
      </c>
      <c r="D1294" s="76">
        <v>6853144</v>
      </c>
    </row>
    <row r="1295" spans="2:4">
      <c r="B1295" s="75">
        <v>39428</v>
      </c>
      <c r="C1295" s="477">
        <v>53.566623999999997</v>
      </c>
      <c r="D1295" s="76">
        <v>2486140</v>
      </c>
    </row>
    <row r="1296" spans="2:4">
      <c r="B1296" s="75">
        <v>39429</v>
      </c>
      <c r="C1296" s="477">
        <v>51.649883000000003</v>
      </c>
      <c r="D1296" s="76">
        <v>1111476</v>
      </c>
    </row>
    <row r="1297" spans="2:4">
      <c r="B1297" s="75">
        <v>39430</v>
      </c>
      <c r="C1297" s="477">
        <v>51.767597000000002</v>
      </c>
      <c r="D1297" s="76">
        <v>1076332</v>
      </c>
    </row>
    <row r="1298" spans="2:4">
      <c r="B1298" s="75">
        <v>39433</v>
      </c>
      <c r="C1298" s="477">
        <v>51.103476999999998</v>
      </c>
      <c r="D1298" s="76">
        <v>1508708</v>
      </c>
    </row>
    <row r="1299" spans="2:4">
      <c r="B1299" s="75">
        <v>39434</v>
      </c>
      <c r="C1299" s="477">
        <v>50.271228999999998</v>
      </c>
      <c r="D1299" s="76">
        <v>1621580</v>
      </c>
    </row>
    <row r="1300" spans="2:4">
      <c r="B1300" s="75">
        <v>39435</v>
      </c>
      <c r="C1300" s="477">
        <v>50.893307</v>
      </c>
      <c r="D1300" s="76">
        <v>1273956</v>
      </c>
    </row>
    <row r="1301" spans="2:4">
      <c r="B1301" s="75">
        <v>39436</v>
      </c>
      <c r="C1301" s="477">
        <v>52.465324000000003</v>
      </c>
      <c r="D1301" s="76">
        <v>1559304</v>
      </c>
    </row>
    <row r="1302" spans="2:4">
      <c r="B1302" s="75">
        <v>39440</v>
      </c>
      <c r="C1302" s="477">
        <v>54.878020999999997</v>
      </c>
      <c r="D1302" s="76">
        <v>3071712</v>
      </c>
    </row>
    <row r="1303" spans="2:4">
      <c r="B1303" s="75">
        <v>39442</v>
      </c>
      <c r="C1303" s="477">
        <v>54.407271999999999</v>
      </c>
      <c r="D1303" s="76">
        <v>1216320</v>
      </c>
    </row>
    <row r="1304" spans="2:4">
      <c r="B1304" s="75">
        <v>39443</v>
      </c>
      <c r="C1304" s="477">
        <v>53.406868000000003</v>
      </c>
      <c r="D1304" s="76">
        <v>4046904</v>
      </c>
    </row>
    <row r="1305" spans="2:4">
      <c r="B1305" s="75">
        <v>39444</v>
      </c>
      <c r="C1305" s="477">
        <v>55.264744</v>
      </c>
      <c r="D1305" s="76">
        <v>2289140</v>
      </c>
    </row>
    <row r="1306" spans="2:4">
      <c r="B1306" s="75">
        <v>39447</v>
      </c>
      <c r="C1306" s="477">
        <v>55.424458000000001</v>
      </c>
      <c r="D1306" s="76">
        <v>6910092</v>
      </c>
    </row>
    <row r="1307" spans="2:4">
      <c r="B1307" s="75">
        <v>39448</v>
      </c>
      <c r="C1307" s="477">
        <v>54.146644999999999</v>
      </c>
      <c r="D1307" s="76">
        <v>730260</v>
      </c>
    </row>
    <row r="1308" spans="2:4">
      <c r="B1308" s="75">
        <v>39449</v>
      </c>
      <c r="C1308" s="477">
        <v>52.852032000000001</v>
      </c>
      <c r="D1308" s="76">
        <v>1896700</v>
      </c>
    </row>
    <row r="1309" spans="2:4">
      <c r="B1309" s="75">
        <v>39450</v>
      </c>
      <c r="C1309" s="477">
        <v>52.120688999999999</v>
      </c>
      <c r="D1309" s="76">
        <v>2943936</v>
      </c>
    </row>
    <row r="1310" spans="2:4">
      <c r="B1310" s="75">
        <v>39451</v>
      </c>
      <c r="C1310" s="477">
        <v>52.969738</v>
      </c>
      <c r="D1310" s="76">
        <v>2431480</v>
      </c>
    </row>
    <row r="1311" spans="2:4">
      <c r="B1311" s="75">
        <v>39454</v>
      </c>
      <c r="C1311" s="477">
        <v>50.321658999999997</v>
      </c>
      <c r="D1311" s="76">
        <v>5565516</v>
      </c>
    </row>
    <row r="1312" spans="2:4">
      <c r="B1312" s="75">
        <v>39455</v>
      </c>
      <c r="C1312" s="477">
        <v>50.582259999999998</v>
      </c>
      <c r="D1312" s="76">
        <v>3877976</v>
      </c>
    </row>
    <row r="1313" spans="2:4">
      <c r="B1313" s="75">
        <v>39456</v>
      </c>
      <c r="C1313" s="477">
        <v>50.456158000000002</v>
      </c>
      <c r="D1313" s="76">
        <v>4305368</v>
      </c>
    </row>
    <row r="1314" spans="2:4">
      <c r="B1314" s="75">
        <v>39457</v>
      </c>
      <c r="C1314" s="477">
        <v>49.800460999999999</v>
      </c>
      <c r="D1314" s="76">
        <v>1519052</v>
      </c>
    </row>
    <row r="1315" spans="2:4">
      <c r="B1315" s="75">
        <v>39458</v>
      </c>
      <c r="C1315" s="477">
        <v>48.573101000000001</v>
      </c>
      <c r="D1315" s="76">
        <v>3117668</v>
      </c>
    </row>
    <row r="1316" spans="2:4">
      <c r="B1316" s="75">
        <v>39461</v>
      </c>
      <c r="C1316" s="477">
        <v>47.732452000000002</v>
      </c>
      <c r="D1316" s="76">
        <v>1338160</v>
      </c>
    </row>
    <row r="1317" spans="2:4">
      <c r="B1317" s="75">
        <v>39462</v>
      </c>
      <c r="C1317" s="477">
        <v>46.555511000000003</v>
      </c>
      <c r="D1317" s="76">
        <v>1828536</v>
      </c>
    </row>
    <row r="1318" spans="2:4">
      <c r="B1318" s="75">
        <v>39463</v>
      </c>
      <c r="C1318" s="477">
        <v>45.235695</v>
      </c>
      <c r="D1318" s="76">
        <v>3882984</v>
      </c>
    </row>
    <row r="1319" spans="2:4">
      <c r="B1319" s="75">
        <v>39464</v>
      </c>
      <c r="C1319" s="477">
        <v>45.008732000000002</v>
      </c>
      <c r="D1319" s="76">
        <v>1989320</v>
      </c>
    </row>
    <row r="1320" spans="2:4">
      <c r="B1320" s="75">
        <v>39465</v>
      </c>
      <c r="C1320" s="477">
        <v>45.008732000000002</v>
      </c>
      <c r="D1320" s="76">
        <v>3413620</v>
      </c>
    </row>
    <row r="1321" spans="2:4">
      <c r="B1321" s="75">
        <v>39468</v>
      </c>
      <c r="C1321" s="477">
        <v>41.889888999999997</v>
      </c>
      <c r="D1321" s="76">
        <v>22121748</v>
      </c>
    </row>
    <row r="1322" spans="2:4">
      <c r="B1322" s="75">
        <v>39469</v>
      </c>
      <c r="C1322" s="477">
        <v>38.644958000000003</v>
      </c>
      <c r="D1322" s="76">
        <v>2154932</v>
      </c>
    </row>
    <row r="1323" spans="2:4">
      <c r="B1323" s="75">
        <v>39470</v>
      </c>
      <c r="C1323" s="477">
        <v>40.765034</v>
      </c>
      <c r="D1323" s="76">
        <v>6945732</v>
      </c>
    </row>
    <row r="1324" spans="2:4">
      <c r="B1324" s="75">
        <v>39471</v>
      </c>
      <c r="C1324" s="477">
        <v>39.052013000000002</v>
      </c>
      <c r="D1324" s="76">
        <v>4556056</v>
      </c>
    </row>
    <row r="1325" spans="2:4">
      <c r="B1325" s="75">
        <v>39472</v>
      </c>
      <c r="C1325" s="477">
        <v>42.350864000000001</v>
      </c>
      <c r="D1325" s="76">
        <v>3240744</v>
      </c>
    </row>
    <row r="1326" spans="2:4">
      <c r="B1326" s="75">
        <v>39475</v>
      </c>
      <c r="C1326" s="477">
        <v>40.926167</v>
      </c>
      <c r="D1326" s="76">
        <v>1372012</v>
      </c>
    </row>
    <row r="1327" spans="2:4">
      <c r="B1327" s="75">
        <v>39476</v>
      </c>
      <c r="C1327" s="477">
        <v>43.241295000000001</v>
      </c>
      <c r="D1327" s="76">
        <v>3472712</v>
      </c>
    </row>
    <row r="1328" spans="2:4">
      <c r="B1328" s="75">
        <v>39477</v>
      </c>
      <c r="C1328" s="477">
        <v>42.783355999999998</v>
      </c>
      <c r="D1328" s="76">
        <v>3009264</v>
      </c>
    </row>
    <row r="1329" spans="2:4">
      <c r="B1329" s="75">
        <v>39478</v>
      </c>
      <c r="C1329" s="477">
        <v>40.985526999999998</v>
      </c>
      <c r="D1329" s="76">
        <v>8587524</v>
      </c>
    </row>
    <row r="1330" spans="2:4">
      <c r="B1330" s="75">
        <v>39479</v>
      </c>
      <c r="C1330" s="477">
        <v>45.106983</v>
      </c>
      <c r="D1330" s="76">
        <v>1771352</v>
      </c>
    </row>
    <row r="1331" spans="2:4">
      <c r="B1331" s="75">
        <v>39482</v>
      </c>
      <c r="C1331" s="477">
        <v>47.167706000000003</v>
      </c>
      <c r="D1331" s="76">
        <v>2195176</v>
      </c>
    </row>
    <row r="1332" spans="2:4">
      <c r="B1332" s="75">
        <v>39483</v>
      </c>
      <c r="C1332" s="477">
        <v>46.981133</v>
      </c>
      <c r="D1332" s="76">
        <v>2879936</v>
      </c>
    </row>
    <row r="1333" spans="2:4">
      <c r="B1333" s="75">
        <v>39484</v>
      </c>
      <c r="C1333" s="477">
        <v>44.94585</v>
      </c>
      <c r="D1333" s="76">
        <v>1651664</v>
      </c>
    </row>
    <row r="1334" spans="2:4">
      <c r="B1334" s="75">
        <v>39485</v>
      </c>
      <c r="C1334" s="477">
        <v>41.418022000000001</v>
      </c>
      <c r="D1334" s="76">
        <v>2356276</v>
      </c>
    </row>
    <row r="1335" spans="2:4">
      <c r="B1335" s="75">
        <v>39486</v>
      </c>
      <c r="C1335" s="477">
        <v>43.648375999999999</v>
      </c>
      <c r="D1335" s="76">
        <v>2940304</v>
      </c>
    </row>
    <row r="1336" spans="2:4">
      <c r="B1336" s="75">
        <v>39489</v>
      </c>
      <c r="C1336" s="477">
        <v>43.453316000000001</v>
      </c>
      <c r="D1336" s="76">
        <v>1633652</v>
      </c>
    </row>
    <row r="1337" spans="2:4">
      <c r="B1337" s="75">
        <v>39490</v>
      </c>
      <c r="C1337" s="477">
        <v>42.215178999999999</v>
      </c>
      <c r="D1337" s="76">
        <v>1408688</v>
      </c>
    </row>
    <row r="1338" spans="2:4">
      <c r="B1338" s="75">
        <v>39491</v>
      </c>
      <c r="C1338" s="477">
        <v>42.851208</v>
      </c>
      <c r="D1338" s="76">
        <v>1716600</v>
      </c>
    </row>
    <row r="1339" spans="2:4">
      <c r="B1339" s="75">
        <v>39492</v>
      </c>
      <c r="C1339" s="477">
        <v>44.623595999999999</v>
      </c>
      <c r="D1339" s="76">
        <v>1550696</v>
      </c>
    </row>
    <row r="1340" spans="2:4">
      <c r="B1340" s="75">
        <v>39493</v>
      </c>
      <c r="C1340" s="477">
        <v>46.548636999999999</v>
      </c>
      <c r="D1340" s="76">
        <v>2031960</v>
      </c>
    </row>
    <row r="1341" spans="2:4">
      <c r="B1341" s="75">
        <v>39496</v>
      </c>
      <c r="C1341" s="477">
        <v>46.811539000000003</v>
      </c>
      <c r="D1341" s="76">
        <v>815888</v>
      </c>
    </row>
    <row r="1342" spans="2:4">
      <c r="B1342" s="75">
        <v>39497</v>
      </c>
      <c r="C1342" s="477">
        <v>48.02422</v>
      </c>
      <c r="D1342" s="76">
        <v>4323608</v>
      </c>
    </row>
    <row r="1343" spans="2:4">
      <c r="B1343" s="75">
        <v>39498</v>
      </c>
      <c r="C1343" s="477">
        <v>45.386840999999997</v>
      </c>
      <c r="D1343" s="76">
        <v>1918856</v>
      </c>
    </row>
    <row r="1344" spans="2:4">
      <c r="B1344" s="75">
        <v>39499</v>
      </c>
      <c r="C1344" s="477">
        <v>48.473660000000002</v>
      </c>
      <c r="D1344" s="76">
        <v>3734572</v>
      </c>
    </row>
    <row r="1345" spans="2:4">
      <c r="B1345" s="75">
        <v>39500</v>
      </c>
      <c r="C1345" s="477">
        <v>45.895668000000001</v>
      </c>
      <c r="D1345" s="76">
        <v>1498696</v>
      </c>
    </row>
    <row r="1346" spans="2:4">
      <c r="B1346" s="75">
        <v>39503</v>
      </c>
      <c r="C1346" s="477">
        <v>47.76981</v>
      </c>
      <c r="D1346" s="76">
        <v>964412</v>
      </c>
    </row>
    <row r="1347" spans="2:4">
      <c r="B1347" s="75">
        <v>39504</v>
      </c>
      <c r="C1347" s="477">
        <v>50.017124000000003</v>
      </c>
      <c r="D1347" s="76">
        <v>3245648</v>
      </c>
    </row>
    <row r="1348" spans="2:4">
      <c r="B1348" s="75">
        <v>39505</v>
      </c>
      <c r="C1348" s="477">
        <v>48.974018000000001</v>
      </c>
      <c r="D1348" s="76">
        <v>2573380</v>
      </c>
    </row>
    <row r="1349" spans="2:4">
      <c r="B1349" s="75">
        <v>39506</v>
      </c>
      <c r="C1349" s="477">
        <v>49.355643999999998</v>
      </c>
      <c r="D1349" s="76">
        <v>3597504</v>
      </c>
    </row>
    <row r="1350" spans="2:4">
      <c r="B1350" s="75">
        <v>39507</v>
      </c>
      <c r="C1350" s="477">
        <v>47.091369999999998</v>
      </c>
      <c r="D1350" s="76">
        <v>1898520</v>
      </c>
    </row>
    <row r="1351" spans="2:4">
      <c r="B1351" s="75">
        <v>39510</v>
      </c>
      <c r="C1351" s="477">
        <v>46.412964000000002</v>
      </c>
      <c r="D1351" s="76">
        <v>5421856</v>
      </c>
    </row>
    <row r="1352" spans="2:4">
      <c r="B1352" s="75">
        <v>39511</v>
      </c>
      <c r="C1352" s="477">
        <v>45.335945000000002</v>
      </c>
      <c r="D1352" s="76">
        <v>2136124</v>
      </c>
    </row>
    <row r="1353" spans="2:4">
      <c r="B1353" s="75">
        <v>39512</v>
      </c>
      <c r="C1353" s="477">
        <v>47.252505999999997</v>
      </c>
      <c r="D1353" s="76">
        <v>1705692</v>
      </c>
    </row>
    <row r="1354" spans="2:4">
      <c r="B1354" s="75">
        <v>39514</v>
      </c>
      <c r="C1354" s="477">
        <v>46.370556000000001</v>
      </c>
      <c r="D1354" s="76">
        <v>2603712</v>
      </c>
    </row>
    <row r="1355" spans="2:4">
      <c r="B1355" s="75">
        <v>39517</v>
      </c>
      <c r="C1355" s="477">
        <v>46.150063000000003</v>
      </c>
      <c r="D1355" s="76">
        <v>3032764</v>
      </c>
    </row>
    <row r="1356" spans="2:4">
      <c r="B1356" s="75">
        <v>39518</v>
      </c>
      <c r="C1356" s="477">
        <v>44.996730999999997</v>
      </c>
      <c r="D1356" s="76">
        <v>2306360</v>
      </c>
    </row>
    <row r="1357" spans="2:4">
      <c r="B1357" s="75">
        <v>39519</v>
      </c>
      <c r="C1357" s="477">
        <v>46.387515999999998</v>
      </c>
      <c r="D1357" s="76">
        <v>2484180</v>
      </c>
    </row>
    <row r="1358" spans="2:4">
      <c r="B1358" s="75">
        <v>39520</v>
      </c>
      <c r="C1358" s="477">
        <v>43.105606000000002</v>
      </c>
      <c r="D1358" s="76">
        <v>2401552</v>
      </c>
    </row>
    <row r="1359" spans="2:4">
      <c r="B1359" s="75">
        <v>39521</v>
      </c>
      <c r="C1359" s="477">
        <v>45.022179000000001</v>
      </c>
      <c r="D1359" s="76">
        <v>1619908</v>
      </c>
    </row>
    <row r="1360" spans="2:4">
      <c r="B1360" s="75">
        <v>39524</v>
      </c>
      <c r="C1360" s="477">
        <v>40.748080999999999</v>
      </c>
      <c r="D1360" s="76">
        <v>2539120</v>
      </c>
    </row>
    <row r="1361" spans="2:4">
      <c r="B1361" s="75">
        <v>39525</v>
      </c>
      <c r="C1361" s="477">
        <v>42.350864000000001</v>
      </c>
      <c r="D1361" s="76">
        <v>6005480</v>
      </c>
    </row>
    <row r="1362" spans="2:4">
      <c r="B1362" s="75">
        <v>39526</v>
      </c>
      <c r="C1362" s="477">
        <v>43.232821999999999</v>
      </c>
      <c r="D1362" s="76">
        <v>3618768</v>
      </c>
    </row>
    <row r="1363" spans="2:4">
      <c r="B1363" s="75">
        <v>39531</v>
      </c>
      <c r="C1363" s="477">
        <v>46.480792999999998</v>
      </c>
      <c r="D1363" s="76">
        <v>3559912</v>
      </c>
    </row>
    <row r="1364" spans="2:4">
      <c r="B1364" s="75">
        <v>39532</v>
      </c>
      <c r="C1364" s="477">
        <v>48.312564999999999</v>
      </c>
      <c r="D1364" s="76">
        <v>4167724</v>
      </c>
    </row>
    <row r="1365" spans="2:4">
      <c r="B1365" s="75">
        <v>39533</v>
      </c>
      <c r="C1365" s="477">
        <v>46.879364000000002</v>
      </c>
      <c r="D1365" s="76">
        <v>2492844</v>
      </c>
    </row>
    <row r="1366" spans="2:4">
      <c r="B1366" s="75">
        <v>39534</v>
      </c>
      <c r="C1366" s="477">
        <v>44.665996999999997</v>
      </c>
      <c r="D1366" s="76">
        <v>8553336</v>
      </c>
    </row>
    <row r="1367" spans="2:4">
      <c r="B1367" s="75">
        <v>39535</v>
      </c>
      <c r="C1367" s="477">
        <v>46.022849999999998</v>
      </c>
      <c r="D1367" s="76">
        <v>3844644</v>
      </c>
    </row>
    <row r="1368" spans="2:4">
      <c r="B1368" s="75">
        <v>39538</v>
      </c>
      <c r="C1368" s="477">
        <v>42.952972000000003</v>
      </c>
      <c r="D1368" s="76">
        <v>3888868</v>
      </c>
    </row>
    <row r="1369" spans="2:4">
      <c r="B1369" s="75">
        <v>39539</v>
      </c>
      <c r="C1369" s="477">
        <v>41.774203999999997</v>
      </c>
      <c r="D1369" s="76">
        <v>2545076</v>
      </c>
    </row>
    <row r="1370" spans="2:4">
      <c r="B1370" s="75">
        <v>39540</v>
      </c>
      <c r="C1370" s="477">
        <v>41.892924999999998</v>
      </c>
      <c r="D1370" s="76">
        <v>1648708</v>
      </c>
    </row>
    <row r="1371" spans="2:4">
      <c r="B1371" s="75">
        <v>39541</v>
      </c>
      <c r="C1371" s="477">
        <v>42.37632</v>
      </c>
      <c r="D1371" s="76">
        <v>3690024</v>
      </c>
    </row>
    <row r="1372" spans="2:4">
      <c r="B1372" s="75">
        <v>39542</v>
      </c>
      <c r="C1372" s="477">
        <v>41.536746999999998</v>
      </c>
      <c r="D1372" s="76">
        <v>2415196</v>
      </c>
    </row>
    <row r="1373" spans="2:4">
      <c r="B1373" s="75">
        <v>39545</v>
      </c>
      <c r="C1373" s="477">
        <v>41.477393999999997</v>
      </c>
      <c r="D1373" s="76">
        <v>2184792</v>
      </c>
    </row>
    <row r="1374" spans="2:4">
      <c r="B1374" s="75">
        <v>39546</v>
      </c>
      <c r="C1374" s="477">
        <v>40.476711000000002</v>
      </c>
      <c r="D1374" s="76">
        <v>1933068</v>
      </c>
    </row>
    <row r="1375" spans="2:4">
      <c r="B1375" s="75">
        <v>39547</v>
      </c>
      <c r="C1375" s="477">
        <v>40.536082999999998</v>
      </c>
      <c r="D1375" s="76">
        <v>2429400</v>
      </c>
    </row>
    <row r="1376" spans="2:4">
      <c r="B1376" s="75">
        <v>39548</v>
      </c>
      <c r="C1376" s="477">
        <v>40.129009000000003</v>
      </c>
      <c r="D1376" s="76">
        <v>1540384</v>
      </c>
    </row>
    <row r="1377" spans="2:4">
      <c r="B1377" s="75">
        <v>39549</v>
      </c>
      <c r="C1377" s="477">
        <v>39.077457000000003</v>
      </c>
      <c r="D1377" s="76">
        <v>4019400</v>
      </c>
    </row>
    <row r="1378" spans="2:4">
      <c r="B1378" s="75">
        <v>39553</v>
      </c>
      <c r="C1378" s="477">
        <v>41.553719000000001</v>
      </c>
      <c r="D1378" s="76">
        <v>17531960</v>
      </c>
    </row>
    <row r="1379" spans="2:4">
      <c r="B1379" s="75">
        <v>39554</v>
      </c>
      <c r="C1379" s="477">
        <v>44.182609999999997</v>
      </c>
      <c r="D1379" s="76">
        <v>11195368</v>
      </c>
    </row>
    <row r="1380" spans="2:4">
      <c r="B1380" s="75">
        <v>39555</v>
      </c>
      <c r="C1380" s="477">
        <v>45.726044000000002</v>
      </c>
      <c r="D1380" s="76">
        <v>4792800</v>
      </c>
    </row>
    <row r="1381" spans="2:4">
      <c r="B1381" s="75">
        <v>39559</v>
      </c>
      <c r="C1381" s="477">
        <v>46.870922</v>
      </c>
      <c r="D1381" s="76">
        <v>15034104</v>
      </c>
    </row>
    <row r="1382" spans="2:4">
      <c r="B1382" s="75">
        <v>39560</v>
      </c>
      <c r="C1382" s="477">
        <v>45.051082999999998</v>
      </c>
      <c r="D1382" s="76">
        <v>2027644</v>
      </c>
    </row>
    <row r="1383" spans="2:4">
      <c r="B1383" s="75">
        <v>39561</v>
      </c>
      <c r="C1383" s="477">
        <v>44.846046000000001</v>
      </c>
      <c r="D1383" s="76">
        <v>1832000</v>
      </c>
    </row>
    <row r="1384" spans="2:4">
      <c r="B1384" s="75">
        <v>39562</v>
      </c>
      <c r="C1384" s="477">
        <v>43.419243000000002</v>
      </c>
      <c r="D1384" s="76">
        <v>4151624</v>
      </c>
    </row>
    <row r="1385" spans="2:4">
      <c r="B1385" s="75">
        <v>39563</v>
      </c>
      <c r="C1385" s="477">
        <v>44.547015999999999</v>
      </c>
      <c r="D1385" s="76">
        <v>14220752</v>
      </c>
    </row>
    <row r="1386" spans="2:4">
      <c r="B1386" s="75">
        <v>39566</v>
      </c>
      <c r="C1386" s="477">
        <v>45.350116999999997</v>
      </c>
      <c r="D1386" s="76">
        <v>1270648</v>
      </c>
    </row>
    <row r="1387" spans="2:4">
      <c r="B1387" s="75">
        <v>39567</v>
      </c>
      <c r="C1387" s="477">
        <v>49.023921999999999</v>
      </c>
      <c r="D1387" s="76">
        <v>6082272</v>
      </c>
    </row>
    <row r="1388" spans="2:4">
      <c r="B1388" s="75">
        <v>39568</v>
      </c>
      <c r="C1388" s="477">
        <v>49.288787999999997</v>
      </c>
      <c r="D1388" s="76">
        <v>6188864</v>
      </c>
    </row>
    <row r="1389" spans="2:4">
      <c r="B1389" s="75">
        <v>39570</v>
      </c>
      <c r="C1389" s="477">
        <v>50.758301000000003</v>
      </c>
      <c r="D1389" s="76">
        <v>3275484</v>
      </c>
    </row>
    <row r="1390" spans="2:4">
      <c r="B1390" s="75">
        <v>39573</v>
      </c>
      <c r="C1390" s="477">
        <v>49.220444000000001</v>
      </c>
      <c r="D1390" s="76">
        <v>1562624</v>
      </c>
    </row>
    <row r="1391" spans="2:4">
      <c r="B1391" s="75">
        <v>39574</v>
      </c>
      <c r="C1391" s="477">
        <v>50.006476999999997</v>
      </c>
      <c r="D1391" s="76">
        <v>1813032</v>
      </c>
    </row>
    <row r="1392" spans="2:4">
      <c r="B1392" s="75">
        <v>39575</v>
      </c>
      <c r="C1392" s="477">
        <v>50.185862999999998</v>
      </c>
      <c r="D1392" s="76">
        <v>2454188</v>
      </c>
    </row>
    <row r="1393" spans="2:4">
      <c r="B1393" s="75">
        <v>39576</v>
      </c>
      <c r="C1393" s="477">
        <v>49.348595000000003</v>
      </c>
      <c r="D1393" s="76">
        <v>1158448</v>
      </c>
    </row>
    <row r="1394" spans="2:4">
      <c r="B1394" s="75">
        <v>39577</v>
      </c>
      <c r="C1394" s="477">
        <v>49.169162999999998</v>
      </c>
      <c r="D1394" s="76">
        <v>1195556</v>
      </c>
    </row>
    <row r="1395" spans="2:4">
      <c r="B1395" s="75">
        <v>39580</v>
      </c>
      <c r="C1395" s="477">
        <v>49.177703999999999</v>
      </c>
      <c r="D1395" s="76">
        <v>2339036</v>
      </c>
    </row>
    <row r="1396" spans="2:4">
      <c r="B1396" s="75">
        <v>39581</v>
      </c>
      <c r="C1396" s="477">
        <v>50.194420000000001</v>
      </c>
      <c r="D1396" s="76">
        <v>2479308</v>
      </c>
    </row>
    <row r="1397" spans="2:4">
      <c r="B1397" s="75">
        <v>39582</v>
      </c>
      <c r="C1397" s="477">
        <v>52.484141999999999</v>
      </c>
      <c r="D1397" s="76">
        <v>7412104</v>
      </c>
    </row>
    <row r="1398" spans="2:4">
      <c r="B1398" s="75">
        <v>39583</v>
      </c>
      <c r="C1398" s="477">
        <v>51.834797000000002</v>
      </c>
      <c r="D1398" s="76">
        <v>5529576</v>
      </c>
    </row>
    <row r="1399" spans="2:4">
      <c r="B1399" s="75">
        <v>39584</v>
      </c>
      <c r="C1399" s="477">
        <v>50.647247</v>
      </c>
      <c r="D1399" s="76">
        <v>4671612</v>
      </c>
    </row>
    <row r="1400" spans="2:4">
      <c r="B1400" s="75">
        <v>39588</v>
      </c>
      <c r="C1400" s="477">
        <v>50.689945000000002</v>
      </c>
      <c r="D1400" s="76">
        <v>2326008</v>
      </c>
    </row>
    <row r="1401" spans="2:4">
      <c r="B1401" s="75">
        <v>39589</v>
      </c>
      <c r="C1401" s="477">
        <v>51.057335000000002</v>
      </c>
      <c r="D1401" s="76">
        <v>1029848</v>
      </c>
    </row>
    <row r="1402" spans="2:4">
      <c r="B1402" s="75">
        <v>39590</v>
      </c>
      <c r="C1402" s="477">
        <v>49.451118000000001</v>
      </c>
      <c r="D1402" s="76">
        <v>2828840</v>
      </c>
    </row>
    <row r="1403" spans="2:4">
      <c r="B1403" s="75">
        <v>39591</v>
      </c>
      <c r="C1403" s="477">
        <v>49.946643999999999</v>
      </c>
      <c r="D1403" s="76">
        <v>3067928</v>
      </c>
    </row>
    <row r="1404" spans="2:4">
      <c r="B1404" s="75">
        <v>39594</v>
      </c>
      <c r="C1404" s="477">
        <v>50.741211</v>
      </c>
      <c r="D1404" s="76">
        <v>2164136</v>
      </c>
    </row>
    <row r="1405" spans="2:4">
      <c r="B1405" s="75">
        <v>39595</v>
      </c>
      <c r="C1405" s="477">
        <v>51.211123999999998</v>
      </c>
      <c r="D1405" s="76">
        <v>3008408</v>
      </c>
    </row>
    <row r="1406" spans="2:4">
      <c r="B1406" s="75">
        <v>39596</v>
      </c>
      <c r="C1406" s="477">
        <v>52.561031</v>
      </c>
      <c r="D1406" s="76">
        <v>5120688</v>
      </c>
    </row>
    <row r="1407" spans="2:4">
      <c r="B1407" s="75">
        <v>39597</v>
      </c>
      <c r="C1407" s="477">
        <v>52.851531999999999</v>
      </c>
      <c r="D1407" s="76">
        <v>5825408</v>
      </c>
    </row>
    <row r="1408" spans="2:4">
      <c r="B1408" s="75">
        <v>39598</v>
      </c>
      <c r="C1408" s="477">
        <v>53.757140999999997</v>
      </c>
      <c r="D1408" s="76">
        <v>8786448</v>
      </c>
    </row>
    <row r="1409" spans="2:4">
      <c r="B1409" s="75">
        <v>39601</v>
      </c>
      <c r="C1409" s="477">
        <v>51.894610999999998</v>
      </c>
      <c r="D1409" s="76">
        <v>3298920</v>
      </c>
    </row>
    <row r="1410" spans="2:4">
      <c r="B1410" s="75">
        <v>39602</v>
      </c>
      <c r="C1410" s="477">
        <v>50.348190000000002</v>
      </c>
      <c r="D1410" s="76">
        <v>1751748</v>
      </c>
    </row>
    <row r="1411" spans="2:4">
      <c r="B1411" s="75">
        <v>39603</v>
      </c>
      <c r="C1411" s="477">
        <v>49.553631000000003</v>
      </c>
      <c r="D1411" s="76">
        <v>1580656</v>
      </c>
    </row>
    <row r="1412" spans="2:4">
      <c r="B1412" s="75">
        <v>39604</v>
      </c>
      <c r="C1412" s="477">
        <v>52.261992999999997</v>
      </c>
      <c r="D1412" s="76">
        <v>1979064</v>
      </c>
    </row>
    <row r="1413" spans="2:4">
      <c r="B1413" s="75">
        <v>39605</v>
      </c>
      <c r="C1413" s="477">
        <v>53.526463</v>
      </c>
      <c r="D1413" s="76">
        <v>5323572</v>
      </c>
    </row>
    <row r="1414" spans="2:4">
      <c r="B1414" s="75">
        <v>39608</v>
      </c>
      <c r="C1414" s="477">
        <v>50.775393999999999</v>
      </c>
      <c r="D1414" s="76">
        <v>2937944</v>
      </c>
    </row>
    <row r="1415" spans="2:4">
      <c r="B1415" s="75">
        <v>39609</v>
      </c>
      <c r="C1415" s="477">
        <v>48.571097999999999</v>
      </c>
      <c r="D1415" s="76">
        <v>2027144</v>
      </c>
    </row>
    <row r="1416" spans="2:4">
      <c r="B1416" s="75">
        <v>39610</v>
      </c>
      <c r="C1416" s="477">
        <v>50.074787000000001</v>
      </c>
      <c r="D1416" s="76">
        <v>2556416</v>
      </c>
    </row>
    <row r="1417" spans="2:4">
      <c r="B1417" s="75">
        <v>39611</v>
      </c>
      <c r="C1417" s="477">
        <v>49.861213999999997</v>
      </c>
      <c r="D1417" s="76">
        <v>1606152</v>
      </c>
    </row>
    <row r="1418" spans="2:4">
      <c r="B1418" s="75">
        <v>39612</v>
      </c>
      <c r="C1418" s="477">
        <v>49.451118000000001</v>
      </c>
      <c r="D1418" s="76">
        <v>1896844</v>
      </c>
    </row>
    <row r="1419" spans="2:4">
      <c r="B1419" s="75">
        <v>39615</v>
      </c>
      <c r="C1419" s="477">
        <v>50.074787000000001</v>
      </c>
      <c r="D1419" s="76">
        <v>1018640</v>
      </c>
    </row>
    <row r="1420" spans="2:4">
      <c r="B1420" s="75">
        <v>39616</v>
      </c>
      <c r="C1420" s="477">
        <v>49.997906</v>
      </c>
      <c r="D1420" s="76">
        <v>1397556</v>
      </c>
    </row>
    <row r="1421" spans="2:4">
      <c r="B1421" s="75">
        <v>39617</v>
      </c>
      <c r="C1421" s="477">
        <v>47.759456999999998</v>
      </c>
      <c r="D1421" s="76">
        <v>26591432</v>
      </c>
    </row>
    <row r="1422" spans="2:4">
      <c r="B1422" s="75">
        <v>39618</v>
      </c>
      <c r="C1422" s="477">
        <v>46.700035</v>
      </c>
      <c r="D1422" s="76">
        <v>4236464</v>
      </c>
    </row>
    <row r="1423" spans="2:4">
      <c r="B1423" s="75">
        <v>39619</v>
      </c>
      <c r="C1423" s="477">
        <v>45.486815999999997</v>
      </c>
      <c r="D1423" s="76">
        <v>1281480</v>
      </c>
    </row>
    <row r="1424" spans="2:4">
      <c r="B1424" s="75">
        <v>39622</v>
      </c>
      <c r="C1424" s="477">
        <v>46.213031999999998</v>
      </c>
      <c r="D1424" s="76">
        <v>1754472</v>
      </c>
    </row>
    <row r="1425" spans="2:4">
      <c r="B1425" s="75">
        <v>39623</v>
      </c>
      <c r="C1425" s="477">
        <v>45.666240999999999</v>
      </c>
      <c r="D1425" s="76">
        <v>2132620</v>
      </c>
    </row>
    <row r="1426" spans="2:4">
      <c r="B1426" s="75">
        <v>39624</v>
      </c>
      <c r="C1426" s="477">
        <v>44.666626000000001</v>
      </c>
      <c r="D1426" s="76">
        <v>3240916</v>
      </c>
    </row>
    <row r="1427" spans="2:4">
      <c r="B1427" s="75">
        <v>39625</v>
      </c>
      <c r="C1427" s="477">
        <v>47.058857000000003</v>
      </c>
      <c r="D1427" s="76">
        <v>7416468</v>
      </c>
    </row>
    <row r="1428" spans="2:4">
      <c r="B1428" s="75">
        <v>39626</v>
      </c>
      <c r="C1428" s="477">
        <v>43.282542999999997</v>
      </c>
      <c r="D1428" s="76">
        <v>1869532</v>
      </c>
    </row>
    <row r="1429" spans="2:4">
      <c r="B1429" s="75">
        <v>39629</v>
      </c>
      <c r="C1429" s="477">
        <v>43.154395999999998</v>
      </c>
      <c r="D1429" s="76">
        <v>10807896</v>
      </c>
    </row>
    <row r="1430" spans="2:4">
      <c r="B1430" s="75">
        <v>39630</v>
      </c>
      <c r="C1430" s="477">
        <v>44.376143999999996</v>
      </c>
      <c r="D1430" s="76">
        <v>6742868</v>
      </c>
    </row>
    <row r="1431" spans="2:4">
      <c r="B1431" s="75">
        <v>39631</v>
      </c>
      <c r="C1431" s="477">
        <v>43.393597</v>
      </c>
      <c r="D1431" s="76">
        <v>4225800</v>
      </c>
    </row>
    <row r="1432" spans="2:4">
      <c r="B1432" s="75">
        <v>39632</v>
      </c>
      <c r="C1432" s="477">
        <v>40.437472999999997</v>
      </c>
      <c r="D1432" s="76">
        <v>2161580</v>
      </c>
    </row>
    <row r="1433" spans="2:4">
      <c r="B1433" s="75">
        <v>39633</v>
      </c>
      <c r="C1433" s="477">
        <v>40.343502000000001</v>
      </c>
      <c r="D1433" s="76">
        <v>1430980</v>
      </c>
    </row>
    <row r="1434" spans="2:4">
      <c r="B1434" s="75">
        <v>39636</v>
      </c>
      <c r="C1434" s="477">
        <v>41.599429999999998</v>
      </c>
      <c r="D1434" s="76">
        <v>1860996</v>
      </c>
    </row>
    <row r="1435" spans="2:4">
      <c r="B1435" s="75">
        <v>39637</v>
      </c>
      <c r="C1435" s="477">
        <v>40.411842</v>
      </c>
      <c r="D1435" s="76">
        <v>1883636</v>
      </c>
    </row>
    <row r="1436" spans="2:4">
      <c r="B1436" s="75">
        <v>39638</v>
      </c>
      <c r="C1436" s="477">
        <v>41.625050000000002</v>
      </c>
      <c r="D1436" s="76">
        <v>2550096</v>
      </c>
    </row>
    <row r="1437" spans="2:4">
      <c r="B1437" s="75">
        <v>39639</v>
      </c>
      <c r="C1437" s="477">
        <v>42.641753999999999</v>
      </c>
      <c r="D1437" s="76">
        <v>1750316</v>
      </c>
    </row>
    <row r="1438" spans="2:4">
      <c r="B1438" s="75">
        <v>39640</v>
      </c>
      <c r="C1438" s="477">
        <v>40.779228000000003</v>
      </c>
      <c r="D1438" s="76">
        <v>2628044</v>
      </c>
    </row>
    <row r="1439" spans="2:4">
      <c r="B1439" s="75">
        <v>39643</v>
      </c>
      <c r="C1439" s="477">
        <v>38.438243999999997</v>
      </c>
      <c r="D1439" s="76">
        <v>6621720</v>
      </c>
    </row>
    <row r="1440" spans="2:4">
      <c r="B1440" s="75">
        <v>39644</v>
      </c>
      <c r="C1440" s="477">
        <v>36.276691</v>
      </c>
      <c r="D1440" s="76">
        <v>3276528</v>
      </c>
    </row>
    <row r="1441" spans="2:4">
      <c r="B1441" s="75">
        <v>39645</v>
      </c>
      <c r="C1441" s="477">
        <v>36.746581999999997</v>
      </c>
      <c r="D1441" s="76">
        <v>1862304</v>
      </c>
    </row>
    <row r="1442" spans="2:4">
      <c r="B1442" s="75">
        <v>39646</v>
      </c>
      <c r="C1442" s="477">
        <v>36.481735</v>
      </c>
      <c r="D1442" s="76">
        <v>2148004</v>
      </c>
    </row>
    <row r="1443" spans="2:4">
      <c r="B1443" s="75">
        <v>39647</v>
      </c>
      <c r="C1443" s="477">
        <v>34.525210999999999</v>
      </c>
      <c r="D1443" s="76">
        <v>4329200</v>
      </c>
    </row>
    <row r="1444" spans="2:4">
      <c r="B1444" s="75">
        <v>39650</v>
      </c>
      <c r="C1444" s="477">
        <v>33.551228000000002</v>
      </c>
      <c r="D1444" s="76">
        <v>3931292</v>
      </c>
    </row>
    <row r="1445" spans="2:4">
      <c r="B1445" s="75">
        <v>39651</v>
      </c>
      <c r="C1445" s="477">
        <v>34.978034999999998</v>
      </c>
      <c r="D1445" s="76">
        <v>2108816</v>
      </c>
    </row>
    <row r="1446" spans="2:4">
      <c r="B1446" s="75">
        <v>39652</v>
      </c>
      <c r="C1446" s="477">
        <v>36.712401999999997</v>
      </c>
      <c r="D1446" s="76">
        <v>4375304</v>
      </c>
    </row>
    <row r="1447" spans="2:4">
      <c r="B1447" s="75">
        <v>39653</v>
      </c>
      <c r="C1447" s="477">
        <v>35.883659000000002</v>
      </c>
      <c r="D1447" s="76">
        <v>2903060</v>
      </c>
    </row>
    <row r="1448" spans="2:4">
      <c r="B1448" s="75">
        <v>39654</v>
      </c>
      <c r="C1448" s="477">
        <v>34.807158999999999</v>
      </c>
      <c r="D1448" s="76">
        <v>3742580</v>
      </c>
    </row>
    <row r="1449" spans="2:4">
      <c r="B1449" s="75">
        <v>39657</v>
      </c>
      <c r="C1449" s="477">
        <v>34.456862999999998</v>
      </c>
      <c r="D1449" s="76">
        <v>2705596</v>
      </c>
    </row>
    <row r="1450" spans="2:4">
      <c r="B1450" s="75">
        <v>39658</v>
      </c>
      <c r="C1450" s="477">
        <v>34.089500000000001</v>
      </c>
      <c r="D1450" s="76">
        <v>1466400</v>
      </c>
    </row>
    <row r="1451" spans="2:4">
      <c r="B1451" s="75">
        <v>39659</v>
      </c>
      <c r="C1451" s="477">
        <v>34.824249000000002</v>
      </c>
      <c r="D1451" s="76">
        <v>3463200</v>
      </c>
    </row>
    <row r="1452" spans="2:4">
      <c r="B1452" s="75">
        <v>39660</v>
      </c>
      <c r="C1452" s="477">
        <v>34.234737000000003</v>
      </c>
      <c r="D1452" s="76">
        <v>5895600</v>
      </c>
    </row>
    <row r="1453" spans="2:4">
      <c r="B1453" s="75">
        <v>39661</v>
      </c>
      <c r="C1453" s="477">
        <v>35.413753999999997</v>
      </c>
      <c r="D1453" s="76">
        <v>2645600</v>
      </c>
    </row>
    <row r="1454" spans="2:4">
      <c r="B1454" s="75">
        <v>39664</v>
      </c>
      <c r="C1454" s="477">
        <v>37.575316999999998</v>
      </c>
      <c r="D1454" s="76">
        <v>5306800</v>
      </c>
    </row>
    <row r="1455" spans="2:4">
      <c r="B1455" s="75">
        <v>39665</v>
      </c>
      <c r="C1455" s="477">
        <v>41.026992999999997</v>
      </c>
      <c r="D1455" s="76">
        <v>4662400</v>
      </c>
    </row>
    <row r="1456" spans="2:4">
      <c r="B1456" s="75">
        <v>39666</v>
      </c>
      <c r="C1456" s="477">
        <v>39.087573999999996</v>
      </c>
      <c r="D1456" s="76">
        <v>4817600</v>
      </c>
    </row>
    <row r="1457" spans="2:4">
      <c r="B1457" s="75">
        <v>39667</v>
      </c>
      <c r="C1457" s="477">
        <v>38.190468000000003</v>
      </c>
      <c r="D1457" s="76">
        <v>4064800</v>
      </c>
    </row>
    <row r="1458" spans="2:4">
      <c r="B1458" s="75">
        <v>39668</v>
      </c>
      <c r="C1458" s="477">
        <v>38.489510000000003</v>
      </c>
      <c r="D1458" s="76">
        <v>1681200</v>
      </c>
    </row>
    <row r="1459" spans="2:4">
      <c r="B1459" s="75">
        <v>39671</v>
      </c>
      <c r="C1459" s="477">
        <v>40.087181000000001</v>
      </c>
      <c r="D1459" s="76">
        <v>1840000</v>
      </c>
    </row>
    <row r="1460" spans="2:4">
      <c r="B1460" s="75">
        <v>39672</v>
      </c>
      <c r="C1460" s="477">
        <v>39.497669000000002</v>
      </c>
      <c r="D1460" s="76">
        <v>1206800</v>
      </c>
    </row>
    <row r="1461" spans="2:4">
      <c r="B1461" s="75">
        <v>39673</v>
      </c>
      <c r="C1461" s="477">
        <v>39.386597000000002</v>
      </c>
      <c r="D1461" s="76">
        <v>1145200</v>
      </c>
    </row>
    <row r="1462" spans="2:4">
      <c r="B1462" s="75">
        <v>39674</v>
      </c>
      <c r="C1462" s="477">
        <v>40.343502000000001</v>
      </c>
      <c r="D1462" s="76">
        <v>2489600</v>
      </c>
    </row>
    <row r="1463" spans="2:4">
      <c r="B1463" s="75">
        <v>39678</v>
      </c>
      <c r="C1463" s="477">
        <v>39.113205000000001</v>
      </c>
      <c r="D1463" s="76">
        <v>2593900</v>
      </c>
    </row>
    <row r="1464" spans="2:4">
      <c r="B1464" s="75">
        <v>39679</v>
      </c>
      <c r="C1464" s="477">
        <v>38.523677999999997</v>
      </c>
      <c r="D1464" s="76">
        <v>1661624</v>
      </c>
    </row>
    <row r="1465" spans="2:4">
      <c r="B1465" s="75">
        <v>39680</v>
      </c>
      <c r="C1465" s="477">
        <v>39.104655999999999</v>
      </c>
      <c r="D1465" s="76">
        <v>1012892</v>
      </c>
    </row>
    <row r="1466" spans="2:4">
      <c r="B1466" s="75">
        <v>39681</v>
      </c>
      <c r="C1466" s="477">
        <v>37.993972999999997</v>
      </c>
      <c r="D1466" s="76">
        <v>716464</v>
      </c>
    </row>
    <row r="1467" spans="2:4">
      <c r="B1467" s="75">
        <v>39682</v>
      </c>
      <c r="C1467" s="477">
        <v>38.045223</v>
      </c>
      <c r="D1467" s="76">
        <v>1273528</v>
      </c>
    </row>
    <row r="1468" spans="2:4">
      <c r="B1468" s="75">
        <v>39685</v>
      </c>
      <c r="C1468" s="477">
        <v>38.293011</v>
      </c>
      <c r="D1468" s="76">
        <v>773620</v>
      </c>
    </row>
    <row r="1469" spans="2:4">
      <c r="B1469" s="75">
        <v>39686</v>
      </c>
      <c r="C1469" s="477">
        <v>39.369514000000002</v>
      </c>
      <c r="D1469" s="76">
        <v>2126980</v>
      </c>
    </row>
    <row r="1470" spans="2:4">
      <c r="B1470" s="75">
        <v>39687</v>
      </c>
      <c r="C1470" s="477">
        <v>39.27552</v>
      </c>
      <c r="D1470" s="76">
        <v>1187360</v>
      </c>
    </row>
    <row r="1471" spans="2:4">
      <c r="B1471" s="75">
        <v>39688</v>
      </c>
      <c r="C1471" s="477">
        <v>38.275902000000002</v>
      </c>
      <c r="D1471" s="76">
        <v>4692348</v>
      </c>
    </row>
    <row r="1472" spans="2:4">
      <c r="B1472" s="75">
        <v>39689</v>
      </c>
      <c r="C1472" s="477">
        <v>39.839413</v>
      </c>
      <c r="D1472" s="76">
        <v>1941568</v>
      </c>
    </row>
    <row r="1473" spans="2:4">
      <c r="B1473" s="75">
        <v>39692</v>
      </c>
      <c r="C1473" s="477">
        <v>41.419994000000003</v>
      </c>
      <c r="D1473" s="76">
        <v>2889748</v>
      </c>
    </row>
    <row r="1474" spans="2:4">
      <c r="B1474" s="75">
        <v>39693</v>
      </c>
      <c r="C1474" s="477">
        <v>42.650311000000002</v>
      </c>
      <c r="D1474" s="76">
        <v>2421472</v>
      </c>
    </row>
    <row r="1475" spans="2:4">
      <c r="B1475" s="75">
        <v>39695</v>
      </c>
      <c r="C1475" s="477">
        <v>43.000584000000003</v>
      </c>
      <c r="D1475" s="76">
        <v>1862952</v>
      </c>
    </row>
    <row r="1476" spans="2:4">
      <c r="B1476" s="75">
        <v>39696</v>
      </c>
      <c r="C1476" s="477">
        <v>41.761749000000002</v>
      </c>
      <c r="D1476" s="76">
        <v>1329244</v>
      </c>
    </row>
    <row r="1477" spans="2:4">
      <c r="B1477" s="75">
        <v>39699</v>
      </c>
      <c r="C1477" s="477">
        <v>43.829334000000003</v>
      </c>
      <c r="D1477" s="76">
        <v>2118900</v>
      </c>
    </row>
    <row r="1478" spans="2:4">
      <c r="B1478" s="75">
        <v>39700</v>
      </c>
      <c r="C1478" s="477">
        <v>43.521763</v>
      </c>
      <c r="D1478" s="76">
        <v>1920280</v>
      </c>
    </row>
    <row r="1479" spans="2:4">
      <c r="B1479" s="75">
        <v>39701</v>
      </c>
      <c r="C1479" s="477">
        <v>42.590499999999999</v>
      </c>
      <c r="D1479" s="76">
        <v>2633692</v>
      </c>
    </row>
    <row r="1480" spans="2:4">
      <c r="B1480" s="75">
        <v>39702</v>
      </c>
      <c r="C1480" s="477">
        <v>40.633983999999998</v>
      </c>
      <c r="D1480" s="76">
        <v>2542096</v>
      </c>
    </row>
    <row r="1481" spans="2:4">
      <c r="B1481" s="75">
        <v>39703</v>
      </c>
      <c r="C1481" s="477">
        <v>39.104655999999999</v>
      </c>
      <c r="D1481" s="76">
        <v>2873220</v>
      </c>
    </row>
    <row r="1482" spans="2:4">
      <c r="B1482" s="75">
        <v>39706</v>
      </c>
      <c r="C1482" s="477">
        <v>36.720947000000002</v>
      </c>
      <c r="D1482" s="76">
        <v>2684996</v>
      </c>
    </row>
    <row r="1483" spans="2:4">
      <c r="B1483" s="75">
        <v>39707</v>
      </c>
      <c r="C1483" s="477">
        <v>37.848728000000001</v>
      </c>
      <c r="D1483" s="76">
        <v>2233728</v>
      </c>
    </row>
    <row r="1484" spans="2:4">
      <c r="B1484" s="75">
        <v>39708</v>
      </c>
      <c r="C1484" s="477">
        <v>35.952022999999997</v>
      </c>
      <c r="D1484" s="76">
        <v>2400452</v>
      </c>
    </row>
    <row r="1485" spans="2:4">
      <c r="B1485" s="75">
        <v>39709</v>
      </c>
      <c r="C1485" s="477">
        <v>36.353580000000001</v>
      </c>
      <c r="D1485" s="76">
        <v>3826688</v>
      </c>
    </row>
    <row r="1486" spans="2:4">
      <c r="B1486" s="75">
        <v>39710</v>
      </c>
      <c r="C1486" s="477">
        <v>39.198635000000003</v>
      </c>
      <c r="D1486" s="76">
        <v>4683440</v>
      </c>
    </row>
    <row r="1487" spans="2:4">
      <c r="B1487" s="75">
        <v>39713</v>
      </c>
      <c r="C1487" s="477">
        <v>39.830886999999997</v>
      </c>
      <c r="D1487" s="76">
        <v>1428252</v>
      </c>
    </row>
    <row r="1488" spans="2:4">
      <c r="B1488" s="75">
        <v>39714</v>
      </c>
      <c r="C1488" s="477">
        <v>40.104281999999998</v>
      </c>
      <c r="D1488" s="76">
        <v>3344820</v>
      </c>
    </row>
    <row r="1489" spans="2:4">
      <c r="B1489" s="75">
        <v>39715</v>
      </c>
      <c r="C1489" s="477">
        <v>39.984653000000002</v>
      </c>
      <c r="D1489" s="76">
        <v>4503904</v>
      </c>
    </row>
    <row r="1490" spans="2:4">
      <c r="B1490" s="75">
        <v>39716</v>
      </c>
      <c r="C1490" s="477">
        <v>38.421165000000002</v>
      </c>
      <c r="D1490" s="76">
        <v>9326604</v>
      </c>
    </row>
    <row r="1491" spans="2:4">
      <c r="B1491" s="75">
        <v>39717</v>
      </c>
      <c r="C1491" s="477">
        <v>36.379199999999997</v>
      </c>
      <c r="D1491" s="76">
        <v>2133980</v>
      </c>
    </row>
    <row r="1492" spans="2:4">
      <c r="B1492" s="75">
        <v>39720</v>
      </c>
      <c r="C1492" s="477">
        <v>33.388900999999997</v>
      </c>
      <c r="D1492" s="76">
        <v>4274964</v>
      </c>
    </row>
    <row r="1493" spans="2:4">
      <c r="B1493" s="75">
        <v>39721</v>
      </c>
      <c r="C1493" s="477">
        <v>33.226562999999999</v>
      </c>
      <c r="D1493" s="76">
        <v>2486780</v>
      </c>
    </row>
    <row r="1494" spans="2:4">
      <c r="B1494" s="75">
        <v>39722</v>
      </c>
      <c r="C1494" s="477">
        <v>35.165993</v>
      </c>
      <c r="D1494" s="76">
        <v>3195792</v>
      </c>
    </row>
    <row r="1495" spans="2:4">
      <c r="B1495" s="75">
        <v>39724</v>
      </c>
      <c r="C1495" s="477">
        <v>35.422294999999998</v>
      </c>
      <c r="D1495" s="76">
        <v>3405248</v>
      </c>
    </row>
    <row r="1496" spans="2:4">
      <c r="B1496" s="75">
        <v>39727</v>
      </c>
      <c r="C1496" s="477">
        <v>33.294913999999999</v>
      </c>
      <c r="D1496" s="76">
        <v>3306568</v>
      </c>
    </row>
    <row r="1497" spans="2:4">
      <c r="B1497" s="75">
        <v>39728</v>
      </c>
      <c r="C1497" s="477">
        <v>33.790450999999997</v>
      </c>
      <c r="D1497" s="76">
        <v>2813384</v>
      </c>
    </row>
    <row r="1498" spans="2:4">
      <c r="B1498" s="75">
        <v>39729</v>
      </c>
      <c r="C1498" s="477">
        <v>32.073154000000002</v>
      </c>
      <c r="D1498" s="76">
        <v>4850784</v>
      </c>
    </row>
    <row r="1499" spans="2:4">
      <c r="B1499" s="75">
        <v>39731</v>
      </c>
      <c r="C1499" s="477">
        <v>29.091401999999999</v>
      </c>
      <c r="D1499" s="76">
        <v>10230296</v>
      </c>
    </row>
    <row r="1500" spans="2:4">
      <c r="B1500" s="75">
        <v>39734</v>
      </c>
      <c r="C1500" s="477">
        <v>29.023045</v>
      </c>
      <c r="D1500" s="76">
        <v>6853752</v>
      </c>
    </row>
    <row r="1501" spans="2:4">
      <c r="B1501" s="75">
        <v>39735</v>
      </c>
      <c r="C1501" s="477">
        <v>28.023437999999999</v>
      </c>
      <c r="D1501" s="76">
        <v>3919068</v>
      </c>
    </row>
    <row r="1502" spans="2:4">
      <c r="B1502" s="75">
        <v>39736</v>
      </c>
      <c r="C1502" s="477">
        <v>27.100715999999998</v>
      </c>
      <c r="D1502" s="76">
        <v>5131700</v>
      </c>
    </row>
    <row r="1503" spans="2:4">
      <c r="B1503" s="75">
        <v>39737</v>
      </c>
      <c r="C1503" s="477">
        <v>26.921292999999999</v>
      </c>
      <c r="D1503" s="76">
        <v>6917296</v>
      </c>
    </row>
    <row r="1504" spans="2:4">
      <c r="B1504" s="75">
        <v>39738</v>
      </c>
      <c r="C1504" s="477">
        <v>26.998177999999999</v>
      </c>
      <c r="D1504" s="76">
        <v>3112088</v>
      </c>
    </row>
    <row r="1505" spans="2:4">
      <c r="B1505" s="75">
        <v>39741</v>
      </c>
      <c r="C1505" s="477">
        <v>29.424607999999999</v>
      </c>
      <c r="D1505" s="76">
        <v>2502732</v>
      </c>
    </row>
    <row r="1506" spans="2:4">
      <c r="B1506" s="75">
        <v>39742</v>
      </c>
      <c r="C1506" s="477">
        <v>31.825399000000001</v>
      </c>
      <c r="D1506" s="76">
        <v>4467376</v>
      </c>
    </row>
    <row r="1507" spans="2:4">
      <c r="B1507" s="75">
        <v>39743</v>
      </c>
      <c r="C1507" s="477">
        <v>28.656103000000002</v>
      </c>
      <c r="D1507" s="76">
        <v>3930720</v>
      </c>
    </row>
    <row r="1508" spans="2:4">
      <c r="B1508" s="75">
        <v>39744</v>
      </c>
      <c r="C1508" s="477">
        <v>26.625620000000001</v>
      </c>
      <c r="D1508" s="76">
        <v>2812108</v>
      </c>
    </row>
    <row r="1509" spans="2:4">
      <c r="B1509" s="75">
        <v>39745</v>
      </c>
      <c r="C1509" s="477">
        <v>24.356801999999998</v>
      </c>
      <c r="D1509" s="76">
        <v>4039808</v>
      </c>
    </row>
    <row r="1510" spans="2:4">
      <c r="B1510" s="75">
        <v>39748</v>
      </c>
      <c r="C1510" s="477">
        <v>23.641718000000001</v>
      </c>
      <c r="D1510" s="76">
        <v>3819508</v>
      </c>
    </row>
    <row r="1511" spans="2:4">
      <c r="B1511" s="75">
        <v>39750</v>
      </c>
      <c r="C1511" s="477">
        <v>26.775707000000001</v>
      </c>
      <c r="D1511" s="76">
        <v>6501148</v>
      </c>
    </row>
    <row r="1512" spans="2:4">
      <c r="B1512" s="75">
        <v>39752</v>
      </c>
      <c r="C1512" s="477">
        <v>30.527649</v>
      </c>
      <c r="D1512" s="76">
        <v>3853516</v>
      </c>
    </row>
    <row r="1513" spans="2:4">
      <c r="B1513" s="75">
        <v>39755</v>
      </c>
      <c r="C1513" s="477">
        <v>30.960225999999999</v>
      </c>
      <c r="D1513" s="76">
        <v>2895720</v>
      </c>
    </row>
    <row r="1514" spans="2:4">
      <c r="B1514" s="75">
        <v>39756</v>
      </c>
      <c r="C1514" s="477">
        <v>29.503596999999999</v>
      </c>
      <c r="D1514" s="76">
        <v>2783048</v>
      </c>
    </row>
    <row r="1515" spans="2:4">
      <c r="B1515" s="75">
        <v>39757</v>
      </c>
      <c r="C1515" s="477">
        <v>27.561409000000001</v>
      </c>
      <c r="D1515" s="76">
        <v>2576344</v>
      </c>
    </row>
    <row r="1516" spans="2:4">
      <c r="B1516" s="75">
        <v>39758</v>
      </c>
      <c r="C1516" s="477">
        <v>28.055779000000001</v>
      </c>
      <c r="D1516" s="76">
        <v>2703452</v>
      </c>
    </row>
    <row r="1517" spans="2:4">
      <c r="B1517" s="75">
        <v>39759</v>
      </c>
      <c r="C1517" s="477">
        <v>29.123987</v>
      </c>
      <c r="D1517" s="76">
        <v>2248408</v>
      </c>
    </row>
    <row r="1518" spans="2:4">
      <c r="B1518" s="75">
        <v>39762</v>
      </c>
      <c r="C1518" s="477">
        <v>30.006798</v>
      </c>
      <c r="D1518" s="76">
        <v>1384896</v>
      </c>
    </row>
    <row r="1519" spans="2:4">
      <c r="B1519" s="75">
        <v>39763</v>
      </c>
      <c r="C1519" s="477">
        <v>27.225935</v>
      </c>
      <c r="D1519" s="76">
        <v>2219956</v>
      </c>
    </row>
    <row r="1520" spans="2:4">
      <c r="B1520" s="75">
        <v>39764</v>
      </c>
      <c r="C1520" s="477">
        <v>27.296569999999999</v>
      </c>
      <c r="D1520" s="76">
        <v>2793080</v>
      </c>
    </row>
    <row r="1521" spans="2:4">
      <c r="B1521" s="75">
        <v>39766</v>
      </c>
      <c r="C1521" s="477">
        <v>26.546168999999999</v>
      </c>
      <c r="D1521" s="76">
        <v>2369592</v>
      </c>
    </row>
    <row r="1522" spans="2:4">
      <c r="B1522" s="75">
        <v>39769</v>
      </c>
      <c r="C1522" s="477">
        <v>26.078295000000001</v>
      </c>
      <c r="D1522" s="76">
        <v>3882456</v>
      </c>
    </row>
    <row r="1523" spans="2:4">
      <c r="B1523" s="75">
        <v>39770</v>
      </c>
      <c r="C1523" s="477">
        <v>24.083127999999999</v>
      </c>
      <c r="D1523" s="76">
        <v>5525472</v>
      </c>
    </row>
    <row r="1524" spans="2:4">
      <c r="B1524" s="75">
        <v>39771</v>
      </c>
      <c r="C1524" s="477">
        <v>23.977194000000001</v>
      </c>
      <c r="D1524" s="76">
        <v>3003372</v>
      </c>
    </row>
    <row r="1525" spans="2:4">
      <c r="B1525" s="75">
        <v>39772</v>
      </c>
      <c r="C1525" s="477">
        <v>24.365635000000001</v>
      </c>
      <c r="D1525" s="76">
        <v>2156320</v>
      </c>
    </row>
    <row r="1526" spans="2:4">
      <c r="B1526" s="75">
        <v>39773</v>
      </c>
      <c r="C1526" s="477">
        <v>25.389697999999999</v>
      </c>
      <c r="D1526" s="76">
        <v>2412740</v>
      </c>
    </row>
    <row r="1527" spans="2:4">
      <c r="B1527" s="75">
        <v>39776</v>
      </c>
      <c r="C1527" s="477">
        <v>26.422588000000001</v>
      </c>
      <c r="D1527" s="76">
        <v>2534924</v>
      </c>
    </row>
    <row r="1528" spans="2:4">
      <c r="B1528" s="75">
        <v>39777</v>
      </c>
      <c r="C1528" s="477">
        <v>24.453914999999999</v>
      </c>
      <c r="D1528" s="76">
        <v>2755104</v>
      </c>
    </row>
    <row r="1529" spans="2:4">
      <c r="B1529" s="75">
        <v>39778</v>
      </c>
      <c r="C1529" s="477">
        <v>25.266089999999998</v>
      </c>
      <c r="D1529" s="76">
        <v>2369472</v>
      </c>
    </row>
    <row r="1530" spans="2:4">
      <c r="B1530" s="75">
        <v>39780</v>
      </c>
      <c r="C1530" s="477">
        <v>24.277346000000001</v>
      </c>
      <c r="D1530" s="76">
        <v>5021240</v>
      </c>
    </row>
    <row r="1531" spans="2:4">
      <c r="B1531" s="75">
        <v>39783</v>
      </c>
      <c r="C1531" s="477">
        <v>23.800629000000001</v>
      </c>
      <c r="D1531" s="76">
        <v>5227664</v>
      </c>
    </row>
    <row r="1532" spans="2:4">
      <c r="B1532" s="75">
        <v>39784</v>
      </c>
      <c r="C1532" s="477">
        <v>22.079143999999999</v>
      </c>
      <c r="D1532" s="76">
        <v>7091368</v>
      </c>
    </row>
    <row r="1533" spans="2:4">
      <c r="B1533" s="75">
        <v>39785</v>
      </c>
      <c r="C1533" s="477">
        <v>21.222815000000001</v>
      </c>
      <c r="D1533" s="76">
        <v>12942856</v>
      </c>
    </row>
    <row r="1534" spans="2:4">
      <c r="B1534" s="75">
        <v>39786</v>
      </c>
      <c r="C1534" s="477">
        <v>21.196332999999999</v>
      </c>
      <c r="D1534" s="76">
        <v>7035048</v>
      </c>
    </row>
    <row r="1535" spans="2:4">
      <c r="B1535" s="75">
        <v>39787</v>
      </c>
      <c r="C1535" s="477">
        <v>20.931488000000002</v>
      </c>
      <c r="D1535" s="76">
        <v>4395368</v>
      </c>
    </row>
    <row r="1536" spans="2:4">
      <c r="B1536" s="75">
        <v>39790</v>
      </c>
      <c r="C1536" s="477">
        <v>20.648983000000001</v>
      </c>
      <c r="D1536" s="76">
        <v>3664032</v>
      </c>
    </row>
    <row r="1537" spans="2:4">
      <c r="B1537" s="75">
        <v>39792</v>
      </c>
      <c r="C1537" s="477">
        <v>20.975629999999999</v>
      </c>
      <c r="D1537" s="76">
        <v>4212700</v>
      </c>
    </row>
    <row r="1538" spans="2:4">
      <c r="B1538" s="75">
        <v>39793</v>
      </c>
      <c r="C1538" s="477">
        <v>20.401800000000001</v>
      </c>
      <c r="D1538" s="76">
        <v>6170864</v>
      </c>
    </row>
    <row r="1539" spans="2:4">
      <c r="B1539" s="75">
        <v>39794</v>
      </c>
      <c r="C1539" s="477">
        <v>18.936337999999999</v>
      </c>
      <c r="D1539" s="76">
        <v>7561848</v>
      </c>
    </row>
    <row r="1540" spans="2:4">
      <c r="B1540" s="75">
        <v>39797</v>
      </c>
      <c r="C1540" s="477">
        <v>18.336012</v>
      </c>
      <c r="D1540" s="76">
        <v>7662636</v>
      </c>
    </row>
    <row r="1541" spans="2:4">
      <c r="B1541" s="75">
        <v>39798</v>
      </c>
      <c r="C1541" s="477">
        <v>21.726011</v>
      </c>
      <c r="D1541" s="76">
        <v>29695796</v>
      </c>
    </row>
    <row r="1542" spans="2:4">
      <c r="B1542" s="75">
        <v>39799</v>
      </c>
      <c r="C1542" s="477">
        <v>21.584772000000001</v>
      </c>
      <c r="D1542" s="76">
        <v>13697048</v>
      </c>
    </row>
    <row r="1543" spans="2:4">
      <c r="B1543" s="75">
        <v>39800</v>
      </c>
      <c r="C1543" s="477">
        <v>23.862425000000002</v>
      </c>
      <c r="D1543" s="76">
        <v>10356808</v>
      </c>
    </row>
    <row r="1544" spans="2:4">
      <c r="B1544" s="75">
        <v>39801</v>
      </c>
      <c r="C1544" s="477">
        <v>24.701094000000001</v>
      </c>
      <c r="D1544" s="76">
        <v>6556824</v>
      </c>
    </row>
    <row r="1545" spans="2:4">
      <c r="B1545" s="75">
        <v>39804</v>
      </c>
      <c r="C1545" s="477">
        <v>23.694694999999999</v>
      </c>
      <c r="D1545" s="76">
        <v>7082632</v>
      </c>
    </row>
    <row r="1546" spans="2:4">
      <c r="B1546" s="75">
        <v>39805</v>
      </c>
      <c r="C1546" s="477">
        <v>22.008520000000001</v>
      </c>
      <c r="D1546" s="76">
        <v>6171304</v>
      </c>
    </row>
    <row r="1547" spans="2:4">
      <c r="B1547" s="75">
        <v>39806</v>
      </c>
      <c r="C1547" s="477">
        <v>20.463598000000001</v>
      </c>
      <c r="D1547" s="76">
        <v>8605296</v>
      </c>
    </row>
    <row r="1548" spans="2:4">
      <c r="B1548" s="75">
        <v>39808</v>
      </c>
      <c r="C1548" s="477">
        <v>19.942731999999999</v>
      </c>
      <c r="D1548" s="76">
        <v>5787760</v>
      </c>
    </row>
    <row r="1549" spans="2:4">
      <c r="B1549" s="75">
        <v>39811</v>
      </c>
      <c r="C1549" s="477">
        <v>19.845627</v>
      </c>
      <c r="D1549" s="76">
        <v>3942972</v>
      </c>
    </row>
    <row r="1550" spans="2:4">
      <c r="B1550" s="75">
        <v>39812</v>
      </c>
      <c r="C1550" s="477">
        <v>20.516575</v>
      </c>
      <c r="D1550" s="76">
        <v>6094164</v>
      </c>
    </row>
    <row r="1551" spans="2:4">
      <c r="B1551" s="75">
        <v>39813</v>
      </c>
      <c r="C1551" s="477">
        <v>20.357655000000001</v>
      </c>
      <c r="D1551" s="76">
        <v>6054308</v>
      </c>
    </row>
    <row r="1552" spans="2:4">
      <c r="B1552" s="75">
        <v>39815</v>
      </c>
      <c r="C1552" s="477">
        <v>21.593596000000002</v>
      </c>
      <c r="D1552" s="76">
        <v>5048680</v>
      </c>
    </row>
    <row r="1553" spans="2:4">
      <c r="B1553" s="75">
        <v>39818</v>
      </c>
      <c r="C1553" s="477">
        <v>22.273363</v>
      </c>
      <c r="D1553" s="76">
        <v>3177468</v>
      </c>
    </row>
    <row r="1554" spans="2:4">
      <c r="B1554" s="75">
        <v>39819</v>
      </c>
      <c r="C1554" s="477">
        <v>23.050241</v>
      </c>
      <c r="D1554" s="76">
        <v>8138004</v>
      </c>
    </row>
    <row r="1555" spans="2:4">
      <c r="B1555" s="75">
        <v>39820</v>
      </c>
      <c r="C1555" s="477">
        <v>19.466018999999999</v>
      </c>
      <c r="D1555" s="76">
        <v>14560964</v>
      </c>
    </row>
    <row r="1556" spans="2:4">
      <c r="B1556" s="75">
        <v>39822</v>
      </c>
      <c r="C1556" s="477">
        <v>18.830390999999999</v>
      </c>
      <c r="D1556" s="76">
        <v>5084712</v>
      </c>
    </row>
    <row r="1557" spans="2:4">
      <c r="B1557" s="75">
        <v>39825</v>
      </c>
      <c r="C1557" s="477">
        <v>19.068760000000001</v>
      </c>
      <c r="D1557" s="76">
        <v>4851592</v>
      </c>
    </row>
    <row r="1558" spans="2:4">
      <c r="B1558" s="75">
        <v>39826</v>
      </c>
      <c r="C1558" s="477">
        <v>19.218834000000001</v>
      </c>
      <c r="D1558" s="76">
        <v>5904748</v>
      </c>
    </row>
    <row r="1559" spans="2:4">
      <c r="B1559" s="75">
        <v>39827</v>
      </c>
      <c r="C1559" s="477">
        <v>20.860868</v>
      </c>
      <c r="D1559" s="76">
        <v>6433352</v>
      </c>
    </row>
    <row r="1560" spans="2:4">
      <c r="B1560" s="75">
        <v>39828</v>
      </c>
      <c r="C1560" s="477">
        <v>19.262972000000001</v>
      </c>
      <c r="D1560" s="76">
        <v>4126724</v>
      </c>
    </row>
    <row r="1561" spans="2:4">
      <c r="B1561" s="75">
        <v>39829</v>
      </c>
      <c r="C1561" s="477">
        <v>20.790230000000001</v>
      </c>
      <c r="D1561" s="76">
        <v>3756176</v>
      </c>
    </row>
    <row r="1562" spans="2:4">
      <c r="B1562" s="75">
        <v>39832</v>
      </c>
      <c r="C1562" s="477">
        <v>20.454768999999999</v>
      </c>
      <c r="D1562" s="76">
        <v>1976144</v>
      </c>
    </row>
    <row r="1563" spans="2:4">
      <c r="B1563" s="75">
        <v>39833</v>
      </c>
      <c r="C1563" s="477">
        <v>19.616098000000001</v>
      </c>
      <c r="D1563" s="76">
        <v>1724504</v>
      </c>
    </row>
    <row r="1564" spans="2:4">
      <c r="B1564" s="75">
        <v>39834</v>
      </c>
      <c r="C1564" s="477">
        <v>20.437111000000002</v>
      </c>
      <c r="D1564" s="76">
        <v>4868956</v>
      </c>
    </row>
    <row r="1565" spans="2:4">
      <c r="B1565" s="75">
        <v>39835</v>
      </c>
      <c r="C1565" s="477">
        <v>19.730865000000001</v>
      </c>
      <c r="D1565" s="76">
        <v>5282516</v>
      </c>
    </row>
    <row r="1566" spans="2:4">
      <c r="B1566" s="75">
        <v>39836</v>
      </c>
      <c r="C1566" s="477">
        <v>18.892188999999998</v>
      </c>
      <c r="D1566" s="76">
        <v>3410532</v>
      </c>
    </row>
    <row r="1567" spans="2:4">
      <c r="B1567" s="75">
        <v>39840</v>
      </c>
      <c r="C1567" s="477">
        <v>19.872112000000001</v>
      </c>
      <c r="D1567" s="76">
        <v>5660732</v>
      </c>
    </row>
    <row r="1568" spans="2:4">
      <c r="B1568" s="75">
        <v>39841</v>
      </c>
      <c r="C1568" s="477">
        <v>20.474299999999999</v>
      </c>
      <c r="D1568" s="76">
        <v>2850848</v>
      </c>
    </row>
    <row r="1569" spans="2:4">
      <c r="B1569" s="75">
        <v>39842</v>
      </c>
      <c r="C1569" s="477">
        <v>19.620453000000001</v>
      </c>
      <c r="D1569" s="76">
        <v>6323200</v>
      </c>
    </row>
    <row r="1570" spans="2:4">
      <c r="B1570" s="75">
        <v>39843</v>
      </c>
      <c r="C1570" s="477">
        <v>20.869765999999998</v>
      </c>
      <c r="D1570" s="76">
        <v>3205712</v>
      </c>
    </row>
    <row r="1571" spans="2:4">
      <c r="B1571" s="75">
        <v>39846</v>
      </c>
      <c r="C1571" s="477">
        <v>20.366441999999999</v>
      </c>
      <c r="D1571" s="76">
        <v>2795812</v>
      </c>
    </row>
    <row r="1572" spans="2:4">
      <c r="B1572" s="75">
        <v>39847</v>
      </c>
      <c r="C1572" s="477">
        <v>21.166350999999999</v>
      </c>
      <c r="D1572" s="76">
        <v>5413696</v>
      </c>
    </row>
    <row r="1573" spans="2:4">
      <c r="B1573" s="75">
        <v>39848</v>
      </c>
      <c r="C1573" s="477">
        <v>21.948301000000001</v>
      </c>
      <c r="D1573" s="76">
        <v>7026864</v>
      </c>
    </row>
    <row r="1574" spans="2:4">
      <c r="B1574" s="75">
        <v>39849</v>
      </c>
      <c r="C1574" s="477">
        <v>21.849436000000001</v>
      </c>
      <c r="D1574" s="76">
        <v>3343016</v>
      </c>
    </row>
    <row r="1575" spans="2:4">
      <c r="B1575" s="75">
        <v>39850</v>
      </c>
      <c r="C1575" s="477">
        <v>22.559477000000001</v>
      </c>
      <c r="D1575" s="76">
        <v>4539424</v>
      </c>
    </row>
    <row r="1576" spans="2:4">
      <c r="B1576" s="75">
        <v>39853</v>
      </c>
      <c r="C1576" s="477">
        <v>21.525867000000002</v>
      </c>
      <c r="D1576" s="76">
        <v>5598860</v>
      </c>
    </row>
    <row r="1577" spans="2:4">
      <c r="B1577" s="75">
        <v>39854</v>
      </c>
      <c r="C1577" s="477">
        <v>21.112438000000001</v>
      </c>
      <c r="D1577" s="76">
        <v>7147796</v>
      </c>
    </row>
    <row r="1578" spans="2:4">
      <c r="B1578" s="75">
        <v>39855</v>
      </c>
      <c r="C1578" s="477">
        <v>20.672037</v>
      </c>
      <c r="D1578" s="76">
        <v>3129708</v>
      </c>
    </row>
    <row r="1579" spans="2:4">
      <c r="B1579" s="75">
        <v>39856</v>
      </c>
      <c r="C1579" s="477">
        <v>20.528220999999998</v>
      </c>
      <c r="D1579" s="76">
        <v>2714776</v>
      </c>
    </row>
    <row r="1580" spans="2:4">
      <c r="B1580" s="75">
        <v>39857</v>
      </c>
      <c r="C1580" s="477">
        <v>20.483277999999999</v>
      </c>
      <c r="D1580" s="76">
        <v>4807976</v>
      </c>
    </row>
    <row r="1581" spans="2:4">
      <c r="B1581" s="75">
        <v>39860</v>
      </c>
      <c r="C1581" s="477">
        <v>19.854133999999998</v>
      </c>
      <c r="D1581" s="76">
        <v>3282720</v>
      </c>
    </row>
    <row r="1582" spans="2:4">
      <c r="B1582" s="75">
        <v>39861</v>
      </c>
      <c r="C1582" s="477">
        <v>19.647427</v>
      </c>
      <c r="D1582" s="76">
        <v>2016780</v>
      </c>
    </row>
    <row r="1583" spans="2:4">
      <c r="B1583" s="75">
        <v>39862</v>
      </c>
      <c r="C1583" s="477">
        <v>19.530567000000001</v>
      </c>
      <c r="D1583" s="76">
        <v>3166864</v>
      </c>
    </row>
    <row r="1584" spans="2:4">
      <c r="B1584" s="75">
        <v>39863</v>
      </c>
      <c r="C1584" s="477">
        <v>19.602484</v>
      </c>
      <c r="D1584" s="76">
        <v>1970128</v>
      </c>
    </row>
    <row r="1585" spans="2:4">
      <c r="B1585" s="75">
        <v>39864</v>
      </c>
      <c r="C1585" s="477">
        <v>18.604825999999999</v>
      </c>
      <c r="D1585" s="76">
        <v>5784252</v>
      </c>
    </row>
    <row r="1586" spans="2:4">
      <c r="B1586" s="75">
        <v>39868</v>
      </c>
      <c r="C1586" s="477">
        <v>18.101509</v>
      </c>
      <c r="D1586" s="76">
        <v>2282928</v>
      </c>
    </row>
    <row r="1587" spans="2:4">
      <c r="B1587" s="75">
        <v>39869</v>
      </c>
      <c r="C1587" s="477">
        <v>18.137464999999999</v>
      </c>
      <c r="D1587" s="76">
        <v>3866036</v>
      </c>
    </row>
    <row r="1588" spans="2:4">
      <c r="B1588" s="75">
        <v>39870</v>
      </c>
      <c r="C1588" s="477">
        <v>17.8139</v>
      </c>
      <c r="D1588" s="76">
        <v>5596476</v>
      </c>
    </row>
    <row r="1589" spans="2:4">
      <c r="B1589" s="75">
        <v>39871</v>
      </c>
      <c r="C1589" s="477">
        <v>18.011628999999999</v>
      </c>
      <c r="D1589" s="76">
        <v>4167792</v>
      </c>
    </row>
    <row r="1590" spans="2:4">
      <c r="B1590" s="75">
        <v>39874</v>
      </c>
      <c r="C1590" s="477">
        <v>16.96904</v>
      </c>
      <c r="D1590" s="76">
        <v>4117448</v>
      </c>
    </row>
    <row r="1591" spans="2:4">
      <c r="B1591" s="75">
        <v>39875</v>
      </c>
      <c r="C1591" s="477">
        <v>16.996003999999999</v>
      </c>
      <c r="D1591" s="76">
        <v>6392580</v>
      </c>
    </row>
    <row r="1592" spans="2:4">
      <c r="B1592" s="75">
        <v>39876</v>
      </c>
      <c r="C1592" s="477">
        <v>17.085885999999999</v>
      </c>
      <c r="D1592" s="76">
        <v>2649340</v>
      </c>
    </row>
    <row r="1593" spans="2:4">
      <c r="B1593" s="75">
        <v>39877</v>
      </c>
      <c r="C1593" s="477">
        <v>16.681431</v>
      </c>
      <c r="D1593" s="76">
        <v>1918264</v>
      </c>
    </row>
    <row r="1594" spans="2:4">
      <c r="B1594" s="75">
        <v>39878</v>
      </c>
      <c r="C1594" s="477">
        <v>16.915103999999999</v>
      </c>
      <c r="D1594" s="76">
        <v>3521976</v>
      </c>
    </row>
    <row r="1595" spans="2:4">
      <c r="B1595" s="75">
        <v>39881</v>
      </c>
      <c r="C1595" s="477">
        <v>16.375843</v>
      </c>
      <c r="D1595" s="76">
        <v>2043612</v>
      </c>
    </row>
    <row r="1596" spans="2:4">
      <c r="B1596" s="75">
        <v>39884</v>
      </c>
      <c r="C1596" s="477">
        <v>16.124184</v>
      </c>
      <c r="D1596" s="76">
        <v>4917280</v>
      </c>
    </row>
    <row r="1597" spans="2:4">
      <c r="B1597" s="75">
        <v>39885</v>
      </c>
      <c r="C1597" s="477">
        <v>17.292603</v>
      </c>
      <c r="D1597" s="76">
        <v>5990144</v>
      </c>
    </row>
    <row r="1598" spans="2:4">
      <c r="B1598" s="75">
        <v>39888</v>
      </c>
      <c r="C1598" s="477">
        <v>18.272279999999999</v>
      </c>
      <c r="D1598" s="76">
        <v>6483452</v>
      </c>
    </row>
    <row r="1599" spans="2:4">
      <c r="B1599" s="75">
        <v>39889</v>
      </c>
      <c r="C1599" s="477">
        <v>18.173408999999999</v>
      </c>
      <c r="D1599" s="76">
        <v>4460136</v>
      </c>
    </row>
    <row r="1600" spans="2:4">
      <c r="B1600" s="75">
        <v>39890</v>
      </c>
      <c r="C1600" s="477">
        <v>18.470011</v>
      </c>
      <c r="D1600" s="76">
        <v>7707068</v>
      </c>
    </row>
    <row r="1601" spans="2:4">
      <c r="B1601" s="75">
        <v>39891</v>
      </c>
      <c r="C1601" s="477">
        <v>18.793579000000001</v>
      </c>
      <c r="D1601" s="76">
        <v>3642492</v>
      </c>
    </row>
    <row r="1602" spans="2:4">
      <c r="B1602" s="75">
        <v>39892</v>
      </c>
      <c r="C1602" s="477">
        <v>18.739647000000001</v>
      </c>
      <c r="D1602" s="76">
        <v>1701108</v>
      </c>
    </row>
    <row r="1603" spans="2:4">
      <c r="B1603" s="75">
        <v>39895</v>
      </c>
      <c r="C1603" s="477">
        <v>18.685717</v>
      </c>
      <c r="D1603" s="76">
        <v>5485608</v>
      </c>
    </row>
    <row r="1604" spans="2:4">
      <c r="B1604" s="75">
        <v>39896</v>
      </c>
      <c r="C1604" s="477">
        <v>18.784579999999998</v>
      </c>
      <c r="D1604" s="76">
        <v>5627024</v>
      </c>
    </row>
    <row r="1605" spans="2:4">
      <c r="B1605" s="75">
        <v>39897</v>
      </c>
      <c r="C1605" s="477">
        <v>18.667736000000001</v>
      </c>
      <c r="D1605" s="76">
        <v>4283216</v>
      </c>
    </row>
    <row r="1606" spans="2:4">
      <c r="B1606" s="75">
        <v>39898</v>
      </c>
      <c r="C1606" s="477">
        <v>18.218349</v>
      </c>
      <c r="D1606" s="76">
        <v>9904404</v>
      </c>
    </row>
    <row r="1607" spans="2:4">
      <c r="B1607" s="75">
        <v>39899</v>
      </c>
      <c r="C1607" s="477">
        <v>18.856484999999999</v>
      </c>
      <c r="D1607" s="76">
        <v>5621616</v>
      </c>
    </row>
    <row r="1608" spans="2:4">
      <c r="B1608" s="75">
        <v>39902</v>
      </c>
      <c r="C1608" s="477">
        <v>17.930741999999999</v>
      </c>
      <c r="D1608" s="76">
        <v>3680368</v>
      </c>
    </row>
    <row r="1609" spans="2:4">
      <c r="B1609" s="75">
        <v>39903</v>
      </c>
      <c r="C1609" s="477">
        <v>18.344180999999999</v>
      </c>
      <c r="D1609" s="76">
        <v>3176000</v>
      </c>
    </row>
    <row r="1610" spans="2:4">
      <c r="B1610" s="75">
        <v>39904</v>
      </c>
      <c r="C1610" s="477">
        <v>18.110489000000001</v>
      </c>
      <c r="D1610" s="76">
        <v>5233928</v>
      </c>
    </row>
    <row r="1611" spans="2:4">
      <c r="B1611" s="75">
        <v>39905</v>
      </c>
      <c r="C1611" s="477">
        <v>19.224990999999999</v>
      </c>
      <c r="D1611" s="76">
        <v>12709888</v>
      </c>
    </row>
    <row r="1612" spans="2:4">
      <c r="B1612" s="75">
        <v>39909</v>
      </c>
      <c r="C1612" s="477">
        <v>20.105791</v>
      </c>
      <c r="D1612" s="76">
        <v>14416508</v>
      </c>
    </row>
    <row r="1613" spans="2:4">
      <c r="B1613" s="75">
        <v>39911</v>
      </c>
      <c r="C1613" s="477">
        <v>22.343765000000001</v>
      </c>
      <c r="D1613" s="76">
        <v>23110468</v>
      </c>
    </row>
    <row r="1614" spans="2:4">
      <c r="B1614" s="75">
        <v>39912</v>
      </c>
      <c r="C1614" s="477">
        <v>21.966273999999999</v>
      </c>
      <c r="D1614" s="76">
        <v>7046748</v>
      </c>
    </row>
    <row r="1615" spans="2:4">
      <c r="B1615" s="75">
        <v>39916</v>
      </c>
      <c r="C1615" s="477">
        <v>23.026845999999999</v>
      </c>
      <c r="D1615" s="76">
        <v>5519532</v>
      </c>
    </row>
    <row r="1616" spans="2:4">
      <c r="B1616" s="75">
        <v>39918</v>
      </c>
      <c r="C1616" s="477">
        <v>23.682960999999999</v>
      </c>
      <c r="D1616" s="76">
        <v>7545612</v>
      </c>
    </row>
    <row r="1617" spans="2:4">
      <c r="B1617" s="75">
        <v>39919</v>
      </c>
      <c r="C1617" s="477">
        <v>21.957287000000001</v>
      </c>
      <c r="D1617" s="76">
        <v>4704744</v>
      </c>
    </row>
    <row r="1618" spans="2:4">
      <c r="B1618" s="75">
        <v>39920</v>
      </c>
      <c r="C1618" s="477">
        <v>23.188627</v>
      </c>
      <c r="D1618" s="76">
        <v>8198092</v>
      </c>
    </row>
    <row r="1619" spans="2:4">
      <c r="B1619" s="75">
        <v>39923</v>
      </c>
      <c r="C1619" s="477">
        <v>24.608695999999998</v>
      </c>
      <c r="D1619" s="76">
        <v>16289036</v>
      </c>
    </row>
    <row r="1620" spans="2:4">
      <c r="B1620" s="75">
        <v>39924</v>
      </c>
      <c r="C1620" s="477">
        <v>24.833394999999999</v>
      </c>
      <c r="D1620" s="76">
        <v>8430680</v>
      </c>
    </row>
    <row r="1621" spans="2:4">
      <c r="B1621" s="75">
        <v>39925</v>
      </c>
      <c r="C1621" s="477">
        <v>22.478586</v>
      </c>
      <c r="D1621" s="76">
        <v>14810136</v>
      </c>
    </row>
    <row r="1622" spans="2:4">
      <c r="B1622" s="75">
        <v>39926</v>
      </c>
      <c r="C1622" s="477">
        <v>23.035826</v>
      </c>
      <c r="D1622" s="76">
        <v>12245428</v>
      </c>
    </row>
    <row r="1623" spans="2:4">
      <c r="B1623" s="75">
        <v>39927</v>
      </c>
      <c r="C1623" s="477">
        <v>22.990538000000001</v>
      </c>
      <c r="D1623" s="76">
        <v>6671740</v>
      </c>
    </row>
    <row r="1624" spans="2:4">
      <c r="B1624" s="75">
        <v>39930</v>
      </c>
      <c r="C1624" s="477">
        <v>23.117353000000001</v>
      </c>
      <c r="D1624" s="76">
        <v>3246684</v>
      </c>
    </row>
    <row r="1625" spans="2:4">
      <c r="B1625" s="75">
        <v>39931</v>
      </c>
      <c r="C1625" s="477">
        <v>22.836552000000001</v>
      </c>
      <c r="D1625" s="76">
        <v>4501948</v>
      </c>
    </row>
    <row r="1626" spans="2:4">
      <c r="B1626" s="75">
        <v>39932</v>
      </c>
      <c r="C1626" s="477">
        <v>23.524992000000001</v>
      </c>
      <c r="D1626" s="76">
        <v>7973928</v>
      </c>
    </row>
    <row r="1627" spans="2:4">
      <c r="B1627" s="75">
        <v>39937</v>
      </c>
      <c r="C1627" s="477">
        <v>27.945550999999998</v>
      </c>
      <c r="D1627" s="76">
        <v>13716812</v>
      </c>
    </row>
    <row r="1628" spans="2:4">
      <c r="B1628" s="75">
        <v>39938</v>
      </c>
      <c r="C1628" s="477">
        <v>27.456394</v>
      </c>
      <c r="D1628" s="76">
        <v>9286884</v>
      </c>
    </row>
    <row r="1629" spans="2:4">
      <c r="B1629" s="75">
        <v>39939</v>
      </c>
      <c r="C1629" s="477">
        <v>26.722649000000001</v>
      </c>
      <c r="D1629" s="76">
        <v>5822228</v>
      </c>
    </row>
    <row r="1630" spans="2:4">
      <c r="B1630" s="75">
        <v>39940</v>
      </c>
      <c r="C1630" s="477">
        <v>27.193702999999999</v>
      </c>
      <c r="D1630" s="76">
        <v>12784156</v>
      </c>
    </row>
    <row r="1631" spans="2:4">
      <c r="B1631" s="75">
        <v>39941</v>
      </c>
      <c r="C1631" s="477">
        <v>26.931001999999999</v>
      </c>
      <c r="D1631" s="76">
        <v>5395688</v>
      </c>
    </row>
    <row r="1632" spans="2:4">
      <c r="B1632" s="75">
        <v>39944</v>
      </c>
      <c r="C1632" s="477">
        <v>25.662804000000001</v>
      </c>
      <c r="D1632" s="76">
        <v>4020088</v>
      </c>
    </row>
    <row r="1633" spans="2:4">
      <c r="B1633" s="75">
        <v>39945</v>
      </c>
      <c r="C1633" s="477">
        <v>26.251608000000001</v>
      </c>
      <c r="D1633" s="76">
        <v>5856856</v>
      </c>
    </row>
    <row r="1634" spans="2:4">
      <c r="B1634" s="75">
        <v>39946</v>
      </c>
      <c r="C1634" s="477">
        <v>25.137416999999999</v>
      </c>
      <c r="D1634" s="76">
        <v>7900428</v>
      </c>
    </row>
    <row r="1635" spans="2:4">
      <c r="B1635" s="75">
        <v>39947</v>
      </c>
      <c r="C1635" s="477">
        <v>25.708092000000001</v>
      </c>
      <c r="D1635" s="76">
        <v>5156124</v>
      </c>
    </row>
    <row r="1636" spans="2:4">
      <c r="B1636" s="75">
        <v>39948</v>
      </c>
      <c r="C1636" s="477">
        <v>26.767937</v>
      </c>
      <c r="D1636" s="76">
        <v>12511968</v>
      </c>
    </row>
    <row r="1637" spans="2:4">
      <c r="B1637" s="75">
        <v>39951</v>
      </c>
      <c r="C1637" s="477">
        <v>30.074310000000001</v>
      </c>
      <c r="D1637" s="76">
        <v>12380</v>
      </c>
    </row>
    <row r="1638" spans="2:4">
      <c r="B1638" s="75">
        <v>39952</v>
      </c>
      <c r="C1638" s="477">
        <v>28.806107000000001</v>
      </c>
      <c r="D1638" s="76">
        <v>10479000</v>
      </c>
    </row>
    <row r="1639" spans="2:4">
      <c r="B1639" s="75">
        <v>39953</v>
      </c>
      <c r="C1639" s="477">
        <v>30.219238000000001</v>
      </c>
      <c r="D1639" s="76">
        <v>6113832</v>
      </c>
    </row>
    <row r="1640" spans="2:4">
      <c r="B1640" s="75">
        <v>39954</v>
      </c>
      <c r="C1640" s="477">
        <v>29.548914</v>
      </c>
      <c r="D1640" s="76">
        <v>3576928</v>
      </c>
    </row>
    <row r="1641" spans="2:4">
      <c r="B1641" s="75">
        <v>39955</v>
      </c>
      <c r="C1641" s="477">
        <v>30.237358</v>
      </c>
      <c r="D1641" s="76">
        <v>4355480</v>
      </c>
    </row>
    <row r="1642" spans="2:4">
      <c r="B1642" s="75">
        <v>39958</v>
      </c>
      <c r="C1642" s="477">
        <v>29.693843999999999</v>
      </c>
      <c r="D1642" s="76">
        <v>3057460</v>
      </c>
    </row>
    <row r="1643" spans="2:4">
      <c r="B1643" s="75">
        <v>39959</v>
      </c>
      <c r="C1643" s="477">
        <v>29.041633999999998</v>
      </c>
      <c r="D1643" s="76">
        <v>3040132</v>
      </c>
    </row>
    <row r="1644" spans="2:4">
      <c r="B1644" s="75">
        <v>39960</v>
      </c>
      <c r="C1644" s="477">
        <v>31.695782000000001</v>
      </c>
      <c r="D1644" s="76">
        <v>7749952</v>
      </c>
    </row>
    <row r="1645" spans="2:4">
      <c r="B1645" s="75">
        <v>39961</v>
      </c>
      <c r="C1645" s="477">
        <v>31.623322000000002</v>
      </c>
      <c r="D1645" s="76">
        <v>6544316</v>
      </c>
    </row>
    <row r="1646" spans="2:4">
      <c r="B1646" s="75">
        <v>39962</v>
      </c>
      <c r="C1646" s="477">
        <v>30.237358</v>
      </c>
      <c r="D1646" s="76">
        <v>6876748</v>
      </c>
    </row>
    <row r="1647" spans="2:4">
      <c r="B1647" s="75">
        <v>39965</v>
      </c>
      <c r="C1647" s="477">
        <v>30.943930000000002</v>
      </c>
      <c r="D1647" s="76">
        <v>4992988</v>
      </c>
    </row>
    <row r="1648" spans="2:4">
      <c r="B1648" s="75">
        <v>39966</v>
      </c>
      <c r="C1648" s="477">
        <v>32.338951000000002</v>
      </c>
      <c r="D1648" s="76">
        <v>8537508</v>
      </c>
    </row>
    <row r="1649" spans="2:4">
      <c r="B1649" s="75">
        <v>39967</v>
      </c>
      <c r="C1649" s="477">
        <v>31.279097</v>
      </c>
      <c r="D1649" s="76">
        <v>7132240</v>
      </c>
    </row>
    <row r="1650" spans="2:4">
      <c r="B1650" s="75">
        <v>39968</v>
      </c>
      <c r="C1650" s="477">
        <v>31.541784</v>
      </c>
      <c r="D1650" s="76">
        <v>3862624</v>
      </c>
    </row>
    <row r="1651" spans="2:4">
      <c r="B1651" s="75">
        <v>39969</v>
      </c>
      <c r="C1651" s="477">
        <v>31.695782000000001</v>
      </c>
      <c r="D1651" s="76">
        <v>3643360</v>
      </c>
    </row>
    <row r="1652" spans="2:4">
      <c r="B1652" s="75">
        <v>39972</v>
      </c>
      <c r="C1652" s="477">
        <v>31.251923000000001</v>
      </c>
      <c r="D1652" s="76">
        <v>4363588</v>
      </c>
    </row>
    <row r="1653" spans="2:4">
      <c r="B1653" s="75">
        <v>39973</v>
      </c>
      <c r="C1653" s="477">
        <v>35.210498999999999</v>
      </c>
      <c r="D1653" s="76">
        <v>12562636</v>
      </c>
    </row>
    <row r="1654" spans="2:4">
      <c r="B1654" s="75">
        <v>39974</v>
      </c>
      <c r="C1654" s="477">
        <v>36.922558000000002</v>
      </c>
      <c r="D1654" s="76">
        <v>12609688</v>
      </c>
    </row>
    <row r="1655" spans="2:4">
      <c r="B1655" s="75">
        <v>39975</v>
      </c>
      <c r="C1655" s="477">
        <v>35.627189999999999</v>
      </c>
      <c r="D1655" s="76">
        <v>5287256</v>
      </c>
    </row>
    <row r="1656" spans="2:4">
      <c r="B1656" s="75">
        <v>39976</v>
      </c>
      <c r="C1656" s="477">
        <v>35.654358000000002</v>
      </c>
      <c r="D1656" s="76">
        <v>5743492</v>
      </c>
    </row>
    <row r="1657" spans="2:4">
      <c r="B1657" s="75">
        <v>39979</v>
      </c>
      <c r="C1657" s="477">
        <v>36.333748</v>
      </c>
      <c r="D1657" s="76">
        <v>5712784</v>
      </c>
    </row>
    <row r="1658" spans="2:4">
      <c r="B1658" s="75">
        <v>39980</v>
      </c>
      <c r="C1658" s="477">
        <v>37.855575999999999</v>
      </c>
      <c r="D1658" s="76">
        <v>8383456</v>
      </c>
    </row>
    <row r="1659" spans="2:4">
      <c r="B1659" s="75">
        <v>39981</v>
      </c>
      <c r="C1659" s="477">
        <v>35.518481999999999</v>
      </c>
      <c r="D1659" s="76">
        <v>4442428</v>
      </c>
    </row>
    <row r="1660" spans="2:4">
      <c r="B1660" s="75">
        <v>39982</v>
      </c>
      <c r="C1660" s="477">
        <v>34.214066000000003</v>
      </c>
      <c r="D1660" s="76">
        <v>4637756</v>
      </c>
    </row>
    <row r="1661" spans="2:4">
      <c r="B1661" s="75">
        <v>39983</v>
      </c>
      <c r="C1661" s="477">
        <v>34.784725000000002</v>
      </c>
      <c r="D1661" s="76">
        <v>2648988</v>
      </c>
    </row>
    <row r="1662" spans="2:4">
      <c r="B1662" s="75">
        <v>39986</v>
      </c>
      <c r="C1662" s="477">
        <v>33.579948000000002</v>
      </c>
      <c r="D1662" s="76">
        <v>3508476</v>
      </c>
    </row>
    <row r="1663" spans="2:4">
      <c r="B1663" s="75">
        <v>39987</v>
      </c>
      <c r="C1663" s="477">
        <v>34.567326000000001</v>
      </c>
      <c r="D1663" s="76">
        <v>3407152</v>
      </c>
    </row>
    <row r="1664" spans="2:4">
      <c r="B1664" s="75">
        <v>39988</v>
      </c>
      <c r="C1664" s="477">
        <v>34.621689000000003</v>
      </c>
      <c r="D1664" s="76">
        <v>4110800</v>
      </c>
    </row>
    <row r="1665" spans="2:4">
      <c r="B1665" s="75">
        <v>39989</v>
      </c>
      <c r="C1665" s="477">
        <v>33.770195000000001</v>
      </c>
      <c r="D1665" s="76">
        <v>8076164</v>
      </c>
    </row>
    <row r="1666" spans="2:4">
      <c r="B1666" s="75">
        <v>39990</v>
      </c>
      <c r="C1666" s="477">
        <v>34.748508000000001</v>
      </c>
      <c r="D1666" s="76">
        <v>2816356</v>
      </c>
    </row>
    <row r="1667" spans="2:4">
      <c r="B1667" s="75">
        <v>39993</v>
      </c>
      <c r="C1667" s="477">
        <v>34.730392000000002</v>
      </c>
      <c r="D1667" s="76">
        <v>2700520</v>
      </c>
    </row>
    <row r="1668" spans="2:4">
      <c r="B1668" s="75">
        <v>39994</v>
      </c>
      <c r="C1668" s="477">
        <v>33.688656000000002</v>
      </c>
      <c r="D1668" s="76">
        <v>2288568</v>
      </c>
    </row>
    <row r="1669" spans="2:4">
      <c r="B1669" s="75">
        <v>39995</v>
      </c>
      <c r="C1669" s="477">
        <v>34.422393999999997</v>
      </c>
      <c r="D1669" s="76">
        <v>2213968</v>
      </c>
    </row>
    <row r="1670" spans="2:4">
      <c r="B1670" s="75">
        <v>39996</v>
      </c>
      <c r="C1670" s="477">
        <v>34.612636999999999</v>
      </c>
      <c r="D1670" s="76">
        <v>1959064</v>
      </c>
    </row>
    <row r="1671" spans="2:4">
      <c r="B1671" s="75">
        <v>39997</v>
      </c>
      <c r="C1671" s="477">
        <v>34.666969000000002</v>
      </c>
      <c r="D1671" s="76">
        <v>1734260</v>
      </c>
    </row>
    <row r="1672" spans="2:4">
      <c r="B1672" s="75">
        <v>40000</v>
      </c>
      <c r="C1672" s="477">
        <v>33.960419000000002</v>
      </c>
      <c r="D1672" s="76">
        <v>3544428</v>
      </c>
    </row>
    <row r="1673" spans="2:4">
      <c r="B1673" s="75">
        <v>40001</v>
      </c>
      <c r="C1673" s="477">
        <v>33.326321</v>
      </c>
      <c r="D1673" s="76">
        <v>3594444</v>
      </c>
    </row>
    <row r="1674" spans="2:4">
      <c r="B1674" s="75">
        <v>40002</v>
      </c>
      <c r="C1674" s="477">
        <v>30.545356999999999</v>
      </c>
      <c r="D1674" s="76">
        <v>4529288</v>
      </c>
    </row>
    <row r="1675" spans="2:4">
      <c r="B1675" s="75">
        <v>40003</v>
      </c>
      <c r="C1675" s="477">
        <v>32.076244000000003</v>
      </c>
      <c r="D1675" s="76">
        <v>3805888</v>
      </c>
    </row>
    <row r="1676" spans="2:4">
      <c r="B1676" s="75">
        <v>40004</v>
      </c>
      <c r="C1676" s="477">
        <v>32.012824999999999</v>
      </c>
      <c r="D1676" s="76">
        <v>7591780</v>
      </c>
    </row>
    <row r="1677" spans="2:4">
      <c r="B1677" s="75">
        <v>40007</v>
      </c>
      <c r="C1677" s="477">
        <v>33.099854000000001</v>
      </c>
      <c r="D1677" s="76">
        <v>3073320</v>
      </c>
    </row>
    <row r="1678" spans="2:4">
      <c r="B1678" s="75">
        <v>40008</v>
      </c>
      <c r="C1678" s="477">
        <v>34.522044999999999</v>
      </c>
      <c r="D1678" s="76">
        <v>2698240</v>
      </c>
    </row>
    <row r="1679" spans="2:4">
      <c r="B1679" s="75">
        <v>40009</v>
      </c>
      <c r="C1679" s="477">
        <v>35.310138999999999</v>
      </c>
      <c r="D1679" s="76">
        <v>8041864</v>
      </c>
    </row>
    <row r="1680" spans="2:4">
      <c r="B1680" s="75">
        <v>40010</v>
      </c>
      <c r="C1680" s="477">
        <v>35.192379000000003</v>
      </c>
      <c r="D1680" s="76">
        <v>3312256</v>
      </c>
    </row>
    <row r="1681" spans="2:4">
      <c r="B1681" s="75">
        <v>40011</v>
      </c>
      <c r="C1681" s="477">
        <v>39.033192</v>
      </c>
      <c r="D1681" s="76">
        <v>8387992</v>
      </c>
    </row>
    <row r="1682" spans="2:4">
      <c r="B1682" s="75">
        <v>40014</v>
      </c>
      <c r="C1682" s="477">
        <v>42.348613999999998</v>
      </c>
      <c r="D1682" s="76">
        <v>14653692</v>
      </c>
    </row>
    <row r="1683" spans="2:4">
      <c r="B1683" s="75">
        <v>40015</v>
      </c>
      <c r="C1683" s="477">
        <v>41.57864</v>
      </c>
      <c r="D1683" s="76">
        <v>5946176</v>
      </c>
    </row>
    <row r="1684" spans="2:4">
      <c r="B1684" s="75">
        <v>40016</v>
      </c>
      <c r="C1684" s="477">
        <v>39.160015000000001</v>
      </c>
      <c r="D1684" s="76">
        <v>3931732</v>
      </c>
    </row>
    <row r="1685" spans="2:4">
      <c r="B1685" s="75">
        <v>40017</v>
      </c>
      <c r="C1685" s="477">
        <v>40.736190999999998</v>
      </c>
      <c r="D1685" s="76">
        <v>3639832</v>
      </c>
    </row>
    <row r="1686" spans="2:4">
      <c r="B1686" s="75">
        <v>40018</v>
      </c>
      <c r="C1686" s="477">
        <v>42.484493000000001</v>
      </c>
      <c r="D1686" s="76">
        <v>4505396</v>
      </c>
    </row>
    <row r="1687" spans="2:4">
      <c r="B1687" s="75">
        <v>40021</v>
      </c>
      <c r="C1687" s="477">
        <v>43.281654000000003</v>
      </c>
      <c r="D1687" s="76">
        <v>4887424</v>
      </c>
    </row>
    <row r="1688" spans="2:4">
      <c r="B1688" s="75">
        <v>40022</v>
      </c>
      <c r="C1688" s="477">
        <v>43.761741999999998</v>
      </c>
      <c r="D1688" s="76">
        <v>5321708</v>
      </c>
    </row>
    <row r="1689" spans="2:4">
      <c r="B1689" s="75">
        <v>40023</v>
      </c>
      <c r="C1689" s="477">
        <v>42.683781000000003</v>
      </c>
      <c r="D1689" s="76">
        <v>5912216</v>
      </c>
    </row>
    <row r="1690" spans="2:4">
      <c r="B1690" s="75">
        <v>40024</v>
      </c>
      <c r="C1690" s="477">
        <v>44.558886999999999</v>
      </c>
      <c r="D1690" s="76">
        <v>7090956</v>
      </c>
    </row>
    <row r="1691" spans="2:4">
      <c r="B1691" s="75">
        <v>40025</v>
      </c>
      <c r="C1691" s="477">
        <v>43.662094000000003</v>
      </c>
      <c r="D1691" s="76">
        <v>6463152</v>
      </c>
    </row>
    <row r="1692" spans="2:4">
      <c r="B1692" s="75">
        <v>40028</v>
      </c>
      <c r="C1692" s="477">
        <v>46.089779</v>
      </c>
      <c r="D1692" s="76">
        <v>4354844</v>
      </c>
    </row>
    <row r="1693" spans="2:4">
      <c r="B1693" s="75">
        <v>40029</v>
      </c>
      <c r="C1693" s="477">
        <v>45.736491999999998</v>
      </c>
      <c r="D1693" s="76">
        <v>5040300</v>
      </c>
    </row>
    <row r="1694" spans="2:4">
      <c r="B1694" s="75">
        <v>40030</v>
      </c>
      <c r="C1694" s="477">
        <v>46.243777999999999</v>
      </c>
      <c r="D1694" s="76">
        <v>5031596</v>
      </c>
    </row>
    <row r="1695" spans="2:4">
      <c r="B1695" s="75">
        <v>40031</v>
      </c>
      <c r="C1695" s="477">
        <v>44.305252000000003</v>
      </c>
      <c r="D1695" s="76">
        <v>6147132</v>
      </c>
    </row>
    <row r="1696" spans="2:4">
      <c r="B1696" s="75">
        <v>40032</v>
      </c>
      <c r="C1696" s="477">
        <v>44.269011999999996</v>
      </c>
      <c r="D1696" s="76">
        <v>4758956</v>
      </c>
    </row>
    <row r="1697" spans="2:4">
      <c r="B1697" s="75">
        <v>40035</v>
      </c>
      <c r="C1697" s="477">
        <v>44.432063999999997</v>
      </c>
      <c r="D1697" s="76">
        <v>3455716</v>
      </c>
    </row>
    <row r="1698" spans="2:4">
      <c r="B1698" s="75">
        <v>40036</v>
      </c>
      <c r="C1698" s="477">
        <v>47.077156000000002</v>
      </c>
      <c r="D1698" s="76">
        <v>6098260</v>
      </c>
    </row>
    <row r="1699" spans="2:4">
      <c r="B1699" s="75">
        <v>40037</v>
      </c>
      <c r="C1699" s="477">
        <v>47.530093999999998</v>
      </c>
      <c r="D1699" s="76">
        <v>6373328</v>
      </c>
    </row>
    <row r="1700" spans="2:4">
      <c r="B1700" s="75">
        <v>40038</v>
      </c>
      <c r="C1700" s="477">
        <v>51.225971000000001</v>
      </c>
      <c r="D1700" s="76">
        <v>11128040</v>
      </c>
    </row>
    <row r="1701" spans="2:4">
      <c r="B1701" s="75">
        <v>40039</v>
      </c>
      <c r="C1701" s="477">
        <v>48.934170000000002</v>
      </c>
      <c r="D1701" s="76">
        <v>8680480</v>
      </c>
    </row>
    <row r="1702" spans="2:4">
      <c r="B1702" s="75">
        <v>40042</v>
      </c>
      <c r="C1702" s="477">
        <v>47.176814999999998</v>
      </c>
      <c r="D1702" s="76">
        <v>6432820</v>
      </c>
    </row>
    <row r="1703" spans="2:4">
      <c r="B1703" s="75">
        <v>40049</v>
      </c>
      <c r="C1703" s="477">
        <v>52.539436000000002</v>
      </c>
      <c r="D1703" s="76">
        <v>9718788</v>
      </c>
    </row>
    <row r="1704" spans="2:4">
      <c r="B1704" s="75">
        <v>40050</v>
      </c>
      <c r="C1704" s="477">
        <v>55.655589999999997</v>
      </c>
      <c r="D1704" s="76">
        <v>22202320</v>
      </c>
    </row>
    <row r="1705" spans="2:4">
      <c r="B1705" s="75">
        <v>40051</v>
      </c>
      <c r="C1705" s="477">
        <v>54.677269000000003</v>
      </c>
      <c r="D1705" s="76">
        <v>13101764</v>
      </c>
    </row>
    <row r="1706" spans="2:4">
      <c r="B1706" s="75">
        <v>40052</v>
      </c>
      <c r="C1706" s="477">
        <v>56.688248000000002</v>
      </c>
      <c r="D1706" s="76">
        <v>14125844</v>
      </c>
    </row>
    <row r="1707" spans="2:4">
      <c r="B1707" s="75">
        <v>40053</v>
      </c>
      <c r="C1707" s="477">
        <v>55.519691000000002</v>
      </c>
      <c r="D1707" s="76">
        <v>5732464</v>
      </c>
    </row>
    <row r="1708" spans="2:4">
      <c r="B1708" s="75">
        <v>40056</v>
      </c>
      <c r="C1708" s="477">
        <v>54.351146999999997</v>
      </c>
      <c r="D1708" s="76">
        <v>4649232</v>
      </c>
    </row>
    <row r="1709" spans="2:4">
      <c r="B1709" s="75">
        <v>40057</v>
      </c>
      <c r="C1709" s="477">
        <v>53.916328</v>
      </c>
      <c r="D1709" s="76">
        <v>5393396</v>
      </c>
    </row>
    <row r="1710" spans="2:4">
      <c r="B1710" s="75">
        <v>40058</v>
      </c>
      <c r="C1710" s="477">
        <v>55.999820999999997</v>
      </c>
      <c r="D1710" s="76">
        <v>9144004</v>
      </c>
    </row>
    <row r="1711" spans="2:4">
      <c r="B1711" s="75">
        <v>40059</v>
      </c>
      <c r="C1711" s="477">
        <v>54.831245000000003</v>
      </c>
      <c r="D1711" s="76">
        <v>4892016</v>
      </c>
    </row>
    <row r="1712" spans="2:4">
      <c r="B1712" s="75">
        <v>40060</v>
      </c>
      <c r="C1712" s="477">
        <v>55.238899000000004</v>
      </c>
      <c r="D1712" s="76">
        <v>3664020</v>
      </c>
    </row>
    <row r="1713" spans="2:4">
      <c r="B1713" s="75">
        <v>40063</v>
      </c>
      <c r="C1713" s="477">
        <v>56.280636000000001</v>
      </c>
      <c r="D1713" s="76">
        <v>4183804</v>
      </c>
    </row>
    <row r="1714" spans="2:4">
      <c r="B1714" s="75">
        <v>40064</v>
      </c>
      <c r="C1714" s="477">
        <v>55.737105999999997</v>
      </c>
      <c r="D1714" s="76">
        <v>4380860</v>
      </c>
    </row>
    <row r="1715" spans="2:4">
      <c r="B1715" s="75">
        <v>40065</v>
      </c>
      <c r="C1715" s="477">
        <v>55.927349</v>
      </c>
      <c r="D1715" s="76">
        <v>3013384</v>
      </c>
    </row>
    <row r="1716" spans="2:4">
      <c r="B1716" s="75">
        <v>40066</v>
      </c>
      <c r="C1716" s="477">
        <v>56.063225000000003</v>
      </c>
      <c r="D1716" s="76">
        <v>4941920</v>
      </c>
    </row>
    <row r="1717" spans="2:4">
      <c r="B1717" s="75">
        <v>40067</v>
      </c>
      <c r="C1717" s="477">
        <v>56.688248000000002</v>
      </c>
      <c r="D1717" s="76">
        <v>3099388</v>
      </c>
    </row>
    <row r="1718" spans="2:4">
      <c r="B1718" s="75">
        <v>40070</v>
      </c>
      <c r="C1718" s="477">
        <v>56.697304000000003</v>
      </c>
      <c r="D1718" s="76">
        <v>2694984</v>
      </c>
    </row>
    <row r="1719" spans="2:4">
      <c r="B1719" s="75">
        <v>40071</v>
      </c>
      <c r="C1719" s="477">
        <v>56.932822999999999</v>
      </c>
      <c r="D1719" s="76">
        <v>1873880</v>
      </c>
    </row>
    <row r="1720" spans="2:4">
      <c r="B1720" s="75">
        <v>40072</v>
      </c>
      <c r="C1720" s="477">
        <v>58.255398</v>
      </c>
      <c r="D1720" s="76">
        <v>5765176</v>
      </c>
    </row>
    <row r="1721" spans="2:4">
      <c r="B1721" s="75">
        <v>40073</v>
      </c>
      <c r="C1721" s="477">
        <v>62.078055999999997</v>
      </c>
      <c r="D1721" s="76">
        <v>24765740</v>
      </c>
    </row>
    <row r="1722" spans="2:4">
      <c r="B1722" s="75">
        <v>40074</v>
      </c>
      <c r="C1722" s="477">
        <v>61.425868999999999</v>
      </c>
      <c r="D1722" s="76">
        <v>7469476</v>
      </c>
    </row>
    <row r="1723" spans="2:4">
      <c r="B1723" s="75">
        <v>40078</v>
      </c>
      <c r="C1723" s="477">
        <v>62.132446000000002</v>
      </c>
      <c r="D1723" s="76">
        <v>4132592</v>
      </c>
    </row>
    <row r="1724" spans="2:4">
      <c r="B1724" s="75">
        <v>40079</v>
      </c>
      <c r="C1724" s="477">
        <v>60.366034999999997</v>
      </c>
      <c r="D1724" s="76">
        <v>2370688</v>
      </c>
    </row>
    <row r="1725" spans="2:4">
      <c r="B1725" s="75">
        <v>40080</v>
      </c>
      <c r="C1725" s="477">
        <v>62.848080000000003</v>
      </c>
      <c r="D1725" s="76">
        <v>13917048</v>
      </c>
    </row>
    <row r="1726" spans="2:4">
      <c r="B1726" s="75">
        <v>40081</v>
      </c>
      <c r="C1726" s="477">
        <v>60.77364</v>
      </c>
      <c r="D1726" s="76">
        <v>3128436</v>
      </c>
    </row>
    <row r="1727" spans="2:4">
      <c r="B1727" s="75">
        <v>40085</v>
      </c>
      <c r="C1727" s="477">
        <v>60.710242999999998</v>
      </c>
      <c r="D1727" s="76">
        <v>3861924</v>
      </c>
    </row>
    <row r="1728" spans="2:4">
      <c r="B1728" s="75">
        <v>40086</v>
      </c>
      <c r="C1728" s="477">
        <v>61.742916000000001</v>
      </c>
      <c r="D1728" s="76">
        <v>3172536</v>
      </c>
    </row>
    <row r="1729" spans="2:4">
      <c r="B1729" s="75">
        <v>40087</v>
      </c>
      <c r="C1729" s="477">
        <v>60.945759000000002</v>
      </c>
      <c r="D1729" s="76">
        <v>4667348</v>
      </c>
    </row>
    <row r="1730" spans="2:4">
      <c r="B1730" s="75">
        <v>40091</v>
      </c>
      <c r="C1730" s="477">
        <v>60.674007000000003</v>
      </c>
      <c r="D1730" s="76">
        <v>3656416</v>
      </c>
    </row>
    <row r="1731" spans="2:4">
      <c r="B1731" s="75">
        <v>40092</v>
      </c>
      <c r="C1731" s="477">
        <v>57.422012000000002</v>
      </c>
      <c r="D1731" s="76">
        <v>10937168</v>
      </c>
    </row>
    <row r="1732" spans="2:4">
      <c r="B1732" s="75">
        <v>40093</v>
      </c>
      <c r="C1732" s="477">
        <v>56.017937000000003</v>
      </c>
      <c r="D1732" s="76">
        <v>5659344</v>
      </c>
    </row>
    <row r="1733" spans="2:4">
      <c r="B1733" s="75">
        <v>40094</v>
      </c>
      <c r="C1733" s="477">
        <v>54.061275000000002</v>
      </c>
      <c r="D1733" s="76">
        <v>7231536</v>
      </c>
    </row>
    <row r="1734" spans="2:4">
      <c r="B1734" s="75">
        <v>40095</v>
      </c>
      <c r="C1734" s="477">
        <v>53.843871999999998</v>
      </c>
      <c r="D1734" s="76">
        <v>7902636</v>
      </c>
    </row>
    <row r="1735" spans="2:4">
      <c r="B1735" s="75">
        <v>40098</v>
      </c>
      <c r="C1735" s="477">
        <v>54.722565000000003</v>
      </c>
      <c r="D1735" s="76">
        <v>6485880</v>
      </c>
    </row>
    <row r="1736" spans="2:4">
      <c r="B1736" s="75">
        <v>40100</v>
      </c>
      <c r="C1736" s="477">
        <v>55.148304000000003</v>
      </c>
      <c r="D1736" s="76">
        <v>3094008</v>
      </c>
    </row>
    <row r="1737" spans="2:4">
      <c r="B1737" s="75">
        <v>40101</v>
      </c>
      <c r="C1737" s="477">
        <v>54.641010000000001</v>
      </c>
      <c r="D1737" s="76">
        <v>2541316</v>
      </c>
    </row>
    <row r="1738" spans="2:4">
      <c r="B1738" s="75">
        <v>40102</v>
      </c>
      <c r="C1738" s="477">
        <v>54.568565</v>
      </c>
      <c r="D1738" s="76">
        <v>2042484</v>
      </c>
    </row>
    <row r="1739" spans="2:4">
      <c r="B1739" s="75">
        <v>40106</v>
      </c>
      <c r="C1739" s="477">
        <v>56.416522999999998</v>
      </c>
      <c r="D1739" s="76">
        <v>5753140</v>
      </c>
    </row>
    <row r="1740" spans="2:4">
      <c r="B1740" s="75">
        <v>40107</v>
      </c>
      <c r="C1740" s="477">
        <v>58.228206999999998</v>
      </c>
      <c r="D1740" s="76">
        <v>10759608</v>
      </c>
    </row>
    <row r="1741" spans="2:4">
      <c r="B1741" s="75">
        <v>40108</v>
      </c>
      <c r="C1741" s="477">
        <v>59.269939000000001</v>
      </c>
      <c r="D1741" s="76">
        <v>7901052</v>
      </c>
    </row>
    <row r="1742" spans="2:4">
      <c r="B1742" s="75">
        <v>40109</v>
      </c>
      <c r="C1742" s="477">
        <v>59.097828</v>
      </c>
      <c r="D1742" s="76">
        <v>3626380</v>
      </c>
    </row>
    <row r="1743" spans="2:4">
      <c r="B1743" s="75">
        <v>40112</v>
      </c>
      <c r="C1743" s="477">
        <v>59.387687999999997</v>
      </c>
      <c r="D1743" s="76">
        <v>2341724</v>
      </c>
    </row>
    <row r="1744" spans="2:4">
      <c r="B1744" s="75">
        <v>40113</v>
      </c>
      <c r="C1744" s="477">
        <v>57.974594000000003</v>
      </c>
      <c r="D1744" s="76">
        <v>2847776</v>
      </c>
    </row>
    <row r="1745" spans="2:4">
      <c r="B1745" s="75">
        <v>40114</v>
      </c>
      <c r="C1745" s="477">
        <v>56.769775000000003</v>
      </c>
      <c r="D1745" s="76">
        <v>5327348</v>
      </c>
    </row>
    <row r="1746" spans="2:4">
      <c r="B1746" s="75">
        <v>40115</v>
      </c>
      <c r="C1746" s="477">
        <v>56.235320999999999</v>
      </c>
      <c r="D1746" s="76">
        <v>10189216</v>
      </c>
    </row>
    <row r="1747" spans="2:4">
      <c r="B1747" s="75">
        <v>40116</v>
      </c>
      <c r="C1747" s="477">
        <v>55.662823000000003</v>
      </c>
      <c r="D1747" s="76">
        <v>4640940</v>
      </c>
    </row>
    <row r="1748" spans="2:4">
      <c r="B1748" s="75">
        <v>40120</v>
      </c>
      <c r="C1748" s="477">
        <v>51.309730999999999</v>
      </c>
      <c r="D1748" s="76">
        <v>5975400</v>
      </c>
    </row>
    <row r="1749" spans="2:4">
      <c r="B1749" s="75">
        <v>40121</v>
      </c>
      <c r="C1749" s="477">
        <v>52.309395000000002</v>
      </c>
      <c r="D1749" s="76">
        <v>6988548</v>
      </c>
    </row>
    <row r="1750" spans="2:4">
      <c r="B1750" s="75">
        <v>40122</v>
      </c>
      <c r="C1750" s="477">
        <v>54.808548000000002</v>
      </c>
      <c r="D1750" s="76">
        <v>4887032</v>
      </c>
    </row>
    <row r="1751" spans="2:4">
      <c r="B1751" s="75">
        <v>40123</v>
      </c>
      <c r="C1751" s="477">
        <v>55.481045000000002</v>
      </c>
      <c r="D1751" s="76">
        <v>3391164</v>
      </c>
    </row>
    <row r="1752" spans="2:4">
      <c r="B1752" s="75">
        <v>40126</v>
      </c>
      <c r="C1752" s="477">
        <v>56.716988000000001</v>
      </c>
      <c r="D1752" s="76">
        <v>2927316</v>
      </c>
    </row>
    <row r="1753" spans="2:4">
      <c r="B1753" s="75">
        <v>40127</v>
      </c>
      <c r="C1753" s="477">
        <v>55.508288999999998</v>
      </c>
      <c r="D1753" s="76">
        <v>3048056</v>
      </c>
    </row>
    <row r="1754" spans="2:4">
      <c r="B1754" s="75">
        <v>40128</v>
      </c>
      <c r="C1754" s="477">
        <v>58.661769999999997</v>
      </c>
      <c r="D1754" s="76">
        <v>3781292</v>
      </c>
    </row>
    <row r="1755" spans="2:4">
      <c r="B1755" s="75">
        <v>40129</v>
      </c>
      <c r="C1755" s="477">
        <v>60.588386999999997</v>
      </c>
      <c r="D1755" s="76">
        <v>7048844</v>
      </c>
    </row>
    <row r="1756" spans="2:4">
      <c r="B1756" s="75">
        <v>40130</v>
      </c>
      <c r="C1756" s="477">
        <v>61.197257999999998</v>
      </c>
      <c r="D1756" s="76">
        <v>5504744</v>
      </c>
    </row>
    <row r="1757" spans="2:4">
      <c r="B1757" s="75">
        <v>40133</v>
      </c>
      <c r="C1757" s="477">
        <v>60.461174</v>
      </c>
      <c r="D1757" s="76">
        <v>3111928</v>
      </c>
    </row>
    <row r="1758" spans="2:4">
      <c r="B1758" s="75">
        <v>40134</v>
      </c>
      <c r="C1758" s="477">
        <v>61.251797000000003</v>
      </c>
      <c r="D1758" s="76">
        <v>3012456</v>
      </c>
    </row>
    <row r="1759" spans="2:4">
      <c r="B1759" s="75">
        <v>40135</v>
      </c>
      <c r="C1759" s="477">
        <v>61.751609999999999</v>
      </c>
      <c r="D1759" s="76">
        <v>3603468</v>
      </c>
    </row>
    <row r="1760" spans="2:4">
      <c r="B1760" s="75">
        <v>40136</v>
      </c>
      <c r="C1760" s="477">
        <v>59.643234</v>
      </c>
      <c r="D1760" s="76">
        <v>3806712</v>
      </c>
    </row>
    <row r="1761" spans="2:4">
      <c r="B1761" s="75">
        <v>40137</v>
      </c>
      <c r="C1761" s="477">
        <v>59.270671999999998</v>
      </c>
      <c r="D1761" s="76">
        <v>3640296</v>
      </c>
    </row>
    <row r="1762" spans="2:4">
      <c r="B1762" s="75">
        <v>40140</v>
      </c>
      <c r="C1762" s="477">
        <v>62.451388999999999</v>
      </c>
      <c r="D1762" s="76">
        <v>7019460</v>
      </c>
    </row>
    <row r="1763" spans="2:4">
      <c r="B1763" s="75">
        <v>40141</v>
      </c>
      <c r="C1763" s="477">
        <v>61.742527000000003</v>
      </c>
      <c r="D1763" s="76">
        <v>5470432</v>
      </c>
    </row>
    <row r="1764" spans="2:4">
      <c r="B1764" s="75">
        <v>40142</v>
      </c>
      <c r="C1764" s="477">
        <v>62.269646000000002</v>
      </c>
      <c r="D1764" s="76">
        <v>4426224</v>
      </c>
    </row>
    <row r="1765" spans="2:4">
      <c r="B1765" s="75">
        <v>40143</v>
      </c>
      <c r="C1765" s="477">
        <v>61.197257999999998</v>
      </c>
      <c r="D1765" s="76">
        <v>4357576</v>
      </c>
    </row>
    <row r="1766" spans="2:4">
      <c r="B1766" s="75">
        <v>40144</v>
      </c>
      <c r="C1766" s="477">
        <v>60.152172</v>
      </c>
      <c r="D1766" s="76">
        <v>2192060</v>
      </c>
    </row>
    <row r="1767" spans="2:4">
      <c r="B1767" s="75">
        <v>40147</v>
      </c>
      <c r="C1767" s="477">
        <v>61.269962</v>
      </c>
      <c r="D1767" s="76">
        <v>2433676</v>
      </c>
    </row>
    <row r="1768" spans="2:4">
      <c r="B1768" s="75">
        <v>40148</v>
      </c>
      <c r="C1768" s="477">
        <v>61.906128000000002</v>
      </c>
      <c r="D1768" s="76">
        <v>2792668</v>
      </c>
    </row>
    <row r="1769" spans="2:4">
      <c r="B1769" s="75">
        <v>40149</v>
      </c>
      <c r="C1769" s="477">
        <v>60.055869999999999</v>
      </c>
      <c r="D1769" s="76">
        <v>4239120</v>
      </c>
    </row>
    <row r="1770" spans="2:4">
      <c r="B1770" s="75">
        <v>40150</v>
      </c>
      <c r="C1770" s="477">
        <v>61.113154999999999</v>
      </c>
      <c r="D1770" s="76">
        <v>3321196</v>
      </c>
    </row>
    <row r="1771" spans="2:4">
      <c r="B1771" s="75">
        <v>40151</v>
      </c>
      <c r="C1771" s="477">
        <v>61.960788999999998</v>
      </c>
      <c r="D1771" s="76">
        <v>4725020</v>
      </c>
    </row>
    <row r="1772" spans="2:4">
      <c r="B1772" s="75">
        <v>40154</v>
      </c>
      <c r="C1772" s="477">
        <v>63.063670999999999</v>
      </c>
      <c r="D1772" s="76">
        <v>5985100</v>
      </c>
    </row>
    <row r="1773" spans="2:4">
      <c r="B1773" s="75">
        <v>40155</v>
      </c>
      <c r="C1773" s="477">
        <v>63.628768999999998</v>
      </c>
      <c r="D1773" s="76">
        <v>6397040</v>
      </c>
    </row>
    <row r="1774" spans="2:4">
      <c r="B1774" s="75">
        <v>40156</v>
      </c>
      <c r="C1774" s="477">
        <v>64.795447999999993</v>
      </c>
      <c r="D1774" s="76">
        <v>10189720</v>
      </c>
    </row>
    <row r="1775" spans="2:4">
      <c r="B1775" s="75">
        <v>40157</v>
      </c>
      <c r="C1775" s="477">
        <v>63.829276999999998</v>
      </c>
      <c r="D1775" s="76">
        <v>5052532</v>
      </c>
    </row>
    <row r="1776" spans="2:4">
      <c r="B1776" s="75">
        <v>40158</v>
      </c>
      <c r="C1776" s="477">
        <v>63.346226000000001</v>
      </c>
      <c r="D1776" s="76">
        <v>6302424</v>
      </c>
    </row>
    <row r="1777" spans="2:4">
      <c r="B1777" s="75">
        <v>40161</v>
      </c>
      <c r="C1777" s="477">
        <v>62.462090000000003</v>
      </c>
      <c r="D1777" s="76">
        <v>2643576</v>
      </c>
    </row>
    <row r="1778" spans="2:4">
      <c r="B1778" s="75">
        <v>40162</v>
      </c>
      <c r="C1778" s="477">
        <v>61.778503000000001</v>
      </c>
      <c r="D1778" s="76">
        <v>3329288</v>
      </c>
    </row>
    <row r="1779" spans="2:4">
      <c r="B1779" s="75">
        <v>40163</v>
      </c>
      <c r="C1779" s="477">
        <v>62.753791999999997</v>
      </c>
      <c r="D1779" s="76">
        <v>3056560</v>
      </c>
    </row>
    <row r="1780" spans="2:4">
      <c r="B1780" s="75">
        <v>40164</v>
      </c>
      <c r="C1780" s="477">
        <v>65.278519000000003</v>
      </c>
      <c r="D1780" s="76">
        <v>9007472</v>
      </c>
    </row>
    <row r="1781" spans="2:4">
      <c r="B1781" s="75">
        <v>40165</v>
      </c>
      <c r="C1781" s="477">
        <v>66.591003000000001</v>
      </c>
      <c r="D1781" s="76">
        <v>8716788</v>
      </c>
    </row>
    <row r="1782" spans="2:4">
      <c r="B1782" s="75">
        <v>40168</v>
      </c>
      <c r="C1782" s="477">
        <v>64.932129000000003</v>
      </c>
      <c r="D1782" s="76">
        <v>5273356</v>
      </c>
    </row>
    <row r="1783" spans="2:4">
      <c r="B1783" s="75">
        <v>40169</v>
      </c>
      <c r="C1783" s="477">
        <v>65.551963999999998</v>
      </c>
      <c r="D1783" s="76">
        <v>3308812</v>
      </c>
    </row>
    <row r="1784" spans="2:4">
      <c r="B1784" s="75">
        <v>40170</v>
      </c>
      <c r="C1784" s="477">
        <v>67.684753000000001</v>
      </c>
      <c r="D1784" s="76">
        <v>5432228</v>
      </c>
    </row>
    <row r="1785" spans="2:4">
      <c r="B1785" s="75">
        <v>40171</v>
      </c>
      <c r="C1785" s="477">
        <v>68.340987999999996</v>
      </c>
      <c r="D1785" s="76">
        <v>4767984</v>
      </c>
    </row>
    <row r="1786" spans="2:4">
      <c r="B1786" s="75">
        <v>40176</v>
      </c>
      <c r="C1786" s="477">
        <v>67.921722000000003</v>
      </c>
      <c r="D1786" s="76">
        <v>2451756</v>
      </c>
    </row>
    <row r="1787" spans="2:4">
      <c r="B1787" s="75">
        <v>40177</v>
      </c>
      <c r="C1787" s="477">
        <v>67.748565999999997</v>
      </c>
      <c r="D1787" s="76">
        <v>2271912</v>
      </c>
    </row>
    <row r="1788" spans="2:4">
      <c r="B1788" s="75">
        <v>40178</v>
      </c>
      <c r="C1788" s="477">
        <v>67.684753000000001</v>
      </c>
      <c r="D1788" s="76">
        <v>3645176</v>
      </c>
    </row>
    <row r="1789" spans="2:4">
      <c r="B1789" s="75">
        <v>40182</v>
      </c>
      <c r="C1789" s="477">
        <v>67.648292999999995</v>
      </c>
      <c r="D1789" s="76">
        <v>1632148</v>
      </c>
    </row>
    <row r="1790" spans="2:4">
      <c r="B1790" s="75">
        <v>40183</v>
      </c>
      <c r="C1790" s="477">
        <v>69.170424999999994</v>
      </c>
      <c r="D1790" s="76">
        <v>5037896</v>
      </c>
    </row>
    <row r="1791" spans="2:4">
      <c r="B1791" s="75">
        <v>40184</v>
      </c>
      <c r="C1791" s="477">
        <v>67.083220999999995</v>
      </c>
      <c r="D1791" s="76">
        <v>3992320</v>
      </c>
    </row>
    <row r="1792" spans="2:4">
      <c r="B1792" s="75">
        <v>40185</v>
      </c>
      <c r="C1792" s="477">
        <v>65.652206000000007</v>
      </c>
      <c r="D1792" s="76">
        <v>3665940</v>
      </c>
    </row>
    <row r="1793" spans="2:4">
      <c r="B1793" s="75">
        <v>40186</v>
      </c>
      <c r="C1793" s="477">
        <v>64.120979000000005</v>
      </c>
      <c r="D1793" s="76">
        <v>6241492</v>
      </c>
    </row>
    <row r="1794" spans="2:4">
      <c r="B1794" s="75">
        <v>40189</v>
      </c>
      <c r="C1794" s="477">
        <v>64.758972</v>
      </c>
      <c r="D1794" s="76">
        <v>5742332</v>
      </c>
    </row>
    <row r="1795" spans="2:4">
      <c r="B1795" s="75">
        <v>40190</v>
      </c>
      <c r="C1795" s="477">
        <v>67.055854999999994</v>
      </c>
      <c r="D1795" s="76">
        <v>9051468</v>
      </c>
    </row>
    <row r="1796" spans="2:4">
      <c r="B1796" s="75">
        <v>40191</v>
      </c>
      <c r="C1796" s="477">
        <v>68.897011000000006</v>
      </c>
      <c r="D1796" s="76">
        <v>8064504</v>
      </c>
    </row>
    <row r="1797" spans="2:4">
      <c r="B1797" s="75">
        <v>40192</v>
      </c>
      <c r="C1797" s="477">
        <v>67.466019000000003</v>
      </c>
      <c r="D1797" s="76">
        <v>7763244</v>
      </c>
    </row>
    <row r="1798" spans="2:4">
      <c r="B1798" s="75">
        <v>40193</v>
      </c>
      <c r="C1798" s="477">
        <v>67.338408999999999</v>
      </c>
      <c r="D1798" s="76">
        <v>2749332</v>
      </c>
    </row>
    <row r="1799" spans="2:4">
      <c r="B1799" s="75">
        <v>40196</v>
      </c>
      <c r="C1799" s="477">
        <v>68.641791999999995</v>
      </c>
      <c r="D1799" s="76">
        <v>3042216</v>
      </c>
    </row>
    <row r="1800" spans="2:4">
      <c r="B1800" s="75">
        <v>40197</v>
      </c>
      <c r="C1800" s="477">
        <v>68.687363000000005</v>
      </c>
      <c r="D1800" s="76">
        <v>3261340</v>
      </c>
    </row>
    <row r="1801" spans="2:4">
      <c r="B1801" s="75">
        <v>40214</v>
      </c>
      <c r="C1801" s="477">
        <v>61.636947999999997</v>
      </c>
      <c r="D1801" s="76">
        <v>4273852</v>
      </c>
    </row>
    <row r="1802" spans="2:4">
      <c r="B1802" s="75">
        <v>40217</v>
      </c>
      <c r="C1802" s="477">
        <v>62.450481000000003</v>
      </c>
      <c r="D1802" s="76">
        <v>1881576</v>
      </c>
    </row>
    <row r="1803" spans="2:4">
      <c r="B1803" s="75">
        <v>40218</v>
      </c>
      <c r="C1803" s="477">
        <v>63.391993999999997</v>
      </c>
      <c r="D1803" s="76">
        <v>3087216</v>
      </c>
    </row>
    <row r="1804" spans="2:4">
      <c r="B1804" s="75">
        <v>40219</v>
      </c>
      <c r="C1804" s="477">
        <v>63.638786000000003</v>
      </c>
      <c r="D1804" s="76">
        <v>3792096</v>
      </c>
    </row>
    <row r="1805" spans="2:4">
      <c r="B1805" s="75">
        <v>40220</v>
      </c>
      <c r="C1805" s="477">
        <v>63.775913000000003</v>
      </c>
      <c r="D1805" s="76">
        <v>1640296</v>
      </c>
    </row>
    <row r="1806" spans="2:4">
      <c r="B1806" s="75">
        <v>40224</v>
      </c>
      <c r="C1806" s="477">
        <v>66.070282000000006</v>
      </c>
      <c r="D1806" s="76">
        <v>8256392</v>
      </c>
    </row>
    <row r="1807" spans="2:4">
      <c r="B1807" s="75">
        <v>40225</v>
      </c>
      <c r="C1807" s="477">
        <v>65.942313999999996</v>
      </c>
      <c r="D1807" s="76">
        <v>4087456</v>
      </c>
    </row>
    <row r="1808" spans="2:4">
      <c r="B1808" s="75">
        <v>40226</v>
      </c>
      <c r="C1808" s="477">
        <v>66.143410000000003</v>
      </c>
      <c r="D1808" s="76">
        <v>1608804</v>
      </c>
    </row>
    <row r="1809" spans="2:4">
      <c r="B1809" s="75">
        <v>40227</v>
      </c>
      <c r="C1809" s="477">
        <v>65.942313999999996</v>
      </c>
      <c r="D1809" s="76">
        <v>1747308</v>
      </c>
    </row>
    <row r="1810" spans="2:4">
      <c r="B1810" s="75">
        <v>40228</v>
      </c>
      <c r="C1810" s="477">
        <v>66.344504999999998</v>
      </c>
      <c r="D1810" s="76">
        <v>4792680</v>
      </c>
    </row>
    <row r="1811" spans="2:4">
      <c r="B1811" s="75">
        <v>40231</v>
      </c>
      <c r="C1811" s="477">
        <v>66.573029000000005</v>
      </c>
      <c r="D1811" s="76">
        <v>3657652</v>
      </c>
    </row>
    <row r="1812" spans="2:4">
      <c r="B1812" s="75">
        <v>40232</v>
      </c>
      <c r="C1812" s="477">
        <v>66.371917999999994</v>
      </c>
      <c r="D1812" s="76">
        <v>1899780</v>
      </c>
    </row>
    <row r="1813" spans="2:4">
      <c r="B1813" s="75">
        <v>40233</v>
      </c>
      <c r="C1813" s="477">
        <v>66.810706999999994</v>
      </c>
      <c r="D1813" s="76">
        <v>2729800</v>
      </c>
    </row>
    <row r="1814" spans="2:4">
      <c r="B1814" s="75">
        <v>40234</v>
      </c>
      <c r="C1814" s="477">
        <v>67.222031000000001</v>
      </c>
      <c r="D1814" s="76">
        <v>3227700</v>
      </c>
    </row>
    <row r="1815" spans="2:4">
      <c r="B1815" s="75">
        <v>40235</v>
      </c>
      <c r="C1815" s="477">
        <v>67.112358</v>
      </c>
      <c r="D1815" s="76">
        <v>4111692</v>
      </c>
    </row>
    <row r="1816" spans="2:4">
      <c r="B1816" s="75">
        <v>40239</v>
      </c>
      <c r="C1816" s="477">
        <v>66.701019000000002</v>
      </c>
      <c r="D1816" s="76">
        <v>2625736</v>
      </c>
    </row>
    <row r="1817" spans="2:4">
      <c r="B1817" s="75">
        <v>40240</v>
      </c>
      <c r="C1817" s="477">
        <v>66.600448999999998</v>
      </c>
      <c r="D1817" s="76">
        <v>3442980</v>
      </c>
    </row>
    <row r="1818" spans="2:4">
      <c r="B1818" s="75">
        <v>40241</v>
      </c>
      <c r="C1818" s="477">
        <v>66.234818000000004</v>
      </c>
      <c r="D1818" s="76">
        <v>1147552</v>
      </c>
    </row>
    <row r="1819" spans="2:4">
      <c r="B1819" s="75">
        <v>40242</v>
      </c>
      <c r="C1819" s="477">
        <v>65.668068000000005</v>
      </c>
      <c r="D1819" s="76">
        <v>1601164</v>
      </c>
    </row>
    <row r="1820" spans="2:4">
      <c r="B1820" s="75">
        <v>40245</v>
      </c>
      <c r="C1820" s="477">
        <v>65.704620000000006</v>
      </c>
      <c r="D1820" s="76">
        <v>1520876</v>
      </c>
    </row>
    <row r="1821" spans="2:4">
      <c r="B1821" s="75">
        <v>40246</v>
      </c>
      <c r="C1821" s="477">
        <v>66.061126999999999</v>
      </c>
      <c r="D1821" s="76">
        <v>1622728</v>
      </c>
    </row>
    <row r="1822" spans="2:4">
      <c r="B1822" s="75">
        <v>40247</v>
      </c>
      <c r="C1822" s="477">
        <v>65.457831999999996</v>
      </c>
      <c r="D1822" s="76">
        <v>1840376</v>
      </c>
    </row>
    <row r="1823" spans="2:4">
      <c r="B1823" s="75">
        <v>40248</v>
      </c>
      <c r="C1823" s="477">
        <v>65.887466000000003</v>
      </c>
      <c r="D1823" s="76">
        <v>1722136</v>
      </c>
    </row>
    <row r="1824" spans="2:4">
      <c r="B1824" s="75">
        <v>40249</v>
      </c>
      <c r="C1824" s="477">
        <v>65.914863999999994</v>
      </c>
      <c r="D1824" s="76">
        <v>1397268</v>
      </c>
    </row>
    <row r="1825" spans="2:4">
      <c r="B1825" s="75">
        <v>40252</v>
      </c>
      <c r="C1825" s="477">
        <v>67.487128999999996</v>
      </c>
      <c r="D1825" s="76">
        <v>4347644</v>
      </c>
    </row>
    <row r="1826" spans="2:4">
      <c r="B1826" s="75">
        <v>40253</v>
      </c>
      <c r="C1826" s="477">
        <v>68.209250999999995</v>
      </c>
      <c r="D1826" s="76">
        <v>4783784</v>
      </c>
    </row>
    <row r="1827" spans="2:4">
      <c r="B1827" s="75">
        <v>40254</v>
      </c>
      <c r="C1827" s="477">
        <v>69.781493999999995</v>
      </c>
      <c r="D1827" s="76">
        <v>4322856</v>
      </c>
    </row>
    <row r="1828" spans="2:4">
      <c r="B1828" s="75">
        <v>40255</v>
      </c>
      <c r="C1828" s="477">
        <v>68.712006000000002</v>
      </c>
      <c r="D1828" s="76">
        <v>1492656</v>
      </c>
    </row>
    <row r="1829" spans="2:4">
      <c r="B1829" s="75">
        <v>40256</v>
      </c>
      <c r="C1829" s="477">
        <v>68.382935000000003</v>
      </c>
      <c r="D1829" s="76">
        <v>1220236</v>
      </c>
    </row>
    <row r="1830" spans="2:4">
      <c r="B1830" s="75">
        <v>40259</v>
      </c>
      <c r="C1830" s="477">
        <v>67.468857</v>
      </c>
      <c r="D1830" s="76">
        <v>1303836</v>
      </c>
    </row>
    <row r="1831" spans="2:4">
      <c r="B1831" s="75">
        <v>40260</v>
      </c>
      <c r="C1831" s="477">
        <v>67.112358</v>
      </c>
      <c r="D1831" s="76">
        <v>1598484</v>
      </c>
    </row>
    <row r="1832" spans="2:4">
      <c r="B1832" s="75">
        <v>40262</v>
      </c>
      <c r="C1832" s="477">
        <v>68.108742000000007</v>
      </c>
      <c r="D1832" s="76">
        <v>5691200</v>
      </c>
    </row>
    <row r="1833" spans="2:4">
      <c r="B1833" s="75">
        <v>40263</v>
      </c>
      <c r="C1833" s="477">
        <v>67.779624999999996</v>
      </c>
      <c r="D1833" s="76">
        <v>1487064</v>
      </c>
    </row>
    <row r="1834" spans="2:4">
      <c r="B1834" s="75">
        <v>40266</v>
      </c>
      <c r="C1834" s="477">
        <v>67.743072999999995</v>
      </c>
      <c r="D1834" s="76">
        <v>1587440</v>
      </c>
    </row>
    <row r="1835" spans="2:4">
      <c r="B1835" s="75">
        <v>40267</v>
      </c>
      <c r="C1835" s="477">
        <v>65.686356000000004</v>
      </c>
      <c r="D1835" s="76">
        <v>2303860</v>
      </c>
    </row>
    <row r="1836" spans="2:4">
      <c r="B1836" s="75">
        <v>40268</v>
      </c>
      <c r="C1836" s="477">
        <v>65.521827999999999</v>
      </c>
      <c r="D1836" s="76">
        <v>3929348</v>
      </c>
    </row>
    <row r="1837" spans="2:4">
      <c r="B1837" s="75">
        <v>40269</v>
      </c>
      <c r="C1837" s="477">
        <v>65.25676</v>
      </c>
      <c r="D1837" s="76">
        <v>3650020</v>
      </c>
    </row>
    <row r="1838" spans="2:4">
      <c r="B1838" s="75">
        <v>40273</v>
      </c>
      <c r="C1838" s="477">
        <v>65.960594</v>
      </c>
      <c r="D1838" s="76">
        <v>2926064</v>
      </c>
    </row>
    <row r="1839" spans="2:4">
      <c r="B1839" s="75">
        <v>40274</v>
      </c>
      <c r="C1839" s="477">
        <v>63.419415000000001</v>
      </c>
      <c r="D1839" s="76">
        <v>6345844</v>
      </c>
    </row>
    <row r="1840" spans="2:4">
      <c r="B1840" s="75">
        <v>40275</v>
      </c>
      <c r="C1840" s="477">
        <v>63.355449999999998</v>
      </c>
      <c r="D1840" s="76">
        <v>4959816</v>
      </c>
    </row>
    <row r="1841" spans="2:4">
      <c r="B1841" s="75">
        <v>40276</v>
      </c>
      <c r="C1841" s="477">
        <v>63.090363000000004</v>
      </c>
      <c r="D1841" s="76">
        <v>5187916</v>
      </c>
    </row>
    <row r="1842" spans="2:4">
      <c r="B1842" s="75">
        <v>40277</v>
      </c>
      <c r="C1842" s="477">
        <v>62.816124000000002</v>
      </c>
      <c r="D1842" s="76">
        <v>5949028</v>
      </c>
    </row>
    <row r="1843" spans="2:4">
      <c r="B1843" s="75">
        <v>40280</v>
      </c>
      <c r="C1843" s="477">
        <v>63.07206</v>
      </c>
      <c r="D1843" s="76">
        <v>3059500</v>
      </c>
    </row>
    <row r="1844" spans="2:4">
      <c r="B1844" s="75">
        <v>40281</v>
      </c>
      <c r="C1844" s="477">
        <v>65.220161000000004</v>
      </c>
      <c r="D1844" s="76">
        <v>6411956</v>
      </c>
    </row>
    <row r="1845" spans="2:4">
      <c r="B1845" s="75">
        <v>40283</v>
      </c>
      <c r="C1845" s="477">
        <v>65.211051999999995</v>
      </c>
      <c r="D1845" s="76">
        <v>6326792</v>
      </c>
    </row>
    <row r="1846" spans="2:4">
      <c r="B1846" s="75">
        <v>40284</v>
      </c>
      <c r="C1846" s="477">
        <v>64.296951000000007</v>
      </c>
      <c r="D1846" s="76">
        <v>2701984</v>
      </c>
    </row>
    <row r="1847" spans="2:4">
      <c r="B1847" s="75">
        <v>40287</v>
      </c>
      <c r="C1847" s="477">
        <v>63.785023000000002</v>
      </c>
      <c r="D1847" s="76">
        <v>2970428</v>
      </c>
    </row>
    <row r="1848" spans="2:4">
      <c r="B1848" s="75">
        <v>40288</v>
      </c>
      <c r="C1848" s="477">
        <v>63.136066</v>
      </c>
      <c r="D1848" s="76">
        <v>3590828</v>
      </c>
    </row>
    <row r="1849" spans="2:4">
      <c r="B1849" s="75">
        <v>40289</v>
      </c>
      <c r="C1849" s="477">
        <v>68.355498999999995</v>
      </c>
      <c r="D1849" s="76">
        <v>18467224</v>
      </c>
    </row>
    <row r="1850" spans="2:4">
      <c r="B1850" s="75">
        <v>40290</v>
      </c>
      <c r="C1850" s="477">
        <v>69.918602000000007</v>
      </c>
      <c r="D1850" s="76">
        <v>14995168</v>
      </c>
    </row>
    <row r="1851" spans="2:4">
      <c r="B1851" s="75">
        <v>40291</v>
      </c>
      <c r="C1851" s="477">
        <v>70.896675000000002</v>
      </c>
      <c r="D1851" s="76">
        <v>10315716</v>
      </c>
    </row>
    <row r="1852" spans="2:4">
      <c r="B1852" s="75">
        <v>40294</v>
      </c>
      <c r="C1852" s="477">
        <v>71.666481000000005</v>
      </c>
      <c r="D1852" s="76">
        <v>6461292</v>
      </c>
    </row>
    <row r="1853" spans="2:4">
      <c r="B1853" s="75">
        <v>40295</v>
      </c>
      <c r="C1853" s="477">
        <v>71.107467999999997</v>
      </c>
      <c r="D1853" s="76">
        <v>2942928</v>
      </c>
    </row>
    <row r="1854" spans="2:4">
      <c r="B1854" s="75">
        <v>40296</v>
      </c>
      <c r="C1854" s="477">
        <v>70.777518999999998</v>
      </c>
      <c r="D1854" s="76">
        <v>2394916</v>
      </c>
    </row>
    <row r="1855" spans="2:4">
      <c r="B1855" s="75">
        <v>40297</v>
      </c>
      <c r="C1855" s="477">
        <v>70.649246000000005</v>
      </c>
      <c r="D1855" s="76">
        <v>3171036</v>
      </c>
    </row>
    <row r="1856" spans="2:4">
      <c r="B1856" s="75">
        <v>40298</v>
      </c>
      <c r="C1856" s="477">
        <v>72.298835999999994</v>
      </c>
      <c r="D1856" s="76">
        <v>6177432</v>
      </c>
    </row>
    <row r="1857" spans="2:4">
      <c r="B1857" s="75">
        <v>40301</v>
      </c>
      <c r="C1857" s="477">
        <v>71.373199</v>
      </c>
      <c r="D1857" s="76">
        <v>3384636</v>
      </c>
    </row>
    <row r="1858" spans="2:4">
      <c r="B1858" s="75">
        <v>40302</v>
      </c>
      <c r="C1858" s="477">
        <v>73.013687000000004</v>
      </c>
      <c r="D1858" s="76">
        <v>7590168</v>
      </c>
    </row>
    <row r="1859" spans="2:4">
      <c r="B1859" s="75">
        <v>40303</v>
      </c>
      <c r="C1859" s="477">
        <v>74.241714000000002</v>
      </c>
      <c r="D1859" s="76">
        <v>8741572</v>
      </c>
    </row>
    <row r="1860" spans="2:4">
      <c r="B1860" s="75">
        <v>40304</v>
      </c>
      <c r="C1860" s="477">
        <v>73.297798</v>
      </c>
      <c r="D1860" s="76">
        <v>3278216</v>
      </c>
    </row>
    <row r="1861" spans="2:4">
      <c r="B1861" s="75">
        <v>40305</v>
      </c>
      <c r="C1861" s="477">
        <v>70.667563999999999</v>
      </c>
      <c r="D1861" s="76">
        <v>4836172</v>
      </c>
    </row>
    <row r="1862" spans="2:4">
      <c r="B1862" s="75">
        <v>40308</v>
      </c>
      <c r="C1862" s="477">
        <v>73.050338999999994</v>
      </c>
      <c r="D1862" s="76">
        <v>3456488</v>
      </c>
    </row>
    <row r="1863" spans="2:4">
      <c r="B1863" s="75">
        <v>40309</v>
      </c>
      <c r="C1863" s="477">
        <v>71.024970999999994</v>
      </c>
      <c r="D1863" s="76">
        <v>2129220</v>
      </c>
    </row>
    <row r="1864" spans="2:4">
      <c r="B1864" s="75">
        <v>40310</v>
      </c>
      <c r="C1864" s="477">
        <v>71.996398999999997</v>
      </c>
      <c r="D1864" s="76">
        <v>2544240</v>
      </c>
    </row>
    <row r="1865" spans="2:4">
      <c r="B1865" s="75">
        <v>40311</v>
      </c>
      <c r="C1865" s="477">
        <v>73.068664999999996</v>
      </c>
      <c r="D1865" s="76">
        <v>2607520</v>
      </c>
    </row>
    <row r="1866" spans="2:4">
      <c r="B1866" s="75">
        <v>40312</v>
      </c>
      <c r="C1866" s="477">
        <v>74.305831999999995</v>
      </c>
      <c r="D1866" s="76">
        <v>4424652</v>
      </c>
    </row>
    <row r="1867" spans="2:4">
      <c r="B1867" s="75">
        <v>40315</v>
      </c>
      <c r="C1867" s="477">
        <v>72.280501999999998</v>
      </c>
      <c r="D1867" s="76">
        <v>1680680</v>
      </c>
    </row>
    <row r="1868" spans="2:4">
      <c r="B1868" s="75">
        <v>40316</v>
      </c>
      <c r="C1868" s="477">
        <v>72.619620999999995</v>
      </c>
      <c r="D1868" s="76">
        <v>1734936</v>
      </c>
    </row>
    <row r="1869" spans="2:4">
      <c r="B1869" s="75">
        <v>40317</v>
      </c>
      <c r="C1869" s="477">
        <v>68.156493999999995</v>
      </c>
      <c r="D1869" s="76">
        <v>4938020</v>
      </c>
    </row>
    <row r="1870" spans="2:4">
      <c r="B1870" s="75">
        <v>40318</v>
      </c>
      <c r="C1870" s="477">
        <v>66.241089000000002</v>
      </c>
      <c r="D1870" s="76">
        <v>2860888</v>
      </c>
    </row>
    <row r="1871" spans="2:4">
      <c r="B1871" s="75">
        <v>40319</v>
      </c>
      <c r="C1871" s="477">
        <v>67.350005999999993</v>
      </c>
      <c r="D1871" s="76">
        <v>4330116</v>
      </c>
    </row>
    <row r="1872" spans="2:4">
      <c r="B1872" s="75">
        <v>40322</v>
      </c>
      <c r="C1872" s="477">
        <v>68.000693999999996</v>
      </c>
      <c r="D1872" s="76">
        <v>2426668</v>
      </c>
    </row>
    <row r="1873" spans="2:4">
      <c r="B1873" s="75">
        <v>40323</v>
      </c>
      <c r="C1873" s="477">
        <v>65.068016</v>
      </c>
      <c r="D1873" s="76">
        <v>2231980</v>
      </c>
    </row>
    <row r="1874" spans="2:4">
      <c r="B1874" s="75">
        <v>40324</v>
      </c>
      <c r="C1874" s="477">
        <v>67.175888</v>
      </c>
      <c r="D1874" s="76">
        <v>2164260</v>
      </c>
    </row>
    <row r="1875" spans="2:4">
      <c r="B1875" s="75">
        <v>40325</v>
      </c>
      <c r="C1875" s="477">
        <v>67.844887</v>
      </c>
      <c r="D1875" s="76">
        <v>1700172</v>
      </c>
    </row>
    <row r="1876" spans="2:4">
      <c r="B1876" s="75">
        <v>40326</v>
      </c>
      <c r="C1876" s="477">
        <v>69.118758999999997</v>
      </c>
      <c r="D1876" s="76">
        <v>2102408</v>
      </c>
    </row>
    <row r="1877" spans="2:4">
      <c r="B1877" s="75">
        <v>40329</v>
      </c>
      <c r="C1877" s="477">
        <v>70.081039000000004</v>
      </c>
      <c r="D1877" s="76">
        <v>3761460</v>
      </c>
    </row>
    <row r="1878" spans="2:4">
      <c r="B1878" s="75">
        <v>40330</v>
      </c>
      <c r="C1878" s="477">
        <v>66.891762</v>
      </c>
      <c r="D1878" s="76">
        <v>1299020</v>
      </c>
    </row>
    <row r="1879" spans="2:4">
      <c r="B1879" s="75">
        <v>40331</v>
      </c>
      <c r="C1879" s="477">
        <v>67.799071999999995</v>
      </c>
      <c r="D1879" s="76">
        <v>1991792</v>
      </c>
    </row>
    <row r="1880" spans="2:4">
      <c r="B1880" s="75">
        <v>40332</v>
      </c>
      <c r="C1880" s="477">
        <v>69.393699999999995</v>
      </c>
      <c r="D1880" s="76">
        <v>1413076</v>
      </c>
    </row>
    <row r="1881" spans="2:4">
      <c r="B1881" s="75">
        <v>40333</v>
      </c>
      <c r="C1881" s="477">
        <v>70.915015999999994</v>
      </c>
      <c r="D1881" s="76">
        <v>1959048</v>
      </c>
    </row>
    <row r="1882" spans="2:4">
      <c r="B1882" s="75">
        <v>40336</v>
      </c>
      <c r="C1882" s="477">
        <v>68.495582999999996</v>
      </c>
      <c r="D1882" s="76">
        <v>1269104</v>
      </c>
    </row>
    <row r="1883" spans="2:4">
      <c r="B1883" s="75">
        <v>40337</v>
      </c>
      <c r="C1883" s="477">
        <v>66.910079999999994</v>
      </c>
      <c r="D1883" s="76">
        <v>2222048</v>
      </c>
    </row>
    <row r="1884" spans="2:4">
      <c r="B1884" s="75">
        <v>40338</v>
      </c>
      <c r="C1884" s="477">
        <v>66.690162999999998</v>
      </c>
      <c r="D1884" s="76">
        <v>1509960</v>
      </c>
    </row>
    <row r="1885" spans="2:4">
      <c r="B1885" s="75">
        <v>40339</v>
      </c>
      <c r="C1885" s="477">
        <v>67.249184</v>
      </c>
      <c r="D1885" s="76">
        <v>1627448</v>
      </c>
    </row>
    <row r="1886" spans="2:4">
      <c r="B1886" s="75">
        <v>40340</v>
      </c>
      <c r="C1886" s="477">
        <v>67.744086999999993</v>
      </c>
      <c r="D1886" s="76">
        <v>904312</v>
      </c>
    </row>
    <row r="1887" spans="2:4">
      <c r="B1887" s="75">
        <v>40343</v>
      </c>
      <c r="C1887" s="477">
        <v>69.751121999999995</v>
      </c>
      <c r="D1887" s="76">
        <v>3838884</v>
      </c>
    </row>
    <row r="1888" spans="2:4">
      <c r="B1888" s="75">
        <v>40344</v>
      </c>
      <c r="C1888" s="477">
        <v>70.484252999999995</v>
      </c>
      <c r="D1888" s="76">
        <v>4427544</v>
      </c>
    </row>
    <row r="1889" spans="2:4">
      <c r="B1889" s="75">
        <v>40345</v>
      </c>
      <c r="C1889" s="477">
        <v>70.099365000000006</v>
      </c>
      <c r="D1889" s="76">
        <v>1505904</v>
      </c>
    </row>
    <row r="1890" spans="2:4">
      <c r="B1890" s="75">
        <v>40346</v>
      </c>
      <c r="C1890" s="477">
        <v>70.685890000000001</v>
      </c>
      <c r="D1890" s="76">
        <v>1479160</v>
      </c>
    </row>
    <row r="1891" spans="2:4">
      <c r="B1891" s="75">
        <v>40347</v>
      </c>
      <c r="C1891" s="477">
        <v>71.345733999999993</v>
      </c>
      <c r="D1891" s="76">
        <v>6824788</v>
      </c>
    </row>
    <row r="1892" spans="2:4">
      <c r="B1892" s="75">
        <v>40350</v>
      </c>
      <c r="C1892" s="477">
        <v>71.162436999999997</v>
      </c>
      <c r="D1892" s="76">
        <v>3389428</v>
      </c>
    </row>
    <row r="1893" spans="2:4">
      <c r="B1893" s="75">
        <v>40351</v>
      </c>
      <c r="C1893" s="477">
        <v>69.659469999999999</v>
      </c>
      <c r="D1893" s="76">
        <v>3639224</v>
      </c>
    </row>
    <row r="1894" spans="2:4">
      <c r="B1894" s="75">
        <v>40352</v>
      </c>
      <c r="C1894" s="477">
        <v>68.321433999999996</v>
      </c>
      <c r="D1894" s="76">
        <v>3767840</v>
      </c>
    </row>
    <row r="1895" spans="2:4">
      <c r="B1895" s="75">
        <v>40353</v>
      </c>
      <c r="C1895" s="477">
        <v>66.745154999999997</v>
      </c>
      <c r="D1895" s="76">
        <v>29461428</v>
      </c>
    </row>
    <row r="1896" spans="2:4">
      <c r="B1896" s="75">
        <v>40354</v>
      </c>
      <c r="C1896" s="477">
        <v>65.709557000000004</v>
      </c>
      <c r="D1896" s="76">
        <v>7822984</v>
      </c>
    </row>
    <row r="1897" spans="2:4">
      <c r="B1897" s="75">
        <v>40357</v>
      </c>
      <c r="C1897" s="477">
        <v>66.360236999999998</v>
      </c>
      <c r="D1897" s="76">
        <v>3441680</v>
      </c>
    </row>
    <row r="1898" spans="2:4">
      <c r="B1898" s="75">
        <v>40358</v>
      </c>
      <c r="C1898" s="477">
        <v>66.094466999999995</v>
      </c>
      <c r="D1898" s="76">
        <v>4653972</v>
      </c>
    </row>
    <row r="1899" spans="2:4">
      <c r="B1899" s="75">
        <v>40359</v>
      </c>
      <c r="C1899" s="477">
        <v>66.745154999999997</v>
      </c>
      <c r="D1899" s="76">
        <v>4196660</v>
      </c>
    </row>
    <row r="1900" spans="2:4">
      <c r="B1900" s="75">
        <v>40360</v>
      </c>
      <c r="C1900" s="477">
        <v>66.607658000000001</v>
      </c>
      <c r="D1900" s="76">
        <v>2451500</v>
      </c>
    </row>
    <row r="1901" spans="2:4">
      <c r="B1901" s="75">
        <v>40361</v>
      </c>
      <c r="C1901" s="477">
        <v>64.692276000000007</v>
      </c>
      <c r="D1901" s="76">
        <v>5959000</v>
      </c>
    </row>
    <row r="1902" spans="2:4">
      <c r="B1902" s="75">
        <v>40364</v>
      </c>
      <c r="C1902" s="477">
        <v>65.113876000000005</v>
      </c>
      <c r="D1902" s="76">
        <v>1603712</v>
      </c>
    </row>
    <row r="1903" spans="2:4">
      <c r="B1903" s="75">
        <v>40365</v>
      </c>
      <c r="C1903" s="477">
        <v>65.984482</v>
      </c>
      <c r="D1903" s="76">
        <v>1845480</v>
      </c>
    </row>
    <row r="1904" spans="2:4">
      <c r="B1904" s="75">
        <v>40366</v>
      </c>
      <c r="C1904" s="477">
        <v>65.278816000000006</v>
      </c>
      <c r="D1904" s="76">
        <v>2143340</v>
      </c>
    </row>
    <row r="1905" spans="2:4">
      <c r="B1905" s="75">
        <v>40367</v>
      </c>
      <c r="C1905" s="477">
        <v>65.902007999999995</v>
      </c>
      <c r="D1905" s="76">
        <v>2582096</v>
      </c>
    </row>
    <row r="1906" spans="2:4">
      <c r="B1906" s="75">
        <v>40368</v>
      </c>
      <c r="C1906" s="477">
        <v>66.222747999999996</v>
      </c>
      <c r="D1906" s="76">
        <v>4019368</v>
      </c>
    </row>
    <row r="1907" spans="2:4">
      <c r="B1907" s="75">
        <v>40371</v>
      </c>
      <c r="C1907" s="477">
        <v>66.873444000000006</v>
      </c>
      <c r="D1907" s="76">
        <v>3859896</v>
      </c>
    </row>
    <row r="1908" spans="2:4">
      <c r="B1908" s="75">
        <v>40372</v>
      </c>
      <c r="C1908" s="477">
        <v>66.140288999999996</v>
      </c>
      <c r="D1908" s="76">
        <v>3218068</v>
      </c>
    </row>
    <row r="1909" spans="2:4">
      <c r="B1909" s="75">
        <v>40373</v>
      </c>
      <c r="C1909" s="477">
        <v>65.434639000000004</v>
      </c>
      <c r="D1909" s="76">
        <v>1972088</v>
      </c>
    </row>
    <row r="1910" spans="2:4">
      <c r="B1910" s="75">
        <v>40374</v>
      </c>
      <c r="C1910" s="477">
        <v>65.553757000000004</v>
      </c>
      <c r="D1910" s="76">
        <v>1816936</v>
      </c>
    </row>
    <row r="1911" spans="2:4">
      <c r="B1911" s="75">
        <v>40375</v>
      </c>
      <c r="C1911" s="477">
        <v>68.422248999999994</v>
      </c>
      <c r="D1911" s="76">
        <v>8399136</v>
      </c>
    </row>
    <row r="1912" spans="2:4">
      <c r="B1912" s="75">
        <v>40378</v>
      </c>
      <c r="C1912" s="477">
        <v>69.338699000000005</v>
      </c>
      <c r="D1912" s="76">
        <v>4732324</v>
      </c>
    </row>
    <row r="1913" spans="2:4">
      <c r="B1913" s="75">
        <v>40379</v>
      </c>
      <c r="C1913" s="477">
        <v>68.000693999999996</v>
      </c>
      <c r="D1913" s="76">
        <v>2098508</v>
      </c>
    </row>
    <row r="1914" spans="2:4">
      <c r="B1914" s="75">
        <v>40380</v>
      </c>
      <c r="C1914" s="477">
        <v>68.083160000000007</v>
      </c>
      <c r="D1914" s="76">
        <v>2262252</v>
      </c>
    </row>
    <row r="1915" spans="2:4">
      <c r="B1915" s="75">
        <v>40381</v>
      </c>
      <c r="C1915" s="477">
        <v>67.964034999999996</v>
      </c>
      <c r="D1915" s="76">
        <v>2922484</v>
      </c>
    </row>
    <row r="1916" spans="2:4">
      <c r="B1916" s="75">
        <v>40382</v>
      </c>
      <c r="C1916" s="477">
        <v>68.330635000000001</v>
      </c>
      <c r="D1916" s="76">
        <v>2691788</v>
      </c>
    </row>
    <row r="1917" spans="2:4">
      <c r="B1917" s="75">
        <v>40385</v>
      </c>
      <c r="C1917" s="477">
        <v>68.541381999999999</v>
      </c>
      <c r="D1917" s="76">
        <v>853800</v>
      </c>
    </row>
    <row r="1918" spans="2:4">
      <c r="B1918" s="75">
        <v>40386</v>
      </c>
      <c r="C1918" s="477">
        <v>69.741951</v>
      </c>
      <c r="D1918" s="76">
        <v>3693356</v>
      </c>
    </row>
    <row r="1919" spans="2:4">
      <c r="B1919" s="75">
        <v>40387</v>
      </c>
      <c r="C1919" s="477">
        <v>68.284813</v>
      </c>
      <c r="D1919" s="76">
        <v>3258296</v>
      </c>
    </row>
    <row r="1920" spans="2:4">
      <c r="B1920" s="75">
        <v>40388</v>
      </c>
      <c r="C1920" s="477">
        <v>69.292884999999998</v>
      </c>
      <c r="D1920" s="76">
        <v>15329908</v>
      </c>
    </row>
    <row r="1921" spans="2:4">
      <c r="B1921" s="75">
        <v>40389</v>
      </c>
      <c r="C1921" s="477">
        <v>71.886443999999997</v>
      </c>
      <c r="D1921" s="76">
        <v>10248516</v>
      </c>
    </row>
    <row r="1922" spans="2:4">
      <c r="B1922" s="75">
        <v>40392</v>
      </c>
      <c r="C1922" s="477">
        <v>72.005568999999994</v>
      </c>
      <c r="D1922" s="76">
        <v>2705800</v>
      </c>
    </row>
    <row r="1923" spans="2:4">
      <c r="B1923" s="75">
        <v>40393</v>
      </c>
      <c r="C1923" s="477">
        <v>71.996398999999997</v>
      </c>
      <c r="D1923" s="76">
        <v>2129332</v>
      </c>
    </row>
    <row r="1924" spans="2:4">
      <c r="B1924" s="75">
        <v>40394</v>
      </c>
      <c r="C1924" s="477">
        <v>74.003440999999995</v>
      </c>
      <c r="D1924" s="76">
        <v>7891700</v>
      </c>
    </row>
    <row r="1925" spans="2:4">
      <c r="B1925" s="75">
        <v>40395</v>
      </c>
      <c r="C1925" s="477">
        <v>75.946326999999997</v>
      </c>
      <c r="D1925" s="76">
        <v>10054828</v>
      </c>
    </row>
    <row r="1926" spans="2:4">
      <c r="B1926" s="75">
        <v>40396</v>
      </c>
      <c r="C1926" s="477">
        <v>75.524765000000002</v>
      </c>
      <c r="D1926" s="76">
        <v>3400668</v>
      </c>
    </row>
    <row r="1927" spans="2:4">
      <c r="B1927" s="75">
        <v>40399</v>
      </c>
      <c r="C1927" s="477">
        <v>76.276222000000004</v>
      </c>
      <c r="D1927" s="76">
        <v>2971760</v>
      </c>
    </row>
    <row r="1928" spans="2:4">
      <c r="B1928" s="75">
        <v>40400</v>
      </c>
      <c r="C1928" s="477">
        <v>75.671379000000002</v>
      </c>
      <c r="D1928" s="76">
        <v>1574052</v>
      </c>
    </row>
    <row r="1929" spans="2:4">
      <c r="B1929" s="75">
        <v>40401</v>
      </c>
      <c r="C1929" s="477">
        <v>74.544144000000003</v>
      </c>
      <c r="D1929" s="76">
        <v>2172020</v>
      </c>
    </row>
    <row r="1930" spans="2:4">
      <c r="B1930" s="75">
        <v>40402</v>
      </c>
      <c r="C1930" s="477">
        <v>73.572693000000001</v>
      </c>
      <c r="D1930" s="76">
        <v>1787124</v>
      </c>
    </row>
    <row r="1931" spans="2:4">
      <c r="B1931" s="75">
        <v>40403</v>
      </c>
      <c r="C1931" s="477">
        <v>75.341469000000004</v>
      </c>
      <c r="D1931" s="76">
        <v>3584140</v>
      </c>
    </row>
    <row r="1932" spans="2:4">
      <c r="B1932" s="75">
        <v>40406</v>
      </c>
      <c r="C1932" s="477">
        <v>73.554405000000003</v>
      </c>
      <c r="D1932" s="76">
        <v>2284780</v>
      </c>
    </row>
    <row r="1933" spans="2:4">
      <c r="B1933" s="75">
        <v>40407</v>
      </c>
      <c r="C1933" s="477">
        <v>72.647064</v>
      </c>
      <c r="D1933" s="76">
        <v>2298644</v>
      </c>
    </row>
    <row r="1934" spans="2:4">
      <c r="B1934" s="75">
        <v>40408</v>
      </c>
      <c r="C1934" s="477">
        <v>74.99324</v>
      </c>
      <c r="D1934" s="76">
        <v>2945340</v>
      </c>
    </row>
    <row r="1935" spans="2:4">
      <c r="B1935" s="75">
        <v>40409</v>
      </c>
      <c r="C1935" s="477">
        <v>74.434166000000005</v>
      </c>
      <c r="D1935" s="76">
        <v>1480288</v>
      </c>
    </row>
    <row r="1936" spans="2:4">
      <c r="B1936" s="75">
        <v>40410</v>
      </c>
      <c r="C1936" s="477">
        <v>74.736603000000002</v>
      </c>
      <c r="D1936" s="76">
        <v>2230840</v>
      </c>
    </row>
    <row r="1937" spans="2:4">
      <c r="B1937" s="75">
        <v>40413</v>
      </c>
      <c r="C1937" s="477">
        <v>74.984038999999996</v>
      </c>
      <c r="D1937" s="76">
        <v>1205292</v>
      </c>
    </row>
    <row r="1938" spans="2:4">
      <c r="B1938" s="75">
        <v>40414</v>
      </c>
      <c r="C1938" s="477">
        <v>74.99324</v>
      </c>
      <c r="D1938" s="76">
        <v>1441008</v>
      </c>
    </row>
    <row r="1939" spans="2:4">
      <c r="B1939" s="75">
        <v>40415</v>
      </c>
      <c r="C1939" s="477">
        <v>75.066505000000006</v>
      </c>
      <c r="D1939" s="76">
        <v>4007504</v>
      </c>
    </row>
    <row r="1940" spans="2:4">
      <c r="B1940" s="75">
        <v>40416</v>
      </c>
      <c r="C1940" s="477">
        <v>75.863831000000005</v>
      </c>
      <c r="D1940" s="76">
        <v>12596468</v>
      </c>
    </row>
    <row r="1941" spans="2:4">
      <c r="B1941" s="75">
        <v>40417</v>
      </c>
      <c r="C1941" s="477">
        <v>73.930121999999997</v>
      </c>
      <c r="D1941" s="76">
        <v>2399616</v>
      </c>
    </row>
    <row r="1942" spans="2:4">
      <c r="B1942" s="75">
        <v>40420</v>
      </c>
      <c r="C1942" s="477">
        <v>72.088050999999993</v>
      </c>
      <c r="D1942" s="76">
        <v>2679856</v>
      </c>
    </row>
    <row r="1943" spans="2:4">
      <c r="B1943" s="75">
        <v>40421</v>
      </c>
      <c r="C1943" s="477">
        <v>70.117690999999994</v>
      </c>
      <c r="D1943" s="76">
        <v>5544012</v>
      </c>
    </row>
    <row r="1944" spans="2:4">
      <c r="B1944" s="75">
        <v>40422</v>
      </c>
      <c r="C1944" s="477">
        <v>70.768364000000005</v>
      </c>
      <c r="D1944" s="76">
        <v>6853124</v>
      </c>
    </row>
    <row r="1945" spans="2:4">
      <c r="B1945" s="75">
        <v>40423</v>
      </c>
      <c r="C1945" s="477">
        <v>74.030936999999994</v>
      </c>
      <c r="D1945" s="76">
        <v>5708704</v>
      </c>
    </row>
    <row r="1946" spans="2:4">
      <c r="B1946" s="75">
        <v>40424</v>
      </c>
      <c r="C1946" s="477">
        <v>73.700996000000004</v>
      </c>
      <c r="D1946" s="76">
        <v>2794504</v>
      </c>
    </row>
    <row r="1947" spans="2:4">
      <c r="B1947" s="75">
        <v>40427</v>
      </c>
      <c r="C1947" s="477">
        <v>74.388335999999995</v>
      </c>
      <c r="D1947" s="76">
        <v>2762144</v>
      </c>
    </row>
    <row r="1948" spans="2:4">
      <c r="B1948" s="75">
        <v>40428</v>
      </c>
      <c r="C1948" s="477">
        <v>73.655204999999995</v>
      </c>
      <c r="D1948" s="76">
        <v>3199340</v>
      </c>
    </row>
    <row r="1949" spans="2:4">
      <c r="B1949" s="75">
        <v>40429</v>
      </c>
      <c r="C1949" s="477">
        <v>74.370018000000002</v>
      </c>
      <c r="D1949" s="76">
        <v>3534212</v>
      </c>
    </row>
    <row r="1950" spans="2:4">
      <c r="B1950" s="75">
        <v>40430</v>
      </c>
      <c r="C1950" s="477">
        <v>75.167320000000004</v>
      </c>
      <c r="D1950" s="76">
        <v>3217908</v>
      </c>
    </row>
    <row r="1951" spans="2:4">
      <c r="B1951" s="75">
        <v>40434</v>
      </c>
      <c r="C1951" s="477">
        <v>75.249808999999999</v>
      </c>
      <c r="D1951" s="76">
        <v>1976264</v>
      </c>
    </row>
    <row r="1952" spans="2:4">
      <c r="B1952" s="75">
        <v>40435</v>
      </c>
      <c r="C1952" s="477">
        <v>75.020690999999999</v>
      </c>
      <c r="D1952" s="76">
        <v>2007072</v>
      </c>
    </row>
    <row r="1953" spans="2:4">
      <c r="B1953" s="75">
        <v>40436</v>
      </c>
      <c r="C1953" s="477">
        <v>77.495116999999993</v>
      </c>
      <c r="D1953" s="76">
        <v>6247968</v>
      </c>
    </row>
    <row r="1954" spans="2:4">
      <c r="B1954" s="75">
        <v>40437</v>
      </c>
      <c r="C1954" s="477">
        <v>76.523681999999994</v>
      </c>
      <c r="D1954" s="76">
        <v>2061360</v>
      </c>
    </row>
    <row r="1955" spans="2:4">
      <c r="B1955" s="75">
        <v>40438</v>
      </c>
      <c r="C1955" s="477">
        <v>76.844420999999997</v>
      </c>
      <c r="D1955" s="76">
        <v>2262320</v>
      </c>
    </row>
    <row r="1956" spans="2:4">
      <c r="B1956" s="75">
        <v>40441</v>
      </c>
      <c r="C1956" s="477">
        <v>77.366828999999996</v>
      </c>
      <c r="D1956" s="76">
        <v>3099464</v>
      </c>
    </row>
    <row r="1957" spans="2:4">
      <c r="B1957" s="75">
        <v>40442</v>
      </c>
      <c r="C1957" s="477">
        <v>78.503226999999995</v>
      </c>
      <c r="D1957" s="76">
        <v>6165932</v>
      </c>
    </row>
    <row r="1958" spans="2:4">
      <c r="B1958" s="75">
        <v>40443</v>
      </c>
      <c r="C1958" s="477">
        <v>77.183516999999995</v>
      </c>
      <c r="D1958" s="76">
        <v>3836256</v>
      </c>
    </row>
    <row r="1959" spans="2:4">
      <c r="B1959" s="75">
        <v>40444</v>
      </c>
      <c r="C1959" s="477">
        <v>75.423927000000006</v>
      </c>
      <c r="D1959" s="76">
        <v>2292356</v>
      </c>
    </row>
    <row r="1960" spans="2:4">
      <c r="B1960" s="75">
        <v>40445</v>
      </c>
      <c r="C1960" s="477">
        <v>77.247703999999999</v>
      </c>
      <c r="D1960" s="76">
        <v>2952248</v>
      </c>
    </row>
    <row r="1961" spans="2:4">
      <c r="B1961" s="75">
        <v>40448</v>
      </c>
      <c r="C1961" s="477">
        <v>76.551163000000003</v>
      </c>
      <c r="D1961" s="76">
        <v>2101788</v>
      </c>
    </row>
    <row r="1962" spans="2:4">
      <c r="B1962" s="75">
        <v>40449</v>
      </c>
      <c r="C1962" s="477">
        <v>75.891318999999996</v>
      </c>
      <c r="D1962" s="76">
        <v>2947612</v>
      </c>
    </row>
    <row r="1963" spans="2:4">
      <c r="B1963" s="75">
        <v>40450</v>
      </c>
      <c r="C1963" s="477">
        <v>76.468688999999998</v>
      </c>
      <c r="D1963" s="76">
        <v>2207600</v>
      </c>
    </row>
    <row r="1964" spans="2:4">
      <c r="B1964" s="75">
        <v>40451</v>
      </c>
      <c r="C1964" s="477">
        <v>77.119370000000004</v>
      </c>
      <c r="D1964" s="76">
        <v>3811708</v>
      </c>
    </row>
    <row r="1965" spans="2:4">
      <c r="B1965" s="75">
        <v>40452</v>
      </c>
      <c r="C1965" s="477">
        <v>78.979782</v>
      </c>
      <c r="D1965" s="76">
        <v>4598816</v>
      </c>
    </row>
    <row r="1966" spans="2:4">
      <c r="B1966" s="75">
        <v>40455</v>
      </c>
      <c r="C1966" s="477">
        <v>79.859566000000001</v>
      </c>
      <c r="D1966" s="76">
        <v>6559352</v>
      </c>
    </row>
    <row r="1967" spans="2:4">
      <c r="B1967" s="75">
        <v>40456</v>
      </c>
      <c r="C1967" s="477">
        <v>79.373870999999994</v>
      </c>
      <c r="D1967" s="76">
        <v>3818352</v>
      </c>
    </row>
    <row r="1968" spans="2:4">
      <c r="B1968" s="75">
        <v>40457</v>
      </c>
      <c r="C1968" s="477">
        <v>79.502159000000006</v>
      </c>
      <c r="D1968" s="76">
        <v>2079820</v>
      </c>
    </row>
    <row r="1969" spans="2:4">
      <c r="B1969" s="75">
        <v>40458</v>
      </c>
      <c r="C1969" s="477">
        <v>78.778175000000005</v>
      </c>
      <c r="D1969" s="76">
        <v>1702752</v>
      </c>
    </row>
    <row r="1970" spans="2:4">
      <c r="B1970" s="75">
        <v>40459</v>
      </c>
      <c r="C1970" s="477">
        <v>79.392166000000003</v>
      </c>
      <c r="D1970" s="76">
        <v>1224764</v>
      </c>
    </row>
    <row r="1971" spans="2:4">
      <c r="B1971" s="75">
        <v>40462</v>
      </c>
      <c r="C1971" s="477">
        <v>78.952278000000007</v>
      </c>
      <c r="D1971" s="76">
        <v>1154308</v>
      </c>
    </row>
    <row r="1972" spans="2:4">
      <c r="B1972" s="75">
        <v>40463</v>
      </c>
      <c r="C1972" s="477">
        <v>78.750656000000006</v>
      </c>
      <c r="D1972" s="76">
        <v>1295540</v>
      </c>
    </row>
    <row r="1973" spans="2:4">
      <c r="B1973" s="75">
        <v>40464</v>
      </c>
      <c r="C1973" s="477">
        <v>81.426697000000004</v>
      </c>
      <c r="D1973" s="76">
        <v>6806636</v>
      </c>
    </row>
    <row r="1974" spans="2:4">
      <c r="B1974" s="75">
        <v>40465</v>
      </c>
      <c r="C1974" s="477">
        <v>80.436935000000005</v>
      </c>
      <c r="D1974" s="76">
        <v>3558520</v>
      </c>
    </row>
    <row r="1975" spans="2:4">
      <c r="B1975" s="75">
        <v>40466</v>
      </c>
      <c r="C1975" s="477">
        <v>79.071387999999999</v>
      </c>
      <c r="D1975" s="76">
        <v>2227200</v>
      </c>
    </row>
    <row r="1976" spans="2:4">
      <c r="B1976" s="75">
        <v>40469</v>
      </c>
      <c r="C1976" s="477">
        <v>81.829955999999996</v>
      </c>
      <c r="D1976" s="76">
        <v>4066656</v>
      </c>
    </row>
    <row r="1977" spans="2:4">
      <c r="B1977" s="75">
        <v>40470</v>
      </c>
      <c r="C1977" s="477">
        <v>80.510245999999995</v>
      </c>
      <c r="D1977" s="76">
        <v>2721300</v>
      </c>
    </row>
    <row r="1978" spans="2:4">
      <c r="B1978" s="75">
        <v>40471</v>
      </c>
      <c r="C1978" s="477">
        <v>78.099997999999999</v>
      </c>
      <c r="D1978" s="76">
        <v>3060488</v>
      </c>
    </row>
    <row r="1979" spans="2:4">
      <c r="B1979" s="75">
        <v>40472</v>
      </c>
      <c r="C1979" s="477">
        <v>77.641768999999996</v>
      </c>
      <c r="D1979" s="76">
        <v>4760728</v>
      </c>
    </row>
    <row r="1980" spans="2:4">
      <c r="B1980" s="75">
        <v>40473</v>
      </c>
      <c r="C1980" s="477">
        <v>76.858138999999994</v>
      </c>
      <c r="D1980" s="76">
        <v>3430336</v>
      </c>
    </row>
    <row r="1981" spans="2:4">
      <c r="B1981" s="75">
        <v>40476</v>
      </c>
      <c r="C1981" s="477">
        <v>78.277878000000001</v>
      </c>
      <c r="D1981" s="76">
        <v>1424816</v>
      </c>
    </row>
    <row r="1982" spans="2:4">
      <c r="B1982" s="75">
        <v>40477</v>
      </c>
      <c r="C1982" s="477">
        <v>78.001289</v>
      </c>
      <c r="D1982" s="76">
        <v>1594576</v>
      </c>
    </row>
    <row r="1983" spans="2:4">
      <c r="B1983" s="75">
        <v>40478</v>
      </c>
      <c r="C1983" s="477">
        <v>76.941115999999994</v>
      </c>
      <c r="D1983" s="76">
        <v>1776400</v>
      </c>
    </row>
    <row r="1984" spans="2:4">
      <c r="B1984" s="75">
        <v>40479</v>
      </c>
      <c r="C1984" s="477">
        <v>75.668930000000003</v>
      </c>
      <c r="D1984" s="76">
        <v>5889116</v>
      </c>
    </row>
    <row r="1985" spans="2:4">
      <c r="B1985" s="75">
        <v>40480</v>
      </c>
      <c r="C1985" s="477">
        <v>74.452019000000007</v>
      </c>
      <c r="D1985" s="76">
        <v>3416932</v>
      </c>
    </row>
    <row r="1986" spans="2:4">
      <c r="B1986" s="75">
        <v>40483</v>
      </c>
      <c r="C1986" s="477">
        <v>75.189521999999997</v>
      </c>
      <c r="D1986" s="76">
        <v>2884776</v>
      </c>
    </row>
    <row r="1987" spans="2:4">
      <c r="B1987" s="75">
        <v>40484</v>
      </c>
      <c r="C1987" s="477">
        <v>74.866844</v>
      </c>
      <c r="D1987" s="76">
        <v>2741284</v>
      </c>
    </row>
    <row r="1988" spans="2:4">
      <c r="B1988" s="75">
        <v>40485</v>
      </c>
      <c r="C1988" s="477">
        <v>74.876068000000004</v>
      </c>
      <c r="D1988" s="76">
        <v>3960364</v>
      </c>
    </row>
    <row r="1989" spans="2:4">
      <c r="B1989" s="75">
        <v>40486</v>
      </c>
      <c r="C1989" s="477">
        <v>75.973136999999994</v>
      </c>
      <c r="D1989" s="76">
        <v>4074184</v>
      </c>
    </row>
    <row r="1990" spans="2:4">
      <c r="B1990" s="75">
        <v>40490</v>
      </c>
      <c r="C1990" s="477">
        <v>74.793098000000001</v>
      </c>
      <c r="D1990" s="76">
        <v>1955936</v>
      </c>
    </row>
    <row r="1991" spans="2:4">
      <c r="B1991" s="75">
        <v>40491</v>
      </c>
      <c r="C1991" s="477">
        <v>74.645583999999999</v>
      </c>
      <c r="D1991" s="76">
        <v>2139344</v>
      </c>
    </row>
    <row r="1992" spans="2:4">
      <c r="B1992" s="75">
        <v>40492</v>
      </c>
      <c r="C1992" s="477">
        <v>74.673278999999994</v>
      </c>
      <c r="D1992" s="76">
        <v>2578936</v>
      </c>
    </row>
    <row r="1993" spans="2:4">
      <c r="B1993" s="75">
        <v>40493</v>
      </c>
      <c r="C1993" s="477">
        <v>74.239952000000002</v>
      </c>
      <c r="D1993" s="76">
        <v>1192016</v>
      </c>
    </row>
    <row r="1994" spans="2:4">
      <c r="B1994" s="75">
        <v>40494</v>
      </c>
      <c r="C1994" s="477">
        <v>74.203102000000001</v>
      </c>
      <c r="D1994" s="76">
        <v>1358532</v>
      </c>
    </row>
    <row r="1995" spans="2:4">
      <c r="B1995" s="75">
        <v>40497</v>
      </c>
      <c r="C1995" s="477">
        <v>74.553413000000006</v>
      </c>
      <c r="D1995" s="76">
        <v>2747656</v>
      </c>
    </row>
    <row r="1996" spans="2:4">
      <c r="B1996" s="75">
        <v>40498</v>
      </c>
      <c r="C1996" s="477">
        <v>72.340912000000003</v>
      </c>
      <c r="D1996" s="76">
        <v>3156624</v>
      </c>
    </row>
    <row r="1997" spans="2:4">
      <c r="B1997" s="75">
        <v>40500</v>
      </c>
      <c r="C1997" s="477">
        <v>72.543694000000002</v>
      </c>
      <c r="D1997" s="76">
        <v>1931828</v>
      </c>
    </row>
    <row r="1998" spans="2:4">
      <c r="B1998" s="75">
        <v>40501</v>
      </c>
      <c r="C1998" s="477">
        <v>69.510666000000001</v>
      </c>
      <c r="D1998" s="76">
        <v>2843744</v>
      </c>
    </row>
    <row r="1999" spans="2:4">
      <c r="B1999" s="75">
        <v>40504</v>
      </c>
      <c r="C1999" s="477">
        <v>71.953697000000005</v>
      </c>
      <c r="D1999" s="76">
        <v>3014880</v>
      </c>
    </row>
    <row r="2000" spans="2:4">
      <c r="B2000" s="75">
        <v>40505</v>
      </c>
      <c r="C2000" s="477">
        <v>73.013892999999996</v>
      </c>
      <c r="D2000" s="76">
        <v>4664804</v>
      </c>
    </row>
    <row r="2001" spans="2:4">
      <c r="B2001" s="75">
        <v>40506</v>
      </c>
      <c r="C2001" s="477">
        <v>71.999786</v>
      </c>
      <c r="D2001" s="76">
        <v>3555456</v>
      </c>
    </row>
    <row r="2002" spans="2:4">
      <c r="B2002" s="75">
        <v>40507</v>
      </c>
      <c r="C2002" s="477">
        <v>71.124001000000007</v>
      </c>
      <c r="D2002" s="76">
        <v>5205576</v>
      </c>
    </row>
    <row r="2003" spans="2:4">
      <c r="B2003" s="75">
        <v>40508</v>
      </c>
      <c r="C2003" s="477">
        <v>72.276336999999998</v>
      </c>
      <c r="D2003" s="76">
        <v>4427316</v>
      </c>
    </row>
    <row r="2004" spans="2:4">
      <c r="B2004" s="75">
        <v>40511</v>
      </c>
      <c r="C2004" s="477">
        <v>72.562134</v>
      </c>
      <c r="D2004" s="76">
        <v>2234448</v>
      </c>
    </row>
    <row r="2005" spans="2:4">
      <c r="B2005" s="75">
        <v>40512</v>
      </c>
      <c r="C2005" s="477">
        <v>74.442779999999999</v>
      </c>
      <c r="D2005" s="76">
        <v>2527028</v>
      </c>
    </row>
    <row r="2006" spans="2:4">
      <c r="B2006" s="75">
        <v>40513</v>
      </c>
      <c r="C2006" s="477">
        <v>75.788757000000004</v>
      </c>
      <c r="D2006" s="76">
        <v>2189460</v>
      </c>
    </row>
    <row r="2007" spans="2:4">
      <c r="B2007" s="75">
        <v>40514</v>
      </c>
      <c r="C2007" s="477">
        <v>77.300635999999997</v>
      </c>
      <c r="D2007" s="76">
        <v>3386256</v>
      </c>
    </row>
    <row r="2008" spans="2:4">
      <c r="B2008" s="75">
        <v>40515</v>
      </c>
      <c r="C2008" s="477">
        <v>78.121116999999998</v>
      </c>
      <c r="D2008" s="76">
        <v>3734464</v>
      </c>
    </row>
    <row r="2009" spans="2:4">
      <c r="B2009" s="75">
        <v>40518</v>
      </c>
      <c r="C2009" s="477">
        <v>78.572845000000001</v>
      </c>
      <c r="D2009" s="76">
        <v>3319000</v>
      </c>
    </row>
    <row r="2010" spans="2:4">
      <c r="B2010" s="75">
        <v>40519</v>
      </c>
      <c r="C2010" s="477">
        <v>80.370566999999994</v>
      </c>
      <c r="D2010" s="76">
        <v>5127824</v>
      </c>
    </row>
    <row r="2011" spans="2:4">
      <c r="B2011" s="75">
        <v>40520</v>
      </c>
      <c r="C2011" s="477">
        <v>79.845070000000007</v>
      </c>
      <c r="D2011" s="76">
        <v>4011780</v>
      </c>
    </row>
    <row r="2012" spans="2:4">
      <c r="B2012" s="75">
        <v>40521</v>
      </c>
      <c r="C2012" s="477">
        <v>78.434555000000003</v>
      </c>
      <c r="D2012" s="76">
        <v>3422196</v>
      </c>
    </row>
    <row r="2013" spans="2:4">
      <c r="B2013" s="75">
        <v>40522</v>
      </c>
      <c r="C2013" s="477">
        <v>79.614600999999993</v>
      </c>
      <c r="D2013" s="76">
        <v>3147728</v>
      </c>
    </row>
    <row r="2014" spans="2:4">
      <c r="B2014" s="75">
        <v>40525</v>
      </c>
      <c r="C2014" s="477">
        <v>80.693199000000007</v>
      </c>
      <c r="D2014" s="76">
        <v>4003740</v>
      </c>
    </row>
    <row r="2015" spans="2:4">
      <c r="B2015" s="75">
        <v>40526</v>
      </c>
      <c r="C2015" s="477">
        <v>81.771827999999999</v>
      </c>
      <c r="D2015" s="76">
        <v>4051028</v>
      </c>
    </row>
    <row r="2016" spans="2:4">
      <c r="B2016" s="75">
        <v>40527</v>
      </c>
      <c r="C2016" s="477">
        <v>82.675301000000005</v>
      </c>
      <c r="D2016" s="76">
        <v>4830808</v>
      </c>
    </row>
    <row r="2017" spans="2:4">
      <c r="B2017" s="75">
        <v>40528</v>
      </c>
      <c r="C2017" s="477">
        <v>82.785881000000003</v>
      </c>
      <c r="D2017" s="76">
        <v>4709040</v>
      </c>
    </row>
    <row r="2018" spans="2:4">
      <c r="B2018" s="75">
        <v>40532</v>
      </c>
      <c r="C2018" s="477">
        <v>82.813582999999994</v>
      </c>
      <c r="D2018" s="76">
        <v>2379776</v>
      </c>
    </row>
    <row r="2019" spans="2:4">
      <c r="B2019" s="75">
        <v>40533</v>
      </c>
      <c r="C2019" s="477">
        <v>83.504990000000006</v>
      </c>
      <c r="D2019" s="76">
        <v>2879908</v>
      </c>
    </row>
    <row r="2020" spans="2:4">
      <c r="B2020" s="75">
        <v>40534</v>
      </c>
      <c r="C2020" s="477">
        <v>83.256080999999995</v>
      </c>
      <c r="D2020" s="76">
        <v>1977360</v>
      </c>
    </row>
    <row r="2021" spans="2:4">
      <c r="B2021" s="75">
        <v>40535</v>
      </c>
      <c r="C2021" s="477">
        <v>84.371573999999995</v>
      </c>
      <c r="D2021" s="76">
        <v>3424088</v>
      </c>
    </row>
    <row r="2022" spans="2:4">
      <c r="B2022" s="75">
        <v>40536</v>
      </c>
      <c r="C2022" s="477">
        <v>83.901375000000002</v>
      </c>
      <c r="D2022" s="76">
        <v>2114260</v>
      </c>
    </row>
    <row r="2023" spans="2:4">
      <c r="B2023" s="75">
        <v>40539</v>
      </c>
      <c r="C2023" s="477">
        <v>83.449661000000006</v>
      </c>
      <c r="D2023" s="76">
        <v>938476</v>
      </c>
    </row>
    <row r="2024" spans="2:4">
      <c r="B2024" s="75">
        <v>40540</v>
      </c>
      <c r="C2024" s="477">
        <v>84.721885999999998</v>
      </c>
      <c r="D2024" s="76">
        <v>1948436</v>
      </c>
    </row>
    <row r="2025" spans="2:4">
      <c r="B2025" s="75">
        <v>40541</v>
      </c>
      <c r="C2025" s="477">
        <v>84.316231000000002</v>
      </c>
      <c r="D2025" s="76">
        <v>2315432</v>
      </c>
    </row>
    <row r="2026" spans="2:4">
      <c r="B2026" s="75">
        <v>40542</v>
      </c>
      <c r="C2026" s="477">
        <v>84.712669000000005</v>
      </c>
      <c r="D2026" s="76">
        <v>3912636</v>
      </c>
    </row>
    <row r="2027" spans="2:4">
      <c r="B2027" s="75">
        <v>40543</v>
      </c>
      <c r="C2027" s="477">
        <v>84.122642999999997</v>
      </c>
      <c r="D2027" s="76">
        <v>1482424</v>
      </c>
    </row>
    <row r="2028" spans="2:4">
      <c r="B2028" s="75">
        <v>40546</v>
      </c>
      <c r="C2028" s="477">
        <v>83.735480999999993</v>
      </c>
      <c r="D2028" s="76">
        <v>1763960</v>
      </c>
    </row>
    <row r="2029" spans="2:4">
      <c r="B2029" s="75">
        <v>40547</v>
      </c>
      <c r="C2029" s="477">
        <v>85.026115000000004</v>
      </c>
      <c r="D2029" s="76">
        <v>2118248</v>
      </c>
    </row>
    <row r="2030" spans="2:4">
      <c r="B2030" s="75">
        <v>40548</v>
      </c>
      <c r="C2030" s="477">
        <v>87.091155999999998</v>
      </c>
      <c r="D2030" s="76">
        <v>5206448</v>
      </c>
    </row>
    <row r="2031" spans="2:4">
      <c r="B2031" s="75">
        <v>40549</v>
      </c>
      <c r="C2031" s="477">
        <v>88.077567999999999</v>
      </c>
      <c r="D2031" s="76">
        <v>3605056</v>
      </c>
    </row>
    <row r="2032" spans="2:4">
      <c r="B2032" s="75">
        <v>40550</v>
      </c>
      <c r="C2032" s="477">
        <v>85.782082000000003</v>
      </c>
      <c r="D2032" s="76">
        <v>5623508</v>
      </c>
    </row>
    <row r="2033" spans="2:4">
      <c r="B2033" s="75">
        <v>40553</v>
      </c>
      <c r="C2033" s="477">
        <v>85.717522000000002</v>
      </c>
      <c r="D2033" s="76">
        <v>2512036</v>
      </c>
    </row>
    <row r="2034" spans="2:4">
      <c r="B2034" s="75">
        <v>40554</v>
      </c>
      <c r="C2034" s="477">
        <v>87.635047999999998</v>
      </c>
      <c r="D2034" s="76">
        <v>9608028</v>
      </c>
    </row>
    <row r="2035" spans="2:4">
      <c r="B2035" s="75">
        <v>40555</v>
      </c>
      <c r="C2035" s="477">
        <v>87.883965000000003</v>
      </c>
      <c r="D2035" s="76">
        <v>5377136</v>
      </c>
    </row>
    <row r="2036" spans="2:4">
      <c r="B2036" s="75">
        <v>40556</v>
      </c>
      <c r="C2036" s="477">
        <v>85.689857000000003</v>
      </c>
      <c r="D2036" s="76">
        <v>5567776</v>
      </c>
    </row>
    <row r="2037" spans="2:4">
      <c r="B2037" s="75">
        <v>40557</v>
      </c>
      <c r="C2037" s="477">
        <v>86.768508999999995</v>
      </c>
      <c r="D2037" s="76">
        <v>3733116</v>
      </c>
    </row>
    <row r="2038" spans="2:4">
      <c r="B2038" s="75">
        <v>40560</v>
      </c>
      <c r="C2038" s="477">
        <v>87.837874999999997</v>
      </c>
      <c r="D2038" s="76">
        <v>2836656</v>
      </c>
    </row>
    <row r="2039" spans="2:4">
      <c r="B2039" s="75">
        <v>40561</v>
      </c>
      <c r="C2039" s="477">
        <v>90.114959999999996</v>
      </c>
      <c r="D2039" s="76">
        <v>4606684</v>
      </c>
    </row>
    <row r="2040" spans="2:4">
      <c r="B2040" s="75">
        <v>40562</v>
      </c>
      <c r="C2040" s="477">
        <v>93.673430999999994</v>
      </c>
      <c r="D2040" s="76">
        <v>13229200</v>
      </c>
    </row>
    <row r="2041" spans="2:4">
      <c r="B2041" s="75">
        <v>40563</v>
      </c>
      <c r="C2041" s="477">
        <v>94.189719999999994</v>
      </c>
      <c r="D2041" s="76">
        <v>9301052</v>
      </c>
    </row>
    <row r="2042" spans="2:4">
      <c r="B2042" s="75">
        <v>40564</v>
      </c>
      <c r="C2042" s="477">
        <v>92.106232000000006</v>
      </c>
      <c r="D2042" s="76">
        <v>2748028</v>
      </c>
    </row>
    <row r="2043" spans="2:4">
      <c r="B2043" s="75">
        <v>40567</v>
      </c>
      <c r="C2043" s="477">
        <v>94.068520000000007</v>
      </c>
      <c r="D2043" s="76">
        <v>4157024</v>
      </c>
    </row>
    <row r="2044" spans="2:4">
      <c r="B2044" s="75">
        <v>40568</v>
      </c>
      <c r="C2044" s="477">
        <v>94.133292999999995</v>
      </c>
      <c r="D2044" s="76">
        <v>4004700</v>
      </c>
    </row>
    <row r="2045" spans="2:4">
      <c r="B2045" s="75">
        <v>40570</v>
      </c>
      <c r="C2045" s="477">
        <v>93.587173000000007</v>
      </c>
      <c r="D2045" s="76">
        <v>4323848</v>
      </c>
    </row>
    <row r="2046" spans="2:4">
      <c r="B2046" s="75">
        <v>40571</v>
      </c>
      <c r="C2046" s="477">
        <v>91.319473000000002</v>
      </c>
      <c r="D2046" s="76">
        <v>4540688</v>
      </c>
    </row>
    <row r="2047" spans="2:4">
      <c r="B2047" s="75">
        <v>40574</v>
      </c>
      <c r="C2047" s="477">
        <v>90.847435000000004</v>
      </c>
      <c r="D2047" s="76">
        <v>3062924</v>
      </c>
    </row>
    <row r="2048" spans="2:4">
      <c r="B2048" s="75">
        <v>40575</v>
      </c>
      <c r="C2048" s="477">
        <v>89.699691999999999</v>
      </c>
      <c r="D2048" s="76">
        <v>1960824</v>
      </c>
    </row>
    <row r="2049" spans="2:4">
      <c r="B2049" s="75">
        <v>40576</v>
      </c>
      <c r="C2049" s="477">
        <v>92.226569999999995</v>
      </c>
      <c r="D2049" s="76">
        <v>3296436</v>
      </c>
    </row>
    <row r="2050" spans="2:4">
      <c r="B2050" s="75">
        <v>40577</v>
      </c>
      <c r="C2050" s="477">
        <v>90.912216000000001</v>
      </c>
      <c r="D2050" s="76">
        <v>3492820</v>
      </c>
    </row>
    <row r="2051" spans="2:4">
      <c r="B2051" s="75">
        <v>40578</v>
      </c>
      <c r="C2051" s="477">
        <v>88.922188000000006</v>
      </c>
      <c r="D2051" s="76">
        <v>3796984</v>
      </c>
    </row>
    <row r="2052" spans="2:4">
      <c r="B2052" s="75">
        <v>40581</v>
      </c>
      <c r="C2052" s="477">
        <v>88.431601999999998</v>
      </c>
      <c r="D2052" s="76">
        <v>2543044</v>
      </c>
    </row>
    <row r="2053" spans="2:4">
      <c r="B2053" s="75">
        <v>40582</v>
      </c>
      <c r="C2053" s="477">
        <v>86.163917999999995</v>
      </c>
      <c r="D2053" s="76">
        <v>3292400</v>
      </c>
    </row>
    <row r="2054" spans="2:4">
      <c r="B2054" s="75">
        <v>40583</v>
      </c>
      <c r="C2054" s="477">
        <v>85.654831000000001</v>
      </c>
      <c r="D2054" s="76">
        <v>3295320</v>
      </c>
    </row>
    <row r="2055" spans="2:4">
      <c r="B2055" s="75">
        <v>40584</v>
      </c>
      <c r="C2055" s="477">
        <v>86.959907999999999</v>
      </c>
      <c r="D2055" s="76">
        <v>3084956</v>
      </c>
    </row>
    <row r="2056" spans="2:4">
      <c r="B2056" s="75">
        <v>40585</v>
      </c>
      <c r="C2056" s="477">
        <v>86.913612000000001</v>
      </c>
      <c r="D2056" s="76">
        <v>3752584</v>
      </c>
    </row>
    <row r="2057" spans="2:4">
      <c r="B2057" s="75">
        <v>40588</v>
      </c>
      <c r="C2057" s="477">
        <v>89.273903000000004</v>
      </c>
      <c r="D2057" s="76">
        <v>4540248</v>
      </c>
    </row>
    <row r="2058" spans="2:4">
      <c r="B2058" s="75">
        <v>40589</v>
      </c>
      <c r="C2058" s="477">
        <v>89.412766000000005</v>
      </c>
      <c r="D2058" s="76">
        <v>3449144</v>
      </c>
    </row>
    <row r="2059" spans="2:4">
      <c r="B2059" s="75">
        <v>40590</v>
      </c>
      <c r="C2059" s="477">
        <v>87.700394000000003</v>
      </c>
      <c r="D2059" s="76">
        <v>2777548</v>
      </c>
    </row>
    <row r="2060" spans="2:4">
      <c r="B2060" s="75">
        <v>40591</v>
      </c>
      <c r="C2060" s="477">
        <v>86.534148999999999</v>
      </c>
      <c r="D2060" s="76">
        <v>3841848</v>
      </c>
    </row>
    <row r="2061" spans="2:4">
      <c r="B2061" s="75">
        <v>40592</v>
      </c>
      <c r="C2061" s="477">
        <v>84.710731999999993</v>
      </c>
      <c r="D2061" s="76">
        <v>10064364</v>
      </c>
    </row>
    <row r="2062" spans="2:4">
      <c r="B2062" s="75">
        <v>40595</v>
      </c>
      <c r="C2062" s="477">
        <v>86.099129000000005</v>
      </c>
      <c r="D2062" s="76">
        <v>8976980</v>
      </c>
    </row>
    <row r="2063" spans="2:4">
      <c r="B2063" s="75">
        <v>40596</v>
      </c>
      <c r="C2063" s="477">
        <v>85.155006</v>
      </c>
      <c r="D2063" s="76">
        <v>4359160</v>
      </c>
    </row>
    <row r="2064" spans="2:4">
      <c r="B2064" s="75">
        <v>40597</v>
      </c>
      <c r="C2064" s="477">
        <v>85.090209999999999</v>
      </c>
      <c r="D2064" s="76">
        <v>3250960</v>
      </c>
    </row>
    <row r="2065" spans="2:4">
      <c r="B2065" s="75">
        <v>40598</v>
      </c>
      <c r="C2065" s="477">
        <v>81.619217000000006</v>
      </c>
      <c r="D2065" s="76">
        <v>16981564</v>
      </c>
    </row>
    <row r="2066" spans="2:4">
      <c r="B2066" s="75">
        <v>40599</v>
      </c>
      <c r="C2066" s="477">
        <v>82.544815</v>
      </c>
      <c r="D2066" s="76">
        <v>3191652</v>
      </c>
    </row>
    <row r="2067" spans="2:4">
      <c r="B2067" s="75">
        <v>40602</v>
      </c>
      <c r="C2067" s="477">
        <v>81.906165999999999</v>
      </c>
      <c r="D2067" s="76">
        <v>2431036</v>
      </c>
    </row>
    <row r="2068" spans="2:4">
      <c r="B2068" s="75">
        <v>40603</v>
      </c>
      <c r="C2068" s="477">
        <v>86.774817999999996</v>
      </c>
      <c r="D2068" s="76">
        <v>5109796</v>
      </c>
    </row>
    <row r="2069" spans="2:4">
      <c r="B2069" s="75">
        <v>40605</v>
      </c>
      <c r="C2069" s="477">
        <v>85.238281000000001</v>
      </c>
      <c r="D2069" s="76">
        <v>3417636</v>
      </c>
    </row>
    <row r="2070" spans="2:4">
      <c r="B2070" s="75">
        <v>40606</v>
      </c>
      <c r="C2070" s="477">
        <v>85.682593999999995</v>
      </c>
      <c r="D2070" s="76">
        <v>2473024</v>
      </c>
    </row>
    <row r="2071" spans="2:4">
      <c r="B2071" s="75">
        <v>40609</v>
      </c>
      <c r="C2071" s="477">
        <v>83.655510000000007</v>
      </c>
      <c r="D2071" s="76">
        <v>3284216</v>
      </c>
    </row>
    <row r="2072" spans="2:4">
      <c r="B2072" s="75">
        <v>40610</v>
      </c>
      <c r="C2072" s="477">
        <v>85.895477</v>
      </c>
      <c r="D2072" s="76">
        <v>3639092</v>
      </c>
    </row>
    <row r="2073" spans="2:4">
      <c r="B2073" s="75">
        <v>40611</v>
      </c>
      <c r="C2073" s="477">
        <v>85.988037000000006</v>
      </c>
      <c r="D2073" s="76">
        <v>1469756</v>
      </c>
    </row>
    <row r="2074" spans="2:4">
      <c r="B2074" s="75">
        <v>40612</v>
      </c>
      <c r="C2074" s="477">
        <v>84.590369999999993</v>
      </c>
      <c r="D2074" s="76">
        <v>1916248</v>
      </c>
    </row>
    <row r="2075" spans="2:4">
      <c r="B2075" s="75">
        <v>40613</v>
      </c>
      <c r="C2075" s="477">
        <v>84.210892000000001</v>
      </c>
      <c r="D2075" s="76">
        <v>1678540</v>
      </c>
    </row>
    <row r="2076" spans="2:4">
      <c r="B2076" s="75">
        <v>40616</v>
      </c>
      <c r="C2076" s="477">
        <v>86.006538000000006</v>
      </c>
      <c r="D2076" s="76">
        <v>1579500</v>
      </c>
    </row>
    <row r="2077" spans="2:4">
      <c r="B2077" s="75">
        <v>40617</v>
      </c>
      <c r="C2077" s="477">
        <v>84.321952999999993</v>
      </c>
      <c r="D2077" s="76">
        <v>3762616</v>
      </c>
    </row>
    <row r="2078" spans="2:4">
      <c r="B2078" s="75">
        <v>40618</v>
      </c>
      <c r="C2078" s="477">
        <v>85.932518000000002</v>
      </c>
      <c r="D2078" s="76">
        <v>3145884</v>
      </c>
    </row>
    <row r="2079" spans="2:4">
      <c r="B2079" s="75">
        <v>40619</v>
      </c>
      <c r="C2079" s="477">
        <v>84.756996000000001</v>
      </c>
      <c r="D2079" s="76">
        <v>4237992</v>
      </c>
    </row>
    <row r="2080" spans="2:4">
      <c r="B2080" s="75">
        <v>40620</v>
      </c>
      <c r="C2080" s="477">
        <v>83.359352000000001</v>
      </c>
      <c r="D2080" s="76">
        <v>2974972</v>
      </c>
    </row>
    <row r="2081" spans="2:4">
      <c r="B2081" s="75">
        <v>40623</v>
      </c>
      <c r="C2081" s="477">
        <v>83.479668000000004</v>
      </c>
      <c r="D2081" s="76">
        <v>1934844</v>
      </c>
    </row>
    <row r="2082" spans="2:4">
      <c r="B2082" s="75">
        <v>40624</v>
      </c>
      <c r="C2082" s="477">
        <v>83.683318999999997</v>
      </c>
      <c r="D2082" s="76">
        <v>2459780</v>
      </c>
    </row>
    <row r="2083" spans="2:4">
      <c r="B2083" s="75">
        <v>40625</v>
      </c>
      <c r="C2083" s="477">
        <v>84.127562999999995</v>
      </c>
      <c r="D2083" s="76">
        <v>3577348</v>
      </c>
    </row>
    <row r="2084" spans="2:4">
      <c r="B2084" s="75">
        <v>40626</v>
      </c>
      <c r="C2084" s="477">
        <v>85.229018999999994</v>
      </c>
      <c r="D2084" s="76">
        <v>1647364</v>
      </c>
    </row>
    <row r="2085" spans="2:4">
      <c r="B2085" s="75">
        <v>40627</v>
      </c>
      <c r="C2085" s="477">
        <v>87.237578999999997</v>
      </c>
      <c r="D2085" s="76">
        <v>4662664</v>
      </c>
    </row>
    <row r="2086" spans="2:4">
      <c r="B2086" s="75">
        <v>40630</v>
      </c>
      <c r="C2086" s="477">
        <v>88.274276999999998</v>
      </c>
      <c r="D2086" s="76">
        <v>3615188</v>
      </c>
    </row>
    <row r="2087" spans="2:4">
      <c r="B2087" s="75">
        <v>40631</v>
      </c>
      <c r="C2087" s="477">
        <v>88.857414000000006</v>
      </c>
      <c r="D2087" s="76">
        <v>3917004</v>
      </c>
    </row>
    <row r="2088" spans="2:4">
      <c r="B2088" s="75">
        <v>40632</v>
      </c>
      <c r="C2088" s="477">
        <v>88.172461999999996</v>
      </c>
      <c r="D2088" s="76">
        <v>4872560</v>
      </c>
    </row>
    <row r="2089" spans="2:4">
      <c r="B2089" s="75">
        <v>40633</v>
      </c>
      <c r="C2089" s="477">
        <v>88.477913000000001</v>
      </c>
      <c r="D2089" s="76">
        <v>6580500</v>
      </c>
    </row>
    <row r="2090" spans="2:4">
      <c r="B2090" s="75">
        <v>40634</v>
      </c>
      <c r="C2090" s="477">
        <v>86.478606999999997</v>
      </c>
      <c r="D2090" s="76">
        <v>2213416</v>
      </c>
    </row>
    <row r="2091" spans="2:4">
      <c r="B2091" s="75">
        <v>40637</v>
      </c>
      <c r="C2091" s="477">
        <v>89.820007000000004</v>
      </c>
      <c r="D2091" s="76">
        <v>3696084</v>
      </c>
    </row>
    <row r="2092" spans="2:4">
      <c r="B2092" s="75">
        <v>40638</v>
      </c>
      <c r="C2092" s="477">
        <v>90.116219000000001</v>
      </c>
      <c r="D2092" s="76">
        <v>2153052</v>
      </c>
    </row>
    <row r="2093" spans="2:4">
      <c r="B2093" s="75">
        <v>40639</v>
      </c>
      <c r="C2093" s="477">
        <v>91.023314999999997</v>
      </c>
      <c r="D2093" s="76">
        <v>5984004</v>
      </c>
    </row>
    <row r="2094" spans="2:4">
      <c r="B2094" s="75">
        <v>40640</v>
      </c>
      <c r="C2094" s="477">
        <v>92.161758000000006</v>
      </c>
      <c r="D2094" s="76">
        <v>2383700</v>
      </c>
    </row>
    <row r="2095" spans="2:4">
      <c r="B2095" s="75">
        <v>40641</v>
      </c>
      <c r="C2095" s="477">
        <v>89.736732000000003</v>
      </c>
      <c r="D2095" s="76">
        <v>1993212</v>
      </c>
    </row>
    <row r="2096" spans="2:4">
      <c r="B2096" s="75">
        <v>40644</v>
      </c>
      <c r="C2096" s="477">
        <v>90.949225999999996</v>
      </c>
      <c r="D2096" s="76">
        <v>2426640</v>
      </c>
    </row>
    <row r="2097" spans="2:4">
      <c r="B2097" s="75">
        <v>40646</v>
      </c>
      <c r="C2097" s="477">
        <v>92.059967</v>
      </c>
      <c r="D2097" s="76">
        <v>3776508</v>
      </c>
    </row>
    <row r="2098" spans="2:4">
      <c r="B2098" s="75">
        <v>40648</v>
      </c>
      <c r="C2098" s="477">
        <v>89.357208</v>
      </c>
      <c r="D2098" s="76">
        <v>4065600</v>
      </c>
    </row>
    <row r="2099" spans="2:4">
      <c r="B2099" s="75">
        <v>40651</v>
      </c>
      <c r="C2099" s="477">
        <v>85.719627000000003</v>
      </c>
      <c r="D2099" s="76">
        <v>4171144</v>
      </c>
    </row>
    <row r="2100" spans="2:4">
      <c r="B2100" s="75">
        <v>40652</v>
      </c>
      <c r="C2100" s="477">
        <v>88.218734999999995</v>
      </c>
      <c r="D2100" s="76">
        <v>2245856</v>
      </c>
    </row>
    <row r="2101" spans="2:4">
      <c r="B2101" s="75">
        <v>40653</v>
      </c>
      <c r="C2101" s="477">
        <v>96.789764000000005</v>
      </c>
      <c r="D2101" s="76">
        <v>27525060</v>
      </c>
    </row>
    <row r="2102" spans="2:4">
      <c r="B2102" s="75">
        <v>40654</v>
      </c>
      <c r="C2102" s="477">
        <v>96.077056999999996</v>
      </c>
      <c r="D2102" s="76">
        <v>7735960</v>
      </c>
    </row>
    <row r="2103" spans="2:4">
      <c r="B2103" s="75">
        <v>40658</v>
      </c>
      <c r="C2103" s="477">
        <v>95.723961000000003</v>
      </c>
      <c r="D2103" s="76">
        <v>3222984</v>
      </c>
    </row>
    <row r="2104" spans="2:4">
      <c r="B2104" s="75">
        <v>40659</v>
      </c>
      <c r="C2104" s="477">
        <v>95.984145999999996</v>
      </c>
      <c r="D2104" s="76">
        <v>2516028</v>
      </c>
    </row>
    <row r="2105" spans="2:4">
      <c r="B2105" s="75">
        <v>40660</v>
      </c>
      <c r="C2105" s="477">
        <v>95.900513000000004</v>
      </c>
      <c r="D2105" s="76">
        <v>1562236</v>
      </c>
    </row>
    <row r="2106" spans="2:4">
      <c r="B2106" s="75">
        <v>40661</v>
      </c>
      <c r="C2106" s="477">
        <v>95.203643999999997</v>
      </c>
      <c r="D2106" s="76">
        <v>3764672</v>
      </c>
    </row>
    <row r="2107" spans="2:4">
      <c r="B2107" s="75">
        <v>40662</v>
      </c>
      <c r="C2107" s="477">
        <v>96.857535999999996</v>
      </c>
      <c r="D2107" s="76">
        <v>3163448</v>
      </c>
    </row>
    <row r="2108" spans="2:4">
      <c r="B2108" s="75">
        <v>40665</v>
      </c>
      <c r="C2108" s="477">
        <v>96.727469999999997</v>
      </c>
      <c r="D2108" s="76">
        <v>3676200</v>
      </c>
    </row>
    <row r="2109" spans="2:4">
      <c r="B2109" s="75">
        <v>40666</v>
      </c>
      <c r="C2109" s="477">
        <v>95.705376000000001</v>
      </c>
      <c r="D2109" s="76">
        <v>3105704</v>
      </c>
    </row>
    <row r="2110" spans="2:4">
      <c r="B2110" s="75">
        <v>40667</v>
      </c>
      <c r="C2110" s="477">
        <v>92.666961999999998</v>
      </c>
      <c r="D2110" s="76">
        <v>3550544</v>
      </c>
    </row>
    <row r="2111" spans="2:4">
      <c r="B2111" s="75">
        <v>40668</v>
      </c>
      <c r="C2111" s="477">
        <v>92.258117999999996</v>
      </c>
      <c r="D2111" s="76">
        <v>4233320</v>
      </c>
    </row>
    <row r="2112" spans="2:4">
      <c r="B2112" s="75">
        <v>40669</v>
      </c>
      <c r="C2112" s="477">
        <v>92.982917999999998</v>
      </c>
      <c r="D2112" s="76">
        <v>2380036</v>
      </c>
    </row>
    <row r="2113" spans="2:4">
      <c r="B2113" s="75">
        <v>40672</v>
      </c>
      <c r="C2113" s="477">
        <v>92.806327999999993</v>
      </c>
      <c r="D2113" s="76">
        <v>2342984</v>
      </c>
    </row>
    <row r="2114" spans="2:4">
      <c r="B2114" s="75">
        <v>40673</v>
      </c>
      <c r="C2114" s="477">
        <v>93.493942000000004</v>
      </c>
      <c r="D2114" s="76">
        <v>1853720</v>
      </c>
    </row>
    <row r="2115" spans="2:4">
      <c r="B2115" s="75">
        <v>40674</v>
      </c>
      <c r="C2115" s="477">
        <v>93.912070999999997</v>
      </c>
      <c r="D2115" s="76">
        <v>856392</v>
      </c>
    </row>
    <row r="2116" spans="2:4">
      <c r="B2116" s="75">
        <v>40675</v>
      </c>
      <c r="C2116" s="477">
        <v>93.828445000000002</v>
      </c>
      <c r="D2116" s="76">
        <v>5628568</v>
      </c>
    </row>
    <row r="2117" spans="2:4">
      <c r="B2117" s="75">
        <v>40676</v>
      </c>
      <c r="C2117" s="477">
        <v>93.800574999999995</v>
      </c>
      <c r="D2117" s="76">
        <v>2843012</v>
      </c>
    </row>
    <row r="2118" spans="2:4">
      <c r="B2118" s="75">
        <v>40679</v>
      </c>
      <c r="C2118" s="477">
        <v>92.843536</v>
      </c>
      <c r="D2118" s="76">
        <v>1220572</v>
      </c>
    </row>
    <row r="2119" spans="2:4">
      <c r="B2119" s="75">
        <v>40680</v>
      </c>
      <c r="C2119" s="477">
        <v>93.493942000000004</v>
      </c>
      <c r="D2119" s="76">
        <v>1817940</v>
      </c>
    </row>
    <row r="2120" spans="2:4">
      <c r="B2120" s="75">
        <v>40681</v>
      </c>
      <c r="C2120" s="477">
        <v>93.679764000000006</v>
      </c>
      <c r="D2120" s="76">
        <v>3189328</v>
      </c>
    </row>
    <row r="2121" spans="2:4">
      <c r="B2121" s="75">
        <v>40682</v>
      </c>
      <c r="C2121" s="477">
        <v>94.190819000000005</v>
      </c>
      <c r="D2121" s="76">
        <v>3443972</v>
      </c>
    </row>
    <row r="2122" spans="2:4">
      <c r="B2122" s="75">
        <v>40683</v>
      </c>
      <c r="C2122" s="477">
        <v>94.023551999999995</v>
      </c>
      <c r="D2122" s="76">
        <v>901068</v>
      </c>
    </row>
    <row r="2123" spans="2:4">
      <c r="B2123" s="75">
        <v>40686</v>
      </c>
      <c r="C2123" s="477">
        <v>91.737801000000005</v>
      </c>
      <c r="D2123" s="76">
        <v>874748</v>
      </c>
    </row>
    <row r="2124" spans="2:4">
      <c r="B2124" s="75">
        <v>40687</v>
      </c>
      <c r="C2124" s="477">
        <v>91.217438000000001</v>
      </c>
      <c r="D2124" s="76">
        <v>2368548</v>
      </c>
    </row>
    <row r="2125" spans="2:4">
      <c r="B2125" s="75">
        <v>40688</v>
      </c>
      <c r="C2125" s="477">
        <v>91.310378999999998</v>
      </c>
      <c r="D2125" s="76">
        <v>1819912</v>
      </c>
    </row>
    <row r="2126" spans="2:4">
      <c r="B2126" s="75">
        <v>40689</v>
      </c>
      <c r="C2126" s="477">
        <v>92.778458000000001</v>
      </c>
      <c r="D2126" s="76">
        <v>3789232</v>
      </c>
    </row>
    <row r="2127" spans="2:4">
      <c r="B2127" s="75">
        <v>40690</v>
      </c>
      <c r="C2127" s="477">
        <v>94.543892</v>
      </c>
      <c r="D2127" s="76">
        <v>3230980</v>
      </c>
    </row>
    <row r="2128" spans="2:4">
      <c r="B2128" s="75">
        <v>40693</v>
      </c>
      <c r="C2128" s="477">
        <v>94.5625</v>
      </c>
      <c r="D2128" s="76">
        <v>1521540</v>
      </c>
    </row>
    <row r="2129" spans="2:4">
      <c r="B2129" s="75">
        <v>40694</v>
      </c>
      <c r="C2129" s="477">
        <v>95.668205</v>
      </c>
      <c r="D2129" s="76">
        <v>3966884</v>
      </c>
    </row>
    <row r="2130" spans="2:4">
      <c r="B2130" s="75">
        <v>40695</v>
      </c>
      <c r="C2130" s="477">
        <v>95.593879999999999</v>
      </c>
      <c r="D2130" s="76">
        <v>1150796</v>
      </c>
    </row>
    <row r="2131" spans="2:4">
      <c r="B2131" s="75">
        <v>40696</v>
      </c>
      <c r="C2131" s="477">
        <v>95.463775999999996</v>
      </c>
      <c r="D2131" s="76">
        <v>1230756</v>
      </c>
    </row>
    <row r="2132" spans="2:4">
      <c r="B2132" s="75">
        <v>40697</v>
      </c>
      <c r="C2132" s="477">
        <v>95.212897999999996</v>
      </c>
      <c r="D2132" s="76">
        <v>1516668</v>
      </c>
    </row>
    <row r="2133" spans="2:4">
      <c r="B2133" s="75">
        <v>40700</v>
      </c>
      <c r="C2133" s="477">
        <v>94.683289000000002</v>
      </c>
      <c r="D2133" s="76">
        <v>1141176</v>
      </c>
    </row>
    <row r="2134" spans="2:4">
      <c r="B2134" s="75">
        <v>40701</v>
      </c>
      <c r="C2134" s="477">
        <v>95.110695000000007</v>
      </c>
      <c r="D2134" s="76">
        <v>1614776</v>
      </c>
    </row>
    <row r="2135" spans="2:4">
      <c r="B2135" s="75">
        <v>40702</v>
      </c>
      <c r="C2135" s="477">
        <v>94.952736000000002</v>
      </c>
      <c r="D2135" s="76">
        <v>642400</v>
      </c>
    </row>
    <row r="2136" spans="2:4">
      <c r="B2136" s="75">
        <v>40703</v>
      </c>
      <c r="C2136" s="477">
        <v>94.348770000000002</v>
      </c>
      <c r="D2136" s="76">
        <v>1814400</v>
      </c>
    </row>
    <row r="2137" spans="2:4">
      <c r="B2137" s="75">
        <v>40704</v>
      </c>
      <c r="C2137" s="477">
        <v>93.447472000000005</v>
      </c>
      <c r="D2137" s="76">
        <v>720624</v>
      </c>
    </row>
    <row r="2138" spans="2:4">
      <c r="B2138" s="75">
        <v>40707</v>
      </c>
      <c r="C2138" s="477">
        <v>92.982917999999998</v>
      </c>
      <c r="D2138" s="76">
        <v>1490548</v>
      </c>
    </row>
    <row r="2139" spans="2:4">
      <c r="B2139" s="75">
        <v>40708</v>
      </c>
      <c r="C2139" s="477">
        <v>94.330200000000005</v>
      </c>
      <c r="D2139" s="76">
        <v>1209236</v>
      </c>
    </row>
    <row r="2140" spans="2:4">
      <c r="B2140" s="75">
        <v>40709</v>
      </c>
      <c r="C2140" s="477">
        <v>92.769195999999994</v>
      </c>
      <c r="D2140" s="76">
        <v>1673208</v>
      </c>
    </row>
    <row r="2141" spans="2:4">
      <c r="B2141" s="75">
        <v>40710</v>
      </c>
      <c r="C2141" s="477">
        <v>90.882935000000003</v>
      </c>
      <c r="D2141" s="76">
        <v>2491304</v>
      </c>
    </row>
    <row r="2142" spans="2:4">
      <c r="B2142" s="75">
        <v>40711</v>
      </c>
      <c r="C2142" s="477">
        <v>89.191863999999995</v>
      </c>
      <c r="D2142" s="76">
        <v>3937452</v>
      </c>
    </row>
    <row r="2143" spans="2:4">
      <c r="B2143" s="75">
        <v>40714</v>
      </c>
      <c r="C2143" s="477">
        <v>86.432190000000006</v>
      </c>
      <c r="D2143" s="76">
        <v>5147044</v>
      </c>
    </row>
    <row r="2144" spans="2:4">
      <c r="B2144" s="75">
        <v>40715</v>
      </c>
      <c r="C2144" s="477">
        <v>86.422897000000006</v>
      </c>
      <c r="D2144" s="76">
        <v>5531680</v>
      </c>
    </row>
    <row r="2145" spans="2:4">
      <c r="B2145" s="75">
        <v>40716</v>
      </c>
      <c r="C2145" s="477">
        <v>86.116257000000004</v>
      </c>
      <c r="D2145" s="76">
        <v>2097880</v>
      </c>
    </row>
    <row r="2146" spans="2:4">
      <c r="B2146" s="75">
        <v>40717</v>
      </c>
      <c r="C2146" s="477">
        <v>87.463561999999996</v>
      </c>
      <c r="D2146" s="76">
        <v>2605116</v>
      </c>
    </row>
    <row r="2147" spans="2:4">
      <c r="B2147" s="75">
        <v>40718</v>
      </c>
      <c r="C2147" s="477">
        <v>91.579825999999997</v>
      </c>
      <c r="D2147" s="76">
        <v>3968564</v>
      </c>
    </row>
    <row r="2148" spans="2:4">
      <c r="B2148" s="75">
        <v>40721</v>
      </c>
      <c r="C2148" s="477">
        <v>91.124534999999995</v>
      </c>
      <c r="D2148" s="76">
        <v>1810108</v>
      </c>
    </row>
    <row r="2149" spans="2:4">
      <c r="B2149" s="75">
        <v>40722</v>
      </c>
      <c r="C2149" s="477">
        <v>91.031616</v>
      </c>
      <c r="D2149" s="76">
        <v>3530532</v>
      </c>
    </row>
    <row r="2150" spans="2:4">
      <c r="B2150" s="75">
        <v>40723</v>
      </c>
      <c r="C2150" s="477">
        <v>90.836478999999997</v>
      </c>
      <c r="D2150" s="76">
        <v>2832376</v>
      </c>
    </row>
    <row r="2151" spans="2:4">
      <c r="B2151" s="75">
        <v>40724</v>
      </c>
      <c r="C2151" s="477">
        <v>91.9422</v>
      </c>
      <c r="D2151" s="76">
        <v>4528380</v>
      </c>
    </row>
    <row r="2152" spans="2:4">
      <c r="B2152" s="75">
        <v>40725</v>
      </c>
      <c r="C2152" s="477">
        <v>92.211685000000003</v>
      </c>
      <c r="D2152" s="76">
        <v>1513268</v>
      </c>
    </row>
    <row r="2153" spans="2:4">
      <c r="B2153" s="75">
        <v>40728</v>
      </c>
      <c r="C2153" s="477">
        <v>92.713448</v>
      </c>
      <c r="D2153" s="76">
        <v>592820</v>
      </c>
    </row>
    <row r="2154" spans="2:4">
      <c r="B2154" s="75">
        <v>40729</v>
      </c>
      <c r="C2154" s="477">
        <v>94.144347999999994</v>
      </c>
      <c r="D2154" s="76">
        <v>2149012</v>
      </c>
    </row>
    <row r="2155" spans="2:4">
      <c r="B2155" s="75">
        <v>40730</v>
      </c>
      <c r="C2155" s="477">
        <v>93.549683000000002</v>
      </c>
      <c r="D2155" s="76">
        <v>1725576</v>
      </c>
    </row>
    <row r="2156" spans="2:4">
      <c r="B2156" s="75">
        <v>40731</v>
      </c>
      <c r="C2156" s="477">
        <v>94.701858999999999</v>
      </c>
      <c r="D2156" s="76">
        <v>2041216</v>
      </c>
    </row>
    <row r="2157" spans="2:4">
      <c r="B2157" s="75">
        <v>40732</v>
      </c>
      <c r="C2157" s="477">
        <v>93.33596</v>
      </c>
      <c r="D2157" s="76">
        <v>1521372</v>
      </c>
    </row>
    <row r="2158" spans="2:4">
      <c r="B2158" s="75">
        <v>40735</v>
      </c>
      <c r="C2158" s="477">
        <v>91.654160000000005</v>
      </c>
      <c r="D2158" s="76">
        <v>1420352</v>
      </c>
    </row>
    <row r="2159" spans="2:4">
      <c r="B2159" s="75">
        <v>40736</v>
      </c>
      <c r="C2159" s="477">
        <v>91.347533999999996</v>
      </c>
      <c r="D2159" s="76">
        <v>4389860</v>
      </c>
    </row>
    <row r="2160" spans="2:4">
      <c r="B2160" s="75">
        <v>40737</v>
      </c>
      <c r="C2160" s="477">
        <v>91.960800000000006</v>
      </c>
      <c r="D2160" s="76">
        <v>1499404</v>
      </c>
    </row>
    <row r="2161" spans="2:4">
      <c r="B2161" s="75">
        <v>40738</v>
      </c>
      <c r="C2161" s="477">
        <v>91.468329999999995</v>
      </c>
      <c r="D2161" s="76">
        <v>1657744</v>
      </c>
    </row>
    <row r="2162" spans="2:4">
      <c r="B2162" s="75">
        <v>40739</v>
      </c>
      <c r="C2162" s="477">
        <v>92.481133</v>
      </c>
      <c r="D2162" s="76">
        <v>2487108</v>
      </c>
    </row>
    <row r="2163" spans="2:4">
      <c r="B2163" s="75">
        <v>40742</v>
      </c>
      <c r="C2163" s="477">
        <v>93.707642000000007</v>
      </c>
      <c r="D2163" s="76">
        <v>2608212</v>
      </c>
    </row>
    <row r="2164" spans="2:4">
      <c r="B2164" s="75">
        <v>40743</v>
      </c>
      <c r="C2164" s="477">
        <v>94.395225999999994</v>
      </c>
      <c r="D2164" s="76">
        <v>1621760</v>
      </c>
    </row>
    <row r="2165" spans="2:4">
      <c r="B2165" s="75">
        <v>40744</v>
      </c>
      <c r="C2165" s="477">
        <v>92.843536</v>
      </c>
      <c r="D2165" s="76">
        <v>1685428</v>
      </c>
    </row>
    <row r="2166" spans="2:4">
      <c r="B2166" s="75">
        <v>40745</v>
      </c>
      <c r="C2166" s="477">
        <v>93.549683000000002</v>
      </c>
      <c r="D2166" s="76">
        <v>2077948</v>
      </c>
    </row>
    <row r="2167" spans="2:4">
      <c r="B2167" s="75">
        <v>40746</v>
      </c>
      <c r="C2167" s="477">
        <v>93.828445000000002</v>
      </c>
      <c r="D2167" s="76">
        <v>4319188</v>
      </c>
    </row>
    <row r="2168" spans="2:4">
      <c r="B2168" s="75">
        <v>40749</v>
      </c>
      <c r="C2168" s="477">
        <v>96.002724000000001</v>
      </c>
      <c r="D2168" s="76">
        <v>3081688</v>
      </c>
    </row>
    <row r="2169" spans="2:4">
      <c r="B2169" s="75">
        <v>40750</v>
      </c>
      <c r="C2169" s="477">
        <v>95.733253000000005</v>
      </c>
      <c r="D2169" s="76">
        <v>2071188</v>
      </c>
    </row>
    <row r="2170" spans="2:4">
      <c r="B2170" s="75">
        <v>40751</v>
      </c>
      <c r="C2170" s="477">
        <v>93.661201000000005</v>
      </c>
      <c r="D2170" s="76">
        <v>5040528</v>
      </c>
    </row>
    <row r="2171" spans="2:4">
      <c r="B2171" s="75">
        <v>40752</v>
      </c>
      <c r="C2171" s="477">
        <v>91.245345999999998</v>
      </c>
      <c r="D2171" s="76">
        <v>6509136</v>
      </c>
    </row>
    <row r="2172" spans="2:4">
      <c r="B2172" s="75">
        <v>40753</v>
      </c>
      <c r="C2172" s="477">
        <v>90.464805999999996</v>
      </c>
      <c r="D2172" s="76">
        <v>3671940</v>
      </c>
    </row>
    <row r="2173" spans="2:4">
      <c r="B2173" s="75">
        <v>40756</v>
      </c>
      <c r="C2173" s="477">
        <v>90.325455000000005</v>
      </c>
      <c r="D2173" s="76">
        <v>3829676</v>
      </c>
    </row>
    <row r="2174" spans="2:4">
      <c r="B2174" s="75">
        <v>40757</v>
      </c>
      <c r="C2174" s="477">
        <v>88.327713000000003</v>
      </c>
      <c r="D2174" s="76">
        <v>2993448</v>
      </c>
    </row>
    <row r="2175" spans="2:4">
      <c r="B2175" s="75">
        <v>40758</v>
      </c>
      <c r="C2175" s="477">
        <v>87.825935000000001</v>
      </c>
      <c r="D2175" s="76">
        <v>3584764</v>
      </c>
    </row>
    <row r="2176" spans="2:4">
      <c r="B2176" s="75">
        <v>40759</v>
      </c>
      <c r="C2176" s="477">
        <v>86.971107000000003</v>
      </c>
      <c r="D2176" s="76">
        <v>2134896</v>
      </c>
    </row>
    <row r="2177" spans="2:4">
      <c r="B2177" s="75">
        <v>40760</v>
      </c>
      <c r="C2177" s="477">
        <v>82.408828999999997</v>
      </c>
      <c r="D2177" s="76">
        <v>6903112</v>
      </c>
    </row>
    <row r="2178" spans="2:4">
      <c r="B2178" s="75">
        <v>40763</v>
      </c>
      <c r="C2178" s="477">
        <v>77.911613000000003</v>
      </c>
      <c r="D2178" s="76">
        <v>9761400</v>
      </c>
    </row>
    <row r="2179" spans="2:4">
      <c r="B2179" s="75">
        <v>40764</v>
      </c>
      <c r="C2179" s="477">
        <v>76.778014999999996</v>
      </c>
      <c r="D2179" s="76">
        <v>8045204</v>
      </c>
    </row>
    <row r="2180" spans="2:4">
      <c r="B2180" s="75">
        <v>40765</v>
      </c>
      <c r="C2180" s="477">
        <v>78.450539000000006</v>
      </c>
      <c r="D2180" s="76">
        <v>7931996</v>
      </c>
    </row>
    <row r="2181" spans="2:4">
      <c r="B2181" s="75">
        <v>40766</v>
      </c>
      <c r="C2181" s="477">
        <v>76.685112000000004</v>
      </c>
      <c r="D2181" s="76">
        <v>4923744</v>
      </c>
    </row>
    <row r="2182" spans="2:4">
      <c r="B2182" s="75">
        <v>40767</v>
      </c>
      <c r="C2182" s="477">
        <v>75.774506000000002</v>
      </c>
      <c r="D2182" s="76">
        <v>2984700</v>
      </c>
    </row>
    <row r="2183" spans="2:4">
      <c r="B2183" s="75">
        <v>40771</v>
      </c>
      <c r="C2183" s="477">
        <v>76.545738</v>
      </c>
      <c r="D2183" s="76">
        <v>1761964</v>
      </c>
    </row>
    <row r="2184" spans="2:4">
      <c r="B2184" s="75">
        <v>40772</v>
      </c>
      <c r="C2184" s="477">
        <v>78.645675999999995</v>
      </c>
      <c r="D2184" s="76">
        <v>2447900</v>
      </c>
    </row>
    <row r="2185" spans="2:4">
      <c r="B2185" s="75">
        <v>40773</v>
      </c>
      <c r="C2185" s="477">
        <v>73.739615999999998</v>
      </c>
      <c r="D2185" s="76">
        <v>6360328</v>
      </c>
    </row>
    <row r="2186" spans="2:4">
      <c r="B2186" s="75">
        <v>40774</v>
      </c>
      <c r="C2186" s="477">
        <v>72.847603000000007</v>
      </c>
      <c r="D2186" s="76">
        <v>9753844</v>
      </c>
    </row>
    <row r="2187" spans="2:4">
      <c r="B2187" s="75">
        <v>40777</v>
      </c>
      <c r="C2187" s="477">
        <v>71.946280999999999</v>
      </c>
      <c r="D2187" s="76">
        <v>4102364</v>
      </c>
    </row>
    <row r="2188" spans="2:4">
      <c r="B2188" s="75">
        <v>40778</v>
      </c>
      <c r="C2188" s="477">
        <v>73.776771999999994</v>
      </c>
      <c r="D2188" s="76">
        <v>7282896</v>
      </c>
    </row>
    <row r="2189" spans="2:4">
      <c r="B2189" s="75">
        <v>40779</v>
      </c>
      <c r="C2189" s="477">
        <v>71.955582000000007</v>
      </c>
      <c r="D2189" s="76">
        <v>2823672</v>
      </c>
    </row>
    <row r="2190" spans="2:4">
      <c r="B2190" s="75">
        <v>40780</v>
      </c>
      <c r="C2190" s="477">
        <v>69.195922999999993</v>
      </c>
      <c r="D2190" s="76">
        <v>8383976</v>
      </c>
    </row>
    <row r="2191" spans="2:4">
      <c r="B2191" s="75">
        <v>40781</v>
      </c>
      <c r="C2191" s="477">
        <v>67.421195999999995</v>
      </c>
      <c r="D2191" s="76">
        <v>3701356</v>
      </c>
    </row>
    <row r="2192" spans="2:4">
      <c r="B2192" s="75">
        <v>40784</v>
      </c>
      <c r="C2192" s="477">
        <v>72.559546999999995</v>
      </c>
      <c r="D2192" s="76">
        <v>4234224</v>
      </c>
    </row>
    <row r="2193" spans="2:4">
      <c r="B2193" s="75">
        <v>40785</v>
      </c>
      <c r="C2193" s="477">
        <v>76.759444999999999</v>
      </c>
      <c r="D2193" s="76">
        <v>7429412</v>
      </c>
    </row>
    <row r="2194" spans="2:4">
      <c r="B2194" s="75">
        <v>40788</v>
      </c>
      <c r="C2194" s="477">
        <v>73.776771999999994</v>
      </c>
      <c r="D2194" s="76">
        <v>5385900</v>
      </c>
    </row>
    <row r="2195" spans="2:4">
      <c r="B2195" s="75">
        <v>40791</v>
      </c>
      <c r="C2195" s="477">
        <v>71.370186000000004</v>
      </c>
      <c r="D2195" s="76">
        <v>8449072</v>
      </c>
    </row>
    <row r="2196" spans="2:4">
      <c r="B2196" s="75">
        <v>40792</v>
      </c>
      <c r="C2196" s="477">
        <v>73.349365000000006</v>
      </c>
      <c r="D2196" s="76">
        <v>6434680</v>
      </c>
    </row>
    <row r="2197" spans="2:4">
      <c r="B2197" s="75">
        <v>40793</v>
      </c>
      <c r="C2197" s="477">
        <v>75.551475999999994</v>
      </c>
      <c r="D2197" s="76">
        <v>7472232</v>
      </c>
    </row>
    <row r="2198" spans="2:4">
      <c r="B2198" s="75">
        <v>40794</v>
      </c>
      <c r="C2198" s="477">
        <v>76.443527000000003</v>
      </c>
      <c r="D2198" s="76">
        <v>4858472</v>
      </c>
    </row>
    <row r="2199" spans="2:4">
      <c r="B2199" s="75">
        <v>40795</v>
      </c>
      <c r="C2199" s="477">
        <v>75.449303</v>
      </c>
      <c r="D2199" s="76">
        <v>5014184</v>
      </c>
    </row>
    <row r="2200" spans="2:4">
      <c r="B2200" s="75">
        <v>40798</v>
      </c>
      <c r="C2200" s="477">
        <v>70.180824000000001</v>
      </c>
      <c r="D2200" s="76">
        <v>5684324</v>
      </c>
    </row>
    <row r="2201" spans="2:4">
      <c r="B2201" s="75">
        <v>40799</v>
      </c>
      <c r="C2201" s="477">
        <v>70.524651000000006</v>
      </c>
      <c r="D2201" s="76">
        <v>6802736</v>
      </c>
    </row>
    <row r="2202" spans="2:4">
      <c r="B2202" s="75">
        <v>40800</v>
      </c>
      <c r="C2202" s="477">
        <v>73.442267999999999</v>
      </c>
      <c r="D2202" s="76">
        <v>5868676</v>
      </c>
    </row>
    <row r="2203" spans="2:4">
      <c r="B2203" s="75">
        <v>40801</v>
      </c>
      <c r="C2203" s="477">
        <v>74.919669999999996</v>
      </c>
      <c r="D2203" s="76">
        <v>4276116</v>
      </c>
    </row>
    <row r="2204" spans="2:4">
      <c r="B2204" s="75">
        <v>40802</v>
      </c>
      <c r="C2204" s="477">
        <v>71.704689000000002</v>
      </c>
      <c r="D2204" s="76">
        <v>4990712</v>
      </c>
    </row>
    <row r="2205" spans="2:4">
      <c r="B2205" s="75">
        <v>40805</v>
      </c>
      <c r="C2205" s="477">
        <v>72.912627999999998</v>
      </c>
      <c r="D2205" s="76">
        <v>3016616</v>
      </c>
    </row>
    <row r="2206" spans="2:4">
      <c r="B2206" s="75">
        <v>40806</v>
      </c>
      <c r="C2206" s="477">
        <v>74.928955000000002</v>
      </c>
      <c r="D2206" s="76">
        <v>3874724</v>
      </c>
    </row>
    <row r="2207" spans="2:4">
      <c r="B2207" s="75">
        <v>40807</v>
      </c>
      <c r="C2207" s="477">
        <v>75.282027999999997</v>
      </c>
      <c r="D2207" s="76">
        <v>4344900</v>
      </c>
    </row>
    <row r="2208" spans="2:4">
      <c r="B2208" s="75">
        <v>40808</v>
      </c>
      <c r="C2208" s="477">
        <v>71.128624000000002</v>
      </c>
      <c r="D2208" s="76">
        <v>3468008</v>
      </c>
    </row>
    <row r="2209" spans="2:4">
      <c r="B2209" s="75">
        <v>40809</v>
      </c>
      <c r="C2209" s="477">
        <v>72.113563999999997</v>
      </c>
      <c r="D2209" s="76">
        <v>4613364</v>
      </c>
    </row>
    <row r="2210" spans="2:4">
      <c r="B2210" s="75">
        <v>40812</v>
      </c>
      <c r="C2210" s="477">
        <v>71.676841999999994</v>
      </c>
      <c r="D2210" s="76">
        <v>2497756</v>
      </c>
    </row>
    <row r="2211" spans="2:4">
      <c r="B2211" s="75">
        <v>40813</v>
      </c>
      <c r="C2211" s="477">
        <v>73.098472999999998</v>
      </c>
      <c r="D2211" s="76">
        <v>1864124</v>
      </c>
    </row>
    <row r="2212" spans="2:4">
      <c r="B2212" s="75">
        <v>40814</v>
      </c>
      <c r="C2212" s="477">
        <v>75.635147000000003</v>
      </c>
      <c r="D2212" s="76">
        <v>7975044</v>
      </c>
    </row>
    <row r="2213" spans="2:4">
      <c r="B2213" s="75">
        <v>40815</v>
      </c>
      <c r="C2213" s="477">
        <v>76.220505000000003</v>
      </c>
      <c r="D2213" s="76">
        <v>8327164</v>
      </c>
    </row>
    <row r="2214" spans="2:4">
      <c r="B2214" s="75">
        <v>40816</v>
      </c>
      <c r="C2214" s="477">
        <v>76.034676000000005</v>
      </c>
      <c r="D2214" s="76">
        <v>3949976</v>
      </c>
    </row>
    <row r="2215" spans="2:4">
      <c r="B2215" s="75">
        <v>40819</v>
      </c>
      <c r="C2215" s="477">
        <v>74.482940999999997</v>
      </c>
      <c r="D2215" s="76">
        <v>2618240</v>
      </c>
    </row>
    <row r="2216" spans="2:4">
      <c r="B2216" s="75">
        <v>40820</v>
      </c>
      <c r="C2216" s="477">
        <v>72.894073000000006</v>
      </c>
      <c r="D2216" s="76">
        <v>3983220</v>
      </c>
    </row>
    <row r="2217" spans="2:4">
      <c r="B2217" s="75">
        <v>40821</v>
      </c>
      <c r="C2217" s="477">
        <v>73.470153999999994</v>
      </c>
      <c r="D2217" s="76">
        <v>3405980</v>
      </c>
    </row>
    <row r="2218" spans="2:4">
      <c r="B2218" s="75">
        <v>40823</v>
      </c>
      <c r="C2218" s="477">
        <v>75.328506000000004</v>
      </c>
      <c r="D2218" s="76">
        <v>4515436</v>
      </c>
    </row>
    <row r="2219" spans="2:4">
      <c r="B2219" s="75">
        <v>40826</v>
      </c>
      <c r="C2219" s="477">
        <v>76.917404000000005</v>
      </c>
      <c r="D2219" s="76">
        <v>3313680</v>
      </c>
    </row>
    <row r="2220" spans="2:4">
      <c r="B2220" s="75">
        <v>40827</v>
      </c>
      <c r="C2220" s="477">
        <v>74.947524999999999</v>
      </c>
      <c r="D2220" s="76">
        <v>5326780</v>
      </c>
    </row>
    <row r="2221" spans="2:4">
      <c r="B2221" s="75">
        <v>40828</v>
      </c>
      <c r="C2221" s="477">
        <v>77.902327999999997</v>
      </c>
      <c r="D2221" s="76">
        <v>11281516</v>
      </c>
    </row>
    <row r="2222" spans="2:4">
      <c r="B2222" s="75">
        <v>40829</v>
      </c>
      <c r="C2222" s="477">
        <v>79.268187999999995</v>
      </c>
      <c r="D2222" s="76">
        <v>8133448</v>
      </c>
    </row>
    <row r="2223" spans="2:4">
      <c r="B2223" s="75">
        <v>40830</v>
      </c>
      <c r="C2223" s="477">
        <v>81.842040999999995</v>
      </c>
      <c r="D2223" s="76">
        <v>8689808</v>
      </c>
    </row>
    <row r="2224" spans="2:4">
      <c r="B2224" s="75">
        <v>40833</v>
      </c>
      <c r="C2224" s="477">
        <v>81.786277999999996</v>
      </c>
      <c r="D2224" s="76">
        <v>4408396</v>
      </c>
    </row>
    <row r="2225" spans="2:4">
      <c r="B2225" s="75">
        <v>40834</v>
      </c>
      <c r="C2225" s="477">
        <v>74.631621999999993</v>
      </c>
      <c r="D2225" s="76">
        <v>12421812</v>
      </c>
    </row>
    <row r="2226" spans="2:4">
      <c r="B2226" s="75">
        <v>40835</v>
      </c>
      <c r="C2226" s="477">
        <v>75.728058000000004</v>
      </c>
      <c r="D2226" s="76">
        <v>6470156</v>
      </c>
    </row>
    <row r="2227" spans="2:4">
      <c r="B2227" s="75">
        <v>40836</v>
      </c>
      <c r="C2227" s="477">
        <v>76.508567999999997</v>
      </c>
      <c r="D2227" s="76">
        <v>2991184</v>
      </c>
    </row>
    <row r="2228" spans="2:4">
      <c r="B2228" s="75">
        <v>40837</v>
      </c>
      <c r="C2228" s="477">
        <v>77.152794</v>
      </c>
      <c r="D2228" s="76">
        <v>4881992</v>
      </c>
    </row>
    <row r="2229" spans="2:4">
      <c r="B2229" s="75">
        <v>40840</v>
      </c>
      <c r="C2229" s="477">
        <v>79.347031000000001</v>
      </c>
      <c r="D2229" s="76">
        <v>3979896</v>
      </c>
    </row>
    <row r="2230" spans="2:4">
      <c r="B2230" s="75">
        <v>40841</v>
      </c>
      <c r="C2230" s="477">
        <v>80.178061999999997</v>
      </c>
      <c r="D2230" s="76">
        <v>5946372</v>
      </c>
    </row>
    <row r="2231" spans="2:4">
      <c r="B2231" s="75">
        <v>40844</v>
      </c>
      <c r="C2231" s="477">
        <v>84.361107000000004</v>
      </c>
      <c r="D2231" s="76">
        <v>5354148</v>
      </c>
    </row>
    <row r="2232" spans="2:4">
      <c r="B2232" s="75">
        <v>40847</v>
      </c>
      <c r="C2232" s="477">
        <v>82.867165</v>
      </c>
      <c r="D2232" s="76">
        <v>2190480</v>
      </c>
    </row>
    <row r="2233" spans="2:4">
      <c r="B2233" s="75">
        <v>40848</v>
      </c>
      <c r="C2233" s="477">
        <v>80.280777</v>
      </c>
      <c r="D2233" s="76">
        <v>2596060</v>
      </c>
    </row>
    <row r="2234" spans="2:4">
      <c r="B2234" s="75">
        <v>40849</v>
      </c>
      <c r="C2234" s="477">
        <v>81.849388000000005</v>
      </c>
      <c r="D2234" s="76">
        <v>2450592</v>
      </c>
    </row>
    <row r="2235" spans="2:4">
      <c r="B2235" s="75">
        <v>40850</v>
      </c>
      <c r="C2235" s="477">
        <v>81.812056999999996</v>
      </c>
      <c r="D2235" s="76">
        <v>3882304</v>
      </c>
    </row>
    <row r="2236" spans="2:4">
      <c r="B2236" s="75">
        <v>40851</v>
      </c>
      <c r="C2236" s="477">
        <v>81.933411000000007</v>
      </c>
      <c r="D2236" s="76">
        <v>2107700</v>
      </c>
    </row>
    <row r="2237" spans="2:4">
      <c r="B2237" s="75">
        <v>40855</v>
      </c>
      <c r="C2237" s="477">
        <v>80.010009999999994</v>
      </c>
      <c r="D2237" s="76">
        <v>1835820</v>
      </c>
    </row>
    <row r="2238" spans="2:4">
      <c r="B2238" s="75">
        <v>40856</v>
      </c>
      <c r="C2238" s="477">
        <v>79.664496999999997</v>
      </c>
      <c r="D2238" s="76">
        <v>2712668</v>
      </c>
    </row>
    <row r="2239" spans="2:4">
      <c r="B2239" s="75">
        <v>40858</v>
      </c>
      <c r="C2239" s="477">
        <v>79.580482000000003</v>
      </c>
      <c r="D2239" s="76">
        <v>2888068</v>
      </c>
    </row>
    <row r="2240" spans="2:4">
      <c r="B2240" s="75">
        <v>40861</v>
      </c>
      <c r="C2240" s="477">
        <v>80.168700999999999</v>
      </c>
      <c r="D2240" s="76">
        <v>2050028</v>
      </c>
    </row>
    <row r="2241" spans="2:4">
      <c r="B2241" s="75">
        <v>40862</v>
      </c>
      <c r="C2241" s="477">
        <v>79.431067999999996</v>
      </c>
      <c r="D2241" s="76">
        <v>2908196</v>
      </c>
    </row>
    <row r="2242" spans="2:4">
      <c r="B2242" s="75">
        <v>40863</v>
      </c>
      <c r="C2242" s="477">
        <v>76.732619999999997</v>
      </c>
      <c r="D2242" s="76">
        <v>4591792</v>
      </c>
    </row>
    <row r="2243" spans="2:4">
      <c r="B2243" s="75">
        <v>40864</v>
      </c>
      <c r="C2243" s="477">
        <v>76.303122999999999</v>
      </c>
      <c r="D2243" s="76">
        <v>2434412</v>
      </c>
    </row>
    <row r="2244" spans="2:4">
      <c r="B2244" s="75">
        <v>40865</v>
      </c>
      <c r="C2244" s="477">
        <v>75.490798999999996</v>
      </c>
      <c r="D2244" s="76">
        <v>3215152</v>
      </c>
    </row>
    <row r="2245" spans="2:4">
      <c r="B2245" s="75">
        <v>40868</v>
      </c>
      <c r="C2245" s="477">
        <v>73.679405000000003</v>
      </c>
      <c r="D2245" s="76">
        <v>3696404</v>
      </c>
    </row>
    <row r="2246" spans="2:4">
      <c r="B2246" s="75">
        <v>40869</v>
      </c>
      <c r="C2246" s="477">
        <v>73.156531999999999</v>
      </c>
      <c r="D2246" s="76">
        <v>10657552</v>
      </c>
    </row>
    <row r="2247" spans="2:4">
      <c r="B2247" s="75">
        <v>40870</v>
      </c>
      <c r="C2247" s="477">
        <v>71.886641999999995</v>
      </c>
      <c r="D2247" s="76">
        <v>5112844</v>
      </c>
    </row>
    <row r="2248" spans="2:4">
      <c r="B2248" s="75">
        <v>40871</v>
      </c>
      <c r="C2248" s="477">
        <v>73.473961000000003</v>
      </c>
      <c r="D2248" s="76">
        <v>6380708</v>
      </c>
    </row>
    <row r="2249" spans="2:4">
      <c r="B2249" s="75">
        <v>40872</v>
      </c>
      <c r="C2249" s="477">
        <v>72.213470000000001</v>
      </c>
      <c r="D2249" s="76">
        <v>4300328</v>
      </c>
    </row>
    <row r="2250" spans="2:4">
      <c r="B2250" s="75">
        <v>40875</v>
      </c>
      <c r="C2250" s="477">
        <v>72.876389000000003</v>
      </c>
      <c r="D2250" s="76">
        <v>4495988</v>
      </c>
    </row>
    <row r="2251" spans="2:4">
      <c r="B2251" s="75">
        <v>40876</v>
      </c>
      <c r="C2251" s="477">
        <v>72.951117999999994</v>
      </c>
      <c r="D2251" s="76">
        <v>3711180</v>
      </c>
    </row>
    <row r="2252" spans="2:4">
      <c r="B2252" s="75">
        <v>40877</v>
      </c>
      <c r="C2252" s="477">
        <v>71.671920999999998</v>
      </c>
      <c r="D2252" s="76">
        <v>23609944</v>
      </c>
    </row>
    <row r="2253" spans="2:4">
      <c r="B2253" s="75">
        <v>40878</v>
      </c>
      <c r="C2253" s="477">
        <v>74.799873000000005</v>
      </c>
      <c r="D2253" s="76">
        <v>4883004</v>
      </c>
    </row>
    <row r="2254" spans="2:4">
      <c r="B2254" s="75">
        <v>40879</v>
      </c>
      <c r="C2254" s="477">
        <v>77.834412</v>
      </c>
      <c r="D2254" s="76">
        <v>3309884</v>
      </c>
    </row>
    <row r="2255" spans="2:4">
      <c r="B2255" s="75">
        <v>40882</v>
      </c>
      <c r="C2255" s="477">
        <v>75.985641000000001</v>
      </c>
      <c r="D2255" s="76">
        <v>3113728</v>
      </c>
    </row>
    <row r="2256" spans="2:4">
      <c r="B2256" s="75">
        <v>40884</v>
      </c>
      <c r="C2256" s="477">
        <v>77.983825999999993</v>
      </c>
      <c r="D2256" s="76">
        <v>5956360</v>
      </c>
    </row>
    <row r="2257" spans="2:4">
      <c r="B2257" s="75">
        <v>40885</v>
      </c>
      <c r="C2257" s="477">
        <v>78.011841000000004</v>
      </c>
      <c r="D2257" s="76">
        <v>4976048</v>
      </c>
    </row>
    <row r="2258" spans="2:4">
      <c r="B2258" s="75">
        <v>40886</v>
      </c>
      <c r="C2258" s="477">
        <v>76.144401999999999</v>
      </c>
      <c r="D2258" s="76">
        <v>3687392</v>
      </c>
    </row>
    <row r="2259" spans="2:4">
      <c r="B2259" s="75">
        <v>40889</v>
      </c>
      <c r="C2259" s="477">
        <v>77.227492999999996</v>
      </c>
      <c r="D2259" s="76">
        <v>4378792</v>
      </c>
    </row>
    <row r="2260" spans="2:4">
      <c r="B2260" s="75">
        <v>40890</v>
      </c>
      <c r="C2260" s="477">
        <v>77.741050999999999</v>
      </c>
      <c r="D2260" s="76">
        <v>9789328</v>
      </c>
    </row>
    <row r="2261" spans="2:4">
      <c r="B2261" s="75">
        <v>40891</v>
      </c>
      <c r="C2261" s="477">
        <v>76.872696000000005</v>
      </c>
      <c r="D2261" s="76">
        <v>4867412</v>
      </c>
    </row>
    <row r="2262" spans="2:4">
      <c r="B2262" s="75">
        <v>40892</v>
      </c>
      <c r="C2262" s="477">
        <v>77.208855</v>
      </c>
      <c r="D2262" s="76">
        <v>5419008</v>
      </c>
    </row>
    <row r="2263" spans="2:4">
      <c r="B2263" s="75">
        <v>40893</v>
      </c>
      <c r="C2263" s="477">
        <v>77.003433000000001</v>
      </c>
      <c r="D2263" s="76">
        <v>6033700</v>
      </c>
    </row>
    <row r="2264" spans="2:4">
      <c r="B2264" s="75">
        <v>40896</v>
      </c>
      <c r="C2264" s="477">
        <v>76.835364999999996</v>
      </c>
      <c r="D2264" s="76">
        <v>8480380</v>
      </c>
    </row>
    <row r="2265" spans="2:4">
      <c r="B2265" s="75">
        <v>40897</v>
      </c>
      <c r="C2265" s="477">
        <v>73.072449000000006</v>
      </c>
      <c r="D2265" s="76">
        <v>9013180</v>
      </c>
    </row>
    <row r="2266" spans="2:4">
      <c r="B2266" s="75">
        <v>40898</v>
      </c>
      <c r="C2266" s="477">
        <v>72.689650999999998</v>
      </c>
      <c r="D2266" s="76">
        <v>6148580</v>
      </c>
    </row>
    <row r="2267" spans="2:4">
      <c r="B2267" s="75">
        <v>40899</v>
      </c>
      <c r="C2267" s="477">
        <v>72.540267999999998</v>
      </c>
      <c r="D2267" s="76">
        <v>3740676</v>
      </c>
    </row>
    <row r="2268" spans="2:4">
      <c r="B2268" s="75">
        <v>40900</v>
      </c>
      <c r="C2268" s="477">
        <v>72.726996999999997</v>
      </c>
      <c r="D2268" s="76">
        <v>2841340</v>
      </c>
    </row>
    <row r="2269" spans="2:4">
      <c r="B2269" s="75">
        <v>40903</v>
      </c>
      <c r="C2269" s="477">
        <v>72.493576000000004</v>
      </c>
      <c r="D2269" s="76">
        <v>2650472</v>
      </c>
    </row>
    <row r="2270" spans="2:4">
      <c r="B2270" s="75">
        <v>40904</v>
      </c>
      <c r="C2270" s="477">
        <v>73.175201000000001</v>
      </c>
      <c r="D2270" s="76">
        <v>2340248</v>
      </c>
    </row>
    <row r="2271" spans="2:4">
      <c r="B2271" s="75">
        <v>40905</v>
      </c>
      <c r="C2271" s="477">
        <v>73.175201000000001</v>
      </c>
      <c r="D2271" s="76">
        <v>2401548</v>
      </c>
    </row>
    <row r="2272" spans="2:4">
      <c r="B2272" s="75">
        <v>40906</v>
      </c>
      <c r="C2272" s="477">
        <v>72.428223000000003</v>
      </c>
      <c r="D2272" s="76">
        <v>5211392</v>
      </c>
    </row>
    <row r="2273" spans="2:4">
      <c r="B2273" s="75">
        <v>40907</v>
      </c>
      <c r="C2273" s="477">
        <v>72.446899000000002</v>
      </c>
      <c r="D2273" s="76">
        <v>3024140</v>
      </c>
    </row>
    <row r="2274" spans="2:4">
      <c r="B2274" s="75">
        <v>40910</v>
      </c>
      <c r="C2274" s="477">
        <v>73.502021999999997</v>
      </c>
      <c r="D2274" s="76">
        <v>2099152</v>
      </c>
    </row>
    <row r="2275" spans="2:4">
      <c r="B2275" s="75">
        <v>40911</v>
      </c>
      <c r="C2275" s="477">
        <v>75.294715999999994</v>
      </c>
      <c r="D2275" s="76">
        <v>10143220</v>
      </c>
    </row>
    <row r="2276" spans="2:4">
      <c r="B2276" s="75">
        <v>40912</v>
      </c>
      <c r="C2276" s="477">
        <v>78.133240000000001</v>
      </c>
      <c r="D2276" s="76">
        <v>9475148</v>
      </c>
    </row>
    <row r="2277" spans="2:4">
      <c r="B2277" s="75">
        <v>40913</v>
      </c>
      <c r="C2277" s="477">
        <v>77.451622</v>
      </c>
      <c r="D2277" s="76">
        <v>3231968</v>
      </c>
    </row>
    <row r="2278" spans="2:4">
      <c r="B2278" s="75">
        <v>40914</v>
      </c>
      <c r="C2278" s="477">
        <v>77.974457000000001</v>
      </c>
      <c r="D2278" s="76">
        <v>3272260</v>
      </c>
    </row>
    <row r="2279" spans="2:4">
      <c r="B2279" s="75">
        <v>40917</v>
      </c>
      <c r="C2279" s="477">
        <v>77.488945000000001</v>
      </c>
      <c r="D2279" s="76">
        <v>2156612</v>
      </c>
    </row>
    <row r="2280" spans="2:4">
      <c r="B2280" s="75">
        <v>40918</v>
      </c>
      <c r="C2280" s="477">
        <v>78.413330000000002</v>
      </c>
      <c r="D2280" s="76">
        <v>6297316</v>
      </c>
    </row>
    <row r="2281" spans="2:4">
      <c r="B2281" s="75">
        <v>40919</v>
      </c>
      <c r="C2281" s="477">
        <v>77.554291000000006</v>
      </c>
      <c r="D2281" s="76">
        <v>2967676</v>
      </c>
    </row>
    <row r="2282" spans="2:4">
      <c r="B2282" s="75">
        <v>40920</v>
      </c>
      <c r="C2282" s="477">
        <v>75.770927</v>
      </c>
      <c r="D2282" s="76">
        <v>4445508</v>
      </c>
    </row>
    <row r="2283" spans="2:4">
      <c r="B2283" s="75">
        <v>40921</v>
      </c>
      <c r="C2283" s="477">
        <v>74.276984999999996</v>
      </c>
      <c r="D2283" s="76">
        <v>5498304</v>
      </c>
    </row>
    <row r="2284" spans="2:4">
      <c r="B2284" s="75">
        <v>40924</v>
      </c>
      <c r="C2284" s="477">
        <v>75.808289000000002</v>
      </c>
      <c r="D2284" s="76">
        <v>3312632</v>
      </c>
    </row>
    <row r="2285" spans="2:4">
      <c r="B2285" s="75">
        <v>40925</v>
      </c>
      <c r="C2285" s="477">
        <v>79.440444999999997</v>
      </c>
      <c r="D2285" s="76">
        <v>19160384</v>
      </c>
    </row>
    <row r="2286" spans="2:4">
      <c r="B2286" s="75">
        <v>40926</v>
      </c>
      <c r="C2286" s="477">
        <v>77.955832999999998</v>
      </c>
      <c r="D2286" s="76">
        <v>5520804</v>
      </c>
    </row>
    <row r="2287" spans="2:4">
      <c r="B2287" s="75">
        <v>40927</v>
      </c>
      <c r="C2287" s="477">
        <v>78.235909000000007</v>
      </c>
      <c r="D2287" s="76">
        <v>3026768</v>
      </c>
    </row>
    <row r="2288" spans="2:4">
      <c r="B2288" s="75">
        <v>40928</v>
      </c>
      <c r="C2288" s="477">
        <v>78.367287000000005</v>
      </c>
      <c r="D2288" s="76">
        <v>3041328</v>
      </c>
    </row>
    <row r="2289" spans="2:4">
      <c r="B2289" s="75">
        <v>40931</v>
      </c>
      <c r="C2289" s="477">
        <v>78.855125000000001</v>
      </c>
      <c r="D2289" s="76">
        <v>2915000</v>
      </c>
    </row>
    <row r="2290" spans="2:4">
      <c r="B2290" s="75">
        <v>40932</v>
      </c>
      <c r="C2290" s="477">
        <v>80.393790999999993</v>
      </c>
      <c r="D2290" s="76">
        <v>2002912</v>
      </c>
    </row>
    <row r="2291" spans="2:4">
      <c r="B2291" s="75">
        <v>40933</v>
      </c>
      <c r="C2291" s="477">
        <v>78.958336000000003</v>
      </c>
      <c r="D2291" s="76">
        <v>3440640</v>
      </c>
    </row>
    <row r="2292" spans="2:4">
      <c r="B2292" s="75">
        <v>40935</v>
      </c>
      <c r="C2292" s="477">
        <v>80.309325999999999</v>
      </c>
      <c r="D2292" s="76">
        <v>3227024</v>
      </c>
    </row>
    <row r="2293" spans="2:4">
      <c r="B2293" s="75">
        <v>40938</v>
      </c>
      <c r="C2293" s="477">
        <v>80.506354999999999</v>
      </c>
      <c r="D2293" s="76">
        <v>2673028</v>
      </c>
    </row>
    <row r="2294" spans="2:4">
      <c r="B2294" s="75">
        <v>40939</v>
      </c>
      <c r="C2294" s="477">
        <v>82.120056000000005</v>
      </c>
      <c r="D2294" s="76">
        <v>4355496</v>
      </c>
    </row>
    <row r="2295" spans="2:4">
      <c r="B2295" s="75">
        <v>40940</v>
      </c>
      <c r="C2295" s="477">
        <v>82.166961999999998</v>
      </c>
      <c r="D2295" s="76">
        <v>2112760</v>
      </c>
    </row>
    <row r="2296" spans="2:4">
      <c r="B2296" s="75">
        <v>40941</v>
      </c>
      <c r="C2296" s="477">
        <v>86.585853999999998</v>
      </c>
      <c r="D2296" s="76">
        <v>8703964</v>
      </c>
    </row>
    <row r="2297" spans="2:4">
      <c r="B2297" s="75">
        <v>40942</v>
      </c>
      <c r="C2297" s="477">
        <v>85.187943000000004</v>
      </c>
      <c r="D2297" s="76">
        <v>2837152</v>
      </c>
    </row>
    <row r="2298" spans="2:4">
      <c r="B2298" s="75">
        <v>40945</v>
      </c>
      <c r="C2298" s="477">
        <v>86.829811000000007</v>
      </c>
      <c r="D2298" s="76">
        <v>5223688</v>
      </c>
    </row>
    <row r="2299" spans="2:4">
      <c r="B2299" s="75">
        <v>40946</v>
      </c>
      <c r="C2299" s="477">
        <v>86.426361</v>
      </c>
      <c r="D2299" s="76">
        <v>2864588</v>
      </c>
    </row>
    <row r="2300" spans="2:4">
      <c r="B2300" s="75">
        <v>40947</v>
      </c>
      <c r="C2300" s="477">
        <v>87.664771999999999</v>
      </c>
      <c r="D2300" s="76">
        <v>1746136</v>
      </c>
    </row>
    <row r="2301" spans="2:4">
      <c r="B2301" s="75">
        <v>40948</v>
      </c>
      <c r="C2301" s="477">
        <v>86.961143000000007</v>
      </c>
      <c r="D2301" s="76">
        <v>2186664</v>
      </c>
    </row>
    <row r="2302" spans="2:4">
      <c r="B2302" s="75">
        <v>40949</v>
      </c>
      <c r="C2302" s="477">
        <v>87.946228000000005</v>
      </c>
      <c r="D2302" s="76">
        <v>1772184</v>
      </c>
    </row>
    <row r="2303" spans="2:4">
      <c r="B2303" s="75">
        <v>40952</v>
      </c>
      <c r="C2303" s="477">
        <v>87.871193000000005</v>
      </c>
      <c r="D2303" s="76">
        <v>1399924</v>
      </c>
    </row>
    <row r="2304" spans="2:4">
      <c r="B2304" s="75">
        <v>40953</v>
      </c>
      <c r="C2304" s="477">
        <v>87.861785999999995</v>
      </c>
      <c r="D2304" s="76">
        <v>1204780</v>
      </c>
    </row>
    <row r="2305" spans="2:4">
      <c r="B2305" s="75">
        <v>40954</v>
      </c>
      <c r="C2305" s="477">
        <v>88.133872999999994</v>
      </c>
      <c r="D2305" s="76">
        <v>1670112</v>
      </c>
    </row>
    <row r="2306" spans="2:4">
      <c r="B2306" s="75">
        <v>40955</v>
      </c>
      <c r="C2306" s="477">
        <v>89.325355999999999</v>
      </c>
      <c r="D2306" s="76">
        <v>3158044</v>
      </c>
    </row>
    <row r="2307" spans="2:4">
      <c r="B2307" s="75">
        <v>40956</v>
      </c>
      <c r="C2307" s="477">
        <v>92.421431999999996</v>
      </c>
      <c r="D2307" s="76">
        <v>7489652</v>
      </c>
    </row>
    <row r="2308" spans="2:4">
      <c r="B2308" s="75">
        <v>40960</v>
      </c>
      <c r="C2308" s="477">
        <v>92.646568000000002</v>
      </c>
      <c r="D2308" s="76">
        <v>3321024</v>
      </c>
    </row>
    <row r="2309" spans="2:4">
      <c r="B2309" s="75">
        <v>40961</v>
      </c>
      <c r="C2309" s="477">
        <v>92.336983000000004</v>
      </c>
      <c r="D2309" s="76">
        <v>4318952</v>
      </c>
    </row>
    <row r="2310" spans="2:4">
      <c r="B2310" s="75">
        <v>40962</v>
      </c>
      <c r="C2310" s="477">
        <v>92.956153999999998</v>
      </c>
      <c r="D2310" s="76">
        <v>5101628</v>
      </c>
    </row>
    <row r="2311" spans="2:4">
      <c r="B2311" s="75">
        <v>40963</v>
      </c>
      <c r="C2311" s="477">
        <v>92.477699000000001</v>
      </c>
      <c r="D2311" s="76">
        <v>2929116</v>
      </c>
    </row>
    <row r="2312" spans="2:4">
      <c r="B2312" s="75">
        <v>40966</v>
      </c>
      <c r="C2312" s="477">
        <v>90.929680000000005</v>
      </c>
      <c r="D2312" s="76">
        <v>4858240</v>
      </c>
    </row>
    <row r="2313" spans="2:4">
      <c r="B2313" s="75">
        <v>40967</v>
      </c>
      <c r="C2313" s="477">
        <v>90.498123000000007</v>
      </c>
      <c r="D2313" s="76">
        <v>3498548</v>
      </c>
    </row>
    <row r="2314" spans="2:4">
      <c r="B2314" s="75">
        <v>40968</v>
      </c>
      <c r="C2314" s="477">
        <v>90.995345999999998</v>
      </c>
      <c r="D2314" s="76">
        <v>2691580</v>
      </c>
    </row>
    <row r="2315" spans="2:4">
      <c r="B2315" s="75">
        <v>40969</v>
      </c>
      <c r="C2315" s="477">
        <v>90.441833000000003</v>
      </c>
      <c r="D2315" s="76">
        <v>1683944</v>
      </c>
    </row>
    <row r="2316" spans="2:4">
      <c r="B2316" s="75">
        <v>40970</v>
      </c>
      <c r="C2316" s="477">
        <v>90.376152000000005</v>
      </c>
      <c r="D2316" s="76">
        <v>1191136</v>
      </c>
    </row>
    <row r="2317" spans="2:4">
      <c r="B2317" s="75">
        <v>40973</v>
      </c>
      <c r="C2317" s="477">
        <v>90.226050999999998</v>
      </c>
      <c r="D2317" s="76">
        <v>1175480</v>
      </c>
    </row>
    <row r="2318" spans="2:4">
      <c r="B2318" s="75">
        <v>40974</v>
      </c>
      <c r="C2318" s="477">
        <v>90.329239000000001</v>
      </c>
      <c r="D2318" s="76">
        <v>2283156</v>
      </c>
    </row>
    <row r="2319" spans="2:4">
      <c r="B2319" s="75">
        <v>40975</v>
      </c>
      <c r="C2319" s="477">
        <v>92.862380999999999</v>
      </c>
      <c r="D2319" s="76">
        <v>2902328</v>
      </c>
    </row>
    <row r="2320" spans="2:4">
      <c r="B2320" s="75">
        <v>40977</v>
      </c>
      <c r="C2320" s="477">
        <v>95.114006000000003</v>
      </c>
      <c r="D2320" s="76">
        <v>6700976</v>
      </c>
    </row>
    <row r="2321" spans="2:4">
      <c r="B2321" s="75">
        <v>40980</v>
      </c>
      <c r="C2321" s="477">
        <v>95.123412999999999</v>
      </c>
      <c r="D2321" s="76">
        <v>5146680</v>
      </c>
    </row>
    <row r="2322" spans="2:4">
      <c r="B2322" s="75">
        <v>40981</v>
      </c>
      <c r="C2322" s="477">
        <v>94.776259999999994</v>
      </c>
      <c r="D2322" s="76">
        <v>4438628</v>
      </c>
    </row>
    <row r="2323" spans="2:4">
      <c r="B2323" s="75">
        <v>40982</v>
      </c>
      <c r="C2323" s="477">
        <v>94.719977999999998</v>
      </c>
      <c r="D2323" s="76">
        <v>3655696</v>
      </c>
    </row>
    <row r="2324" spans="2:4">
      <c r="B2324" s="75">
        <v>40983</v>
      </c>
      <c r="C2324" s="477">
        <v>93.106269999999995</v>
      </c>
      <c r="D2324" s="76">
        <v>2046256</v>
      </c>
    </row>
    <row r="2325" spans="2:4">
      <c r="B2325" s="75">
        <v>40984</v>
      </c>
      <c r="C2325" s="477">
        <v>93.284537999999998</v>
      </c>
      <c r="D2325" s="76">
        <v>2789108</v>
      </c>
    </row>
    <row r="2326" spans="2:4">
      <c r="B2326" s="75">
        <v>40987</v>
      </c>
      <c r="C2326" s="477">
        <v>93.622298999999998</v>
      </c>
      <c r="D2326" s="76">
        <v>11628208</v>
      </c>
    </row>
    <row r="2327" spans="2:4">
      <c r="B2327" s="75">
        <v>40988</v>
      </c>
      <c r="C2327" s="477">
        <v>92.318222000000006</v>
      </c>
      <c r="D2327" s="76">
        <v>2010852</v>
      </c>
    </row>
    <row r="2328" spans="2:4">
      <c r="B2328" s="75">
        <v>40989</v>
      </c>
      <c r="C2328" s="477">
        <v>92.29007</v>
      </c>
      <c r="D2328" s="76">
        <v>2622888</v>
      </c>
    </row>
    <row r="2329" spans="2:4">
      <c r="B2329" s="75">
        <v>40990</v>
      </c>
      <c r="C2329" s="477">
        <v>89.503653999999997</v>
      </c>
      <c r="D2329" s="76">
        <v>5161080</v>
      </c>
    </row>
    <row r="2330" spans="2:4">
      <c r="B2330" s="75">
        <v>40991</v>
      </c>
      <c r="C2330" s="477">
        <v>90.995345999999998</v>
      </c>
      <c r="D2330" s="76">
        <v>10785640</v>
      </c>
    </row>
    <row r="2331" spans="2:4">
      <c r="B2331" s="75">
        <v>40994</v>
      </c>
      <c r="C2331" s="477">
        <v>89.569289999999995</v>
      </c>
      <c r="D2331" s="76">
        <v>11350256</v>
      </c>
    </row>
    <row r="2332" spans="2:4">
      <c r="B2332" s="75">
        <v>40995</v>
      </c>
      <c r="C2332" s="477">
        <v>88.340271000000001</v>
      </c>
      <c r="D2332" s="76">
        <v>3814424</v>
      </c>
    </row>
    <row r="2333" spans="2:4">
      <c r="B2333" s="75">
        <v>40996</v>
      </c>
      <c r="C2333" s="477">
        <v>88.302741999999995</v>
      </c>
      <c r="D2333" s="76">
        <v>2521068</v>
      </c>
    </row>
    <row r="2334" spans="2:4">
      <c r="B2334" s="75">
        <v>40997</v>
      </c>
      <c r="C2334" s="477">
        <v>88.593575000000001</v>
      </c>
      <c r="D2334" s="76">
        <v>4696456</v>
      </c>
    </row>
    <row r="2335" spans="2:4">
      <c r="B2335" s="75">
        <v>40998</v>
      </c>
      <c r="C2335" s="477">
        <v>90.676353000000006</v>
      </c>
      <c r="D2335" s="76">
        <v>2436200</v>
      </c>
    </row>
    <row r="2336" spans="2:4">
      <c r="B2336" s="75">
        <v>41001</v>
      </c>
      <c r="C2336" s="477">
        <v>94.053878999999995</v>
      </c>
      <c r="D2336" s="76">
        <v>3030536</v>
      </c>
    </row>
    <row r="2337" spans="2:4">
      <c r="B2337" s="75">
        <v>41002</v>
      </c>
      <c r="C2337" s="477">
        <v>94.832558000000006</v>
      </c>
      <c r="D2337" s="76">
        <v>1730140</v>
      </c>
    </row>
    <row r="2338" spans="2:4">
      <c r="B2338" s="75">
        <v>41003</v>
      </c>
      <c r="C2338" s="477">
        <v>95.517464000000004</v>
      </c>
      <c r="D2338" s="76">
        <v>2006100</v>
      </c>
    </row>
    <row r="2339" spans="2:4">
      <c r="B2339" s="75">
        <v>41008</v>
      </c>
      <c r="C2339" s="477">
        <v>93.500336000000004</v>
      </c>
      <c r="D2339" s="76">
        <v>2460700</v>
      </c>
    </row>
    <row r="2340" spans="2:4">
      <c r="B2340" s="75">
        <v>41009</v>
      </c>
      <c r="C2340" s="477">
        <v>92.130568999999994</v>
      </c>
      <c r="D2340" s="76">
        <v>1837152</v>
      </c>
    </row>
    <row r="2341" spans="2:4">
      <c r="B2341" s="75">
        <v>41010</v>
      </c>
      <c r="C2341" s="477">
        <v>91.942916999999994</v>
      </c>
      <c r="D2341" s="76">
        <v>3409644</v>
      </c>
    </row>
    <row r="2342" spans="2:4">
      <c r="B2342" s="75">
        <v>41011</v>
      </c>
      <c r="C2342" s="477">
        <v>92.768555000000006</v>
      </c>
      <c r="D2342" s="76">
        <v>4141292</v>
      </c>
    </row>
    <row r="2343" spans="2:4">
      <c r="B2343" s="75">
        <v>41012</v>
      </c>
      <c r="C2343" s="477">
        <v>89.869529999999997</v>
      </c>
      <c r="D2343" s="76">
        <v>5581508</v>
      </c>
    </row>
    <row r="2344" spans="2:4">
      <c r="B2344" s="75">
        <v>41015</v>
      </c>
      <c r="C2344" s="477">
        <v>90.967201000000003</v>
      </c>
      <c r="D2344" s="76">
        <v>3347708</v>
      </c>
    </row>
    <row r="2345" spans="2:4">
      <c r="B2345" s="75">
        <v>41016</v>
      </c>
      <c r="C2345" s="477">
        <v>90.226050999999998</v>
      </c>
      <c r="D2345" s="76">
        <v>5020204</v>
      </c>
    </row>
    <row r="2346" spans="2:4">
      <c r="B2346" s="75">
        <v>41017</v>
      </c>
      <c r="C2346" s="477">
        <v>92.749779000000004</v>
      </c>
      <c r="D2346" s="76">
        <v>21929216</v>
      </c>
    </row>
    <row r="2347" spans="2:4">
      <c r="B2347" s="75">
        <v>41018</v>
      </c>
      <c r="C2347" s="477">
        <v>94.466674999999995</v>
      </c>
      <c r="D2347" s="76">
        <v>4754624</v>
      </c>
    </row>
    <row r="2348" spans="2:4">
      <c r="B2348" s="75">
        <v>41019</v>
      </c>
      <c r="C2348" s="477">
        <v>94.823204000000004</v>
      </c>
      <c r="D2348" s="76">
        <v>3921352</v>
      </c>
    </row>
    <row r="2349" spans="2:4">
      <c r="B2349" s="75">
        <v>41022</v>
      </c>
      <c r="C2349" s="477">
        <v>93.353790000000004</v>
      </c>
      <c r="D2349" s="76">
        <v>2286284</v>
      </c>
    </row>
    <row r="2350" spans="2:4">
      <c r="B2350" s="75">
        <v>41023</v>
      </c>
      <c r="C2350" s="477">
        <v>96.113624999999999</v>
      </c>
      <c r="D2350" s="76">
        <v>7551668</v>
      </c>
    </row>
    <row r="2351" spans="2:4">
      <c r="B2351" s="75">
        <v>41024</v>
      </c>
      <c r="C2351" s="477">
        <v>95.887535</v>
      </c>
      <c r="D2351" s="76">
        <v>4147640</v>
      </c>
    </row>
    <row r="2352" spans="2:4">
      <c r="B2352" s="75">
        <v>41025</v>
      </c>
      <c r="C2352" s="477">
        <v>94.371063000000007</v>
      </c>
      <c r="D2352" s="76">
        <v>5816988</v>
      </c>
    </row>
    <row r="2353" spans="2:4">
      <c r="B2353" s="75">
        <v>41026</v>
      </c>
      <c r="C2353" s="477">
        <v>96.254913000000002</v>
      </c>
      <c r="D2353" s="76">
        <v>4363632</v>
      </c>
    </row>
    <row r="2354" spans="2:4">
      <c r="B2354" s="75">
        <v>41029</v>
      </c>
      <c r="C2354" s="477">
        <v>96.462104999999994</v>
      </c>
      <c r="D2354" s="76">
        <v>2886084</v>
      </c>
    </row>
    <row r="2355" spans="2:4">
      <c r="B2355" s="75">
        <v>41031</v>
      </c>
      <c r="C2355" s="477">
        <v>97.667770000000004</v>
      </c>
      <c r="D2355" s="76">
        <v>3586380</v>
      </c>
    </row>
    <row r="2356" spans="2:4">
      <c r="B2356" s="75">
        <v>41032</v>
      </c>
      <c r="C2356" s="477">
        <v>97.064948999999999</v>
      </c>
      <c r="D2356" s="76">
        <v>3006780</v>
      </c>
    </row>
    <row r="2357" spans="2:4">
      <c r="B2357" s="75">
        <v>41033</v>
      </c>
      <c r="C2357" s="477">
        <v>96.678757000000004</v>
      </c>
      <c r="D2357" s="76">
        <v>4723676</v>
      </c>
    </row>
    <row r="2358" spans="2:4">
      <c r="B2358" s="75">
        <v>41036</v>
      </c>
      <c r="C2358" s="477">
        <v>94.550040999999993</v>
      </c>
      <c r="D2358" s="76">
        <v>1665664</v>
      </c>
    </row>
    <row r="2359" spans="2:4">
      <c r="B2359" s="75">
        <v>41037</v>
      </c>
      <c r="C2359" s="477">
        <v>90.179526999999993</v>
      </c>
      <c r="D2359" s="76">
        <v>4185456</v>
      </c>
    </row>
    <row r="2360" spans="2:4">
      <c r="B2360" s="75">
        <v>41038</v>
      </c>
      <c r="C2360" s="477">
        <v>91.667747000000006</v>
      </c>
      <c r="D2360" s="76">
        <v>3117456</v>
      </c>
    </row>
    <row r="2361" spans="2:4">
      <c r="B2361" s="75">
        <v>41039</v>
      </c>
      <c r="C2361" s="477">
        <v>92.553122999999999</v>
      </c>
      <c r="D2361" s="76">
        <v>4664208</v>
      </c>
    </row>
    <row r="2362" spans="2:4">
      <c r="B2362" s="75">
        <v>41040</v>
      </c>
      <c r="C2362" s="477">
        <v>92.035072</v>
      </c>
      <c r="D2362" s="76">
        <v>4320540</v>
      </c>
    </row>
    <row r="2363" spans="2:4">
      <c r="B2363" s="75">
        <v>41043</v>
      </c>
      <c r="C2363" s="477">
        <v>91.375739999999993</v>
      </c>
      <c r="D2363" s="76">
        <v>2461360</v>
      </c>
    </row>
    <row r="2364" spans="2:4">
      <c r="B2364" s="75">
        <v>41044</v>
      </c>
      <c r="C2364" s="477">
        <v>92.110473999999996</v>
      </c>
      <c r="D2364" s="76">
        <v>1892964</v>
      </c>
    </row>
    <row r="2365" spans="2:4">
      <c r="B2365" s="75">
        <v>41045</v>
      </c>
      <c r="C2365" s="477">
        <v>91.535843</v>
      </c>
      <c r="D2365" s="76">
        <v>1844248</v>
      </c>
    </row>
    <row r="2366" spans="2:4">
      <c r="B2366" s="75">
        <v>41046</v>
      </c>
      <c r="C2366" s="477">
        <v>91.413428999999994</v>
      </c>
      <c r="D2366" s="76">
        <v>3467600</v>
      </c>
    </row>
    <row r="2367" spans="2:4">
      <c r="B2367" s="75">
        <v>41047</v>
      </c>
      <c r="C2367" s="477">
        <v>91.064948999999999</v>
      </c>
      <c r="D2367" s="76">
        <v>2465052</v>
      </c>
    </row>
    <row r="2368" spans="2:4">
      <c r="B2368" s="75">
        <v>41050</v>
      </c>
      <c r="C2368" s="477">
        <v>90.320815999999994</v>
      </c>
      <c r="D2368" s="76">
        <v>3098148</v>
      </c>
    </row>
    <row r="2369" spans="2:4">
      <c r="B2369" s="75">
        <v>41051</v>
      </c>
      <c r="C2369" s="477">
        <v>91.865547000000007</v>
      </c>
      <c r="D2369" s="76">
        <v>1341912</v>
      </c>
    </row>
    <row r="2370" spans="2:4">
      <c r="B2370" s="75">
        <v>41052</v>
      </c>
      <c r="C2370" s="477">
        <v>91.319252000000006</v>
      </c>
      <c r="D2370" s="76">
        <v>1492984</v>
      </c>
    </row>
    <row r="2371" spans="2:4">
      <c r="B2371" s="75">
        <v>41053</v>
      </c>
      <c r="C2371" s="477">
        <v>91.498206999999994</v>
      </c>
      <c r="D2371" s="76">
        <v>960808</v>
      </c>
    </row>
    <row r="2372" spans="2:4">
      <c r="B2372" s="75">
        <v>41054</v>
      </c>
      <c r="C2372" s="477">
        <v>91.761916999999997</v>
      </c>
      <c r="D2372" s="76">
        <v>1782796</v>
      </c>
    </row>
    <row r="2373" spans="2:4">
      <c r="B2373" s="75">
        <v>41057</v>
      </c>
      <c r="C2373" s="477">
        <v>92.600227000000004</v>
      </c>
      <c r="D2373" s="76">
        <v>1254444</v>
      </c>
    </row>
    <row r="2374" spans="2:4">
      <c r="B2374" s="75">
        <v>41058</v>
      </c>
      <c r="C2374" s="477">
        <v>95.199966000000003</v>
      </c>
      <c r="D2374" s="76">
        <v>4832832</v>
      </c>
    </row>
    <row r="2375" spans="2:4">
      <c r="B2375" s="75">
        <v>41059</v>
      </c>
      <c r="C2375" s="477">
        <v>95.925240000000002</v>
      </c>
      <c r="D2375" s="76">
        <v>3254580</v>
      </c>
    </row>
    <row r="2376" spans="2:4">
      <c r="B2376" s="75">
        <v>41060</v>
      </c>
      <c r="C2376" s="477">
        <v>94.955039999999997</v>
      </c>
      <c r="D2376" s="76">
        <v>5094492</v>
      </c>
    </row>
    <row r="2377" spans="2:4">
      <c r="B2377" s="75">
        <v>41061</v>
      </c>
      <c r="C2377" s="477">
        <v>91.761916999999997</v>
      </c>
      <c r="D2377" s="76">
        <v>3612636</v>
      </c>
    </row>
    <row r="2378" spans="2:4">
      <c r="B2378" s="75">
        <v>41064</v>
      </c>
      <c r="C2378" s="477">
        <v>93.033507999999998</v>
      </c>
      <c r="D2378" s="76">
        <v>2007540</v>
      </c>
    </row>
    <row r="2379" spans="2:4">
      <c r="B2379" s="75">
        <v>41065</v>
      </c>
      <c r="C2379" s="477">
        <v>93.316085999999999</v>
      </c>
      <c r="D2379" s="76">
        <v>3037768</v>
      </c>
    </row>
    <row r="2380" spans="2:4">
      <c r="B2380" s="75">
        <v>41066</v>
      </c>
      <c r="C2380" s="477">
        <v>94.587708000000006</v>
      </c>
      <c r="D2380" s="76">
        <v>3822576</v>
      </c>
    </row>
    <row r="2381" spans="2:4">
      <c r="B2381" s="75">
        <v>41067</v>
      </c>
      <c r="C2381" s="477">
        <v>94.013107000000005</v>
      </c>
      <c r="D2381" s="76">
        <v>2928540</v>
      </c>
    </row>
    <row r="2382" spans="2:4">
      <c r="B2382" s="75">
        <v>41068</v>
      </c>
      <c r="C2382" s="477">
        <v>93.363213000000002</v>
      </c>
      <c r="D2382" s="76">
        <v>1725020</v>
      </c>
    </row>
    <row r="2383" spans="2:4">
      <c r="B2383" s="75">
        <v>41071</v>
      </c>
      <c r="C2383" s="477">
        <v>90.89537</v>
      </c>
      <c r="D2383" s="76">
        <v>9440728</v>
      </c>
    </row>
    <row r="2384" spans="2:4">
      <c r="B2384" s="75">
        <v>41072</v>
      </c>
      <c r="C2384" s="477">
        <v>91.319252000000006</v>
      </c>
      <c r="D2384" s="76">
        <v>4812836</v>
      </c>
    </row>
    <row r="2385" spans="2:4">
      <c r="B2385" s="75">
        <v>41073</v>
      </c>
      <c r="C2385" s="477">
        <v>92.458939000000001</v>
      </c>
      <c r="D2385" s="76">
        <v>2805520</v>
      </c>
    </row>
    <row r="2386" spans="2:4">
      <c r="B2386" s="75">
        <v>41074</v>
      </c>
      <c r="C2386" s="477">
        <v>90.188927000000007</v>
      </c>
      <c r="D2386" s="76">
        <v>1938148</v>
      </c>
    </row>
    <row r="2387" spans="2:4">
      <c r="B2387" s="75">
        <v>41075</v>
      </c>
      <c r="C2387" s="477">
        <v>91.545310999999998</v>
      </c>
      <c r="D2387" s="76">
        <v>2513820</v>
      </c>
    </row>
    <row r="2388" spans="2:4">
      <c r="B2388" s="75">
        <v>41078</v>
      </c>
      <c r="C2388" s="477">
        <v>88.521736000000004</v>
      </c>
      <c r="D2388" s="76">
        <v>9566876</v>
      </c>
    </row>
    <row r="2389" spans="2:4">
      <c r="B2389" s="75">
        <v>41079</v>
      </c>
      <c r="C2389" s="477">
        <v>88.907921000000002</v>
      </c>
      <c r="D2389" s="76">
        <v>9035916</v>
      </c>
    </row>
    <row r="2390" spans="2:4">
      <c r="B2390" s="75">
        <v>41080</v>
      </c>
      <c r="C2390" s="477">
        <v>91.695992000000004</v>
      </c>
      <c r="D2390" s="76">
        <v>5473216</v>
      </c>
    </row>
    <row r="2391" spans="2:4">
      <c r="B2391" s="75">
        <v>41081</v>
      </c>
      <c r="C2391" s="477">
        <v>90.772919000000002</v>
      </c>
      <c r="D2391" s="76">
        <v>3844684</v>
      </c>
    </row>
    <row r="2392" spans="2:4">
      <c r="B2392" s="75">
        <v>41082</v>
      </c>
      <c r="C2392" s="477">
        <v>89.039779999999993</v>
      </c>
      <c r="D2392" s="76">
        <v>4842672</v>
      </c>
    </row>
    <row r="2393" spans="2:4">
      <c r="B2393" s="75">
        <v>41085</v>
      </c>
      <c r="C2393" s="477">
        <v>87.570389000000006</v>
      </c>
      <c r="D2393" s="76">
        <v>5371344</v>
      </c>
    </row>
    <row r="2394" spans="2:4">
      <c r="B2394" s="75">
        <v>41086</v>
      </c>
      <c r="C2394" s="477">
        <v>86.826324</v>
      </c>
      <c r="D2394" s="76">
        <v>8198500</v>
      </c>
    </row>
    <row r="2395" spans="2:4">
      <c r="B2395" s="75">
        <v>41087</v>
      </c>
      <c r="C2395" s="477">
        <v>88.493469000000005</v>
      </c>
      <c r="D2395" s="76">
        <v>7825664</v>
      </c>
    </row>
    <row r="2396" spans="2:4">
      <c r="B2396" s="75">
        <v>41088</v>
      </c>
      <c r="C2396" s="477">
        <v>86.477753000000007</v>
      </c>
      <c r="D2396" s="76">
        <v>8155704</v>
      </c>
    </row>
    <row r="2397" spans="2:4">
      <c r="B2397" s="75">
        <v>41089</v>
      </c>
      <c r="C2397" s="477">
        <v>89.755638000000005</v>
      </c>
      <c r="D2397" s="76">
        <v>6162824</v>
      </c>
    </row>
    <row r="2398" spans="2:4">
      <c r="B2398" s="75">
        <v>41092</v>
      </c>
      <c r="C2398" s="477">
        <v>91.262710999999996</v>
      </c>
      <c r="D2398" s="76">
        <v>3038188</v>
      </c>
    </row>
    <row r="2399" spans="2:4">
      <c r="B2399" s="75">
        <v>41093</v>
      </c>
      <c r="C2399" s="477">
        <v>91.281577999999996</v>
      </c>
      <c r="D2399" s="76">
        <v>3066012</v>
      </c>
    </row>
    <row r="2400" spans="2:4">
      <c r="B2400" s="75">
        <v>41094</v>
      </c>
      <c r="C2400" s="477">
        <v>91.074332999999996</v>
      </c>
      <c r="D2400" s="76">
        <v>2358420</v>
      </c>
    </row>
    <row r="2401" spans="2:4">
      <c r="B2401" s="75">
        <v>41095</v>
      </c>
      <c r="C2401" s="477">
        <v>92.769767999999999</v>
      </c>
      <c r="D2401" s="76">
        <v>2854932</v>
      </c>
    </row>
    <row r="2402" spans="2:4">
      <c r="B2402" s="75">
        <v>41096</v>
      </c>
      <c r="C2402" s="477">
        <v>92.393005000000002</v>
      </c>
      <c r="D2402" s="76">
        <v>2799232</v>
      </c>
    </row>
    <row r="2403" spans="2:4">
      <c r="B2403" s="75">
        <v>41099</v>
      </c>
      <c r="C2403" s="477">
        <v>91.724258000000006</v>
      </c>
      <c r="D2403" s="76">
        <v>2444808</v>
      </c>
    </row>
    <row r="2404" spans="2:4">
      <c r="B2404" s="75">
        <v>41100</v>
      </c>
      <c r="C2404" s="477">
        <v>93.881241000000003</v>
      </c>
      <c r="D2404" s="76">
        <v>3358784</v>
      </c>
    </row>
    <row r="2405" spans="2:4">
      <c r="B2405" s="75">
        <v>41101</v>
      </c>
      <c r="C2405" s="477">
        <v>92.835723999999999</v>
      </c>
      <c r="D2405" s="76">
        <v>3867312</v>
      </c>
    </row>
    <row r="2406" spans="2:4">
      <c r="B2406" s="75">
        <v>41102</v>
      </c>
      <c r="C2406" s="477">
        <v>90.650452000000001</v>
      </c>
      <c r="D2406" s="76">
        <v>4750868</v>
      </c>
    </row>
    <row r="2407" spans="2:4">
      <c r="B2407" s="75">
        <v>41103</v>
      </c>
      <c r="C2407" s="477">
        <v>91.102615</v>
      </c>
      <c r="D2407" s="76">
        <v>3072376</v>
      </c>
    </row>
    <row r="2408" spans="2:4">
      <c r="B2408" s="75">
        <v>41106</v>
      </c>
      <c r="C2408" s="477">
        <v>90.678719000000001</v>
      </c>
      <c r="D2408" s="76">
        <v>2494724</v>
      </c>
    </row>
    <row r="2409" spans="2:4">
      <c r="B2409" s="75">
        <v>41107</v>
      </c>
      <c r="C2409" s="477">
        <v>90.188927000000007</v>
      </c>
      <c r="D2409" s="76">
        <v>2051012</v>
      </c>
    </row>
    <row r="2410" spans="2:4">
      <c r="B2410" s="75">
        <v>41108</v>
      </c>
      <c r="C2410" s="477">
        <v>89.717956999999998</v>
      </c>
      <c r="D2410" s="76">
        <v>4858332</v>
      </c>
    </row>
    <row r="2411" spans="2:4">
      <c r="B2411" s="75">
        <v>41109</v>
      </c>
      <c r="C2411" s="477">
        <v>90.330214999999995</v>
      </c>
      <c r="D2411" s="76">
        <v>2144868</v>
      </c>
    </row>
    <row r="2412" spans="2:4">
      <c r="B2412" s="75">
        <v>41110</v>
      </c>
      <c r="C2412" s="477">
        <v>90.386748999999995</v>
      </c>
      <c r="D2412" s="76">
        <v>2720100</v>
      </c>
    </row>
    <row r="2413" spans="2:4">
      <c r="B2413" s="75">
        <v>41113</v>
      </c>
      <c r="C2413" s="477">
        <v>90.009940999999998</v>
      </c>
      <c r="D2413" s="76">
        <v>1954268</v>
      </c>
    </row>
    <row r="2414" spans="2:4">
      <c r="B2414" s="75">
        <v>41114</v>
      </c>
      <c r="C2414" s="477">
        <v>90.575111000000007</v>
      </c>
      <c r="D2414" s="76">
        <v>1891348</v>
      </c>
    </row>
    <row r="2415" spans="2:4">
      <c r="B2415" s="75">
        <v>41115</v>
      </c>
      <c r="C2415" s="477">
        <v>96.744698</v>
      </c>
      <c r="D2415" s="76">
        <v>29765676</v>
      </c>
    </row>
    <row r="2416" spans="2:4">
      <c r="B2416" s="75">
        <v>41116</v>
      </c>
      <c r="C2416" s="477">
        <v>96.405608999999998</v>
      </c>
      <c r="D2416" s="76">
        <v>12816148</v>
      </c>
    </row>
    <row r="2417" spans="2:4">
      <c r="B2417" s="75">
        <v>41117</v>
      </c>
      <c r="C2417" s="477">
        <v>97.526505</v>
      </c>
      <c r="D2417" s="76">
        <v>8025584</v>
      </c>
    </row>
    <row r="2418" spans="2:4">
      <c r="B2418" s="75">
        <v>41120</v>
      </c>
      <c r="C2418" s="477">
        <v>97.356949</v>
      </c>
      <c r="D2418" s="76">
        <v>3476524</v>
      </c>
    </row>
    <row r="2419" spans="2:4">
      <c r="B2419" s="75">
        <v>41121</v>
      </c>
      <c r="C2419" s="477">
        <v>97.686629999999994</v>
      </c>
      <c r="D2419" s="76">
        <v>4073420</v>
      </c>
    </row>
    <row r="2420" spans="2:4">
      <c r="B2420" s="75">
        <v>41122</v>
      </c>
      <c r="C2420" s="477">
        <v>98.308280999999994</v>
      </c>
      <c r="D2420" s="76">
        <v>2534068</v>
      </c>
    </row>
    <row r="2421" spans="2:4">
      <c r="B2421" s="75">
        <v>41123</v>
      </c>
      <c r="C2421" s="477">
        <v>98.882889000000006</v>
      </c>
      <c r="D2421" s="76">
        <v>3415360</v>
      </c>
    </row>
    <row r="2422" spans="2:4">
      <c r="B2422" s="75">
        <v>41124</v>
      </c>
      <c r="C2422" s="477">
        <v>98.411911000000003</v>
      </c>
      <c r="D2422" s="76">
        <v>1832752</v>
      </c>
    </row>
    <row r="2423" spans="2:4">
      <c r="B2423" s="75">
        <v>41127</v>
      </c>
      <c r="C2423" s="477">
        <v>98.562599000000006</v>
      </c>
      <c r="D2423" s="76">
        <v>1710472</v>
      </c>
    </row>
    <row r="2424" spans="2:4">
      <c r="B2424" s="75">
        <v>41128</v>
      </c>
      <c r="C2424" s="477">
        <v>99.937820000000002</v>
      </c>
      <c r="D2424" s="76">
        <v>9698000</v>
      </c>
    </row>
    <row r="2425" spans="2:4">
      <c r="B2425" s="75">
        <v>41129</v>
      </c>
      <c r="C2425" s="477">
        <v>101.228233</v>
      </c>
      <c r="D2425" s="76">
        <v>4143600</v>
      </c>
    </row>
    <row r="2426" spans="2:4">
      <c r="B2426" s="75">
        <v>41130</v>
      </c>
      <c r="C2426" s="477">
        <v>101.105782</v>
      </c>
      <c r="D2426" s="76">
        <v>2684704</v>
      </c>
    </row>
    <row r="2427" spans="2:4">
      <c r="B2427" s="75">
        <v>41131</v>
      </c>
      <c r="C2427" s="477">
        <v>101.124634</v>
      </c>
      <c r="D2427" s="76">
        <v>2816332</v>
      </c>
    </row>
    <row r="2428" spans="2:4">
      <c r="B2428" s="75">
        <v>41134</v>
      </c>
      <c r="C2428" s="477">
        <v>102.27376599999999</v>
      </c>
      <c r="D2428" s="76">
        <v>2651068</v>
      </c>
    </row>
    <row r="2429" spans="2:4">
      <c r="B2429" s="75">
        <v>41135</v>
      </c>
      <c r="C2429" s="477">
        <v>103.714905</v>
      </c>
      <c r="D2429" s="76">
        <v>3938596</v>
      </c>
    </row>
    <row r="2430" spans="2:4">
      <c r="B2430" s="75">
        <v>41137</v>
      </c>
      <c r="C2430" s="477">
        <v>105.12777699999999</v>
      </c>
      <c r="D2430" s="76">
        <v>3403952</v>
      </c>
    </row>
    <row r="2431" spans="2:4">
      <c r="B2431" s="75">
        <v>41138</v>
      </c>
      <c r="C2431" s="477">
        <v>104.99591100000001</v>
      </c>
      <c r="D2431" s="76">
        <v>3252888</v>
      </c>
    </row>
    <row r="2432" spans="2:4">
      <c r="B2432" s="75">
        <v>41142</v>
      </c>
      <c r="C2432" s="477">
        <v>105.071304</v>
      </c>
      <c r="D2432" s="76">
        <v>4398716</v>
      </c>
    </row>
    <row r="2433" spans="2:4">
      <c r="B2433" s="75">
        <v>41143</v>
      </c>
      <c r="C2433" s="477">
        <v>104.19532</v>
      </c>
      <c r="D2433" s="76">
        <v>2612512</v>
      </c>
    </row>
    <row r="2434" spans="2:4">
      <c r="B2434" s="75">
        <v>41144</v>
      </c>
      <c r="C2434" s="477">
        <v>105.372688</v>
      </c>
      <c r="D2434" s="76">
        <v>4449184</v>
      </c>
    </row>
    <row r="2435" spans="2:4">
      <c r="B2435" s="75">
        <v>41145</v>
      </c>
      <c r="C2435" s="477">
        <v>105.005325</v>
      </c>
      <c r="D2435" s="76">
        <v>1261504</v>
      </c>
    </row>
    <row r="2436" spans="2:4">
      <c r="B2436" s="75">
        <v>41148</v>
      </c>
      <c r="C2436" s="477">
        <v>105.22197</v>
      </c>
      <c r="D2436" s="76">
        <v>1281996</v>
      </c>
    </row>
    <row r="2437" spans="2:4">
      <c r="B2437" s="75">
        <v>41149</v>
      </c>
      <c r="C2437" s="477">
        <v>105.02417</v>
      </c>
      <c r="D2437" s="76">
        <v>2023568</v>
      </c>
    </row>
    <row r="2438" spans="2:4">
      <c r="B2438" s="75">
        <v>41150</v>
      </c>
      <c r="C2438" s="477">
        <v>103.14975699999999</v>
      </c>
      <c r="D2438" s="76">
        <v>2358248</v>
      </c>
    </row>
    <row r="2439" spans="2:4">
      <c r="B2439" s="75">
        <v>41151</v>
      </c>
      <c r="C2439" s="477">
        <v>102.961365</v>
      </c>
      <c r="D2439" s="76">
        <v>10861308</v>
      </c>
    </row>
    <row r="2440" spans="2:4">
      <c r="B2440" s="75">
        <v>41152</v>
      </c>
      <c r="C2440" s="477">
        <v>102.55635100000001</v>
      </c>
      <c r="D2440" s="76">
        <v>3093860</v>
      </c>
    </row>
    <row r="2441" spans="2:4">
      <c r="B2441" s="75">
        <v>41155</v>
      </c>
      <c r="C2441" s="477">
        <v>104.656807</v>
      </c>
      <c r="D2441" s="76">
        <v>2429712</v>
      </c>
    </row>
    <row r="2442" spans="2:4">
      <c r="B2442" s="75">
        <v>41156</v>
      </c>
      <c r="C2442" s="477">
        <v>105.777756</v>
      </c>
      <c r="D2442" s="76">
        <v>3384972</v>
      </c>
    </row>
    <row r="2443" spans="2:4">
      <c r="B2443" s="75">
        <v>41157</v>
      </c>
      <c r="C2443" s="477">
        <v>105.88133999999999</v>
      </c>
      <c r="D2443" s="76">
        <v>3589564</v>
      </c>
    </row>
    <row r="2444" spans="2:4">
      <c r="B2444" s="75">
        <v>41158</v>
      </c>
      <c r="C2444" s="477">
        <v>107.105789</v>
      </c>
      <c r="D2444" s="76">
        <v>5814716</v>
      </c>
    </row>
    <row r="2445" spans="2:4">
      <c r="B2445" s="75">
        <v>41159</v>
      </c>
      <c r="C2445" s="477">
        <v>108.697678</v>
      </c>
      <c r="D2445" s="76">
        <v>8574480</v>
      </c>
    </row>
    <row r="2446" spans="2:4">
      <c r="B2446" s="75">
        <v>41162</v>
      </c>
      <c r="C2446" s="477">
        <v>108.076004</v>
      </c>
      <c r="D2446" s="76">
        <v>3096752</v>
      </c>
    </row>
    <row r="2447" spans="2:4">
      <c r="B2447" s="75">
        <v>41163</v>
      </c>
      <c r="C2447" s="477">
        <v>108.688278</v>
      </c>
      <c r="D2447" s="76">
        <v>2692404</v>
      </c>
    </row>
    <row r="2448" spans="2:4">
      <c r="B2448" s="75">
        <v>41164</v>
      </c>
      <c r="C2448" s="477">
        <v>109.686684</v>
      </c>
      <c r="D2448" s="76">
        <v>4396860</v>
      </c>
    </row>
    <row r="2449" spans="2:4">
      <c r="B2449" s="75">
        <v>41165</v>
      </c>
      <c r="C2449" s="477">
        <v>110.73223900000001</v>
      </c>
      <c r="D2449" s="76">
        <v>6785748</v>
      </c>
    </row>
    <row r="2450" spans="2:4">
      <c r="B2450" s="75">
        <v>41166</v>
      </c>
      <c r="C2450" s="477">
        <v>109.799706</v>
      </c>
      <c r="D2450" s="76">
        <v>5841380</v>
      </c>
    </row>
    <row r="2451" spans="2:4">
      <c r="B2451" s="75">
        <v>41169</v>
      </c>
      <c r="C2451" s="477">
        <v>106.93628699999999</v>
      </c>
      <c r="D2451" s="76">
        <v>5143392</v>
      </c>
    </row>
    <row r="2452" spans="2:4">
      <c r="B2452" s="75">
        <v>41170</v>
      </c>
      <c r="C2452" s="477">
        <v>108.066574</v>
      </c>
      <c r="D2452" s="76">
        <v>3237596</v>
      </c>
    </row>
    <row r="2453" spans="2:4">
      <c r="B2453" s="75">
        <v>41172</v>
      </c>
      <c r="C2453" s="477">
        <v>107.021027</v>
      </c>
      <c r="D2453" s="76">
        <v>6275572</v>
      </c>
    </row>
    <row r="2454" spans="2:4">
      <c r="B2454" s="75">
        <v>41173</v>
      </c>
      <c r="C2454" s="477">
        <v>107.35071600000001</v>
      </c>
      <c r="D2454" s="76">
        <v>3917652</v>
      </c>
    </row>
    <row r="2455" spans="2:4">
      <c r="B2455" s="75">
        <v>41176</v>
      </c>
      <c r="C2455" s="477">
        <v>105.250252</v>
      </c>
      <c r="D2455" s="76">
        <v>7298332</v>
      </c>
    </row>
    <row r="2456" spans="2:4">
      <c r="B2456" s="75">
        <v>41177</v>
      </c>
      <c r="C2456" s="477">
        <v>106.493576</v>
      </c>
      <c r="D2456" s="76">
        <v>3540044</v>
      </c>
    </row>
    <row r="2457" spans="2:4">
      <c r="B2457" s="75">
        <v>41178</v>
      </c>
      <c r="C2457" s="477">
        <v>107.16233099999999</v>
      </c>
      <c r="D2457" s="76">
        <v>2909388</v>
      </c>
    </row>
    <row r="2458" spans="2:4">
      <c r="B2458" s="75">
        <v>41179</v>
      </c>
      <c r="C2458" s="477">
        <v>109.91271999999999</v>
      </c>
      <c r="D2458" s="76">
        <v>17329580</v>
      </c>
    </row>
    <row r="2459" spans="2:4">
      <c r="B2459" s="75">
        <v>41180</v>
      </c>
      <c r="C2459" s="477">
        <v>108.782448</v>
      </c>
      <c r="D2459" s="76">
        <v>3269144</v>
      </c>
    </row>
    <row r="2460" spans="2:4">
      <c r="B2460" s="75">
        <v>41183</v>
      </c>
      <c r="C2460" s="477">
        <v>109.479446</v>
      </c>
      <c r="D2460" s="76">
        <v>10459796</v>
      </c>
    </row>
    <row r="2461" spans="2:4">
      <c r="B2461" s="75">
        <v>41185</v>
      </c>
      <c r="C2461" s="477">
        <v>111.400986</v>
      </c>
      <c r="D2461" s="76">
        <v>19337484</v>
      </c>
    </row>
    <row r="2462" spans="2:4">
      <c r="B2462" s="75">
        <v>41186</v>
      </c>
      <c r="C2462" s="477">
        <v>110.967674</v>
      </c>
      <c r="D2462" s="76">
        <v>12359556</v>
      </c>
    </row>
    <row r="2463" spans="2:4">
      <c r="B2463" s="75">
        <v>41187</v>
      </c>
      <c r="C2463" s="477">
        <v>108.047775</v>
      </c>
      <c r="D2463" s="76">
        <v>6983728</v>
      </c>
    </row>
    <row r="2464" spans="2:4">
      <c r="B2464" s="75">
        <v>41190</v>
      </c>
      <c r="C2464" s="477">
        <v>105.259674</v>
      </c>
      <c r="D2464" s="76">
        <v>1548440</v>
      </c>
    </row>
    <row r="2465" spans="2:4">
      <c r="B2465" s="75">
        <v>41191</v>
      </c>
      <c r="C2465" s="477">
        <v>105.636467</v>
      </c>
      <c r="D2465" s="76">
        <v>3679576</v>
      </c>
    </row>
    <row r="2466" spans="2:4">
      <c r="B2466" s="75">
        <v>41192</v>
      </c>
      <c r="C2466" s="477">
        <v>106.493576</v>
      </c>
      <c r="D2466" s="76">
        <v>4351692</v>
      </c>
    </row>
    <row r="2467" spans="2:4">
      <c r="B2467" s="75">
        <v>41193</v>
      </c>
      <c r="C2467" s="477">
        <v>108.66939499999999</v>
      </c>
      <c r="D2467" s="76">
        <v>2735004</v>
      </c>
    </row>
    <row r="2468" spans="2:4">
      <c r="B2468" s="75">
        <v>41194</v>
      </c>
      <c r="C2468" s="477">
        <v>109.573662</v>
      </c>
      <c r="D2468" s="76">
        <v>6166264</v>
      </c>
    </row>
    <row r="2469" spans="2:4">
      <c r="B2469" s="75">
        <v>41197</v>
      </c>
      <c r="C2469" s="477">
        <v>109.95985400000001</v>
      </c>
      <c r="D2469" s="76">
        <v>2731356</v>
      </c>
    </row>
    <row r="2470" spans="2:4">
      <c r="B2470" s="75">
        <v>41198</v>
      </c>
      <c r="C2470" s="477">
        <v>110.110535</v>
      </c>
      <c r="D2470" s="76">
        <v>3000956</v>
      </c>
    </row>
    <row r="2471" spans="2:4">
      <c r="B2471" s="75">
        <v>41199</v>
      </c>
      <c r="C2471" s="477">
        <v>109.366463</v>
      </c>
      <c r="D2471" s="76">
        <v>16696820</v>
      </c>
    </row>
    <row r="2472" spans="2:4">
      <c r="B2472" s="75">
        <v>41200</v>
      </c>
      <c r="C2472" s="477">
        <v>113.21890999999999</v>
      </c>
      <c r="D2472" s="76">
        <v>10292964</v>
      </c>
    </row>
    <row r="2473" spans="2:4">
      <c r="B2473" s="75">
        <v>41201</v>
      </c>
      <c r="C2473" s="477">
        <v>114.802429</v>
      </c>
      <c r="D2473" s="76">
        <v>7644600</v>
      </c>
    </row>
    <row r="2474" spans="2:4">
      <c r="B2474" s="75">
        <v>41204</v>
      </c>
      <c r="C2474" s="477">
        <v>115.90239</v>
      </c>
      <c r="D2474" s="76">
        <v>4317840</v>
      </c>
    </row>
    <row r="2475" spans="2:4">
      <c r="B2475" s="75">
        <v>41205</v>
      </c>
      <c r="C2475" s="477">
        <v>115.437752</v>
      </c>
      <c r="D2475" s="76">
        <v>2231456</v>
      </c>
    </row>
    <row r="2476" spans="2:4">
      <c r="B2476" s="75">
        <v>41207</v>
      </c>
      <c r="C2476" s="477">
        <v>115.54209899999999</v>
      </c>
      <c r="D2476" s="76">
        <v>4855128</v>
      </c>
    </row>
    <row r="2477" spans="2:4">
      <c r="B2477" s="75">
        <v>41211</v>
      </c>
      <c r="C2477" s="477">
        <v>115.684296</v>
      </c>
      <c r="D2477" s="76">
        <v>2121740</v>
      </c>
    </row>
    <row r="2478" spans="2:4">
      <c r="B2478" s="75">
        <v>41212</v>
      </c>
      <c r="C2478" s="477">
        <v>115.001572</v>
      </c>
      <c r="D2478" s="76">
        <v>2750208</v>
      </c>
    </row>
    <row r="2479" spans="2:4">
      <c r="B2479" s="75">
        <v>41213</v>
      </c>
      <c r="C2479" s="477">
        <v>115.30497699999999</v>
      </c>
      <c r="D2479" s="76">
        <v>2039356</v>
      </c>
    </row>
    <row r="2480" spans="2:4">
      <c r="B2480" s="75">
        <v>41214</v>
      </c>
      <c r="C2480" s="477">
        <v>115.323959</v>
      </c>
      <c r="D2480" s="76">
        <v>2205924</v>
      </c>
    </row>
    <row r="2481" spans="2:4">
      <c r="B2481" s="75">
        <v>41215</v>
      </c>
      <c r="C2481" s="477">
        <v>116.480797</v>
      </c>
      <c r="D2481" s="76">
        <v>3303096</v>
      </c>
    </row>
    <row r="2482" spans="2:4">
      <c r="B2482" s="75">
        <v>41218</v>
      </c>
      <c r="C2482" s="477">
        <v>116.41445899999999</v>
      </c>
      <c r="D2482" s="76">
        <v>1584520</v>
      </c>
    </row>
    <row r="2483" spans="2:4">
      <c r="B2483" s="75">
        <v>41219</v>
      </c>
      <c r="C2483" s="477">
        <v>115.38092</v>
      </c>
      <c r="D2483" s="76">
        <v>2746680</v>
      </c>
    </row>
    <row r="2484" spans="2:4">
      <c r="B2484" s="75">
        <v>41220</v>
      </c>
      <c r="C2484" s="477">
        <v>116.850624</v>
      </c>
      <c r="D2484" s="76">
        <v>1995328</v>
      </c>
    </row>
    <row r="2485" spans="2:4">
      <c r="B2485" s="75">
        <v>41221</v>
      </c>
      <c r="C2485" s="477">
        <v>117.29628</v>
      </c>
      <c r="D2485" s="76">
        <v>1321904</v>
      </c>
    </row>
    <row r="2486" spans="2:4">
      <c r="B2486" s="75">
        <v>41222</v>
      </c>
      <c r="C2486" s="477">
        <v>116.57563</v>
      </c>
      <c r="D2486" s="76">
        <v>871504</v>
      </c>
    </row>
    <row r="2487" spans="2:4">
      <c r="B2487" s="75">
        <v>41225</v>
      </c>
      <c r="C2487" s="477">
        <v>117.580772</v>
      </c>
      <c r="D2487" s="76">
        <v>1743544</v>
      </c>
    </row>
    <row r="2488" spans="2:4">
      <c r="B2488" s="75">
        <v>41228</v>
      </c>
      <c r="C2488" s="477">
        <v>117.704033</v>
      </c>
      <c r="D2488" s="76">
        <v>9559376</v>
      </c>
    </row>
    <row r="2489" spans="2:4">
      <c r="B2489" s="75">
        <v>41229</v>
      </c>
      <c r="C2489" s="477">
        <v>115.257599</v>
      </c>
      <c r="D2489" s="76">
        <v>3965184</v>
      </c>
    </row>
    <row r="2490" spans="2:4">
      <c r="B2490" s="75">
        <v>41232</v>
      </c>
      <c r="C2490" s="477">
        <v>116.793747</v>
      </c>
      <c r="D2490" s="76">
        <v>2888672</v>
      </c>
    </row>
    <row r="2491" spans="2:4">
      <c r="B2491" s="75">
        <v>41233</v>
      </c>
      <c r="C2491" s="477">
        <v>116.37651099999999</v>
      </c>
      <c r="D2491" s="76">
        <v>2682316</v>
      </c>
    </row>
    <row r="2492" spans="2:4">
      <c r="B2492" s="75">
        <v>41234</v>
      </c>
      <c r="C2492" s="477">
        <v>117.106606</v>
      </c>
      <c r="D2492" s="76">
        <v>4760092</v>
      </c>
    </row>
    <row r="2493" spans="2:4">
      <c r="B2493" s="75">
        <v>41235</v>
      </c>
      <c r="C2493" s="477">
        <v>118.96521799999999</v>
      </c>
      <c r="D2493" s="76">
        <v>3519308</v>
      </c>
    </row>
    <row r="2494" spans="2:4">
      <c r="B2494" s="75">
        <v>41236</v>
      </c>
      <c r="C2494" s="477">
        <v>120.700447</v>
      </c>
      <c r="D2494" s="76">
        <v>6985368</v>
      </c>
    </row>
    <row r="2495" spans="2:4">
      <c r="B2495" s="75">
        <v>41239</v>
      </c>
      <c r="C2495" s="477">
        <v>121.364197</v>
      </c>
      <c r="D2495" s="76">
        <v>5736628</v>
      </c>
    </row>
    <row r="2496" spans="2:4">
      <c r="B2496" s="75">
        <v>41240</v>
      </c>
      <c r="C2496" s="477">
        <v>121.92366800000001</v>
      </c>
      <c r="D2496" s="76">
        <v>4319516</v>
      </c>
    </row>
    <row r="2497" spans="2:4">
      <c r="B2497" s="75">
        <v>41242</v>
      </c>
      <c r="C2497" s="477">
        <v>121.14608800000001</v>
      </c>
      <c r="D2497" s="76">
        <v>7209576</v>
      </c>
    </row>
    <row r="2498" spans="2:4">
      <c r="B2498" s="75">
        <v>41243</v>
      </c>
      <c r="C2498" s="477">
        <v>124.502831</v>
      </c>
      <c r="D2498" s="76">
        <v>41511124</v>
      </c>
    </row>
    <row r="2499" spans="2:4">
      <c r="B2499" s="75">
        <v>41246</v>
      </c>
      <c r="C2499" s="477">
        <v>122.862381</v>
      </c>
      <c r="D2499" s="76">
        <v>3987088</v>
      </c>
    </row>
    <row r="2500" spans="2:4">
      <c r="B2500" s="75">
        <v>41247</v>
      </c>
      <c r="C2500" s="477">
        <v>122.928825</v>
      </c>
      <c r="D2500" s="76">
        <v>3278872</v>
      </c>
    </row>
    <row r="2501" spans="2:4">
      <c r="B2501" s="75">
        <v>41248</v>
      </c>
      <c r="C2501" s="477">
        <v>121.184029</v>
      </c>
      <c r="D2501" s="76">
        <v>3775256</v>
      </c>
    </row>
    <row r="2502" spans="2:4">
      <c r="B2502" s="75">
        <v>41249</v>
      </c>
      <c r="C2502" s="477">
        <v>118.61432600000001</v>
      </c>
      <c r="D2502" s="76">
        <v>3547056</v>
      </c>
    </row>
    <row r="2503" spans="2:4">
      <c r="B2503" s="75">
        <v>41250</v>
      </c>
      <c r="C2503" s="477">
        <v>116.45236199999999</v>
      </c>
      <c r="D2503" s="76">
        <v>5140800</v>
      </c>
    </row>
    <row r="2504" spans="2:4">
      <c r="B2504" s="75">
        <v>41253</v>
      </c>
      <c r="C2504" s="477">
        <v>117.83678399999999</v>
      </c>
      <c r="D2504" s="76">
        <v>2307172</v>
      </c>
    </row>
    <row r="2505" spans="2:4">
      <c r="B2505" s="75">
        <v>41254</v>
      </c>
      <c r="C2505" s="477">
        <v>116.50928500000001</v>
      </c>
      <c r="D2505" s="76">
        <v>3263172</v>
      </c>
    </row>
    <row r="2506" spans="2:4">
      <c r="B2506" s="75">
        <v>41255</v>
      </c>
      <c r="C2506" s="477">
        <v>116.879059</v>
      </c>
      <c r="D2506" s="76">
        <v>5707108</v>
      </c>
    </row>
    <row r="2507" spans="2:4">
      <c r="B2507" s="75">
        <v>41256</v>
      </c>
      <c r="C2507" s="477">
        <v>117.798874</v>
      </c>
      <c r="D2507" s="76">
        <v>3549052</v>
      </c>
    </row>
    <row r="2508" spans="2:4">
      <c r="B2508" s="75">
        <v>41257</v>
      </c>
      <c r="C2508" s="477">
        <v>119.647942</v>
      </c>
      <c r="D2508" s="76">
        <v>3260060</v>
      </c>
    </row>
    <row r="2509" spans="2:4">
      <c r="B2509" s="75">
        <v>41260</v>
      </c>
      <c r="C2509" s="477">
        <v>120.03671300000001</v>
      </c>
      <c r="D2509" s="76">
        <v>4187352</v>
      </c>
    </row>
    <row r="2510" spans="2:4">
      <c r="B2510" s="75">
        <v>41261</v>
      </c>
      <c r="C2510" s="477">
        <v>119.99878699999999</v>
      </c>
      <c r="D2510" s="76">
        <v>2110896</v>
      </c>
    </row>
    <row r="2511" spans="2:4">
      <c r="B2511" s="75">
        <v>41262</v>
      </c>
      <c r="C2511" s="477">
        <v>121.648712</v>
      </c>
      <c r="D2511" s="76">
        <v>4167592</v>
      </c>
    </row>
    <row r="2512" spans="2:4">
      <c r="B2512" s="75">
        <v>41263</v>
      </c>
      <c r="C2512" s="477">
        <v>121.278809</v>
      </c>
      <c r="D2512" s="76">
        <v>1721692</v>
      </c>
    </row>
    <row r="2513" spans="2:4">
      <c r="B2513" s="75">
        <v>41264</v>
      </c>
      <c r="C2513" s="477">
        <v>119.467789</v>
      </c>
      <c r="D2513" s="76">
        <v>1795100</v>
      </c>
    </row>
    <row r="2514" spans="2:4">
      <c r="B2514" s="75">
        <v>41267</v>
      </c>
      <c r="C2514" s="477">
        <v>120.700447</v>
      </c>
      <c r="D2514" s="76">
        <v>1200440</v>
      </c>
    </row>
    <row r="2515" spans="2:4">
      <c r="B2515" s="75">
        <v>41269</v>
      </c>
      <c r="C2515" s="477">
        <v>120.32118199999999</v>
      </c>
      <c r="D2515" s="76">
        <v>1297916</v>
      </c>
    </row>
    <row r="2516" spans="2:4">
      <c r="B2516" s="75">
        <v>41270</v>
      </c>
      <c r="C2516" s="477">
        <v>118.58588399999999</v>
      </c>
      <c r="D2516" s="76">
        <v>3306052</v>
      </c>
    </row>
    <row r="2517" spans="2:4">
      <c r="B2517" s="75">
        <v>41271</v>
      </c>
      <c r="C2517" s="477">
        <v>118.77552799999999</v>
      </c>
      <c r="D2517" s="76">
        <v>1438688</v>
      </c>
    </row>
    <row r="2518" spans="2:4">
      <c r="B2518" s="75">
        <v>41274</v>
      </c>
      <c r="C2518" s="477">
        <v>117.33421300000001</v>
      </c>
      <c r="D2518" s="76">
        <v>2061996</v>
      </c>
    </row>
    <row r="2519" spans="2:4">
      <c r="B2519" s="75">
        <v>41275</v>
      </c>
      <c r="C2519" s="477">
        <v>117.988525</v>
      </c>
      <c r="D2519" s="76">
        <v>1223180</v>
      </c>
    </row>
    <row r="2520" spans="2:4">
      <c r="B2520" s="75">
        <v>41276</v>
      </c>
      <c r="C2520" s="477">
        <v>118.57643899999999</v>
      </c>
      <c r="D2520" s="76">
        <v>2322316</v>
      </c>
    </row>
    <row r="2521" spans="2:4">
      <c r="B2521" s="75">
        <v>41277</v>
      </c>
      <c r="C2521" s="477">
        <v>118.70914500000001</v>
      </c>
      <c r="D2521" s="76">
        <v>4041084</v>
      </c>
    </row>
    <row r="2522" spans="2:4">
      <c r="B2522" s="75">
        <v>41278</v>
      </c>
      <c r="C2522" s="477">
        <v>120.24530799999999</v>
      </c>
      <c r="D2522" s="76">
        <v>4405880</v>
      </c>
    </row>
    <row r="2523" spans="2:4">
      <c r="B2523" s="75">
        <v>41281</v>
      </c>
      <c r="C2523" s="477">
        <v>119.078957</v>
      </c>
      <c r="D2523" s="76">
        <v>1205952</v>
      </c>
    </row>
    <row r="2524" spans="2:4">
      <c r="B2524" s="75">
        <v>41282</v>
      </c>
      <c r="C2524" s="477">
        <v>120.36855300000001</v>
      </c>
      <c r="D2524" s="76">
        <v>2580932</v>
      </c>
    </row>
    <row r="2525" spans="2:4">
      <c r="B2525" s="75">
        <v>41283</v>
      </c>
      <c r="C2525" s="477">
        <v>120.58667</v>
      </c>
      <c r="D2525" s="76">
        <v>2559260</v>
      </c>
    </row>
    <row r="2526" spans="2:4">
      <c r="B2526" s="75">
        <v>41284</v>
      </c>
      <c r="C2526" s="477">
        <v>121.677116</v>
      </c>
      <c r="D2526" s="76">
        <v>3364128</v>
      </c>
    </row>
    <row r="2527" spans="2:4">
      <c r="B2527" s="75">
        <v>41285</v>
      </c>
      <c r="C2527" s="477">
        <v>122.293465</v>
      </c>
      <c r="D2527" s="76">
        <v>6828592</v>
      </c>
    </row>
    <row r="2528" spans="2:4">
      <c r="B2528" s="75">
        <v>41288</v>
      </c>
      <c r="C2528" s="477">
        <v>127.59401699999999</v>
      </c>
      <c r="D2528" s="76">
        <v>12102412</v>
      </c>
    </row>
    <row r="2529" spans="2:4">
      <c r="B2529" s="75">
        <v>41289</v>
      </c>
      <c r="C2529" s="477">
        <v>125.944138</v>
      </c>
      <c r="D2529" s="76">
        <v>4186764</v>
      </c>
    </row>
    <row r="2530" spans="2:4">
      <c r="B2530" s="75">
        <v>41290</v>
      </c>
      <c r="C2530" s="477">
        <v>127.78375200000001</v>
      </c>
      <c r="D2530" s="76">
        <v>10660852</v>
      </c>
    </row>
    <row r="2531" spans="2:4">
      <c r="B2531" s="75">
        <v>41291</v>
      </c>
      <c r="C2531" s="477">
        <v>133.51104699999999</v>
      </c>
      <c r="D2531" s="76">
        <v>29586880</v>
      </c>
    </row>
    <row r="2532" spans="2:4">
      <c r="B2532" s="75">
        <v>41292</v>
      </c>
      <c r="C2532" s="477">
        <v>133.82401999999999</v>
      </c>
      <c r="D2532" s="76">
        <v>8911400</v>
      </c>
    </row>
    <row r="2533" spans="2:4">
      <c r="B2533" s="75">
        <v>41295</v>
      </c>
      <c r="C2533" s="477">
        <v>136.020599</v>
      </c>
      <c r="D2533" s="76">
        <v>4523228</v>
      </c>
    </row>
    <row r="2534" spans="2:4">
      <c r="B2534" s="75">
        <v>41296</v>
      </c>
      <c r="C2534" s="477">
        <v>132.68287699999999</v>
      </c>
      <c r="D2534" s="76">
        <v>2742436</v>
      </c>
    </row>
    <row r="2535" spans="2:4">
      <c r="B2535" s="75">
        <v>41297</v>
      </c>
      <c r="C2535" s="477">
        <v>128.641403</v>
      </c>
      <c r="D2535" s="76">
        <v>11598412</v>
      </c>
    </row>
    <row r="2536" spans="2:4">
      <c r="B2536" s="75">
        <v>41298</v>
      </c>
      <c r="C2536" s="477">
        <v>126.730042</v>
      </c>
      <c r="D2536" s="76">
        <v>4735396</v>
      </c>
    </row>
    <row r="2537" spans="2:4">
      <c r="B2537" s="75">
        <v>41299</v>
      </c>
      <c r="C2537" s="477">
        <v>129.52572599999999</v>
      </c>
      <c r="D2537" s="76">
        <v>5296860</v>
      </c>
    </row>
    <row r="2538" spans="2:4">
      <c r="B2538" s="75">
        <v>41302</v>
      </c>
      <c r="C2538" s="477">
        <v>132.483124</v>
      </c>
      <c r="D2538" s="76">
        <v>7459896</v>
      </c>
    </row>
    <row r="2539" spans="2:4">
      <c r="B2539" s="75">
        <v>41303</v>
      </c>
      <c r="C2539" s="477">
        <v>131.58931000000001</v>
      </c>
      <c r="D2539" s="76">
        <v>5634676</v>
      </c>
    </row>
    <row r="2540" spans="2:4">
      <c r="B2540" s="75">
        <v>41304</v>
      </c>
      <c r="C2540" s="477">
        <v>131.03772000000001</v>
      </c>
      <c r="D2540" s="76">
        <v>4817056</v>
      </c>
    </row>
    <row r="2541" spans="2:4">
      <c r="B2541" s="75">
        <v>41305</v>
      </c>
      <c r="C2541" s="477">
        <v>130.847565</v>
      </c>
      <c r="D2541" s="76">
        <v>9893804</v>
      </c>
    </row>
    <row r="2542" spans="2:4">
      <c r="B2542" s="75">
        <v>41306</v>
      </c>
      <c r="C2542" s="477">
        <v>130.83807400000001</v>
      </c>
      <c r="D2542" s="76">
        <v>2876756</v>
      </c>
    </row>
    <row r="2543" spans="2:4">
      <c r="B2543" s="75">
        <v>41309</v>
      </c>
      <c r="C2543" s="477">
        <v>129.74452199999999</v>
      </c>
      <c r="D2543" s="76">
        <v>2509300</v>
      </c>
    </row>
    <row r="2544" spans="2:4">
      <c r="B2544" s="75">
        <v>41310</v>
      </c>
      <c r="C2544" s="477">
        <v>127.63344600000001</v>
      </c>
      <c r="D2544" s="76">
        <v>3933688</v>
      </c>
    </row>
    <row r="2545" spans="2:4">
      <c r="B2545" s="75">
        <v>41311</v>
      </c>
      <c r="C2545" s="477">
        <v>127.433739</v>
      </c>
      <c r="D2545" s="76">
        <v>11367776</v>
      </c>
    </row>
    <row r="2546" spans="2:4">
      <c r="B2546" s="75">
        <v>41312</v>
      </c>
      <c r="C2546" s="477">
        <v>127.18650100000001</v>
      </c>
      <c r="D2546" s="76">
        <v>4135276</v>
      </c>
    </row>
    <row r="2547" spans="2:4">
      <c r="B2547" s="75">
        <v>41313</v>
      </c>
      <c r="C2547" s="477">
        <v>127.46225</v>
      </c>
      <c r="D2547" s="76">
        <v>6208728</v>
      </c>
    </row>
    <row r="2548" spans="2:4">
      <c r="B2548" s="75">
        <v>41316</v>
      </c>
      <c r="C2548" s="477">
        <v>125.427246</v>
      </c>
      <c r="D2548" s="76">
        <v>17760612</v>
      </c>
    </row>
    <row r="2549" spans="2:4">
      <c r="B2549" s="75">
        <v>41317</v>
      </c>
      <c r="C2549" s="477">
        <v>129.040817</v>
      </c>
      <c r="D2549" s="76">
        <v>4948684</v>
      </c>
    </row>
    <row r="2550" spans="2:4">
      <c r="B2550" s="75">
        <v>41318</v>
      </c>
      <c r="C2550" s="477">
        <v>134.90799000000001</v>
      </c>
      <c r="D2550" s="76">
        <v>11434616</v>
      </c>
    </row>
    <row r="2551" spans="2:4">
      <c r="B2551" s="75">
        <v>41319</v>
      </c>
      <c r="C2551" s="477">
        <v>134.69882200000001</v>
      </c>
      <c r="D2551" s="76">
        <v>9397740</v>
      </c>
    </row>
    <row r="2552" spans="2:4">
      <c r="B2552" s="75">
        <v>41320</v>
      </c>
      <c r="C2552" s="477">
        <v>132.559235</v>
      </c>
      <c r="D2552" s="76">
        <v>5011932</v>
      </c>
    </row>
    <row r="2553" spans="2:4">
      <c r="B2553" s="75">
        <v>41323</v>
      </c>
      <c r="C2553" s="477">
        <v>131.45622299999999</v>
      </c>
      <c r="D2553" s="76">
        <v>3825096</v>
      </c>
    </row>
    <row r="2554" spans="2:4">
      <c r="B2554" s="75">
        <v>41324</v>
      </c>
      <c r="C2554" s="477">
        <v>134.17581200000001</v>
      </c>
      <c r="D2554" s="76">
        <v>2620520</v>
      </c>
    </row>
    <row r="2555" spans="2:4">
      <c r="B2555" s="75">
        <v>41325</v>
      </c>
      <c r="C2555" s="477">
        <v>137.47551000000001</v>
      </c>
      <c r="D2555" s="76">
        <v>15294124</v>
      </c>
    </row>
    <row r="2556" spans="2:4">
      <c r="B2556" s="75">
        <v>41326</v>
      </c>
      <c r="C2556" s="477">
        <v>136.971542</v>
      </c>
      <c r="D2556" s="76">
        <v>8070544</v>
      </c>
    </row>
    <row r="2557" spans="2:4">
      <c r="B2557" s="75">
        <v>41327</v>
      </c>
      <c r="C2557" s="477">
        <v>136.981033</v>
      </c>
      <c r="D2557" s="76">
        <v>4848304</v>
      </c>
    </row>
    <row r="2558" spans="2:4">
      <c r="B2558" s="75">
        <v>41330</v>
      </c>
      <c r="C2558" s="477">
        <v>139.510513</v>
      </c>
      <c r="D2558" s="76">
        <v>3427332</v>
      </c>
    </row>
    <row r="2559" spans="2:4">
      <c r="B2559" s="75">
        <v>41331</v>
      </c>
      <c r="C2559" s="477">
        <v>138.20774800000001</v>
      </c>
      <c r="D2559" s="76">
        <v>4070164</v>
      </c>
    </row>
    <row r="2560" spans="2:4">
      <c r="B2560" s="75">
        <v>41332</v>
      </c>
      <c r="C2560" s="477">
        <v>136.895477</v>
      </c>
      <c r="D2560" s="76">
        <v>2711884</v>
      </c>
    </row>
    <row r="2561" spans="2:4">
      <c r="B2561" s="75">
        <v>41333</v>
      </c>
      <c r="C2561" s="477">
        <v>137.58017000000001</v>
      </c>
      <c r="D2561" s="76">
        <v>5751912</v>
      </c>
    </row>
    <row r="2562" spans="2:4">
      <c r="B2562" s="75">
        <v>41334</v>
      </c>
      <c r="C2562" s="477">
        <v>137.399475</v>
      </c>
      <c r="D2562" s="76">
        <v>4185324</v>
      </c>
    </row>
    <row r="2563" spans="2:4">
      <c r="B2563" s="75">
        <v>41337</v>
      </c>
      <c r="C2563" s="477">
        <v>136.06822199999999</v>
      </c>
      <c r="D2563" s="76">
        <v>3710256</v>
      </c>
    </row>
    <row r="2564" spans="2:4">
      <c r="B2564" s="75">
        <v>41338</v>
      </c>
      <c r="C2564" s="477">
        <v>141.81178299999999</v>
      </c>
      <c r="D2564" s="76">
        <v>7964048</v>
      </c>
    </row>
    <row r="2565" spans="2:4">
      <c r="B2565" s="75">
        <v>41339</v>
      </c>
      <c r="C2565" s="477">
        <v>143.83725000000001</v>
      </c>
      <c r="D2565" s="76">
        <v>4185976</v>
      </c>
    </row>
    <row r="2566" spans="2:4">
      <c r="B2566" s="75">
        <v>41340</v>
      </c>
      <c r="C2566" s="477">
        <v>146.70901499999999</v>
      </c>
      <c r="D2566" s="76">
        <v>7889252</v>
      </c>
    </row>
    <row r="2567" spans="2:4">
      <c r="B2567" s="75">
        <v>41341</v>
      </c>
      <c r="C2567" s="477">
        <v>147.04188500000001</v>
      </c>
      <c r="D2567" s="76">
        <v>12723888</v>
      </c>
    </row>
    <row r="2568" spans="2:4">
      <c r="B2568" s="75">
        <v>41344</v>
      </c>
      <c r="C2568" s="477">
        <v>148.89613299999999</v>
      </c>
      <c r="D2568" s="76">
        <v>10133052</v>
      </c>
    </row>
    <row r="2569" spans="2:4">
      <c r="B2569" s="75">
        <v>41345</v>
      </c>
      <c r="C2569" s="477">
        <v>147.098938</v>
      </c>
      <c r="D2569" s="76">
        <v>4722176</v>
      </c>
    </row>
    <row r="2570" spans="2:4">
      <c r="B2570" s="75">
        <v>41346</v>
      </c>
      <c r="C2570" s="477">
        <v>148.07835399999999</v>
      </c>
      <c r="D2570" s="76">
        <v>6109100</v>
      </c>
    </row>
    <row r="2571" spans="2:4">
      <c r="B2571" s="75">
        <v>41347</v>
      </c>
      <c r="C2571" s="477">
        <v>150.54127500000001</v>
      </c>
      <c r="D2571" s="76">
        <v>5563356</v>
      </c>
    </row>
    <row r="2572" spans="2:4">
      <c r="B2572" s="75">
        <v>41348</v>
      </c>
      <c r="C2572" s="477">
        <v>150.61732499999999</v>
      </c>
      <c r="D2572" s="76">
        <v>5285708</v>
      </c>
    </row>
    <row r="2573" spans="2:4">
      <c r="B2573" s="75">
        <v>41351</v>
      </c>
      <c r="C2573" s="477">
        <v>152.538239</v>
      </c>
      <c r="D2573" s="76">
        <v>5934792</v>
      </c>
    </row>
    <row r="2574" spans="2:4">
      <c r="B2574" s="75">
        <v>41352</v>
      </c>
      <c r="C2574" s="477">
        <v>148.63942</v>
      </c>
      <c r="D2574" s="76">
        <v>6497364</v>
      </c>
    </row>
    <row r="2575" spans="2:4">
      <c r="B2575" s="75">
        <v>41353</v>
      </c>
      <c r="C2575" s="477">
        <v>147.24157700000001</v>
      </c>
      <c r="D2575" s="76">
        <v>10002516</v>
      </c>
    </row>
    <row r="2576" spans="2:4">
      <c r="B2576" s="75">
        <v>41354</v>
      </c>
      <c r="C2576" s="477">
        <v>147.03233299999999</v>
      </c>
      <c r="D2576" s="76">
        <v>4612020</v>
      </c>
    </row>
    <row r="2577" spans="2:4">
      <c r="B2577" s="75">
        <v>41355</v>
      </c>
      <c r="C2577" s="477">
        <v>146.05291700000001</v>
      </c>
      <c r="D2577" s="76">
        <v>4516588</v>
      </c>
    </row>
    <row r="2578" spans="2:4">
      <c r="B2578" s="75">
        <v>41358</v>
      </c>
      <c r="C2578" s="477">
        <v>145.891266</v>
      </c>
      <c r="D2578" s="76">
        <v>5216056</v>
      </c>
    </row>
    <row r="2579" spans="2:4">
      <c r="B2579" s="75">
        <v>41359</v>
      </c>
      <c r="C2579" s="477">
        <v>147.46978799999999</v>
      </c>
      <c r="D2579" s="76">
        <v>3586592</v>
      </c>
    </row>
    <row r="2580" spans="2:4">
      <c r="B2580" s="75">
        <v>41361</v>
      </c>
      <c r="C2580" s="477">
        <v>151.197418</v>
      </c>
      <c r="D2580" s="76">
        <v>24468836</v>
      </c>
    </row>
    <row r="2581" spans="2:4">
      <c r="B2581" s="75">
        <v>41365</v>
      </c>
      <c r="C2581" s="477">
        <v>149.961197</v>
      </c>
      <c r="D2581" s="76">
        <v>1620592</v>
      </c>
    </row>
    <row r="2582" spans="2:4">
      <c r="B2582" s="75">
        <v>41366</v>
      </c>
      <c r="C2582" s="477">
        <v>151.35905500000001</v>
      </c>
      <c r="D2582" s="76">
        <v>2992776</v>
      </c>
    </row>
    <row r="2583" spans="2:4">
      <c r="B2583" s="75">
        <v>41367</v>
      </c>
      <c r="C2583" s="477">
        <v>148.44923399999999</v>
      </c>
      <c r="D2583" s="76">
        <v>4182904</v>
      </c>
    </row>
    <row r="2584" spans="2:4">
      <c r="B2584" s="75">
        <v>41368</v>
      </c>
      <c r="C2584" s="477">
        <v>141.78320299999999</v>
      </c>
      <c r="D2584" s="76">
        <v>6570244</v>
      </c>
    </row>
    <row r="2585" spans="2:4">
      <c r="B2585" s="75">
        <v>41369</v>
      </c>
      <c r="C2585" s="477">
        <v>143.960815</v>
      </c>
      <c r="D2585" s="76">
        <v>5343432</v>
      </c>
    </row>
    <row r="2586" spans="2:4">
      <c r="B2586" s="75">
        <v>41372</v>
      </c>
      <c r="C2586" s="477">
        <v>141.754684</v>
      </c>
      <c r="D2586" s="76">
        <v>3010860</v>
      </c>
    </row>
    <row r="2587" spans="2:4">
      <c r="B2587" s="75">
        <v>41373</v>
      </c>
      <c r="C2587" s="477">
        <v>140.83232100000001</v>
      </c>
      <c r="D2587" s="76">
        <v>4507564</v>
      </c>
    </row>
    <row r="2588" spans="2:4">
      <c r="B2588" s="75">
        <v>41374</v>
      </c>
      <c r="C2588" s="477">
        <v>145.49185199999999</v>
      </c>
      <c r="D2588" s="76">
        <v>3796480</v>
      </c>
    </row>
    <row r="2589" spans="2:4">
      <c r="B2589" s="75">
        <v>41375</v>
      </c>
      <c r="C2589" s="477">
        <v>150.37965399999999</v>
      </c>
      <c r="D2589" s="76">
        <v>5224088</v>
      </c>
    </row>
    <row r="2590" spans="2:4">
      <c r="B2590" s="75">
        <v>41376</v>
      </c>
      <c r="C2590" s="477">
        <v>147.60287500000001</v>
      </c>
      <c r="D2590" s="76">
        <v>9597216</v>
      </c>
    </row>
    <row r="2591" spans="2:4">
      <c r="B2591" s="75">
        <v>41379</v>
      </c>
      <c r="C2591" s="477">
        <v>145.482361</v>
      </c>
      <c r="D2591" s="76">
        <v>9824632</v>
      </c>
    </row>
    <row r="2592" spans="2:4">
      <c r="B2592" s="75">
        <v>41380</v>
      </c>
      <c r="C2592" s="477">
        <v>145.07347100000001</v>
      </c>
      <c r="D2592" s="76">
        <v>7339540</v>
      </c>
    </row>
    <row r="2593" spans="2:4">
      <c r="B2593" s="75">
        <v>41381</v>
      </c>
      <c r="C2593" s="477">
        <v>142.88630699999999</v>
      </c>
      <c r="D2593" s="76">
        <v>28222348</v>
      </c>
    </row>
    <row r="2594" spans="2:4">
      <c r="B2594" s="75">
        <v>41382</v>
      </c>
      <c r="C2594" s="477">
        <v>140.02401699999999</v>
      </c>
      <c r="D2594" s="76">
        <v>9565588</v>
      </c>
    </row>
    <row r="2595" spans="2:4">
      <c r="B2595" s="75">
        <v>41386</v>
      </c>
      <c r="C2595" s="477">
        <v>137.525803</v>
      </c>
      <c r="D2595" s="76">
        <v>11641000</v>
      </c>
    </row>
    <row r="2596" spans="2:4">
      <c r="B2596" s="75">
        <v>41387</v>
      </c>
      <c r="C2596" s="477">
        <v>139.62354999999999</v>
      </c>
      <c r="D2596" s="76">
        <v>8919768</v>
      </c>
    </row>
    <row r="2597" spans="2:4">
      <c r="B2597" s="75">
        <v>41389</v>
      </c>
      <c r="C2597" s="477">
        <v>137.125305</v>
      </c>
      <c r="D2597" s="76">
        <v>7982256</v>
      </c>
    </row>
    <row r="2598" spans="2:4">
      <c r="B2598" s="75">
        <v>41390</v>
      </c>
      <c r="C2598" s="477">
        <v>130.48889199999999</v>
      </c>
      <c r="D2598" s="76">
        <v>14659260</v>
      </c>
    </row>
    <row r="2599" spans="2:4">
      <c r="B2599" s="75">
        <v>41393</v>
      </c>
      <c r="C2599" s="477">
        <v>133.64498900000001</v>
      </c>
      <c r="D2599" s="76">
        <v>7340976</v>
      </c>
    </row>
    <row r="2600" spans="2:4">
      <c r="B2600" s="75">
        <v>41394</v>
      </c>
      <c r="C2600" s="477">
        <v>137.573532</v>
      </c>
      <c r="D2600" s="76">
        <v>7386976</v>
      </c>
    </row>
    <row r="2601" spans="2:4">
      <c r="B2601" s="75">
        <v>41396</v>
      </c>
      <c r="C2601" s="477">
        <v>140.310104</v>
      </c>
      <c r="D2601" s="76">
        <v>13483624</v>
      </c>
    </row>
    <row r="2602" spans="2:4">
      <c r="B2602" s="75">
        <v>41397</v>
      </c>
      <c r="C2602" s="477">
        <v>143.113449</v>
      </c>
      <c r="D2602" s="76">
        <v>9582080</v>
      </c>
    </row>
    <row r="2603" spans="2:4">
      <c r="B2603" s="75">
        <v>41400</v>
      </c>
      <c r="C2603" s="477">
        <v>143.027603</v>
      </c>
      <c r="D2603" s="76">
        <v>6847016</v>
      </c>
    </row>
    <row r="2604" spans="2:4">
      <c r="B2604" s="75">
        <v>41401</v>
      </c>
      <c r="C2604" s="477">
        <v>143.69508400000001</v>
      </c>
      <c r="D2604" s="76">
        <v>7104564</v>
      </c>
    </row>
    <row r="2605" spans="2:4">
      <c r="B2605" s="75">
        <v>41402</v>
      </c>
      <c r="C2605" s="477">
        <v>143.19924900000001</v>
      </c>
      <c r="D2605" s="76">
        <v>4516352</v>
      </c>
    </row>
    <row r="2606" spans="2:4">
      <c r="B2606" s="75">
        <v>41403</v>
      </c>
      <c r="C2606" s="477">
        <v>146.87025499999999</v>
      </c>
      <c r="D2606" s="76">
        <v>8729028</v>
      </c>
    </row>
    <row r="2607" spans="2:4">
      <c r="B2607" s="75">
        <v>41404</v>
      </c>
      <c r="C2607" s="477">
        <v>147.776093</v>
      </c>
      <c r="D2607" s="76">
        <v>5857196</v>
      </c>
    </row>
    <row r="2608" spans="2:4">
      <c r="B2608" s="75">
        <v>41407</v>
      </c>
      <c r="C2608" s="477">
        <v>144.62948600000001</v>
      </c>
      <c r="D2608" s="76">
        <v>3741036</v>
      </c>
    </row>
    <row r="2609" spans="2:4">
      <c r="B2609" s="75">
        <v>41408</v>
      </c>
      <c r="C2609" s="477">
        <v>142.093155</v>
      </c>
      <c r="D2609" s="76">
        <v>5783876</v>
      </c>
    </row>
    <row r="2610" spans="2:4">
      <c r="B2610" s="75">
        <v>41409</v>
      </c>
      <c r="C2610" s="477">
        <v>142.178955</v>
      </c>
      <c r="D2610" s="76">
        <v>6634336</v>
      </c>
    </row>
    <row r="2611" spans="2:4">
      <c r="B2611" s="75">
        <v>41410</v>
      </c>
      <c r="C2611" s="477">
        <v>140.91082800000001</v>
      </c>
      <c r="D2611" s="76">
        <v>3496504</v>
      </c>
    </row>
    <row r="2612" spans="2:4">
      <c r="B2612" s="75">
        <v>41411</v>
      </c>
      <c r="C2612" s="477">
        <v>137.29695100000001</v>
      </c>
      <c r="D2612" s="76">
        <v>6403588</v>
      </c>
    </row>
    <row r="2613" spans="2:4">
      <c r="B2613" s="75">
        <v>41414</v>
      </c>
      <c r="C2613" s="477">
        <v>138.79399100000001</v>
      </c>
      <c r="D2613" s="76">
        <v>3265484</v>
      </c>
    </row>
    <row r="2614" spans="2:4">
      <c r="B2614" s="75">
        <v>41415</v>
      </c>
      <c r="C2614" s="477">
        <v>140.48170500000001</v>
      </c>
      <c r="D2614" s="76">
        <v>4222380</v>
      </c>
    </row>
    <row r="2615" spans="2:4">
      <c r="B2615" s="75">
        <v>41416</v>
      </c>
      <c r="C2615" s="477">
        <v>141.81663499999999</v>
      </c>
      <c r="D2615" s="76">
        <v>4347576</v>
      </c>
    </row>
    <row r="2616" spans="2:4">
      <c r="B2616" s="75">
        <v>41417</v>
      </c>
      <c r="C2616" s="477">
        <v>140.519882</v>
      </c>
      <c r="D2616" s="76">
        <v>4821008</v>
      </c>
    </row>
    <row r="2617" spans="2:4">
      <c r="B2617" s="75">
        <v>41418</v>
      </c>
      <c r="C2617" s="477">
        <v>140.65335099999999</v>
      </c>
      <c r="D2617" s="76">
        <v>2910452</v>
      </c>
    </row>
    <row r="2618" spans="2:4">
      <c r="B2618" s="75">
        <v>41421</v>
      </c>
      <c r="C2618" s="477">
        <v>141.44477800000001</v>
      </c>
      <c r="D2618" s="76">
        <v>2576904</v>
      </c>
    </row>
    <row r="2619" spans="2:4">
      <c r="B2619" s="75">
        <v>41422</v>
      </c>
      <c r="C2619" s="477">
        <v>142.04544100000001</v>
      </c>
      <c r="D2619" s="76">
        <v>2901148</v>
      </c>
    </row>
    <row r="2620" spans="2:4">
      <c r="B2620" s="75">
        <v>41423</v>
      </c>
      <c r="C2620" s="477">
        <v>142.550827</v>
      </c>
      <c r="D2620" s="76">
        <v>4270132</v>
      </c>
    </row>
    <row r="2621" spans="2:4">
      <c r="B2621" s="75">
        <v>41424</v>
      </c>
      <c r="C2621" s="477">
        <v>141.50196800000001</v>
      </c>
      <c r="D2621" s="76">
        <v>4277368</v>
      </c>
    </row>
    <row r="2622" spans="2:4">
      <c r="B2622" s="75">
        <v>41425</v>
      </c>
      <c r="C2622" s="477">
        <v>142.04544100000001</v>
      </c>
      <c r="D2622" s="76">
        <v>5051248</v>
      </c>
    </row>
    <row r="2623" spans="2:4">
      <c r="B2623" s="75">
        <v>41428</v>
      </c>
      <c r="C2623" s="477">
        <v>141.530609</v>
      </c>
      <c r="D2623" s="76">
        <v>2848988</v>
      </c>
    </row>
    <row r="2624" spans="2:4">
      <c r="B2624" s="75">
        <v>41429</v>
      </c>
      <c r="C2624" s="477">
        <v>140.281509</v>
      </c>
      <c r="D2624" s="76">
        <v>1948328</v>
      </c>
    </row>
    <row r="2625" spans="2:4">
      <c r="B2625" s="75">
        <v>41430</v>
      </c>
      <c r="C2625" s="477">
        <v>138.60330200000001</v>
      </c>
      <c r="D2625" s="76">
        <v>1839204</v>
      </c>
    </row>
    <row r="2626" spans="2:4">
      <c r="B2626" s="75">
        <v>41431</v>
      </c>
      <c r="C2626" s="477">
        <v>142.57942199999999</v>
      </c>
      <c r="D2626" s="76">
        <v>3382144</v>
      </c>
    </row>
    <row r="2627" spans="2:4">
      <c r="B2627" s="75">
        <v>41432</v>
      </c>
      <c r="C2627" s="477">
        <v>141.92150899999999</v>
      </c>
      <c r="D2627" s="76">
        <v>3713360</v>
      </c>
    </row>
    <row r="2628" spans="2:4">
      <c r="B2628" s="75">
        <v>41435</v>
      </c>
      <c r="C2628" s="477">
        <v>143.68553199999999</v>
      </c>
      <c r="D2628" s="76">
        <v>7422292</v>
      </c>
    </row>
    <row r="2629" spans="2:4">
      <c r="B2629" s="75">
        <v>41436</v>
      </c>
      <c r="C2629" s="477">
        <v>144.11459400000001</v>
      </c>
      <c r="D2629" s="76">
        <v>6363000</v>
      </c>
    </row>
    <row r="2630" spans="2:4">
      <c r="B2630" s="75">
        <v>41437</v>
      </c>
      <c r="C2630" s="477">
        <v>145.630707</v>
      </c>
      <c r="D2630" s="76">
        <v>4490080</v>
      </c>
    </row>
    <row r="2631" spans="2:4">
      <c r="B2631" s="75">
        <v>41438</v>
      </c>
      <c r="C2631" s="477">
        <v>144.467422</v>
      </c>
      <c r="D2631" s="76">
        <v>6391744</v>
      </c>
    </row>
    <row r="2632" spans="2:4">
      <c r="B2632" s="75">
        <v>41439</v>
      </c>
      <c r="C2632" s="477">
        <v>145.64022800000001</v>
      </c>
      <c r="D2632" s="76">
        <v>3832808</v>
      </c>
    </row>
    <row r="2633" spans="2:4">
      <c r="B2633" s="75">
        <v>41442</v>
      </c>
      <c r="C2633" s="477">
        <v>148.043091</v>
      </c>
      <c r="D2633" s="76">
        <v>4248740</v>
      </c>
    </row>
    <row r="2634" spans="2:4">
      <c r="B2634" s="75">
        <v>41443</v>
      </c>
      <c r="C2634" s="477">
        <v>148.71057099999999</v>
      </c>
      <c r="D2634" s="76">
        <v>3965100</v>
      </c>
    </row>
    <row r="2635" spans="2:4">
      <c r="B2635" s="75">
        <v>41444</v>
      </c>
      <c r="C2635" s="477">
        <v>148.701019</v>
      </c>
      <c r="D2635" s="76">
        <v>4030392</v>
      </c>
    </row>
    <row r="2636" spans="2:4">
      <c r="B2636" s="75">
        <v>41445</v>
      </c>
      <c r="C2636" s="477">
        <v>144.90600599999999</v>
      </c>
      <c r="D2636" s="76">
        <v>3152420</v>
      </c>
    </row>
    <row r="2637" spans="2:4">
      <c r="B2637" s="75">
        <v>41446</v>
      </c>
      <c r="C2637" s="477">
        <v>144.696259</v>
      </c>
      <c r="D2637" s="76">
        <v>2996392</v>
      </c>
    </row>
    <row r="2638" spans="2:4">
      <c r="B2638" s="75">
        <v>41449</v>
      </c>
      <c r="C2638" s="477">
        <v>145.07766699999999</v>
      </c>
      <c r="D2638" s="76">
        <v>3464660</v>
      </c>
    </row>
    <row r="2639" spans="2:4">
      <c r="B2639" s="75">
        <v>41450</v>
      </c>
      <c r="C2639" s="477">
        <v>143.227859</v>
      </c>
      <c r="D2639" s="76">
        <v>3422596</v>
      </c>
    </row>
    <row r="2640" spans="2:4">
      <c r="B2640" s="75">
        <v>41451</v>
      </c>
      <c r="C2640" s="477">
        <v>146.279053</v>
      </c>
      <c r="D2640" s="76">
        <v>3512944</v>
      </c>
    </row>
    <row r="2641" spans="2:4">
      <c r="B2641" s="75">
        <v>41452</v>
      </c>
      <c r="C2641" s="477">
        <v>151.68554700000001</v>
      </c>
      <c r="D2641" s="76">
        <v>7696940</v>
      </c>
    </row>
    <row r="2642" spans="2:4">
      <c r="B2642" s="75">
        <v>41453</v>
      </c>
      <c r="C2642" s="477">
        <v>147.98587000000001</v>
      </c>
      <c r="D2642" s="76">
        <v>6568320</v>
      </c>
    </row>
    <row r="2643" spans="2:4">
      <c r="B2643" s="75">
        <v>41456</v>
      </c>
      <c r="C2643" s="477">
        <v>144.62948600000001</v>
      </c>
      <c r="D2643" s="76">
        <v>2742568</v>
      </c>
    </row>
    <row r="2644" spans="2:4">
      <c r="B2644" s="75">
        <v>41457</v>
      </c>
      <c r="C2644" s="477">
        <v>146.09790000000001</v>
      </c>
      <c r="D2644" s="76">
        <v>2463896</v>
      </c>
    </row>
    <row r="2645" spans="2:4">
      <c r="B2645" s="75">
        <v>41458</v>
      </c>
      <c r="C2645" s="477">
        <v>146.40304599999999</v>
      </c>
      <c r="D2645" s="76">
        <v>3266880</v>
      </c>
    </row>
    <row r="2646" spans="2:4">
      <c r="B2646" s="75">
        <v>41459</v>
      </c>
      <c r="C2646" s="477">
        <v>152.51509100000001</v>
      </c>
      <c r="D2646" s="76">
        <v>6883720</v>
      </c>
    </row>
    <row r="2647" spans="2:4">
      <c r="B2647" s="75">
        <v>41460</v>
      </c>
      <c r="C2647" s="477">
        <v>151.73320000000001</v>
      </c>
      <c r="D2647" s="76">
        <v>2890504</v>
      </c>
    </row>
    <row r="2648" spans="2:4">
      <c r="B2648" s="75">
        <v>41463</v>
      </c>
      <c r="C2648" s="477">
        <v>156.14804100000001</v>
      </c>
      <c r="D2648" s="76">
        <v>4591276</v>
      </c>
    </row>
    <row r="2649" spans="2:4">
      <c r="B2649" s="75">
        <v>41464</v>
      </c>
      <c r="C2649" s="477">
        <v>156.90130600000001</v>
      </c>
      <c r="D2649" s="76">
        <v>3513816</v>
      </c>
    </row>
    <row r="2650" spans="2:4">
      <c r="B2650" s="75">
        <v>41465</v>
      </c>
      <c r="C2650" s="477">
        <v>160.11459400000001</v>
      </c>
      <c r="D2650" s="76">
        <v>4127192</v>
      </c>
    </row>
    <row r="2651" spans="2:4">
      <c r="B2651" s="75">
        <v>41466</v>
      </c>
      <c r="C2651" s="477">
        <v>160.314896</v>
      </c>
      <c r="D2651" s="76">
        <v>3493012</v>
      </c>
    </row>
    <row r="2652" spans="2:4">
      <c r="B2652" s="75">
        <v>41467</v>
      </c>
      <c r="C2652" s="477">
        <v>164.500809</v>
      </c>
      <c r="D2652" s="76">
        <v>4853628</v>
      </c>
    </row>
    <row r="2653" spans="2:4">
      <c r="B2653" s="75">
        <v>41470</v>
      </c>
      <c r="C2653" s="477">
        <v>166.91322299999999</v>
      </c>
      <c r="D2653" s="76">
        <v>3786484</v>
      </c>
    </row>
    <row r="2654" spans="2:4">
      <c r="B2654" s="75">
        <v>41471</v>
      </c>
      <c r="C2654" s="477">
        <v>167.24696399999999</v>
      </c>
      <c r="D2654" s="76">
        <v>3098124</v>
      </c>
    </row>
    <row r="2655" spans="2:4">
      <c r="B2655" s="75">
        <v>41472</v>
      </c>
      <c r="C2655" s="477">
        <v>166.91322299999999</v>
      </c>
      <c r="D2655" s="76">
        <v>3321512</v>
      </c>
    </row>
    <row r="2656" spans="2:4">
      <c r="B2656" s="75">
        <v>41473</v>
      </c>
      <c r="C2656" s="477">
        <v>163.78573600000001</v>
      </c>
      <c r="D2656" s="76">
        <v>4242288</v>
      </c>
    </row>
    <row r="2657" spans="2:4">
      <c r="B2657" s="75">
        <v>41474</v>
      </c>
      <c r="C2657" s="477">
        <v>170.15519699999999</v>
      </c>
      <c r="D2657" s="76">
        <v>9537080</v>
      </c>
    </row>
    <row r="2658" spans="2:4">
      <c r="B2658" s="75">
        <v>41477</v>
      </c>
      <c r="C2658" s="477">
        <v>169.773788</v>
      </c>
      <c r="D2658" s="76">
        <v>3851664</v>
      </c>
    </row>
    <row r="2659" spans="2:4">
      <c r="B2659" s="75">
        <v>41478</v>
      </c>
      <c r="C2659" s="477">
        <v>171.71893299999999</v>
      </c>
      <c r="D2659" s="76">
        <v>4931300</v>
      </c>
    </row>
    <row r="2660" spans="2:4">
      <c r="B2660" s="75">
        <v>41479</v>
      </c>
      <c r="C2660" s="477">
        <v>171.652176</v>
      </c>
      <c r="D2660" s="76">
        <v>3090068</v>
      </c>
    </row>
    <row r="2661" spans="2:4">
      <c r="B2661" s="75">
        <v>41480</v>
      </c>
      <c r="C2661" s="477">
        <v>172.09082000000001</v>
      </c>
      <c r="D2661" s="76">
        <v>4243444</v>
      </c>
    </row>
    <row r="2662" spans="2:4">
      <c r="B2662" s="75">
        <v>41481</v>
      </c>
      <c r="C2662" s="477">
        <v>172.35780299999999</v>
      </c>
      <c r="D2662" s="76">
        <v>5295436</v>
      </c>
    </row>
    <row r="2663" spans="2:4">
      <c r="B2663" s="75">
        <v>41484</v>
      </c>
      <c r="C2663" s="477">
        <v>171.022919</v>
      </c>
      <c r="D2663" s="76">
        <v>3827536</v>
      </c>
    </row>
    <row r="2664" spans="2:4">
      <c r="B2664" s="75">
        <v>41485</v>
      </c>
      <c r="C2664" s="477">
        <v>172.71060199999999</v>
      </c>
      <c r="D2664" s="76">
        <v>6222296</v>
      </c>
    </row>
    <row r="2665" spans="2:4">
      <c r="B2665" s="75">
        <v>41486</v>
      </c>
      <c r="C2665" s="477">
        <v>178.79405199999999</v>
      </c>
      <c r="D2665" s="76">
        <v>16167372</v>
      </c>
    </row>
    <row r="2666" spans="2:4">
      <c r="B2666" s="75">
        <v>41487</v>
      </c>
      <c r="C2666" s="477">
        <v>177.487717</v>
      </c>
      <c r="D2666" s="76">
        <v>6363796</v>
      </c>
    </row>
    <row r="2667" spans="2:4">
      <c r="B2667" s="75">
        <v>41488</v>
      </c>
      <c r="C2667" s="477">
        <v>178.488922</v>
      </c>
      <c r="D2667" s="76">
        <v>5528720</v>
      </c>
    </row>
    <row r="2668" spans="2:4">
      <c r="B2668" s="75">
        <v>41491</v>
      </c>
      <c r="C2668" s="477">
        <v>181.10157799999999</v>
      </c>
      <c r="D2668" s="76">
        <v>4003976</v>
      </c>
    </row>
    <row r="2669" spans="2:4">
      <c r="B2669" s="75">
        <v>41492</v>
      </c>
      <c r="C2669" s="477">
        <v>180.10987900000001</v>
      </c>
      <c r="D2669" s="76">
        <v>3769488</v>
      </c>
    </row>
    <row r="2670" spans="2:4">
      <c r="B2670" s="75">
        <v>41493</v>
      </c>
      <c r="C2670" s="477">
        <v>172.89172400000001</v>
      </c>
      <c r="D2670" s="76">
        <v>5661036</v>
      </c>
    </row>
    <row r="2671" spans="2:4">
      <c r="B2671" s="75">
        <v>41494</v>
      </c>
      <c r="C2671" s="477">
        <v>172.75830099999999</v>
      </c>
      <c r="D2671" s="76">
        <v>5307584</v>
      </c>
    </row>
    <row r="2672" spans="2:4">
      <c r="B2672" s="75">
        <v>41498</v>
      </c>
      <c r="C2672" s="477">
        <v>177.99307300000001</v>
      </c>
      <c r="D2672" s="76">
        <v>4591444</v>
      </c>
    </row>
    <row r="2673" spans="2:4">
      <c r="B2673" s="75">
        <v>41499</v>
      </c>
      <c r="C2673" s="477">
        <v>179.37570199999999</v>
      </c>
      <c r="D2673" s="76">
        <v>3725304</v>
      </c>
    </row>
    <row r="2674" spans="2:4">
      <c r="B2674" s="75">
        <v>41500</v>
      </c>
      <c r="C2674" s="477">
        <v>175.48530600000001</v>
      </c>
      <c r="D2674" s="76">
        <v>5897512</v>
      </c>
    </row>
    <row r="2675" spans="2:4">
      <c r="B2675" s="75">
        <v>41502</v>
      </c>
      <c r="C2675" s="477">
        <v>175.637924</v>
      </c>
      <c r="D2675" s="76">
        <v>8401384</v>
      </c>
    </row>
    <row r="2676" spans="2:4">
      <c r="B2676" s="75">
        <v>41505</v>
      </c>
      <c r="C2676" s="477">
        <v>177.63076799999999</v>
      </c>
      <c r="D2676" s="76">
        <v>5959248</v>
      </c>
    </row>
    <row r="2677" spans="2:4">
      <c r="B2677" s="75">
        <v>41506</v>
      </c>
      <c r="C2677" s="477">
        <v>171.471024</v>
      </c>
      <c r="D2677" s="76">
        <v>5191016</v>
      </c>
    </row>
    <row r="2678" spans="2:4">
      <c r="B2678" s="75">
        <v>41507</v>
      </c>
      <c r="C2678" s="477">
        <v>168.94422900000001</v>
      </c>
      <c r="D2678" s="76">
        <v>5213524</v>
      </c>
    </row>
    <row r="2679" spans="2:4">
      <c r="B2679" s="75">
        <v>41508</v>
      </c>
      <c r="C2679" s="477">
        <v>172.08128400000001</v>
      </c>
      <c r="D2679" s="76">
        <v>4733996</v>
      </c>
    </row>
    <row r="2680" spans="2:4">
      <c r="B2680" s="75">
        <v>41509</v>
      </c>
      <c r="C2680" s="477">
        <v>180.47216800000001</v>
      </c>
      <c r="D2680" s="76">
        <v>7902228</v>
      </c>
    </row>
    <row r="2681" spans="2:4">
      <c r="B2681" s="75">
        <v>41512</v>
      </c>
      <c r="C2681" s="477">
        <v>180.128906</v>
      </c>
      <c r="D2681" s="76">
        <v>5192304</v>
      </c>
    </row>
    <row r="2682" spans="2:4">
      <c r="B2682" s="75">
        <v>41513</v>
      </c>
      <c r="C2682" s="477">
        <v>180.72966</v>
      </c>
      <c r="D2682" s="76">
        <v>3159176</v>
      </c>
    </row>
    <row r="2683" spans="2:4">
      <c r="B2683" s="75">
        <v>41514</v>
      </c>
      <c r="C2683" s="477">
        <v>186.91802999999999</v>
      </c>
      <c r="D2683" s="76">
        <v>6561592</v>
      </c>
    </row>
    <row r="2684" spans="2:4">
      <c r="B2684" s="75">
        <v>41515</v>
      </c>
      <c r="C2684" s="477">
        <v>194.06938199999999</v>
      </c>
      <c r="D2684" s="76">
        <v>9258668</v>
      </c>
    </row>
    <row r="2685" spans="2:4">
      <c r="B2685" s="75">
        <v>41516</v>
      </c>
      <c r="C2685" s="477">
        <v>198.41743500000001</v>
      </c>
      <c r="D2685" s="76">
        <v>6049048</v>
      </c>
    </row>
    <row r="2686" spans="2:4">
      <c r="B2686" s="75">
        <v>41519</v>
      </c>
      <c r="C2686" s="477">
        <v>198.016907</v>
      </c>
      <c r="D2686" s="76">
        <v>3931360</v>
      </c>
    </row>
    <row r="2687" spans="2:4">
      <c r="B2687" s="75">
        <v>41520</v>
      </c>
      <c r="C2687" s="477">
        <v>195.251755</v>
      </c>
      <c r="D2687" s="76">
        <v>4718252</v>
      </c>
    </row>
    <row r="2688" spans="2:4">
      <c r="B2688" s="75">
        <v>41521</v>
      </c>
      <c r="C2688" s="477">
        <v>198.198151</v>
      </c>
      <c r="D2688" s="76">
        <v>6988140</v>
      </c>
    </row>
    <row r="2689" spans="2:4">
      <c r="B2689" s="75">
        <v>41522</v>
      </c>
      <c r="C2689" s="477">
        <v>194.49847399999999</v>
      </c>
      <c r="D2689" s="76">
        <v>5768332</v>
      </c>
    </row>
    <row r="2690" spans="2:4">
      <c r="B2690" s="75">
        <v>41523</v>
      </c>
      <c r="C2690" s="477">
        <v>193.935913</v>
      </c>
      <c r="D2690" s="76">
        <v>5481388</v>
      </c>
    </row>
    <row r="2691" spans="2:4">
      <c r="B2691" s="75">
        <v>41527</v>
      </c>
      <c r="C2691" s="477">
        <v>202.65110799999999</v>
      </c>
      <c r="D2691" s="76">
        <v>8011760</v>
      </c>
    </row>
    <row r="2692" spans="2:4">
      <c r="B2692" s="75">
        <v>41528</v>
      </c>
      <c r="C2692" s="477">
        <v>203.39477500000001</v>
      </c>
      <c r="D2692" s="76">
        <v>4176852</v>
      </c>
    </row>
    <row r="2693" spans="2:4">
      <c r="B2693" s="75">
        <v>41529</v>
      </c>
      <c r="C2693" s="477">
        <v>204.882248</v>
      </c>
      <c r="D2693" s="76">
        <v>5773264</v>
      </c>
    </row>
    <row r="2694" spans="2:4">
      <c r="B2694" s="75">
        <v>41530</v>
      </c>
      <c r="C2694" s="477">
        <v>199.42817700000001</v>
      </c>
      <c r="D2694" s="76">
        <v>6290308</v>
      </c>
    </row>
    <row r="2695" spans="2:4">
      <c r="B2695" s="75">
        <v>41533</v>
      </c>
      <c r="C2695" s="477">
        <v>190.01701399999999</v>
      </c>
      <c r="D2695" s="76">
        <v>10046268</v>
      </c>
    </row>
    <row r="2696" spans="2:4">
      <c r="B2696" s="75">
        <v>41534</v>
      </c>
      <c r="C2696" s="477">
        <v>197.78810100000001</v>
      </c>
      <c r="D2696" s="76">
        <v>3625604</v>
      </c>
    </row>
    <row r="2697" spans="2:4">
      <c r="B2697" s="75">
        <v>41535</v>
      </c>
      <c r="C2697" s="477">
        <v>196.19572400000001</v>
      </c>
      <c r="D2697" s="76">
        <v>3725976</v>
      </c>
    </row>
    <row r="2698" spans="2:4">
      <c r="B2698" s="75">
        <v>41536</v>
      </c>
      <c r="C2698" s="477">
        <v>195.28038000000001</v>
      </c>
      <c r="D2698" s="76">
        <v>5247480</v>
      </c>
    </row>
    <row r="2699" spans="2:4">
      <c r="B2699" s="75">
        <v>41537</v>
      </c>
      <c r="C2699" s="477">
        <v>202.48893699999999</v>
      </c>
      <c r="D2699" s="76">
        <v>4133648</v>
      </c>
    </row>
    <row r="2700" spans="2:4">
      <c r="B2700" s="75">
        <v>41540</v>
      </c>
      <c r="C2700" s="477">
        <v>208.05749499999999</v>
      </c>
      <c r="D2700" s="76">
        <v>5997308</v>
      </c>
    </row>
    <row r="2701" spans="2:4">
      <c r="B2701" s="75">
        <v>41541</v>
      </c>
      <c r="C2701" s="477">
        <v>204.548508</v>
      </c>
      <c r="D2701" s="76">
        <v>5725484</v>
      </c>
    </row>
    <row r="2702" spans="2:4">
      <c r="B2702" s="75">
        <v>41542</v>
      </c>
      <c r="C2702" s="477">
        <v>202.71777299999999</v>
      </c>
      <c r="D2702" s="76">
        <v>5015716</v>
      </c>
    </row>
    <row r="2703" spans="2:4">
      <c r="B2703" s="75">
        <v>41543</v>
      </c>
      <c r="C2703" s="477">
        <v>200.66776999999999</v>
      </c>
      <c r="D2703" s="76">
        <v>6380440</v>
      </c>
    </row>
    <row r="2704" spans="2:4">
      <c r="B2704" s="75">
        <v>41544</v>
      </c>
      <c r="C2704" s="477">
        <v>204.577225</v>
      </c>
      <c r="D2704" s="76">
        <v>4014632</v>
      </c>
    </row>
    <row r="2705" spans="2:4">
      <c r="B2705" s="75">
        <v>41547</v>
      </c>
      <c r="C2705" s="477">
        <v>207.33279400000001</v>
      </c>
      <c r="D2705" s="76">
        <v>5254356</v>
      </c>
    </row>
    <row r="2706" spans="2:4">
      <c r="B2706" s="75">
        <v>41548</v>
      </c>
      <c r="C2706" s="477">
        <v>204.262497</v>
      </c>
      <c r="D2706" s="76">
        <v>2051744</v>
      </c>
    </row>
    <row r="2707" spans="2:4">
      <c r="B2707" s="75">
        <v>41550</v>
      </c>
      <c r="C2707" s="477">
        <v>210.65107699999999</v>
      </c>
      <c r="D2707" s="76">
        <v>8287912</v>
      </c>
    </row>
    <row r="2708" spans="2:4">
      <c r="B2708" s="75">
        <v>41551</v>
      </c>
      <c r="C2708" s="477">
        <v>209.163544</v>
      </c>
      <c r="D2708" s="76">
        <v>5397444</v>
      </c>
    </row>
    <row r="2709" spans="2:4">
      <c r="B2709" s="75">
        <v>41554</v>
      </c>
      <c r="C2709" s="477">
        <v>213.46388200000001</v>
      </c>
      <c r="D2709" s="76">
        <v>5895704</v>
      </c>
    </row>
    <row r="2710" spans="2:4">
      <c r="B2710" s="75">
        <v>41555</v>
      </c>
      <c r="C2710" s="477">
        <v>211.041977</v>
      </c>
      <c r="D2710" s="76">
        <v>2544784</v>
      </c>
    </row>
    <row r="2711" spans="2:4">
      <c r="B2711" s="75">
        <v>41556</v>
      </c>
      <c r="C2711" s="477">
        <v>212.02420000000001</v>
      </c>
      <c r="D2711" s="76">
        <v>5126556</v>
      </c>
    </row>
    <row r="2712" spans="2:4">
      <c r="B2712" s="75">
        <v>41557</v>
      </c>
      <c r="C2712" s="477">
        <v>213.139679</v>
      </c>
      <c r="D2712" s="76">
        <v>5806820</v>
      </c>
    </row>
    <row r="2713" spans="2:4">
      <c r="B2713" s="75">
        <v>41558</v>
      </c>
      <c r="C2713" s="477">
        <v>220.729736</v>
      </c>
      <c r="D2713" s="76">
        <v>10934984</v>
      </c>
    </row>
    <row r="2714" spans="2:4">
      <c r="B2714" s="75">
        <v>41561</v>
      </c>
      <c r="C2714" s="477">
        <v>221.187363</v>
      </c>
      <c r="D2714" s="76">
        <v>6419404</v>
      </c>
    </row>
    <row r="2715" spans="2:4">
      <c r="B2715" s="75">
        <v>41562</v>
      </c>
      <c r="C2715" s="477">
        <v>221.43540999999999</v>
      </c>
      <c r="D2715" s="76">
        <v>5579340</v>
      </c>
    </row>
    <row r="2716" spans="2:4">
      <c r="B2716" s="75">
        <v>41564</v>
      </c>
      <c r="C2716" s="477">
        <v>206.54141200000001</v>
      </c>
      <c r="D2716" s="76">
        <v>16121608</v>
      </c>
    </row>
    <row r="2717" spans="2:4">
      <c r="B2717" s="75">
        <v>41565</v>
      </c>
      <c r="C2717" s="477">
        <v>210.26959199999999</v>
      </c>
      <c r="D2717" s="76">
        <v>7820096</v>
      </c>
    </row>
    <row r="2718" spans="2:4">
      <c r="B2718" s="75">
        <v>41568</v>
      </c>
      <c r="C2718" s="477">
        <v>206.74160800000001</v>
      </c>
      <c r="D2718" s="76">
        <v>8981476</v>
      </c>
    </row>
    <row r="2719" spans="2:4">
      <c r="B2719" s="75">
        <v>41569</v>
      </c>
      <c r="C2719" s="477">
        <v>211.861862</v>
      </c>
      <c r="D2719" s="76">
        <v>5073020</v>
      </c>
    </row>
    <row r="2720" spans="2:4">
      <c r="B2720" s="75">
        <v>41570</v>
      </c>
      <c r="C2720" s="477">
        <v>211.43199200000001</v>
      </c>
      <c r="D2720" s="76">
        <v>4021456</v>
      </c>
    </row>
    <row r="2721" spans="2:4">
      <c r="B2721" s="75">
        <v>41571</v>
      </c>
      <c r="C2721" s="477">
        <v>201.49711600000001</v>
      </c>
      <c r="D2721" s="76">
        <v>7210448</v>
      </c>
    </row>
    <row r="2722" spans="2:4">
      <c r="B2722" s="75">
        <v>41572</v>
      </c>
      <c r="C2722" s="477">
        <v>206.10157799999999</v>
      </c>
      <c r="D2722" s="76">
        <v>6109920</v>
      </c>
    </row>
    <row r="2723" spans="2:4">
      <c r="B2723" s="75">
        <v>41575</v>
      </c>
      <c r="C2723" s="477">
        <v>203.06381200000001</v>
      </c>
      <c r="D2723" s="76">
        <v>3539636</v>
      </c>
    </row>
    <row r="2724" spans="2:4">
      <c r="B2724" s="75">
        <v>41576</v>
      </c>
      <c r="C2724" s="477">
        <v>206.455063</v>
      </c>
      <c r="D2724" s="76">
        <v>4523612</v>
      </c>
    </row>
    <row r="2725" spans="2:4">
      <c r="B2725" s="75">
        <v>41577</v>
      </c>
      <c r="C2725" s="477">
        <v>207.47721899999999</v>
      </c>
      <c r="D2725" s="76">
        <v>3709464</v>
      </c>
    </row>
    <row r="2726" spans="2:4">
      <c r="B2726" s="75">
        <v>41578</v>
      </c>
      <c r="C2726" s="477">
        <v>209.27307099999999</v>
      </c>
      <c r="D2726" s="76">
        <v>7494488</v>
      </c>
    </row>
    <row r="2727" spans="2:4">
      <c r="B2727" s="75">
        <v>41579</v>
      </c>
      <c r="C2727" s="477">
        <v>210.75375399999999</v>
      </c>
      <c r="D2727" s="76">
        <v>5212456</v>
      </c>
    </row>
    <row r="2728" spans="2:4">
      <c r="B2728" s="75">
        <v>41583</v>
      </c>
      <c r="C2728" s="477">
        <v>210.35261499999999</v>
      </c>
      <c r="D2728" s="76">
        <v>3171148</v>
      </c>
    </row>
    <row r="2729" spans="2:4">
      <c r="B2729" s="75">
        <v>41584</v>
      </c>
      <c r="C2729" s="477">
        <v>206.92311100000001</v>
      </c>
      <c r="D2729" s="76">
        <v>4078512</v>
      </c>
    </row>
    <row r="2730" spans="2:4">
      <c r="B2730" s="75">
        <v>41585</v>
      </c>
      <c r="C2730" s="477">
        <v>210.75375399999999</v>
      </c>
      <c r="D2730" s="76">
        <v>3972848</v>
      </c>
    </row>
    <row r="2731" spans="2:4">
      <c r="B2731" s="75">
        <v>41586</v>
      </c>
      <c r="C2731" s="477">
        <v>212.893585</v>
      </c>
      <c r="D2731" s="76">
        <v>4594308</v>
      </c>
    </row>
    <row r="2732" spans="2:4">
      <c r="B2732" s="75">
        <v>41589</v>
      </c>
      <c r="C2732" s="477">
        <v>210.54361</v>
      </c>
      <c r="D2732" s="76">
        <v>3360592</v>
      </c>
    </row>
    <row r="2733" spans="2:4">
      <c r="B2733" s="75">
        <v>41590</v>
      </c>
      <c r="C2733" s="477">
        <v>209.66480999999999</v>
      </c>
      <c r="D2733" s="76">
        <v>4512768</v>
      </c>
    </row>
    <row r="2734" spans="2:4">
      <c r="B2734" s="75">
        <v>41591</v>
      </c>
      <c r="C2734" s="477">
        <v>209.42593400000001</v>
      </c>
      <c r="D2734" s="76">
        <v>3054692</v>
      </c>
    </row>
    <row r="2735" spans="2:4">
      <c r="B2735" s="75">
        <v>41592</v>
      </c>
      <c r="C2735" s="477">
        <v>207.21925400000001</v>
      </c>
      <c r="D2735" s="76">
        <v>2580632</v>
      </c>
    </row>
    <row r="2736" spans="2:4">
      <c r="B2736" s="75">
        <v>41596</v>
      </c>
      <c r="C2736" s="477">
        <v>209.45469700000001</v>
      </c>
      <c r="D2736" s="76">
        <v>3925068</v>
      </c>
    </row>
    <row r="2737" spans="2:4">
      <c r="B2737" s="75">
        <v>41597</v>
      </c>
      <c r="C2737" s="477">
        <v>210.67738299999999</v>
      </c>
      <c r="D2737" s="76">
        <v>3945228</v>
      </c>
    </row>
    <row r="2738" spans="2:4">
      <c r="B2738" s="75">
        <v>41598</v>
      </c>
      <c r="C2738" s="477">
        <v>207.65867600000001</v>
      </c>
      <c r="D2738" s="76">
        <v>2153208</v>
      </c>
    </row>
    <row r="2739" spans="2:4">
      <c r="B2739" s="75">
        <v>41599</v>
      </c>
      <c r="C2739" s="477">
        <v>202.88227800000001</v>
      </c>
      <c r="D2739" s="76">
        <v>3041036</v>
      </c>
    </row>
    <row r="2740" spans="2:4">
      <c r="B2740" s="75">
        <v>41600</v>
      </c>
      <c r="C2740" s="477">
        <v>200.65649400000001</v>
      </c>
      <c r="D2740" s="76">
        <v>4398836</v>
      </c>
    </row>
    <row r="2741" spans="2:4">
      <c r="B2741" s="75">
        <v>41603</v>
      </c>
      <c r="C2741" s="477">
        <v>201.18188499999999</v>
      </c>
      <c r="D2741" s="76">
        <v>3398352</v>
      </c>
    </row>
    <row r="2742" spans="2:4">
      <c r="B2742" s="75">
        <v>41604</v>
      </c>
      <c r="C2742" s="477">
        <v>202.47152700000001</v>
      </c>
      <c r="D2742" s="76">
        <v>6000408</v>
      </c>
    </row>
    <row r="2743" spans="2:4">
      <c r="B2743" s="75">
        <v>41605</v>
      </c>
      <c r="C2743" s="477">
        <v>202.24229399999999</v>
      </c>
      <c r="D2743" s="76">
        <v>2826432</v>
      </c>
    </row>
    <row r="2744" spans="2:4">
      <c r="B2744" s="75">
        <v>41606</v>
      </c>
      <c r="C2744" s="477">
        <v>202.93008399999999</v>
      </c>
      <c r="D2744" s="76">
        <v>3658696</v>
      </c>
    </row>
    <row r="2745" spans="2:4">
      <c r="B2745" s="75">
        <v>41607</v>
      </c>
      <c r="C2745" s="477">
        <v>207.48672500000001</v>
      </c>
      <c r="D2745" s="76">
        <v>3602484</v>
      </c>
    </row>
    <row r="2746" spans="2:4">
      <c r="B2746" s="75">
        <v>41610</v>
      </c>
      <c r="C2746" s="477">
        <v>216.41867099999999</v>
      </c>
      <c r="D2746" s="76">
        <v>4515568</v>
      </c>
    </row>
    <row r="2747" spans="2:4">
      <c r="B2747" s="75">
        <v>41611</v>
      </c>
      <c r="C2747" s="477">
        <v>213.67695599999999</v>
      </c>
      <c r="D2747" s="76">
        <v>3753980</v>
      </c>
    </row>
    <row r="2748" spans="2:4">
      <c r="B2748" s="75">
        <v>41612</v>
      </c>
      <c r="C2748" s="477">
        <v>213.33306899999999</v>
      </c>
      <c r="D2748" s="76">
        <v>2375652</v>
      </c>
    </row>
    <row r="2749" spans="2:4">
      <c r="B2749" s="75">
        <v>41613</v>
      </c>
      <c r="C2749" s="477">
        <v>211.82368500000001</v>
      </c>
      <c r="D2749" s="76">
        <v>3172604</v>
      </c>
    </row>
    <row r="2750" spans="2:4">
      <c r="B2750" s="75">
        <v>41614</v>
      </c>
      <c r="C2750" s="477">
        <v>215.24366800000001</v>
      </c>
      <c r="D2750" s="76">
        <v>2035128</v>
      </c>
    </row>
    <row r="2751" spans="2:4">
      <c r="B2751" s="75">
        <v>41617</v>
      </c>
      <c r="C2751" s="477">
        <v>218.45335399999999</v>
      </c>
      <c r="D2751" s="76">
        <v>4063508</v>
      </c>
    </row>
    <row r="2752" spans="2:4">
      <c r="B2752" s="75">
        <v>41618</v>
      </c>
      <c r="C2752" s="477">
        <v>220.64097599999999</v>
      </c>
      <c r="D2752" s="76">
        <v>12426016</v>
      </c>
    </row>
    <row r="2753" spans="2:4">
      <c r="B2753" s="75">
        <v>41619</v>
      </c>
      <c r="C2753" s="477">
        <v>224.75820899999999</v>
      </c>
      <c r="D2753" s="76">
        <v>9236796</v>
      </c>
    </row>
    <row r="2754" spans="2:4">
      <c r="B2754" s="75">
        <v>41620</v>
      </c>
      <c r="C2754" s="477">
        <v>225.589294</v>
      </c>
      <c r="D2754" s="76">
        <v>3782148</v>
      </c>
    </row>
    <row r="2755" spans="2:4">
      <c r="B2755" s="75">
        <v>41621</v>
      </c>
      <c r="C2755" s="477">
        <v>225.66572600000001</v>
      </c>
      <c r="D2755" s="76">
        <v>11441044</v>
      </c>
    </row>
    <row r="2756" spans="2:4">
      <c r="B2756" s="75">
        <v>41624</v>
      </c>
      <c r="C2756" s="477">
        <v>226.53501900000001</v>
      </c>
      <c r="D2756" s="76">
        <v>8242520</v>
      </c>
    </row>
    <row r="2757" spans="2:4">
      <c r="B2757" s="75">
        <v>41625</v>
      </c>
      <c r="C2757" s="477">
        <v>223.602295</v>
      </c>
      <c r="D2757" s="76">
        <v>7373060</v>
      </c>
    </row>
    <row r="2758" spans="2:4">
      <c r="B2758" s="75">
        <v>41626</v>
      </c>
      <c r="C2758" s="477">
        <v>229.95886200000001</v>
      </c>
      <c r="D2758" s="76">
        <v>3504008</v>
      </c>
    </row>
    <row r="2759" spans="2:4">
      <c r="B2759" s="75">
        <v>41627</v>
      </c>
      <c r="C2759" s="477">
        <v>237.37159700000001</v>
      </c>
      <c r="D2759" s="76">
        <v>6543352</v>
      </c>
    </row>
    <row r="2760" spans="2:4">
      <c r="B2760" s="75">
        <v>41628</v>
      </c>
      <c r="C2760" s="477">
        <v>237.688492</v>
      </c>
      <c r="D2760" s="76">
        <v>11683408</v>
      </c>
    </row>
    <row r="2761" spans="2:4">
      <c r="B2761" s="75">
        <v>41631</v>
      </c>
      <c r="C2761" s="477">
        <v>238.25498999999999</v>
      </c>
      <c r="D2761" s="76">
        <v>4224696</v>
      </c>
    </row>
    <row r="2762" spans="2:4">
      <c r="B2762" s="75">
        <v>41632</v>
      </c>
      <c r="C2762" s="477">
        <v>237.69804400000001</v>
      </c>
      <c r="D2762" s="76">
        <v>2197664</v>
      </c>
    </row>
    <row r="2763" spans="2:4">
      <c r="B2763" s="75">
        <v>41634</v>
      </c>
      <c r="C2763" s="477">
        <v>239.07115200000001</v>
      </c>
      <c r="D2763" s="76">
        <v>2933928</v>
      </c>
    </row>
    <row r="2764" spans="2:4">
      <c r="B2764" s="75">
        <v>41635</v>
      </c>
      <c r="C2764" s="477">
        <v>239.29200700000001</v>
      </c>
      <c r="D2764" s="76">
        <v>3104892</v>
      </c>
    </row>
    <row r="2765" spans="2:4">
      <c r="B2765" s="75">
        <v>41638</v>
      </c>
      <c r="C2765" s="477">
        <v>239.41682399999999</v>
      </c>
      <c r="D2765" s="76">
        <v>1578700</v>
      </c>
    </row>
    <row r="2766" spans="2:4">
      <c r="B2766" s="75">
        <v>41639</v>
      </c>
      <c r="C2766" s="477">
        <v>242.46064799999999</v>
      </c>
      <c r="D2766" s="76">
        <v>1495972</v>
      </c>
    </row>
    <row r="2767" spans="2:4">
      <c r="B2767" s="75">
        <v>41640</v>
      </c>
      <c r="C2767" s="477">
        <v>241.682907</v>
      </c>
      <c r="D2767" s="76">
        <v>737988</v>
      </c>
    </row>
    <row r="2768" spans="2:4">
      <c r="B2768" s="75">
        <v>41641</v>
      </c>
      <c r="C2768" s="477">
        <v>240.25221300000001</v>
      </c>
      <c r="D2768" s="76">
        <v>1030976</v>
      </c>
    </row>
    <row r="2769" spans="2:4">
      <c r="B2769" s="75">
        <v>41642</v>
      </c>
      <c r="C2769" s="477">
        <v>241.922867</v>
      </c>
      <c r="D2769" s="76">
        <v>2725944</v>
      </c>
    </row>
    <row r="2770" spans="2:4">
      <c r="B2770" s="75">
        <v>41645</v>
      </c>
      <c r="C2770" s="477">
        <v>240.175354</v>
      </c>
      <c r="D2770" s="76">
        <v>1392104</v>
      </c>
    </row>
    <row r="2771" spans="2:4">
      <c r="B2771" s="75">
        <v>41646</v>
      </c>
      <c r="C2771" s="477">
        <v>241.27006499999999</v>
      </c>
      <c r="D2771" s="76">
        <v>3879316</v>
      </c>
    </row>
    <row r="2772" spans="2:4">
      <c r="B2772" s="75">
        <v>41647</v>
      </c>
      <c r="C2772" s="477">
        <v>239.359253</v>
      </c>
      <c r="D2772" s="76">
        <v>2576776</v>
      </c>
    </row>
    <row r="2773" spans="2:4">
      <c r="B2773" s="75">
        <v>41648</v>
      </c>
      <c r="C2773" s="477">
        <v>246.81999200000001</v>
      </c>
      <c r="D2773" s="76">
        <v>3250300</v>
      </c>
    </row>
    <row r="2774" spans="2:4">
      <c r="B2774" s="75">
        <v>41649</v>
      </c>
      <c r="C2774" s="477">
        <v>249.306915</v>
      </c>
      <c r="D2774" s="76">
        <v>5292496</v>
      </c>
    </row>
    <row r="2775" spans="2:4">
      <c r="B2775" s="75">
        <v>41652</v>
      </c>
      <c r="C2775" s="477">
        <v>257.97744799999998</v>
      </c>
      <c r="D2775" s="76">
        <v>4611212</v>
      </c>
    </row>
    <row r="2776" spans="2:4">
      <c r="B2776" s="75">
        <v>41653</v>
      </c>
      <c r="C2776" s="477">
        <v>253.68536399999999</v>
      </c>
      <c r="D2776" s="76">
        <v>2560164</v>
      </c>
    </row>
    <row r="2777" spans="2:4">
      <c r="B2777" s="75">
        <v>41654</v>
      </c>
      <c r="C2777" s="477">
        <v>255.48112499999999</v>
      </c>
      <c r="D2777" s="76">
        <v>3919128</v>
      </c>
    </row>
    <row r="2778" spans="2:4">
      <c r="B2778" s="75">
        <v>41655</v>
      </c>
      <c r="C2778" s="477">
        <v>267.07061800000002</v>
      </c>
      <c r="D2778" s="76">
        <v>13027348</v>
      </c>
    </row>
    <row r="2779" spans="2:4">
      <c r="B2779" s="75">
        <v>41656</v>
      </c>
      <c r="C2779" s="477">
        <v>264.948578</v>
      </c>
      <c r="D2779" s="76">
        <v>7473896</v>
      </c>
    </row>
    <row r="2780" spans="2:4">
      <c r="B2780" s="75">
        <v>41659</v>
      </c>
      <c r="C2780" s="477">
        <v>274.733093</v>
      </c>
      <c r="D2780" s="76">
        <v>7594044</v>
      </c>
    </row>
    <row r="2781" spans="2:4">
      <c r="B2781" s="75">
        <v>41660</v>
      </c>
      <c r="C2781" s="477">
        <v>276.56710800000002</v>
      </c>
      <c r="D2781" s="76">
        <v>7940204</v>
      </c>
    </row>
    <row r="2782" spans="2:4">
      <c r="B2782" s="75">
        <v>41661</v>
      </c>
      <c r="C2782" s="477">
        <v>278.223206</v>
      </c>
      <c r="D2782" s="76">
        <v>7216076</v>
      </c>
    </row>
    <row r="2783" spans="2:4">
      <c r="B2783" s="75">
        <v>41662</v>
      </c>
      <c r="C2783" s="477">
        <v>271.85858200000001</v>
      </c>
      <c r="D2783" s="76">
        <v>6043544</v>
      </c>
    </row>
    <row r="2784" spans="2:4">
      <c r="B2784" s="75">
        <v>41663</v>
      </c>
      <c r="C2784" s="477">
        <v>271.88754299999999</v>
      </c>
      <c r="D2784" s="76">
        <v>4416224</v>
      </c>
    </row>
    <row r="2785" spans="2:4">
      <c r="B2785" s="75">
        <v>41666</v>
      </c>
      <c r="C2785" s="477">
        <v>274.323578</v>
      </c>
      <c r="D2785" s="76">
        <v>6256364</v>
      </c>
    </row>
    <row r="2786" spans="2:4">
      <c r="B2786" s="75">
        <v>41667</v>
      </c>
      <c r="C2786" s="477">
        <v>272.00302099999999</v>
      </c>
      <c r="D2786" s="76">
        <v>3914664</v>
      </c>
    </row>
    <row r="2787" spans="2:4">
      <c r="B2787" s="75">
        <v>41668</v>
      </c>
      <c r="C2787" s="477">
        <v>273.899902</v>
      </c>
      <c r="D2787" s="76">
        <v>2616276</v>
      </c>
    </row>
    <row r="2788" spans="2:4">
      <c r="B2788" s="75">
        <v>41669</v>
      </c>
      <c r="C2788" s="477">
        <v>276.19149800000002</v>
      </c>
      <c r="D2788" s="76">
        <v>5446576</v>
      </c>
    </row>
    <row r="2789" spans="2:4">
      <c r="B2789" s="75">
        <v>41670</v>
      </c>
      <c r="C2789" s="477">
        <v>281.58367900000002</v>
      </c>
      <c r="D2789" s="76">
        <v>3797684</v>
      </c>
    </row>
    <row r="2790" spans="2:4">
      <c r="B2790" s="75">
        <v>41673</v>
      </c>
      <c r="C2790" s="477">
        <v>279.79278599999998</v>
      </c>
      <c r="D2790" s="76">
        <v>2420852</v>
      </c>
    </row>
    <row r="2791" spans="2:4">
      <c r="B2791" s="75">
        <v>41674</v>
      </c>
      <c r="C2791" s="477">
        <v>269.97146600000002</v>
      </c>
      <c r="D2791" s="76">
        <v>5091952</v>
      </c>
    </row>
    <row r="2792" spans="2:4">
      <c r="B2792" s="75">
        <v>41675</v>
      </c>
      <c r="C2792" s="477">
        <v>268.38265999999999</v>
      </c>
      <c r="D2792" s="76">
        <v>6655344</v>
      </c>
    </row>
    <row r="2793" spans="2:4">
      <c r="B2793" s="75">
        <v>41676</v>
      </c>
      <c r="C2793" s="477">
        <v>271.28088400000001</v>
      </c>
      <c r="D2793" s="76">
        <v>5371304</v>
      </c>
    </row>
    <row r="2794" spans="2:4">
      <c r="B2794" s="75">
        <v>41677</v>
      </c>
      <c r="C2794" s="477">
        <v>269.61508199999997</v>
      </c>
      <c r="D2794" s="76">
        <v>4448856</v>
      </c>
    </row>
    <row r="2795" spans="2:4">
      <c r="B2795" s="75">
        <v>41680</v>
      </c>
      <c r="C2795" s="477">
        <v>272.71554600000002</v>
      </c>
      <c r="D2795" s="76">
        <v>3536760</v>
      </c>
    </row>
    <row r="2796" spans="2:4">
      <c r="B2796" s="75">
        <v>41681</v>
      </c>
      <c r="C2796" s="477">
        <v>283.68267800000001</v>
      </c>
      <c r="D2796" s="76">
        <v>7607308</v>
      </c>
    </row>
    <row r="2797" spans="2:4">
      <c r="B2797" s="75">
        <v>41682</v>
      </c>
      <c r="C2797" s="477">
        <v>287.09140000000002</v>
      </c>
      <c r="D2797" s="76">
        <v>7410744</v>
      </c>
    </row>
    <row r="2798" spans="2:4">
      <c r="B2798" s="75">
        <v>41683</v>
      </c>
      <c r="C2798" s="477">
        <v>286.78320300000001</v>
      </c>
      <c r="D2798" s="76">
        <v>5433888</v>
      </c>
    </row>
    <row r="2799" spans="2:4">
      <c r="B2799" s="75">
        <v>41684</v>
      </c>
      <c r="C2799" s="477">
        <v>288.35263099999997</v>
      </c>
      <c r="D2799" s="76">
        <v>4833648</v>
      </c>
    </row>
    <row r="2800" spans="2:4">
      <c r="B2800" s="75">
        <v>41687</v>
      </c>
      <c r="C2800" s="477">
        <v>289.325287</v>
      </c>
      <c r="D2800" s="76">
        <v>2792108</v>
      </c>
    </row>
    <row r="2801" spans="2:4">
      <c r="B2801" s="75">
        <v>41688</v>
      </c>
      <c r="C2801" s="477">
        <v>286.29220600000002</v>
      </c>
      <c r="D2801" s="76">
        <v>2802144</v>
      </c>
    </row>
    <row r="2802" spans="2:4">
      <c r="B2802" s="75">
        <v>41689</v>
      </c>
      <c r="C2802" s="477">
        <v>287.77493299999998</v>
      </c>
      <c r="D2802" s="76">
        <v>2796248</v>
      </c>
    </row>
    <row r="2803" spans="2:4">
      <c r="B2803" s="75">
        <v>41690</v>
      </c>
      <c r="C2803" s="477">
        <v>283.644226</v>
      </c>
      <c r="D2803" s="76">
        <v>3687320</v>
      </c>
    </row>
    <row r="2804" spans="2:4">
      <c r="B2804" s="75">
        <v>41691</v>
      </c>
      <c r="C2804" s="477">
        <v>296.21942100000001</v>
      </c>
      <c r="D2804" s="76">
        <v>5888384</v>
      </c>
    </row>
    <row r="2805" spans="2:4">
      <c r="B2805" s="75">
        <v>41694</v>
      </c>
      <c r="C2805" s="477">
        <v>294.67877199999998</v>
      </c>
      <c r="D2805" s="76">
        <v>2819804</v>
      </c>
    </row>
    <row r="2806" spans="2:4">
      <c r="B2806" s="75">
        <v>41695</v>
      </c>
      <c r="C2806" s="477">
        <v>298.28951999999998</v>
      </c>
      <c r="D2806" s="76">
        <v>2798184</v>
      </c>
    </row>
    <row r="2807" spans="2:4">
      <c r="B2807" s="75">
        <v>41696</v>
      </c>
      <c r="C2807" s="477">
        <v>302.85360700000001</v>
      </c>
      <c r="D2807" s="76">
        <v>5771220</v>
      </c>
    </row>
    <row r="2808" spans="2:4">
      <c r="B2808" s="75">
        <v>41698</v>
      </c>
      <c r="C2808" s="477">
        <v>303.41210899999999</v>
      </c>
      <c r="D2808" s="76">
        <v>16188144</v>
      </c>
    </row>
    <row r="2809" spans="2:4">
      <c r="B2809" s="75">
        <v>41701</v>
      </c>
      <c r="C2809" s="477">
        <v>289.75860599999999</v>
      </c>
      <c r="D2809" s="76">
        <v>8926652</v>
      </c>
    </row>
    <row r="2810" spans="2:4">
      <c r="B2810" s="75">
        <v>41702</v>
      </c>
      <c r="C2810" s="477">
        <v>285.28109699999999</v>
      </c>
      <c r="D2810" s="76">
        <v>6936724</v>
      </c>
    </row>
    <row r="2811" spans="2:4">
      <c r="B2811" s="75">
        <v>41703</v>
      </c>
      <c r="C2811" s="477">
        <v>281.631866</v>
      </c>
      <c r="D2811" s="76">
        <v>8011076</v>
      </c>
    </row>
    <row r="2812" spans="2:4">
      <c r="B2812" s="75">
        <v>41704</v>
      </c>
      <c r="C2812" s="477">
        <v>287.29348800000002</v>
      </c>
      <c r="D2812" s="76">
        <v>7490368</v>
      </c>
    </row>
    <row r="2813" spans="2:4">
      <c r="B2813" s="75">
        <v>41705</v>
      </c>
      <c r="C2813" s="477">
        <v>286.53277600000001</v>
      </c>
      <c r="D2813" s="76">
        <v>8818956</v>
      </c>
    </row>
    <row r="2814" spans="2:4">
      <c r="B2814" s="75">
        <v>41708</v>
      </c>
      <c r="C2814" s="477">
        <v>277.51071200000001</v>
      </c>
      <c r="D2814" s="76">
        <v>9844140</v>
      </c>
    </row>
    <row r="2815" spans="2:4">
      <c r="B2815" s="75">
        <v>41709</v>
      </c>
      <c r="C2815" s="477">
        <v>280.11041299999999</v>
      </c>
      <c r="D2815" s="76">
        <v>7583096</v>
      </c>
    </row>
    <row r="2816" spans="2:4">
      <c r="B2816" s="75">
        <v>41710</v>
      </c>
      <c r="C2816" s="477">
        <v>281.208191</v>
      </c>
      <c r="D2816" s="76">
        <v>4396776</v>
      </c>
    </row>
    <row r="2817" spans="2:4">
      <c r="B2817" s="75">
        <v>41711</v>
      </c>
      <c r="C2817" s="477">
        <v>281.00592</v>
      </c>
      <c r="D2817" s="76">
        <v>5891488</v>
      </c>
    </row>
    <row r="2818" spans="2:4">
      <c r="B2818" s="75">
        <v>41712</v>
      </c>
      <c r="C2818" s="477">
        <v>272.85040300000003</v>
      </c>
      <c r="D2818" s="76">
        <v>5609800</v>
      </c>
    </row>
    <row r="2819" spans="2:4">
      <c r="B2819" s="75">
        <v>41716</v>
      </c>
      <c r="C2819" s="477">
        <v>272.11859099999998</v>
      </c>
      <c r="D2819" s="76">
        <v>4530072</v>
      </c>
    </row>
    <row r="2820" spans="2:4">
      <c r="B2820" s="75">
        <v>41717</v>
      </c>
      <c r="C2820" s="477">
        <v>270.298767</v>
      </c>
      <c r="D2820" s="76">
        <v>6437264</v>
      </c>
    </row>
    <row r="2821" spans="2:4">
      <c r="B2821" s="75">
        <v>41718</v>
      </c>
      <c r="C2821" s="477">
        <v>271.02084400000001</v>
      </c>
      <c r="D2821" s="76">
        <v>4944164</v>
      </c>
    </row>
    <row r="2822" spans="2:4">
      <c r="B2822" s="75">
        <v>41719</v>
      </c>
      <c r="C2822" s="477">
        <v>274.67022700000001</v>
      </c>
      <c r="D2822" s="76">
        <v>7872676</v>
      </c>
    </row>
    <row r="2823" spans="2:4">
      <c r="B2823" s="75">
        <v>41722</v>
      </c>
      <c r="C2823" s="477">
        <v>272.36889600000001</v>
      </c>
      <c r="D2823" s="76">
        <v>3845692</v>
      </c>
    </row>
    <row r="2824" spans="2:4">
      <c r="B2824" s="75">
        <v>41723</v>
      </c>
      <c r="C2824" s="477">
        <v>269.16262799999998</v>
      </c>
      <c r="D2824" s="76">
        <v>5035292</v>
      </c>
    </row>
    <row r="2825" spans="2:4">
      <c r="B2825" s="75">
        <v>41724</v>
      </c>
      <c r="C2825" s="477">
        <v>269.04699699999998</v>
      </c>
      <c r="D2825" s="76">
        <v>4753584</v>
      </c>
    </row>
    <row r="2826" spans="2:4">
      <c r="B2826" s="75">
        <v>41725</v>
      </c>
      <c r="C2826" s="477">
        <v>267.516052</v>
      </c>
      <c r="D2826" s="76">
        <v>7130636</v>
      </c>
    </row>
    <row r="2827" spans="2:4">
      <c r="B2827" s="75">
        <v>41726</v>
      </c>
      <c r="C2827" s="477">
        <v>270.722443</v>
      </c>
      <c r="D2827" s="76">
        <v>4330940</v>
      </c>
    </row>
    <row r="2828" spans="2:4">
      <c r="B2828" s="75">
        <v>41729</v>
      </c>
      <c r="C2828" s="477">
        <v>267.81445300000001</v>
      </c>
      <c r="D2828" s="76">
        <v>3926028</v>
      </c>
    </row>
    <row r="2829" spans="2:4">
      <c r="B2829" s="75">
        <v>41730</v>
      </c>
      <c r="C2829" s="477">
        <v>273.15850799999998</v>
      </c>
      <c r="D2829" s="76">
        <v>5962896</v>
      </c>
    </row>
    <row r="2830" spans="2:4">
      <c r="B2830" s="75">
        <v>41731</v>
      </c>
      <c r="C2830" s="477">
        <v>274.55471799999998</v>
      </c>
      <c r="D2830" s="76">
        <v>4831084</v>
      </c>
    </row>
    <row r="2831" spans="2:4">
      <c r="B2831" s="75">
        <v>41732</v>
      </c>
      <c r="C2831" s="477">
        <v>274.28506499999997</v>
      </c>
      <c r="D2831" s="76">
        <v>5065728</v>
      </c>
    </row>
    <row r="2832" spans="2:4">
      <c r="B2832" s="75">
        <v>41733</v>
      </c>
      <c r="C2832" s="477">
        <v>269.20101899999997</v>
      </c>
      <c r="D2832" s="76">
        <v>4219764</v>
      </c>
    </row>
    <row r="2833" spans="2:4">
      <c r="B2833" s="75">
        <v>41736</v>
      </c>
      <c r="C2833" s="477">
        <v>270.847534</v>
      </c>
      <c r="D2833" s="76">
        <v>3937144</v>
      </c>
    </row>
    <row r="2834" spans="2:4">
      <c r="B2834" s="75">
        <v>41738</v>
      </c>
      <c r="C2834" s="477">
        <v>265.80209400000001</v>
      </c>
      <c r="D2834" s="76">
        <v>7069268</v>
      </c>
    </row>
    <row r="2835" spans="2:4">
      <c r="B2835" s="75">
        <v>41739</v>
      </c>
      <c r="C2835" s="477">
        <v>261.40176400000001</v>
      </c>
      <c r="D2835" s="76">
        <v>5669992</v>
      </c>
    </row>
    <row r="2836" spans="2:4">
      <c r="B2836" s="75">
        <v>41740</v>
      </c>
      <c r="C2836" s="477">
        <v>269.730682</v>
      </c>
      <c r="D2836" s="76">
        <v>7490088</v>
      </c>
    </row>
    <row r="2837" spans="2:4">
      <c r="B2837" s="75">
        <v>41744</v>
      </c>
      <c r="C2837" s="477">
        <v>274.38131700000002</v>
      </c>
      <c r="D2837" s="76">
        <v>6943812</v>
      </c>
    </row>
    <row r="2838" spans="2:4">
      <c r="B2838" s="75">
        <v>41745</v>
      </c>
      <c r="C2838" s="477">
        <v>272.01263399999999</v>
      </c>
      <c r="D2838" s="76">
        <v>4719656</v>
      </c>
    </row>
    <row r="2839" spans="2:4">
      <c r="B2839" s="75">
        <v>41746</v>
      </c>
      <c r="C2839" s="477">
        <v>274.37164300000001</v>
      </c>
      <c r="D2839" s="76">
        <v>6078460</v>
      </c>
    </row>
    <row r="2840" spans="2:4">
      <c r="B2840" s="75">
        <v>41750</v>
      </c>
      <c r="C2840" s="477">
        <v>277.25067100000001</v>
      </c>
      <c r="D2840" s="76">
        <v>3760100</v>
      </c>
    </row>
    <row r="2841" spans="2:4">
      <c r="B2841" s="75">
        <v>41751</v>
      </c>
      <c r="C2841" s="477">
        <v>280.52392600000002</v>
      </c>
      <c r="D2841" s="76">
        <v>3949268</v>
      </c>
    </row>
    <row r="2842" spans="2:4">
      <c r="B2842" s="75">
        <v>41752</v>
      </c>
      <c r="C2842" s="477">
        <v>277.78179899999998</v>
      </c>
      <c r="D2842" s="76">
        <v>6748472</v>
      </c>
    </row>
    <row r="2843" spans="2:4">
      <c r="B2843" s="75">
        <v>41754</v>
      </c>
      <c r="C2843" s="477">
        <v>279.89633199999997</v>
      </c>
      <c r="D2843" s="76">
        <v>4847132</v>
      </c>
    </row>
    <row r="2844" spans="2:4">
      <c r="B2844" s="75">
        <v>41757</v>
      </c>
      <c r="C2844" s="477">
        <v>274.14163200000002</v>
      </c>
      <c r="D2844" s="76">
        <v>4263628</v>
      </c>
    </row>
    <row r="2845" spans="2:4">
      <c r="B2845" s="75">
        <v>41758</v>
      </c>
      <c r="C2845" s="477">
        <v>273.147064</v>
      </c>
      <c r="D2845" s="76">
        <v>2714904</v>
      </c>
    </row>
    <row r="2846" spans="2:4">
      <c r="B2846" s="75">
        <v>41759</v>
      </c>
      <c r="C2846" s="477">
        <v>270.91656499999999</v>
      </c>
      <c r="D2846" s="76">
        <v>2430288</v>
      </c>
    </row>
    <row r="2847" spans="2:4">
      <c r="B2847" s="75">
        <v>41761</v>
      </c>
      <c r="C2847" s="477">
        <v>275.13610799999998</v>
      </c>
      <c r="D2847" s="76">
        <v>2547248</v>
      </c>
    </row>
    <row r="2848" spans="2:4">
      <c r="B2848" s="75">
        <v>41764</v>
      </c>
      <c r="C2848" s="477">
        <v>266.84188799999998</v>
      </c>
      <c r="D2848" s="76">
        <v>3030128</v>
      </c>
    </row>
    <row r="2849" spans="2:4">
      <c r="B2849" s="75">
        <v>41765</v>
      </c>
      <c r="C2849" s="477">
        <v>266.98681599999998</v>
      </c>
      <c r="D2849" s="76">
        <v>2567100</v>
      </c>
    </row>
    <row r="2850" spans="2:4">
      <c r="B2850" s="75">
        <v>41766</v>
      </c>
      <c r="C2850" s="477">
        <v>255.06214900000001</v>
      </c>
      <c r="D2850" s="76">
        <v>5386704</v>
      </c>
    </row>
    <row r="2851" spans="2:4">
      <c r="B2851" s="75">
        <v>41767</v>
      </c>
      <c r="C2851" s="477">
        <v>258.73132299999997</v>
      </c>
      <c r="D2851" s="76">
        <v>3806532</v>
      </c>
    </row>
    <row r="2852" spans="2:4">
      <c r="B2852" s="75">
        <v>41768</v>
      </c>
      <c r="C2852" s="477">
        <v>264.69836400000003</v>
      </c>
      <c r="D2852" s="76">
        <v>4030548</v>
      </c>
    </row>
    <row r="2853" spans="2:4">
      <c r="B2853" s="75">
        <v>41771</v>
      </c>
      <c r="C2853" s="477">
        <v>269.27514600000001</v>
      </c>
      <c r="D2853" s="76">
        <v>4273256</v>
      </c>
    </row>
    <row r="2854" spans="2:4">
      <c r="B2854" s="75">
        <v>41772</v>
      </c>
      <c r="C2854" s="477">
        <v>276.70986900000003</v>
      </c>
      <c r="D2854" s="76">
        <v>2679708</v>
      </c>
    </row>
    <row r="2855" spans="2:4">
      <c r="B2855" s="75">
        <v>41773</v>
      </c>
      <c r="C2855" s="477">
        <v>272.55813599999999</v>
      </c>
      <c r="D2855" s="76">
        <v>3872396</v>
      </c>
    </row>
    <row r="2856" spans="2:4">
      <c r="B2856" s="75">
        <v>41774</v>
      </c>
      <c r="C2856" s="477">
        <v>271.47668499999997</v>
      </c>
      <c r="D2856" s="76">
        <v>2618476</v>
      </c>
    </row>
    <row r="2857" spans="2:4">
      <c r="B2857" s="75">
        <v>41775</v>
      </c>
      <c r="C2857" s="477">
        <v>263.62664799999999</v>
      </c>
      <c r="D2857" s="76">
        <v>6331776</v>
      </c>
    </row>
    <row r="2858" spans="2:4">
      <c r="B2858" s="75">
        <v>41778</v>
      </c>
      <c r="C2858" s="477">
        <v>252.435776</v>
      </c>
      <c r="D2858" s="76">
        <v>7669000</v>
      </c>
    </row>
    <row r="2859" spans="2:4">
      <c r="B2859" s="75">
        <v>41779</v>
      </c>
      <c r="C2859" s="477">
        <v>252.686905</v>
      </c>
      <c r="D2859" s="76">
        <v>8200708</v>
      </c>
    </row>
    <row r="2860" spans="2:4">
      <c r="B2860" s="75">
        <v>41780</v>
      </c>
      <c r="C2860" s="477">
        <v>258.00704999999999</v>
      </c>
      <c r="D2860" s="76">
        <v>4006508</v>
      </c>
    </row>
    <row r="2861" spans="2:4">
      <c r="B2861" s="75">
        <v>41781</v>
      </c>
      <c r="C2861" s="477">
        <v>255.65112300000001</v>
      </c>
      <c r="D2861" s="76">
        <v>4503816</v>
      </c>
    </row>
    <row r="2862" spans="2:4">
      <c r="B2862" s="75">
        <v>41782</v>
      </c>
      <c r="C2862" s="477">
        <v>258.97268700000001</v>
      </c>
      <c r="D2862" s="76">
        <v>4848756</v>
      </c>
    </row>
    <row r="2863" spans="2:4">
      <c r="B2863" s="75">
        <v>41785</v>
      </c>
      <c r="C2863" s="477">
        <v>267.69168100000002</v>
      </c>
      <c r="D2863" s="76">
        <v>4342600</v>
      </c>
    </row>
    <row r="2864" spans="2:4">
      <c r="B2864" s="75">
        <v>41786</v>
      </c>
      <c r="C2864" s="477">
        <v>267.17028800000003</v>
      </c>
      <c r="D2864" s="76">
        <v>3412420</v>
      </c>
    </row>
    <row r="2865" spans="2:4">
      <c r="B2865" s="75">
        <v>41787</v>
      </c>
      <c r="C2865" s="477">
        <v>278.16793799999999</v>
      </c>
      <c r="D2865" s="76">
        <v>5542120</v>
      </c>
    </row>
    <row r="2866" spans="2:4">
      <c r="B2866" s="75">
        <v>41788</v>
      </c>
      <c r="C2866" s="477">
        <v>270.30831899999998</v>
      </c>
      <c r="D2866" s="76">
        <v>4595600</v>
      </c>
    </row>
    <row r="2867" spans="2:4">
      <c r="B2867" s="75">
        <v>41789</v>
      </c>
      <c r="C2867" s="477">
        <v>273.93881199999998</v>
      </c>
      <c r="D2867" s="76">
        <v>3531480</v>
      </c>
    </row>
    <row r="2868" spans="2:4">
      <c r="B2868" s="75">
        <v>41792</v>
      </c>
      <c r="C2868" s="477">
        <v>267.03509500000001</v>
      </c>
      <c r="D2868" s="76">
        <v>2573924</v>
      </c>
    </row>
    <row r="2869" spans="2:4">
      <c r="B2869" s="75">
        <v>41793</v>
      </c>
      <c r="C2869" s="477">
        <v>260.37280299999998</v>
      </c>
      <c r="D2869" s="76">
        <v>4747996</v>
      </c>
    </row>
    <row r="2870" spans="2:4">
      <c r="B2870" s="75">
        <v>41794</v>
      </c>
      <c r="C2870" s="477">
        <v>252.638565</v>
      </c>
      <c r="D2870" s="76">
        <v>5684584</v>
      </c>
    </row>
    <row r="2871" spans="2:4">
      <c r="B2871" s="75">
        <v>41795</v>
      </c>
      <c r="C2871" s="477">
        <v>257.39892600000002</v>
      </c>
      <c r="D2871" s="76">
        <v>4592304</v>
      </c>
    </row>
    <row r="2872" spans="2:4">
      <c r="B2872" s="75">
        <v>41796</v>
      </c>
      <c r="C2872" s="477">
        <v>256.39459199999999</v>
      </c>
      <c r="D2872" s="76">
        <v>5101056</v>
      </c>
    </row>
    <row r="2873" spans="2:4">
      <c r="B2873" s="75">
        <v>41799</v>
      </c>
      <c r="C2873" s="477">
        <v>264.37023900000003</v>
      </c>
      <c r="D2873" s="76">
        <v>4268888</v>
      </c>
    </row>
    <row r="2874" spans="2:4">
      <c r="B2874" s="75">
        <v>41800</v>
      </c>
      <c r="C2874" s="477">
        <v>270.01870700000001</v>
      </c>
      <c r="D2874" s="76">
        <v>3781152</v>
      </c>
    </row>
    <row r="2875" spans="2:4">
      <c r="B2875" s="75">
        <v>41801</v>
      </c>
      <c r="C2875" s="477">
        <v>271.47668499999997</v>
      </c>
      <c r="D2875" s="76">
        <v>3514840</v>
      </c>
    </row>
    <row r="2876" spans="2:4">
      <c r="B2876" s="75">
        <v>41802</v>
      </c>
      <c r="C2876" s="477">
        <v>271.66018700000001</v>
      </c>
      <c r="D2876" s="76">
        <v>4033532</v>
      </c>
    </row>
    <row r="2877" spans="2:4">
      <c r="B2877" s="75">
        <v>41803</v>
      </c>
      <c r="C2877" s="477">
        <v>277.87829599999998</v>
      </c>
      <c r="D2877" s="76">
        <v>4694564</v>
      </c>
    </row>
    <row r="2878" spans="2:4">
      <c r="B2878" s="75">
        <v>41806</v>
      </c>
      <c r="C2878" s="477">
        <v>274.69189499999999</v>
      </c>
      <c r="D2878" s="76">
        <v>4908220</v>
      </c>
    </row>
    <row r="2879" spans="2:4">
      <c r="B2879" s="75">
        <v>41807</v>
      </c>
      <c r="C2879" s="477">
        <v>280.87152099999997</v>
      </c>
      <c r="D2879" s="76">
        <v>7930660</v>
      </c>
    </row>
    <row r="2880" spans="2:4">
      <c r="B2880" s="75">
        <v>41808</v>
      </c>
      <c r="C2880" s="477">
        <v>277.47283900000002</v>
      </c>
      <c r="D2880" s="76">
        <v>4956524</v>
      </c>
    </row>
    <row r="2881" spans="2:4">
      <c r="B2881" s="75">
        <v>41809</v>
      </c>
      <c r="C2881" s="477">
        <v>281.67294299999998</v>
      </c>
      <c r="D2881" s="76">
        <v>5159952</v>
      </c>
    </row>
    <row r="2882" spans="2:4">
      <c r="B2882" s="75">
        <v>41810</v>
      </c>
      <c r="C2882" s="477">
        <v>278.84390300000001</v>
      </c>
      <c r="D2882" s="76">
        <v>5725620</v>
      </c>
    </row>
    <row r="2883" spans="2:4">
      <c r="B2883" s="75">
        <v>41813</v>
      </c>
      <c r="C2883" s="477">
        <v>274.035461</v>
      </c>
      <c r="D2883" s="76">
        <v>2225304</v>
      </c>
    </row>
    <row r="2884" spans="2:4">
      <c r="B2884" s="75">
        <v>41814</v>
      </c>
      <c r="C2884" s="477">
        <v>273.43676799999997</v>
      </c>
      <c r="D2884" s="76">
        <v>2555768</v>
      </c>
    </row>
    <row r="2885" spans="2:4">
      <c r="B2885" s="75">
        <v>41815</v>
      </c>
      <c r="C2885" s="477">
        <v>274.006348</v>
      </c>
      <c r="D2885" s="76">
        <v>1952040</v>
      </c>
    </row>
    <row r="2886" spans="2:4">
      <c r="B2886" s="75">
        <v>41816</v>
      </c>
      <c r="C2886" s="477">
        <v>276.94174199999998</v>
      </c>
      <c r="D2886" s="76">
        <v>4119512</v>
      </c>
    </row>
    <row r="2887" spans="2:4">
      <c r="B2887" s="75">
        <v>41817</v>
      </c>
      <c r="C2887" s="477">
        <v>286.08560199999999</v>
      </c>
      <c r="D2887" s="76">
        <v>7069016</v>
      </c>
    </row>
    <row r="2888" spans="2:4">
      <c r="B2888" s="75">
        <v>41820</v>
      </c>
      <c r="C2888" s="477">
        <v>289.69671599999998</v>
      </c>
      <c r="D2888" s="76">
        <v>4008964</v>
      </c>
    </row>
    <row r="2889" spans="2:4">
      <c r="B2889" s="75">
        <v>41821</v>
      </c>
      <c r="C2889" s="477">
        <v>289.19467200000003</v>
      </c>
      <c r="D2889" s="76">
        <v>3690944</v>
      </c>
    </row>
    <row r="2890" spans="2:4">
      <c r="B2890" s="75">
        <v>41822</v>
      </c>
      <c r="C2890" s="477">
        <v>285.863495</v>
      </c>
      <c r="D2890" s="76">
        <v>2509572</v>
      </c>
    </row>
    <row r="2891" spans="2:4">
      <c r="B2891" s="75">
        <v>41823</v>
      </c>
      <c r="C2891" s="477">
        <v>283.188965</v>
      </c>
      <c r="D2891" s="76">
        <v>5190000</v>
      </c>
    </row>
    <row r="2892" spans="2:4">
      <c r="B2892" s="75">
        <v>41824</v>
      </c>
      <c r="C2892" s="477">
        <v>285.873108</v>
      </c>
      <c r="D2892" s="76">
        <v>1332268</v>
      </c>
    </row>
    <row r="2893" spans="2:4">
      <c r="B2893" s="75">
        <v>41827</v>
      </c>
      <c r="C2893" s="477">
        <v>291.30920400000002</v>
      </c>
      <c r="D2893" s="76">
        <v>4390260</v>
      </c>
    </row>
    <row r="2894" spans="2:4">
      <c r="B2894" s="75">
        <v>41828</v>
      </c>
      <c r="C2894" s="477">
        <v>285.44833399999999</v>
      </c>
      <c r="D2894" s="76">
        <v>5588164</v>
      </c>
    </row>
    <row r="2895" spans="2:4">
      <c r="B2895" s="75">
        <v>41829</v>
      </c>
      <c r="C2895" s="477">
        <v>284.49234000000001</v>
      </c>
      <c r="D2895" s="76">
        <v>7289728</v>
      </c>
    </row>
    <row r="2896" spans="2:4">
      <c r="B2896" s="75">
        <v>41830</v>
      </c>
      <c r="C2896" s="477">
        <v>284.33795199999997</v>
      </c>
      <c r="D2896" s="76">
        <v>2593028</v>
      </c>
    </row>
    <row r="2897" spans="2:4">
      <c r="B2897" s="75">
        <v>41831</v>
      </c>
      <c r="C2897" s="477">
        <v>289.93810999999999</v>
      </c>
      <c r="D2897" s="76">
        <v>3741516</v>
      </c>
    </row>
    <row r="2898" spans="2:4">
      <c r="B2898" s="75">
        <v>41834</v>
      </c>
      <c r="C2898" s="477">
        <v>279.80944799999997</v>
      </c>
      <c r="D2898" s="76">
        <v>6545688</v>
      </c>
    </row>
    <row r="2899" spans="2:4">
      <c r="B2899" s="75">
        <v>41835</v>
      </c>
      <c r="C2899" s="477">
        <v>282.42617799999999</v>
      </c>
      <c r="D2899" s="76">
        <v>2453024</v>
      </c>
    </row>
    <row r="2900" spans="2:4">
      <c r="B2900" s="75">
        <v>41836</v>
      </c>
      <c r="C2900" s="477">
        <v>283.80682400000001</v>
      </c>
      <c r="D2900" s="76">
        <v>2416688</v>
      </c>
    </row>
    <row r="2901" spans="2:4">
      <c r="B2901" s="75">
        <v>41837</v>
      </c>
      <c r="C2901" s="477">
        <v>283.25650000000002</v>
      </c>
      <c r="D2901" s="76">
        <v>1463300</v>
      </c>
    </row>
    <row r="2902" spans="2:4">
      <c r="B2902" s="75">
        <v>41838</v>
      </c>
      <c r="C2902" s="477">
        <v>289.71618699999999</v>
      </c>
      <c r="D2902" s="76">
        <v>2523740</v>
      </c>
    </row>
    <row r="2903" spans="2:4">
      <c r="B2903" s="75">
        <v>41841</v>
      </c>
      <c r="C2903" s="477">
        <v>291.22238199999998</v>
      </c>
      <c r="D2903" s="76">
        <v>3082780</v>
      </c>
    </row>
    <row r="2904" spans="2:4">
      <c r="B2904" s="75">
        <v>41842</v>
      </c>
      <c r="C2904" s="477">
        <v>295.24874899999998</v>
      </c>
      <c r="D2904" s="76">
        <v>3525144</v>
      </c>
    </row>
    <row r="2905" spans="2:4">
      <c r="B2905" s="75">
        <v>41843</v>
      </c>
      <c r="C2905" s="477">
        <v>297.97155800000002</v>
      </c>
      <c r="D2905" s="76">
        <v>3395676</v>
      </c>
    </row>
    <row r="2906" spans="2:4">
      <c r="B2906" s="75">
        <v>41844</v>
      </c>
      <c r="C2906" s="477">
        <v>305.59954800000003</v>
      </c>
      <c r="D2906" s="76">
        <v>3779220</v>
      </c>
    </row>
    <row r="2907" spans="2:4">
      <c r="B2907" s="75">
        <v>41845</v>
      </c>
      <c r="C2907" s="477">
        <v>305.57064800000001</v>
      </c>
      <c r="D2907" s="76">
        <v>4394592</v>
      </c>
    </row>
    <row r="2908" spans="2:4">
      <c r="B2908" s="75">
        <v>41848</v>
      </c>
      <c r="C2908" s="477">
        <v>311.75015300000001</v>
      </c>
      <c r="D2908" s="76">
        <v>7546896</v>
      </c>
    </row>
    <row r="2909" spans="2:4">
      <c r="B2909" s="75">
        <v>41850</v>
      </c>
      <c r="C2909" s="477">
        <v>308.50582900000001</v>
      </c>
      <c r="D2909" s="76">
        <v>4575384</v>
      </c>
    </row>
    <row r="2910" spans="2:4">
      <c r="B2910" s="75">
        <v>41851</v>
      </c>
      <c r="C2910" s="477">
        <v>300.30825800000002</v>
      </c>
      <c r="D2910" s="76">
        <v>9427436</v>
      </c>
    </row>
    <row r="2911" spans="2:4">
      <c r="B2911" s="75">
        <v>41852</v>
      </c>
      <c r="C2911" s="477">
        <v>292.61279300000001</v>
      </c>
      <c r="D2911" s="76">
        <v>7734044</v>
      </c>
    </row>
    <row r="2912" spans="2:4">
      <c r="B2912" s="75">
        <v>41855</v>
      </c>
      <c r="C2912" s="477">
        <v>300.28894000000003</v>
      </c>
      <c r="D2912" s="76">
        <v>5132232</v>
      </c>
    </row>
    <row r="2913" spans="2:4">
      <c r="B2913" s="75">
        <v>41856</v>
      </c>
      <c r="C2913" s="477">
        <v>300.57110599999999</v>
      </c>
      <c r="D2913" s="76">
        <v>2896968</v>
      </c>
    </row>
    <row r="2914" spans="2:4">
      <c r="B2914" s="75">
        <v>41857</v>
      </c>
      <c r="C2914" s="477">
        <v>301.19396999999998</v>
      </c>
      <c r="D2914" s="76">
        <v>2478928</v>
      </c>
    </row>
    <row r="2915" spans="2:4">
      <c r="B2915" s="75">
        <v>41858</v>
      </c>
      <c r="C2915" s="477">
        <v>295.47226000000001</v>
      </c>
      <c r="D2915" s="76">
        <v>3065656</v>
      </c>
    </row>
    <row r="2916" spans="2:4">
      <c r="B2916" s="75">
        <v>41859</v>
      </c>
      <c r="C2916" s="477">
        <v>298.303833</v>
      </c>
      <c r="D2916" s="76">
        <v>2715936</v>
      </c>
    </row>
    <row r="2917" spans="2:4">
      <c r="B2917" s="75">
        <v>41862</v>
      </c>
      <c r="C2917" s="477">
        <v>294.89816300000001</v>
      </c>
      <c r="D2917" s="76">
        <v>2854212</v>
      </c>
    </row>
    <row r="2918" spans="2:4">
      <c r="B2918" s="75">
        <v>41863</v>
      </c>
      <c r="C2918" s="477">
        <v>295.25820900000002</v>
      </c>
      <c r="D2918" s="76">
        <v>2328568</v>
      </c>
    </row>
    <row r="2919" spans="2:4">
      <c r="B2919" s="75">
        <v>41864</v>
      </c>
      <c r="C2919" s="477">
        <v>303.62658699999997</v>
      </c>
      <c r="D2919" s="76">
        <v>3841344</v>
      </c>
    </row>
    <row r="2920" spans="2:4">
      <c r="B2920" s="75">
        <v>41865</v>
      </c>
      <c r="C2920" s="477">
        <v>299.31591800000001</v>
      </c>
      <c r="D2920" s="76">
        <v>2531680</v>
      </c>
    </row>
    <row r="2921" spans="2:4">
      <c r="B2921" s="75">
        <v>41869</v>
      </c>
      <c r="C2921" s="477">
        <v>296.40649400000001</v>
      </c>
      <c r="D2921" s="76">
        <v>2279596</v>
      </c>
    </row>
    <row r="2922" spans="2:4">
      <c r="B2922" s="75">
        <v>41870</v>
      </c>
      <c r="C2922" s="477">
        <v>299.461792</v>
      </c>
      <c r="D2922" s="76">
        <v>1789556</v>
      </c>
    </row>
    <row r="2923" spans="2:4">
      <c r="B2923" s="75">
        <v>41871</v>
      </c>
      <c r="C2923" s="477">
        <v>303.31518599999998</v>
      </c>
      <c r="D2923" s="76">
        <v>3005680</v>
      </c>
    </row>
    <row r="2924" spans="2:4">
      <c r="B2924" s="75">
        <v>41872</v>
      </c>
      <c r="C2924" s="477">
        <v>302.73135400000001</v>
      </c>
      <c r="D2924" s="76">
        <v>4270200</v>
      </c>
    </row>
    <row r="2925" spans="2:4">
      <c r="B2925" s="75">
        <v>41873</v>
      </c>
      <c r="C2925" s="477">
        <v>310.36019900000002</v>
      </c>
      <c r="D2925" s="76">
        <v>4872620</v>
      </c>
    </row>
    <row r="2926" spans="2:4">
      <c r="B2926" s="75">
        <v>41876</v>
      </c>
      <c r="C2926" s="477">
        <v>310.934326</v>
      </c>
      <c r="D2926" s="76">
        <v>2884572</v>
      </c>
    </row>
    <row r="2927" spans="2:4">
      <c r="B2927" s="75">
        <v>41877</v>
      </c>
      <c r="C2927" s="477">
        <v>311.69348100000002</v>
      </c>
      <c r="D2927" s="76">
        <v>3685648</v>
      </c>
    </row>
    <row r="2928" spans="2:4">
      <c r="B2928" s="75">
        <v>41878</v>
      </c>
      <c r="C2928" s="477">
        <v>321.09320100000002</v>
      </c>
      <c r="D2928" s="76">
        <v>4965876</v>
      </c>
    </row>
    <row r="2929" spans="2:4">
      <c r="B2929" s="75">
        <v>41879</v>
      </c>
      <c r="C2929" s="477">
        <v>317.36630200000002</v>
      </c>
      <c r="D2929" s="76">
        <v>5173812</v>
      </c>
    </row>
    <row r="2930" spans="2:4">
      <c r="B2930" s="75">
        <v>41883</v>
      </c>
      <c r="C2930" s="477">
        <v>318.66049199999998</v>
      </c>
      <c r="D2930" s="76">
        <v>1488544</v>
      </c>
    </row>
    <row r="2931" spans="2:4">
      <c r="B2931" s="75">
        <v>41884</v>
      </c>
      <c r="C2931" s="477">
        <v>320.72345000000001</v>
      </c>
      <c r="D2931" s="76">
        <v>1692040</v>
      </c>
    </row>
    <row r="2932" spans="2:4">
      <c r="B2932" s="75">
        <v>41885</v>
      </c>
      <c r="C2932" s="477">
        <v>322.669556</v>
      </c>
      <c r="D2932" s="76">
        <v>5052412</v>
      </c>
    </row>
    <row r="2933" spans="2:4">
      <c r="B2933" s="75">
        <v>41886</v>
      </c>
      <c r="C2933" s="477">
        <v>323.26309199999997</v>
      </c>
      <c r="D2933" s="76">
        <v>2324000</v>
      </c>
    </row>
    <row r="2934" spans="2:4">
      <c r="B2934" s="75">
        <v>41887</v>
      </c>
      <c r="C2934" s="477">
        <v>323.895599</v>
      </c>
      <c r="D2934" s="76">
        <v>2265920</v>
      </c>
    </row>
    <row r="2935" spans="2:4">
      <c r="B2935" s="75">
        <v>41890</v>
      </c>
      <c r="C2935" s="477">
        <v>324.27508499999999</v>
      </c>
      <c r="D2935" s="76">
        <v>2090484</v>
      </c>
    </row>
    <row r="2936" spans="2:4">
      <c r="B2936" s="75">
        <v>41891</v>
      </c>
      <c r="C2936" s="477">
        <v>319.32217400000002</v>
      </c>
      <c r="D2936" s="76">
        <v>2050352</v>
      </c>
    </row>
    <row r="2937" spans="2:4">
      <c r="B2937" s="75">
        <v>41892</v>
      </c>
      <c r="C2937" s="477">
        <v>318.19342</v>
      </c>
      <c r="D2937" s="76">
        <v>1732968</v>
      </c>
    </row>
    <row r="2938" spans="2:4">
      <c r="B2938" s="75">
        <v>41893</v>
      </c>
      <c r="C2938" s="477">
        <v>318.71896400000003</v>
      </c>
      <c r="D2938" s="76">
        <v>2561660</v>
      </c>
    </row>
    <row r="2939" spans="2:4">
      <c r="B2939" s="75">
        <v>41894</v>
      </c>
      <c r="C2939" s="477">
        <v>315.46881100000002</v>
      </c>
      <c r="D2939" s="76">
        <v>3091296</v>
      </c>
    </row>
    <row r="2940" spans="2:4">
      <c r="B2940" s="75">
        <v>41897</v>
      </c>
      <c r="C2940" s="477">
        <v>313.26968399999998</v>
      </c>
      <c r="D2940" s="76">
        <v>2725728</v>
      </c>
    </row>
    <row r="2941" spans="2:4">
      <c r="B2941" s="75">
        <v>41898</v>
      </c>
      <c r="C2941" s="477">
        <v>312.46200599999997</v>
      </c>
      <c r="D2941" s="76">
        <v>2231668</v>
      </c>
    </row>
    <row r="2942" spans="2:4">
      <c r="B2942" s="75">
        <v>41899</v>
      </c>
      <c r="C2942" s="477">
        <v>316.54885899999999</v>
      </c>
      <c r="D2942" s="76">
        <v>2415480</v>
      </c>
    </row>
    <row r="2943" spans="2:4">
      <c r="B2943" s="75">
        <v>41900</v>
      </c>
      <c r="C2943" s="477">
        <v>318.56310999999999</v>
      </c>
      <c r="D2943" s="76">
        <v>2857328</v>
      </c>
    </row>
    <row r="2944" spans="2:4">
      <c r="B2944" s="75">
        <v>41901</v>
      </c>
      <c r="C2944" s="477">
        <v>325.69574</v>
      </c>
      <c r="D2944" s="76">
        <v>8784152</v>
      </c>
    </row>
    <row r="2945" spans="2:4">
      <c r="B2945" s="75">
        <v>41904</v>
      </c>
      <c r="C2945" s="477">
        <v>330.71676600000001</v>
      </c>
      <c r="D2945" s="76">
        <v>1930320</v>
      </c>
    </row>
    <row r="2946" spans="2:4">
      <c r="B2946" s="75">
        <v>41905</v>
      </c>
      <c r="C2946" s="477">
        <v>335.601563</v>
      </c>
      <c r="D2946" s="76">
        <v>6775140</v>
      </c>
    </row>
    <row r="2947" spans="2:4">
      <c r="B2947" s="75">
        <v>41906</v>
      </c>
      <c r="C2947" s="477">
        <v>332.67275999999998</v>
      </c>
      <c r="D2947" s="76">
        <v>2213248</v>
      </c>
    </row>
    <row r="2948" spans="2:4">
      <c r="B2948" s="75">
        <v>41907</v>
      </c>
      <c r="C2948" s="477">
        <v>332.48779300000001</v>
      </c>
      <c r="D2948" s="76">
        <v>3119252</v>
      </c>
    </row>
    <row r="2949" spans="2:4">
      <c r="B2949" s="75">
        <v>41908</v>
      </c>
      <c r="C2949" s="477">
        <v>333.56787100000003</v>
      </c>
      <c r="D2949" s="76">
        <v>3100920</v>
      </c>
    </row>
    <row r="2950" spans="2:4">
      <c r="B2950" s="75">
        <v>41911</v>
      </c>
      <c r="C2950" s="477">
        <v>332.010986</v>
      </c>
      <c r="D2950" s="76">
        <v>2720028</v>
      </c>
    </row>
    <row r="2951" spans="2:4">
      <c r="B2951" s="75">
        <v>41912</v>
      </c>
      <c r="C2951" s="477">
        <v>333.71392800000001</v>
      </c>
      <c r="D2951" s="76">
        <v>3400592</v>
      </c>
    </row>
    <row r="2952" spans="2:4">
      <c r="B2952" s="75">
        <v>41913</v>
      </c>
      <c r="C2952" s="477">
        <v>338.65704299999999</v>
      </c>
      <c r="D2952" s="76">
        <v>6437036</v>
      </c>
    </row>
    <row r="2953" spans="2:4">
      <c r="B2953" s="75">
        <v>41919</v>
      </c>
      <c r="C2953" s="477">
        <v>336.52593999999999</v>
      </c>
      <c r="D2953" s="76">
        <v>4816416</v>
      </c>
    </row>
    <row r="2954" spans="2:4">
      <c r="B2954" s="75">
        <v>41920</v>
      </c>
      <c r="C2954" s="477">
        <v>325.60815400000001</v>
      </c>
      <c r="D2954" s="76">
        <v>4308300</v>
      </c>
    </row>
    <row r="2955" spans="2:4">
      <c r="B2955" s="75">
        <v>41921</v>
      </c>
      <c r="C2955" s="477">
        <v>329.96752900000001</v>
      </c>
      <c r="D2955" s="76">
        <v>2169268</v>
      </c>
    </row>
    <row r="2956" spans="2:4">
      <c r="B2956" s="75">
        <v>41922</v>
      </c>
      <c r="C2956" s="477">
        <v>338.14129600000001</v>
      </c>
      <c r="D2956" s="76">
        <v>4150172</v>
      </c>
    </row>
    <row r="2957" spans="2:4">
      <c r="B2957" s="75">
        <v>41925</v>
      </c>
      <c r="C2957" s="477">
        <v>341.70275900000001</v>
      </c>
      <c r="D2957" s="76">
        <v>3618772</v>
      </c>
    </row>
    <row r="2958" spans="2:4">
      <c r="B2958" s="75">
        <v>41926</v>
      </c>
      <c r="C2958" s="477">
        <v>335.31939699999998</v>
      </c>
      <c r="D2958" s="76">
        <v>2849840</v>
      </c>
    </row>
    <row r="2959" spans="2:4">
      <c r="B2959" s="75">
        <v>41928</v>
      </c>
      <c r="C2959" s="477">
        <v>322.25112899999999</v>
      </c>
      <c r="D2959" s="76">
        <v>5132920</v>
      </c>
    </row>
    <row r="2960" spans="2:4">
      <c r="B2960" s="75">
        <v>41929</v>
      </c>
      <c r="C2960" s="477">
        <v>292.990906</v>
      </c>
      <c r="D2960" s="76">
        <v>17284108</v>
      </c>
    </row>
    <row r="2961" spans="2:4">
      <c r="B2961" s="75">
        <v>41932</v>
      </c>
      <c r="C2961" s="477">
        <v>291.21020499999997</v>
      </c>
      <c r="D2961" s="76">
        <v>8686504</v>
      </c>
    </row>
    <row r="2962" spans="2:4">
      <c r="B2962" s="75">
        <v>41933</v>
      </c>
      <c r="C2962" s="477">
        <v>294.09234600000002</v>
      </c>
      <c r="D2962" s="76">
        <v>5980376</v>
      </c>
    </row>
    <row r="2963" spans="2:4">
      <c r="B2963" s="75">
        <v>41934</v>
      </c>
      <c r="C2963" s="477">
        <v>295.68487499999998</v>
      </c>
      <c r="D2963" s="76">
        <v>2648100</v>
      </c>
    </row>
    <row r="2964" spans="2:4">
      <c r="B2964" s="75">
        <v>41939</v>
      </c>
      <c r="C2964" s="477">
        <v>292.46078499999999</v>
      </c>
      <c r="D2964" s="76">
        <v>7635320</v>
      </c>
    </row>
    <row r="2965" spans="2:4">
      <c r="B2965" s="75">
        <v>41940</v>
      </c>
      <c r="C2965" s="477">
        <v>293.32055700000001</v>
      </c>
      <c r="D2965" s="76">
        <v>4554792</v>
      </c>
    </row>
    <row r="2966" spans="2:4">
      <c r="B2966" s="75">
        <v>41941</v>
      </c>
      <c r="C2966" s="477">
        <v>295.44052099999999</v>
      </c>
      <c r="D2966" s="76">
        <v>5262128</v>
      </c>
    </row>
    <row r="2967" spans="2:4">
      <c r="B2967" s="75">
        <v>41942</v>
      </c>
      <c r="C2967" s="477">
        <v>308.09252900000001</v>
      </c>
      <c r="D2967" s="76">
        <v>7462896</v>
      </c>
    </row>
    <row r="2968" spans="2:4">
      <c r="B2968" s="75">
        <v>41943</v>
      </c>
      <c r="C2968" s="477">
        <v>314.27685500000001</v>
      </c>
      <c r="D2968" s="76">
        <v>3381084</v>
      </c>
    </row>
    <row r="2969" spans="2:4">
      <c r="B2969" s="75">
        <v>41946</v>
      </c>
      <c r="C2969" s="477">
        <v>306.92987099999999</v>
      </c>
      <c r="D2969" s="76">
        <v>4489700</v>
      </c>
    </row>
    <row r="2970" spans="2:4">
      <c r="B2970" s="75">
        <v>41948</v>
      </c>
      <c r="C2970" s="477">
        <v>313.61248799999998</v>
      </c>
      <c r="D2970" s="76">
        <v>4521552</v>
      </c>
    </row>
    <row r="2971" spans="2:4">
      <c r="B2971" s="75">
        <v>41950</v>
      </c>
      <c r="C2971" s="477">
        <v>316.27969400000001</v>
      </c>
      <c r="D2971" s="76">
        <v>4924336</v>
      </c>
    </row>
    <row r="2972" spans="2:4">
      <c r="B2972" s="75">
        <v>41953</v>
      </c>
      <c r="C2972" s="477">
        <v>316.06478900000002</v>
      </c>
      <c r="D2972" s="76">
        <v>2880496</v>
      </c>
    </row>
    <row r="2973" spans="2:4">
      <c r="B2973" s="75">
        <v>41954</v>
      </c>
      <c r="C2973" s="477">
        <v>315.664154</v>
      </c>
      <c r="D2973" s="76">
        <v>2249508</v>
      </c>
    </row>
    <row r="2974" spans="2:4">
      <c r="B2974" s="75">
        <v>41955</v>
      </c>
      <c r="C2974" s="477">
        <v>312.73330700000002</v>
      </c>
      <c r="D2974" s="76">
        <v>4119820</v>
      </c>
    </row>
    <row r="2975" spans="2:4">
      <c r="B2975" s="75">
        <v>41956</v>
      </c>
      <c r="C2975" s="477">
        <v>320.35366800000003</v>
      </c>
      <c r="D2975" s="76">
        <v>3344836</v>
      </c>
    </row>
    <row r="2976" spans="2:4">
      <c r="B2976" s="75">
        <v>41957</v>
      </c>
      <c r="C2976" s="477">
        <v>314.72634900000003</v>
      </c>
      <c r="D2976" s="76">
        <v>3885944</v>
      </c>
    </row>
    <row r="2977" spans="2:4">
      <c r="B2977" s="75">
        <v>41960</v>
      </c>
      <c r="C2977" s="477">
        <v>316.475098</v>
      </c>
      <c r="D2977" s="76">
        <v>3151992</v>
      </c>
    </row>
    <row r="2978" spans="2:4">
      <c r="B2978" s="75">
        <v>41961</v>
      </c>
      <c r="C2978" s="477">
        <v>312.77227800000003</v>
      </c>
      <c r="D2978" s="76">
        <v>2493496</v>
      </c>
    </row>
    <row r="2979" spans="2:4">
      <c r="B2979" s="75">
        <v>41962</v>
      </c>
      <c r="C2979" s="477">
        <v>318.72222900000003</v>
      </c>
      <c r="D2979" s="76">
        <v>2264496</v>
      </c>
    </row>
    <row r="2980" spans="2:4">
      <c r="B2980" s="75">
        <v>41963</v>
      </c>
      <c r="C2980" s="477">
        <v>322.209991</v>
      </c>
      <c r="D2980" s="76">
        <v>2598452</v>
      </c>
    </row>
    <row r="2981" spans="2:4">
      <c r="B2981" s="75">
        <v>41964</v>
      </c>
      <c r="C2981" s="477">
        <v>320.96929899999998</v>
      </c>
      <c r="D2981" s="76">
        <v>2194876</v>
      </c>
    </row>
    <row r="2982" spans="2:4">
      <c r="B2982" s="75">
        <v>41967</v>
      </c>
      <c r="C2982" s="477">
        <v>326.94836400000003</v>
      </c>
      <c r="D2982" s="76">
        <v>3043364</v>
      </c>
    </row>
    <row r="2983" spans="2:4">
      <c r="B2983" s="75">
        <v>41968</v>
      </c>
      <c r="C2983" s="477">
        <v>323.880585</v>
      </c>
      <c r="D2983" s="76">
        <v>3713920</v>
      </c>
    </row>
    <row r="2984" spans="2:4">
      <c r="B2984" s="75">
        <v>41969</v>
      </c>
      <c r="C2984" s="477">
        <v>319.11303700000002</v>
      </c>
      <c r="D2984" s="76">
        <v>3226832</v>
      </c>
    </row>
    <row r="2985" spans="2:4">
      <c r="B2985" s="75">
        <v>41970</v>
      </c>
      <c r="C2985" s="477">
        <v>325.20935100000003</v>
      </c>
      <c r="D2985" s="76">
        <v>3862052</v>
      </c>
    </row>
    <row r="2986" spans="2:4">
      <c r="B2986" s="75">
        <v>41971</v>
      </c>
      <c r="C2986" s="477">
        <v>324.818512</v>
      </c>
      <c r="D2986" s="76">
        <v>1872272</v>
      </c>
    </row>
    <row r="2987" spans="2:4">
      <c r="B2987" s="75">
        <v>41974</v>
      </c>
      <c r="C2987" s="477">
        <v>326.53805499999999</v>
      </c>
      <c r="D2987" s="76">
        <v>2494504</v>
      </c>
    </row>
    <row r="2988" spans="2:4">
      <c r="B2988" s="75">
        <v>41975</v>
      </c>
      <c r="C2988" s="477">
        <v>320.705536</v>
      </c>
      <c r="D2988" s="76">
        <v>1474592</v>
      </c>
    </row>
    <row r="2989" spans="2:4">
      <c r="B2989" s="75">
        <v>41976</v>
      </c>
      <c r="C2989" s="477">
        <v>323.30426</v>
      </c>
      <c r="D2989" s="76">
        <v>2619556</v>
      </c>
    </row>
    <row r="2990" spans="2:4">
      <c r="B2990" s="75">
        <v>41977</v>
      </c>
      <c r="C2990" s="477">
        <v>317.29583700000001</v>
      </c>
      <c r="D2990" s="76">
        <v>2789168</v>
      </c>
    </row>
    <row r="2991" spans="2:4">
      <c r="B2991" s="75">
        <v>41978</v>
      </c>
      <c r="C2991" s="477">
        <v>312.01016199999998</v>
      </c>
      <c r="D2991" s="76">
        <v>5571848</v>
      </c>
    </row>
    <row r="2992" spans="2:4">
      <c r="B2992" s="75">
        <v>41981</v>
      </c>
      <c r="C2992" s="477">
        <v>304.721924</v>
      </c>
      <c r="D2992" s="76">
        <v>5132660</v>
      </c>
    </row>
    <row r="2993" spans="2:4">
      <c r="B2993" s="75">
        <v>41982</v>
      </c>
      <c r="C2993" s="477">
        <v>304.95645100000002</v>
      </c>
      <c r="D2993" s="76">
        <v>4783444</v>
      </c>
    </row>
    <row r="2994" spans="2:4">
      <c r="B2994" s="75">
        <v>41983</v>
      </c>
      <c r="C2994" s="477">
        <v>307.27185100000003</v>
      </c>
      <c r="D2994" s="76">
        <v>2574040</v>
      </c>
    </row>
    <row r="2995" spans="2:4">
      <c r="B2995" s="75">
        <v>41984</v>
      </c>
      <c r="C2995" s="477">
        <v>303.26626599999997</v>
      </c>
      <c r="D2995" s="76">
        <v>3030856</v>
      </c>
    </row>
    <row r="2996" spans="2:4">
      <c r="B2996" s="75">
        <v>41985</v>
      </c>
      <c r="C2996" s="477">
        <v>295.53823899999998</v>
      </c>
      <c r="D2996" s="76">
        <v>4364788</v>
      </c>
    </row>
    <row r="2997" spans="2:4">
      <c r="B2997" s="75">
        <v>41988</v>
      </c>
      <c r="C2997" s="477">
        <v>290.22351099999997</v>
      </c>
      <c r="D2997" s="76">
        <v>4641384</v>
      </c>
    </row>
    <row r="2998" spans="2:4">
      <c r="B2998" s="75">
        <v>41989</v>
      </c>
      <c r="C2998" s="477">
        <v>304.60470600000002</v>
      </c>
      <c r="D2998" s="76">
        <v>4342056</v>
      </c>
    </row>
    <row r="2999" spans="2:4">
      <c r="B2999" s="75">
        <v>41990</v>
      </c>
      <c r="C2999" s="477">
        <v>300.79443400000002</v>
      </c>
      <c r="D2999" s="76">
        <v>4354888</v>
      </c>
    </row>
    <row r="3000" spans="2:4">
      <c r="B3000" s="75">
        <v>41991</v>
      </c>
      <c r="C3000" s="477">
        <v>303.696167</v>
      </c>
      <c r="D3000" s="76">
        <v>3485132</v>
      </c>
    </row>
    <row r="3001" spans="2:4">
      <c r="B3001" s="75">
        <v>41992</v>
      </c>
      <c r="C3001" s="477">
        <v>310.52526899999998</v>
      </c>
      <c r="D3001" s="76">
        <v>4051596</v>
      </c>
    </row>
    <row r="3002" spans="2:4">
      <c r="B3002" s="75">
        <v>41995</v>
      </c>
      <c r="C3002" s="477">
        <v>310.38845800000001</v>
      </c>
      <c r="D3002" s="76">
        <v>1639088</v>
      </c>
    </row>
    <row r="3003" spans="2:4">
      <c r="B3003" s="75">
        <v>41996</v>
      </c>
      <c r="C3003" s="477">
        <v>300.39395100000002</v>
      </c>
      <c r="D3003" s="76">
        <v>4030532</v>
      </c>
    </row>
    <row r="3004" spans="2:4">
      <c r="B3004" s="75">
        <v>41997</v>
      </c>
      <c r="C3004" s="477">
        <v>300.85308800000001</v>
      </c>
      <c r="D3004" s="76">
        <v>8100376</v>
      </c>
    </row>
    <row r="3005" spans="2:4">
      <c r="B3005" s="75">
        <v>41999</v>
      </c>
      <c r="C3005" s="477">
        <v>305.72818000000001</v>
      </c>
      <c r="D3005" s="76">
        <v>2106668</v>
      </c>
    </row>
    <row r="3006" spans="2:4">
      <c r="B3006" s="75">
        <v>42002</v>
      </c>
      <c r="C3006" s="477">
        <v>308.73733499999997</v>
      </c>
      <c r="D3006" s="76">
        <v>1203840</v>
      </c>
    </row>
    <row r="3007" spans="2:4">
      <c r="B3007" s="75">
        <v>42003</v>
      </c>
      <c r="C3007" s="477">
        <v>310.50567599999999</v>
      </c>
      <c r="D3007" s="76">
        <v>1301668</v>
      </c>
    </row>
    <row r="3008" spans="2:4">
      <c r="B3008" s="75">
        <v>42004</v>
      </c>
      <c r="C3008" s="477">
        <v>312.029877</v>
      </c>
      <c r="D3008" s="76">
        <v>2909288</v>
      </c>
    </row>
    <row r="3009" spans="2:4">
      <c r="B3009" s="75">
        <v>42005</v>
      </c>
      <c r="C3009" s="477">
        <v>313.96423299999998</v>
      </c>
      <c r="D3009" s="76">
        <v>1336492</v>
      </c>
    </row>
    <row r="3010" spans="2:4">
      <c r="B3010" s="75">
        <v>42006</v>
      </c>
      <c r="C3010" s="477">
        <v>313.66134599999998</v>
      </c>
      <c r="D3010" s="76">
        <v>933372</v>
      </c>
    </row>
    <row r="3011" spans="2:4">
      <c r="B3011" s="75">
        <v>42009</v>
      </c>
      <c r="C3011" s="477">
        <v>308.38562000000002</v>
      </c>
      <c r="D3011" s="76">
        <v>2012624</v>
      </c>
    </row>
    <row r="3012" spans="2:4">
      <c r="B3012" s="75">
        <v>42010</v>
      </c>
      <c r="C3012" s="477">
        <v>300.14965799999999</v>
      </c>
      <c r="D3012" s="76">
        <v>3470408</v>
      </c>
    </row>
    <row r="3013" spans="2:4">
      <c r="B3013" s="75">
        <v>42011</v>
      </c>
      <c r="C3013" s="477">
        <v>293.01767000000001</v>
      </c>
      <c r="D3013" s="76">
        <v>3540560</v>
      </c>
    </row>
    <row r="3014" spans="2:4">
      <c r="B3014" s="75">
        <v>42012</v>
      </c>
      <c r="C3014" s="477">
        <v>299.79785199999998</v>
      </c>
      <c r="D3014" s="76">
        <v>3906036</v>
      </c>
    </row>
    <row r="3015" spans="2:4">
      <c r="B3015" s="75">
        <v>42013</v>
      </c>
      <c r="C3015" s="477">
        <v>301.99612400000001</v>
      </c>
      <c r="D3015" s="76">
        <v>6164448</v>
      </c>
    </row>
    <row r="3016" spans="2:4">
      <c r="B3016" s="75">
        <v>42016</v>
      </c>
      <c r="C3016" s="477">
        <v>307.85806300000002</v>
      </c>
      <c r="D3016" s="76">
        <v>2661684</v>
      </c>
    </row>
    <row r="3017" spans="2:4">
      <c r="B3017" s="75">
        <v>42017</v>
      </c>
      <c r="C3017" s="477">
        <v>309.43103000000002</v>
      </c>
      <c r="D3017" s="76">
        <v>2916072</v>
      </c>
    </row>
    <row r="3018" spans="2:4">
      <c r="B3018" s="75">
        <v>42018</v>
      </c>
      <c r="C3018" s="477">
        <v>308.493134</v>
      </c>
      <c r="D3018" s="76">
        <v>4133276</v>
      </c>
    </row>
    <row r="3019" spans="2:4">
      <c r="B3019" s="75">
        <v>42019</v>
      </c>
      <c r="C3019" s="477">
        <v>311.31658900000002</v>
      </c>
      <c r="D3019" s="76">
        <v>3658976</v>
      </c>
    </row>
    <row r="3020" spans="2:4">
      <c r="B3020" s="75">
        <v>42020</v>
      </c>
      <c r="C3020" s="477">
        <v>320.25595099999998</v>
      </c>
      <c r="D3020" s="76">
        <v>3185348</v>
      </c>
    </row>
    <row r="3021" spans="2:4">
      <c r="B3021" s="75">
        <v>42023</v>
      </c>
      <c r="C3021" s="477">
        <v>321.36007699999999</v>
      </c>
      <c r="D3021" s="76">
        <v>3335832</v>
      </c>
    </row>
    <row r="3022" spans="2:4">
      <c r="B3022" s="75">
        <v>42024</v>
      </c>
      <c r="C3022" s="477">
        <v>326.73336799999998</v>
      </c>
      <c r="D3022" s="76">
        <v>3099268</v>
      </c>
    </row>
    <row r="3023" spans="2:4">
      <c r="B3023" s="75">
        <v>42025</v>
      </c>
      <c r="C3023" s="477">
        <v>329.683899</v>
      </c>
      <c r="D3023" s="76">
        <v>7541032</v>
      </c>
    </row>
    <row r="3024" spans="2:4">
      <c r="B3024" s="75">
        <v>42026</v>
      </c>
      <c r="C3024" s="477">
        <v>325.47317500000003</v>
      </c>
      <c r="D3024" s="76">
        <v>3769104</v>
      </c>
    </row>
    <row r="3025" spans="2:4">
      <c r="B3025" s="75">
        <v>42027</v>
      </c>
      <c r="C3025" s="477">
        <v>321.75082400000002</v>
      </c>
      <c r="D3025" s="76">
        <v>4683076</v>
      </c>
    </row>
    <row r="3026" spans="2:4">
      <c r="B3026" s="75">
        <v>42031</v>
      </c>
      <c r="C3026" s="477">
        <v>315.83029199999999</v>
      </c>
      <c r="D3026" s="76">
        <v>4461772</v>
      </c>
    </row>
    <row r="3027" spans="2:4">
      <c r="B3027" s="75">
        <v>42032</v>
      </c>
      <c r="C3027" s="477">
        <v>324.24206500000003</v>
      </c>
      <c r="D3027" s="76">
        <v>4173388</v>
      </c>
    </row>
    <row r="3028" spans="2:4">
      <c r="B3028" s="75">
        <v>42033</v>
      </c>
      <c r="C3028" s="477">
        <v>322.20013399999999</v>
      </c>
      <c r="D3028" s="76">
        <v>4751440</v>
      </c>
    </row>
    <row r="3029" spans="2:4">
      <c r="B3029" s="75">
        <v>42034</v>
      </c>
      <c r="C3029" s="477">
        <v>350.10299700000002</v>
      </c>
      <c r="D3029" s="76">
        <v>21415344</v>
      </c>
    </row>
    <row r="3030" spans="2:4">
      <c r="B3030" s="75">
        <v>42037</v>
      </c>
      <c r="C3030" s="477">
        <v>369.49603300000001</v>
      </c>
      <c r="D3030" s="76">
        <v>10089756</v>
      </c>
    </row>
    <row r="3031" spans="2:4">
      <c r="B3031" s="75">
        <v>42038</v>
      </c>
      <c r="C3031" s="477">
        <v>371.30358899999999</v>
      </c>
      <c r="D3031" s="76">
        <v>8442272</v>
      </c>
    </row>
    <row r="3032" spans="2:4">
      <c r="B3032" s="75">
        <v>42039</v>
      </c>
      <c r="C3032" s="477">
        <v>372.89297499999998</v>
      </c>
      <c r="D3032" s="76">
        <v>4939900</v>
      </c>
    </row>
    <row r="3033" spans="2:4">
      <c r="B3033" s="75">
        <v>42040</v>
      </c>
      <c r="C3033" s="477">
        <v>387.07995599999998</v>
      </c>
      <c r="D3033" s="76">
        <v>8494896</v>
      </c>
    </row>
    <row r="3034" spans="2:4">
      <c r="B3034" s="75">
        <v>42041</v>
      </c>
      <c r="C3034" s="477">
        <v>383.55770899999999</v>
      </c>
      <c r="D3034" s="76">
        <v>4023848</v>
      </c>
    </row>
    <row r="3035" spans="2:4">
      <c r="B3035" s="75">
        <v>42044</v>
      </c>
      <c r="C3035" s="477">
        <v>391.328125</v>
      </c>
      <c r="D3035" s="76">
        <v>4670508</v>
      </c>
    </row>
    <row r="3036" spans="2:4">
      <c r="B3036" s="75">
        <v>42045</v>
      </c>
      <c r="C3036" s="477">
        <v>379.36831699999999</v>
      </c>
      <c r="D3036" s="76">
        <v>5786408</v>
      </c>
    </row>
    <row r="3037" spans="2:4">
      <c r="B3037" s="75">
        <v>42046</v>
      </c>
      <c r="C3037" s="477">
        <v>383.75387599999999</v>
      </c>
      <c r="D3037" s="76">
        <v>2142516</v>
      </c>
    </row>
    <row r="3038" spans="2:4">
      <c r="B3038" s="75">
        <v>42047</v>
      </c>
      <c r="C3038" s="477">
        <v>389.38552900000002</v>
      </c>
      <c r="D3038" s="76">
        <v>4365376</v>
      </c>
    </row>
    <row r="3039" spans="2:4">
      <c r="B3039" s="75">
        <v>42048</v>
      </c>
      <c r="C3039" s="477">
        <v>391.06323200000003</v>
      </c>
      <c r="D3039" s="76">
        <v>3286008</v>
      </c>
    </row>
    <row r="3040" spans="2:4">
      <c r="B3040" s="75">
        <v>42051</v>
      </c>
      <c r="C3040" s="477">
        <v>389.47384599999998</v>
      </c>
      <c r="D3040" s="76">
        <v>3024868</v>
      </c>
    </row>
    <row r="3041" spans="2:4">
      <c r="B3041" s="75">
        <v>42053</v>
      </c>
      <c r="C3041" s="477">
        <v>398.95144699999997</v>
      </c>
      <c r="D3041" s="76">
        <v>6327804</v>
      </c>
    </row>
    <row r="3042" spans="2:4">
      <c r="B3042" s="75">
        <v>42054</v>
      </c>
      <c r="C3042" s="477">
        <v>401.89471400000002</v>
      </c>
      <c r="D3042" s="76">
        <v>4136952</v>
      </c>
    </row>
    <row r="3043" spans="2:4">
      <c r="B3043" s="75">
        <v>42055</v>
      </c>
      <c r="C3043" s="477">
        <v>392.59368899999998</v>
      </c>
      <c r="D3043" s="76">
        <v>2668572</v>
      </c>
    </row>
    <row r="3044" spans="2:4">
      <c r="B3044" s="75">
        <v>42058</v>
      </c>
      <c r="C3044" s="477">
        <v>386.75607300000001</v>
      </c>
      <c r="D3044" s="76">
        <v>2666340</v>
      </c>
    </row>
    <row r="3045" spans="2:4">
      <c r="B3045" s="75">
        <v>42059</v>
      </c>
      <c r="C3045" s="477">
        <v>387.74713100000002</v>
      </c>
      <c r="D3045" s="76">
        <v>3643048</v>
      </c>
    </row>
    <row r="3046" spans="2:4">
      <c r="B3046" s="75">
        <v>42060</v>
      </c>
      <c r="C3046" s="477">
        <v>389.15005500000001</v>
      </c>
      <c r="D3046" s="76">
        <v>2276348</v>
      </c>
    </row>
    <row r="3047" spans="2:4">
      <c r="B3047" s="75">
        <v>42061</v>
      </c>
      <c r="C3047" s="477">
        <v>387.62927200000001</v>
      </c>
      <c r="D3047" s="76">
        <v>4156644</v>
      </c>
    </row>
    <row r="3048" spans="2:4">
      <c r="B3048" s="75">
        <v>42062</v>
      </c>
      <c r="C3048" s="477">
        <v>396.76351899999997</v>
      </c>
      <c r="D3048" s="76">
        <v>4808820</v>
      </c>
    </row>
    <row r="3049" spans="2:4">
      <c r="B3049" s="75">
        <v>42065</v>
      </c>
      <c r="C3049" s="477">
        <v>397.32275399999997</v>
      </c>
      <c r="D3049" s="76">
        <v>4098336</v>
      </c>
    </row>
    <row r="3050" spans="2:4">
      <c r="B3050" s="75">
        <v>42066</v>
      </c>
      <c r="C3050" s="477">
        <v>398.56881700000002</v>
      </c>
      <c r="D3050" s="76">
        <v>4306688</v>
      </c>
    </row>
    <row r="3051" spans="2:4">
      <c r="B3051" s="75">
        <v>42067</v>
      </c>
      <c r="C3051" s="477">
        <v>399.510651</v>
      </c>
      <c r="D3051" s="76">
        <v>3430308</v>
      </c>
    </row>
    <row r="3052" spans="2:4">
      <c r="B3052" s="75">
        <v>42068</v>
      </c>
      <c r="C3052" s="477">
        <v>405.20114100000001</v>
      </c>
      <c r="D3052" s="76">
        <v>3448716</v>
      </c>
    </row>
    <row r="3053" spans="2:4">
      <c r="B3053" s="75">
        <v>42072</v>
      </c>
      <c r="C3053" s="477">
        <v>405.33850100000001</v>
      </c>
      <c r="D3053" s="76">
        <v>6555768</v>
      </c>
    </row>
    <row r="3054" spans="2:4">
      <c r="B3054" s="75">
        <v>42073</v>
      </c>
      <c r="C3054" s="477">
        <v>401.11001599999997</v>
      </c>
      <c r="D3054" s="76">
        <v>5425488</v>
      </c>
    </row>
    <row r="3055" spans="2:4">
      <c r="B3055" s="75">
        <v>42074</v>
      </c>
      <c r="C3055" s="477">
        <v>404.03369099999998</v>
      </c>
      <c r="D3055" s="76">
        <v>10074260</v>
      </c>
    </row>
    <row r="3056" spans="2:4">
      <c r="B3056" s="75">
        <v>42075</v>
      </c>
      <c r="C3056" s="477">
        <v>402.78753699999999</v>
      </c>
      <c r="D3056" s="76">
        <v>4880440</v>
      </c>
    </row>
    <row r="3057" spans="2:4">
      <c r="B3057" s="75">
        <v>42076</v>
      </c>
      <c r="C3057" s="477">
        <v>394.91900600000002</v>
      </c>
      <c r="D3057" s="76">
        <v>6368968</v>
      </c>
    </row>
    <row r="3058" spans="2:4">
      <c r="B3058" s="75">
        <v>42079</v>
      </c>
      <c r="C3058" s="477">
        <v>403.631348</v>
      </c>
      <c r="D3058" s="76">
        <v>7937836</v>
      </c>
    </row>
    <row r="3059" spans="2:4">
      <c r="B3059" s="75">
        <v>42080</v>
      </c>
      <c r="C3059" s="477">
        <v>400.11895800000002</v>
      </c>
      <c r="D3059" s="76">
        <v>10007444</v>
      </c>
    </row>
    <row r="3060" spans="2:4">
      <c r="B3060" s="75">
        <v>42081</v>
      </c>
      <c r="C3060" s="477">
        <v>393.73187300000001</v>
      </c>
      <c r="D3060" s="76">
        <v>18927840</v>
      </c>
    </row>
    <row r="3061" spans="2:4">
      <c r="B3061" s="75">
        <v>42082</v>
      </c>
      <c r="C3061" s="477">
        <v>384.46032700000001</v>
      </c>
      <c r="D3061" s="76">
        <v>10163240</v>
      </c>
    </row>
    <row r="3062" spans="2:4">
      <c r="B3062" s="75">
        <v>42083</v>
      </c>
      <c r="C3062" s="477">
        <v>384.55847199999999</v>
      </c>
      <c r="D3062" s="76">
        <v>6271108</v>
      </c>
    </row>
    <row r="3063" spans="2:4">
      <c r="B3063" s="75">
        <v>42086</v>
      </c>
      <c r="C3063" s="477">
        <v>380.04534899999999</v>
      </c>
      <c r="D3063" s="76">
        <v>3897136</v>
      </c>
    </row>
    <row r="3064" spans="2:4">
      <c r="B3064" s="75">
        <v>42087</v>
      </c>
      <c r="C3064" s="477">
        <v>380.810608</v>
      </c>
      <c r="D3064" s="76">
        <v>5298696</v>
      </c>
    </row>
    <row r="3065" spans="2:4">
      <c r="B3065" s="75">
        <v>42088</v>
      </c>
      <c r="C3065" s="477">
        <v>395.25259399999999</v>
      </c>
      <c r="D3065" s="76">
        <v>7518574</v>
      </c>
    </row>
    <row r="3066" spans="2:4">
      <c r="B3066" s="75">
        <v>42089</v>
      </c>
      <c r="C3066" s="477">
        <v>387.50177000000002</v>
      </c>
      <c r="D3066" s="76">
        <v>7048128</v>
      </c>
    </row>
    <row r="3067" spans="2:4">
      <c r="B3067" s="75">
        <v>42090</v>
      </c>
      <c r="C3067" s="477">
        <v>377.867188</v>
      </c>
      <c r="D3067" s="76">
        <v>4280330</v>
      </c>
    </row>
    <row r="3068" spans="2:4">
      <c r="B3068" s="75">
        <v>42093</v>
      </c>
      <c r="C3068" s="477">
        <v>384.77426100000002</v>
      </c>
      <c r="D3068" s="76">
        <v>3275064</v>
      </c>
    </row>
    <row r="3069" spans="2:4">
      <c r="B3069" s="75">
        <v>42094</v>
      </c>
      <c r="C3069" s="477">
        <v>384.75466899999998</v>
      </c>
      <c r="D3069" s="76">
        <v>3726676</v>
      </c>
    </row>
    <row r="3070" spans="2:4">
      <c r="B3070" s="75">
        <v>42095</v>
      </c>
      <c r="C3070" s="477">
        <v>369.233429</v>
      </c>
      <c r="D3070" s="76">
        <v>8281168</v>
      </c>
    </row>
    <row r="3071" spans="2:4">
      <c r="B3071" s="75">
        <v>42100</v>
      </c>
      <c r="C3071" s="477">
        <v>365.779877</v>
      </c>
      <c r="D3071" s="76">
        <v>7728748</v>
      </c>
    </row>
    <row r="3072" spans="2:4">
      <c r="B3072" s="75">
        <v>42101</v>
      </c>
      <c r="C3072" s="477">
        <v>366.76095600000002</v>
      </c>
      <c r="D3072" s="76">
        <v>4348138</v>
      </c>
    </row>
    <row r="3073" spans="2:4">
      <c r="B3073" s="75">
        <v>42102</v>
      </c>
      <c r="C3073" s="477">
        <v>376.29745500000001</v>
      </c>
      <c r="D3073" s="76">
        <v>3587334</v>
      </c>
    </row>
    <row r="3074" spans="2:4">
      <c r="B3074" s="75">
        <v>42103</v>
      </c>
      <c r="C3074" s="477">
        <v>378.37734999999998</v>
      </c>
      <c r="D3074" s="76">
        <v>2674132</v>
      </c>
    </row>
    <row r="3075" spans="2:4">
      <c r="B3075" s="75">
        <v>42104</v>
      </c>
      <c r="C3075" s="477">
        <v>379.594086</v>
      </c>
      <c r="D3075" s="76">
        <v>2837478</v>
      </c>
    </row>
    <row r="3076" spans="2:4">
      <c r="B3076" s="75">
        <v>42107</v>
      </c>
      <c r="C3076" s="477">
        <v>383.04748499999999</v>
      </c>
      <c r="D3076" s="76">
        <v>3099142</v>
      </c>
    </row>
    <row r="3077" spans="2:4">
      <c r="B3077" s="75">
        <v>42109</v>
      </c>
      <c r="C3077" s="477">
        <v>370.66580199999999</v>
      </c>
      <c r="D3077" s="76">
        <v>3098572</v>
      </c>
    </row>
    <row r="3078" spans="2:4">
      <c r="B3078" s="75">
        <v>42110</v>
      </c>
      <c r="C3078" s="477">
        <v>374.49221799999998</v>
      </c>
      <c r="D3078" s="76">
        <v>2057382</v>
      </c>
    </row>
    <row r="3079" spans="2:4">
      <c r="B3079" s="75">
        <v>42111</v>
      </c>
      <c r="C3079" s="477">
        <v>368.93899499999998</v>
      </c>
      <c r="D3079" s="76">
        <v>3138232</v>
      </c>
    </row>
    <row r="3080" spans="2:4">
      <c r="B3080" s="75">
        <v>42114</v>
      </c>
      <c r="C3080" s="477">
        <v>362.73840300000001</v>
      </c>
      <c r="D3080" s="76">
        <v>3223104</v>
      </c>
    </row>
    <row r="3081" spans="2:4">
      <c r="B3081" s="75">
        <v>42115</v>
      </c>
      <c r="C3081" s="477">
        <v>349.532532</v>
      </c>
      <c r="D3081" s="76">
        <v>14596284</v>
      </c>
    </row>
    <row r="3082" spans="2:4">
      <c r="B3082" s="75">
        <v>42116</v>
      </c>
      <c r="C3082" s="477">
        <v>344.29333500000001</v>
      </c>
      <c r="D3082" s="76">
        <v>7934682</v>
      </c>
    </row>
    <row r="3083" spans="2:4">
      <c r="B3083" s="75">
        <v>42117</v>
      </c>
      <c r="C3083" s="477">
        <v>351.23968500000001</v>
      </c>
      <c r="D3083" s="76">
        <v>6391380</v>
      </c>
    </row>
    <row r="3084" spans="2:4">
      <c r="B3084" s="75">
        <v>42118</v>
      </c>
      <c r="C3084" s="477">
        <v>353.58529700000003</v>
      </c>
      <c r="D3084" s="76">
        <v>6406490</v>
      </c>
    </row>
    <row r="3085" spans="2:4">
      <c r="B3085" s="75">
        <v>42121</v>
      </c>
      <c r="C3085" s="477">
        <v>348.16485599999999</v>
      </c>
      <c r="D3085" s="76">
        <v>3789232</v>
      </c>
    </row>
    <row r="3086" spans="2:4">
      <c r="B3086" s="75">
        <v>42122</v>
      </c>
      <c r="C3086" s="477">
        <v>343.15844700000002</v>
      </c>
      <c r="D3086" s="76">
        <v>5803656</v>
      </c>
    </row>
    <row r="3087" spans="2:4">
      <c r="B3087" s="75">
        <v>42123</v>
      </c>
      <c r="C3087" s="477">
        <v>349.741669</v>
      </c>
      <c r="D3087" s="76">
        <v>4076096</v>
      </c>
    </row>
    <row r="3088" spans="2:4">
      <c r="B3088" s="75">
        <v>42124</v>
      </c>
      <c r="C3088" s="477">
        <v>347.12023900000003</v>
      </c>
      <c r="D3088" s="76">
        <v>7338470</v>
      </c>
    </row>
    <row r="3089" spans="2:4">
      <c r="B3089" s="75">
        <v>42128</v>
      </c>
      <c r="C3089" s="477">
        <v>362.592896</v>
      </c>
      <c r="D3089" s="76">
        <v>3352524</v>
      </c>
    </row>
    <row r="3090" spans="2:4">
      <c r="B3090" s="75">
        <v>42129</v>
      </c>
      <c r="C3090" s="477">
        <v>359.49844400000001</v>
      </c>
      <c r="D3090" s="76">
        <v>3459534</v>
      </c>
    </row>
    <row r="3091" spans="2:4">
      <c r="B3091" s="75">
        <v>42130</v>
      </c>
      <c r="C3091" s="477">
        <v>351.29885899999999</v>
      </c>
      <c r="D3091" s="76">
        <v>4595278</v>
      </c>
    </row>
    <row r="3092" spans="2:4">
      <c r="B3092" s="75">
        <v>42131</v>
      </c>
      <c r="C3092" s="477">
        <v>362.96743800000002</v>
      </c>
      <c r="D3092" s="76">
        <v>3639964</v>
      </c>
    </row>
    <row r="3093" spans="2:4">
      <c r="B3093" s="75">
        <v>42132</v>
      </c>
      <c r="C3093" s="477">
        <v>364.83993500000003</v>
      </c>
      <c r="D3093" s="76">
        <v>3579368</v>
      </c>
    </row>
    <row r="3094" spans="2:4">
      <c r="B3094" s="75">
        <v>42135</v>
      </c>
      <c r="C3094" s="477">
        <v>371.30496199999999</v>
      </c>
      <c r="D3094" s="76">
        <v>3592212</v>
      </c>
    </row>
    <row r="3095" spans="2:4">
      <c r="B3095" s="75">
        <v>42136</v>
      </c>
      <c r="C3095" s="477">
        <v>360.95693999999997</v>
      </c>
      <c r="D3095" s="76">
        <v>2464630</v>
      </c>
    </row>
    <row r="3096" spans="2:4">
      <c r="B3096" s="75">
        <v>42137</v>
      </c>
      <c r="C3096" s="477">
        <v>369.491669</v>
      </c>
      <c r="D3096" s="76">
        <v>2774824</v>
      </c>
    </row>
    <row r="3097" spans="2:4">
      <c r="B3097" s="75">
        <v>42138</v>
      </c>
      <c r="C3097" s="477">
        <v>364.761078</v>
      </c>
      <c r="D3097" s="76">
        <v>2252426</v>
      </c>
    </row>
    <row r="3098" spans="2:4">
      <c r="B3098" s="75">
        <v>42139</v>
      </c>
      <c r="C3098" s="477">
        <v>360.26709</v>
      </c>
      <c r="D3098" s="76">
        <v>3405608</v>
      </c>
    </row>
    <row r="3099" spans="2:4">
      <c r="B3099" s="75">
        <v>42142</v>
      </c>
      <c r="C3099" s="477">
        <v>366.83075000000002</v>
      </c>
      <c r="D3099" s="76">
        <v>3014132</v>
      </c>
    </row>
    <row r="3100" spans="2:4">
      <c r="B3100" s="75">
        <v>42143</v>
      </c>
      <c r="C3100" s="477">
        <v>368.24975599999999</v>
      </c>
      <c r="D3100" s="76">
        <v>2588934</v>
      </c>
    </row>
    <row r="3101" spans="2:4">
      <c r="B3101" s="75">
        <v>42144</v>
      </c>
      <c r="C3101" s="477">
        <v>378.47943099999998</v>
      </c>
      <c r="D3101" s="76">
        <v>3073544</v>
      </c>
    </row>
    <row r="3102" spans="2:4">
      <c r="B3102" s="75">
        <v>42145</v>
      </c>
      <c r="C3102" s="477">
        <v>382.48062099999999</v>
      </c>
      <c r="D3102" s="76">
        <v>2092768</v>
      </c>
    </row>
    <row r="3103" spans="2:4">
      <c r="B3103" s="75">
        <v>42146</v>
      </c>
      <c r="C3103" s="477">
        <v>387.96023600000001</v>
      </c>
      <c r="D3103" s="76">
        <v>2995660</v>
      </c>
    </row>
    <row r="3104" spans="2:4">
      <c r="B3104" s="75">
        <v>42149</v>
      </c>
      <c r="C3104" s="477">
        <v>393.87326000000002</v>
      </c>
      <c r="D3104" s="76">
        <v>3291366</v>
      </c>
    </row>
    <row r="3105" spans="2:4">
      <c r="B3105" s="75">
        <v>42150</v>
      </c>
      <c r="C3105" s="477">
        <v>391.64605699999998</v>
      </c>
      <c r="D3105" s="76">
        <v>2462108</v>
      </c>
    </row>
    <row r="3106" spans="2:4">
      <c r="B3106" s="75">
        <v>42151</v>
      </c>
      <c r="C3106" s="477">
        <v>390.85763500000002</v>
      </c>
      <c r="D3106" s="76">
        <v>2945442</v>
      </c>
    </row>
    <row r="3107" spans="2:4">
      <c r="B3107" s="75">
        <v>42152</v>
      </c>
      <c r="C3107" s="477">
        <v>386.36367799999999</v>
      </c>
      <c r="D3107" s="76">
        <v>3337232</v>
      </c>
    </row>
    <row r="3108" spans="2:4">
      <c r="B3108" s="75">
        <v>42153</v>
      </c>
      <c r="C3108" s="477">
        <v>398.44613600000002</v>
      </c>
      <c r="D3108" s="76">
        <v>11358676</v>
      </c>
    </row>
    <row r="3109" spans="2:4">
      <c r="B3109" s="75">
        <v>42156</v>
      </c>
      <c r="C3109" s="477">
        <v>383.68313599999999</v>
      </c>
      <c r="D3109" s="76">
        <v>2304588</v>
      </c>
    </row>
    <row r="3110" spans="2:4">
      <c r="B3110" s="75">
        <v>42157</v>
      </c>
      <c r="C3110" s="477">
        <v>375.56234699999999</v>
      </c>
      <c r="D3110" s="76">
        <v>2331440</v>
      </c>
    </row>
    <row r="3111" spans="2:4">
      <c r="B3111" s="75">
        <v>42158</v>
      </c>
      <c r="C3111" s="477">
        <v>375.40463299999999</v>
      </c>
      <c r="D3111" s="76">
        <v>3619974</v>
      </c>
    </row>
    <row r="3112" spans="2:4">
      <c r="B3112" s="75">
        <v>42159</v>
      </c>
      <c r="C3112" s="477">
        <v>370.812164</v>
      </c>
      <c r="D3112" s="76">
        <v>3107452</v>
      </c>
    </row>
    <row r="3113" spans="2:4">
      <c r="B3113" s="75">
        <v>42160</v>
      </c>
      <c r="C3113" s="477">
        <v>366.219604</v>
      </c>
      <c r="D3113" s="76">
        <v>3000646</v>
      </c>
    </row>
    <row r="3114" spans="2:4">
      <c r="B3114" s="75">
        <v>42163</v>
      </c>
      <c r="C3114" s="477">
        <v>362.25787400000002</v>
      </c>
      <c r="D3114" s="76">
        <v>2978860</v>
      </c>
    </row>
    <row r="3115" spans="2:4">
      <c r="B3115" s="75">
        <v>42164</v>
      </c>
      <c r="C3115" s="477">
        <v>359.281586</v>
      </c>
      <c r="D3115" s="76">
        <v>2442408</v>
      </c>
    </row>
    <row r="3116" spans="2:4">
      <c r="B3116" s="75">
        <v>42165</v>
      </c>
      <c r="C3116" s="477">
        <v>371.56118800000002</v>
      </c>
      <c r="D3116" s="76">
        <v>5172246</v>
      </c>
    </row>
    <row r="3117" spans="2:4">
      <c r="B3117" s="75">
        <v>42166</v>
      </c>
      <c r="C3117" s="477">
        <v>360.62191799999999</v>
      </c>
      <c r="D3117" s="76">
        <v>3641272</v>
      </c>
    </row>
    <row r="3118" spans="2:4">
      <c r="B3118" s="75">
        <v>42167</v>
      </c>
      <c r="C3118" s="477">
        <v>353.348724</v>
      </c>
      <c r="D3118" s="76">
        <v>3693056</v>
      </c>
    </row>
    <row r="3119" spans="2:4">
      <c r="B3119" s="75">
        <v>42170</v>
      </c>
      <c r="C3119" s="477">
        <v>357.96090700000002</v>
      </c>
      <c r="D3119" s="76">
        <v>1717342</v>
      </c>
    </row>
    <row r="3120" spans="2:4">
      <c r="B3120" s="75">
        <v>42171</v>
      </c>
      <c r="C3120" s="477">
        <v>357.27108800000002</v>
      </c>
      <c r="D3120" s="76">
        <v>1778324</v>
      </c>
    </row>
    <row r="3121" spans="2:4">
      <c r="B3121" s="75">
        <v>42172</v>
      </c>
      <c r="C3121" s="477">
        <v>357.27108800000002</v>
      </c>
      <c r="D3121" s="76">
        <v>2501764</v>
      </c>
    </row>
    <row r="3122" spans="2:4">
      <c r="B3122" s="75">
        <v>42173</v>
      </c>
      <c r="C3122" s="477">
        <v>360.20797700000003</v>
      </c>
      <c r="D3122" s="76">
        <v>2637416</v>
      </c>
    </row>
    <row r="3123" spans="2:4">
      <c r="B3123" s="75">
        <v>42174</v>
      </c>
      <c r="C3123" s="477">
        <v>361.962219</v>
      </c>
      <c r="D3123" s="76">
        <v>3563616</v>
      </c>
    </row>
    <row r="3124" spans="2:4">
      <c r="B3124" s="75">
        <v>42177</v>
      </c>
      <c r="C3124" s="477">
        <v>367.22479199999998</v>
      </c>
      <c r="D3124" s="76">
        <v>1651062</v>
      </c>
    </row>
    <row r="3125" spans="2:4">
      <c r="B3125" s="75">
        <v>42178</v>
      </c>
      <c r="C3125" s="477">
        <v>365.60864299999997</v>
      </c>
      <c r="D3125" s="76">
        <v>2200268</v>
      </c>
    </row>
    <row r="3126" spans="2:4">
      <c r="B3126" s="75">
        <v>42179</v>
      </c>
      <c r="C3126" s="477">
        <v>369.806915</v>
      </c>
      <c r="D3126" s="76">
        <v>2617310</v>
      </c>
    </row>
    <row r="3127" spans="2:4">
      <c r="B3127" s="75">
        <v>42180</v>
      </c>
      <c r="C3127" s="477">
        <v>365.07644699999997</v>
      </c>
      <c r="D3127" s="76">
        <v>3102502</v>
      </c>
    </row>
    <row r="3128" spans="2:4">
      <c r="B3128" s="75">
        <v>42181</v>
      </c>
      <c r="C3128" s="477">
        <v>377.35601800000001</v>
      </c>
      <c r="D3128" s="76">
        <v>3170238</v>
      </c>
    </row>
    <row r="3129" spans="2:4">
      <c r="B3129" s="75">
        <v>42184</v>
      </c>
      <c r="C3129" s="477">
        <v>365.983093</v>
      </c>
      <c r="D3129" s="76">
        <v>2336726</v>
      </c>
    </row>
    <row r="3130" spans="2:4">
      <c r="B3130" s="75">
        <v>42185</v>
      </c>
      <c r="C3130" s="477">
        <v>362.57327299999997</v>
      </c>
      <c r="D3130" s="76">
        <v>3974968</v>
      </c>
    </row>
    <row r="3131" spans="2:4">
      <c r="B3131" s="75">
        <v>42186</v>
      </c>
      <c r="C3131" s="477">
        <v>372.15237400000001</v>
      </c>
      <c r="D3131" s="76">
        <v>2148066</v>
      </c>
    </row>
    <row r="3132" spans="2:4">
      <c r="B3132" s="75">
        <v>42187</v>
      </c>
      <c r="C3132" s="477">
        <v>376.27194200000002</v>
      </c>
      <c r="D3132" s="76">
        <v>1977048</v>
      </c>
    </row>
    <row r="3133" spans="2:4">
      <c r="B3133" s="75">
        <v>42188</v>
      </c>
      <c r="C3133" s="477">
        <v>380.37179600000002</v>
      </c>
      <c r="D3133" s="76">
        <v>1725652</v>
      </c>
    </row>
    <row r="3134" spans="2:4">
      <c r="B3134" s="75">
        <v>42191</v>
      </c>
      <c r="C3134" s="477">
        <v>382.362549</v>
      </c>
      <c r="D3134" s="76">
        <v>1624082</v>
      </c>
    </row>
    <row r="3135" spans="2:4">
      <c r="B3135" s="75">
        <v>42192</v>
      </c>
      <c r="C3135" s="477">
        <v>369.09741200000002</v>
      </c>
      <c r="D3135" s="76">
        <v>2544644</v>
      </c>
    </row>
    <row r="3136" spans="2:4">
      <c r="B3136" s="75">
        <v>42193</v>
      </c>
      <c r="C3136" s="477">
        <v>367.79641700000002</v>
      </c>
      <c r="D3136" s="76">
        <v>2349626</v>
      </c>
    </row>
    <row r="3137" spans="2:4">
      <c r="B3137" s="75">
        <v>42194</v>
      </c>
      <c r="C3137" s="477">
        <v>361.66650399999997</v>
      </c>
      <c r="D3137" s="76">
        <v>2299680</v>
      </c>
    </row>
    <row r="3138" spans="2:4">
      <c r="B3138" s="75">
        <v>42195</v>
      </c>
      <c r="C3138" s="477">
        <v>364.89901700000001</v>
      </c>
      <c r="D3138" s="76">
        <v>2360456</v>
      </c>
    </row>
    <row r="3139" spans="2:4">
      <c r="B3139" s="75">
        <v>42198</v>
      </c>
      <c r="C3139" s="477">
        <v>378.77514600000001</v>
      </c>
      <c r="D3139" s="76">
        <v>2415516</v>
      </c>
    </row>
    <row r="3140" spans="2:4">
      <c r="B3140" s="75">
        <v>42199</v>
      </c>
      <c r="C3140" s="477">
        <v>376.44927999999999</v>
      </c>
      <c r="D3140" s="76">
        <v>2424140</v>
      </c>
    </row>
    <row r="3141" spans="2:4">
      <c r="B3141" s="75">
        <v>42200</v>
      </c>
      <c r="C3141" s="477">
        <v>373.76867700000003</v>
      </c>
      <c r="D3141" s="76">
        <v>2391962</v>
      </c>
    </row>
    <row r="3142" spans="2:4">
      <c r="B3142" s="75">
        <v>42201</v>
      </c>
      <c r="C3142" s="477">
        <v>377.08007800000001</v>
      </c>
      <c r="D3142" s="76">
        <v>1770108</v>
      </c>
    </row>
    <row r="3143" spans="2:4">
      <c r="B3143" s="75">
        <v>42202</v>
      </c>
      <c r="C3143" s="477">
        <v>376.62670900000001</v>
      </c>
      <c r="D3143" s="76">
        <v>2073870</v>
      </c>
    </row>
    <row r="3144" spans="2:4">
      <c r="B3144" s="75">
        <v>42205</v>
      </c>
      <c r="C3144" s="477">
        <v>373.17739899999998</v>
      </c>
      <c r="D3144" s="76">
        <v>1413184</v>
      </c>
    </row>
    <row r="3145" spans="2:4">
      <c r="B3145" s="75">
        <v>42206</v>
      </c>
      <c r="C3145" s="477">
        <v>384.274292</v>
      </c>
      <c r="D3145" s="76">
        <v>3963108</v>
      </c>
    </row>
    <row r="3146" spans="2:4">
      <c r="B3146" s="75">
        <v>42207</v>
      </c>
      <c r="C3146" s="477">
        <v>387.52658100000002</v>
      </c>
      <c r="D3146" s="76">
        <v>1401298</v>
      </c>
    </row>
    <row r="3147" spans="2:4">
      <c r="B3147" s="75">
        <v>42208</v>
      </c>
      <c r="C3147" s="477">
        <v>382.40182499999997</v>
      </c>
      <c r="D3147" s="76">
        <v>1595332</v>
      </c>
    </row>
    <row r="3148" spans="2:4">
      <c r="B3148" s="75">
        <v>42209</v>
      </c>
      <c r="C3148" s="477">
        <v>375.54269399999998</v>
      </c>
      <c r="D3148" s="76">
        <v>2367716</v>
      </c>
    </row>
    <row r="3149" spans="2:4">
      <c r="B3149" s="75">
        <v>42212</v>
      </c>
      <c r="C3149" s="477">
        <v>369.412781</v>
      </c>
      <c r="D3149" s="76">
        <v>3351408</v>
      </c>
    </row>
    <row r="3150" spans="2:4">
      <c r="B3150" s="75">
        <v>42213</v>
      </c>
      <c r="C3150" s="477">
        <v>363.99234000000001</v>
      </c>
      <c r="D3150" s="76">
        <v>2392180</v>
      </c>
    </row>
    <row r="3151" spans="2:4">
      <c r="B3151" s="75">
        <v>42214</v>
      </c>
      <c r="C3151" s="477">
        <v>375.03012100000001</v>
      </c>
      <c r="D3151" s="76">
        <v>2906782</v>
      </c>
    </row>
    <row r="3152" spans="2:4">
      <c r="B3152" s="75">
        <v>42215</v>
      </c>
      <c r="C3152" s="477">
        <v>377.61230499999999</v>
      </c>
      <c r="D3152" s="76">
        <v>3093446</v>
      </c>
    </row>
    <row r="3153" spans="2:4">
      <c r="B3153" s="75">
        <v>42216</v>
      </c>
      <c r="C3153" s="477">
        <v>393.51855499999999</v>
      </c>
      <c r="D3153" s="76">
        <v>3933792</v>
      </c>
    </row>
    <row r="3154" spans="2:4">
      <c r="B3154" s="75">
        <v>42219</v>
      </c>
      <c r="C3154" s="477">
        <v>370.10257000000001</v>
      </c>
      <c r="D3154" s="76">
        <v>7071618</v>
      </c>
    </row>
    <row r="3155" spans="2:4">
      <c r="B3155" s="75">
        <v>42220</v>
      </c>
      <c r="C3155" s="477">
        <v>367.75701900000001</v>
      </c>
      <c r="D3155" s="76">
        <v>3809446</v>
      </c>
    </row>
    <row r="3156" spans="2:4">
      <c r="B3156" s="75">
        <v>42221</v>
      </c>
      <c r="C3156" s="477">
        <v>369.53103599999997</v>
      </c>
      <c r="D3156" s="76">
        <v>2358616</v>
      </c>
    </row>
    <row r="3157" spans="2:4">
      <c r="B3157" s="75">
        <v>42222</v>
      </c>
      <c r="C3157" s="477">
        <v>372.92117300000001</v>
      </c>
      <c r="D3157" s="76">
        <v>1869728</v>
      </c>
    </row>
    <row r="3158" spans="2:4">
      <c r="B3158" s="75">
        <v>42223</v>
      </c>
      <c r="C3158" s="477">
        <v>372.26721199999997</v>
      </c>
      <c r="D3158" s="76">
        <v>1818186</v>
      </c>
    </row>
    <row r="3159" spans="2:4">
      <c r="B3159" s="75">
        <v>42226</v>
      </c>
      <c r="C3159" s="477">
        <v>371.11807299999998</v>
      </c>
      <c r="D3159" s="76">
        <v>2216746</v>
      </c>
    </row>
    <row r="3160" spans="2:4">
      <c r="B3160" s="75">
        <v>42227</v>
      </c>
      <c r="C3160" s="477">
        <v>372.68331899999998</v>
      </c>
      <c r="D3160" s="76">
        <v>1718378</v>
      </c>
    </row>
    <row r="3161" spans="2:4">
      <c r="B3161" s="75">
        <v>42228</v>
      </c>
      <c r="C3161" s="477">
        <v>384.73104899999998</v>
      </c>
      <c r="D3161" s="76">
        <v>4219772</v>
      </c>
    </row>
    <row r="3162" spans="2:4">
      <c r="B3162" s="75">
        <v>42229</v>
      </c>
      <c r="C3162" s="477">
        <v>382.65045199999997</v>
      </c>
      <c r="D3162" s="76">
        <v>3156994</v>
      </c>
    </row>
    <row r="3163" spans="2:4">
      <c r="B3163" s="75">
        <v>42230</v>
      </c>
      <c r="C3163" s="477">
        <v>385.88028000000003</v>
      </c>
      <c r="D3163" s="76">
        <v>1578496</v>
      </c>
    </row>
    <row r="3164" spans="2:4">
      <c r="B3164" s="75">
        <v>42233</v>
      </c>
      <c r="C3164" s="477">
        <v>383.799622</v>
      </c>
      <c r="D3164" s="76">
        <v>1681246</v>
      </c>
    </row>
    <row r="3165" spans="2:4">
      <c r="B3165" s="75">
        <v>42234</v>
      </c>
      <c r="C3165" s="477">
        <v>384.25543199999998</v>
      </c>
      <c r="D3165" s="76">
        <v>3223016</v>
      </c>
    </row>
    <row r="3166" spans="2:4">
      <c r="B3166" s="75">
        <v>42235</v>
      </c>
      <c r="C3166" s="477">
        <v>391.60693400000002</v>
      </c>
      <c r="D3166" s="76">
        <v>3291464</v>
      </c>
    </row>
    <row r="3167" spans="2:4">
      <c r="B3167" s="75">
        <v>42236</v>
      </c>
      <c r="C3167" s="477">
        <v>380.94638099999997</v>
      </c>
      <c r="D3167" s="76">
        <v>2518670</v>
      </c>
    </row>
    <row r="3168" spans="2:4">
      <c r="B3168" s="75">
        <v>42237</v>
      </c>
      <c r="C3168" s="477">
        <v>382.392853</v>
      </c>
      <c r="D3168" s="76">
        <v>3595260</v>
      </c>
    </row>
    <row r="3169" spans="2:4">
      <c r="B3169" s="75">
        <v>42240</v>
      </c>
      <c r="C3169" s="477">
        <v>367.729645</v>
      </c>
      <c r="D3169" s="76">
        <v>4216894</v>
      </c>
    </row>
    <row r="3170" spans="2:4">
      <c r="B3170" s="75">
        <v>42241</v>
      </c>
      <c r="C3170" s="477">
        <v>362.24084499999998</v>
      </c>
      <c r="D3170" s="76">
        <v>5470038</v>
      </c>
    </row>
    <row r="3171" spans="2:4">
      <c r="B3171" s="75">
        <v>42242</v>
      </c>
      <c r="C3171" s="477">
        <v>360.63574199999999</v>
      </c>
      <c r="D3171" s="76">
        <v>4808772</v>
      </c>
    </row>
    <row r="3172" spans="2:4">
      <c r="B3172" s="75">
        <v>42243</v>
      </c>
      <c r="C3172" s="477">
        <v>361.86437999999998</v>
      </c>
      <c r="D3172" s="76">
        <v>4055770</v>
      </c>
    </row>
    <row r="3173" spans="2:4">
      <c r="B3173" s="75">
        <v>42244</v>
      </c>
      <c r="C3173" s="477">
        <v>377.359802</v>
      </c>
      <c r="D3173" s="76">
        <v>3081798</v>
      </c>
    </row>
    <row r="3174" spans="2:4">
      <c r="B3174" s="75">
        <v>42247</v>
      </c>
      <c r="C3174" s="477">
        <v>384.83007800000001</v>
      </c>
      <c r="D3174" s="76">
        <v>5442574</v>
      </c>
    </row>
    <row r="3175" spans="2:4">
      <c r="B3175" s="75">
        <v>42248</v>
      </c>
      <c r="C3175" s="477">
        <v>377.28048699999999</v>
      </c>
      <c r="D3175" s="76">
        <v>2847484</v>
      </c>
    </row>
    <row r="3176" spans="2:4">
      <c r="B3176" s="75">
        <v>42249</v>
      </c>
      <c r="C3176" s="477">
        <v>376.05197099999998</v>
      </c>
      <c r="D3176" s="76">
        <v>4090120</v>
      </c>
    </row>
    <row r="3177" spans="2:4">
      <c r="B3177" s="75">
        <v>42250</v>
      </c>
      <c r="C3177" s="477">
        <v>380.84726000000001</v>
      </c>
      <c r="D3177" s="76">
        <v>2251964</v>
      </c>
    </row>
    <row r="3178" spans="2:4">
      <c r="B3178" s="75">
        <v>42251</v>
      </c>
      <c r="C3178" s="477">
        <v>372.64367700000003</v>
      </c>
      <c r="D3178" s="76">
        <v>2665780</v>
      </c>
    </row>
    <row r="3179" spans="2:4">
      <c r="B3179" s="75">
        <v>42254</v>
      </c>
      <c r="C3179" s="477">
        <v>364.93566900000002</v>
      </c>
      <c r="D3179" s="76">
        <v>1340504</v>
      </c>
    </row>
    <row r="3180" spans="2:4">
      <c r="B3180" s="75">
        <v>42255</v>
      </c>
      <c r="C3180" s="477">
        <v>371.07836900000001</v>
      </c>
      <c r="D3180" s="76">
        <v>2376662</v>
      </c>
    </row>
    <row r="3181" spans="2:4">
      <c r="B3181" s="75">
        <v>42256</v>
      </c>
      <c r="C3181" s="477">
        <v>373.79312099999999</v>
      </c>
      <c r="D3181" s="76">
        <v>2106428</v>
      </c>
    </row>
    <row r="3182" spans="2:4">
      <c r="B3182" s="75">
        <v>42257</v>
      </c>
      <c r="C3182" s="477">
        <v>362.973907</v>
      </c>
      <c r="D3182" s="76">
        <v>4118846</v>
      </c>
    </row>
    <row r="3183" spans="2:4">
      <c r="B3183" s="75">
        <v>42258</v>
      </c>
      <c r="C3183" s="477">
        <v>364.67804000000001</v>
      </c>
      <c r="D3183" s="76">
        <v>2202750</v>
      </c>
    </row>
    <row r="3184" spans="2:4">
      <c r="B3184" s="75">
        <v>42261</v>
      </c>
      <c r="C3184" s="477">
        <v>367.98718300000002</v>
      </c>
      <c r="D3184" s="76">
        <v>1539742</v>
      </c>
    </row>
    <row r="3185" spans="2:4">
      <c r="B3185" s="75">
        <v>42262</v>
      </c>
      <c r="C3185" s="477">
        <v>368.08621199999999</v>
      </c>
      <c r="D3185" s="76">
        <v>2451676</v>
      </c>
    </row>
    <row r="3186" spans="2:4">
      <c r="B3186" s="75">
        <v>42263</v>
      </c>
      <c r="C3186" s="477">
        <v>372.08895899999999</v>
      </c>
      <c r="D3186" s="76">
        <v>1801066</v>
      </c>
    </row>
    <row r="3187" spans="2:4">
      <c r="B3187" s="75">
        <v>42265</v>
      </c>
      <c r="C3187" s="477">
        <v>376.70581099999998</v>
      </c>
      <c r="D3187" s="76">
        <v>2847952</v>
      </c>
    </row>
    <row r="3188" spans="2:4">
      <c r="B3188" s="75">
        <v>42268</v>
      </c>
      <c r="C3188" s="477">
        <v>374.11004600000001</v>
      </c>
      <c r="D3188" s="76">
        <v>1972562</v>
      </c>
    </row>
    <row r="3189" spans="2:4">
      <c r="B3189" s="75">
        <v>42269</v>
      </c>
      <c r="C3189" s="477">
        <v>370.54336499999999</v>
      </c>
      <c r="D3189" s="76">
        <v>3214488</v>
      </c>
    </row>
    <row r="3190" spans="2:4">
      <c r="B3190" s="75">
        <v>42270</v>
      </c>
      <c r="C3190" s="477">
        <v>367.41256700000002</v>
      </c>
      <c r="D3190" s="76">
        <v>2276518</v>
      </c>
    </row>
    <row r="3191" spans="2:4">
      <c r="B3191" s="75">
        <v>42271</v>
      </c>
      <c r="C3191" s="477">
        <v>378.44970699999999</v>
      </c>
      <c r="D3191" s="76">
        <v>3062620</v>
      </c>
    </row>
    <row r="3192" spans="2:4">
      <c r="B3192" s="75">
        <v>42275</v>
      </c>
      <c r="C3192" s="477">
        <v>376.68615699999998</v>
      </c>
      <c r="D3192" s="76">
        <v>1557438</v>
      </c>
    </row>
    <row r="3193" spans="2:4">
      <c r="B3193" s="75">
        <v>42276</v>
      </c>
      <c r="C3193" s="477">
        <v>377.95422400000001</v>
      </c>
      <c r="D3193" s="76">
        <v>2818428</v>
      </c>
    </row>
    <row r="3194" spans="2:4">
      <c r="B3194" s="75">
        <v>42277</v>
      </c>
      <c r="C3194" s="477">
        <v>389.22903400000001</v>
      </c>
      <c r="D3194" s="76">
        <v>3516284</v>
      </c>
    </row>
    <row r="3195" spans="2:4">
      <c r="B3195" s="75">
        <v>42278</v>
      </c>
      <c r="C3195" s="477">
        <v>339.65152</v>
      </c>
      <c r="D3195" s="76">
        <v>26766424</v>
      </c>
    </row>
    <row r="3196" spans="2:4">
      <c r="B3196" s="75">
        <v>42282</v>
      </c>
      <c r="C3196" s="477">
        <v>340.78103599999997</v>
      </c>
      <c r="D3196" s="76">
        <v>13383762</v>
      </c>
    </row>
    <row r="3197" spans="2:4">
      <c r="B3197" s="75">
        <v>42283</v>
      </c>
      <c r="C3197" s="477">
        <v>338.28424100000001</v>
      </c>
      <c r="D3197" s="76">
        <v>5909462</v>
      </c>
    </row>
    <row r="3198" spans="2:4">
      <c r="B3198" s="75">
        <v>42284</v>
      </c>
      <c r="C3198" s="477">
        <v>323.85882600000002</v>
      </c>
      <c r="D3198" s="76">
        <v>13752674</v>
      </c>
    </row>
    <row r="3199" spans="2:4">
      <c r="B3199" s="75">
        <v>42285</v>
      </c>
      <c r="C3199" s="477">
        <v>328.39657599999998</v>
      </c>
      <c r="D3199" s="76">
        <v>16981832</v>
      </c>
    </row>
    <row r="3200" spans="2:4">
      <c r="B3200" s="75">
        <v>42286</v>
      </c>
      <c r="C3200" s="477">
        <v>336.54058800000001</v>
      </c>
      <c r="D3200" s="76">
        <v>9468336</v>
      </c>
    </row>
    <row r="3201" spans="2:4">
      <c r="B3201" s="75">
        <v>42289</v>
      </c>
      <c r="C3201" s="477">
        <v>338.878693</v>
      </c>
      <c r="D3201" s="76">
        <v>4835846</v>
      </c>
    </row>
    <row r="3202" spans="2:4">
      <c r="B3202" s="75">
        <v>42290</v>
      </c>
      <c r="C3202" s="477">
        <v>328.89187600000002</v>
      </c>
      <c r="D3202" s="76">
        <v>5837378</v>
      </c>
    </row>
    <row r="3203" spans="2:4">
      <c r="B3203" s="75">
        <v>42291</v>
      </c>
      <c r="C3203" s="477">
        <v>330.33846999999997</v>
      </c>
      <c r="D3203" s="76">
        <v>2702158</v>
      </c>
    </row>
    <row r="3204" spans="2:4">
      <c r="B3204" s="75">
        <v>42292</v>
      </c>
      <c r="C3204" s="477">
        <v>330.91305499999999</v>
      </c>
      <c r="D3204" s="76">
        <v>3644676</v>
      </c>
    </row>
    <row r="3205" spans="2:4">
      <c r="B3205" s="75">
        <v>42293</v>
      </c>
      <c r="C3205" s="477">
        <v>333.35037199999999</v>
      </c>
      <c r="D3205" s="76">
        <v>2270164</v>
      </c>
    </row>
    <row r="3206" spans="2:4">
      <c r="B3206" s="75">
        <v>42296</v>
      </c>
      <c r="C3206" s="477">
        <v>339.92895499999997</v>
      </c>
      <c r="D3206" s="76">
        <v>10051980</v>
      </c>
    </row>
    <row r="3207" spans="2:4">
      <c r="B3207" s="75">
        <v>42297</v>
      </c>
      <c r="C3207" s="477">
        <v>342.52474999999998</v>
      </c>
      <c r="D3207" s="76">
        <v>5670558</v>
      </c>
    </row>
    <row r="3208" spans="2:4">
      <c r="B3208" s="75">
        <v>42298</v>
      </c>
      <c r="C3208" s="477">
        <v>342.029449</v>
      </c>
      <c r="D3208" s="76">
        <v>2594696</v>
      </c>
    </row>
    <row r="3209" spans="2:4">
      <c r="B3209" s="75">
        <v>42300</v>
      </c>
      <c r="C3209" s="477">
        <v>339.99642899999998</v>
      </c>
      <c r="D3209" s="76">
        <v>3064858</v>
      </c>
    </row>
    <row r="3210" spans="2:4">
      <c r="B3210" s="75">
        <v>42303</v>
      </c>
      <c r="C3210" s="477">
        <v>344.22177099999999</v>
      </c>
      <c r="D3210" s="76">
        <v>4157440</v>
      </c>
    </row>
    <row r="3211" spans="2:4">
      <c r="B3211" s="75">
        <v>42304</v>
      </c>
      <c r="C3211" s="477">
        <v>345.85601800000001</v>
      </c>
      <c r="D3211" s="76">
        <v>3081400</v>
      </c>
    </row>
    <row r="3212" spans="2:4">
      <c r="B3212" s="75">
        <v>42305</v>
      </c>
      <c r="C3212" s="477">
        <v>349.802277</v>
      </c>
      <c r="D3212" s="76">
        <v>3351280</v>
      </c>
    </row>
    <row r="3213" spans="2:4">
      <c r="B3213" s="75">
        <v>42306</v>
      </c>
      <c r="C3213" s="477">
        <v>349.14453099999997</v>
      </c>
      <c r="D3213" s="76">
        <v>4243554</v>
      </c>
    </row>
    <row r="3214" spans="2:4">
      <c r="B3214" s="75">
        <v>42307</v>
      </c>
      <c r="C3214" s="477">
        <v>347.47039799999999</v>
      </c>
      <c r="D3214" s="76">
        <v>2655794</v>
      </c>
    </row>
    <row r="3215" spans="2:4">
      <c r="B3215" s="75">
        <v>42310</v>
      </c>
      <c r="C3215" s="477">
        <v>349.30404700000003</v>
      </c>
      <c r="D3215" s="76">
        <v>2020104</v>
      </c>
    </row>
    <row r="3216" spans="2:4">
      <c r="B3216" s="75">
        <v>42311</v>
      </c>
      <c r="C3216" s="477">
        <v>349.22427399999998</v>
      </c>
      <c r="D3216" s="76">
        <v>2115610</v>
      </c>
    </row>
    <row r="3217" spans="2:4">
      <c r="B3217" s="75">
        <v>42312</v>
      </c>
      <c r="C3217" s="477">
        <v>351.416718</v>
      </c>
      <c r="D3217" s="76">
        <v>1683688</v>
      </c>
    </row>
    <row r="3218" spans="2:4">
      <c r="B3218" s="75">
        <v>42313</v>
      </c>
      <c r="C3218" s="477">
        <v>349.78237899999999</v>
      </c>
      <c r="D3218" s="76">
        <v>2370498</v>
      </c>
    </row>
    <row r="3219" spans="2:4">
      <c r="B3219" s="75">
        <v>42314</v>
      </c>
      <c r="C3219" s="477">
        <v>352.95126299999998</v>
      </c>
      <c r="D3219" s="76">
        <v>2653852</v>
      </c>
    </row>
    <row r="3220" spans="2:4">
      <c r="B3220" s="75">
        <v>42317</v>
      </c>
      <c r="C3220" s="477">
        <v>351.77542099999999</v>
      </c>
      <c r="D3220" s="76">
        <v>3043880</v>
      </c>
    </row>
    <row r="3221" spans="2:4">
      <c r="B3221" s="75">
        <v>42318</v>
      </c>
      <c r="C3221" s="477">
        <v>339.33865400000002</v>
      </c>
      <c r="D3221" s="76">
        <v>1678382</v>
      </c>
    </row>
    <row r="3222" spans="2:4">
      <c r="B3222" s="75">
        <v>42321</v>
      </c>
      <c r="C3222" s="477">
        <v>336.189728</v>
      </c>
      <c r="D3222" s="76">
        <v>2950796</v>
      </c>
    </row>
    <row r="3223" spans="2:4">
      <c r="B3223" s="75">
        <v>42324</v>
      </c>
      <c r="C3223" s="477">
        <v>334.27642800000001</v>
      </c>
      <c r="D3223" s="76">
        <v>2876114</v>
      </c>
    </row>
    <row r="3224" spans="2:4">
      <c r="B3224" s="75">
        <v>42325</v>
      </c>
      <c r="C3224" s="477">
        <v>341.51110799999998</v>
      </c>
      <c r="D3224" s="76">
        <v>3405776</v>
      </c>
    </row>
    <row r="3225" spans="2:4">
      <c r="B3225" s="75">
        <v>42326</v>
      </c>
      <c r="C3225" s="477">
        <v>337.08654799999999</v>
      </c>
      <c r="D3225" s="76">
        <v>3046948</v>
      </c>
    </row>
    <row r="3226" spans="2:4">
      <c r="B3226" s="75">
        <v>42327</v>
      </c>
      <c r="C3226" s="477">
        <v>348.36737099999999</v>
      </c>
      <c r="D3226" s="76">
        <v>3528336</v>
      </c>
    </row>
    <row r="3227" spans="2:4">
      <c r="B3227" s="75">
        <v>42328</v>
      </c>
      <c r="C3227" s="477">
        <v>345.41763300000002</v>
      </c>
      <c r="D3227" s="76">
        <v>3386922</v>
      </c>
    </row>
    <row r="3228" spans="2:4">
      <c r="B3228" s="75">
        <v>42331</v>
      </c>
      <c r="C3228" s="477">
        <v>344.30145299999998</v>
      </c>
      <c r="D3228" s="76">
        <v>1179312</v>
      </c>
    </row>
    <row r="3229" spans="2:4">
      <c r="B3229" s="75">
        <v>42332</v>
      </c>
      <c r="C3229" s="477">
        <v>345.278076</v>
      </c>
      <c r="D3229" s="76">
        <v>2248674</v>
      </c>
    </row>
    <row r="3230" spans="2:4">
      <c r="B3230" s="75">
        <v>42334</v>
      </c>
      <c r="C3230" s="477">
        <v>343.96261600000003</v>
      </c>
      <c r="D3230" s="76">
        <v>2081658</v>
      </c>
    </row>
    <row r="3231" spans="2:4">
      <c r="B3231" s="75">
        <v>42335</v>
      </c>
      <c r="C3231" s="477">
        <v>347.80917399999998</v>
      </c>
      <c r="D3231" s="76">
        <v>1580942</v>
      </c>
    </row>
    <row r="3232" spans="2:4">
      <c r="B3232" s="75">
        <v>42338</v>
      </c>
      <c r="C3232" s="477">
        <v>347.171448</v>
      </c>
      <c r="D3232" s="76">
        <v>5165146</v>
      </c>
    </row>
    <row r="3233" spans="2:4">
      <c r="B3233" s="75">
        <v>42339</v>
      </c>
      <c r="C3233" s="477">
        <v>349.86209100000002</v>
      </c>
      <c r="D3233" s="76">
        <v>2547178</v>
      </c>
    </row>
    <row r="3234" spans="2:4">
      <c r="B3234" s="75">
        <v>42340</v>
      </c>
      <c r="C3234" s="477">
        <v>342.66705300000001</v>
      </c>
      <c r="D3234" s="76">
        <v>2575382</v>
      </c>
    </row>
    <row r="3235" spans="2:4">
      <c r="B3235" s="75">
        <v>42341</v>
      </c>
      <c r="C3235" s="477">
        <v>339.27896099999998</v>
      </c>
      <c r="D3235" s="76">
        <v>3836614</v>
      </c>
    </row>
    <row r="3236" spans="2:4">
      <c r="B3236" s="75">
        <v>42342</v>
      </c>
      <c r="C3236" s="477">
        <v>333.23992900000002</v>
      </c>
      <c r="D3236" s="76">
        <v>3778328</v>
      </c>
    </row>
    <row r="3237" spans="2:4">
      <c r="B3237" s="75">
        <v>42345</v>
      </c>
      <c r="C3237" s="477">
        <v>335.75122099999999</v>
      </c>
      <c r="D3237" s="76">
        <v>2622184</v>
      </c>
    </row>
    <row r="3238" spans="2:4">
      <c r="B3238" s="75">
        <v>42346</v>
      </c>
      <c r="C3238" s="477">
        <v>342.02932700000002</v>
      </c>
      <c r="D3238" s="76">
        <v>3176258</v>
      </c>
    </row>
    <row r="3239" spans="2:4">
      <c r="B3239" s="75">
        <v>42347</v>
      </c>
      <c r="C3239" s="477">
        <v>336.52847300000002</v>
      </c>
      <c r="D3239" s="76">
        <v>2604402</v>
      </c>
    </row>
    <row r="3240" spans="2:4">
      <c r="B3240" s="75">
        <v>42348</v>
      </c>
      <c r="C3240" s="477">
        <v>337.10641500000003</v>
      </c>
      <c r="D3240" s="76">
        <v>1837816</v>
      </c>
    </row>
    <row r="3241" spans="2:4">
      <c r="B3241" s="75">
        <v>42349</v>
      </c>
      <c r="C3241" s="477">
        <v>335.07354700000002</v>
      </c>
      <c r="D3241" s="76">
        <v>1062294</v>
      </c>
    </row>
    <row r="3242" spans="2:4">
      <c r="B3242" s="75">
        <v>42352</v>
      </c>
      <c r="C3242" s="477">
        <v>335.173248</v>
      </c>
      <c r="D3242" s="76">
        <v>1536460</v>
      </c>
    </row>
    <row r="3243" spans="2:4">
      <c r="B3243" s="75">
        <v>42353</v>
      </c>
      <c r="C3243" s="477">
        <v>336.90722699999998</v>
      </c>
      <c r="D3243" s="76">
        <v>1609352</v>
      </c>
    </row>
    <row r="3244" spans="2:4">
      <c r="B3244" s="75">
        <v>42354</v>
      </c>
      <c r="C3244" s="477">
        <v>337.64465300000001</v>
      </c>
      <c r="D3244" s="76">
        <v>1630720</v>
      </c>
    </row>
    <row r="3245" spans="2:4">
      <c r="B3245" s="75">
        <v>42355</v>
      </c>
      <c r="C3245" s="477">
        <v>342.98593099999999</v>
      </c>
      <c r="D3245" s="76">
        <v>1939764</v>
      </c>
    </row>
    <row r="3246" spans="2:4">
      <c r="B3246" s="75">
        <v>42356</v>
      </c>
      <c r="C3246" s="477">
        <v>337.28582799999998</v>
      </c>
      <c r="D3246" s="76">
        <v>2838258</v>
      </c>
    </row>
    <row r="3247" spans="2:4">
      <c r="B3247" s="75">
        <v>42359</v>
      </c>
      <c r="C3247" s="477">
        <v>340.99301100000002</v>
      </c>
      <c r="D3247" s="76">
        <v>917704</v>
      </c>
    </row>
    <row r="3248" spans="2:4">
      <c r="B3248" s="75">
        <v>42360</v>
      </c>
      <c r="C3248" s="477">
        <v>338.52157599999998</v>
      </c>
      <c r="D3248" s="76">
        <v>1436920</v>
      </c>
    </row>
    <row r="3249" spans="2:4">
      <c r="B3249" s="75">
        <v>42361</v>
      </c>
      <c r="C3249" s="477">
        <v>344.32135</v>
      </c>
      <c r="D3249" s="76">
        <v>1346418</v>
      </c>
    </row>
    <row r="3250" spans="2:4">
      <c r="B3250" s="75">
        <v>42362</v>
      </c>
      <c r="C3250" s="477">
        <v>342.92623900000001</v>
      </c>
      <c r="D3250" s="76">
        <v>741556</v>
      </c>
    </row>
    <row r="3251" spans="2:4">
      <c r="B3251" s="75">
        <v>42366</v>
      </c>
      <c r="C3251" s="477">
        <v>345.87591600000002</v>
      </c>
      <c r="D3251" s="76">
        <v>1803666</v>
      </c>
    </row>
    <row r="3252" spans="2:4">
      <c r="B3252" s="75">
        <v>42367</v>
      </c>
      <c r="C3252" s="477">
        <v>340.61431900000002</v>
      </c>
      <c r="D3252" s="76">
        <v>2285528</v>
      </c>
    </row>
    <row r="3253" spans="2:4">
      <c r="B3253" s="75">
        <v>42368</v>
      </c>
      <c r="C3253" s="477">
        <v>335.03369099999998</v>
      </c>
      <c r="D3253" s="76">
        <v>1752074</v>
      </c>
    </row>
    <row r="3254" spans="2:4">
      <c r="B3254" s="75">
        <v>42369</v>
      </c>
      <c r="C3254" s="477">
        <v>340.85339399999998</v>
      </c>
      <c r="D3254" s="76">
        <v>1747706</v>
      </c>
    </row>
    <row r="3255" spans="2:4">
      <c r="B3255" s="75">
        <v>42370</v>
      </c>
      <c r="C3255" s="477">
        <v>337.16632099999998</v>
      </c>
      <c r="D3255" s="76">
        <v>970392</v>
      </c>
    </row>
    <row r="3256" spans="2:4">
      <c r="B3256" s="75">
        <v>42373</v>
      </c>
      <c r="C3256" s="477">
        <v>337.20614599999999</v>
      </c>
      <c r="D3256" s="76">
        <v>2172072</v>
      </c>
    </row>
    <row r="3257" spans="2:4">
      <c r="B3257" s="75">
        <v>42374</v>
      </c>
      <c r="C3257" s="477">
        <v>335.95047</v>
      </c>
      <c r="D3257" s="76">
        <v>1465382</v>
      </c>
    </row>
    <row r="3258" spans="2:4">
      <c r="B3258" s="75">
        <v>42375</v>
      </c>
      <c r="C3258" s="477">
        <v>335.39239500000002</v>
      </c>
      <c r="D3258" s="76">
        <v>2797870</v>
      </c>
    </row>
    <row r="3259" spans="2:4">
      <c r="B3259" s="75">
        <v>42376</v>
      </c>
      <c r="C3259" s="477">
        <v>328.87518299999999</v>
      </c>
      <c r="D3259" s="76">
        <v>2901314</v>
      </c>
    </row>
    <row r="3260" spans="2:4">
      <c r="B3260" s="75">
        <v>42377</v>
      </c>
      <c r="C3260" s="477">
        <v>330.19061299999998</v>
      </c>
      <c r="D3260" s="76">
        <v>3376870</v>
      </c>
    </row>
    <row r="3261" spans="2:4">
      <c r="B3261" s="75">
        <v>42380</v>
      </c>
      <c r="C3261" s="477">
        <v>324.689728</v>
      </c>
      <c r="D3261" s="76">
        <v>2535276</v>
      </c>
    </row>
    <row r="3262" spans="2:4">
      <c r="B3262" s="75">
        <v>42381</v>
      </c>
      <c r="C3262" s="477">
        <v>322.89599600000003</v>
      </c>
      <c r="D3262" s="76">
        <v>2315328</v>
      </c>
    </row>
    <row r="3263" spans="2:4">
      <c r="B3263" s="75">
        <v>42382</v>
      </c>
      <c r="C3263" s="477">
        <v>329.413208</v>
      </c>
      <c r="D3263" s="76">
        <v>3158468</v>
      </c>
    </row>
    <row r="3264" spans="2:4">
      <c r="B3264" s="75">
        <v>42383</v>
      </c>
      <c r="C3264" s="477">
        <v>330.38989299999997</v>
      </c>
      <c r="D3264" s="76">
        <v>5081220</v>
      </c>
    </row>
    <row r="3265" spans="2:4">
      <c r="B3265" s="75">
        <v>42384</v>
      </c>
      <c r="C3265" s="477">
        <v>334.05712899999997</v>
      </c>
      <c r="D3265" s="76">
        <v>4571182</v>
      </c>
    </row>
    <row r="3266" spans="2:4">
      <c r="B3266" s="75">
        <v>42387</v>
      </c>
      <c r="C3266" s="477">
        <v>335.771118</v>
      </c>
      <c r="D3266" s="76">
        <v>3774136</v>
      </c>
    </row>
    <row r="3267" spans="2:4">
      <c r="B3267" s="75">
        <v>42388</v>
      </c>
      <c r="C3267" s="477">
        <v>334.13677999999999</v>
      </c>
      <c r="D3267" s="76">
        <v>10618998</v>
      </c>
    </row>
    <row r="3268" spans="2:4">
      <c r="B3268" s="75">
        <v>42389</v>
      </c>
      <c r="C3268" s="477">
        <v>335.59167500000001</v>
      </c>
      <c r="D3268" s="76">
        <v>3976018</v>
      </c>
    </row>
    <row r="3269" spans="2:4">
      <c r="B3269" s="75">
        <v>42390</v>
      </c>
      <c r="C3269" s="477">
        <v>332.94101000000001</v>
      </c>
      <c r="D3269" s="76">
        <v>3348430</v>
      </c>
    </row>
    <row r="3270" spans="2:4">
      <c r="B3270" s="75">
        <v>42391</v>
      </c>
      <c r="C3270" s="477">
        <v>334.535461</v>
      </c>
      <c r="D3270" s="76">
        <v>2018478</v>
      </c>
    </row>
    <row r="3271" spans="2:4">
      <c r="B3271" s="75">
        <v>42394</v>
      </c>
      <c r="C3271" s="477">
        <v>334.31616200000002</v>
      </c>
      <c r="D3271" s="76">
        <v>2190134</v>
      </c>
    </row>
    <row r="3272" spans="2:4">
      <c r="B3272" s="75">
        <v>42396</v>
      </c>
      <c r="C3272" s="477">
        <v>335.641144</v>
      </c>
      <c r="D3272" s="76">
        <v>2201518</v>
      </c>
    </row>
    <row r="3273" spans="2:4">
      <c r="B3273" s="75">
        <v>42397</v>
      </c>
      <c r="C3273" s="477">
        <v>339.05365</v>
      </c>
      <c r="D3273" s="76">
        <v>3201306</v>
      </c>
    </row>
    <row r="3274" spans="2:4">
      <c r="B3274" s="75">
        <v>42398</v>
      </c>
      <c r="C3274" s="477">
        <v>347.58532700000001</v>
      </c>
      <c r="D3274" s="76">
        <v>3835114</v>
      </c>
    </row>
    <row r="3275" spans="2:4">
      <c r="B3275" s="75">
        <v>42401</v>
      </c>
      <c r="C3275" s="477">
        <v>353.42691000000002</v>
      </c>
      <c r="D3275" s="76">
        <v>2594492</v>
      </c>
    </row>
    <row r="3276" spans="2:4">
      <c r="B3276" s="75">
        <v>42402</v>
      </c>
      <c r="C3276" s="477">
        <v>350.35556000000003</v>
      </c>
      <c r="D3276" s="76">
        <v>2225464</v>
      </c>
    </row>
    <row r="3277" spans="2:4">
      <c r="B3277" s="75">
        <v>42403</v>
      </c>
      <c r="C3277" s="477">
        <v>342.10501099999999</v>
      </c>
      <c r="D3277" s="76">
        <v>1956090</v>
      </c>
    </row>
    <row r="3278" spans="2:4">
      <c r="B3278" s="75">
        <v>42404</v>
      </c>
      <c r="C3278" s="477">
        <v>348.22763099999997</v>
      </c>
      <c r="D3278" s="76">
        <v>2634614</v>
      </c>
    </row>
    <row r="3279" spans="2:4">
      <c r="B3279" s="75">
        <v>42405</v>
      </c>
      <c r="C3279" s="477">
        <v>349.15103099999999</v>
      </c>
      <c r="D3279" s="76">
        <v>1967702</v>
      </c>
    </row>
    <row r="3280" spans="2:4">
      <c r="B3280" s="75">
        <v>42408</v>
      </c>
      <c r="C3280" s="477">
        <v>341.16156000000001</v>
      </c>
      <c r="D3280" s="76">
        <v>1610434</v>
      </c>
    </row>
    <row r="3281" spans="2:4">
      <c r="B3281" s="75">
        <v>42409</v>
      </c>
      <c r="C3281" s="477">
        <v>325.38314800000001</v>
      </c>
      <c r="D3281" s="76">
        <v>3334436</v>
      </c>
    </row>
    <row r="3282" spans="2:4">
      <c r="B3282" s="75">
        <v>42410</v>
      </c>
      <c r="C3282" s="477">
        <v>332.188446</v>
      </c>
      <c r="D3282" s="76">
        <v>2265394</v>
      </c>
    </row>
    <row r="3283" spans="2:4">
      <c r="B3283" s="75">
        <v>42411</v>
      </c>
      <c r="C3283" s="477">
        <v>324.39956699999999</v>
      </c>
      <c r="D3283" s="76">
        <v>3238414</v>
      </c>
    </row>
    <row r="3284" spans="2:4">
      <c r="B3284" s="75">
        <v>42412</v>
      </c>
      <c r="C3284" s="477">
        <v>320.48510700000003</v>
      </c>
      <c r="D3284" s="76">
        <v>2784934</v>
      </c>
    </row>
    <row r="3285" spans="2:4">
      <c r="B3285" s="75">
        <v>42415</v>
      </c>
      <c r="C3285" s="477">
        <v>332.067902</v>
      </c>
      <c r="D3285" s="76">
        <v>2761612</v>
      </c>
    </row>
    <row r="3286" spans="2:4">
      <c r="B3286" s="75">
        <v>42416</v>
      </c>
      <c r="C3286" s="477">
        <v>330.94369499999999</v>
      </c>
      <c r="D3286" s="76">
        <v>2104598</v>
      </c>
    </row>
    <row r="3287" spans="2:4">
      <c r="B3287" s="75">
        <v>42417</v>
      </c>
      <c r="C3287" s="477">
        <v>331.14450099999999</v>
      </c>
      <c r="D3287" s="76">
        <v>2720362</v>
      </c>
    </row>
    <row r="3288" spans="2:4">
      <c r="B3288" s="75">
        <v>42418</v>
      </c>
      <c r="C3288" s="477">
        <v>338.83294699999999</v>
      </c>
      <c r="D3288" s="76">
        <v>2129164</v>
      </c>
    </row>
    <row r="3289" spans="2:4">
      <c r="B3289" s="75">
        <v>42419</v>
      </c>
      <c r="C3289" s="477">
        <v>341.884186</v>
      </c>
      <c r="D3289" s="76">
        <v>2366136</v>
      </c>
    </row>
    <row r="3290" spans="2:4">
      <c r="B3290" s="75">
        <v>42422</v>
      </c>
      <c r="C3290" s="477">
        <v>339.63586400000003</v>
      </c>
      <c r="D3290" s="76">
        <v>1847550</v>
      </c>
    </row>
    <row r="3291" spans="2:4">
      <c r="B3291" s="75">
        <v>42423</v>
      </c>
      <c r="C3291" s="477">
        <v>332.810608</v>
      </c>
      <c r="D3291" s="76">
        <v>1260954</v>
      </c>
    </row>
    <row r="3292" spans="2:4">
      <c r="B3292" s="75">
        <v>42424</v>
      </c>
      <c r="C3292" s="477">
        <v>325.62399299999998</v>
      </c>
      <c r="D3292" s="76">
        <v>1722248</v>
      </c>
    </row>
    <row r="3293" spans="2:4">
      <c r="B3293" s="75">
        <v>42425</v>
      </c>
      <c r="C3293" s="477">
        <v>324.70065299999999</v>
      </c>
      <c r="D3293" s="76">
        <v>1619632</v>
      </c>
    </row>
    <row r="3294" spans="2:4">
      <c r="B3294" s="75">
        <v>42426</v>
      </c>
      <c r="C3294" s="477">
        <v>331.08435100000003</v>
      </c>
      <c r="D3294" s="76">
        <v>2047824</v>
      </c>
    </row>
    <row r="3295" spans="2:4">
      <c r="B3295" s="75">
        <v>42429</v>
      </c>
      <c r="C3295" s="477">
        <v>326.50723299999999</v>
      </c>
      <c r="D3295" s="76">
        <v>3094060</v>
      </c>
    </row>
    <row r="3296" spans="2:4">
      <c r="B3296" s="75">
        <v>42430</v>
      </c>
      <c r="C3296" s="477">
        <v>334.09536700000001</v>
      </c>
      <c r="D3296" s="76">
        <v>2114472</v>
      </c>
    </row>
    <row r="3297" spans="2:4">
      <c r="B3297" s="75">
        <v>42431</v>
      </c>
      <c r="C3297" s="477">
        <v>343.209045</v>
      </c>
      <c r="D3297" s="76">
        <v>3279278</v>
      </c>
    </row>
    <row r="3298" spans="2:4">
      <c r="B3298" s="75">
        <v>42432</v>
      </c>
      <c r="C3298" s="477">
        <v>344.99566700000003</v>
      </c>
      <c r="D3298" s="76">
        <v>2015842</v>
      </c>
    </row>
    <row r="3299" spans="2:4">
      <c r="B3299" s="75">
        <v>42433</v>
      </c>
      <c r="C3299" s="477">
        <v>335.40020800000002</v>
      </c>
      <c r="D3299" s="76">
        <v>3554776</v>
      </c>
    </row>
    <row r="3300" spans="2:4">
      <c r="B3300" s="75">
        <v>42437</v>
      </c>
      <c r="C3300" s="477">
        <v>327.310272</v>
      </c>
      <c r="D3300" s="76">
        <v>6490012</v>
      </c>
    </row>
    <row r="3301" spans="2:4">
      <c r="B3301" s="75">
        <v>42438</v>
      </c>
      <c r="C3301" s="477">
        <v>327.47091699999999</v>
      </c>
      <c r="D3301" s="76">
        <v>12221478</v>
      </c>
    </row>
    <row r="3302" spans="2:4">
      <c r="B3302" s="75">
        <v>42439</v>
      </c>
      <c r="C3302" s="477">
        <v>328.35418700000002</v>
      </c>
      <c r="D3302" s="76">
        <v>5015794</v>
      </c>
    </row>
    <row r="3303" spans="2:4">
      <c r="B3303" s="75">
        <v>42440</v>
      </c>
      <c r="C3303" s="477">
        <v>330.44192500000003</v>
      </c>
      <c r="D3303" s="76">
        <v>4241030</v>
      </c>
    </row>
    <row r="3304" spans="2:4">
      <c r="B3304" s="75">
        <v>42443</v>
      </c>
      <c r="C3304" s="477">
        <v>332.38913000000002</v>
      </c>
      <c r="D3304" s="76">
        <v>2852722</v>
      </c>
    </row>
    <row r="3305" spans="2:4">
      <c r="B3305" s="75">
        <v>42444</v>
      </c>
      <c r="C3305" s="477">
        <v>325.945221</v>
      </c>
      <c r="D3305" s="76">
        <v>2711290</v>
      </c>
    </row>
    <row r="3306" spans="2:4">
      <c r="B3306" s="75">
        <v>42445</v>
      </c>
      <c r="C3306" s="477">
        <v>327.16973899999999</v>
      </c>
      <c r="D3306" s="76">
        <v>2436508</v>
      </c>
    </row>
    <row r="3307" spans="2:4">
      <c r="B3307" s="75">
        <v>42446</v>
      </c>
      <c r="C3307" s="477">
        <v>327.33029199999999</v>
      </c>
      <c r="D3307" s="76">
        <v>3429634</v>
      </c>
    </row>
    <row r="3308" spans="2:4">
      <c r="B3308" s="75">
        <v>42447</v>
      </c>
      <c r="C3308" s="477">
        <v>330.88354500000003</v>
      </c>
      <c r="D3308" s="76">
        <v>3323064</v>
      </c>
    </row>
    <row r="3309" spans="2:4">
      <c r="B3309" s="75">
        <v>42450</v>
      </c>
      <c r="C3309" s="477">
        <v>330.24111900000003</v>
      </c>
      <c r="D3309" s="76">
        <v>3316402</v>
      </c>
    </row>
    <row r="3310" spans="2:4">
      <c r="B3310" s="75">
        <v>42451</v>
      </c>
      <c r="C3310" s="477">
        <v>332.609802</v>
      </c>
      <c r="D3310" s="76">
        <v>5466422</v>
      </c>
    </row>
    <row r="3311" spans="2:4">
      <c r="B3311" s="75">
        <v>42452</v>
      </c>
      <c r="C3311" s="477">
        <v>328.29394500000001</v>
      </c>
      <c r="D3311" s="76">
        <v>5018640</v>
      </c>
    </row>
    <row r="3312" spans="2:4">
      <c r="B3312" s="75">
        <v>42457</v>
      </c>
      <c r="C3312" s="477">
        <v>325.46346999999997</v>
      </c>
      <c r="D3312" s="76">
        <v>5914488</v>
      </c>
    </row>
    <row r="3313" spans="2:4">
      <c r="B3313" s="75">
        <v>42458</v>
      </c>
      <c r="C3313" s="477">
        <v>323.91781600000002</v>
      </c>
      <c r="D3313" s="76">
        <v>5063370</v>
      </c>
    </row>
    <row r="3314" spans="2:4">
      <c r="B3314" s="75">
        <v>42459</v>
      </c>
      <c r="C3314" s="477">
        <v>329.45825200000002</v>
      </c>
      <c r="D3314" s="76">
        <v>4604684</v>
      </c>
    </row>
    <row r="3315" spans="2:4">
      <c r="B3315" s="75">
        <v>42460</v>
      </c>
      <c r="C3315" s="477">
        <v>326.84848</v>
      </c>
      <c r="D3315" s="76">
        <v>9173934</v>
      </c>
    </row>
    <row r="3316" spans="2:4">
      <c r="B3316" s="75">
        <v>42461</v>
      </c>
      <c r="C3316" s="477">
        <v>329.37795999999997</v>
      </c>
      <c r="D3316" s="76">
        <v>5329616</v>
      </c>
    </row>
    <row r="3317" spans="2:4">
      <c r="B3317" s="75">
        <v>42464</v>
      </c>
      <c r="C3317" s="477">
        <v>337.18673699999999</v>
      </c>
      <c r="D3317" s="76">
        <v>5661970</v>
      </c>
    </row>
    <row r="3318" spans="2:4">
      <c r="B3318" s="75">
        <v>42465</v>
      </c>
      <c r="C3318" s="477">
        <v>338.551941</v>
      </c>
      <c r="D3318" s="76">
        <v>4999776</v>
      </c>
    </row>
    <row r="3319" spans="2:4">
      <c r="B3319" s="75">
        <v>42466</v>
      </c>
      <c r="C3319" s="477">
        <v>336.74517800000001</v>
      </c>
      <c r="D3319" s="76">
        <v>2165840</v>
      </c>
    </row>
    <row r="3320" spans="2:4">
      <c r="B3320" s="75">
        <v>42467</v>
      </c>
      <c r="C3320" s="477">
        <v>332.609802</v>
      </c>
      <c r="D3320" s="76">
        <v>1881660</v>
      </c>
    </row>
    <row r="3321" spans="2:4">
      <c r="B3321" s="75">
        <v>42468</v>
      </c>
      <c r="C3321" s="477">
        <v>334.47683699999999</v>
      </c>
      <c r="D3321" s="76">
        <v>1445784</v>
      </c>
    </row>
    <row r="3322" spans="2:4">
      <c r="B3322" s="75">
        <v>42471</v>
      </c>
      <c r="C3322" s="477">
        <v>336.965912</v>
      </c>
      <c r="D3322" s="76">
        <v>1940546</v>
      </c>
    </row>
    <row r="3323" spans="2:4">
      <c r="B3323" s="75">
        <v>42472</v>
      </c>
      <c r="C3323" s="477">
        <v>337.10644500000001</v>
      </c>
      <c r="D3323" s="76">
        <v>1419372</v>
      </c>
    </row>
    <row r="3324" spans="2:4">
      <c r="B3324" s="75">
        <v>42473</v>
      </c>
      <c r="C3324" s="477">
        <v>336.26333599999998</v>
      </c>
      <c r="D3324" s="76">
        <v>2636408</v>
      </c>
    </row>
    <row r="3325" spans="2:4">
      <c r="B3325" s="75">
        <v>42478</v>
      </c>
      <c r="C3325" s="477">
        <v>342.58682299999998</v>
      </c>
      <c r="D3325" s="76">
        <v>5853044</v>
      </c>
    </row>
    <row r="3326" spans="2:4">
      <c r="B3326" s="75">
        <v>42480</v>
      </c>
      <c r="C3326" s="477">
        <v>337.72882099999998</v>
      </c>
      <c r="D3326" s="76">
        <v>2778022</v>
      </c>
    </row>
    <row r="3327" spans="2:4">
      <c r="B3327" s="75">
        <v>42481</v>
      </c>
      <c r="C3327" s="477">
        <v>339.75625600000001</v>
      </c>
      <c r="D3327" s="76">
        <v>2235054</v>
      </c>
    </row>
    <row r="3328" spans="2:4">
      <c r="B3328" s="75">
        <v>42482</v>
      </c>
      <c r="C3328" s="477">
        <v>339.314728</v>
      </c>
      <c r="D3328" s="76">
        <v>2221718</v>
      </c>
    </row>
    <row r="3329" spans="2:4">
      <c r="B3329" s="75">
        <v>42485</v>
      </c>
      <c r="C3329" s="477">
        <v>339.29458599999998</v>
      </c>
      <c r="D3329" s="76">
        <v>1662860</v>
      </c>
    </row>
    <row r="3330" spans="2:4">
      <c r="B3330" s="75">
        <v>42486</v>
      </c>
      <c r="C3330" s="477">
        <v>341.18164100000001</v>
      </c>
      <c r="D3330" s="76">
        <v>2257126</v>
      </c>
    </row>
    <row r="3331" spans="2:4">
      <c r="B3331" s="75">
        <v>42487</v>
      </c>
      <c r="C3331" s="477">
        <v>336.26333599999998</v>
      </c>
      <c r="D3331" s="76">
        <v>4550172</v>
      </c>
    </row>
    <row r="3332" spans="2:4">
      <c r="B3332" s="75">
        <v>42488</v>
      </c>
      <c r="C3332" s="477">
        <v>321.14746100000002</v>
      </c>
      <c r="D3332" s="76">
        <v>17843912</v>
      </c>
    </row>
    <row r="3333" spans="2:4">
      <c r="B3333" s="75">
        <v>42489</v>
      </c>
      <c r="C3333" s="477">
        <v>301.23382600000002</v>
      </c>
      <c r="D3333" s="76">
        <v>17978662</v>
      </c>
    </row>
    <row r="3334" spans="2:4">
      <c r="B3334" s="75">
        <v>42492</v>
      </c>
      <c r="C3334" s="477">
        <v>297.981964</v>
      </c>
      <c r="D3334" s="76">
        <v>5021166</v>
      </c>
    </row>
    <row r="3335" spans="2:4">
      <c r="B3335" s="75">
        <v>42493</v>
      </c>
      <c r="C3335" s="477">
        <v>292.44140599999997</v>
      </c>
      <c r="D3335" s="76">
        <v>6999808</v>
      </c>
    </row>
    <row r="3336" spans="2:4">
      <c r="B3336" s="75">
        <v>42494</v>
      </c>
      <c r="C3336" s="477">
        <v>295.934235</v>
      </c>
      <c r="D3336" s="76">
        <v>6404110</v>
      </c>
    </row>
    <row r="3337" spans="2:4">
      <c r="B3337" s="75">
        <v>42495</v>
      </c>
      <c r="C3337" s="477">
        <v>296.66293300000001</v>
      </c>
      <c r="D3337" s="76">
        <v>5077866</v>
      </c>
    </row>
    <row r="3338" spans="2:4">
      <c r="B3338" s="75">
        <v>42496</v>
      </c>
      <c r="C3338" s="477">
        <v>292.49359099999998</v>
      </c>
      <c r="D3338" s="76">
        <v>6136478</v>
      </c>
    </row>
    <row r="3339" spans="2:4">
      <c r="B3339" s="75">
        <v>42499</v>
      </c>
      <c r="C3339" s="477">
        <v>292.00799599999999</v>
      </c>
      <c r="D3339" s="76">
        <v>7384902</v>
      </c>
    </row>
    <row r="3340" spans="2:4">
      <c r="B3340" s="75">
        <v>42500</v>
      </c>
      <c r="C3340" s="477">
        <v>290.95550500000002</v>
      </c>
      <c r="D3340" s="76">
        <v>5401936</v>
      </c>
    </row>
    <row r="3341" spans="2:4">
      <c r="B3341" s="75">
        <v>42501</v>
      </c>
      <c r="C3341" s="477">
        <v>286.887451</v>
      </c>
      <c r="D3341" s="76">
        <v>8421688</v>
      </c>
    </row>
    <row r="3342" spans="2:4">
      <c r="B3342" s="75">
        <v>42502</v>
      </c>
      <c r="C3342" s="477">
        <v>289.295929</v>
      </c>
      <c r="D3342" s="76">
        <v>3558646</v>
      </c>
    </row>
    <row r="3343" spans="2:4">
      <c r="B3343" s="75">
        <v>42503</v>
      </c>
      <c r="C3343" s="477">
        <v>292.71618699999999</v>
      </c>
      <c r="D3343" s="76">
        <v>7150908</v>
      </c>
    </row>
    <row r="3344" spans="2:4">
      <c r="B3344" s="75">
        <v>42506</v>
      </c>
      <c r="C3344" s="477">
        <v>291.01620500000001</v>
      </c>
      <c r="D3344" s="76">
        <v>3233028</v>
      </c>
    </row>
    <row r="3345" spans="2:4">
      <c r="B3345" s="75">
        <v>42507</v>
      </c>
      <c r="C3345" s="477">
        <v>296.42004400000002</v>
      </c>
      <c r="D3345" s="76">
        <v>7834720</v>
      </c>
    </row>
    <row r="3346" spans="2:4">
      <c r="B3346" s="75">
        <v>42508</v>
      </c>
      <c r="C3346" s="477">
        <v>300.44754</v>
      </c>
      <c r="D3346" s="76">
        <v>4249196</v>
      </c>
    </row>
    <row r="3347" spans="2:4">
      <c r="B3347" s="75">
        <v>42509</v>
      </c>
      <c r="C3347" s="477">
        <v>295.52951000000002</v>
      </c>
      <c r="D3347" s="76">
        <v>3490682</v>
      </c>
    </row>
    <row r="3348" spans="2:4">
      <c r="B3348" s="75">
        <v>42510</v>
      </c>
      <c r="C3348" s="477">
        <v>298.18078600000001</v>
      </c>
      <c r="D3348" s="76">
        <v>3846760</v>
      </c>
    </row>
    <row r="3349" spans="2:4">
      <c r="B3349" s="75">
        <v>42513</v>
      </c>
      <c r="C3349" s="477">
        <v>296.92602499999998</v>
      </c>
      <c r="D3349" s="76">
        <v>2076592</v>
      </c>
    </row>
    <row r="3350" spans="2:4">
      <c r="B3350" s="75">
        <v>42514</v>
      </c>
      <c r="C3350" s="477">
        <v>299.23321499999997</v>
      </c>
      <c r="D3350" s="76">
        <v>2790030</v>
      </c>
    </row>
    <row r="3351" spans="2:4">
      <c r="B3351" s="75">
        <v>42515</v>
      </c>
      <c r="C3351" s="477">
        <v>303.32156400000002</v>
      </c>
      <c r="D3351" s="76">
        <v>3373494</v>
      </c>
    </row>
    <row r="3352" spans="2:4">
      <c r="B3352" s="75">
        <v>42516</v>
      </c>
      <c r="C3352" s="477">
        <v>299.90112299999998</v>
      </c>
      <c r="D3352" s="76">
        <v>6462218</v>
      </c>
    </row>
    <row r="3353" spans="2:4">
      <c r="B3353" s="75">
        <v>42517</v>
      </c>
      <c r="C3353" s="477">
        <v>306.660889</v>
      </c>
      <c r="D3353" s="76">
        <v>6090190</v>
      </c>
    </row>
    <row r="3354" spans="2:4">
      <c r="B3354" s="75">
        <v>42520</v>
      </c>
      <c r="C3354" s="477">
        <v>302.592896</v>
      </c>
      <c r="D3354" s="76">
        <v>3186652</v>
      </c>
    </row>
    <row r="3355" spans="2:4">
      <c r="B3355" s="75">
        <v>42521</v>
      </c>
      <c r="C3355" s="477">
        <v>299.45584100000002</v>
      </c>
      <c r="D3355" s="76">
        <v>30096216</v>
      </c>
    </row>
    <row r="3356" spans="2:4">
      <c r="B3356" s="75">
        <v>42522</v>
      </c>
      <c r="C3356" s="477">
        <v>297.33078</v>
      </c>
      <c r="D3356" s="76">
        <v>4493556</v>
      </c>
    </row>
    <row r="3357" spans="2:4">
      <c r="B3357" s="75">
        <v>42523</v>
      </c>
      <c r="C3357" s="477">
        <v>291.98773199999999</v>
      </c>
      <c r="D3357" s="76">
        <v>8587656</v>
      </c>
    </row>
    <row r="3358" spans="2:4">
      <c r="B3358" s="75">
        <v>42524</v>
      </c>
      <c r="C3358" s="477">
        <v>292.21032700000001</v>
      </c>
      <c r="D3358" s="76">
        <v>3006706</v>
      </c>
    </row>
    <row r="3359" spans="2:4">
      <c r="B3359" s="75">
        <v>42527</v>
      </c>
      <c r="C3359" s="477">
        <v>293.303223</v>
      </c>
      <c r="D3359" s="76">
        <v>4081070</v>
      </c>
    </row>
    <row r="3360" spans="2:4">
      <c r="B3360" s="75">
        <v>42528</v>
      </c>
      <c r="C3360" s="477">
        <v>294.15316799999999</v>
      </c>
      <c r="D3360" s="76">
        <v>4984376</v>
      </c>
    </row>
    <row r="3361" spans="2:4">
      <c r="B3361" s="75">
        <v>42529</v>
      </c>
      <c r="C3361" s="477">
        <v>300.953552</v>
      </c>
      <c r="D3361" s="76">
        <v>3800608</v>
      </c>
    </row>
    <row r="3362" spans="2:4">
      <c r="B3362" s="75">
        <v>42530</v>
      </c>
      <c r="C3362" s="477">
        <v>304.81918300000001</v>
      </c>
      <c r="D3362" s="76">
        <v>5557702</v>
      </c>
    </row>
    <row r="3363" spans="2:4">
      <c r="B3363" s="75">
        <v>42531</v>
      </c>
      <c r="C3363" s="477">
        <v>304.00958300000002</v>
      </c>
      <c r="D3363" s="76">
        <v>11571664</v>
      </c>
    </row>
    <row r="3364" spans="2:4">
      <c r="B3364" s="75">
        <v>42534</v>
      </c>
      <c r="C3364" s="477">
        <v>305.06204200000002</v>
      </c>
      <c r="D3364" s="76">
        <v>4130226</v>
      </c>
    </row>
    <row r="3365" spans="2:4">
      <c r="B3365" s="75">
        <v>42535</v>
      </c>
      <c r="C3365" s="477">
        <v>304.55612200000002</v>
      </c>
      <c r="D3365" s="76">
        <v>3292742</v>
      </c>
    </row>
    <row r="3366" spans="2:4">
      <c r="B3366" s="75">
        <v>42536</v>
      </c>
      <c r="C3366" s="477">
        <v>305.68948399999999</v>
      </c>
      <c r="D3366" s="76">
        <v>1958544</v>
      </c>
    </row>
    <row r="3367" spans="2:4">
      <c r="B3367" s="75">
        <v>42537</v>
      </c>
      <c r="C3367" s="477">
        <v>304.27261399999998</v>
      </c>
      <c r="D3367" s="76">
        <v>2266304</v>
      </c>
    </row>
    <row r="3368" spans="2:4">
      <c r="B3368" s="75">
        <v>42538</v>
      </c>
      <c r="C3368" s="477">
        <v>305.06204200000002</v>
      </c>
      <c r="D3368" s="76">
        <v>5434012</v>
      </c>
    </row>
    <row r="3369" spans="2:4">
      <c r="B3369" s="75">
        <v>42541</v>
      </c>
      <c r="C3369" s="477">
        <v>311.94326799999999</v>
      </c>
      <c r="D3369" s="76">
        <v>8265372</v>
      </c>
    </row>
    <row r="3370" spans="2:4">
      <c r="B3370" s="75">
        <v>42542</v>
      </c>
      <c r="C3370" s="477">
        <v>311.72067299999998</v>
      </c>
      <c r="D3370" s="76">
        <v>2932940</v>
      </c>
    </row>
    <row r="3371" spans="2:4">
      <c r="B3371" s="75">
        <v>42543</v>
      </c>
      <c r="C3371" s="477">
        <v>311.86236600000001</v>
      </c>
      <c r="D3371" s="76">
        <v>3134118</v>
      </c>
    </row>
    <row r="3372" spans="2:4">
      <c r="B3372" s="75">
        <v>42544</v>
      </c>
      <c r="C3372" s="477">
        <v>311.599243</v>
      </c>
      <c r="D3372" s="76">
        <v>2584436</v>
      </c>
    </row>
    <row r="3373" spans="2:4">
      <c r="B3373" s="75">
        <v>42545</v>
      </c>
      <c r="C3373" s="477">
        <v>300.285706</v>
      </c>
      <c r="D3373" s="76">
        <v>6163378</v>
      </c>
    </row>
    <row r="3374" spans="2:4">
      <c r="B3374" s="75">
        <v>42548</v>
      </c>
      <c r="C3374" s="477">
        <v>297.53320300000001</v>
      </c>
      <c r="D3374" s="76">
        <v>2887506</v>
      </c>
    </row>
    <row r="3375" spans="2:4">
      <c r="B3375" s="75">
        <v>42549</v>
      </c>
      <c r="C3375" s="477">
        <v>288.68875100000002</v>
      </c>
      <c r="D3375" s="76">
        <v>5685362</v>
      </c>
    </row>
    <row r="3376" spans="2:4">
      <c r="B3376" s="75">
        <v>42550</v>
      </c>
      <c r="C3376" s="477">
        <v>294.861603</v>
      </c>
      <c r="D3376" s="76">
        <v>4966468</v>
      </c>
    </row>
    <row r="3377" spans="2:4">
      <c r="B3377" s="75">
        <v>42551</v>
      </c>
      <c r="C3377" s="477">
        <v>295.67117300000001</v>
      </c>
      <c r="D3377" s="76">
        <v>4793986</v>
      </c>
    </row>
    <row r="3378" spans="2:4">
      <c r="B3378" s="75">
        <v>42552</v>
      </c>
      <c r="C3378" s="477">
        <v>296.17715500000003</v>
      </c>
      <c r="D3378" s="76">
        <v>2023766</v>
      </c>
    </row>
    <row r="3379" spans="2:4">
      <c r="B3379" s="75">
        <v>42555</v>
      </c>
      <c r="C3379" s="477">
        <v>302.91662600000001</v>
      </c>
      <c r="D3379" s="76">
        <v>3263618</v>
      </c>
    </row>
    <row r="3380" spans="2:4">
      <c r="B3380" s="75">
        <v>42556</v>
      </c>
      <c r="C3380" s="477">
        <v>298.889252</v>
      </c>
      <c r="D3380" s="76">
        <v>3735640</v>
      </c>
    </row>
    <row r="3381" spans="2:4">
      <c r="B3381" s="75">
        <v>42558</v>
      </c>
      <c r="C3381" s="477">
        <v>290.26739500000002</v>
      </c>
      <c r="D3381" s="76">
        <v>6865136</v>
      </c>
    </row>
    <row r="3382" spans="2:4">
      <c r="B3382" s="75">
        <v>42559</v>
      </c>
      <c r="C3382" s="477">
        <v>292.19006300000001</v>
      </c>
      <c r="D3382" s="76">
        <v>1702632</v>
      </c>
    </row>
    <row r="3383" spans="2:4">
      <c r="B3383" s="75">
        <v>42562</v>
      </c>
      <c r="C3383" s="477">
        <v>290.14596599999999</v>
      </c>
      <c r="D3383" s="76">
        <v>4248750</v>
      </c>
    </row>
    <row r="3384" spans="2:4">
      <c r="B3384" s="75">
        <v>42563</v>
      </c>
      <c r="C3384" s="477">
        <v>291.98773199999999</v>
      </c>
      <c r="D3384" s="76">
        <v>3229836</v>
      </c>
    </row>
    <row r="3385" spans="2:4">
      <c r="B3385" s="75">
        <v>42564</v>
      </c>
      <c r="C3385" s="477">
        <v>291.44116200000002</v>
      </c>
      <c r="D3385" s="76">
        <v>6713100</v>
      </c>
    </row>
    <row r="3386" spans="2:4">
      <c r="B3386" s="75">
        <v>42565</v>
      </c>
      <c r="C3386" s="477">
        <v>294.78064000000001</v>
      </c>
      <c r="D3386" s="76">
        <v>2168772</v>
      </c>
    </row>
    <row r="3387" spans="2:4">
      <c r="B3387" s="75">
        <v>42566</v>
      </c>
      <c r="C3387" s="477">
        <v>290.42935199999999</v>
      </c>
      <c r="D3387" s="76">
        <v>5935062</v>
      </c>
    </row>
    <row r="3388" spans="2:4">
      <c r="B3388" s="75">
        <v>42569</v>
      </c>
      <c r="C3388" s="477">
        <v>292.45318600000002</v>
      </c>
      <c r="D3388" s="76">
        <v>1857346</v>
      </c>
    </row>
    <row r="3389" spans="2:4">
      <c r="B3389" s="75">
        <v>42570</v>
      </c>
      <c r="C3389" s="477">
        <v>295.54968300000002</v>
      </c>
      <c r="D3389" s="76">
        <v>3469512</v>
      </c>
    </row>
    <row r="3390" spans="2:4">
      <c r="B3390" s="75">
        <v>42571</v>
      </c>
      <c r="C3390" s="477">
        <v>295.48898300000002</v>
      </c>
      <c r="D3390" s="76">
        <v>2444450</v>
      </c>
    </row>
    <row r="3391" spans="2:4">
      <c r="B3391" s="75">
        <v>42572</v>
      </c>
      <c r="C3391" s="477">
        <v>292.87814300000002</v>
      </c>
      <c r="D3391" s="76">
        <v>1770048</v>
      </c>
    </row>
    <row r="3392" spans="2:4">
      <c r="B3392" s="75">
        <v>42573</v>
      </c>
      <c r="C3392" s="477">
        <v>295.16522200000003</v>
      </c>
      <c r="D3392" s="76">
        <v>1828628</v>
      </c>
    </row>
    <row r="3393" spans="2:4">
      <c r="B3393" s="75">
        <v>42576</v>
      </c>
      <c r="C3393" s="477">
        <v>299.698669</v>
      </c>
      <c r="D3393" s="76">
        <v>2976604</v>
      </c>
    </row>
    <row r="3394" spans="2:4">
      <c r="B3394" s="75">
        <v>42577</v>
      </c>
      <c r="C3394" s="477">
        <v>301.66195699999997</v>
      </c>
      <c r="D3394" s="76">
        <v>2698330</v>
      </c>
    </row>
    <row r="3395" spans="2:4">
      <c r="B3395" s="75">
        <v>42578</v>
      </c>
      <c r="C3395" s="477">
        <v>305.00125100000002</v>
      </c>
      <c r="D3395" s="76">
        <v>3354578</v>
      </c>
    </row>
    <row r="3396" spans="2:4">
      <c r="B3396" s="75">
        <v>42579</v>
      </c>
      <c r="C3396" s="477">
        <v>303.908478</v>
      </c>
      <c r="D3396" s="76">
        <v>4554068</v>
      </c>
    </row>
    <row r="3397" spans="2:4">
      <c r="B3397" s="75">
        <v>42580</v>
      </c>
      <c r="C3397" s="477">
        <v>304.77874800000001</v>
      </c>
      <c r="D3397" s="76">
        <v>1694656</v>
      </c>
    </row>
    <row r="3398" spans="2:4">
      <c r="B3398" s="75">
        <v>42583</v>
      </c>
      <c r="C3398" s="477">
        <v>315.91012599999999</v>
      </c>
      <c r="D3398" s="76">
        <v>6053078</v>
      </c>
    </row>
    <row r="3399" spans="2:4">
      <c r="B3399" s="75">
        <v>42584</v>
      </c>
      <c r="C3399" s="477">
        <v>324.12716699999999</v>
      </c>
      <c r="D3399" s="76">
        <v>9400178</v>
      </c>
    </row>
    <row r="3400" spans="2:4">
      <c r="B3400" s="75">
        <v>42585</v>
      </c>
      <c r="C3400" s="477">
        <v>334.40853900000002</v>
      </c>
      <c r="D3400" s="76">
        <v>19105090</v>
      </c>
    </row>
    <row r="3401" spans="2:4">
      <c r="B3401" s="75">
        <v>42586</v>
      </c>
      <c r="C3401" s="477">
        <v>333.47757000000001</v>
      </c>
      <c r="D3401" s="76">
        <v>2971674</v>
      </c>
    </row>
    <row r="3402" spans="2:4">
      <c r="B3402" s="75">
        <v>42587</v>
      </c>
      <c r="C3402" s="477">
        <v>332.62756300000001</v>
      </c>
      <c r="D3402" s="76">
        <v>2600712</v>
      </c>
    </row>
    <row r="3403" spans="2:4">
      <c r="B3403" s="75">
        <v>42590</v>
      </c>
      <c r="C3403" s="477">
        <v>331.55487099999999</v>
      </c>
      <c r="D3403" s="76">
        <v>3029132</v>
      </c>
    </row>
    <row r="3404" spans="2:4">
      <c r="B3404" s="75">
        <v>42591</v>
      </c>
      <c r="C3404" s="477">
        <v>330.64416499999999</v>
      </c>
      <c r="D3404" s="76">
        <v>2480738</v>
      </c>
    </row>
    <row r="3405" spans="2:4">
      <c r="B3405" s="75">
        <v>42592</v>
      </c>
      <c r="C3405" s="477">
        <v>333.62085000000002</v>
      </c>
      <c r="D3405" s="76">
        <v>2305396</v>
      </c>
    </row>
    <row r="3406" spans="2:4">
      <c r="B3406" s="75">
        <v>42593</v>
      </c>
      <c r="C3406" s="477">
        <v>336.230591</v>
      </c>
      <c r="D3406" s="76">
        <v>3479246</v>
      </c>
    </row>
    <row r="3407" spans="2:4">
      <c r="B3407" s="75">
        <v>42594</v>
      </c>
      <c r="C3407" s="477">
        <v>332.01025399999997</v>
      </c>
      <c r="D3407" s="76">
        <v>3303140</v>
      </c>
    </row>
    <row r="3408" spans="2:4">
      <c r="B3408" s="75">
        <v>42598</v>
      </c>
      <c r="C3408" s="477">
        <v>323.100281</v>
      </c>
      <c r="D3408" s="76">
        <v>4489542</v>
      </c>
    </row>
    <row r="3409" spans="2:4">
      <c r="B3409" s="75">
        <v>42599</v>
      </c>
      <c r="C3409" s="477">
        <v>319.91961700000002</v>
      </c>
      <c r="D3409" s="76">
        <v>4735658</v>
      </c>
    </row>
    <row r="3410" spans="2:4">
      <c r="B3410" s="75">
        <v>42600</v>
      </c>
      <c r="C3410" s="477">
        <v>320.42929099999998</v>
      </c>
      <c r="D3410" s="76">
        <v>3083444</v>
      </c>
    </row>
    <row r="3411" spans="2:4">
      <c r="B3411" s="75">
        <v>42601</v>
      </c>
      <c r="C3411" s="477">
        <v>318.81863399999997</v>
      </c>
      <c r="D3411" s="76">
        <v>2618344</v>
      </c>
    </row>
    <row r="3412" spans="2:4">
      <c r="B3412" s="75">
        <v>42604</v>
      </c>
      <c r="C3412" s="477">
        <v>314.90405299999998</v>
      </c>
      <c r="D3412" s="76">
        <v>2693530</v>
      </c>
    </row>
    <row r="3413" spans="2:4">
      <c r="B3413" s="75">
        <v>42605</v>
      </c>
      <c r="C3413" s="477">
        <v>322.54983499999997</v>
      </c>
      <c r="D3413" s="76">
        <v>3415382</v>
      </c>
    </row>
    <row r="3414" spans="2:4">
      <c r="B3414" s="75">
        <v>42606</v>
      </c>
      <c r="C3414" s="477">
        <v>322.28472900000003</v>
      </c>
      <c r="D3414" s="76">
        <v>2417448</v>
      </c>
    </row>
    <row r="3415" spans="2:4">
      <c r="B3415" s="75">
        <v>42607</v>
      </c>
      <c r="C3415" s="477">
        <v>325.424622</v>
      </c>
      <c r="D3415" s="76">
        <v>4425822</v>
      </c>
    </row>
    <row r="3416" spans="2:4">
      <c r="B3416" s="75">
        <v>42608</v>
      </c>
      <c r="C3416" s="477">
        <v>317.55453499999999</v>
      </c>
      <c r="D3416" s="76">
        <v>3324064</v>
      </c>
    </row>
    <row r="3417" spans="2:4">
      <c r="B3417" s="75">
        <v>42611</v>
      </c>
      <c r="C3417" s="477">
        <v>307.91064499999999</v>
      </c>
      <c r="D3417" s="76">
        <v>3060904</v>
      </c>
    </row>
    <row r="3418" spans="2:4">
      <c r="B3418" s="75">
        <v>42612</v>
      </c>
      <c r="C3418" s="477">
        <v>315.57690400000001</v>
      </c>
      <c r="D3418" s="76">
        <v>4320538</v>
      </c>
    </row>
    <row r="3419" spans="2:4">
      <c r="B3419" s="75">
        <v>42613</v>
      </c>
      <c r="C3419" s="477">
        <v>317.47308299999997</v>
      </c>
      <c r="D3419" s="76">
        <v>5584352</v>
      </c>
    </row>
    <row r="3420" spans="2:4">
      <c r="B3420" s="75">
        <v>42614</v>
      </c>
      <c r="C3420" s="477">
        <v>319.61380000000003</v>
      </c>
      <c r="D3420" s="76">
        <v>2597516</v>
      </c>
    </row>
    <row r="3421" spans="2:4">
      <c r="B3421" s="75">
        <v>42615</v>
      </c>
      <c r="C3421" s="477">
        <v>319.91961700000002</v>
      </c>
      <c r="D3421" s="76">
        <v>2263652</v>
      </c>
    </row>
    <row r="3422" spans="2:4">
      <c r="B3422" s="75">
        <v>42619</v>
      </c>
      <c r="C3422" s="477">
        <v>320.34780899999998</v>
      </c>
      <c r="D3422" s="76">
        <v>3044598</v>
      </c>
    </row>
    <row r="3423" spans="2:4">
      <c r="B3423" s="75">
        <v>42620</v>
      </c>
      <c r="C3423" s="477">
        <v>320.95944200000002</v>
      </c>
      <c r="D3423" s="76">
        <v>3579364</v>
      </c>
    </row>
    <row r="3424" spans="2:4">
      <c r="B3424" s="75">
        <v>42621</v>
      </c>
      <c r="C3424" s="477">
        <v>315.59726000000001</v>
      </c>
      <c r="D3424" s="76">
        <v>5158732</v>
      </c>
    </row>
    <row r="3425" spans="2:4">
      <c r="B3425" s="75">
        <v>42622</v>
      </c>
      <c r="C3425" s="477">
        <v>318.288544</v>
      </c>
      <c r="D3425" s="76">
        <v>2934120</v>
      </c>
    </row>
    <row r="3426" spans="2:4">
      <c r="B3426" s="75">
        <v>42625</v>
      </c>
      <c r="C3426" s="477">
        <v>319.16522200000003</v>
      </c>
      <c r="D3426" s="76">
        <v>4770494</v>
      </c>
    </row>
    <row r="3427" spans="2:4">
      <c r="B3427" s="75">
        <v>42627</v>
      </c>
      <c r="C3427" s="477">
        <v>316.575897</v>
      </c>
      <c r="D3427" s="76">
        <v>3247132</v>
      </c>
    </row>
    <row r="3428" spans="2:4">
      <c r="B3428" s="75">
        <v>42628</v>
      </c>
      <c r="C3428" s="477">
        <v>317.65649400000001</v>
      </c>
      <c r="D3428" s="76">
        <v>1906998</v>
      </c>
    </row>
    <row r="3429" spans="2:4">
      <c r="B3429" s="75">
        <v>42629</v>
      </c>
      <c r="C3429" s="477">
        <v>320.65362499999998</v>
      </c>
      <c r="D3429" s="76">
        <v>4318854</v>
      </c>
    </row>
    <row r="3430" spans="2:4">
      <c r="B3430" s="75">
        <v>42632</v>
      </c>
      <c r="C3430" s="477">
        <v>321.75466899999998</v>
      </c>
      <c r="D3430" s="76">
        <v>3766566</v>
      </c>
    </row>
    <row r="3431" spans="2:4">
      <c r="B3431" s="75">
        <v>42633</v>
      </c>
      <c r="C3431" s="477">
        <v>322.97799700000002</v>
      </c>
      <c r="D3431" s="76">
        <v>3031210</v>
      </c>
    </row>
    <row r="3432" spans="2:4">
      <c r="B3432" s="75">
        <v>42634</v>
      </c>
      <c r="C3432" s="477">
        <v>323.20230099999998</v>
      </c>
      <c r="D3432" s="76">
        <v>2806130</v>
      </c>
    </row>
    <row r="3433" spans="2:4">
      <c r="B3433" s="75">
        <v>42635</v>
      </c>
      <c r="C3433" s="477">
        <v>321.67312600000002</v>
      </c>
      <c r="D3433" s="76">
        <v>2234722</v>
      </c>
    </row>
    <row r="3434" spans="2:4">
      <c r="B3434" s="75">
        <v>42636</v>
      </c>
      <c r="C3434" s="477">
        <v>325.09845000000001</v>
      </c>
      <c r="D3434" s="76">
        <v>5211570</v>
      </c>
    </row>
    <row r="3435" spans="2:4">
      <c r="B3435" s="75">
        <v>42639</v>
      </c>
      <c r="C3435" s="477">
        <v>321.71398900000003</v>
      </c>
      <c r="D3435" s="76">
        <v>3651990</v>
      </c>
    </row>
    <row r="3436" spans="2:4">
      <c r="B3436" s="75">
        <v>42640</v>
      </c>
      <c r="C3436" s="477">
        <v>324.52752700000002</v>
      </c>
      <c r="D3436" s="76">
        <v>3263196</v>
      </c>
    </row>
    <row r="3437" spans="2:4">
      <c r="B3437" s="75">
        <v>42641</v>
      </c>
      <c r="C3437" s="477">
        <v>324.71112099999999</v>
      </c>
      <c r="D3437" s="76">
        <v>3066374</v>
      </c>
    </row>
    <row r="3438" spans="2:4">
      <c r="B3438" s="75">
        <v>42642</v>
      </c>
      <c r="C3438" s="477">
        <v>322.570221</v>
      </c>
      <c r="D3438" s="76">
        <v>5692688</v>
      </c>
    </row>
    <row r="3439" spans="2:4">
      <c r="B3439" s="75">
        <v>42643</v>
      </c>
      <c r="C3439" s="477">
        <v>326.17895499999997</v>
      </c>
      <c r="D3439" s="76">
        <v>3662600</v>
      </c>
    </row>
    <row r="3440" spans="2:4">
      <c r="B3440" s="75">
        <v>42646</v>
      </c>
      <c r="C3440" s="477">
        <v>329.72668499999997</v>
      </c>
      <c r="D3440" s="76">
        <v>3033736</v>
      </c>
    </row>
    <row r="3441" spans="2:4">
      <c r="B3441" s="75">
        <v>42647</v>
      </c>
      <c r="C3441" s="477">
        <v>333.62085000000002</v>
      </c>
      <c r="D3441" s="76">
        <v>3013374</v>
      </c>
    </row>
    <row r="3442" spans="2:4">
      <c r="B3442" s="75">
        <v>42648</v>
      </c>
      <c r="C3442" s="477">
        <v>332.74420199999997</v>
      </c>
      <c r="D3442" s="76">
        <v>1596940</v>
      </c>
    </row>
    <row r="3443" spans="2:4">
      <c r="B3443" s="75">
        <v>42649</v>
      </c>
      <c r="C3443" s="477">
        <v>326.85180700000001</v>
      </c>
      <c r="D3443" s="76">
        <v>3177462</v>
      </c>
    </row>
    <row r="3444" spans="2:4">
      <c r="B3444" s="75">
        <v>42650</v>
      </c>
      <c r="C3444" s="477">
        <v>328.890717</v>
      </c>
      <c r="D3444" s="76">
        <v>1535854</v>
      </c>
    </row>
    <row r="3445" spans="2:4">
      <c r="B3445" s="75">
        <v>42653</v>
      </c>
      <c r="C3445" s="477">
        <v>331.52084400000001</v>
      </c>
      <c r="D3445" s="76">
        <v>1538488</v>
      </c>
    </row>
    <row r="3446" spans="2:4">
      <c r="B3446" s="75">
        <v>42656</v>
      </c>
      <c r="C3446" s="477">
        <v>327.56539900000001</v>
      </c>
      <c r="D3446" s="76">
        <v>4152022</v>
      </c>
    </row>
    <row r="3447" spans="2:4">
      <c r="B3447" s="75">
        <v>42657</v>
      </c>
      <c r="C3447" s="477">
        <v>331.39862099999999</v>
      </c>
      <c r="D3447" s="76">
        <v>2752386</v>
      </c>
    </row>
    <row r="3448" spans="2:4">
      <c r="B3448" s="75">
        <v>42660</v>
      </c>
      <c r="C3448" s="477">
        <v>329.64505000000003</v>
      </c>
      <c r="D3448" s="76">
        <v>1480186</v>
      </c>
    </row>
    <row r="3449" spans="2:4">
      <c r="B3449" s="75">
        <v>42661</v>
      </c>
      <c r="C3449" s="477">
        <v>340.41024800000002</v>
      </c>
      <c r="D3449" s="76">
        <v>2653938</v>
      </c>
    </row>
    <row r="3450" spans="2:4">
      <c r="B3450" s="75">
        <v>42662</v>
      </c>
      <c r="C3450" s="477">
        <v>338.67721599999999</v>
      </c>
      <c r="D3450" s="76">
        <v>4278520</v>
      </c>
    </row>
    <row r="3451" spans="2:4">
      <c r="B3451" s="75">
        <v>42663</v>
      </c>
      <c r="C3451" s="477">
        <v>332.560699</v>
      </c>
      <c r="D3451" s="76">
        <v>4977454</v>
      </c>
    </row>
    <row r="3452" spans="2:4">
      <c r="B3452" s="75">
        <v>42664</v>
      </c>
      <c r="C3452" s="477">
        <v>339.166718</v>
      </c>
      <c r="D3452" s="76">
        <v>10282518</v>
      </c>
    </row>
    <row r="3453" spans="2:4">
      <c r="B3453" s="75">
        <v>42667</v>
      </c>
      <c r="C3453" s="477">
        <v>330.56256100000002</v>
      </c>
      <c r="D3453" s="76">
        <v>3414444</v>
      </c>
    </row>
    <row r="3454" spans="2:4">
      <c r="B3454" s="75">
        <v>42668</v>
      </c>
      <c r="C3454" s="477">
        <v>328.07519500000001</v>
      </c>
      <c r="D3454" s="76">
        <v>3469130</v>
      </c>
    </row>
    <row r="3455" spans="2:4">
      <c r="B3455" s="75">
        <v>42669</v>
      </c>
      <c r="C3455" s="477">
        <v>322.48855600000002</v>
      </c>
      <c r="D3455" s="76">
        <v>3223550</v>
      </c>
    </row>
    <row r="3456" spans="2:4">
      <c r="B3456" s="75">
        <v>42670</v>
      </c>
      <c r="C3456" s="477">
        <v>318.15371699999997</v>
      </c>
      <c r="D3456" s="76">
        <v>4050632</v>
      </c>
    </row>
    <row r="3457" spans="2:4">
      <c r="B3457" s="75">
        <v>42671</v>
      </c>
      <c r="C3457" s="477">
        <v>313.57229599999999</v>
      </c>
      <c r="D3457" s="76">
        <v>5422932</v>
      </c>
    </row>
    <row r="3458" spans="2:4">
      <c r="B3458" s="75">
        <v>42675</v>
      </c>
      <c r="C3458" s="477">
        <v>317.578461</v>
      </c>
      <c r="D3458" s="76">
        <v>2196342</v>
      </c>
    </row>
    <row r="3459" spans="2:4">
      <c r="B3459" s="75">
        <v>42676</v>
      </c>
      <c r="C3459" s="477">
        <v>314.04486100000003</v>
      </c>
      <c r="D3459" s="76">
        <v>2054166</v>
      </c>
    </row>
    <row r="3460" spans="2:4">
      <c r="B3460" s="75">
        <v>42677</v>
      </c>
      <c r="C3460" s="477">
        <v>313.55172700000003</v>
      </c>
      <c r="D3460" s="76">
        <v>2406676</v>
      </c>
    </row>
    <row r="3461" spans="2:4">
      <c r="B3461" s="75">
        <v>42678</v>
      </c>
      <c r="C3461" s="477">
        <v>326.55639600000001</v>
      </c>
      <c r="D3461" s="76">
        <v>5683326</v>
      </c>
    </row>
    <row r="3462" spans="2:4">
      <c r="B3462" s="75">
        <v>42681</v>
      </c>
      <c r="C3462" s="477">
        <v>335.78103599999997</v>
      </c>
      <c r="D3462" s="76">
        <v>5987574</v>
      </c>
    </row>
    <row r="3463" spans="2:4">
      <c r="B3463" s="75">
        <v>42682</v>
      </c>
      <c r="C3463" s="477">
        <v>332.41168199999998</v>
      </c>
      <c r="D3463" s="76">
        <v>2514742</v>
      </c>
    </row>
    <row r="3464" spans="2:4">
      <c r="B3464" s="75">
        <v>42683</v>
      </c>
      <c r="C3464" s="477">
        <v>322.48861699999998</v>
      </c>
      <c r="D3464" s="76">
        <v>5296796</v>
      </c>
    </row>
    <row r="3465" spans="2:4">
      <c r="B3465" s="75">
        <v>42684</v>
      </c>
      <c r="C3465" s="477">
        <v>324.46087599999998</v>
      </c>
      <c r="D3465" s="76">
        <v>3644546</v>
      </c>
    </row>
    <row r="3466" spans="2:4">
      <c r="B3466" s="75">
        <v>42685</v>
      </c>
      <c r="C3466" s="477">
        <v>313.96258499999999</v>
      </c>
      <c r="D3466" s="76">
        <v>5043522</v>
      </c>
    </row>
    <row r="3467" spans="2:4">
      <c r="B3467" s="75">
        <v>42689</v>
      </c>
      <c r="C3467" s="477">
        <v>316.69500699999998</v>
      </c>
      <c r="D3467" s="76">
        <v>5257576</v>
      </c>
    </row>
    <row r="3468" spans="2:4">
      <c r="B3468" s="75">
        <v>42690</v>
      </c>
      <c r="C3468" s="477">
        <v>317.968842</v>
      </c>
      <c r="D3468" s="76">
        <v>4562692</v>
      </c>
    </row>
    <row r="3469" spans="2:4">
      <c r="B3469" s="75">
        <v>42691</v>
      </c>
      <c r="C3469" s="477">
        <v>312.33963</v>
      </c>
      <c r="D3469" s="76">
        <v>5376838</v>
      </c>
    </row>
    <row r="3470" spans="2:4">
      <c r="B3470" s="75">
        <v>42692</v>
      </c>
      <c r="C3470" s="477">
        <v>313.859894</v>
      </c>
      <c r="D3470" s="76">
        <v>3682234</v>
      </c>
    </row>
    <row r="3471" spans="2:4">
      <c r="B3471" s="75">
        <v>42695</v>
      </c>
      <c r="C3471" s="477">
        <v>311.60000600000001</v>
      </c>
      <c r="D3471" s="76">
        <v>2155720</v>
      </c>
    </row>
    <row r="3472" spans="2:4">
      <c r="B3472" s="75">
        <v>42696</v>
      </c>
      <c r="C3472" s="477">
        <v>313.14080799999999</v>
      </c>
      <c r="D3472" s="76">
        <v>2063646</v>
      </c>
    </row>
    <row r="3473" spans="2:4">
      <c r="B3473" s="75">
        <v>42697</v>
      </c>
      <c r="C3473" s="477">
        <v>313.69558699999999</v>
      </c>
      <c r="D3473" s="76">
        <v>1801756</v>
      </c>
    </row>
    <row r="3474" spans="2:4">
      <c r="B3474" s="75">
        <v>42698</v>
      </c>
      <c r="C3474" s="477">
        <v>315.48291</v>
      </c>
      <c r="D3474" s="76">
        <v>4187488</v>
      </c>
    </row>
    <row r="3475" spans="2:4">
      <c r="B3475" s="75">
        <v>42699</v>
      </c>
      <c r="C3475" s="477">
        <v>329.51489299999997</v>
      </c>
      <c r="D3475" s="76">
        <v>5477332</v>
      </c>
    </row>
    <row r="3476" spans="2:4">
      <c r="B3476" s="75">
        <v>42702</v>
      </c>
      <c r="C3476" s="477">
        <v>331.19946299999998</v>
      </c>
      <c r="D3476" s="76">
        <v>3033048</v>
      </c>
    </row>
    <row r="3477" spans="2:4">
      <c r="B3477" s="75">
        <v>42703</v>
      </c>
      <c r="C3477" s="477">
        <v>330.89132699999999</v>
      </c>
      <c r="D3477" s="76">
        <v>1647360</v>
      </c>
    </row>
    <row r="3478" spans="2:4">
      <c r="B3478" s="75">
        <v>42704</v>
      </c>
      <c r="C3478" s="477">
        <v>330.27499399999999</v>
      </c>
      <c r="D3478" s="76">
        <v>3063460</v>
      </c>
    </row>
    <row r="3479" spans="2:4">
      <c r="B3479" s="75">
        <v>42705</v>
      </c>
      <c r="C3479" s="477">
        <v>329.98742700000003</v>
      </c>
      <c r="D3479" s="76">
        <v>2512750</v>
      </c>
    </row>
    <row r="3480" spans="2:4">
      <c r="B3480" s="75">
        <v>42706</v>
      </c>
      <c r="C3480" s="477">
        <v>326.08389299999999</v>
      </c>
      <c r="D3480" s="76">
        <v>2103394</v>
      </c>
    </row>
    <row r="3481" spans="2:4">
      <c r="B3481" s="75">
        <v>42709</v>
      </c>
      <c r="C3481" s="477">
        <v>326.001801</v>
      </c>
      <c r="D3481" s="76">
        <v>1507316</v>
      </c>
    </row>
    <row r="3482" spans="2:4">
      <c r="B3482" s="75">
        <v>42710</v>
      </c>
      <c r="C3482" s="477">
        <v>320.86563100000001</v>
      </c>
      <c r="D3482" s="76">
        <v>1557628</v>
      </c>
    </row>
    <row r="3483" spans="2:4">
      <c r="B3483" s="75">
        <v>42711</v>
      </c>
      <c r="C3483" s="477">
        <v>322.694031</v>
      </c>
      <c r="D3483" s="76">
        <v>1621702</v>
      </c>
    </row>
    <row r="3484" spans="2:4">
      <c r="B3484" s="75">
        <v>42712</v>
      </c>
      <c r="C3484" s="477">
        <v>326.597534</v>
      </c>
      <c r="D3484" s="76">
        <v>2063636</v>
      </c>
    </row>
    <row r="3485" spans="2:4">
      <c r="B3485" s="75">
        <v>42713</v>
      </c>
      <c r="C3485" s="477">
        <v>330.06954999999999</v>
      </c>
      <c r="D3485" s="76">
        <v>2699554</v>
      </c>
    </row>
    <row r="3486" spans="2:4">
      <c r="B3486" s="75">
        <v>42716</v>
      </c>
      <c r="C3486" s="477">
        <v>328.631439</v>
      </c>
      <c r="D3486" s="76">
        <v>3011062</v>
      </c>
    </row>
    <row r="3487" spans="2:4">
      <c r="B3487" s="75">
        <v>42717</v>
      </c>
      <c r="C3487" s="477">
        <v>329.10394300000002</v>
      </c>
      <c r="D3487" s="76">
        <v>1877952</v>
      </c>
    </row>
    <row r="3488" spans="2:4">
      <c r="B3488" s="75">
        <v>42718</v>
      </c>
      <c r="C3488" s="477">
        <v>337.26016199999998</v>
      </c>
      <c r="D3488" s="76">
        <v>3721154</v>
      </c>
    </row>
    <row r="3489" spans="2:4">
      <c r="B3489" s="75">
        <v>42719</v>
      </c>
      <c r="C3489" s="477">
        <v>341.92382800000001</v>
      </c>
      <c r="D3489" s="76">
        <v>5601630</v>
      </c>
    </row>
    <row r="3490" spans="2:4">
      <c r="B3490" s="75">
        <v>42720</v>
      </c>
      <c r="C3490" s="477">
        <v>337.17800899999997</v>
      </c>
      <c r="D3490" s="76">
        <v>2632882</v>
      </c>
    </row>
    <row r="3491" spans="2:4">
      <c r="B3491" s="75">
        <v>42723</v>
      </c>
      <c r="C3491" s="477">
        <v>338.86267099999998</v>
      </c>
      <c r="D3491" s="76">
        <v>2148158</v>
      </c>
    </row>
    <row r="3492" spans="2:4">
      <c r="B3492" s="75">
        <v>42724</v>
      </c>
      <c r="C3492" s="477">
        <v>341.10205100000002</v>
      </c>
      <c r="D3492" s="76">
        <v>2804568</v>
      </c>
    </row>
    <row r="3493" spans="2:4">
      <c r="B3493" s="75">
        <v>42725</v>
      </c>
      <c r="C3493" s="477">
        <v>337.26016199999998</v>
      </c>
      <c r="D3493" s="76">
        <v>2063788</v>
      </c>
    </row>
    <row r="3494" spans="2:4">
      <c r="B3494" s="75">
        <v>42726</v>
      </c>
      <c r="C3494" s="477">
        <v>335.739868</v>
      </c>
      <c r="D3494" s="76">
        <v>1582514</v>
      </c>
    </row>
    <row r="3495" spans="2:4">
      <c r="B3495" s="75">
        <v>42727</v>
      </c>
      <c r="C3495" s="477">
        <v>326.14547700000003</v>
      </c>
      <c r="D3495" s="76">
        <v>2905268</v>
      </c>
    </row>
    <row r="3496" spans="2:4">
      <c r="B3496" s="75">
        <v>42730</v>
      </c>
      <c r="C3496" s="477">
        <v>324.76910400000003</v>
      </c>
      <c r="D3496" s="76">
        <v>1117150</v>
      </c>
    </row>
    <row r="3497" spans="2:4">
      <c r="B3497" s="75">
        <v>42731</v>
      </c>
      <c r="C3497" s="477">
        <v>330.70648199999999</v>
      </c>
      <c r="D3497" s="76">
        <v>1011418</v>
      </c>
    </row>
    <row r="3498" spans="2:4">
      <c r="B3498" s="75">
        <v>42732</v>
      </c>
      <c r="C3498" s="477">
        <v>331.61047400000001</v>
      </c>
      <c r="D3498" s="76">
        <v>1434432</v>
      </c>
    </row>
    <row r="3499" spans="2:4">
      <c r="B3499" s="75">
        <v>42733</v>
      </c>
      <c r="C3499" s="477">
        <v>336.66442899999998</v>
      </c>
      <c r="D3499" s="76">
        <v>3560002</v>
      </c>
    </row>
    <row r="3500" spans="2:4">
      <c r="B3500" s="75">
        <v>42734</v>
      </c>
      <c r="C3500" s="477">
        <v>340.19808999999998</v>
      </c>
      <c r="D3500" s="76">
        <v>2051884</v>
      </c>
    </row>
    <row r="3501" spans="2:4">
      <c r="B3501" s="75">
        <v>42737</v>
      </c>
      <c r="C3501" s="477">
        <v>340.42407200000002</v>
      </c>
      <c r="D3501" s="76">
        <v>842486</v>
      </c>
    </row>
    <row r="3502" spans="2:4">
      <c r="B3502" s="75">
        <v>42738</v>
      </c>
      <c r="C3502" s="477">
        <v>343.15655500000003</v>
      </c>
      <c r="D3502" s="76">
        <v>1437066</v>
      </c>
    </row>
    <row r="3503" spans="2:4">
      <c r="B3503" s="75">
        <v>42739</v>
      </c>
      <c r="C3503" s="477">
        <v>352.11398300000002</v>
      </c>
      <c r="D3503" s="76">
        <v>4233756</v>
      </c>
    </row>
    <row r="3504" spans="2:4">
      <c r="B3504" s="75">
        <v>42740</v>
      </c>
      <c r="C3504" s="477">
        <v>347.05993699999999</v>
      </c>
      <c r="D3504" s="76">
        <v>4157614</v>
      </c>
    </row>
    <row r="3505" spans="2:4">
      <c r="B3505" s="75">
        <v>42741</v>
      </c>
      <c r="C3505" s="477">
        <v>334.630493</v>
      </c>
      <c r="D3505" s="76">
        <v>5591598</v>
      </c>
    </row>
    <row r="3506" spans="2:4">
      <c r="B3506" s="75">
        <v>42744</v>
      </c>
      <c r="C3506" s="477">
        <v>344.45086700000002</v>
      </c>
      <c r="D3506" s="76">
        <v>3839588</v>
      </c>
    </row>
    <row r="3507" spans="2:4">
      <c r="B3507" s="75">
        <v>42745</v>
      </c>
      <c r="C3507" s="477">
        <v>344.26586900000001</v>
      </c>
      <c r="D3507" s="76">
        <v>2613934</v>
      </c>
    </row>
    <row r="3508" spans="2:4">
      <c r="B3508" s="75">
        <v>42746</v>
      </c>
      <c r="C3508" s="477">
        <v>342.37576300000001</v>
      </c>
      <c r="D3508" s="76">
        <v>2766112</v>
      </c>
    </row>
    <row r="3509" spans="2:4">
      <c r="B3509" s="75">
        <v>42747</v>
      </c>
      <c r="C3509" s="477">
        <v>348.31326300000001</v>
      </c>
      <c r="D3509" s="76">
        <v>3290556</v>
      </c>
    </row>
    <row r="3510" spans="2:4">
      <c r="B3510" s="75">
        <v>42748</v>
      </c>
      <c r="C3510" s="477">
        <v>349.36096199999997</v>
      </c>
      <c r="D3510" s="76">
        <v>4573998</v>
      </c>
    </row>
    <row r="3511" spans="2:4">
      <c r="B3511" s="75">
        <v>42751</v>
      </c>
      <c r="C3511" s="477">
        <v>341.26644900000002</v>
      </c>
      <c r="D3511" s="76">
        <v>2429338</v>
      </c>
    </row>
    <row r="3512" spans="2:4">
      <c r="B3512" s="75">
        <v>42752</v>
      </c>
      <c r="C3512" s="477">
        <v>344.224762</v>
      </c>
      <c r="D3512" s="76">
        <v>4099262</v>
      </c>
    </row>
    <row r="3513" spans="2:4">
      <c r="B3513" s="75">
        <v>42753</v>
      </c>
      <c r="C3513" s="477">
        <v>346.813446</v>
      </c>
      <c r="D3513" s="76">
        <v>2168782</v>
      </c>
    </row>
    <row r="3514" spans="2:4">
      <c r="B3514" s="75">
        <v>42754</v>
      </c>
      <c r="C3514" s="477">
        <v>346.85461400000003</v>
      </c>
      <c r="D3514" s="76">
        <v>2112076</v>
      </c>
    </row>
    <row r="3515" spans="2:4">
      <c r="B3515" s="75">
        <v>42755</v>
      </c>
      <c r="C3515" s="477">
        <v>344.63568099999998</v>
      </c>
      <c r="D3515" s="76">
        <v>2219790</v>
      </c>
    </row>
    <row r="3516" spans="2:4">
      <c r="B3516" s="75">
        <v>42758</v>
      </c>
      <c r="C3516" s="477">
        <v>352.25765999999999</v>
      </c>
      <c r="D3516" s="76">
        <v>3969016</v>
      </c>
    </row>
    <row r="3517" spans="2:4">
      <c r="B3517" s="75">
        <v>42759</v>
      </c>
      <c r="C3517" s="477">
        <v>348.76516700000002</v>
      </c>
      <c r="D3517" s="76">
        <v>7390624</v>
      </c>
    </row>
    <row r="3518" spans="2:4">
      <c r="B3518" s="75">
        <v>42760</v>
      </c>
      <c r="C3518" s="477">
        <v>345.66293300000001</v>
      </c>
      <c r="D3518" s="76">
        <v>3855738</v>
      </c>
    </row>
    <row r="3519" spans="2:4">
      <c r="B3519" s="75">
        <v>42762</v>
      </c>
      <c r="C3519" s="477">
        <v>346.87503099999998</v>
      </c>
      <c r="D3519" s="76">
        <v>2699128</v>
      </c>
    </row>
    <row r="3520" spans="2:4">
      <c r="B3520" s="75">
        <v>42765</v>
      </c>
      <c r="C3520" s="477">
        <v>345.25207499999999</v>
      </c>
      <c r="D3520" s="76">
        <v>1899068</v>
      </c>
    </row>
    <row r="3521" spans="2:4">
      <c r="B3521" s="75">
        <v>42766</v>
      </c>
      <c r="C3521" s="477">
        <v>333.29510499999998</v>
      </c>
      <c r="D3521" s="76">
        <v>9645094</v>
      </c>
    </row>
    <row r="3522" spans="2:4">
      <c r="B3522" s="75">
        <v>42767</v>
      </c>
      <c r="C3522" s="477">
        <v>336.937927</v>
      </c>
      <c r="D3522" s="76">
        <v>9033230</v>
      </c>
    </row>
    <row r="3523" spans="2:4">
      <c r="B3523" s="75">
        <v>42768</v>
      </c>
      <c r="C3523" s="477">
        <v>342.40210000000002</v>
      </c>
      <c r="D3523" s="76">
        <v>3760086</v>
      </c>
    </row>
    <row r="3524" spans="2:4">
      <c r="B3524" s="75">
        <v>42769</v>
      </c>
      <c r="C3524" s="477">
        <v>343.89230300000003</v>
      </c>
      <c r="D3524" s="76">
        <v>2257058</v>
      </c>
    </row>
    <row r="3525" spans="2:4">
      <c r="B3525" s="75">
        <v>42772</v>
      </c>
      <c r="C3525" s="477">
        <v>341.13940400000001</v>
      </c>
      <c r="D3525" s="76">
        <v>2185076</v>
      </c>
    </row>
    <row r="3526" spans="2:4">
      <c r="B3526" s="75">
        <v>42773</v>
      </c>
      <c r="C3526" s="477">
        <v>337.66229199999998</v>
      </c>
      <c r="D3526" s="76">
        <v>2605080</v>
      </c>
    </row>
    <row r="3527" spans="2:4">
      <c r="B3527" s="75">
        <v>42774</v>
      </c>
      <c r="C3527" s="477">
        <v>334.68179300000003</v>
      </c>
      <c r="D3527" s="76">
        <v>2824810</v>
      </c>
    </row>
    <row r="3528" spans="2:4">
      <c r="B3528" s="75">
        <v>42775</v>
      </c>
      <c r="C3528" s="477">
        <v>339.31811499999998</v>
      </c>
      <c r="D3528" s="76">
        <v>3130268</v>
      </c>
    </row>
    <row r="3529" spans="2:4">
      <c r="B3529" s="75">
        <v>42776</v>
      </c>
      <c r="C3529" s="477">
        <v>342.91952500000002</v>
      </c>
      <c r="D3529" s="76">
        <v>3550994</v>
      </c>
    </row>
    <row r="3530" spans="2:4">
      <c r="B3530" s="75">
        <v>42779</v>
      </c>
      <c r="C3530" s="477">
        <v>342.464111</v>
      </c>
      <c r="D3530" s="76">
        <v>1209256</v>
      </c>
    </row>
    <row r="3531" spans="2:4">
      <c r="B3531" s="75">
        <v>42780</v>
      </c>
      <c r="C3531" s="477">
        <v>344.40978999999999</v>
      </c>
      <c r="D3531" s="76">
        <v>2246504</v>
      </c>
    </row>
    <row r="3532" spans="2:4">
      <c r="B3532" s="75">
        <v>42781</v>
      </c>
      <c r="C3532" s="477">
        <v>343.70602400000001</v>
      </c>
      <c r="D3532" s="76">
        <v>1995766</v>
      </c>
    </row>
    <row r="3533" spans="2:4">
      <c r="B3533" s="75">
        <v>42782</v>
      </c>
      <c r="C3533" s="477">
        <v>349.79119900000001</v>
      </c>
      <c r="D3533" s="76">
        <v>3441322</v>
      </c>
    </row>
    <row r="3534" spans="2:4">
      <c r="B3534" s="75">
        <v>42783</v>
      </c>
      <c r="C3534" s="477">
        <v>347.410889</v>
      </c>
      <c r="D3534" s="76">
        <v>2079702</v>
      </c>
    </row>
    <row r="3535" spans="2:4">
      <c r="B3535" s="75">
        <v>42786</v>
      </c>
      <c r="C3535" s="477">
        <v>349.377228</v>
      </c>
      <c r="D3535" s="76">
        <v>1331008</v>
      </c>
    </row>
    <row r="3536" spans="2:4">
      <c r="B3536" s="75">
        <v>42787</v>
      </c>
      <c r="C3536" s="477">
        <v>352.39901700000001</v>
      </c>
      <c r="D3536" s="76">
        <v>3074096</v>
      </c>
    </row>
    <row r="3537" spans="2:4">
      <c r="B3537" s="75">
        <v>42788</v>
      </c>
      <c r="C3537" s="477">
        <v>345.32049599999999</v>
      </c>
      <c r="D3537" s="76">
        <v>3487340</v>
      </c>
    </row>
    <row r="3538" spans="2:4">
      <c r="B3538" s="75">
        <v>42789</v>
      </c>
      <c r="C3538" s="477">
        <v>348.90103099999999</v>
      </c>
      <c r="D3538" s="76">
        <v>6776184</v>
      </c>
    </row>
    <row r="3539" spans="2:4">
      <c r="B3539" s="75">
        <v>42793</v>
      </c>
      <c r="C3539" s="477">
        <v>347.70065299999999</v>
      </c>
      <c r="D3539" s="76">
        <v>2385238</v>
      </c>
    </row>
    <row r="3540" spans="2:4">
      <c r="B3540" s="75">
        <v>42794</v>
      </c>
      <c r="C3540" s="477">
        <v>347.76275600000002</v>
      </c>
      <c r="D3540" s="76">
        <v>2286110</v>
      </c>
    </row>
    <row r="3541" spans="2:4">
      <c r="B3541" s="75">
        <v>42795</v>
      </c>
      <c r="C3541" s="477">
        <v>351.48834199999999</v>
      </c>
      <c r="D3541" s="76">
        <v>2193694</v>
      </c>
    </row>
    <row r="3542" spans="2:4">
      <c r="B3542" s="75">
        <v>42796</v>
      </c>
      <c r="C3542" s="477">
        <v>349.27371199999999</v>
      </c>
      <c r="D3542" s="76">
        <v>1735692</v>
      </c>
    </row>
    <row r="3543" spans="2:4">
      <c r="B3543" s="75">
        <v>42797</v>
      </c>
      <c r="C3543" s="477">
        <v>353.06137100000001</v>
      </c>
      <c r="D3543" s="76">
        <v>1712464</v>
      </c>
    </row>
    <row r="3544" spans="2:4">
      <c r="B3544" s="75">
        <v>42800</v>
      </c>
      <c r="C3544" s="477">
        <v>354.15832499999999</v>
      </c>
      <c r="D3544" s="76">
        <v>3084616</v>
      </c>
    </row>
    <row r="3545" spans="2:4">
      <c r="B3545" s="75">
        <v>42801</v>
      </c>
      <c r="C3545" s="477">
        <v>354.90344199999998</v>
      </c>
      <c r="D3545" s="76">
        <v>1494044</v>
      </c>
    </row>
    <row r="3546" spans="2:4">
      <c r="B3546" s="75">
        <v>42802</v>
      </c>
      <c r="C3546" s="477">
        <v>350.908905</v>
      </c>
      <c r="D3546" s="76">
        <v>1458528</v>
      </c>
    </row>
    <row r="3547" spans="2:4">
      <c r="B3547" s="75">
        <v>42803</v>
      </c>
      <c r="C3547" s="477">
        <v>349.52212500000002</v>
      </c>
      <c r="D3547" s="76">
        <v>1533834</v>
      </c>
    </row>
    <row r="3548" spans="2:4">
      <c r="B3548" s="75">
        <v>42804</v>
      </c>
      <c r="C3548" s="477">
        <v>350.35000600000001</v>
      </c>
      <c r="D3548" s="76">
        <v>1412616</v>
      </c>
    </row>
    <row r="3549" spans="2:4">
      <c r="B3549" s="75">
        <v>42808</v>
      </c>
      <c r="C3549" s="477">
        <v>353.351135</v>
      </c>
      <c r="D3549" s="76">
        <v>3171728</v>
      </c>
    </row>
    <row r="3550" spans="2:4">
      <c r="B3550" s="75">
        <v>42809</v>
      </c>
      <c r="C3550" s="477">
        <v>348.92190599999998</v>
      </c>
      <c r="D3550" s="76">
        <v>2478532</v>
      </c>
    </row>
    <row r="3551" spans="2:4">
      <c r="B3551" s="75">
        <v>42810</v>
      </c>
      <c r="C3551" s="477">
        <v>354.09631300000001</v>
      </c>
      <c r="D3551" s="76">
        <v>3690466</v>
      </c>
    </row>
    <row r="3552" spans="2:4">
      <c r="B3552" s="75">
        <v>42811</v>
      </c>
      <c r="C3552" s="477">
        <v>358.38073700000001</v>
      </c>
      <c r="D3552" s="76">
        <v>3987020</v>
      </c>
    </row>
    <row r="3553" spans="2:4">
      <c r="B3553" s="75">
        <v>42814</v>
      </c>
      <c r="C3553" s="477">
        <v>357.80114700000001</v>
      </c>
      <c r="D3553" s="76">
        <v>3392968</v>
      </c>
    </row>
    <row r="3554" spans="2:4">
      <c r="B3554" s="75">
        <v>42815</v>
      </c>
      <c r="C3554" s="477">
        <v>355.71066300000001</v>
      </c>
      <c r="D3554" s="76">
        <v>7366514</v>
      </c>
    </row>
    <row r="3555" spans="2:4">
      <c r="B3555" s="75">
        <v>42816</v>
      </c>
      <c r="C3555" s="477">
        <v>361.27838100000002</v>
      </c>
      <c r="D3555" s="76">
        <v>3364236</v>
      </c>
    </row>
    <row r="3556" spans="2:4">
      <c r="B3556" s="75">
        <v>42817</v>
      </c>
      <c r="C3556" s="477">
        <v>362.89282200000002</v>
      </c>
      <c r="D3556" s="76">
        <v>2848278</v>
      </c>
    </row>
    <row r="3557" spans="2:4">
      <c r="B3557" s="75">
        <v>42818</v>
      </c>
      <c r="C3557" s="477">
        <v>361.402557</v>
      </c>
      <c r="D3557" s="76">
        <v>1751020</v>
      </c>
    </row>
    <row r="3558" spans="2:4">
      <c r="B3558" s="75">
        <v>42821</v>
      </c>
      <c r="C3558" s="477">
        <v>352.750946</v>
      </c>
      <c r="D3558" s="76">
        <v>2353860</v>
      </c>
    </row>
    <row r="3559" spans="2:4">
      <c r="B3559" s="75">
        <v>42822</v>
      </c>
      <c r="C3559" s="477">
        <v>355.959045</v>
      </c>
      <c r="D3559" s="76">
        <v>1796222</v>
      </c>
    </row>
    <row r="3560" spans="2:4">
      <c r="B3560" s="75">
        <v>42823</v>
      </c>
      <c r="C3560" s="477">
        <v>363.28610200000003</v>
      </c>
      <c r="D3560" s="76">
        <v>4242538</v>
      </c>
    </row>
    <row r="3561" spans="2:4">
      <c r="B3561" s="75">
        <v>42824</v>
      </c>
      <c r="C3561" s="477">
        <v>362.56161500000002</v>
      </c>
      <c r="D3561" s="76">
        <v>2927478</v>
      </c>
    </row>
    <row r="3562" spans="2:4">
      <c r="B3562" s="75">
        <v>42825</v>
      </c>
      <c r="C3562" s="477">
        <v>362.10629299999999</v>
      </c>
      <c r="D3562" s="76">
        <v>4314580</v>
      </c>
    </row>
    <row r="3563" spans="2:4">
      <c r="B3563" s="75">
        <v>42828</v>
      </c>
      <c r="C3563" s="477">
        <v>358.58770800000002</v>
      </c>
      <c r="D3563" s="76">
        <v>1874754</v>
      </c>
    </row>
    <row r="3564" spans="2:4">
      <c r="B3564" s="75">
        <v>42830</v>
      </c>
      <c r="C3564" s="477">
        <v>352.06787100000003</v>
      </c>
      <c r="D3564" s="76">
        <v>3578706</v>
      </c>
    </row>
    <row r="3565" spans="2:4">
      <c r="B3565" s="75">
        <v>42831</v>
      </c>
      <c r="C3565" s="477">
        <v>353.30978399999998</v>
      </c>
      <c r="D3565" s="76">
        <v>2089810</v>
      </c>
    </row>
    <row r="3566" spans="2:4">
      <c r="B3566" s="75">
        <v>42832</v>
      </c>
      <c r="C3566" s="477">
        <v>351.57113600000002</v>
      </c>
      <c r="D3566" s="76">
        <v>2059774</v>
      </c>
    </row>
    <row r="3567" spans="2:4">
      <c r="B3567" s="75">
        <v>42835</v>
      </c>
      <c r="C3567" s="477">
        <v>344.84433000000001</v>
      </c>
      <c r="D3567" s="76">
        <v>1485086</v>
      </c>
    </row>
    <row r="3568" spans="2:4">
      <c r="B3568" s="75">
        <v>42836</v>
      </c>
      <c r="C3568" s="477">
        <v>345.15484600000002</v>
      </c>
      <c r="D3568" s="76">
        <v>2620546</v>
      </c>
    </row>
    <row r="3569" spans="2:4">
      <c r="B3569" s="75">
        <v>42837</v>
      </c>
      <c r="C3569" s="477">
        <v>344.26483200000001</v>
      </c>
      <c r="D3569" s="76">
        <v>1311888</v>
      </c>
    </row>
    <row r="3570" spans="2:4">
      <c r="B3570" s="75">
        <v>42838</v>
      </c>
      <c r="C3570" s="477">
        <v>334.93014499999998</v>
      </c>
      <c r="D3570" s="76">
        <v>2293364</v>
      </c>
    </row>
    <row r="3571" spans="2:4">
      <c r="B3571" s="75">
        <v>42842</v>
      </c>
      <c r="C3571" s="477">
        <v>335.63388099999997</v>
      </c>
      <c r="D3571" s="76">
        <v>1404094</v>
      </c>
    </row>
    <row r="3572" spans="2:4">
      <c r="B3572" s="75">
        <v>42843</v>
      </c>
      <c r="C3572" s="477">
        <v>334.49557499999997</v>
      </c>
      <c r="D3572" s="76">
        <v>2028564</v>
      </c>
    </row>
    <row r="3573" spans="2:4">
      <c r="B3573" s="75">
        <v>42844</v>
      </c>
      <c r="C3573" s="477">
        <v>334.72332799999998</v>
      </c>
      <c r="D3573" s="76">
        <v>2636200</v>
      </c>
    </row>
    <row r="3574" spans="2:4">
      <c r="B3574" s="75">
        <v>42845</v>
      </c>
      <c r="C3574" s="477">
        <v>337.33108499999997</v>
      </c>
      <c r="D3574" s="76">
        <v>1079608</v>
      </c>
    </row>
    <row r="3575" spans="2:4">
      <c r="B3575" s="75">
        <v>42846</v>
      </c>
      <c r="C3575" s="477">
        <v>336.44116200000002</v>
      </c>
      <c r="D3575" s="76">
        <v>1780310</v>
      </c>
    </row>
    <row r="3576" spans="2:4">
      <c r="B3576" s="75">
        <v>42849</v>
      </c>
      <c r="C3576" s="477">
        <v>339.25607300000001</v>
      </c>
      <c r="D3576" s="76">
        <v>1373968</v>
      </c>
    </row>
    <row r="3577" spans="2:4">
      <c r="B3577" s="75">
        <v>42850</v>
      </c>
      <c r="C3577" s="477">
        <v>339.42166099999997</v>
      </c>
      <c r="D3577" s="76">
        <v>2194602</v>
      </c>
    </row>
    <row r="3578" spans="2:4">
      <c r="B3578" s="75">
        <v>42851</v>
      </c>
      <c r="C3578" s="477">
        <v>331.26666299999999</v>
      </c>
      <c r="D3578" s="76">
        <v>1918248</v>
      </c>
    </row>
    <row r="3579" spans="2:4">
      <c r="B3579" s="75">
        <v>42852</v>
      </c>
      <c r="C3579" s="477">
        <v>335.17865</v>
      </c>
      <c r="D3579" s="76">
        <v>5640334</v>
      </c>
    </row>
    <row r="3580" spans="2:4">
      <c r="B3580" s="75">
        <v>42853</v>
      </c>
      <c r="C3580" s="477">
        <v>336.99987800000002</v>
      </c>
      <c r="D3580" s="76">
        <v>2794138</v>
      </c>
    </row>
    <row r="3581" spans="2:4">
      <c r="B3581" s="75">
        <v>42857</v>
      </c>
      <c r="C3581" s="477">
        <v>340.29089399999998</v>
      </c>
      <c r="D3581" s="76">
        <v>1722732</v>
      </c>
    </row>
    <row r="3582" spans="2:4">
      <c r="B3582" s="75">
        <v>42858</v>
      </c>
      <c r="C3582" s="477">
        <v>345.69302399999998</v>
      </c>
      <c r="D3582" s="76">
        <v>1989864</v>
      </c>
    </row>
    <row r="3583" spans="2:4">
      <c r="B3583" s="75">
        <v>42859</v>
      </c>
      <c r="C3583" s="477">
        <v>338.614349</v>
      </c>
      <c r="D3583" s="76">
        <v>2758496</v>
      </c>
    </row>
    <row r="3584" spans="2:4">
      <c r="B3584" s="75">
        <v>42860</v>
      </c>
      <c r="C3584" s="477">
        <v>343.41626000000002</v>
      </c>
      <c r="D3584" s="76">
        <v>1856816</v>
      </c>
    </row>
    <row r="3585" spans="2:4">
      <c r="B3585" s="75">
        <v>42863</v>
      </c>
      <c r="C3585" s="477">
        <v>347.80423000000002</v>
      </c>
      <c r="D3585" s="76">
        <v>1581634</v>
      </c>
    </row>
    <row r="3586" spans="2:4">
      <c r="B3586" s="75">
        <v>42864</v>
      </c>
      <c r="C3586" s="477">
        <v>351.75747699999999</v>
      </c>
      <c r="D3586" s="76">
        <v>1814522</v>
      </c>
    </row>
    <row r="3587" spans="2:4">
      <c r="B3587" s="75">
        <v>42865</v>
      </c>
      <c r="C3587" s="477">
        <v>349.21163899999999</v>
      </c>
      <c r="D3587" s="76">
        <v>1515412</v>
      </c>
    </row>
    <row r="3588" spans="2:4">
      <c r="B3588" s="75">
        <v>42866</v>
      </c>
      <c r="C3588" s="477">
        <v>347.18325800000002</v>
      </c>
      <c r="D3588" s="76">
        <v>7029834</v>
      </c>
    </row>
    <row r="3589" spans="2:4">
      <c r="B3589" s="75">
        <v>42867</v>
      </c>
      <c r="C3589" s="477">
        <v>350.88815299999999</v>
      </c>
      <c r="D3589" s="76">
        <v>3295402</v>
      </c>
    </row>
    <row r="3590" spans="2:4">
      <c r="B3590" s="75">
        <v>42870</v>
      </c>
      <c r="C3590" s="477">
        <v>351.26068099999998</v>
      </c>
      <c r="D3590" s="76">
        <v>1375146</v>
      </c>
    </row>
    <row r="3591" spans="2:4">
      <c r="B3591" s="75">
        <v>42871</v>
      </c>
      <c r="C3591" s="477">
        <v>351.695313</v>
      </c>
      <c r="D3591" s="76">
        <v>5948804</v>
      </c>
    </row>
    <row r="3592" spans="2:4">
      <c r="B3592" s="75">
        <v>42872</v>
      </c>
      <c r="C3592" s="477">
        <v>353.330444</v>
      </c>
      <c r="D3592" s="76">
        <v>2747118</v>
      </c>
    </row>
    <row r="3593" spans="2:4">
      <c r="B3593" s="75">
        <v>42873</v>
      </c>
      <c r="C3593" s="477">
        <v>351.19860799999998</v>
      </c>
      <c r="D3593" s="76">
        <v>7317362</v>
      </c>
    </row>
    <row r="3594" spans="2:4">
      <c r="B3594" s="75">
        <v>42874</v>
      </c>
      <c r="C3594" s="477">
        <v>349.66696200000001</v>
      </c>
      <c r="D3594" s="76">
        <v>2896062</v>
      </c>
    </row>
    <row r="3595" spans="2:4">
      <c r="B3595" s="75">
        <v>42877</v>
      </c>
      <c r="C3595" s="477">
        <v>354.944794</v>
      </c>
      <c r="D3595" s="76">
        <v>5784538</v>
      </c>
    </row>
    <row r="3596" spans="2:4">
      <c r="B3596" s="75">
        <v>42878</v>
      </c>
      <c r="C3596" s="477">
        <v>358.028839</v>
      </c>
      <c r="D3596" s="76">
        <v>6427042</v>
      </c>
    </row>
    <row r="3597" spans="2:4">
      <c r="B3597" s="75">
        <v>42879</v>
      </c>
      <c r="C3597" s="477">
        <v>356.34060699999998</v>
      </c>
      <c r="D3597" s="76">
        <v>4033036</v>
      </c>
    </row>
    <row r="3598" spans="2:4">
      <c r="B3598" s="75">
        <v>42880</v>
      </c>
      <c r="C3598" s="477">
        <v>358.32070900000002</v>
      </c>
      <c r="D3598" s="76">
        <v>5896078</v>
      </c>
    </row>
    <row r="3599" spans="2:4">
      <c r="B3599" s="75">
        <v>42881</v>
      </c>
      <c r="C3599" s="477">
        <v>358.11218300000002</v>
      </c>
      <c r="D3599" s="76">
        <v>2604830</v>
      </c>
    </row>
    <row r="3600" spans="2:4">
      <c r="B3600" s="75">
        <v>42884</v>
      </c>
      <c r="C3600" s="477">
        <v>360.342285</v>
      </c>
      <c r="D3600" s="76">
        <v>3686630</v>
      </c>
    </row>
    <row r="3601" spans="2:4">
      <c r="B3601" s="75">
        <v>42885</v>
      </c>
      <c r="C3601" s="477">
        <v>361.88467400000002</v>
      </c>
      <c r="D3601" s="76">
        <v>2826830</v>
      </c>
    </row>
    <row r="3602" spans="2:4">
      <c r="B3602" s="75">
        <v>42886</v>
      </c>
      <c r="C3602" s="477">
        <v>360.25900300000001</v>
      </c>
      <c r="D3602" s="76">
        <v>5747114</v>
      </c>
    </row>
    <row r="3603" spans="2:4">
      <c r="B3603" s="75">
        <v>42887</v>
      </c>
      <c r="C3603" s="477">
        <v>359.42529300000001</v>
      </c>
      <c r="D3603" s="76">
        <v>1843166</v>
      </c>
    </row>
    <row r="3604" spans="2:4">
      <c r="B3604" s="75">
        <v>42888</v>
      </c>
      <c r="C3604" s="477">
        <v>357.61200000000002</v>
      </c>
      <c r="D3604" s="76">
        <v>2223574</v>
      </c>
    </row>
    <row r="3605" spans="2:4">
      <c r="B3605" s="75">
        <v>42891</v>
      </c>
      <c r="C3605" s="477">
        <v>357.94552599999997</v>
      </c>
      <c r="D3605" s="76">
        <v>2816618</v>
      </c>
    </row>
    <row r="3606" spans="2:4">
      <c r="B3606" s="75">
        <v>42892</v>
      </c>
      <c r="C3606" s="477">
        <v>370.76348899999999</v>
      </c>
      <c r="D3606" s="76">
        <v>13253770</v>
      </c>
    </row>
    <row r="3607" spans="2:4">
      <c r="B3607" s="75">
        <v>42893</v>
      </c>
      <c r="C3607" s="477">
        <v>367.03280599999999</v>
      </c>
      <c r="D3607" s="76">
        <v>6733948</v>
      </c>
    </row>
    <row r="3608" spans="2:4">
      <c r="B3608" s="75">
        <v>42894</v>
      </c>
      <c r="C3608" s="477">
        <v>361.96801799999997</v>
      </c>
      <c r="D3608" s="76">
        <v>2830620</v>
      </c>
    </row>
    <row r="3609" spans="2:4">
      <c r="B3609" s="75">
        <v>42895</v>
      </c>
      <c r="C3609" s="477">
        <v>358.79998799999998</v>
      </c>
      <c r="D3609" s="76">
        <v>2701028</v>
      </c>
    </row>
    <row r="3610" spans="2:4">
      <c r="B3610" s="75">
        <v>42898</v>
      </c>
      <c r="C3610" s="477">
        <v>360.80087300000002</v>
      </c>
      <c r="D3610" s="76">
        <v>2065426</v>
      </c>
    </row>
    <row r="3611" spans="2:4">
      <c r="B3611" s="75">
        <v>42899</v>
      </c>
      <c r="C3611" s="477">
        <v>353.13089000000002</v>
      </c>
      <c r="D3611" s="76">
        <v>2487790</v>
      </c>
    </row>
    <row r="3612" spans="2:4">
      <c r="B3612" s="75">
        <v>42900</v>
      </c>
      <c r="C3612" s="477">
        <v>355.84036300000002</v>
      </c>
      <c r="D3612" s="76">
        <v>1801536</v>
      </c>
    </row>
    <row r="3613" spans="2:4">
      <c r="B3613" s="75">
        <v>42901</v>
      </c>
      <c r="C3613" s="477">
        <v>351.98461900000001</v>
      </c>
      <c r="D3613" s="76">
        <v>3547290</v>
      </c>
    </row>
    <row r="3614" spans="2:4">
      <c r="B3614" s="75">
        <v>42902</v>
      </c>
      <c r="C3614" s="477">
        <v>349.73361199999999</v>
      </c>
      <c r="D3614" s="76">
        <v>3824660</v>
      </c>
    </row>
    <row r="3615" spans="2:4">
      <c r="B3615" s="75">
        <v>42905</v>
      </c>
      <c r="C3615" s="477">
        <v>351.19259599999998</v>
      </c>
      <c r="D3615" s="76">
        <v>1690856</v>
      </c>
    </row>
    <row r="3616" spans="2:4">
      <c r="B3616" s="75">
        <v>42906</v>
      </c>
      <c r="C3616" s="477">
        <v>356.09042399999998</v>
      </c>
      <c r="D3616" s="76">
        <v>2082258</v>
      </c>
    </row>
    <row r="3617" spans="2:4">
      <c r="B3617" s="75">
        <v>42907</v>
      </c>
      <c r="C3617" s="477">
        <v>351.588593</v>
      </c>
      <c r="D3617" s="76">
        <v>1819308</v>
      </c>
    </row>
    <row r="3618" spans="2:4">
      <c r="B3618" s="75">
        <v>42908</v>
      </c>
      <c r="C3618" s="477">
        <v>353.96456899999998</v>
      </c>
      <c r="D3618" s="76">
        <v>2895584</v>
      </c>
    </row>
    <row r="3619" spans="2:4">
      <c r="B3619" s="75">
        <v>42909</v>
      </c>
      <c r="C3619" s="477">
        <v>355.09011800000002</v>
      </c>
      <c r="D3619" s="76">
        <v>2161888</v>
      </c>
    </row>
    <row r="3620" spans="2:4">
      <c r="B3620" s="75">
        <v>42913</v>
      </c>
      <c r="C3620" s="477">
        <v>350.23382600000002</v>
      </c>
      <c r="D3620" s="76">
        <v>2184790</v>
      </c>
    </row>
    <row r="3621" spans="2:4">
      <c r="B3621" s="75">
        <v>42914</v>
      </c>
      <c r="C3621" s="477">
        <v>353.65194700000001</v>
      </c>
      <c r="D3621" s="76">
        <v>2476764</v>
      </c>
    </row>
    <row r="3622" spans="2:4">
      <c r="B3622" s="75">
        <v>42915</v>
      </c>
      <c r="C3622" s="477">
        <v>353.31848100000002</v>
      </c>
      <c r="D3622" s="76">
        <v>2984220</v>
      </c>
    </row>
    <row r="3623" spans="2:4">
      <c r="B3623" s="75">
        <v>42916</v>
      </c>
      <c r="C3623" s="477">
        <v>354.69415300000003</v>
      </c>
      <c r="D3623" s="76">
        <v>2257114</v>
      </c>
    </row>
    <row r="3624" spans="2:4">
      <c r="B3624" s="75">
        <v>42919</v>
      </c>
      <c r="C3624" s="477">
        <v>349.37933299999997</v>
      </c>
      <c r="D3624" s="76">
        <v>3953676</v>
      </c>
    </row>
    <row r="3625" spans="2:4">
      <c r="B3625" s="75">
        <v>42920</v>
      </c>
      <c r="C3625" s="477">
        <v>350.79666099999997</v>
      </c>
      <c r="D3625" s="76">
        <v>1981500</v>
      </c>
    </row>
    <row r="3626" spans="2:4">
      <c r="B3626" s="75">
        <v>42921</v>
      </c>
      <c r="C3626" s="477">
        <v>349.10836799999998</v>
      </c>
      <c r="D3626" s="76">
        <v>2420508</v>
      </c>
    </row>
    <row r="3627" spans="2:4">
      <c r="B3627" s="75">
        <v>42922</v>
      </c>
      <c r="C3627" s="477">
        <v>350.421356</v>
      </c>
      <c r="D3627" s="76">
        <v>1373060</v>
      </c>
    </row>
    <row r="3628" spans="2:4">
      <c r="B3628" s="75">
        <v>42923</v>
      </c>
      <c r="C3628" s="477">
        <v>346.77398699999998</v>
      </c>
      <c r="D3628" s="76">
        <v>2303234</v>
      </c>
    </row>
    <row r="3629" spans="2:4">
      <c r="B3629" s="75">
        <v>42926</v>
      </c>
      <c r="C3629" s="477">
        <v>354.17303500000003</v>
      </c>
      <c r="D3629" s="76">
        <v>390438</v>
      </c>
    </row>
    <row r="3630" spans="2:4">
      <c r="B3630" s="75">
        <v>42927</v>
      </c>
      <c r="C3630" s="477">
        <v>354.58993500000003</v>
      </c>
      <c r="D3630" s="76">
        <v>2993400</v>
      </c>
    </row>
    <row r="3631" spans="2:4">
      <c r="B3631" s="75">
        <v>42928</v>
      </c>
      <c r="C3631" s="477">
        <v>355.98632800000001</v>
      </c>
      <c r="D3631" s="76">
        <v>1205956</v>
      </c>
    </row>
    <row r="3632" spans="2:4">
      <c r="B3632" s="75">
        <v>42929</v>
      </c>
      <c r="C3632" s="477">
        <v>357.90368699999999</v>
      </c>
      <c r="D3632" s="76">
        <v>1912818</v>
      </c>
    </row>
    <row r="3633" spans="2:4">
      <c r="B3633" s="75">
        <v>42930</v>
      </c>
      <c r="C3633" s="477">
        <v>354.46484400000003</v>
      </c>
      <c r="D3633" s="76">
        <v>1288116</v>
      </c>
    </row>
    <row r="3634" spans="2:4">
      <c r="B3634" s="75">
        <v>42933</v>
      </c>
      <c r="C3634" s="477">
        <v>361.863831</v>
      </c>
      <c r="D3634" s="76">
        <v>1818014</v>
      </c>
    </row>
    <row r="3635" spans="2:4">
      <c r="B3635" s="75">
        <v>42934</v>
      </c>
      <c r="C3635" s="477">
        <v>367.11608899999999</v>
      </c>
      <c r="D3635" s="76">
        <v>1977378</v>
      </c>
    </row>
    <row r="3636" spans="2:4">
      <c r="B3636" s="75">
        <v>42935</v>
      </c>
      <c r="C3636" s="477">
        <v>373.24374399999999</v>
      </c>
      <c r="D3636" s="76">
        <v>2912888</v>
      </c>
    </row>
    <row r="3637" spans="2:4">
      <c r="B3637" s="75">
        <v>42936</v>
      </c>
      <c r="C3637" s="477">
        <v>369.17944299999999</v>
      </c>
      <c r="D3637" s="76">
        <v>1613768</v>
      </c>
    </row>
    <row r="3638" spans="2:4">
      <c r="B3638" s="75">
        <v>42937</v>
      </c>
      <c r="C3638" s="477">
        <v>377.22467</v>
      </c>
      <c r="D3638" s="76">
        <v>2483620</v>
      </c>
    </row>
    <row r="3639" spans="2:4">
      <c r="B3639" s="75">
        <v>42940</v>
      </c>
      <c r="C3639" s="477">
        <v>378.24597199999999</v>
      </c>
      <c r="D3639" s="76">
        <v>3004440</v>
      </c>
    </row>
    <row r="3640" spans="2:4">
      <c r="B3640" s="75">
        <v>42941</v>
      </c>
      <c r="C3640" s="477">
        <v>373.09780899999998</v>
      </c>
      <c r="D3640" s="76">
        <v>3584666</v>
      </c>
    </row>
    <row r="3641" spans="2:4">
      <c r="B3641" s="75">
        <v>42942</v>
      </c>
      <c r="C3641" s="477">
        <v>372.11825599999997</v>
      </c>
      <c r="D3641" s="76">
        <v>3023714</v>
      </c>
    </row>
    <row r="3642" spans="2:4">
      <c r="B3642" s="75">
        <v>42943</v>
      </c>
      <c r="C3642" s="477">
        <v>371.09689300000002</v>
      </c>
      <c r="D3642" s="76">
        <v>9319652</v>
      </c>
    </row>
    <row r="3643" spans="2:4">
      <c r="B3643" s="75">
        <v>42944</v>
      </c>
      <c r="C3643" s="477">
        <v>372.28500400000001</v>
      </c>
      <c r="D3643" s="76">
        <v>3042762</v>
      </c>
    </row>
    <row r="3644" spans="2:4">
      <c r="B3644" s="75">
        <v>42947</v>
      </c>
      <c r="C3644" s="477">
        <v>372.20163000000002</v>
      </c>
      <c r="D3644" s="76">
        <v>1894566</v>
      </c>
    </row>
    <row r="3645" spans="2:4">
      <c r="B3645" s="75">
        <v>42948</v>
      </c>
      <c r="C3645" s="477">
        <v>368.57507299999997</v>
      </c>
      <c r="D3645" s="76">
        <v>2664554</v>
      </c>
    </row>
    <row r="3646" spans="2:4">
      <c r="B3646" s="75">
        <v>42949</v>
      </c>
      <c r="C3646" s="477">
        <v>367.65792800000003</v>
      </c>
      <c r="D3646" s="76">
        <v>1658180</v>
      </c>
    </row>
    <row r="3647" spans="2:4">
      <c r="B3647" s="75">
        <v>42950</v>
      </c>
      <c r="C3647" s="477">
        <v>365.882385</v>
      </c>
      <c r="D3647" s="76">
        <v>2544010</v>
      </c>
    </row>
    <row r="3648" spans="2:4">
      <c r="B3648" s="75">
        <v>42951</v>
      </c>
      <c r="C3648" s="477">
        <v>372.10745200000002</v>
      </c>
      <c r="D3648" s="76">
        <v>1141420</v>
      </c>
    </row>
    <row r="3649" spans="2:4">
      <c r="B3649" s="75">
        <v>42954</v>
      </c>
      <c r="C3649" s="477">
        <v>370.16482500000001</v>
      </c>
      <c r="D3649" s="76">
        <v>1646970</v>
      </c>
    </row>
    <row r="3650" spans="2:4">
      <c r="B3650" s="75">
        <v>42955</v>
      </c>
      <c r="C3650" s="477">
        <v>368.49353000000002</v>
      </c>
      <c r="D3650" s="76">
        <v>1731896</v>
      </c>
    </row>
    <row r="3651" spans="2:4">
      <c r="B3651" s="75">
        <v>42956</v>
      </c>
      <c r="C3651" s="477">
        <v>367.13571200000001</v>
      </c>
      <c r="D3651" s="76">
        <v>1071692</v>
      </c>
    </row>
    <row r="3652" spans="2:4">
      <c r="B3652" s="75">
        <v>42957</v>
      </c>
      <c r="C3652" s="477">
        <v>368.86956800000002</v>
      </c>
      <c r="D3652" s="76">
        <v>1693074</v>
      </c>
    </row>
    <row r="3653" spans="2:4">
      <c r="B3653" s="75">
        <v>42958</v>
      </c>
      <c r="C3653" s="477">
        <v>364.44094799999999</v>
      </c>
      <c r="D3653" s="76">
        <v>3384860</v>
      </c>
    </row>
    <row r="3654" spans="2:4">
      <c r="B3654" s="75">
        <v>42961</v>
      </c>
      <c r="C3654" s="477">
        <v>359.34393299999999</v>
      </c>
      <c r="D3654" s="76">
        <v>808098</v>
      </c>
    </row>
    <row r="3655" spans="2:4">
      <c r="B3655" s="75">
        <v>42963</v>
      </c>
      <c r="C3655" s="477">
        <v>361.18228099999999</v>
      </c>
      <c r="D3655" s="76">
        <v>2250010</v>
      </c>
    </row>
    <row r="3656" spans="2:4">
      <c r="B3656" s="75">
        <v>42964</v>
      </c>
      <c r="C3656" s="477">
        <v>364.06497200000001</v>
      </c>
      <c r="D3656" s="76">
        <v>1602350</v>
      </c>
    </row>
    <row r="3657" spans="2:4">
      <c r="B3657" s="75">
        <v>42965</v>
      </c>
      <c r="C3657" s="477">
        <v>366.09121699999997</v>
      </c>
      <c r="D3657" s="76">
        <v>2129910</v>
      </c>
    </row>
    <row r="3658" spans="2:4">
      <c r="B3658" s="75">
        <v>42968</v>
      </c>
      <c r="C3658" s="477">
        <v>365.17208900000003</v>
      </c>
      <c r="D3658" s="76">
        <v>1339674</v>
      </c>
    </row>
    <row r="3659" spans="2:4">
      <c r="B3659" s="75">
        <v>42969</v>
      </c>
      <c r="C3659" s="477">
        <v>365.92407200000002</v>
      </c>
      <c r="D3659" s="76">
        <v>1506462</v>
      </c>
    </row>
    <row r="3660" spans="2:4">
      <c r="B3660" s="75">
        <v>42970</v>
      </c>
      <c r="C3660" s="477">
        <v>367.658051</v>
      </c>
      <c r="D3660" s="76">
        <v>1509778</v>
      </c>
    </row>
    <row r="3661" spans="2:4">
      <c r="B3661" s="75">
        <v>42971</v>
      </c>
      <c r="C3661" s="477">
        <v>362.43551600000001</v>
      </c>
      <c r="D3661" s="76">
        <v>1624246</v>
      </c>
    </row>
    <row r="3662" spans="2:4">
      <c r="B3662" s="75">
        <v>42975</v>
      </c>
      <c r="C3662" s="477">
        <v>362.49826000000002</v>
      </c>
      <c r="D3662" s="76">
        <v>1792508</v>
      </c>
    </row>
    <row r="3663" spans="2:4">
      <c r="B3663" s="75">
        <v>42976</v>
      </c>
      <c r="C3663" s="477">
        <v>356.18957499999999</v>
      </c>
      <c r="D3663" s="76">
        <v>1945588</v>
      </c>
    </row>
    <row r="3664" spans="2:4">
      <c r="B3664" s="75">
        <v>42977</v>
      </c>
      <c r="C3664" s="477">
        <v>354.78997800000002</v>
      </c>
      <c r="D3664" s="76">
        <v>3387850</v>
      </c>
    </row>
    <row r="3665" spans="2:4">
      <c r="B3665" s="75">
        <v>42978</v>
      </c>
      <c r="C3665" s="477">
        <v>361.51641799999999</v>
      </c>
      <c r="D3665" s="76">
        <v>5019082</v>
      </c>
    </row>
    <row r="3666" spans="2:4">
      <c r="B3666" s="75">
        <v>42979</v>
      </c>
      <c r="C3666" s="477">
        <v>361.704407</v>
      </c>
      <c r="D3666" s="76">
        <v>1600518</v>
      </c>
    </row>
    <row r="3667" spans="2:4">
      <c r="B3667" s="75">
        <v>42982</v>
      </c>
      <c r="C3667" s="477">
        <v>359.552795</v>
      </c>
      <c r="D3667" s="76">
        <v>1149942</v>
      </c>
    </row>
    <row r="3668" spans="2:4">
      <c r="B3668" s="75">
        <v>42983</v>
      </c>
      <c r="C3668" s="477">
        <v>359.26031499999999</v>
      </c>
      <c r="D3668" s="76">
        <v>1095614</v>
      </c>
    </row>
    <row r="3669" spans="2:4">
      <c r="B3669" s="75">
        <v>42984</v>
      </c>
      <c r="C3669" s="477">
        <v>355.562836</v>
      </c>
      <c r="D3669" s="76">
        <v>1658772</v>
      </c>
    </row>
    <row r="3670" spans="2:4">
      <c r="B3670" s="75">
        <v>42985</v>
      </c>
      <c r="C3670" s="477">
        <v>359.00967400000002</v>
      </c>
      <c r="D3670" s="76">
        <v>2949318</v>
      </c>
    </row>
    <row r="3671" spans="2:4">
      <c r="B3671" s="75">
        <v>42986</v>
      </c>
      <c r="C3671" s="477">
        <v>359.093323</v>
      </c>
      <c r="D3671" s="76">
        <v>2320104</v>
      </c>
    </row>
    <row r="3672" spans="2:4">
      <c r="B3672" s="75">
        <v>42989</v>
      </c>
      <c r="C3672" s="477">
        <v>359.59457400000002</v>
      </c>
      <c r="D3672" s="76">
        <v>1439608</v>
      </c>
    </row>
    <row r="3673" spans="2:4">
      <c r="B3673" s="75">
        <v>42990</v>
      </c>
      <c r="C3673" s="477">
        <v>360.99417099999999</v>
      </c>
      <c r="D3673" s="76">
        <v>1698738</v>
      </c>
    </row>
    <row r="3674" spans="2:4">
      <c r="B3674" s="75">
        <v>42991</v>
      </c>
      <c r="C3674" s="477">
        <v>364.02322400000003</v>
      </c>
      <c r="D3674" s="76">
        <v>2237308</v>
      </c>
    </row>
    <row r="3675" spans="2:4">
      <c r="B3675" s="75">
        <v>42992</v>
      </c>
      <c r="C3675" s="477">
        <v>367.99221799999998</v>
      </c>
      <c r="D3675" s="76">
        <v>2327652</v>
      </c>
    </row>
    <row r="3676" spans="2:4">
      <c r="B3676" s="75">
        <v>42993</v>
      </c>
      <c r="C3676" s="477">
        <v>370.60342400000002</v>
      </c>
      <c r="D3676" s="76">
        <v>3502380</v>
      </c>
    </row>
    <row r="3677" spans="2:4">
      <c r="B3677" s="75">
        <v>42996</v>
      </c>
      <c r="C3677" s="477">
        <v>374.90673800000002</v>
      </c>
      <c r="D3677" s="76">
        <v>1361938</v>
      </c>
    </row>
    <row r="3678" spans="2:4">
      <c r="B3678" s="75">
        <v>42997</v>
      </c>
      <c r="C3678" s="477">
        <v>373.36080900000002</v>
      </c>
      <c r="D3678" s="76">
        <v>1095726</v>
      </c>
    </row>
    <row r="3679" spans="2:4">
      <c r="B3679" s="75">
        <v>42998</v>
      </c>
      <c r="C3679" s="477">
        <v>371.60613999999998</v>
      </c>
      <c r="D3679" s="76">
        <v>1792966</v>
      </c>
    </row>
    <row r="3680" spans="2:4">
      <c r="B3680" s="75">
        <v>42999</v>
      </c>
      <c r="C3680" s="477">
        <v>363.60543799999999</v>
      </c>
      <c r="D3680" s="76">
        <v>5197522</v>
      </c>
    </row>
    <row r="3681" spans="2:4">
      <c r="B3681" s="75">
        <v>43000</v>
      </c>
      <c r="C3681" s="477">
        <v>369.51715100000001</v>
      </c>
      <c r="D3681" s="76">
        <v>6281534</v>
      </c>
    </row>
    <row r="3682" spans="2:4">
      <c r="B3682" s="75">
        <v>43003</v>
      </c>
      <c r="C3682" s="477">
        <v>365.17208900000003</v>
      </c>
      <c r="D3682" s="76">
        <v>3550896</v>
      </c>
    </row>
    <row r="3683" spans="2:4">
      <c r="B3683" s="75">
        <v>43004</v>
      </c>
      <c r="C3683" s="477">
        <v>365.004974</v>
      </c>
      <c r="D3683" s="76">
        <v>3446850</v>
      </c>
    </row>
    <row r="3684" spans="2:4">
      <c r="B3684" s="75">
        <v>43005</v>
      </c>
      <c r="C3684" s="477">
        <v>365.422821</v>
      </c>
      <c r="D3684" s="76">
        <v>2541882</v>
      </c>
    </row>
    <row r="3685" spans="2:4">
      <c r="B3685" s="75">
        <v>43006</v>
      </c>
      <c r="C3685" s="477">
        <v>365.652557</v>
      </c>
      <c r="D3685" s="76">
        <v>6193068</v>
      </c>
    </row>
    <row r="3686" spans="2:4">
      <c r="B3686" s="75">
        <v>43007</v>
      </c>
      <c r="C3686" s="477">
        <v>365.48544299999998</v>
      </c>
      <c r="D3686" s="76">
        <v>2360270</v>
      </c>
    </row>
    <row r="3687" spans="2:4">
      <c r="B3687" s="75">
        <v>43011</v>
      </c>
      <c r="C3687" s="477">
        <v>368.72341899999998</v>
      </c>
      <c r="D3687" s="76">
        <v>2684244</v>
      </c>
    </row>
    <row r="3688" spans="2:4">
      <c r="B3688" s="75">
        <v>43012</v>
      </c>
      <c r="C3688" s="477">
        <v>370.415344</v>
      </c>
      <c r="D3688" s="76">
        <v>1240900</v>
      </c>
    </row>
    <row r="3689" spans="2:4">
      <c r="B3689" s="75">
        <v>43013</v>
      </c>
      <c r="C3689" s="477">
        <v>373.152039</v>
      </c>
      <c r="D3689" s="76">
        <v>3552176</v>
      </c>
    </row>
    <row r="3690" spans="2:4">
      <c r="B3690" s="75">
        <v>43014</v>
      </c>
      <c r="C3690" s="477">
        <v>379.31442299999998</v>
      </c>
      <c r="D3690" s="76">
        <v>3640948</v>
      </c>
    </row>
    <row r="3691" spans="2:4">
      <c r="B3691" s="75">
        <v>43017</v>
      </c>
      <c r="C3691" s="477">
        <v>377.18365499999999</v>
      </c>
      <c r="D3691" s="76">
        <v>1206462</v>
      </c>
    </row>
    <row r="3692" spans="2:4">
      <c r="B3692" s="75">
        <v>43018</v>
      </c>
      <c r="C3692" s="477">
        <v>375.84667999999999</v>
      </c>
      <c r="D3692" s="76">
        <v>3423160</v>
      </c>
    </row>
    <row r="3693" spans="2:4">
      <c r="B3693" s="75">
        <v>43019</v>
      </c>
      <c r="C3693" s="477">
        <v>379.75311299999998</v>
      </c>
      <c r="D3693" s="76">
        <v>4337494</v>
      </c>
    </row>
    <row r="3694" spans="2:4">
      <c r="B3694" s="75">
        <v>43020</v>
      </c>
      <c r="C3694" s="477">
        <v>382.69860799999998</v>
      </c>
      <c r="D3694" s="76">
        <v>2076624</v>
      </c>
    </row>
    <row r="3695" spans="2:4">
      <c r="B3695" s="75">
        <v>43021</v>
      </c>
      <c r="C3695" s="477">
        <v>387.08532700000001</v>
      </c>
      <c r="D3695" s="76">
        <v>2210684</v>
      </c>
    </row>
    <row r="3696" spans="2:4">
      <c r="B3696" s="75">
        <v>43024</v>
      </c>
      <c r="C3696" s="477">
        <v>385.623108</v>
      </c>
      <c r="D3696" s="76">
        <v>1651154</v>
      </c>
    </row>
    <row r="3697" spans="2:4">
      <c r="B3697" s="75">
        <v>43025</v>
      </c>
      <c r="C3697" s="477">
        <v>385.74844400000001</v>
      </c>
      <c r="D3697" s="76">
        <v>960424</v>
      </c>
    </row>
    <row r="3698" spans="2:4">
      <c r="B3698" s="75">
        <v>43026</v>
      </c>
      <c r="C3698" s="477">
        <v>385.91558800000001</v>
      </c>
      <c r="D3698" s="76">
        <v>1160686</v>
      </c>
    </row>
    <row r="3699" spans="2:4">
      <c r="B3699" s="75">
        <v>43027</v>
      </c>
      <c r="C3699" s="477">
        <v>385.33062699999999</v>
      </c>
      <c r="D3699" s="76">
        <v>58388</v>
      </c>
    </row>
    <row r="3700" spans="2:4">
      <c r="B3700" s="75">
        <v>43031</v>
      </c>
      <c r="C3700" s="477">
        <v>391.57666</v>
      </c>
      <c r="D3700" s="76">
        <v>3597394</v>
      </c>
    </row>
    <row r="3701" spans="2:4">
      <c r="B3701" s="75">
        <v>43032</v>
      </c>
      <c r="C3701" s="477">
        <v>382.09283399999998</v>
      </c>
      <c r="D3701" s="76">
        <v>3155652</v>
      </c>
    </row>
    <row r="3702" spans="2:4">
      <c r="B3702" s="75">
        <v>43033</v>
      </c>
      <c r="C3702" s="477">
        <v>378.95929000000001</v>
      </c>
      <c r="D3702" s="76">
        <v>6147680</v>
      </c>
    </row>
    <row r="3703" spans="2:4">
      <c r="B3703" s="75">
        <v>43034</v>
      </c>
      <c r="C3703" s="477">
        <v>363.08316000000002</v>
      </c>
      <c r="D3703" s="76">
        <v>11565142</v>
      </c>
    </row>
    <row r="3704" spans="2:4">
      <c r="B3704" s="75">
        <v>43035</v>
      </c>
      <c r="C3704" s="477">
        <v>357.19229100000001</v>
      </c>
      <c r="D3704" s="76">
        <v>4592368</v>
      </c>
    </row>
    <row r="3705" spans="2:4">
      <c r="B3705" s="75">
        <v>43038</v>
      </c>
      <c r="C3705" s="477">
        <v>349.42132600000002</v>
      </c>
      <c r="D3705" s="76">
        <v>7251452</v>
      </c>
    </row>
    <row r="3706" spans="2:4">
      <c r="B3706" s="75">
        <v>43039</v>
      </c>
      <c r="C3706" s="477">
        <v>357.54736300000002</v>
      </c>
      <c r="D3706" s="76">
        <v>2958728</v>
      </c>
    </row>
    <row r="3707" spans="2:4">
      <c r="B3707" s="75">
        <v>43040</v>
      </c>
      <c r="C3707" s="477">
        <v>352.04049700000002</v>
      </c>
      <c r="D3707" s="76">
        <v>3257662</v>
      </c>
    </row>
    <row r="3708" spans="2:4">
      <c r="B3708" s="75">
        <v>43041</v>
      </c>
      <c r="C3708" s="477">
        <v>359.26437399999998</v>
      </c>
      <c r="D3708" s="76">
        <v>2965682</v>
      </c>
    </row>
    <row r="3709" spans="2:4">
      <c r="B3709" s="75">
        <v>43042</v>
      </c>
      <c r="C3709" s="477">
        <v>354.76254299999999</v>
      </c>
      <c r="D3709" s="76">
        <v>2761172</v>
      </c>
    </row>
    <row r="3710" spans="2:4">
      <c r="B3710" s="75">
        <v>43045</v>
      </c>
      <c r="C3710" s="477">
        <v>353.88308699999999</v>
      </c>
      <c r="D3710" s="76">
        <v>2273368</v>
      </c>
    </row>
    <row r="3711" spans="2:4">
      <c r="B3711" s="75">
        <v>43046</v>
      </c>
      <c r="C3711" s="477">
        <v>367.15811200000002</v>
      </c>
      <c r="D3711" s="76">
        <v>5960612</v>
      </c>
    </row>
    <row r="3712" spans="2:4">
      <c r="B3712" s="75">
        <v>43047</v>
      </c>
      <c r="C3712" s="477">
        <v>367.93289199999998</v>
      </c>
      <c r="D3712" s="76">
        <v>3821814</v>
      </c>
    </row>
    <row r="3713" spans="2:4">
      <c r="B3713" s="75">
        <v>43048</v>
      </c>
      <c r="C3713" s="477">
        <v>366.823151</v>
      </c>
      <c r="D3713" s="76">
        <v>1600452</v>
      </c>
    </row>
    <row r="3714" spans="2:4">
      <c r="B3714" s="75">
        <v>43049</v>
      </c>
      <c r="C3714" s="477">
        <v>363.09609999999998</v>
      </c>
      <c r="D3714" s="76">
        <v>3070800</v>
      </c>
    </row>
    <row r="3715" spans="2:4">
      <c r="B3715" s="75">
        <v>43052</v>
      </c>
      <c r="C3715" s="477">
        <v>364.12213100000002</v>
      </c>
      <c r="D3715" s="76">
        <v>5322040</v>
      </c>
    </row>
    <row r="3716" spans="2:4">
      <c r="B3716" s="75">
        <v>43053</v>
      </c>
      <c r="C3716" s="477">
        <v>364.24774200000002</v>
      </c>
      <c r="D3716" s="76">
        <v>2012894</v>
      </c>
    </row>
    <row r="3717" spans="2:4">
      <c r="B3717" s="75">
        <v>43054</v>
      </c>
      <c r="C3717" s="477">
        <v>355.26504499999999</v>
      </c>
      <c r="D3717" s="76">
        <v>3122146</v>
      </c>
    </row>
    <row r="3718" spans="2:4">
      <c r="B3718" s="75">
        <v>43055</v>
      </c>
      <c r="C3718" s="477">
        <v>356.75173999999998</v>
      </c>
      <c r="D3718" s="76">
        <v>2181070</v>
      </c>
    </row>
    <row r="3719" spans="2:4">
      <c r="B3719" s="75">
        <v>43056</v>
      </c>
      <c r="C3719" s="477">
        <v>351.768372</v>
      </c>
      <c r="D3719" s="76">
        <v>3096988</v>
      </c>
    </row>
    <row r="3720" spans="2:4">
      <c r="B3720" s="75">
        <v>43059</v>
      </c>
      <c r="C3720" s="477">
        <v>352.668701</v>
      </c>
      <c r="D3720" s="76">
        <v>2260478</v>
      </c>
    </row>
    <row r="3721" spans="2:4">
      <c r="B3721" s="75">
        <v>43060</v>
      </c>
      <c r="C3721" s="477">
        <v>350.80523699999998</v>
      </c>
      <c r="D3721" s="76">
        <v>2987142</v>
      </c>
    </row>
    <row r="3722" spans="2:4">
      <c r="B3722" s="75">
        <v>43061</v>
      </c>
      <c r="C3722" s="477">
        <v>352.668701</v>
      </c>
      <c r="D3722" s="76">
        <v>2269436</v>
      </c>
    </row>
    <row r="3723" spans="2:4">
      <c r="B3723" s="75">
        <v>43062</v>
      </c>
      <c r="C3723" s="477">
        <v>357.50546300000002</v>
      </c>
      <c r="D3723" s="76">
        <v>2332448</v>
      </c>
    </row>
    <row r="3724" spans="2:4">
      <c r="B3724" s="75">
        <v>43063</v>
      </c>
      <c r="C3724" s="477">
        <v>359.47375499999998</v>
      </c>
      <c r="D3724" s="76">
        <v>1646756</v>
      </c>
    </row>
    <row r="3725" spans="2:4">
      <c r="B3725" s="75">
        <v>43066</v>
      </c>
      <c r="C3725" s="477">
        <v>360.43691999999999</v>
      </c>
      <c r="D3725" s="76">
        <v>1592740</v>
      </c>
    </row>
    <row r="3726" spans="2:4">
      <c r="B3726" s="75">
        <v>43067</v>
      </c>
      <c r="C3726" s="477">
        <v>359.82968099999999</v>
      </c>
      <c r="D3726" s="76">
        <v>2108650</v>
      </c>
    </row>
    <row r="3727" spans="2:4">
      <c r="B3727" s="75">
        <v>43068</v>
      </c>
      <c r="C3727" s="477">
        <v>357.27529900000002</v>
      </c>
      <c r="D3727" s="76">
        <v>1523670</v>
      </c>
    </row>
    <row r="3728" spans="2:4">
      <c r="B3728" s="75">
        <v>43069</v>
      </c>
      <c r="C3728" s="477">
        <v>355.118469</v>
      </c>
      <c r="D3728" s="76">
        <v>6822606</v>
      </c>
    </row>
    <row r="3729" spans="2:4">
      <c r="B3729" s="75">
        <v>43070</v>
      </c>
      <c r="C3729" s="477">
        <v>347.58059700000001</v>
      </c>
      <c r="D3729" s="76">
        <v>2768524</v>
      </c>
    </row>
    <row r="3730" spans="2:4">
      <c r="B3730" s="75">
        <v>43073</v>
      </c>
      <c r="C3730" s="477">
        <v>355.09750400000001</v>
      </c>
      <c r="D3730" s="76">
        <v>1793768</v>
      </c>
    </row>
    <row r="3731" spans="2:4">
      <c r="B3731" s="75">
        <v>43074</v>
      </c>
      <c r="C3731" s="477">
        <v>355.118469</v>
      </c>
      <c r="D3731" s="76">
        <v>1980098</v>
      </c>
    </row>
    <row r="3732" spans="2:4">
      <c r="B3732" s="75">
        <v>43075</v>
      </c>
      <c r="C3732" s="477">
        <v>359.557434</v>
      </c>
      <c r="D3732" s="76">
        <v>3179456</v>
      </c>
    </row>
    <row r="3733" spans="2:4">
      <c r="B3733" s="75">
        <v>43076</v>
      </c>
      <c r="C3733" s="477">
        <v>361.609467</v>
      </c>
      <c r="D3733" s="76">
        <v>2450146</v>
      </c>
    </row>
    <row r="3734" spans="2:4">
      <c r="B3734" s="75">
        <v>43077</v>
      </c>
      <c r="C3734" s="477">
        <v>364.51992799999999</v>
      </c>
      <c r="D3734" s="76">
        <v>1739846</v>
      </c>
    </row>
    <row r="3735" spans="2:4">
      <c r="B3735" s="75">
        <v>43080</v>
      </c>
      <c r="C3735" s="477">
        <v>368.519226</v>
      </c>
      <c r="D3735" s="76">
        <v>1597008</v>
      </c>
    </row>
    <row r="3736" spans="2:4">
      <c r="B3736" s="75">
        <v>43081</v>
      </c>
      <c r="C3736" s="477">
        <v>366.50906400000002</v>
      </c>
      <c r="D3736" s="76">
        <v>2921624</v>
      </c>
    </row>
    <row r="3737" spans="2:4">
      <c r="B3737" s="75">
        <v>43082</v>
      </c>
      <c r="C3737" s="477">
        <v>362.80297899999999</v>
      </c>
      <c r="D3737" s="76">
        <v>8609940</v>
      </c>
    </row>
    <row r="3738" spans="2:4">
      <c r="B3738" s="75">
        <v>43083</v>
      </c>
      <c r="C3738" s="477">
        <v>369.71270800000002</v>
      </c>
      <c r="D3738" s="76">
        <v>6365040</v>
      </c>
    </row>
    <row r="3739" spans="2:4">
      <c r="B3739" s="75">
        <v>43084</v>
      </c>
      <c r="C3739" s="477">
        <v>373.46069299999999</v>
      </c>
      <c r="D3739" s="76">
        <v>4469222</v>
      </c>
    </row>
    <row r="3740" spans="2:4">
      <c r="B3740" s="75">
        <v>43087</v>
      </c>
      <c r="C3740" s="477">
        <v>370.613068</v>
      </c>
      <c r="D3740" s="76">
        <v>2615662</v>
      </c>
    </row>
    <row r="3741" spans="2:4">
      <c r="B3741" s="75">
        <v>43088</v>
      </c>
      <c r="C3741" s="477">
        <v>364.10122699999999</v>
      </c>
      <c r="D3741" s="76">
        <v>3971188</v>
      </c>
    </row>
    <row r="3742" spans="2:4">
      <c r="B3742" s="75">
        <v>43089</v>
      </c>
      <c r="C3742" s="477">
        <v>364.26870700000001</v>
      </c>
      <c r="D3742" s="76">
        <v>2109744</v>
      </c>
    </row>
    <row r="3743" spans="2:4">
      <c r="B3743" s="75">
        <v>43090</v>
      </c>
      <c r="C3743" s="477">
        <v>372.81158399999998</v>
      </c>
      <c r="D3743" s="76">
        <v>2859366</v>
      </c>
    </row>
    <row r="3744" spans="2:4">
      <c r="B3744" s="75">
        <v>43091</v>
      </c>
      <c r="C3744" s="477">
        <v>371.40869099999998</v>
      </c>
      <c r="D3744" s="76">
        <v>2104074</v>
      </c>
    </row>
    <row r="3745" spans="2:4">
      <c r="B3745" s="75">
        <v>43095</v>
      </c>
      <c r="C3745" s="477">
        <v>372.05777</v>
      </c>
      <c r="D3745" s="76">
        <v>2127136</v>
      </c>
    </row>
    <row r="3746" spans="2:4">
      <c r="B3746" s="75">
        <v>43096</v>
      </c>
      <c r="C3746" s="477">
        <v>370.04763800000001</v>
      </c>
      <c r="D3746" s="76">
        <v>801620</v>
      </c>
    </row>
    <row r="3747" spans="2:4">
      <c r="B3747" s="75">
        <v>43097</v>
      </c>
      <c r="C3747" s="477">
        <v>367.80728099999999</v>
      </c>
      <c r="D3747" s="76">
        <v>2319726</v>
      </c>
    </row>
    <row r="3748" spans="2:4">
      <c r="B3748" s="75">
        <v>43098</v>
      </c>
      <c r="C3748" s="477">
        <v>372.91632099999998</v>
      </c>
      <c r="D3748" s="76">
        <v>3093850</v>
      </c>
    </row>
    <row r="3749" spans="2:4">
      <c r="B3749" s="75">
        <v>43101</v>
      </c>
      <c r="C3749" s="477">
        <v>367.97482300000001</v>
      </c>
      <c r="D3749" s="76">
        <v>1286288</v>
      </c>
    </row>
    <row r="3750" spans="2:4">
      <c r="B3750" s="75">
        <v>43102</v>
      </c>
      <c r="C3750" s="477">
        <v>373.87942500000003</v>
      </c>
      <c r="D3750" s="76">
        <v>1906518</v>
      </c>
    </row>
    <row r="3751" spans="2:4">
      <c r="B3751" s="75">
        <v>43103</v>
      </c>
      <c r="C3751" s="477">
        <v>375.76397700000001</v>
      </c>
      <c r="D3751" s="76">
        <v>2583906</v>
      </c>
    </row>
    <row r="3752" spans="2:4">
      <c r="B3752" s="75">
        <v>43104</v>
      </c>
      <c r="C3752" s="477">
        <v>374.005157</v>
      </c>
      <c r="D3752" s="76">
        <v>1193460</v>
      </c>
    </row>
    <row r="3753" spans="2:4">
      <c r="B3753" s="75">
        <v>43105</v>
      </c>
      <c r="C3753" s="477">
        <v>376.91555799999998</v>
      </c>
      <c r="D3753" s="76">
        <v>1492292</v>
      </c>
    </row>
    <row r="3754" spans="2:4">
      <c r="B3754" s="75">
        <v>43108</v>
      </c>
      <c r="C3754" s="477">
        <v>377.10400399999997</v>
      </c>
      <c r="D3754" s="76">
        <v>2353168</v>
      </c>
    </row>
    <row r="3755" spans="2:4">
      <c r="B3755" s="75">
        <v>43109</v>
      </c>
      <c r="C3755" s="477">
        <v>374.319275</v>
      </c>
      <c r="D3755" s="76">
        <v>2504270</v>
      </c>
    </row>
    <row r="3756" spans="2:4">
      <c r="B3756" s="75">
        <v>43110</v>
      </c>
      <c r="C3756" s="477">
        <v>383.532196</v>
      </c>
      <c r="D3756" s="76">
        <v>3400572</v>
      </c>
    </row>
    <row r="3757" spans="2:4">
      <c r="B3757" s="75">
        <v>43111</v>
      </c>
      <c r="C3757" s="477">
        <v>383.971924</v>
      </c>
      <c r="D3757" s="76">
        <v>4243446</v>
      </c>
    </row>
    <row r="3758" spans="2:4">
      <c r="B3758" s="75">
        <v>43112</v>
      </c>
      <c r="C3758" s="477">
        <v>387.740814</v>
      </c>
      <c r="D3758" s="76">
        <v>1980698</v>
      </c>
    </row>
    <row r="3759" spans="2:4">
      <c r="B3759" s="75">
        <v>43115</v>
      </c>
      <c r="C3759" s="477">
        <v>380.76834100000002</v>
      </c>
      <c r="D3759" s="76">
        <v>2536486</v>
      </c>
    </row>
    <row r="3760" spans="2:4">
      <c r="B3760" s="75">
        <v>43116</v>
      </c>
      <c r="C3760" s="477">
        <v>397.51919600000002</v>
      </c>
      <c r="D3760" s="76">
        <v>8963404</v>
      </c>
    </row>
    <row r="3761" spans="2:4">
      <c r="B3761" s="75">
        <v>43117</v>
      </c>
      <c r="C3761" s="477">
        <v>399.026703</v>
      </c>
      <c r="D3761" s="76">
        <v>5498922</v>
      </c>
    </row>
    <row r="3762" spans="2:4">
      <c r="B3762" s="75">
        <v>43118</v>
      </c>
      <c r="C3762" s="477">
        <v>399.61303700000002</v>
      </c>
      <c r="D3762" s="76">
        <v>1869500</v>
      </c>
    </row>
    <row r="3763" spans="2:4">
      <c r="B3763" s="75">
        <v>43119</v>
      </c>
      <c r="C3763" s="477">
        <v>401.30902099999997</v>
      </c>
      <c r="D3763" s="76">
        <v>4748438</v>
      </c>
    </row>
    <row r="3764" spans="2:4">
      <c r="B3764" s="75">
        <v>43122</v>
      </c>
      <c r="C3764" s="477">
        <v>404.68008400000002</v>
      </c>
      <c r="D3764" s="76">
        <v>4431318</v>
      </c>
    </row>
    <row r="3765" spans="2:4">
      <c r="B3765" s="75">
        <v>43123</v>
      </c>
      <c r="C3765" s="477">
        <v>416.82455399999998</v>
      </c>
      <c r="D3765" s="76">
        <v>5015202</v>
      </c>
    </row>
    <row r="3766" spans="2:4">
      <c r="B3766" s="75">
        <v>43124</v>
      </c>
      <c r="C3766" s="477">
        <v>426.49813799999998</v>
      </c>
      <c r="D3766" s="76">
        <v>9269776</v>
      </c>
    </row>
    <row r="3767" spans="2:4">
      <c r="B3767" s="75">
        <v>43125</v>
      </c>
      <c r="C3767" s="477">
        <v>422.77105699999998</v>
      </c>
      <c r="D3767" s="76">
        <v>5307454</v>
      </c>
    </row>
    <row r="3768" spans="2:4">
      <c r="B3768" s="75">
        <v>43129</v>
      </c>
      <c r="C3768" s="477">
        <v>424.65930200000003</v>
      </c>
      <c r="D3768" s="76">
        <v>4013296</v>
      </c>
    </row>
    <row r="3769" spans="2:4">
      <c r="B3769" s="75">
        <v>43130</v>
      </c>
      <c r="C3769" s="477">
        <v>419.77093500000001</v>
      </c>
      <c r="D3769" s="76">
        <v>2711352</v>
      </c>
    </row>
    <row r="3770" spans="2:4">
      <c r="B3770" s="75">
        <v>43131</v>
      </c>
      <c r="C3770" s="477">
        <v>413.95944200000002</v>
      </c>
      <c r="D3770" s="76">
        <v>3221144</v>
      </c>
    </row>
    <row r="3771" spans="2:4">
      <c r="B3771" s="75">
        <v>43132</v>
      </c>
      <c r="C3771" s="477">
        <v>413.26705900000002</v>
      </c>
      <c r="D3771" s="76">
        <v>3055658</v>
      </c>
    </row>
    <row r="3772" spans="2:4">
      <c r="B3772" s="75">
        <v>43133</v>
      </c>
      <c r="C3772" s="477">
        <v>415.78469799999999</v>
      </c>
      <c r="D3772" s="76">
        <v>3345056</v>
      </c>
    </row>
    <row r="3773" spans="2:4">
      <c r="B3773" s="75">
        <v>43136</v>
      </c>
      <c r="C3773" s="477">
        <v>416.72885100000002</v>
      </c>
      <c r="D3773" s="76">
        <v>2177578</v>
      </c>
    </row>
    <row r="3774" spans="2:4">
      <c r="B3774" s="75">
        <v>43137</v>
      </c>
      <c r="C3774" s="477">
        <v>400.23840300000001</v>
      </c>
      <c r="D3774" s="76">
        <v>3310994</v>
      </c>
    </row>
    <row r="3775" spans="2:4">
      <c r="B3775" s="75">
        <v>43138</v>
      </c>
      <c r="C3775" s="477">
        <v>393.81848100000002</v>
      </c>
      <c r="D3775" s="76">
        <v>4051696</v>
      </c>
    </row>
    <row r="3776" spans="2:4">
      <c r="B3776" s="75">
        <v>43139</v>
      </c>
      <c r="C3776" s="477">
        <v>396.25213600000001</v>
      </c>
      <c r="D3776" s="76">
        <v>2896536</v>
      </c>
    </row>
    <row r="3777" spans="2:4">
      <c r="B3777" s="75">
        <v>43140</v>
      </c>
      <c r="C3777" s="477">
        <v>404.49737499999998</v>
      </c>
      <c r="D3777" s="76">
        <v>3456506</v>
      </c>
    </row>
    <row r="3778" spans="2:4">
      <c r="B3778" s="75">
        <v>43143</v>
      </c>
      <c r="C3778" s="477">
        <v>394.07025099999998</v>
      </c>
      <c r="D3778" s="76">
        <v>2975588</v>
      </c>
    </row>
    <row r="3779" spans="2:4">
      <c r="B3779" s="75">
        <v>43145</v>
      </c>
      <c r="C3779" s="477">
        <v>393.503784</v>
      </c>
      <c r="D3779" s="76">
        <v>2889532</v>
      </c>
    </row>
    <row r="3780" spans="2:4">
      <c r="B3780" s="75">
        <v>43146</v>
      </c>
      <c r="C3780" s="477">
        <v>394.30105600000002</v>
      </c>
      <c r="D3780" s="76">
        <v>2281842</v>
      </c>
    </row>
    <row r="3781" spans="2:4">
      <c r="B3781" s="75">
        <v>43147</v>
      </c>
      <c r="C3781" s="477">
        <v>393.21005200000002</v>
      </c>
      <c r="D3781" s="76">
        <v>5698140</v>
      </c>
    </row>
    <row r="3782" spans="2:4">
      <c r="B3782" s="75">
        <v>43150</v>
      </c>
      <c r="C3782" s="477">
        <v>383.60116599999998</v>
      </c>
      <c r="D3782" s="76">
        <v>2925546</v>
      </c>
    </row>
    <row r="3783" spans="2:4">
      <c r="B3783" s="75">
        <v>43151</v>
      </c>
      <c r="C3783" s="477">
        <v>380.76886000000002</v>
      </c>
      <c r="D3783" s="76">
        <v>2462802</v>
      </c>
    </row>
    <row r="3784" spans="2:4">
      <c r="B3784" s="75">
        <v>43152</v>
      </c>
      <c r="C3784" s="477">
        <v>395.64373799999998</v>
      </c>
      <c r="D3784" s="76">
        <v>5569512</v>
      </c>
    </row>
    <row r="3785" spans="2:4">
      <c r="B3785" s="75">
        <v>43153</v>
      </c>
      <c r="C3785" s="477">
        <v>394.846588</v>
      </c>
      <c r="D3785" s="76">
        <v>8186574</v>
      </c>
    </row>
    <row r="3786" spans="2:4">
      <c r="B3786" s="75">
        <v>43154</v>
      </c>
      <c r="C3786" s="477">
        <v>400.97274800000002</v>
      </c>
      <c r="D3786" s="76">
        <v>5675166</v>
      </c>
    </row>
    <row r="3787" spans="2:4">
      <c r="B3787" s="75">
        <v>43157</v>
      </c>
      <c r="C3787" s="477">
        <v>396.96551499999998</v>
      </c>
      <c r="D3787" s="76">
        <v>2112112</v>
      </c>
    </row>
    <row r="3788" spans="2:4">
      <c r="B3788" s="75">
        <v>43158</v>
      </c>
      <c r="C3788" s="477">
        <v>398.58102400000001</v>
      </c>
      <c r="D3788" s="76">
        <v>2879428</v>
      </c>
    </row>
    <row r="3789" spans="2:4">
      <c r="B3789" s="75">
        <v>43159</v>
      </c>
      <c r="C3789" s="477">
        <v>394.55282599999998</v>
      </c>
      <c r="D3789" s="76">
        <v>5119548</v>
      </c>
    </row>
    <row r="3790" spans="2:4">
      <c r="B3790" s="75">
        <v>43160</v>
      </c>
      <c r="C3790" s="477">
        <v>395.60183699999999</v>
      </c>
      <c r="D3790" s="76">
        <v>2772230</v>
      </c>
    </row>
    <row r="3791" spans="2:4">
      <c r="B3791" s="75">
        <v>43164</v>
      </c>
      <c r="C3791" s="477">
        <v>391.11200000000002</v>
      </c>
      <c r="D3791" s="76">
        <v>3747704</v>
      </c>
    </row>
    <row r="3792" spans="2:4">
      <c r="B3792" s="75">
        <v>43165</v>
      </c>
      <c r="C3792" s="477">
        <v>391.405731</v>
      </c>
      <c r="D3792" s="76">
        <v>2929756</v>
      </c>
    </row>
    <row r="3793" spans="2:4">
      <c r="B3793" s="75">
        <v>43166</v>
      </c>
      <c r="C3793" s="477">
        <v>398.43408199999999</v>
      </c>
      <c r="D3793" s="76">
        <v>5695220</v>
      </c>
    </row>
    <row r="3794" spans="2:4">
      <c r="B3794" s="75">
        <v>43167</v>
      </c>
      <c r="C3794" s="477">
        <v>398.89562999999998</v>
      </c>
      <c r="D3794" s="76">
        <v>4238350</v>
      </c>
    </row>
    <row r="3795" spans="2:4">
      <c r="B3795" s="75">
        <v>43168</v>
      </c>
      <c r="C3795" s="477">
        <v>395.68563799999998</v>
      </c>
      <c r="D3795" s="76">
        <v>1464728</v>
      </c>
    </row>
    <row r="3796" spans="2:4">
      <c r="B3796" s="75">
        <v>43171</v>
      </c>
      <c r="C3796" s="477">
        <v>406.028931</v>
      </c>
      <c r="D3796" s="76">
        <v>4946236</v>
      </c>
    </row>
    <row r="3797" spans="2:4">
      <c r="B3797" s="75">
        <v>43172</v>
      </c>
      <c r="C3797" s="477">
        <v>401.560181</v>
      </c>
      <c r="D3797" s="76">
        <v>2513508</v>
      </c>
    </row>
    <row r="3798" spans="2:4">
      <c r="B3798" s="75">
        <v>43173</v>
      </c>
      <c r="C3798" s="477">
        <v>404.937927</v>
      </c>
      <c r="D3798" s="76">
        <v>2354082</v>
      </c>
    </row>
    <row r="3799" spans="2:4">
      <c r="B3799" s="75">
        <v>43174</v>
      </c>
      <c r="C3799" s="477">
        <v>402.462311</v>
      </c>
      <c r="D3799" s="76">
        <v>2590154</v>
      </c>
    </row>
    <row r="3800" spans="2:4">
      <c r="B3800" s="75">
        <v>43175</v>
      </c>
      <c r="C3800" s="477">
        <v>406.00796500000001</v>
      </c>
      <c r="D3800" s="76">
        <v>9482072</v>
      </c>
    </row>
    <row r="3801" spans="2:4">
      <c r="B3801" s="75">
        <v>43178</v>
      </c>
      <c r="C3801" s="477">
        <v>388.76226800000001</v>
      </c>
      <c r="D3801" s="76">
        <v>3318748</v>
      </c>
    </row>
    <row r="3802" spans="2:4">
      <c r="B3802" s="75">
        <v>43179</v>
      </c>
      <c r="C3802" s="477">
        <v>393.25192299999998</v>
      </c>
      <c r="D3802" s="76">
        <v>3707786</v>
      </c>
    </row>
    <row r="3803" spans="2:4">
      <c r="B3803" s="75">
        <v>43180</v>
      </c>
      <c r="C3803" s="477">
        <v>393.31494099999998</v>
      </c>
      <c r="D3803" s="76">
        <v>3818980</v>
      </c>
    </row>
    <row r="3804" spans="2:4">
      <c r="B3804" s="75">
        <v>43181</v>
      </c>
      <c r="C3804" s="477">
        <v>390.46167000000003</v>
      </c>
      <c r="D3804" s="76">
        <v>3095286</v>
      </c>
    </row>
    <row r="3805" spans="2:4">
      <c r="B3805" s="75">
        <v>43182</v>
      </c>
      <c r="C3805" s="477">
        <v>401.727936</v>
      </c>
      <c r="D3805" s="76">
        <v>5478072</v>
      </c>
    </row>
    <row r="3806" spans="2:4">
      <c r="B3806" s="75">
        <v>43185</v>
      </c>
      <c r="C3806" s="477">
        <v>405.77713</v>
      </c>
      <c r="D3806" s="76">
        <v>3571336</v>
      </c>
    </row>
    <row r="3807" spans="2:4">
      <c r="B3807" s="75">
        <v>43186</v>
      </c>
      <c r="C3807" s="477">
        <v>407.87518299999999</v>
      </c>
      <c r="D3807" s="76">
        <v>2495200</v>
      </c>
    </row>
    <row r="3808" spans="2:4">
      <c r="B3808" s="75">
        <v>43187</v>
      </c>
      <c r="C3808" s="477">
        <v>406.42755099999999</v>
      </c>
      <c r="D3808" s="76">
        <v>4620172</v>
      </c>
    </row>
    <row r="3809" spans="2:4">
      <c r="B3809" s="75">
        <v>43192</v>
      </c>
      <c r="C3809" s="477">
        <v>411.00125100000002</v>
      </c>
      <c r="D3809" s="76">
        <v>1295646</v>
      </c>
    </row>
    <row r="3810" spans="2:4">
      <c r="B3810" s="75">
        <v>43193</v>
      </c>
      <c r="C3810" s="477">
        <v>406.70031699999998</v>
      </c>
      <c r="D3810" s="76">
        <v>2036000</v>
      </c>
    </row>
    <row r="3811" spans="2:4">
      <c r="B3811" s="75">
        <v>43194</v>
      </c>
      <c r="C3811" s="477">
        <v>402.50427200000001</v>
      </c>
      <c r="D3811" s="76">
        <v>1804780</v>
      </c>
    </row>
    <row r="3812" spans="2:4">
      <c r="B3812" s="75">
        <v>43195</v>
      </c>
      <c r="C3812" s="477">
        <v>403.67923000000002</v>
      </c>
      <c r="D3812" s="76">
        <v>2805104</v>
      </c>
    </row>
    <row r="3813" spans="2:4">
      <c r="B3813" s="75">
        <v>43196</v>
      </c>
      <c r="C3813" s="477">
        <v>399.73492399999998</v>
      </c>
      <c r="D3813" s="76">
        <v>2515810</v>
      </c>
    </row>
    <row r="3814" spans="2:4">
      <c r="B3814" s="75">
        <v>43199</v>
      </c>
      <c r="C3814" s="477">
        <v>399.98672499999998</v>
      </c>
      <c r="D3814" s="76">
        <v>1708072</v>
      </c>
    </row>
    <row r="3815" spans="2:4">
      <c r="B3815" s="75">
        <v>43200</v>
      </c>
      <c r="C3815" s="477">
        <v>397.97250400000001</v>
      </c>
      <c r="D3815" s="76">
        <v>2431772</v>
      </c>
    </row>
    <row r="3816" spans="2:4">
      <c r="B3816" s="75">
        <v>43201</v>
      </c>
      <c r="C3816" s="477">
        <v>405.88204999999999</v>
      </c>
      <c r="D3816" s="76">
        <v>3716964</v>
      </c>
    </row>
    <row r="3817" spans="2:4">
      <c r="B3817" s="75">
        <v>43202</v>
      </c>
      <c r="C3817" s="477">
        <v>423.82006799999999</v>
      </c>
      <c r="D3817" s="76">
        <v>8182766</v>
      </c>
    </row>
    <row r="3818" spans="2:4">
      <c r="B3818" s="75">
        <v>43203</v>
      </c>
      <c r="C3818" s="477">
        <v>415.93145800000002</v>
      </c>
      <c r="D3818" s="76">
        <v>6361110</v>
      </c>
    </row>
    <row r="3819" spans="2:4">
      <c r="B3819" s="75">
        <v>43206</v>
      </c>
      <c r="C3819" s="477">
        <v>419.561127</v>
      </c>
      <c r="D3819" s="76">
        <v>3824528</v>
      </c>
    </row>
    <row r="3820" spans="2:4">
      <c r="B3820" s="75">
        <v>43207</v>
      </c>
      <c r="C3820" s="477">
        <v>424.21868899999998</v>
      </c>
      <c r="D3820" s="76">
        <v>3729906</v>
      </c>
    </row>
    <row r="3821" spans="2:4">
      <c r="B3821" s="75">
        <v>43208</v>
      </c>
      <c r="C3821" s="477">
        <v>418.28131100000002</v>
      </c>
      <c r="D3821" s="76">
        <v>2008262</v>
      </c>
    </row>
    <row r="3822" spans="2:4">
      <c r="B3822" s="75">
        <v>43209</v>
      </c>
      <c r="C3822" s="477">
        <v>427.38665800000001</v>
      </c>
      <c r="D3822" s="76">
        <v>2301628</v>
      </c>
    </row>
    <row r="3823" spans="2:4">
      <c r="B3823" s="75">
        <v>43210</v>
      </c>
      <c r="C3823" s="477">
        <v>445.765289</v>
      </c>
      <c r="D3823" s="76">
        <v>9490598</v>
      </c>
    </row>
    <row r="3824" spans="2:4">
      <c r="B3824" s="75">
        <v>43213</v>
      </c>
      <c r="C3824" s="477">
        <v>456.52822900000001</v>
      </c>
      <c r="D3824" s="76">
        <v>9086924</v>
      </c>
    </row>
    <row r="3825" spans="2:4">
      <c r="B3825" s="75">
        <v>43214</v>
      </c>
      <c r="C3825" s="477">
        <v>445.597534</v>
      </c>
      <c r="D3825" s="76">
        <v>3993618</v>
      </c>
    </row>
    <row r="3826" spans="2:4">
      <c r="B3826" s="75">
        <v>43215</v>
      </c>
      <c r="C3826" s="477">
        <v>448.47177099999999</v>
      </c>
      <c r="D3826" s="76">
        <v>3002280</v>
      </c>
    </row>
    <row r="3827" spans="2:4">
      <c r="B3827" s="75">
        <v>43216</v>
      </c>
      <c r="C3827" s="477">
        <v>452.03842200000003</v>
      </c>
      <c r="D3827" s="76">
        <v>6052212</v>
      </c>
    </row>
    <row r="3828" spans="2:4">
      <c r="B3828" s="75">
        <v>43217</v>
      </c>
      <c r="C3828" s="477">
        <v>437.07955900000002</v>
      </c>
      <c r="D3828" s="76">
        <v>4764608</v>
      </c>
    </row>
    <row r="3829" spans="2:4">
      <c r="B3829" s="75">
        <v>43220</v>
      </c>
      <c r="C3829" s="477">
        <v>441.737213</v>
      </c>
      <c r="D3829" s="76">
        <v>3147666</v>
      </c>
    </row>
    <row r="3830" spans="2:4">
      <c r="B3830" s="75">
        <v>43222</v>
      </c>
      <c r="C3830" s="477">
        <v>419.81286599999999</v>
      </c>
      <c r="D3830" s="76">
        <v>15014958</v>
      </c>
    </row>
    <row r="3831" spans="2:4">
      <c r="B3831" s="75">
        <v>43223</v>
      </c>
      <c r="C3831" s="477">
        <v>388.426605</v>
      </c>
      <c r="D3831" s="76">
        <v>15276024</v>
      </c>
    </row>
    <row r="3832" spans="2:4">
      <c r="B3832" s="75">
        <v>43224</v>
      </c>
      <c r="C3832" s="477">
        <v>390.16790800000001</v>
      </c>
      <c r="D3832" s="76">
        <v>8365006</v>
      </c>
    </row>
    <row r="3833" spans="2:4">
      <c r="B3833" s="75">
        <v>43227</v>
      </c>
      <c r="C3833" s="477">
        <v>389.47555499999999</v>
      </c>
      <c r="D3833" s="76">
        <v>2576842</v>
      </c>
    </row>
    <row r="3834" spans="2:4">
      <c r="B3834" s="75">
        <v>43228</v>
      </c>
      <c r="C3834" s="477">
        <v>386.07678199999998</v>
      </c>
      <c r="D3834" s="76">
        <v>4080268</v>
      </c>
    </row>
    <row r="3835" spans="2:4">
      <c r="B3835" s="75">
        <v>43229</v>
      </c>
      <c r="C3835" s="477">
        <v>390.02969400000001</v>
      </c>
      <c r="D3835" s="76">
        <v>2757280</v>
      </c>
    </row>
    <row r="3836" spans="2:4">
      <c r="B3836" s="75">
        <v>43230</v>
      </c>
      <c r="C3836" s="477">
        <v>391.16507000000001</v>
      </c>
      <c r="D3836" s="76">
        <v>3741482</v>
      </c>
    </row>
    <row r="3837" spans="2:4">
      <c r="B3837" s="75">
        <v>43231</v>
      </c>
      <c r="C3837" s="477">
        <v>392.279449</v>
      </c>
      <c r="D3837" s="76">
        <v>2117402</v>
      </c>
    </row>
    <row r="3838" spans="2:4">
      <c r="B3838" s="75">
        <v>43234</v>
      </c>
      <c r="C3838" s="477">
        <v>389.10449199999999</v>
      </c>
      <c r="D3838" s="76">
        <v>3132296</v>
      </c>
    </row>
    <row r="3839" spans="2:4">
      <c r="B3839" s="75">
        <v>43235</v>
      </c>
      <c r="C3839" s="477">
        <v>388.97833300000002</v>
      </c>
      <c r="D3839" s="76">
        <v>4239330</v>
      </c>
    </row>
    <row r="3840" spans="2:4">
      <c r="B3840" s="75">
        <v>43236</v>
      </c>
      <c r="C3840" s="477">
        <v>386.98092700000001</v>
      </c>
      <c r="D3840" s="76">
        <v>1963972</v>
      </c>
    </row>
    <row r="3841" spans="2:4">
      <c r="B3841" s="75">
        <v>43237</v>
      </c>
      <c r="C3841" s="477">
        <v>382.56552099999999</v>
      </c>
      <c r="D3841" s="76">
        <v>2899904</v>
      </c>
    </row>
    <row r="3842" spans="2:4">
      <c r="B3842" s="75">
        <v>43238</v>
      </c>
      <c r="C3842" s="477">
        <v>374.554688</v>
      </c>
      <c r="D3842" s="76">
        <v>3517726</v>
      </c>
    </row>
    <row r="3843" spans="2:4">
      <c r="B3843" s="75">
        <v>43241</v>
      </c>
      <c r="C3843" s="477">
        <v>376.76238999999998</v>
      </c>
      <c r="D3843" s="76">
        <v>2942476</v>
      </c>
    </row>
    <row r="3844" spans="2:4">
      <c r="B3844" s="75">
        <v>43242</v>
      </c>
      <c r="C3844" s="477">
        <v>380.52596999999997</v>
      </c>
      <c r="D3844" s="76">
        <v>2485094</v>
      </c>
    </row>
    <row r="3845" spans="2:4">
      <c r="B3845" s="75">
        <v>43243</v>
      </c>
      <c r="C3845" s="477">
        <v>376.08950800000002</v>
      </c>
      <c r="D3845" s="76">
        <v>3734828</v>
      </c>
    </row>
    <row r="3846" spans="2:4">
      <c r="B3846" s="75">
        <v>43244</v>
      </c>
      <c r="C3846" s="477">
        <v>383.38549799999998</v>
      </c>
      <c r="D3846" s="76">
        <v>6309330</v>
      </c>
    </row>
    <row r="3847" spans="2:4">
      <c r="B3847" s="75">
        <v>43245</v>
      </c>
      <c r="C3847" s="477">
        <v>385.19372600000003</v>
      </c>
      <c r="D3847" s="76">
        <v>2089082</v>
      </c>
    </row>
    <row r="3848" spans="2:4">
      <c r="B3848" s="75">
        <v>43248</v>
      </c>
      <c r="C3848" s="477">
        <v>376.15261800000002</v>
      </c>
      <c r="D3848" s="76">
        <v>2651764</v>
      </c>
    </row>
    <row r="3849" spans="2:4">
      <c r="B3849" s="75">
        <v>43249</v>
      </c>
      <c r="C3849" s="477">
        <v>380.61013800000001</v>
      </c>
      <c r="D3849" s="76">
        <v>1985832</v>
      </c>
    </row>
    <row r="3850" spans="2:4">
      <c r="B3850" s="75">
        <v>43250</v>
      </c>
      <c r="C3850" s="477">
        <v>381.55633499999999</v>
      </c>
      <c r="D3850" s="76">
        <v>2374048</v>
      </c>
    </row>
    <row r="3851" spans="2:4">
      <c r="B3851" s="75">
        <v>43251</v>
      </c>
      <c r="C3851" s="477">
        <v>382.81774899999999</v>
      </c>
      <c r="D3851" s="76">
        <v>5618644</v>
      </c>
    </row>
    <row r="3852" spans="2:4">
      <c r="B3852" s="75">
        <v>43252</v>
      </c>
      <c r="C3852" s="477">
        <v>380.504974</v>
      </c>
      <c r="D3852" s="76">
        <v>1939062</v>
      </c>
    </row>
    <row r="3853" spans="2:4">
      <c r="B3853" s="75">
        <v>43255</v>
      </c>
      <c r="C3853" s="477">
        <v>378.75979599999999</v>
      </c>
      <c r="D3853" s="76">
        <v>1505886</v>
      </c>
    </row>
    <row r="3854" spans="2:4">
      <c r="B3854" s="75">
        <v>43256</v>
      </c>
      <c r="C3854" s="477">
        <v>372.17871100000002</v>
      </c>
      <c r="D3854" s="76">
        <v>2547736</v>
      </c>
    </row>
    <row r="3855" spans="2:4">
      <c r="B3855" s="75">
        <v>43257</v>
      </c>
      <c r="C3855" s="477">
        <v>382.22909499999997</v>
      </c>
      <c r="D3855" s="76">
        <v>2337712</v>
      </c>
    </row>
    <row r="3856" spans="2:4">
      <c r="B3856" s="75">
        <v>43258</v>
      </c>
      <c r="C3856" s="477">
        <v>387.44348100000002</v>
      </c>
      <c r="D3856" s="76">
        <v>2137298</v>
      </c>
    </row>
    <row r="3857" spans="2:4">
      <c r="B3857" s="75">
        <v>43259</v>
      </c>
      <c r="C3857" s="477">
        <v>390.53420999999997</v>
      </c>
      <c r="D3857" s="76">
        <v>2268428</v>
      </c>
    </row>
    <row r="3858" spans="2:4">
      <c r="B3858" s="75">
        <v>43262</v>
      </c>
      <c r="C3858" s="477">
        <v>383.34350599999999</v>
      </c>
      <c r="D3858" s="76">
        <v>4105194</v>
      </c>
    </row>
    <row r="3859" spans="2:4">
      <c r="B3859" s="75">
        <v>43263</v>
      </c>
      <c r="C3859" s="477">
        <v>384.68905599999999</v>
      </c>
      <c r="D3859" s="76">
        <v>2961048</v>
      </c>
    </row>
    <row r="3860" spans="2:4">
      <c r="B3860" s="75">
        <v>43264</v>
      </c>
      <c r="C3860" s="477">
        <v>388.43170199999997</v>
      </c>
      <c r="D3860" s="76">
        <v>2113706</v>
      </c>
    </row>
    <row r="3861" spans="2:4">
      <c r="B3861" s="75">
        <v>43265</v>
      </c>
      <c r="C3861" s="477">
        <v>394.00347900000003</v>
      </c>
      <c r="D3861" s="76">
        <v>3755080</v>
      </c>
    </row>
    <row r="3862" spans="2:4">
      <c r="B3862" s="75">
        <v>43266</v>
      </c>
      <c r="C3862" s="477">
        <v>398.77639799999997</v>
      </c>
      <c r="D3862" s="76">
        <v>6186584</v>
      </c>
    </row>
    <row r="3863" spans="2:4">
      <c r="B3863" s="75">
        <v>43269</v>
      </c>
      <c r="C3863" s="477">
        <v>392.42654399999998</v>
      </c>
      <c r="D3863" s="76">
        <v>2653666</v>
      </c>
    </row>
    <row r="3864" spans="2:4">
      <c r="B3864" s="75">
        <v>43270</v>
      </c>
      <c r="C3864" s="477">
        <v>387.06512500000002</v>
      </c>
      <c r="D3864" s="76">
        <v>2812474</v>
      </c>
    </row>
    <row r="3865" spans="2:4">
      <c r="B3865" s="75">
        <v>43271</v>
      </c>
      <c r="C3865" s="477">
        <v>383.07012900000001</v>
      </c>
      <c r="D3865" s="76">
        <v>2820262</v>
      </c>
    </row>
    <row r="3866" spans="2:4">
      <c r="B3866" s="75">
        <v>43272</v>
      </c>
      <c r="C3866" s="477">
        <v>379.53771999999998</v>
      </c>
      <c r="D3866" s="76">
        <v>3208902</v>
      </c>
    </row>
    <row r="3867" spans="2:4">
      <c r="B3867" s="75">
        <v>43273</v>
      </c>
      <c r="C3867" s="477">
        <v>380.48382600000002</v>
      </c>
      <c r="D3867" s="76">
        <v>4036700</v>
      </c>
    </row>
    <row r="3868" spans="2:4">
      <c r="B3868" s="75">
        <v>43276</v>
      </c>
      <c r="C3868" s="477">
        <v>382.20806900000002</v>
      </c>
      <c r="D3868" s="76">
        <v>4255720</v>
      </c>
    </row>
    <row r="3869" spans="2:4">
      <c r="B3869" s="75">
        <v>43277</v>
      </c>
      <c r="C3869" s="477">
        <v>382.83880599999998</v>
      </c>
      <c r="D3869" s="76">
        <v>3249236</v>
      </c>
    </row>
    <row r="3870" spans="2:4">
      <c r="B3870" s="75">
        <v>43278</v>
      </c>
      <c r="C3870" s="477">
        <v>387.31738300000001</v>
      </c>
      <c r="D3870" s="76">
        <v>5751028</v>
      </c>
    </row>
    <row r="3871" spans="2:4">
      <c r="B3871" s="75">
        <v>43279</v>
      </c>
      <c r="C3871" s="477">
        <v>382.50238000000002</v>
      </c>
      <c r="D3871" s="76">
        <v>13566568</v>
      </c>
    </row>
    <row r="3872" spans="2:4">
      <c r="B3872" s="75">
        <v>43280</v>
      </c>
      <c r="C3872" s="477">
        <v>389.50399800000002</v>
      </c>
      <c r="D3872" s="76">
        <v>6059554</v>
      </c>
    </row>
    <row r="3873" spans="2:4">
      <c r="B3873" s="75">
        <v>43283</v>
      </c>
      <c r="C3873" s="477">
        <v>389.44094799999999</v>
      </c>
      <c r="D3873" s="76">
        <v>1776396</v>
      </c>
    </row>
    <row r="3874" spans="2:4">
      <c r="B3874" s="75">
        <v>43284</v>
      </c>
      <c r="C3874" s="477">
        <v>394.234802</v>
      </c>
      <c r="D3874" s="76">
        <v>2054476</v>
      </c>
    </row>
    <row r="3875" spans="2:4">
      <c r="B3875" s="75">
        <v>43285</v>
      </c>
      <c r="C3875" s="477">
        <v>389.25177000000002</v>
      </c>
      <c r="D3875" s="76">
        <v>1547894</v>
      </c>
    </row>
    <row r="3876" spans="2:4">
      <c r="B3876" s="75">
        <v>43286</v>
      </c>
      <c r="C3876" s="477">
        <v>391.522491</v>
      </c>
      <c r="D3876" s="76">
        <v>3416140</v>
      </c>
    </row>
    <row r="3877" spans="2:4">
      <c r="B3877" s="75">
        <v>43287</v>
      </c>
      <c r="C3877" s="477">
        <v>396.92614700000001</v>
      </c>
      <c r="D3877" s="76">
        <v>5055508</v>
      </c>
    </row>
    <row r="3878" spans="2:4">
      <c r="B3878" s="75">
        <v>43290</v>
      </c>
      <c r="C3878" s="477">
        <v>404.34826700000002</v>
      </c>
      <c r="D3878" s="76">
        <v>3711984</v>
      </c>
    </row>
    <row r="3879" spans="2:4">
      <c r="B3879" s="75">
        <v>43291</v>
      </c>
      <c r="C3879" s="477">
        <v>411.917664</v>
      </c>
      <c r="D3879" s="76">
        <v>11042854</v>
      </c>
    </row>
    <row r="3880" spans="2:4">
      <c r="B3880" s="75">
        <v>43292</v>
      </c>
      <c r="C3880" s="477">
        <v>417.76275600000002</v>
      </c>
      <c r="D3880" s="76">
        <v>10209714</v>
      </c>
    </row>
    <row r="3881" spans="2:4">
      <c r="B3881" s="75">
        <v>43293</v>
      </c>
      <c r="C3881" s="477">
        <v>423.06130999999999</v>
      </c>
      <c r="D3881" s="76">
        <v>10093442</v>
      </c>
    </row>
    <row r="3882" spans="2:4">
      <c r="B3882" s="75">
        <v>43294</v>
      </c>
      <c r="C3882" s="477">
        <v>413.51550300000002</v>
      </c>
      <c r="D3882" s="76">
        <v>11524056</v>
      </c>
    </row>
    <row r="3883" spans="2:4">
      <c r="B3883" s="75">
        <v>43297</v>
      </c>
      <c r="C3883" s="477">
        <v>408.78472900000003</v>
      </c>
      <c r="D3883" s="76">
        <v>3404444</v>
      </c>
    </row>
    <row r="3884" spans="2:4">
      <c r="B3884" s="75">
        <v>43298</v>
      </c>
      <c r="C3884" s="477">
        <v>412.23297100000002</v>
      </c>
      <c r="D3884" s="76">
        <v>3241946</v>
      </c>
    </row>
    <row r="3885" spans="2:4">
      <c r="B3885" s="75">
        <v>43299</v>
      </c>
      <c r="C3885" s="477">
        <v>416.26992799999999</v>
      </c>
      <c r="D3885" s="76">
        <v>3784400</v>
      </c>
    </row>
    <row r="3886" spans="2:4">
      <c r="B3886" s="75">
        <v>43300</v>
      </c>
      <c r="C3886" s="477">
        <v>412.989868</v>
      </c>
      <c r="D3886" s="76">
        <v>1501536</v>
      </c>
    </row>
    <row r="3887" spans="2:4">
      <c r="B3887" s="75">
        <v>43301</v>
      </c>
      <c r="C3887" s="477">
        <v>420.18069500000001</v>
      </c>
      <c r="D3887" s="76">
        <v>4379550</v>
      </c>
    </row>
    <row r="3888" spans="2:4">
      <c r="B3888" s="75">
        <v>43304</v>
      </c>
      <c r="C3888" s="477">
        <v>422.55664100000001</v>
      </c>
      <c r="D3888" s="76">
        <v>3296730</v>
      </c>
    </row>
    <row r="3889" spans="2:4">
      <c r="B3889" s="75">
        <v>43305</v>
      </c>
      <c r="C3889" s="477">
        <v>416.98483299999998</v>
      </c>
      <c r="D3889" s="76">
        <v>2925630</v>
      </c>
    </row>
    <row r="3890" spans="2:4">
      <c r="B3890" s="75">
        <v>43306</v>
      </c>
      <c r="C3890" s="477">
        <v>405.50470000000001</v>
      </c>
      <c r="D3890" s="76">
        <v>5643672</v>
      </c>
    </row>
    <row r="3891" spans="2:4">
      <c r="B3891" s="75">
        <v>43307</v>
      </c>
      <c r="C3891" s="477">
        <v>400.584656</v>
      </c>
      <c r="D3891" s="76">
        <v>7970088</v>
      </c>
    </row>
    <row r="3892" spans="2:4">
      <c r="B3892" s="75">
        <v>43308</v>
      </c>
      <c r="C3892" s="477">
        <v>405.14727800000003</v>
      </c>
      <c r="D3892" s="76">
        <v>4929768</v>
      </c>
    </row>
    <row r="3893" spans="2:4">
      <c r="B3893" s="75">
        <v>43311</v>
      </c>
      <c r="C3893" s="477">
        <v>398.29284699999999</v>
      </c>
      <c r="D3893" s="76">
        <v>6447110</v>
      </c>
    </row>
    <row r="3894" spans="2:4">
      <c r="B3894" s="75">
        <v>43312</v>
      </c>
      <c r="C3894" s="477">
        <v>405.841095</v>
      </c>
      <c r="D3894" s="76">
        <v>4771570</v>
      </c>
    </row>
    <row r="3895" spans="2:4">
      <c r="B3895" s="75">
        <v>43313</v>
      </c>
      <c r="C3895" s="477">
        <v>411.53912400000002</v>
      </c>
      <c r="D3895" s="76">
        <v>3568096</v>
      </c>
    </row>
    <row r="3896" spans="2:4">
      <c r="B3896" s="75">
        <v>43314</v>
      </c>
      <c r="C3896" s="477">
        <v>404.73376500000001</v>
      </c>
      <c r="D3896" s="76">
        <v>3200706</v>
      </c>
    </row>
    <row r="3897" spans="2:4">
      <c r="B3897" s="75">
        <v>43315</v>
      </c>
      <c r="C3897" s="477">
        <v>406.061218</v>
      </c>
      <c r="D3897" s="76">
        <v>2289018</v>
      </c>
    </row>
    <row r="3898" spans="2:4">
      <c r="B3898" s="75">
        <v>43318</v>
      </c>
      <c r="C3898" s="477">
        <v>403.04830900000002</v>
      </c>
      <c r="D3898" s="76">
        <v>2165794</v>
      </c>
    </row>
    <row r="3899" spans="2:4">
      <c r="B3899" s="75">
        <v>43319</v>
      </c>
      <c r="C3899" s="477">
        <v>408.23126200000002</v>
      </c>
      <c r="D3899" s="76">
        <v>2235882</v>
      </c>
    </row>
    <row r="3900" spans="2:4">
      <c r="B3900" s="75">
        <v>43320</v>
      </c>
      <c r="C3900" s="477">
        <v>406.44036899999998</v>
      </c>
      <c r="D3900" s="76">
        <v>1517966</v>
      </c>
    </row>
    <row r="3901" spans="2:4">
      <c r="B3901" s="75">
        <v>43321</v>
      </c>
      <c r="C3901" s="477">
        <v>403.111603</v>
      </c>
      <c r="D3901" s="76">
        <v>2005458</v>
      </c>
    </row>
    <row r="3902" spans="2:4">
      <c r="B3902" s="75">
        <v>43322</v>
      </c>
      <c r="C3902" s="477">
        <v>407.05148300000002</v>
      </c>
      <c r="D3902" s="76">
        <v>2417448</v>
      </c>
    </row>
    <row r="3903" spans="2:4">
      <c r="B3903" s="75">
        <v>43325</v>
      </c>
      <c r="C3903" s="477">
        <v>414.21487400000001</v>
      </c>
      <c r="D3903" s="76">
        <v>2885640</v>
      </c>
    </row>
    <row r="3904" spans="2:4">
      <c r="B3904" s="75">
        <v>43326</v>
      </c>
      <c r="C3904" s="477">
        <v>421.25192299999998</v>
      </c>
      <c r="D3904" s="76">
        <v>4962034</v>
      </c>
    </row>
    <row r="3905" spans="2:4">
      <c r="B3905" s="75">
        <v>43328</v>
      </c>
      <c r="C3905" s="477">
        <v>420.21951300000001</v>
      </c>
      <c r="D3905" s="76">
        <v>5908118</v>
      </c>
    </row>
    <row r="3906" spans="2:4">
      <c r="B3906" s="75">
        <v>43329</v>
      </c>
      <c r="C3906" s="477">
        <v>422.66345200000001</v>
      </c>
      <c r="D3906" s="76">
        <v>2960410</v>
      </c>
    </row>
    <row r="3907" spans="2:4">
      <c r="B3907" s="75">
        <v>43332</v>
      </c>
      <c r="C3907" s="477">
        <v>416.42706299999998</v>
      </c>
      <c r="D3907" s="76">
        <v>2829604</v>
      </c>
    </row>
    <row r="3908" spans="2:4">
      <c r="B3908" s="75">
        <v>43333</v>
      </c>
      <c r="C3908" s="477">
        <v>423.31664999999998</v>
      </c>
      <c r="D3908" s="76">
        <v>9839198</v>
      </c>
    </row>
    <row r="3909" spans="2:4">
      <c r="B3909" s="75">
        <v>43335</v>
      </c>
      <c r="C3909" s="477">
        <v>432.18667599999998</v>
      </c>
      <c r="D3909" s="76">
        <v>5537558</v>
      </c>
    </row>
    <row r="3910" spans="2:4">
      <c r="B3910" s="75">
        <v>43336</v>
      </c>
      <c r="C3910" s="477">
        <v>431.21749899999998</v>
      </c>
      <c r="D3910" s="76">
        <v>4540390</v>
      </c>
    </row>
    <row r="3911" spans="2:4">
      <c r="B3911" s="75">
        <v>43339</v>
      </c>
      <c r="C3911" s="477">
        <v>437.811981</v>
      </c>
      <c r="D3911" s="76">
        <v>2488450</v>
      </c>
    </row>
    <row r="3912" spans="2:4">
      <c r="B3912" s="75">
        <v>43340</v>
      </c>
      <c r="C3912" s="477">
        <v>438.54946899999999</v>
      </c>
      <c r="D3912" s="76">
        <v>2626156</v>
      </c>
    </row>
    <row r="3913" spans="2:4">
      <c r="B3913" s="75">
        <v>43341</v>
      </c>
      <c r="C3913" s="477">
        <v>435.220551</v>
      </c>
      <c r="D3913" s="76">
        <v>4063384</v>
      </c>
    </row>
    <row r="3914" spans="2:4">
      <c r="B3914" s="75">
        <v>43342</v>
      </c>
      <c r="C3914" s="477">
        <v>428.35205100000002</v>
      </c>
      <c r="D3914" s="76">
        <v>4883942</v>
      </c>
    </row>
    <row r="3915" spans="2:4">
      <c r="B3915" s="75">
        <v>43343</v>
      </c>
      <c r="C3915" s="477">
        <v>440.95126299999998</v>
      </c>
      <c r="D3915" s="76">
        <v>6558672</v>
      </c>
    </row>
    <row r="3916" spans="2:4">
      <c r="B3916" s="75">
        <v>43346</v>
      </c>
      <c r="C3916" s="477">
        <v>442.08908100000002</v>
      </c>
      <c r="D3916" s="76">
        <v>4454306</v>
      </c>
    </row>
    <row r="3917" spans="2:4">
      <c r="B3917" s="75">
        <v>43347</v>
      </c>
      <c r="C3917" s="477">
        <v>453.550568</v>
      </c>
      <c r="D3917" s="76">
        <v>5584742</v>
      </c>
    </row>
    <row r="3918" spans="2:4">
      <c r="B3918" s="75">
        <v>43348</v>
      </c>
      <c r="C3918" s="477">
        <v>454.64608800000002</v>
      </c>
      <c r="D3918" s="76">
        <v>5701112</v>
      </c>
    </row>
    <row r="3919" spans="2:4">
      <c r="B3919" s="75">
        <v>43349</v>
      </c>
      <c r="C3919" s="477">
        <v>458.79663099999999</v>
      </c>
      <c r="D3919" s="76">
        <v>5991810</v>
      </c>
    </row>
    <row r="3920" spans="2:4">
      <c r="B3920" s="75">
        <v>43350</v>
      </c>
      <c r="C3920" s="477">
        <v>452.53909299999998</v>
      </c>
      <c r="D3920" s="76">
        <v>4379878</v>
      </c>
    </row>
    <row r="3921" spans="2:4">
      <c r="B3921" s="75">
        <v>43353</v>
      </c>
      <c r="C3921" s="477">
        <v>458.75460800000002</v>
      </c>
      <c r="D3921" s="76">
        <v>8205078</v>
      </c>
    </row>
    <row r="3922" spans="2:4">
      <c r="B3922" s="75">
        <v>43354</v>
      </c>
      <c r="C3922" s="477">
        <v>457.237549</v>
      </c>
      <c r="D3922" s="76">
        <v>8472420</v>
      </c>
    </row>
    <row r="3923" spans="2:4">
      <c r="B3923" s="75">
        <v>43355</v>
      </c>
      <c r="C3923" s="477">
        <v>457.95400999999998</v>
      </c>
      <c r="D3923" s="76">
        <v>4139134</v>
      </c>
    </row>
    <row r="3924" spans="2:4">
      <c r="B3924" s="75">
        <v>43357</v>
      </c>
      <c r="C3924" s="477">
        <v>451.169647</v>
      </c>
      <c r="D3924" s="76">
        <v>7290574</v>
      </c>
    </row>
    <row r="3925" spans="2:4">
      <c r="B3925" s="75">
        <v>43360</v>
      </c>
      <c r="C3925" s="477">
        <v>454.41427599999997</v>
      </c>
      <c r="D3925" s="76">
        <v>3018112</v>
      </c>
    </row>
    <row r="3926" spans="2:4">
      <c r="B3926" s="75">
        <v>43361</v>
      </c>
      <c r="C3926" s="477">
        <v>456.731964</v>
      </c>
      <c r="D3926" s="76">
        <v>2745526</v>
      </c>
    </row>
    <row r="3927" spans="2:4">
      <c r="B3927" s="75">
        <v>43362</v>
      </c>
      <c r="C3927" s="477">
        <v>458.16467299999999</v>
      </c>
      <c r="D3927" s="76">
        <v>4439812</v>
      </c>
    </row>
    <row r="3928" spans="2:4">
      <c r="B3928" s="75">
        <v>43364</v>
      </c>
      <c r="C3928" s="477">
        <v>457.15332000000001</v>
      </c>
      <c r="D3928" s="76">
        <v>6595630</v>
      </c>
    </row>
    <row r="3929" spans="2:4">
      <c r="B3929" s="75">
        <v>43367</v>
      </c>
      <c r="C3929" s="477">
        <v>461.95700099999999</v>
      </c>
      <c r="D3929" s="76">
        <v>4432578</v>
      </c>
    </row>
    <row r="3930" spans="2:4">
      <c r="B3930" s="75">
        <v>43368</v>
      </c>
      <c r="C3930" s="477">
        <v>470.40557899999999</v>
      </c>
      <c r="D3930" s="76">
        <v>5664544</v>
      </c>
    </row>
    <row r="3931" spans="2:4">
      <c r="B3931" s="75">
        <v>43369</v>
      </c>
      <c r="C3931" s="477">
        <v>459.36566199999999</v>
      </c>
      <c r="D3931" s="76">
        <v>2870394</v>
      </c>
    </row>
    <row r="3932" spans="2:4">
      <c r="B3932" s="75">
        <v>43370</v>
      </c>
      <c r="C3932" s="477">
        <v>460.229309</v>
      </c>
      <c r="D3932" s="76">
        <v>5731064</v>
      </c>
    </row>
    <row r="3933" spans="2:4">
      <c r="B3933" s="75">
        <v>43371</v>
      </c>
      <c r="C3933" s="477">
        <v>458.37527499999999</v>
      </c>
      <c r="D3933" s="76">
        <v>4445086</v>
      </c>
    </row>
    <row r="3934" spans="2:4">
      <c r="B3934" s="75">
        <v>43374</v>
      </c>
      <c r="C3934" s="477">
        <v>462.84191900000002</v>
      </c>
      <c r="D3934" s="76">
        <v>3406600</v>
      </c>
    </row>
    <row r="3935" spans="2:4">
      <c r="B3935" s="75">
        <v>43376</v>
      </c>
      <c r="C3935" s="477">
        <v>459.85006700000002</v>
      </c>
      <c r="D3935" s="76">
        <v>4730720</v>
      </c>
    </row>
    <row r="3936" spans="2:4">
      <c r="B3936" s="75">
        <v>43377</v>
      </c>
      <c r="C3936" s="477">
        <v>453.86648600000001</v>
      </c>
      <c r="D3936" s="76">
        <v>3891118</v>
      </c>
    </row>
    <row r="3937" spans="2:4">
      <c r="B3937" s="75">
        <v>43378</v>
      </c>
      <c r="C3937" s="477">
        <v>456.77401700000001</v>
      </c>
      <c r="D3937" s="76">
        <v>2895914</v>
      </c>
    </row>
    <row r="3938" spans="2:4">
      <c r="B3938" s="75">
        <v>43381</v>
      </c>
      <c r="C3938" s="477">
        <v>451.75964399999998</v>
      </c>
      <c r="D3938" s="76">
        <v>2311830</v>
      </c>
    </row>
    <row r="3939" spans="2:4">
      <c r="B3939" s="75">
        <v>43382</v>
      </c>
      <c r="C3939" s="477">
        <v>450.20065299999999</v>
      </c>
      <c r="D3939" s="76">
        <v>2694524</v>
      </c>
    </row>
    <row r="3940" spans="2:4">
      <c r="B3940" s="75">
        <v>43383</v>
      </c>
      <c r="C3940" s="477">
        <v>443.20568800000001</v>
      </c>
      <c r="D3940" s="76">
        <v>4523678</v>
      </c>
    </row>
    <row r="3941" spans="2:4">
      <c r="B3941" s="75">
        <v>43384</v>
      </c>
      <c r="C3941" s="477">
        <v>425.17065400000001</v>
      </c>
      <c r="D3941" s="76">
        <v>6266576</v>
      </c>
    </row>
    <row r="3942" spans="2:4">
      <c r="B3942" s="75">
        <v>43385</v>
      </c>
      <c r="C3942" s="477">
        <v>415.120789</v>
      </c>
      <c r="D3942" s="76">
        <v>4651748</v>
      </c>
    </row>
    <row r="3943" spans="2:4">
      <c r="B3943" s="75">
        <v>43388</v>
      </c>
      <c r="C3943" s="477">
        <v>422.62133799999998</v>
      </c>
      <c r="D3943" s="76">
        <v>3614908</v>
      </c>
    </row>
    <row r="3944" spans="2:4">
      <c r="B3944" s="75">
        <v>43389</v>
      </c>
      <c r="C3944" s="477">
        <v>422.81097399999999</v>
      </c>
      <c r="D3944" s="76">
        <v>3003220</v>
      </c>
    </row>
    <row r="3945" spans="2:4">
      <c r="B3945" s="75">
        <v>43390</v>
      </c>
      <c r="C3945" s="477">
        <v>431.59674100000001</v>
      </c>
      <c r="D3945" s="76">
        <v>3253970</v>
      </c>
    </row>
    <row r="3946" spans="2:4">
      <c r="B3946" s="75">
        <v>43392</v>
      </c>
      <c r="C3946" s="477">
        <v>403.89111300000002</v>
      </c>
      <c r="D3946" s="76">
        <v>6869592</v>
      </c>
    </row>
    <row r="3947" spans="2:4">
      <c r="B3947" s="75">
        <v>43395</v>
      </c>
      <c r="C3947" s="477">
        <v>412.97177099999999</v>
      </c>
      <c r="D3947" s="76">
        <v>3774108</v>
      </c>
    </row>
    <row r="3948" spans="2:4">
      <c r="B3948" s="75">
        <v>43396</v>
      </c>
      <c r="C3948" s="477">
        <v>400.96255500000001</v>
      </c>
      <c r="D3948" s="76">
        <v>2948962</v>
      </c>
    </row>
    <row r="3949" spans="2:4">
      <c r="B3949" s="75">
        <v>43397</v>
      </c>
      <c r="C3949" s="477">
        <v>413.24560500000001</v>
      </c>
      <c r="D3949" s="76">
        <v>8442982</v>
      </c>
    </row>
    <row r="3950" spans="2:4">
      <c r="B3950" s="75">
        <v>43398</v>
      </c>
      <c r="C3950" s="477">
        <v>423.42193600000002</v>
      </c>
      <c r="D3950" s="76">
        <v>6176258</v>
      </c>
    </row>
    <row r="3951" spans="2:4">
      <c r="B3951" s="75">
        <v>43399</v>
      </c>
      <c r="C3951" s="477">
        <v>407.30423000000002</v>
      </c>
      <c r="D3951" s="76">
        <v>3615756</v>
      </c>
    </row>
    <row r="3952" spans="2:4">
      <c r="B3952" s="75">
        <v>43402</v>
      </c>
      <c r="C3952" s="477">
        <v>415.33148199999999</v>
      </c>
      <c r="D3952" s="76">
        <v>2786080</v>
      </c>
    </row>
    <row r="3953" spans="2:4">
      <c r="B3953" s="75">
        <v>43403</v>
      </c>
      <c r="C3953" s="477">
        <v>424.28286700000001</v>
      </c>
      <c r="D3953" s="76">
        <v>6121068</v>
      </c>
    </row>
    <row r="3954" spans="2:4">
      <c r="B3954" s="75">
        <v>43404</v>
      </c>
      <c r="C3954" s="477">
        <v>445.71133400000002</v>
      </c>
      <c r="D3954" s="76">
        <v>6582228</v>
      </c>
    </row>
    <row r="3955" spans="2:4">
      <c r="B3955" s="75">
        <v>43405</v>
      </c>
      <c r="C3955" s="477">
        <v>425.99292000000003</v>
      </c>
      <c r="D3955" s="76">
        <v>3946070</v>
      </c>
    </row>
    <row r="3956" spans="2:4">
      <c r="B3956" s="75">
        <v>43406</v>
      </c>
      <c r="C3956" s="477">
        <v>424.177368</v>
      </c>
      <c r="D3956" s="76">
        <v>5575206</v>
      </c>
    </row>
    <row r="3957" spans="2:4">
      <c r="B3957" s="75">
        <v>43409</v>
      </c>
      <c r="C3957" s="477">
        <v>430.996399</v>
      </c>
      <c r="D3957" s="76">
        <v>1938928</v>
      </c>
    </row>
    <row r="3958" spans="2:4">
      <c r="B3958" s="75">
        <v>43410</v>
      </c>
      <c r="C3958" s="477">
        <v>434.43762199999998</v>
      </c>
      <c r="D3958" s="76">
        <v>2921884</v>
      </c>
    </row>
    <row r="3959" spans="2:4">
      <c r="B3959" s="75">
        <v>43411</v>
      </c>
      <c r="C3959" s="477">
        <v>435.55658</v>
      </c>
      <c r="D3959" s="76">
        <v>139254</v>
      </c>
    </row>
    <row r="3960" spans="2:4">
      <c r="B3960" s="75">
        <v>43413</v>
      </c>
      <c r="C3960" s="477">
        <v>434.01544200000001</v>
      </c>
      <c r="D3960" s="76">
        <v>7343566</v>
      </c>
    </row>
    <row r="3961" spans="2:4">
      <c r="B3961" s="75">
        <v>43416</v>
      </c>
      <c r="C3961" s="477">
        <v>437.773346</v>
      </c>
      <c r="D3961" s="76">
        <v>4782454</v>
      </c>
    </row>
    <row r="3962" spans="2:4">
      <c r="B3962" s="75">
        <v>43417</v>
      </c>
      <c r="C3962" s="477">
        <v>436.253265</v>
      </c>
      <c r="D3962" s="76">
        <v>2737474</v>
      </c>
    </row>
    <row r="3963" spans="2:4">
      <c r="B3963" s="75">
        <v>43418</v>
      </c>
      <c r="C3963" s="477">
        <v>421.010559</v>
      </c>
      <c r="D3963" s="76">
        <v>3033632</v>
      </c>
    </row>
    <row r="3964" spans="2:4">
      <c r="B3964" s="75">
        <v>43419</v>
      </c>
      <c r="C3964" s="477">
        <v>417.484894</v>
      </c>
      <c r="D3964" s="76">
        <v>3582306</v>
      </c>
    </row>
    <row r="3965" spans="2:4">
      <c r="B3965" s="75">
        <v>43420</v>
      </c>
      <c r="C3965" s="477">
        <v>431.60870399999999</v>
      </c>
      <c r="D3965" s="76">
        <v>6698234</v>
      </c>
    </row>
    <row r="3966" spans="2:4">
      <c r="B3966" s="75">
        <v>43423</v>
      </c>
      <c r="C3966" s="477">
        <v>439.16665599999999</v>
      </c>
      <c r="D3966" s="76">
        <v>4180070</v>
      </c>
    </row>
    <row r="3967" spans="2:4">
      <c r="B3967" s="75">
        <v>43424</v>
      </c>
      <c r="C3967" s="477">
        <v>426.01406900000001</v>
      </c>
      <c r="D3967" s="76">
        <v>2628564</v>
      </c>
    </row>
    <row r="3968" spans="2:4">
      <c r="B3968" s="75">
        <v>43425</v>
      </c>
      <c r="C3968" s="477">
        <v>415.96484400000003</v>
      </c>
      <c r="D3968" s="76">
        <v>2503064</v>
      </c>
    </row>
    <row r="3969" spans="2:4">
      <c r="B3969" s="75">
        <v>43426</v>
      </c>
      <c r="C3969" s="477">
        <v>413.389252</v>
      </c>
      <c r="D3969" s="76">
        <v>3129880</v>
      </c>
    </row>
    <row r="3970" spans="2:4">
      <c r="B3970" s="75">
        <v>43430</v>
      </c>
      <c r="C3970" s="477">
        <v>422.44613600000002</v>
      </c>
      <c r="D3970" s="76">
        <v>4758562</v>
      </c>
    </row>
    <row r="3971" spans="2:4">
      <c r="B3971" s="75">
        <v>43431</v>
      </c>
      <c r="C3971" s="477">
        <v>432.00982699999997</v>
      </c>
      <c r="D3971" s="76">
        <v>4103018</v>
      </c>
    </row>
    <row r="3972" spans="2:4">
      <c r="B3972" s="75">
        <v>43432</v>
      </c>
      <c r="C3972" s="477">
        <v>440.43331899999998</v>
      </c>
      <c r="D3972" s="76">
        <v>2460574</v>
      </c>
    </row>
    <row r="3973" spans="2:4">
      <c r="B3973" s="75">
        <v>43433</v>
      </c>
      <c r="C3973" s="477">
        <v>427.91412400000002</v>
      </c>
      <c r="D3973" s="76">
        <v>3260512</v>
      </c>
    </row>
    <row r="3974" spans="2:4">
      <c r="B3974" s="75">
        <v>43434</v>
      </c>
      <c r="C3974" s="477">
        <v>428.56857300000001</v>
      </c>
      <c r="D3974" s="76">
        <v>4219388</v>
      </c>
    </row>
    <row r="3975" spans="2:4">
      <c r="B3975" s="75">
        <v>43437</v>
      </c>
      <c r="C3975" s="477">
        <v>429.91970800000001</v>
      </c>
      <c r="D3975" s="76">
        <v>2908898</v>
      </c>
    </row>
    <row r="3976" spans="2:4">
      <c r="B3976" s="75">
        <v>43438</v>
      </c>
      <c r="C3976" s="477">
        <v>437.54107699999997</v>
      </c>
      <c r="D3976" s="76">
        <v>2836286</v>
      </c>
    </row>
    <row r="3977" spans="2:4">
      <c r="B3977" s="75">
        <v>43439</v>
      </c>
      <c r="C3977" s="477">
        <v>443.79022200000003</v>
      </c>
      <c r="D3977" s="76">
        <v>3873412</v>
      </c>
    </row>
    <row r="3978" spans="2:4">
      <c r="B3978" s="75">
        <v>43440</v>
      </c>
      <c r="C3978" s="477">
        <v>427.51303100000001</v>
      </c>
      <c r="D3978" s="76">
        <v>4051262</v>
      </c>
    </row>
    <row r="3979" spans="2:4">
      <c r="B3979" s="75">
        <v>43441</v>
      </c>
      <c r="C3979" s="477">
        <v>406.169037</v>
      </c>
      <c r="D3979" s="76">
        <v>21093670</v>
      </c>
    </row>
    <row r="3980" spans="2:4">
      <c r="B3980" s="75">
        <v>43444</v>
      </c>
      <c r="C3980" s="477">
        <v>397.74539199999998</v>
      </c>
      <c r="D3980" s="76">
        <v>6182964</v>
      </c>
    </row>
    <row r="3981" spans="2:4">
      <c r="B3981" s="75">
        <v>43445</v>
      </c>
      <c r="C3981" s="477">
        <v>404.01559400000002</v>
      </c>
      <c r="D3981" s="76">
        <v>5605848</v>
      </c>
    </row>
    <row r="3982" spans="2:4">
      <c r="B3982" s="75">
        <v>43446</v>
      </c>
      <c r="C3982" s="477">
        <v>410.09582499999999</v>
      </c>
      <c r="D3982" s="76">
        <v>3653708</v>
      </c>
    </row>
    <row r="3983" spans="2:4">
      <c r="B3983" s="75">
        <v>43447</v>
      </c>
      <c r="C3983" s="477">
        <v>412.966949</v>
      </c>
      <c r="D3983" s="76">
        <v>2756644</v>
      </c>
    </row>
    <row r="3984" spans="2:4">
      <c r="B3984" s="75">
        <v>43448</v>
      </c>
      <c r="C3984" s="477">
        <v>405.85238600000002</v>
      </c>
      <c r="D3984" s="76">
        <v>4611032</v>
      </c>
    </row>
    <row r="3985" spans="2:4">
      <c r="B3985" s="75">
        <v>43451</v>
      </c>
      <c r="C3985" s="477">
        <v>410.26470899999998</v>
      </c>
      <c r="D3985" s="76">
        <v>2792580</v>
      </c>
    </row>
    <row r="3986" spans="2:4">
      <c r="B3986" s="75">
        <v>43452</v>
      </c>
      <c r="C3986" s="477">
        <v>415.98596199999997</v>
      </c>
      <c r="D3986" s="76">
        <v>3874502</v>
      </c>
    </row>
    <row r="3987" spans="2:4">
      <c r="B3987" s="75">
        <v>43453</v>
      </c>
      <c r="C3987" s="477">
        <v>404.14233400000001</v>
      </c>
      <c r="D3987" s="76">
        <v>6117266</v>
      </c>
    </row>
    <row r="3988" spans="2:4">
      <c r="B3988" s="75">
        <v>43454</v>
      </c>
      <c r="C3988" s="477">
        <v>405.13455199999999</v>
      </c>
      <c r="D3988" s="76">
        <v>4527954</v>
      </c>
    </row>
    <row r="3989" spans="2:4">
      <c r="B3989" s="75">
        <v>43455</v>
      </c>
      <c r="C3989" s="477">
        <v>403.00228900000002</v>
      </c>
      <c r="D3989" s="76">
        <v>10439250</v>
      </c>
    </row>
    <row r="3990" spans="2:4">
      <c r="B3990" s="75">
        <v>43458</v>
      </c>
      <c r="C3990" s="477">
        <v>395.99310300000002</v>
      </c>
      <c r="D3990" s="76">
        <v>2941564</v>
      </c>
    </row>
    <row r="3991" spans="2:4">
      <c r="B3991" s="75">
        <v>43460</v>
      </c>
      <c r="C3991" s="477">
        <v>398.08322099999998</v>
      </c>
      <c r="D3991" s="76">
        <v>2434064</v>
      </c>
    </row>
    <row r="3992" spans="2:4">
      <c r="B3992" s="75">
        <v>43461</v>
      </c>
      <c r="C3992" s="477">
        <v>400.61657700000001</v>
      </c>
      <c r="D3992" s="76">
        <v>5096808</v>
      </c>
    </row>
    <row r="3993" spans="2:4">
      <c r="B3993" s="75">
        <v>43462</v>
      </c>
      <c r="C3993" s="477">
        <v>404.64892600000002</v>
      </c>
      <c r="D3993" s="76">
        <v>1556666</v>
      </c>
    </row>
    <row r="3994" spans="2:4">
      <c r="B3994" s="75">
        <v>43465</v>
      </c>
      <c r="C3994" s="477">
        <v>407.18237299999998</v>
      </c>
      <c r="D3994" s="76">
        <v>1437004</v>
      </c>
    </row>
    <row r="3995" spans="2:4">
      <c r="B3995" s="75">
        <v>43466</v>
      </c>
      <c r="C3995" s="477">
        <v>405.28231799999998</v>
      </c>
      <c r="D3995" s="76">
        <v>717468</v>
      </c>
    </row>
    <row r="3996" spans="2:4">
      <c r="B3996" s="75">
        <v>43467</v>
      </c>
      <c r="C3996" s="477">
        <v>399.58212300000002</v>
      </c>
      <c r="D3996" s="76">
        <v>2270096</v>
      </c>
    </row>
    <row r="3997" spans="2:4">
      <c r="B3997" s="75">
        <v>43468</v>
      </c>
      <c r="C3997" s="477">
        <v>400.42654399999998</v>
      </c>
      <c r="D3997" s="76">
        <v>2809224</v>
      </c>
    </row>
    <row r="3998" spans="2:4">
      <c r="B3998" s="75">
        <v>43469</v>
      </c>
      <c r="C3998" s="477">
        <v>393.67086799999998</v>
      </c>
      <c r="D3998" s="76">
        <v>3077278</v>
      </c>
    </row>
    <row r="3999" spans="2:4">
      <c r="B3999" s="75">
        <v>43472</v>
      </c>
      <c r="C3999" s="477">
        <v>397.55535900000001</v>
      </c>
      <c r="D3999" s="76">
        <v>2344752</v>
      </c>
    </row>
    <row r="4000" spans="2:4">
      <c r="B4000" s="75">
        <v>43473</v>
      </c>
      <c r="C4000" s="477">
        <v>399.07549999999998</v>
      </c>
      <c r="D4000" s="76">
        <v>3031576</v>
      </c>
    </row>
    <row r="4001" spans="2:4">
      <c r="B4001" s="75">
        <v>43474</v>
      </c>
      <c r="C4001" s="477">
        <v>396.22534200000001</v>
      </c>
      <c r="D4001" s="76">
        <v>2471720</v>
      </c>
    </row>
    <row r="4002" spans="2:4">
      <c r="B4002" s="75">
        <v>43475</v>
      </c>
      <c r="C4002" s="477">
        <v>395.14865099999997</v>
      </c>
      <c r="D4002" s="76">
        <v>1832096</v>
      </c>
    </row>
    <row r="4003" spans="2:4">
      <c r="B4003" s="75">
        <v>43476</v>
      </c>
      <c r="C4003" s="477">
        <v>396.92205799999999</v>
      </c>
      <c r="D4003" s="76">
        <v>4331368</v>
      </c>
    </row>
    <row r="4004" spans="2:4">
      <c r="B4004" s="75">
        <v>43479</v>
      </c>
      <c r="C4004" s="477">
        <v>395.71875</v>
      </c>
      <c r="D4004" s="76">
        <v>1956808</v>
      </c>
    </row>
    <row r="4005" spans="2:4">
      <c r="B4005" s="75">
        <v>43480</v>
      </c>
      <c r="C4005" s="477">
        <v>400.15216099999998</v>
      </c>
      <c r="D4005" s="76">
        <v>3693892</v>
      </c>
    </row>
    <row r="4006" spans="2:4">
      <c r="B4006" s="75">
        <v>43481</v>
      </c>
      <c r="C4006" s="477">
        <v>396.16201799999999</v>
      </c>
      <c r="D4006" s="76">
        <v>1701242</v>
      </c>
    </row>
    <row r="4007" spans="2:4">
      <c r="B4007" s="75">
        <v>43482</v>
      </c>
      <c r="C4007" s="477">
        <v>403.10781900000001</v>
      </c>
      <c r="D4007" s="76">
        <v>3690234</v>
      </c>
    </row>
    <row r="4008" spans="2:4">
      <c r="B4008" s="75">
        <v>43483</v>
      </c>
      <c r="C4008" s="477">
        <v>408.00576799999999</v>
      </c>
      <c r="D4008" s="76">
        <v>4685056</v>
      </c>
    </row>
    <row r="4009" spans="2:4">
      <c r="B4009" s="75">
        <v>43486</v>
      </c>
      <c r="C4009" s="477">
        <v>407.773529</v>
      </c>
      <c r="D4009" s="76">
        <v>3265418</v>
      </c>
    </row>
    <row r="4010" spans="2:4">
      <c r="B4010" s="75">
        <v>43487</v>
      </c>
      <c r="C4010" s="477">
        <v>397.21762100000001</v>
      </c>
      <c r="D4010" s="76">
        <v>4791592</v>
      </c>
    </row>
    <row r="4011" spans="2:4">
      <c r="B4011" s="75">
        <v>43488</v>
      </c>
      <c r="C4011" s="477">
        <v>398.77990699999998</v>
      </c>
      <c r="D4011" s="76">
        <v>5641586</v>
      </c>
    </row>
    <row r="4012" spans="2:4">
      <c r="B4012" s="75">
        <v>43489</v>
      </c>
      <c r="C4012" s="477">
        <v>399.62435900000003</v>
      </c>
      <c r="D4012" s="76">
        <v>2954782</v>
      </c>
    </row>
    <row r="4013" spans="2:4">
      <c r="B4013" s="75">
        <v>43490</v>
      </c>
      <c r="C4013" s="477">
        <v>409.31463600000001</v>
      </c>
      <c r="D4013" s="76">
        <v>4310008</v>
      </c>
    </row>
    <row r="4014" spans="2:4">
      <c r="B4014" s="75">
        <v>43493</v>
      </c>
      <c r="C4014" s="477">
        <v>412.86144999999999</v>
      </c>
      <c r="D4014" s="76">
        <v>3029930</v>
      </c>
    </row>
    <row r="4015" spans="2:4">
      <c r="B4015" s="75">
        <v>43494</v>
      </c>
      <c r="C4015" s="477">
        <v>417.35821499999997</v>
      </c>
      <c r="D4015" s="76">
        <v>4733138</v>
      </c>
    </row>
    <row r="4016" spans="2:4">
      <c r="B4016" s="75">
        <v>43495</v>
      </c>
      <c r="C4016" s="477">
        <v>430.004211</v>
      </c>
      <c r="D4016" s="76">
        <v>14053348</v>
      </c>
    </row>
    <row r="4017" spans="2:4">
      <c r="B4017" s="75">
        <v>43496</v>
      </c>
      <c r="C4017" s="477">
        <v>424.43066399999998</v>
      </c>
      <c r="D4017" s="76">
        <v>9058428</v>
      </c>
    </row>
    <row r="4018" spans="2:4">
      <c r="B4018" s="75">
        <v>43497</v>
      </c>
      <c r="C4018" s="477">
        <v>440.75003099999998</v>
      </c>
      <c r="D4018" s="76">
        <v>6460222</v>
      </c>
    </row>
    <row r="4019" spans="2:4">
      <c r="B4019" s="75">
        <v>43500</v>
      </c>
      <c r="C4019" s="477">
        <v>441.15115400000002</v>
      </c>
      <c r="D4019" s="76">
        <v>4133944</v>
      </c>
    </row>
    <row r="4020" spans="2:4">
      <c r="B4020" s="75">
        <v>43501</v>
      </c>
      <c r="C4020" s="477">
        <v>443.24529999999999</v>
      </c>
      <c r="D4020" s="76">
        <v>2368564</v>
      </c>
    </row>
    <row r="4021" spans="2:4">
      <c r="B4021" s="75">
        <v>43502</v>
      </c>
      <c r="C4021" s="477">
        <v>446.39694200000002</v>
      </c>
      <c r="D4021" s="76">
        <v>2331000</v>
      </c>
    </row>
    <row r="4022" spans="2:4">
      <c r="B4022" s="75">
        <v>43503</v>
      </c>
      <c r="C4022" s="477">
        <v>449.65441900000002</v>
      </c>
      <c r="D4022" s="76">
        <v>3251088</v>
      </c>
    </row>
    <row r="4023" spans="2:4">
      <c r="B4023" s="75">
        <v>43504</v>
      </c>
      <c r="C4023" s="477">
        <v>452.00219700000002</v>
      </c>
      <c r="D4023" s="76">
        <v>3733802</v>
      </c>
    </row>
    <row r="4024" spans="2:4">
      <c r="B4024" s="75">
        <v>43507</v>
      </c>
      <c r="C4024" s="477">
        <v>456.61340300000001</v>
      </c>
      <c r="D4024" s="76">
        <v>3157886</v>
      </c>
    </row>
    <row r="4025" spans="2:4">
      <c r="B4025" s="75">
        <v>43508</v>
      </c>
      <c r="C4025" s="477">
        <v>447.91986100000003</v>
      </c>
      <c r="D4025" s="76">
        <v>2788882</v>
      </c>
    </row>
    <row r="4026" spans="2:4">
      <c r="B4026" s="75">
        <v>43510</v>
      </c>
      <c r="C4026" s="477">
        <v>448.977509</v>
      </c>
      <c r="D4026" s="76">
        <v>1970720</v>
      </c>
    </row>
    <row r="4027" spans="2:4">
      <c r="B4027" s="75">
        <v>43511</v>
      </c>
      <c r="C4027" s="477">
        <v>447.26416</v>
      </c>
      <c r="D4027" s="76">
        <v>2492120</v>
      </c>
    </row>
    <row r="4028" spans="2:4">
      <c r="B4028" s="75">
        <v>43514</v>
      </c>
      <c r="C4028" s="477">
        <v>442.63189699999998</v>
      </c>
      <c r="D4028" s="76">
        <v>2550698</v>
      </c>
    </row>
    <row r="4029" spans="2:4">
      <c r="B4029" s="75">
        <v>43515</v>
      </c>
      <c r="C4029" s="477">
        <v>439.564728</v>
      </c>
      <c r="D4029" s="76">
        <v>1837440</v>
      </c>
    </row>
    <row r="4030" spans="2:4">
      <c r="B4030" s="75">
        <v>43516</v>
      </c>
      <c r="C4030" s="477">
        <v>447.56030299999998</v>
      </c>
      <c r="D4030" s="76">
        <v>2558354</v>
      </c>
    </row>
    <row r="4031" spans="2:4">
      <c r="B4031" s="75">
        <v>43517</v>
      </c>
      <c r="C4031" s="477">
        <v>445.63549799999998</v>
      </c>
      <c r="D4031" s="76">
        <v>2603154</v>
      </c>
    </row>
    <row r="4032" spans="2:4">
      <c r="B4032" s="75">
        <v>43518</v>
      </c>
      <c r="C4032" s="477">
        <v>451.029358</v>
      </c>
      <c r="D4032" s="76">
        <v>2844492</v>
      </c>
    </row>
    <row r="4033" spans="2:4">
      <c r="B4033" s="75">
        <v>43521</v>
      </c>
      <c r="C4033" s="477">
        <v>457.84036300000002</v>
      </c>
      <c r="D4033" s="76">
        <v>2340940</v>
      </c>
    </row>
    <row r="4034" spans="2:4">
      <c r="B4034" s="75">
        <v>43522</v>
      </c>
      <c r="C4034" s="477">
        <v>447.94107100000002</v>
      </c>
      <c r="D4034" s="76">
        <v>3726370</v>
      </c>
    </row>
    <row r="4035" spans="2:4">
      <c r="B4035" s="75">
        <v>43523</v>
      </c>
      <c r="C4035" s="477">
        <v>448.57562300000001</v>
      </c>
      <c r="D4035" s="76">
        <v>3325110</v>
      </c>
    </row>
    <row r="4036" spans="2:4">
      <c r="B4036" s="75">
        <v>43524</v>
      </c>
      <c r="C4036" s="477">
        <v>445.847015</v>
      </c>
      <c r="D4036" s="76">
        <v>6661660</v>
      </c>
    </row>
    <row r="4037" spans="2:4">
      <c r="B4037" s="75">
        <v>43525</v>
      </c>
      <c r="C4037" s="477">
        <v>445.296967</v>
      </c>
      <c r="D4037" s="76">
        <v>2295910</v>
      </c>
    </row>
    <row r="4038" spans="2:4">
      <c r="B4038" s="75">
        <v>43529</v>
      </c>
      <c r="C4038" s="477">
        <v>445.27596999999997</v>
      </c>
      <c r="D4038" s="76">
        <v>2117558</v>
      </c>
    </row>
    <row r="4039" spans="2:4">
      <c r="B4039" s="75">
        <v>43530</v>
      </c>
      <c r="C4039" s="477">
        <v>441.34161399999999</v>
      </c>
      <c r="D4039" s="76">
        <v>2807252</v>
      </c>
    </row>
    <row r="4040" spans="2:4">
      <c r="B4040" s="75">
        <v>43531</v>
      </c>
      <c r="C4040" s="477">
        <v>437.66101099999997</v>
      </c>
      <c r="D4040" s="76">
        <v>2073614</v>
      </c>
    </row>
    <row r="4041" spans="2:4">
      <c r="B4041" s="75">
        <v>43532</v>
      </c>
      <c r="C4041" s="477">
        <v>426.87338299999999</v>
      </c>
      <c r="D4041" s="76">
        <v>3176094</v>
      </c>
    </row>
    <row r="4042" spans="2:4">
      <c r="B4042" s="75">
        <v>43535</v>
      </c>
      <c r="C4042" s="477">
        <v>424.90631100000002</v>
      </c>
      <c r="D4042" s="76">
        <v>4547588</v>
      </c>
    </row>
    <row r="4043" spans="2:4">
      <c r="B4043" s="75">
        <v>43536</v>
      </c>
      <c r="C4043" s="477">
        <v>428.692566</v>
      </c>
      <c r="D4043" s="76">
        <v>4902188</v>
      </c>
    </row>
    <row r="4044" spans="2:4">
      <c r="B4044" s="75">
        <v>43537</v>
      </c>
      <c r="C4044" s="477">
        <v>435.03814699999998</v>
      </c>
      <c r="D4044" s="76">
        <v>6803340</v>
      </c>
    </row>
    <row r="4045" spans="2:4">
      <c r="B4045" s="75">
        <v>43538</v>
      </c>
      <c r="C4045" s="477">
        <v>425.90045199999997</v>
      </c>
      <c r="D4045" s="76">
        <v>3793832</v>
      </c>
    </row>
    <row r="4046" spans="2:4">
      <c r="B4046" s="75">
        <v>43539</v>
      </c>
      <c r="C4046" s="477">
        <v>435.44009399999999</v>
      </c>
      <c r="D4046" s="76">
        <v>5207688</v>
      </c>
    </row>
    <row r="4047" spans="2:4">
      <c r="B4047" s="75">
        <v>43542</v>
      </c>
      <c r="C4047" s="477">
        <v>428.65026899999998</v>
      </c>
      <c r="D4047" s="76">
        <v>1690728</v>
      </c>
    </row>
    <row r="4048" spans="2:4">
      <c r="B4048" s="75">
        <v>43543</v>
      </c>
      <c r="C4048" s="477">
        <v>438.35906999999997</v>
      </c>
      <c r="D4048" s="76">
        <v>3242552</v>
      </c>
    </row>
    <row r="4049" spans="2:4">
      <c r="B4049" s="75">
        <v>43544</v>
      </c>
      <c r="C4049" s="477">
        <v>439.09936499999998</v>
      </c>
      <c r="D4049" s="76">
        <v>4408802</v>
      </c>
    </row>
    <row r="4050" spans="2:4">
      <c r="B4050" s="75">
        <v>43546</v>
      </c>
      <c r="C4050" s="477">
        <v>433.557526</v>
      </c>
      <c r="D4050" s="76">
        <v>5237090</v>
      </c>
    </row>
    <row r="4051" spans="2:4">
      <c r="B4051" s="75">
        <v>43549</v>
      </c>
      <c r="C4051" s="477">
        <v>430.51159699999999</v>
      </c>
      <c r="D4051" s="76">
        <v>3055910</v>
      </c>
    </row>
    <row r="4052" spans="2:4">
      <c r="B4052" s="75">
        <v>43550</v>
      </c>
      <c r="C4052" s="477">
        <v>437.68225100000001</v>
      </c>
      <c r="D4052" s="76">
        <v>3311446</v>
      </c>
    </row>
    <row r="4053" spans="2:4">
      <c r="B4053" s="75">
        <v>43551</v>
      </c>
      <c r="C4053" s="477">
        <v>441.299286</v>
      </c>
      <c r="D4053" s="76">
        <v>2911690</v>
      </c>
    </row>
    <row r="4054" spans="2:4">
      <c r="B4054" s="75">
        <v>43552</v>
      </c>
      <c r="C4054" s="477">
        <v>458.115387</v>
      </c>
      <c r="D4054" s="76">
        <v>8627614</v>
      </c>
    </row>
    <row r="4055" spans="2:4">
      <c r="B4055" s="75">
        <v>43556</v>
      </c>
      <c r="C4055" s="477">
        <v>469.89709499999998</v>
      </c>
      <c r="D4055" s="76">
        <v>4617730</v>
      </c>
    </row>
    <row r="4056" spans="2:4">
      <c r="B4056" s="75">
        <v>43557</v>
      </c>
      <c r="C4056" s="477">
        <v>466.44918799999999</v>
      </c>
      <c r="D4056" s="76">
        <v>2787844</v>
      </c>
    </row>
    <row r="4057" spans="2:4">
      <c r="B4057" s="75">
        <v>43558</v>
      </c>
      <c r="C4057" s="477">
        <v>474.06411700000001</v>
      </c>
      <c r="D4057" s="76">
        <v>5296628</v>
      </c>
    </row>
    <row r="4058" spans="2:4">
      <c r="B4058" s="75">
        <v>43559</v>
      </c>
      <c r="C4058" s="477">
        <v>464.52441399999998</v>
      </c>
      <c r="D4058" s="76">
        <v>8444208</v>
      </c>
    </row>
    <row r="4059" spans="2:4">
      <c r="B4059" s="75">
        <v>43560</v>
      </c>
      <c r="C4059" s="477">
        <v>462.30337500000002</v>
      </c>
      <c r="D4059" s="76">
        <v>3409044</v>
      </c>
    </row>
    <row r="4060" spans="2:4">
      <c r="B4060" s="75">
        <v>43563</v>
      </c>
      <c r="C4060" s="477">
        <v>463.805206</v>
      </c>
      <c r="D4060" s="76">
        <v>4027848</v>
      </c>
    </row>
    <row r="4061" spans="2:4">
      <c r="B4061" s="75">
        <v>43564</v>
      </c>
      <c r="C4061" s="477">
        <v>473.02767899999998</v>
      </c>
      <c r="D4061" s="76">
        <v>6500982</v>
      </c>
    </row>
    <row r="4062" spans="2:4">
      <c r="B4062" s="75">
        <v>43565</v>
      </c>
      <c r="C4062" s="477">
        <v>464.79925500000002</v>
      </c>
      <c r="D4062" s="76">
        <v>4826866</v>
      </c>
    </row>
    <row r="4063" spans="2:4">
      <c r="B4063" s="75">
        <v>43566</v>
      </c>
      <c r="C4063" s="477">
        <v>460.63232399999998</v>
      </c>
      <c r="D4063" s="76">
        <v>3035580</v>
      </c>
    </row>
    <row r="4064" spans="2:4">
      <c r="B4064" s="75">
        <v>43567</v>
      </c>
      <c r="C4064" s="477">
        <v>458.34802200000001</v>
      </c>
      <c r="D4064" s="76">
        <v>2839484</v>
      </c>
    </row>
    <row r="4065" spans="2:4">
      <c r="B4065" s="75">
        <v>43570</v>
      </c>
      <c r="C4065" s="477">
        <v>466.72427399999998</v>
      </c>
      <c r="D4065" s="76">
        <v>3868302</v>
      </c>
    </row>
    <row r="4066" spans="2:4">
      <c r="B4066" s="75">
        <v>43571</v>
      </c>
      <c r="C4066" s="477">
        <v>468.33184799999998</v>
      </c>
      <c r="D4066" s="76">
        <v>2401182</v>
      </c>
    </row>
    <row r="4067" spans="2:4">
      <c r="B4067" s="75">
        <v>43573</v>
      </c>
      <c r="C4067" s="477">
        <v>466.47033699999997</v>
      </c>
      <c r="D4067" s="76">
        <v>4055238</v>
      </c>
    </row>
    <row r="4068" spans="2:4">
      <c r="B4068" s="75">
        <v>43577</v>
      </c>
      <c r="C4068" s="477">
        <v>465.81466699999999</v>
      </c>
      <c r="D4068" s="76">
        <v>2230516</v>
      </c>
    </row>
    <row r="4069" spans="2:4">
      <c r="B4069" s="75">
        <v>43578</v>
      </c>
      <c r="C4069" s="477">
        <v>466.19543499999997</v>
      </c>
      <c r="D4069" s="76">
        <v>2135528</v>
      </c>
    </row>
    <row r="4070" spans="2:4">
      <c r="B4070" s="75">
        <v>43579</v>
      </c>
      <c r="C4070" s="477">
        <v>481.82696499999997</v>
      </c>
      <c r="D4070" s="76">
        <v>5681646</v>
      </c>
    </row>
    <row r="4071" spans="2:4">
      <c r="B4071" s="75">
        <v>43580</v>
      </c>
      <c r="C4071" s="477">
        <v>479.60601800000001</v>
      </c>
      <c r="D4071" s="76">
        <v>5361098</v>
      </c>
    </row>
    <row r="4072" spans="2:4">
      <c r="B4072" s="75">
        <v>43581</v>
      </c>
      <c r="C4072" s="477">
        <v>482.16546599999998</v>
      </c>
      <c r="D4072" s="76">
        <v>3465934</v>
      </c>
    </row>
    <row r="4073" spans="2:4">
      <c r="B4073" s="75">
        <v>43585</v>
      </c>
      <c r="C4073" s="477">
        <v>500.61019900000002</v>
      </c>
      <c r="D4073" s="76">
        <v>8310400</v>
      </c>
    </row>
    <row r="4074" spans="2:4">
      <c r="B4074" s="75">
        <v>43587</v>
      </c>
      <c r="C4074" s="477">
        <v>490.75320399999998</v>
      </c>
      <c r="D4074" s="76">
        <v>4226194</v>
      </c>
    </row>
    <row r="4075" spans="2:4">
      <c r="B4075" s="75">
        <v>43588</v>
      </c>
      <c r="C4075" s="477">
        <v>483.56149299999998</v>
      </c>
      <c r="D4075" s="76">
        <v>5710316</v>
      </c>
    </row>
    <row r="4076" spans="2:4">
      <c r="B4076" s="75">
        <v>43591</v>
      </c>
      <c r="C4076" s="477">
        <v>480.60015900000002</v>
      </c>
      <c r="D4076" s="76">
        <v>2827130</v>
      </c>
    </row>
    <row r="4077" spans="2:4">
      <c r="B4077" s="75">
        <v>43592</v>
      </c>
      <c r="C4077" s="477">
        <v>478.780914</v>
      </c>
      <c r="D4077" s="76">
        <v>4689204</v>
      </c>
    </row>
    <row r="4078" spans="2:4">
      <c r="B4078" s="75">
        <v>43593</v>
      </c>
      <c r="C4078" s="477">
        <v>479.140625</v>
      </c>
      <c r="D4078" s="76">
        <v>2987822</v>
      </c>
    </row>
    <row r="4079" spans="2:4">
      <c r="B4079" s="75">
        <v>43594</v>
      </c>
      <c r="C4079" s="477">
        <v>480.83282500000001</v>
      </c>
      <c r="D4079" s="76">
        <v>4962690</v>
      </c>
    </row>
    <row r="4080" spans="2:4">
      <c r="B4080" s="75">
        <v>43595</v>
      </c>
      <c r="C4080" s="477">
        <v>459.70172100000002</v>
      </c>
      <c r="D4080" s="76">
        <v>15535450</v>
      </c>
    </row>
    <row r="4081" spans="2:4">
      <c r="B4081" s="75">
        <v>43598</v>
      </c>
      <c r="C4081" s="477">
        <v>458.43264799999997</v>
      </c>
      <c r="D4081" s="76">
        <v>3368062</v>
      </c>
    </row>
    <row r="4082" spans="2:4">
      <c r="B4082" s="75">
        <v>43599</v>
      </c>
      <c r="C4082" s="477">
        <v>451.74844400000001</v>
      </c>
      <c r="D4082" s="76">
        <v>4388014</v>
      </c>
    </row>
    <row r="4083" spans="2:4">
      <c r="B4083" s="75">
        <v>43600</v>
      </c>
      <c r="C4083" s="477">
        <v>451.57928500000003</v>
      </c>
      <c r="D4083" s="76">
        <v>3240598</v>
      </c>
    </row>
    <row r="4084" spans="2:4">
      <c r="B4084" s="75">
        <v>43601</v>
      </c>
      <c r="C4084" s="477">
        <v>454.46124300000002</v>
      </c>
      <c r="D4084" s="76">
        <v>2226902</v>
      </c>
    </row>
    <row r="4085" spans="2:4">
      <c r="B4085" s="75">
        <v>43602</v>
      </c>
      <c r="C4085" s="477">
        <v>450.41369600000002</v>
      </c>
      <c r="D4085" s="76">
        <v>2780046</v>
      </c>
    </row>
    <row r="4086" spans="2:4">
      <c r="B4086" s="75">
        <v>43605</v>
      </c>
      <c r="C4086" s="477">
        <v>455.01229899999998</v>
      </c>
      <c r="D4086" s="76">
        <v>2380474</v>
      </c>
    </row>
    <row r="4087" spans="2:4">
      <c r="B4087" s="75">
        <v>43606</v>
      </c>
      <c r="C4087" s="477">
        <v>447.61636399999998</v>
      </c>
      <c r="D4087" s="76">
        <v>1613426</v>
      </c>
    </row>
    <row r="4088" spans="2:4">
      <c r="B4088" s="75">
        <v>43607</v>
      </c>
      <c r="C4088" s="477">
        <v>449.69317599999999</v>
      </c>
      <c r="D4088" s="76">
        <v>3424864</v>
      </c>
    </row>
    <row r="4089" spans="2:4">
      <c r="B4089" s="75">
        <v>43608</v>
      </c>
      <c r="C4089" s="477">
        <v>451.98181199999999</v>
      </c>
      <c r="D4089" s="76">
        <v>3884200</v>
      </c>
    </row>
    <row r="4090" spans="2:4">
      <c r="B4090" s="75">
        <v>43609</v>
      </c>
      <c r="C4090" s="477">
        <v>451.79107699999997</v>
      </c>
      <c r="D4090" s="76">
        <v>4340468</v>
      </c>
    </row>
    <row r="4091" spans="2:4">
      <c r="B4091" s="75">
        <v>43612</v>
      </c>
      <c r="C4091" s="477">
        <v>451.04946899999999</v>
      </c>
      <c r="D4091" s="76">
        <v>3164414</v>
      </c>
    </row>
    <row r="4092" spans="2:4">
      <c r="B4092" s="75">
        <v>43613</v>
      </c>
      <c r="C4092" s="477">
        <v>454.058716</v>
      </c>
      <c r="D4092" s="76">
        <v>10631688</v>
      </c>
    </row>
    <row r="4093" spans="2:4">
      <c r="B4093" s="75">
        <v>43614</v>
      </c>
      <c r="C4093" s="477">
        <v>459.865295</v>
      </c>
      <c r="D4093" s="76">
        <v>4354812</v>
      </c>
    </row>
    <row r="4094" spans="2:4">
      <c r="B4094" s="75">
        <v>43615</v>
      </c>
      <c r="C4094" s="477">
        <v>456.98312399999998</v>
      </c>
      <c r="D4094" s="76">
        <v>4745448</v>
      </c>
    </row>
    <row r="4095" spans="2:4">
      <c r="B4095" s="75">
        <v>43616</v>
      </c>
      <c r="C4095" s="477">
        <v>463.065247</v>
      </c>
      <c r="D4095" s="76">
        <v>4255094</v>
      </c>
    </row>
    <row r="4096" spans="2:4">
      <c r="B4096" s="75">
        <v>43619</v>
      </c>
      <c r="C4096" s="477">
        <v>472.66519199999999</v>
      </c>
      <c r="D4096" s="76">
        <v>3400394</v>
      </c>
    </row>
    <row r="4097" spans="2:4">
      <c r="B4097" s="75">
        <v>43620</v>
      </c>
      <c r="C4097" s="477">
        <v>460.22555499999999</v>
      </c>
      <c r="D4097" s="76">
        <v>4128970</v>
      </c>
    </row>
    <row r="4098" spans="2:4">
      <c r="B4098" s="75">
        <v>43622</v>
      </c>
      <c r="C4098" s="477">
        <v>457.40701300000001</v>
      </c>
      <c r="D4098" s="76">
        <v>4701806</v>
      </c>
    </row>
    <row r="4099" spans="2:4">
      <c r="B4099" s="75">
        <v>43623</v>
      </c>
      <c r="C4099" s="477">
        <v>457.57644699999997</v>
      </c>
      <c r="D4099" s="76">
        <v>3272806</v>
      </c>
    </row>
    <row r="4100" spans="2:4">
      <c r="B4100" s="75">
        <v>43626</v>
      </c>
      <c r="C4100" s="477">
        <v>462.49310300000002</v>
      </c>
      <c r="D4100" s="76">
        <v>2056008</v>
      </c>
    </row>
    <row r="4101" spans="2:4">
      <c r="B4101" s="75">
        <v>43627</v>
      </c>
      <c r="C4101" s="477">
        <v>469.57113600000002</v>
      </c>
      <c r="D4101" s="76">
        <v>6485078</v>
      </c>
    </row>
    <row r="4102" spans="2:4">
      <c r="B4102" s="75">
        <v>43628</v>
      </c>
      <c r="C4102" s="477">
        <v>469.65594499999997</v>
      </c>
      <c r="D4102" s="76">
        <v>3136202</v>
      </c>
    </row>
    <row r="4103" spans="2:4">
      <c r="B4103" s="75">
        <v>43629</v>
      </c>
      <c r="C4103" s="477">
        <v>466.60437000000002</v>
      </c>
      <c r="D4103" s="76">
        <v>3951850</v>
      </c>
    </row>
    <row r="4104" spans="2:4">
      <c r="B4104" s="75">
        <v>43630</v>
      </c>
      <c r="C4104" s="477">
        <v>460.71292099999999</v>
      </c>
      <c r="D4104" s="76">
        <v>3467872</v>
      </c>
    </row>
    <row r="4105" spans="2:4">
      <c r="B4105" s="75">
        <v>43633</v>
      </c>
      <c r="C4105" s="477">
        <v>455.584564</v>
      </c>
      <c r="D4105" s="76">
        <v>2487348</v>
      </c>
    </row>
    <row r="4106" spans="2:4">
      <c r="B4106" s="75">
        <v>43634</v>
      </c>
      <c r="C4106" s="477">
        <v>461.81497200000001</v>
      </c>
      <c r="D4106" s="76">
        <v>1412162</v>
      </c>
    </row>
    <row r="4107" spans="2:4">
      <c r="B4107" s="75">
        <v>43635</v>
      </c>
      <c r="C4107" s="477">
        <v>459.48382600000002</v>
      </c>
      <c r="D4107" s="76">
        <v>2437878</v>
      </c>
    </row>
    <row r="4108" spans="2:4">
      <c r="B4108" s="75">
        <v>43636</v>
      </c>
      <c r="C4108" s="477">
        <v>460.861267</v>
      </c>
      <c r="D4108" s="76">
        <v>1895088</v>
      </c>
    </row>
    <row r="4109" spans="2:4">
      <c r="B4109" s="75">
        <v>43637</v>
      </c>
      <c r="C4109" s="477">
        <v>456.156677</v>
      </c>
      <c r="D4109" s="76">
        <v>4695110</v>
      </c>
    </row>
    <row r="4110" spans="2:4">
      <c r="B4110" s="75">
        <v>43640</v>
      </c>
      <c r="C4110" s="477">
        <v>456.85604899999998</v>
      </c>
      <c r="D4110" s="76">
        <v>1350104</v>
      </c>
    </row>
    <row r="4111" spans="2:4">
      <c r="B4111" s="75">
        <v>43641</v>
      </c>
      <c r="C4111" s="477">
        <v>457.322205</v>
      </c>
      <c r="D4111" s="76">
        <v>2203934</v>
      </c>
    </row>
    <row r="4112" spans="2:4">
      <c r="B4112" s="75">
        <v>43642</v>
      </c>
      <c r="C4112" s="477">
        <v>457.21630900000002</v>
      </c>
      <c r="D4112" s="76">
        <v>3277734</v>
      </c>
    </row>
    <row r="4113" spans="2:4">
      <c r="B4113" s="75">
        <v>43643</v>
      </c>
      <c r="C4113" s="477">
        <v>450.43481400000002</v>
      </c>
      <c r="D4113" s="76">
        <v>2776050</v>
      </c>
    </row>
    <row r="4114" spans="2:4">
      <c r="B4114" s="75">
        <v>43644</v>
      </c>
      <c r="C4114" s="477">
        <v>451.24014299999999</v>
      </c>
      <c r="D4114" s="76">
        <v>2829874</v>
      </c>
    </row>
    <row r="4115" spans="2:4">
      <c r="B4115" s="75">
        <v>43647</v>
      </c>
      <c r="C4115" s="477">
        <v>444.64944500000001</v>
      </c>
      <c r="D4115" s="76">
        <v>2467696</v>
      </c>
    </row>
    <row r="4116" spans="2:4">
      <c r="B4116" s="75">
        <v>43648</v>
      </c>
      <c r="C4116" s="477">
        <v>449.26925699999998</v>
      </c>
      <c r="D4116" s="76">
        <v>2014050</v>
      </c>
    </row>
    <row r="4117" spans="2:4">
      <c r="B4117" s="75">
        <v>43649</v>
      </c>
      <c r="C4117" s="477">
        <v>445.53949</v>
      </c>
      <c r="D4117" s="76">
        <v>1213340</v>
      </c>
    </row>
    <row r="4118" spans="2:4">
      <c r="B4118" s="75">
        <v>43650</v>
      </c>
      <c r="C4118" s="477">
        <v>441.11047400000001</v>
      </c>
      <c r="D4118" s="76">
        <v>2553038</v>
      </c>
    </row>
    <row r="4119" spans="2:4">
      <c r="B4119" s="75">
        <v>43651</v>
      </c>
      <c r="C4119" s="477">
        <v>430.78994799999998</v>
      </c>
      <c r="D4119" s="76">
        <v>2514352</v>
      </c>
    </row>
    <row r="4120" spans="2:4">
      <c r="B4120" s="75">
        <v>43654</v>
      </c>
      <c r="C4120" s="477">
        <v>440.38986199999999</v>
      </c>
      <c r="D4120" s="76">
        <v>4008224</v>
      </c>
    </row>
    <row r="4121" spans="2:4">
      <c r="B4121" s="75">
        <v>43655</v>
      </c>
      <c r="C4121" s="477">
        <v>432.63360599999999</v>
      </c>
      <c r="D4121" s="76">
        <v>3205934</v>
      </c>
    </row>
    <row r="4122" spans="2:4">
      <c r="B4122" s="75">
        <v>43656</v>
      </c>
      <c r="C4122" s="477">
        <v>431.84954800000003</v>
      </c>
      <c r="D4122" s="76">
        <v>1731600</v>
      </c>
    </row>
    <row r="4123" spans="2:4">
      <c r="B4123" s="75">
        <v>43657</v>
      </c>
      <c r="C4123" s="477">
        <v>432.654877</v>
      </c>
      <c r="D4123" s="76">
        <v>1550706</v>
      </c>
    </row>
    <row r="4124" spans="2:4">
      <c r="B4124" s="75">
        <v>43658</v>
      </c>
      <c r="C4124" s="477">
        <v>433.96878099999998</v>
      </c>
      <c r="D4124" s="76">
        <v>2903286</v>
      </c>
    </row>
    <row r="4125" spans="2:4">
      <c r="B4125" s="75">
        <v>43661</v>
      </c>
      <c r="C4125" s="477">
        <v>435.494598</v>
      </c>
      <c r="D4125" s="76">
        <v>2633206</v>
      </c>
    </row>
    <row r="4126" spans="2:4">
      <c r="B4126" s="75">
        <v>43662</v>
      </c>
      <c r="C4126" s="477">
        <v>432.16744999999997</v>
      </c>
      <c r="D4126" s="76">
        <v>3450502</v>
      </c>
    </row>
    <row r="4127" spans="2:4">
      <c r="B4127" s="75">
        <v>43663</v>
      </c>
      <c r="C4127" s="477">
        <v>441.11047400000001</v>
      </c>
      <c r="D4127" s="76">
        <v>2291110</v>
      </c>
    </row>
    <row r="4128" spans="2:4">
      <c r="B4128" s="75">
        <v>43664</v>
      </c>
      <c r="C4128" s="477">
        <v>431.70120200000002</v>
      </c>
      <c r="D4128" s="76">
        <v>2608300</v>
      </c>
    </row>
    <row r="4129" spans="2:4">
      <c r="B4129" s="75">
        <v>43665</v>
      </c>
      <c r="C4129" s="477">
        <v>430.45086700000002</v>
      </c>
      <c r="D4129" s="76">
        <v>2139624</v>
      </c>
    </row>
    <row r="4130" spans="2:4">
      <c r="B4130" s="75">
        <v>43668</v>
      </c>
      <c r="C4130" s="477">
        <v>431.87066700000003</v>
      </c>
      <c r="D4130" s="76">
        <v>1902156</v>
      </c>
    </row>
    <row r="4131" spans="2:4">
      <c r="B4131" s="75">
        <v>43669</v>
      </c>
      <c r="C4131" s="477">
        <v>428.48001099999999</v>
      </c>
      <c r="D4131" s="76">
        <v>2011658</v>
      </c>
    </row>
    <row r="4132" spans="2:4">
      <c r="B4132" s="75">
        <v>43670</v>
      </c>
      <c r="C4132" s="477">
        <v>432.86676</v>
      </c>
      <c r="D4132" s="76">
        <v>2384560</v>
      </c>
    </row>
    <row r="4133" spans="2:4">
      <c r="B4133" s="75">
        <v>43671</v>
      </c>
      <c r="C4133" s="477">
        <v>428.62835699999999</v>
      </c>
      <c r="D4133" s="76">
        <v>6042040</v>
      </c>
    </row>
    <row r="4134" spans="2:4">
      <c r="B4134" s="75">
        <v>43672</v>
      </c>
      <c r="C4134" s="477">
        <v>424.453552</v>
      </c>
      <c r="D4134" s="76">
        <v>2332384</v>
      </c>
    </row>
    <row r="4135" spans="2:4">
      <c r="B4135" s="75">
        <v>43675</v>
      </c>
      <c r="C4135" s="477">
        <v>430.38729899999998</v>
      </c>
      <c r="D4135" s="76">
        <v>1825826</v>
      </c>
    </row>
    <row r="4136" spans="2:4">
      <c r="B4136" s="75">
        <v>43676</v>
      </c>
      <c r="C4136" s="477">
        <v>433.84155299999998</v>
      </c>
      <c r="D4136" s="76">
        <v>2134474</v>
      </c>
    </row>
    <row r="4137" spans="2:4">
      <c r="B4137" s="75">
        <v>43677</v>
      </c>
      <c r="C4137" s="477">
        <v>438.482574</v>
      </c>
      <c r="D4137" s="76">
        <v>3714036</v>
      </c>
    </row>
    <row r="4138" spans="2:4">
      <c r="B4138" s="75">
        <v>43678</v>
      </c>
      <c r="C4138" s="477">
        <v>432.97268700000001</v>
      </c>
      <c r="D4138" s="76">
        <v>3490012</v>
      </c>
    </row>
    <row r="4139" spans="2:4">
      <c r="B4139" s="75">
        <v>43679</v>
      </c>
      <c r="C4139" s="477">
        <v>428.28921500000001</v>
      </c>
      <c r="D4139" s="76">
        <v>3544858</v>
      </c>
    </row>
    <row r="4140" spans="2:4">
      <c r="B4140" s="75">
        <v>43682</v>
      </c>
      <c r="C4140" s="477">
        <v>428.54361</v>
      </c>
      <c r="D4140" s="76">
        <v>2687280</v>
      </c>
    </row>
    <row r="4141" spans="2:4">
      <c r="B4141" s="75">
        <v>43683</v>
      </c>
      <c r="C4141" s="477">
        <v>434.09585600000003</v>
      </c>
      <c r="D4141" s="76">
        <v>3174832</v>
      </c>
    </row>
    <row r="4142" spans="2:4">
      <c r="B4142" s="75">
        <v>43684</v>
      </c>
      <c r="C4142" s="477">
        <v>433.43893400000002</v>
      </c>
      <c r="D4142" s="76">
        <v>3967844</v>
      </c>
    </row>
    <row r="4143" spans="2:4">
      <c r="B4143" s="75">
        <v>43685</v>
      </c>
      <c r="C4143" s="477">
        <v>461.24288899999999</v>
      </c>
      <c r="D4143" s="76">
        <v>12493298</v>
      </c>
    </row>
    <row r="4144" spans="2:4">
      <c r="B4144" s="75">
        <v>43686</v>
      </c>
      <c r="C4144" s="477">
        <v>460.41629</v>
      </c>
      <c r="D4144" s="76">
        <v>5645698</v>
      </c>
    </row>
    <row r="4145" spans="2:4">
      <c r="B4145" s="75">
        <v>43690</v>
      </c>
      <c r="C4145" s="477">
        <v>454.56729100000001</v>
      </c>
      <c r="D4145" s="76">
        <v>2507610</v>
      </c>
    </row>
    <row r="4146" spans="2:4">
      <c r="B4146" s="75">
        <v>43691</v>
      </c>
      <c r="C4146" s="477">
        <v>456.96655299999998</v>
      </c>
      <c r="D4146" s="76">
        <v>2803920</v>
      </c>
    </row>
    <row r="4147" spans="2:4">
      <c r="B4147" s="75">
        <v>43693</v>
      </c>
      <c r="C4147" s="477">
        <v>451.27639799999997</v>
      </c>
      <c r="D4147" s="76">
        <v>3108220</v>
      </c>
    </row>
    <row r="4148" spans="2:4">
      <c r="B4148" s="75">
        <v>43696</v>
      </c>
      <c r="C4148" s="477">
        <v>451.82839999999999</v>
      </c>
      <c r="D4148" s="76">
        <v>1682212</v>
      </c>
    </row>
    <row r="4149" spans="2:4">
      <c r="B4149" s="75">
        <v>43697</v>
      </c>
      <c r="C4149" s="477">
        <v>460.29980499999999</v>
      </c>
      <c r="D4149" s="76">
        <v>4282308</v>
      </c>
    </row>
    <row r="4150" spans="2:4">
      <c r="B4150" s="75">
        <v>43698</v>
      </c>
      <c r="C4150" s="477">
        <v>454.41873199999998</v>
      </c>
      <c r="D4150" s="76">
        <v>2555246</v>
      </c>
    </row>
    <row r="4151" spans="2:4">
      <c r="B4151" s="75">
        <v>43699</v>
      </c>
      <c r="C4151" s="477">
        <v>458.13421599999998</v>
      </c>
      <c r="D4151" s="76">
        <v>2580980</v>
      </c>
    </row>
    <row r="4152" spans="2:4">
      <c r="B4152" s="75">
        <v>43700</v>
      </c>
      <c r="C4152" s="477">
        <v>461.57363900000001</v>
      </c>
      <c r="D4152" s="76">
        <v>3319154</v>
      </c>
    </row>
    <row r="4153" spans="2:4">
      <c r="B4153" s="75">
        <v>43703</v>
      </c>
      <c r="C4153" s="477">
        <v>464.05770899999999</v>
      </c>
      <c r="D4153" s="76">
        <v>2314884</v>
      </c>
    </row>
    <row r="4154" spans="2:4">
      <c r="B4154" s="75">
        <v>43704</v>
      </c>
      <c r="C4154" s="477">
        <v>464.164063</v>
      </c>
      <c r="D4154" s="76">
        <v>6604388</v>
      </c>
    </row>
    <row r="4155" spans="2:4">
      <c r="B4155" s="75">
        <v>43705</v>
      </c>
      <c r="C4155" s="477">
        <v>477.26379400000002</v>
      </c>
      <c r="D4155" s="76">
        <v>6985284</v>
      </c>
    </row>
    <row r="4156" spans="2:4">
      <c r="B4156" s="75">
        <v>43706</v>
      </c>
      <c r="C4156" s="477">
        <v>474.63110399999999</v>
      </c>
      <c r="D4156" s="76">
        <v>2948038</v>
      </c>
    </row>
    <row r="4157" spans="2:4">
      <c r="B4157" s="75">
        <v>43707</v>
      </c>
      <c r="C4157" s="477">
        <v>467.24246199999999</v>
      </c>
      <c r="D4157" s="76">
        <v>6738070</v>
      </c>
    </row>
    <row r="4158" spans="2:4">
      <c r="B4158" s="75">
        <v>43711</v>
      </c>
      <c r="C4158" s="477">
        <v>470.63955700000002</v>
      </c>
      <c r="D4158" s="76">
        <v>4086894</v>
      </c>
    </row>
    <row r="4159" spans="2:4">
      <c r="B4159" s="75">
        <v>43712</v>
      </c>
      <c r="C4159" s="477">
        <v>477.98571800000002</v>
      </c>
      <c r="D4159" s="76">
        <v>2425690</v>
      </c>
    </row>
    <row r="4160" spans="2:4">
      <c r="B4160" s="75">
        <v>43713</v>
      </c>
      <c r="C4160" s="477">
        <v>472.168091</v>
      </c>
      <c r="D4160" s="76">
        <v>2775294</v>
      </c>
    </row>
    <row r="4161" spans="2:4">
      <c r="B4161" s="75">
        <v>43714</v>
      </c>
      <c r="C4161" s="477">
        <v>467.263824</v>
      </c>
      <c r="D4161" s="76">
        <v>2075686</v>
      </c>
    </row>
    <row r="4162" spans="2:4">
      <c r="B4162" s="75">
        <v>43717</v>
      </c>
      <c r="C4162" s="477">
        <v>460.46972699999998</v>
      </c>
      <c r="D4162" s="76">
        <v>3521728</v>
      </c>
    </row>
    <row r="4163" spans="2:4">
      <c r="B4163" s="75">
        <v>43719</v>
      </c>
      <c r="C4163" s="477">
        <v>449.13198899999998</v>
      </c>
      <c r="D4163" s="76">
        <v>5325506</v>
      </c>
    </row>
    <row r="4164" spans="2:4">
      <c r="B4164" s="75">
        <v>43720</v>
      </c>
      <c r="C4164" s="477">
        <v>447.94305400000002</v>
      </c>
      <c r="D4164" s="76">
        <v>4064734</v>
      </c>
    </row>
    <row r="4165" spans="2:4">
      <c r="B4165" s="75">
        <v>43721</v>
      </c>
      <c r="C4165" s="477">
        <v>453.71798699999999</v>
      </c>
      <c r="D4165" s="76">
        <v>3091588</v>
      </c>
    </row>
    <row r="4166" spans="2:4">
      <c r="B4166" s="75">
        <v>43724</v>
      </c>
      <c r="C4166" s="477">
        <v>454.3125</v>
      </c>
      <c r="D4166" s="76">
        <v>3888868</v>
      </c>
    </row>
    <row r="4167" spans="2:4">
      <c r="B4167" s="75">
        <v>43725</v>
      </c>
      <c r="C4167" s="477">
        <v>448.346405</v>
      </c>
      <c r="D4167" s="76">
        <v>3815108</v>
      </c>
    </row>
    <row r="4168" spans="2:4">
      <c r="B4168" s="75">
        <v>43726</v>
      </c>
      <c r="C4168" s="477">
        <v>449.45040899999998</v>
      </c>
      <c r="D4168" s="76">
        <v>2572672</v>
      </c>
    </row>
    <row r="4169" spans="2:4">
      <c r="B4169" s="75">
        <v>43727</v>
      </c>
      <c r="C4169" s="477">
        <v>445.671356</v>
      </c>
      <c r="D4169" s="76">
        <v>3762272</v>
      </c>
    </row>
    <row r="4170" spans="2:4">
      <c r="B4170" s="75">
        <v>43728</v>
      </c>
      <c r="C4170" s="477">
        <v>445.48022500000002</v>
      </c>
      <c r="D4170" s="76">
        <v>5736082</v>
      </c>
    </row>
    <row r="4171" spans="2:4">
      <c r="B4171" s="75">
        <v>43731</v>
      </c>
      <c r="C4171" s="477">
        <v>438.60125699999998</v>
      </c>
      <c r="D4171" s="76">
        <v>4733492</v>
      </c>
    </row>
    <row r="4172" spans="2:4">
      <c r="B4172" s="75">
        <v>43732</v>
      </c>
      <c r="C4172" s="477">
        <v>444.758331</v>
      </c>
      <c r="D4172" s="76">
        <v>5614452</v>
      </c>
    </row>
    <row r="4173" spans="2:4">
      <c r="B4173" s="75">
        <v>43733</v>
      </c>
      <c r="C4173" s="477">
        <v>447.49722300000002</v>
      </c>
      <c r="D4173" s="76">
        <v>4312820</v>
      </c>
    </row>
    <row r="4174" spans="2:4">
      <c r="B4174" s="75">
        <v>43734</v>
      </c>
      <c r="C4174" s="477">
        <v>443.80291699999998</v>
      </c>
      <c r="D4174" s="76">
        <v>6062076</v>
      </c>
    </row>
    <row r="4175" spans="2:4">
      <c r="B4175" s="75">
        <v>43735</v>
      </c>
      <c r="C4175" s="477">
        <v>442.06189000000001</v>
      </c>
      <c r="D4175" s="76">
        <v>4458334</v>
      </c>
    </row>
    <row r="4176" spans="2:4">
      <c r="B4176" s="75">
        <v>43738</v>
      </c>
      <c r="C4176" s="477">
        <v>458.85604899999998</v>
      </c>
      <c r="D4176" s="76">
        <v>8559586</v>
      </c>
    </row>
    <row r="4177" spans="2:4">
      <c r="B4177" s="75">
        <v>43739</v>
      </c>
      <c r="C4177" s="477">
        <v>449.917664</v>
      </c>
      <c r="D4177" s="76">
        <v>4190696</v>
      </c>
    </row>
    <row r="4178" spans="2:4">
      <c r="B4178" s="75">
        <v>43741</v>
      </c>
      <c r="C4178" s="477">
        <v>457.24246199999999</v>
      </c>
      <c r="D4178" s="76">
        <v>3435302</v>
      </c>
    </row>
    <row r="4179" spans="2:4">
      <c r="B4179" s="75">
        <v>43742</v>
      </c>
      <c r="C4179" s="477">
        <v>458.21920799999998</v>
      </c>
      <c r="D4179" s="76">
        <v>2694188</v>
      </c>
    </row>
    <row r="4180" spans="2:4">
      <c r="B4180" s="75">
        <v>43745</v>
      </c>
      <c r="C4180" s="477">
        <v>456.223297</v>
      </c>
      <c r="D4180" s="76">
        <v>1910498</v>
      </c>
    </row>
    <row r="4181" spans="2:4">
      <c r="B4181" s="75">
        <v>43747</v>
      </c>
      <c r="C4181" s="477">
        <v>446.32946800000002</v>
      </c>
      <c r="D4181" s="76">
        <v>3750540</v>
      </c>
    </row>
    <row r="4182" spans="2:4">
      <c r="B4182" s="75">
        <v>43748</v>
      </c>
      <c r="C4182" s="477">
        <v>451.59484900000001</v>
      </c>
      <c r="D4182" s="76">
        <v>2707552</v>
      </c>
    </row>
    <row r="4183" spans="2:4">
      <c r="B4183" s="75">
        <v>43749</v>
      </c>
      <c r="C4183" s="477">
        <v>458.38891599999999</v>
      </c>
      <c r="D4183" s="76">
        <v>4312780</v>
      </c>
    </row>
    <row r="4184" spans="2:4">
      <c r="B4184" s="75">
        <v>43752</v>
      </c>
      <c r="C4184" s="477">
        <v>461.488831</v>
      </c>
      <c r="D4184" s="76">
        <v>2781204</v>
      </c>
    </row>
    <row r="4185" spans="2:4">
      <c r="B4185" s="75">
        <v>43753</v>
      </c>
      <c r="C4185" s="477">
        <v>460.51211499999999</v>
      </c>
      <c r="D4185" s="76">
        <v>3002070</v>
      </c>
    </row>
    <row r="4186" spans="2:4">
      <c r="B4186" s="75">
        <v>43754</v>
      </c>
      <c r="C4186" s="477">
        <v>467.476135</v>
      </c>
      <c r="D4186" s="76">
        <v>3018788</v>
      </c>
    </row>
    <row r="4187" spans="2:4">
      <c r="B4187" s="75">
        <v>43755</v>
      </c>
      <c r="C4187" s="477">
        <v>464.14267000000001</v>
      </c>
      <c r="D4187" s="76">
        <v>1552278</v>
      </c>
    </row>
    <row r="4188" spans="2:4">
      <c r="B4188" s="75">
        <v>43756</v>
      </c>
      <c r="C4188" s="477">
        <v>465.183044</v>
      </c>
      <c r="D4188" s="76">
        <v>1647630</v>
      </c>
    </row>
    <row r="4189" spans="2:4">
      <c r="B4189" s="75">
        <v>43760</v>
      </c>
      <c r="C4189" s="477">
        <v>451.99826000000002</v>
      </c>
      <c r="D4189" s="76">
        <v>5502486</v>
      </c>
    </row>
    <row r="4190" spans="2:4">
      <c r="B4190" s="75">
        <v>43761</v>
      </c>
      <c r="C4190" s="477">
        <v>465.03448500000002</v>
      </c>
      <c r="D4190" s="76">
        <v>7829074</v>
      </c>
    </row>
    <row r="4191" spans="2:4">
      <c r="B4191" s="75">
        <v>43762</v>
      </c>
      <c r="C4191" s="477">
        <v>475.18316700000003</v>
      </c>
      <c r="D4191" s="76">
        <v>13502160</v>
      </c>
    </row>
    <row r="4192" spans="2:4">
      <c r="B4192" s="75">
        <v>43763</v>
      </c>
      <c r="C4192" s="477">
        <v>481.55267300000003</v>
      </c>
      <c r="D4192" s="76">
        <v>4587220</v>
      </c>
    </row>
    <row r="4193" spans="2:4">
      <c r="B4193" s="75">
        <v>43765</v>
      </c>
      <c r="C4193" s="477">
        <v>480.04516599999999</v>
      </c>
      <c r="D4193" s="76">
        <v>303910</v>
      </c>
    </row>
    <row r="4194" spans="2:4">
      <c r="B4194" s="75">
        <v>43767</v>
      </c>
      <c r="C4194" s="477">
        <v>483.97299199999998</v>
      </c>
      <c r="D4194" s="76">
        <v>3218206</v>
      </c>
    </row>
    <row r="4195" spans="2:4">
      <c r="B4195" s="75">
        <v>43768</v>
      </c>
      <c r="C4195" s="477">
        <v>486.945404</v>
      </c>
      <c r="D4195" s="76">
        <v>2441752</v>
      </c>
    </row>
    <row r="4196" spans="2:4">
      <c r="B4196" s="75">
        <v>43769</v>
      </c>
      <c r="C4196" s="477">
        <v>494.602081</v>
      </c>
      <c r="D4196" s="76">
        <v>5848998</v>
      </c>
    </row>
    <row r="4197" spans="2:4">
      <c r="B4197" s="75">
        <v>43770</v>
      </c>
      <c r="C4197" s="477">
        <v>490.029358</v>
      </c>
      <c r="D4197" s="76">
        <v>2131710</v>
      </c>
    </row>
    <row r="4198" spans="2:4">
      <c r="B4198" s="75">
        <v>43773</v>
      </c>
      <c r="C4198" s="477">
        <v>491.68832400000002</v>
      </c>
      <c r="D4198" s="76">
        <v>3022168</v>
      </c>
    </row>
    <row r="4199" spans="2:4">
      <c r="B4199" s="75">
        <v>43774</v>
      </c>
      <c r="C4199" s="477">
        <v>492.87936400000001</v>
      </c>
      <c r="D4199" s="76">
        <v>2878100</v>
      </c>
    </row>
    <row r="4200" spans="2:4">
      <c r="B4200" s="75">
        <v>43775</v>
      </c>
      <c r="C4200" s="477">
        <v>488.47674599999999</v>
      </c>
      <c r="D4200" s="76">
        <v>4576658</v>
      </c>
    </row>
    <row r="4201" spans="2:4">
      <c r="B4201" s="75">
        <v>43776</v>
      </c>
      <c r="C4201" s="477">
        <v>488.51925699999998</v>
      </c>
      <c r="D4201" s="76">
        <v>2538638</v>
      </c>
    </row>
    <row r="4202" spans="2:4">
      <c r="B4202" s="75">
        <v>43777</v>
      </c>
      <c r="C4202" s="477">
        <v>489.22103900000002</v>
      </c>
      <c r="D4202" s="76">
        <v>4026580</v>
      </c>
    </row>
    <row r="4203" spans="2:4">
      <c r="B4203" s="75">
        <v>43780</v>
      </c>
      <c r="C4203" s="477">
        <v>487.45571899999999</v>
      </c>
      <c r="D4203" s="76">
        <v>1906640</v>
      </c>
    </row>
    <row r="4204" spans="2:4">
      <c r="B4204" s="75">
        <v>43782</v>
      </c>
      <c r="C4204" s="477">
        <v>484.32925399999999</v>
      </c>
      <c r="D4204" s="76">
        <v>3378350</v>
      </c>
    </row>
    <row r="4205" spans="2:4">
      <c r="B4205" s="75">
        <v>43783</v>
      </c>
      <c r="C4205" s="477">
        <v>488.24273699999998</v>
      </c>
      <c r="D4205" s="76">
        <v>2540924</v>
      </c>
    </row>
    <row r="4206" spans="2:4">
      <c r="B4206" s="75">
        <v>43784</v>
      </c>
      <c r="C4206" s="477">
        <v>485.90316799999999</v>
      </c>
      <c r="D4206" s="76">
        <v>3061712</v>
      </c>
    </row>
    <row r="4207" spans="2:4">
      <c r="B4207" s="75">
        <v>43787</v>
      </c>
      <c r="C4207" s="477">
        <v>485.39273100000003</v>
      </c>
      <c r="D4207" s="76">
        <v>2484314</v>
      </c>
    </row>
    <row r="4208" spans="2:4">
      <c r="B4208" s="75">
        <v>43788</v>
      </c>
      <c r="C4208" s="477">
        <v>482.64904799999999</v>
      </c>
      <c r="D4208" s="76">
        <v>2365020</v>
      </c>
    </row>
    <row r="4209" spans="2:4">
      <c r="B4209" s="75">
        <v>43789</v>
      </c>
      <c r="C4209" s="477">
        <v>481.86227400000001</v>
      </c>
      <c r="D4209" s="76">
        <v>2225036</v>
      </c>
    </row>
    <row r="4210" spans="2:4">
      <c r="B4210" s="75">
        <v>43790</v>
      </c>
      <c r="C4210" s="477">
        <v>483.47857699999997</v>
      </c>
      <c r="D4210" s="76">
        <v>3876184</v>
      </c>
    </row>
    <row r="4211" spans="2:4">
      <c r="B4211" s="75">
        <v>43791</v>
      </c>
      <c r="C4211" s="477">
        <v>474.18420400000002</v>
      </c>
      <c r="D4211" s="76">
        <v>2597928</v>
      </c>
    </row>
    <row r="4212" spans="2:4">
      <c r="B4212" s="75">
        <v>43794</v>
      </c>
      <c r="C4212" s="477">
        <v>478.438019</v>
      </c>
      <c r="D4212" s="76">
        <v>1693202</v>
      </c>
    </row>
    <row r="4213" spans="2:4">
      <c r="B4213" s="75">
        <v>43795</v>
      </c>
      <c r="C4213" s="477">
        <v>471.33422899999999</v>
      </c>
      <c r="D4213" s="76">
        <v>6459924</v>
      </c>
    </row>
    <row r="4214" spans="2:4">
      <c r="B4214" s="75">
        <v>43796</v>
      </c>
      <c r="C4214" s="477">
        <v>479.92669699999999</v>
      </c>
      <c r="D4214" s="76">
        <v>3354312</v>
      </c>
    </row>
    <row r="4215" spans="2:4">
      <c r="B4215" s="75">
        <v>43797</v>
      </c>
      <c r="C4215" s="477">
        <v>481.79846199999997</v>
      </c>
      <c r="D4215" s="76">
        <v>2413116</v>
      </c>
    </row>
    <row r="4216" spans="2:4">
      <c r="B4216" s="75">
        <v>43798</v>
      </c>
      <c r="C4216" s="477">
        <v>479.67156999999997</v>
      </c>
      <c r="D4216" s="76">
        <v>2387702</v>
      </c>
    </row>
    <row r="4217" spans="2:4">
      <c r="B4217" s="75">
        <v>43801</v>
      </c>
      <c r="C4217" s="477">
        <v>478.67184400000002</v>
      </c>
      <c r="D4217" s="76">
        <v>2995916</v>
      </c>
    </row>
    <row r="4218" spans="2:4">
      <c r="B4218" s="75">
        <v>43802</v>
      </c>
      <c r="C4218" s="477">
        <v>478.35287499999998</v>
      </c>
      <c r="D4218" s="76">
        <v>3567662</v>
      </c>
    </row>
    <row r="4219" spans="2:4">
      <c r="B4219" s="75">
        <v>43803</v>
      </c>
      <c r="C4219" s="477">
        <v>478.75704999999999</v>
      </c>
      <c r="D4219" s="76">
        <v>5903136</v>
      </c>
    </row>
    <row r="4220" spans="2:4">
      <c r="B4220" s="75">
        <v>43804</v>
      </c>
      <c r="C4220" s="477">
        <v>477.18310500000001</v>
      </c>
      <c r="D4220" s="76">
        <v>2683884</v>
      </c>
    </row>
    <row r="4221" spans="2:4">
      <c r="B4221" s="75">
        <v>43805</v>
      </c>
      <c r="C4221" s="477">
        <v>476.67248499999999</v>
      </c>
      <c r="D4221" s="76">
        <v>1659752</v>
      </c>
    </row>
    <row r="4222" spans="2:4">
      <c r="B4222" s="75">
        <v>43808</v>
      </c>
      <c r="C4222" s="477">
        <v>469.65390000000002</v>
      </c>
      <c r="D4222" s="76">
        <v>2192234</v>
      </c>
    </row>
    <row r="4223" spans="2:4">
      <c r="B4223" s="75">
        <v>43809</v>
      </c>
      <c r="C4223" s="477">
        <v>463.18829299999999</v>
      </c>
      <c r="D4223" s="76">
        <v>1628853</v>
      </c>
    </row>
    <row r="4224" spans="2:4">
      <c r="B4224" s="75">
        <v>43810</v>
      </c>
      <c r="C4224" s="477">
        <v>462.63531499999999</v>
      </c>
      <c r="D4224" s="76">
        <v>2387958</v>
      </c>
    </row>
    <row r="4225" spans="2:4">
      <c r="B4225" s="75">
        <v>43811</v>
      </c>
      <c r="C4225" s="477">
        <v>456.297302</v>
      </c>
      <c r="D4225" s="76">
        <v>2061911</v>
      </c>
    </row>
    <row r="4226" spans="2:4">
      <c r="B4226" s="75">
        <v>43812</v>
      </c>
      <c r="C4226" s="477">
        <v>462.082336</v>
      </c>
      <c r="D4226" s="76">
        <v>2889796</v>
      </c>
    </row>
    <row r="4227" spans="2:4">
      <c r="B4227" s="75">
        <v>43815</v>
      </c>
      <c r="C4227" s="477">
        <v>469.781586</v>
      </c>
      <c r="D4227" s="76">
        <v>4590144</v>
      </c>
    </row>
    <row r="4228" spans="2:4">
      <c r="B4228" s="75">
        <v>43816</v>
      </c>
      <c r="C4228" s="477">
        <v>474.50323500000002</v>
      </c>
      <c r="D4228" s="76">
        <v>3852266</v>
      </c>
    </row>
    <row r="4229" spans="2:4">
      <c r="B4229" s="75">
        <v>43817</v>
      </c>
      <c r="C4229" s="477">
        <v>480.41589399999998</v>
      </c>
      <c r="D4229" s="76">
        <v>4618387</v>
      </c>
    </row>
    <row r="4230" spans="2:4">
      <c r="B4230" s="75">
        <v>43818</v>
      </c>
      <c r="C4230" s="477">
        <v>484.49963400000001</v>
      </c>
      <c r="D4230" s="76">
        <v>3465644</v>
      </c>
    </row>
    <row r="4231" spans="2:4">
      <c r="B4231" s="75">
        <v>43819</v>
      </c>
      <c r="C4231" s="477">
        <v>484.83984400000003</v>
      </c>
      <c r="D4231" s="76">
        <v>3135806</v>
      </c>
    </row>
    <row r="4232" spans="2:4">
      <c r="B4232" s="75">
        <v>43822</v>
      </c>
      <c r="C4232" s="477">
        <v>485.73306300000002</v>
      </c>
      <c r="D4232" s="76">
        <v>1591463</v>
      </c>
    </row>
    <row r="4233" spans="2:4">
      <c r="B4233" s="75">
        <v>43823</v>
      </c>
      <c r="C4233" s="477">
        <v>476.88540599999999</v>
      </c>
      <c r="D4233" s="76">
        <v>2354963</v>
      </c>
    </row>
    <row r="4234" spans="2:4">
      <c r="B4234" s="75">
        <v>43825</v>
      </c>
      <c r="C4234" s="477">
        <v>476.84283399999998</v>
      </c>
      <c r="D4234" s="76">
        <v>1848547</v>
      </c>
    </row>
    <row r="4235" spans="2:4">
      <c r="B4235" s="75">
        <v>43826</v>
      </c>
      <c r="C4235" s="477">
        <v>482.84054600000002</v>
      </c>
      <c r="D4235" s="76">
        <v>2786795</v>
      </c>
    </row>
    <row r="4236" spans="2:4">
      <c r="B4236" s="75">
        <v>43829</v>
      </c>
      <c r="C4236" s="477">
        <v>484.32925399999999</v>
      </c>
      <c r="D4236" s="76">
        <v>1800754</v>
      </c>
    </row>
    <row r="4237" spans="2:4">
      <c r="B4237" s="75">
        <v>43830</v>
      </c>
      <c r="C4237" s="477">
        <v>483.30841099999998</v>
      </c>
      <c r="D4237" s="76">
        <v>1838808</v>
      </c>
    </row>
    <row r="4238" spans="2:4">
      <c r="B4238" s="75">
        <v>43831</v>
      </c>
      <c r="C4238" s="477">
        <v>486.58389299999999</v>
      </c>
      <c r="D4238" s="76">
        <v>918373</v>
      </c>
    </row>
    <row r="4239" spans="2:4">
      <c r="B4239" s="75">
        <v>43832</v>
      </c>
      <c r="C4239" s="477">
        <v>487.94491599999998</v>
      </c>
      <c r="D4239" s="76">
        <v>1075642</v>
      </c>
    </row>
    <row r="4240" spans="2:4">
      <c r="B4240" s="75">
        <v>43833</v>
      </c>
      <c r="C4240" s="477">
        <v>497.72857699999997</v>
      </c>
      <c r="D4240" s="76">
        <v>3269446</v>
      </c>
    </row>
    <row r="4241" spans="2:4">
      <c r="B4241" s="75">
        <v>43836</v>
      </c>
      <c r="C4241" s="477">
        <v>495.13382000000001</v>
      </c>
      <c r="D4241" s="76">
        <v>3589985</v>
      </c>
    </row>
    <row r="4242" spans="2:4">
      <c r="B4242" s="75">
        <v>43837</v>
      </c>
      <c r="C4242" s="477">
        <v>497.04797400000001</v>
      </c>
      <c r="D4242" s="76">
        <v>3179728</v>
      </c>
    </row>
    <row r="4243" spans="2:4">
      <c r="B4243" s="75">
        <v>43838</v>
      </c>
      <c r="C4243" s="477">
        <v>498.32415800000001</v>
      </c>
      <c r="D4243" s="76">
        <v>3593096</v>
      </c>
    </row>
    <row r="4244" spans="2:4">
      <c r="B4244" s="75">
        <v>43839</v>
      </c>
      <c r="C4244" s="477">
        <v>493.68756100000002</v>
      </c>
      <c r="D4244" s="76">
        <v>2313648</v>
      </c>
    </row>
    <row r="4245" spans="2:4">
      <c r="B4245" s="75">
        <v>43840</v>
      </c>
      <c r="C4245" s="477">
        <v>493.73010299999999</v>
      </c>
      <c r="D4245" s="76">
        <v>2049636</v>
      </c>
    </row>
    <row r="4246" spans="2:4">
      <c r="B4246" s="75">
        <v>43843</v>
      </c>
      <c r="C4246" s="477">
        <v>498.96218900000002</v>
      </c>
      <c r="D4246" s="76">
        <v>4096054</v>
      </c>
    </row>
    <row r="4247" spans="2:4">
      <c r="B4247" s="75">
        <v>43844</v>
      </c>
      <c r="C4247" s="477">
        <v>505.597961</v>
      </c>
      <c r="D4247" s="76">
        <v>3395378</v>
      </c>
    </row>
    <row r="4248" spans="2:4">
      <c r="B4248" s="75">
        <v>43845</v>
      </c>
      <c r="C4248" s="477">
        <v>506.83148199999999</v>
      </c>
      <c r="D4248" s="76">
        <v>2348102</v>
      </c>
    </row>
    <row r="4249" spans="2:4">
      <c r="B4249" s="75">
        <v>43846</v>
      </c>
      <c r="C4249" s="477">
        <v>504.70468099999999</v>
      </c>
      <c r="D4249" s="76">
        <v>2107442</v>
      </c>
    </row>
    <row r="4250" spans="2:4">
      <c r="B4250" s="75">
        <v>43847</v>
      </c>
      <c r="C4250" s="477">
        <v>509.426331</v>
      </c>
      <c r="D4250" s="76">
        <v>4555694</v>
      </c>
    </row>
    <row r="4251" spans="2:4">
      <c r="B4251" s="75">
        <v>43850</v>
      </c>
      <c r="C4251" s="477">
        <v>501.30166600000001</v>
      </c>
      <c r="D4251" s="76">
        <v>10272118</v>
      </c>
    </row>
    <row r="4252" spans="2:4">
      <c r="B4252" s="75">
        <v>43851</v>
      </c>
      <c r="C4252" s="477">
        <v>496.877747</v>
      </c>
      <c r="D4252" s="76">
        <v>2640668</v>
      </c>
    </row>
    <row r="4253" spans="2:4">
      <c r="B4253" s="75">
        <v>43852</v>
      </c>
      <c r="C4253" s="477">
        <v>502.49279799999999</v>
      </c>
      <c r="D4253" s="76">
        <v>4402650</v>
      </c>
    </row>
    <row r="4254" spans="2:4">
      <c r="B4254" s="75">
        <v>43853</v>
      </c>
      <c r="C4254" s="477">
        <v>509.55407700000001</v>
      </c>
      <c r="D4254" s="76">
        <v>6089397</v>
      </c>
    </row>
    <row r="4255" spans="2:4">
      <c r="B4255" s="75">
        <v>43854</v>
      </c>
      <c r="C4255" s="477">
        <v>518.73016399999995</v>
      </c>
      <c r="D4255" s="76">
        <v>3551260</v>
      </c>
    </row>
    <row r="4256" spans="2:4">
      <c r="B4256" s="75">
        <v>43857</v>
      </c>
      <c r="C4256" s="477">
        <v>515.87048300000004</v>
      </c>
      <c r="D4256" s="76">
        <v>2450421</v>
      </c>
    </row>
    <row r="4257" spans="2:4">
      <c r="B4257" s="75">
        <v>43858</v>
      </c>
      <c r="C4257" s="477">
        <v>513.39520300000004</v>
      </c>
      <c r="D4257" s="76">
        <v>5330709</v>
      </c>
    </row>
    <row r="4258" spans="2:4">
      <c r="B4258" s="75">
        <v>43859</v>
      </c>
      <c r="C4258" s="477">
        <v>519.71179199999995</v>
      </c>
      <c r="D4258" s="76">
        <v>4281329</v>
      </c>
    </row>
    <row r="4259" spans="2:4">
      <c r="B4259" s="75">
        <v>43860</v>
      </c>
      <c r="C4259" s="477">
        <v>518.85827600000005</v>
      </c>
      <c r="D4259" s="76">
        <v>3334901</v>
      </c>
    </row>
    <row r="4260" spans="2:4">
      <c r="B4260" s="75">
        <v>43861</v>
      </c>
      <c r="C4260" s="477">
        <v>504.81668100000002</v>
      </c>
      <c r="D4260" s="76">
        <v>3590768</v>
      </c>
    </row>
    <row r="4261" spans="2:4">
      <c r="B4261" s="75">
        <v>43864</v>
      </c>
      <c r="C4261" s="477">
        <v>494.31720000000001</v>
      </c>
      <c r="D4261" s="76">
        <v>4024193</v>
      </c>
    </row>
    <row r="4262" spans="2:4">
      <c r="B4262" s="75">
        <v>43865</v>
      </c>
      <c r="C4262" s="477">
        <v>500.63385</v>
      </c>
      <c r="D4262" s="76">
        <v>3246094</v>
      </c>
    </row>
    <row r="4263" spans="2:4">
      <c r="B4263" s="75">
        <v>43866</v>
      </c>
      <c r="C4263" s="477">
        <v>508.40167200000002</v>
      </c>
      <c r="D4263" s="76">
        <v>3006324</v>
      </c>
    </row>
    <row r="4264" spans="2:4">
      <c r="B4264" s="75">
        <v>43867</v>
      </c>
      <c r="C4264" s="477">
        <v>511.90142800000001</v>
      </c>
      <c r="D4264" s="76">
        <v>4704968</v>
      </c>
    </row>
    <row r="4265" spans="2:4">
      <c r="B4265" s="75">
        <v>43868</v>
      </c>
      <c r="C4265" s="477">
        <v>518.73016399999995</v>
      </c>
      <c r="D4265" s="76">
        <v>2865379</v>
      </c>
    </row>
    <row r="4266" spans="2:4">
      <c r="B4266" s="75">
        <v>43871</v>
      </c>
      <c r="C4266" s="477">
        <v>516.34002699999996</v>
      </c>
      <c r="D4266" s="76">
        <v>2286213</v>
      </c>
    </row>
    <row r="4267" spans="2:4">
      <c r="B4267" s="75">
        <v>43872</v>
      </c>
      <c r="C4267" s="477">
        <v>521.24816899999996</v>
      </c>
      <c r="D4267" s="76">
        <v>2458748</v>
      </c>
    </row>
    <row r="4268" spans="2:4">
      <c r="B4268" s="75">
        <v>43873</v>
      </c>
      <c r="C4268" s="477">
        <v>524.19311500000003</v>
      </c>
      <c r="D4268" s="76">
        <v>4873027</v>
      </c>
    </row>
    <row r="4269" spans="2:4">
      <c r="B4269" s="75">
        <v>43874</v>
      </c>
      <c r="C4269" s="477">
        <v>522.78472899999997</v>
      </c>
      <c r="D4269" s="76">
        <v>2090363</v>
      </c>
    </row>
    <row r="4270" spans="2:4">
      <c r="B4270" s="75">
        <v>43875</v>
      </c>
      <c r="C4270" s="477">
        <v>530.63769500000001</v>
      </c>
      <c r="D4270" s="76">
        <v>3650630</v>
      </c>
    </row>
    <row r="4271" spans="2:4">
      <c r="B4271" s="75">
        <v>43878</v>
      </c>
      <c r="C4271" s="477">
        <v>523.63824499999998</v>
      </c>
      <c r="D4271" s="76">
        <v>2190578</v>
      </c>
    </row>
    <row r="4272" spans="2:4">
      <c r="B4272" s="75">
        <v>43879</v>
      </c>
      <c r="C4272" s="477">
        <v>518.17523200000005</v>
      </c>
      <c r="D4272" s="76">
        <v>5237465</v>
      </c>
    </row>
    <row r="4273" spans="2:4">
      <c r="B4273" s="75">
        <v>43880</v>
      </c>
      <c r="C4273" s="477">
        <v>517.06567399999994</v>
      </c>
      <c r="D4273" s="76">
        <v>3799862</v>
      </c>
    </row>
    <row r="4274" spans="2:4">
      <c r="B4274" s="75">
        <v>43881</v>
      </c>
      <c r="C4274" s="477">
        <v>519.02886999999998</v>
      </c>
      <c r="D4274" s="76">
        <v>4820313</v>
      </c>
    </row>
    <row r="4275" spans="2:4">
      <c r="B4275" s="75">
        <v>43885</v>
      </c>
      <c r="C4275" s="477">
        <v>508.01754799999998</v>
      </c>
      <c r="D4275" s="76">
        <v>4070143</v>
      </c>
    </row>
    <row r="4276" spans="2:4">
      <c r="B4276" s="75">
        <v>43886</v>
      </c>
      <c r="C4276" s="477">
        <v>497.17687999999998</v>
      </c>
      <c r="D4276" s="76">
        <v>5525575</v>
      </c>
    </row>
    <row r="4277" spans="2:4">
      <c r="B4277" s="75">
        <v>43887</v>
      </c>
      <c r="C4277" s="477">
        <v>498.158478</v>
      </c>
      <c r="D4277" s="76">
        <v>5460070</v>
      </c>
    </row>
    <row r="4278" spans="2:4">
      <c r="B4278" s="75">
        <v>43888</v>
      </c>
      <c r="C4278" s="477">
        <v>489.153076</v>
      </c>
      <c r="D4278" s="76">
        <v>4078174</v>
      </c>
    </row>
    <row r="4279" spans="2:4">
      <c r="B4279" s="75">
        <v>43889</v>
      </c>
      <c r="C4279" s="477">
        <v>456.11889600000001</v>
      </c>
      <c r="D4279" s="76">
        <v>7894806</v>
      </c>
    </row>
    <row r="4280" spans="2:4">
      <c r="B4280" s="75">
        <v>43892</v>
      </c>
      <c r="C4280" s="477">
        <v>469.22167999999999</v>
      </c>
      <c r="D4280" s="76">
        <v>8175982</v>
      </c>
    </row>
    <row r="4281" spans="2:4">
      <c r="B4281" s="75">
        <v>43893</v>
      </c>
      <c r="C4281" s="477">
        <v>482.32427999999999</v>
      </c>
      <c r="D4281" s="76">
        <v>4682284</v>
      </c>
    </row>
    <row r="4282" spans="2:4">
      <c r="B4282" s="75">
        <v>43894</v>
      </c>
      <c r="C4282" s="477">
        <v>480.65972900000003</v>
      </c>
      <c r="D4282" s="76">
        <v>5175180</v>
      </c>
    </row>
    <row r="4283" spans="2:4">
      <c r="B4283" s="75">
        <v>43895</v>
      </c>
      <c r="C4283" s="477">
        <v>492.01263399999999</v>
      </c>
      <c r="D4283" s="76">
        <v>6061347</v>
      </c>
    </row>
    <row r="4284" spans="2:4">
      <c r="B4284" s="75">
        <v>43896</v>
      </c>
      <c r="C4284" s="477">
        <v>483.30581699999999</v>
      </c>
      <c r="D4284" s="76">
        <v>3288548</v>
      </c>
    </row>
    <row r="4285" spans="2:4">
      <c r="B4285" s="75">
        <v>43899</v>
      </c>
      <c r="C4285" s="477">
        <v>461.32586700000002</v>
      </c>
      <c r="D4285" s="76">
        <v>3699776</v>
      </c>
    </row>
    <row r="4286" spans="2:4">
      <c r="B4286" s="75">
        <v>43901</v>
      </c>
      <c r="C4286" s="477">
        <v>458.21014400000001</v>
      </c>
      <c r="D4286" s="76">
        <v>4850031</v>
      </c>
    </row>
    <row r="4287" spans="2:4">
      <c r="B4287" s="75">
        <v>43902</v>
      </c>
      <c r="C4287" s="477">
        <v>421.12136800000002</v>
      </c>
      <c r="D4287" s="76">
        <v>5321388</v>
      </c>
    </row>
    <row r="4288" spans="2:4">
      <c r="B4288" s="75">
        <v>43903</v>
      </c>
      <c r="C4288" s="477">
        <v>420.73724399999998</v>
      </c>
      <c r="D4288" s="76">
        <v>6859998</v>
      </c>
    </row>
    <row r="4289" spans="2:4">
      <c r="B4289" s="75">
        <v>43906</v>
      </c>
      <c r="C4289" s="477">
        <v>384.71560699999998</v>
      </c>
      <c r="D4289" s="76">
        <v>5281571</v>
      </c>
    </row>
    <row r="4290" spans="2:4">
      <c r="B4290" s="75">
        <v>43907</v>
      </c>
      <c r="C4290" s="477">
        <v>384.67297400000001</v>
      </c>
      <c r="D4290" s="76">
        <v>5148153</v>
      </c>
    </row>
    <row r="4291" spans="2:4">
      <c r="B4291" s="75">
        <v>43908</v>
      </c>
      <c r="C4291" s="477">
        <v>370.67392000000001</v>
      </c>
      <c r="D4291" s="76">
        <v>4936397</v>
      </c>
    </row>
    <row r="4292" spans="2:4">
      <c r="B4292" s="75">
        <v>43909</v>
      </c>
      <c r="C4292" s="477">
        <v>352.91918900000002</v>
      </c>
      <c r="D4292" s="76">
        <v>9270044</v>
      </c>
    </row>
    <row r="4293" spans="2:4">
      <c r="B4293" s="75">
        <v>43910</v>
      </c>
      <c r="C4293" s="477">
        <v>379.764679</v>
      </c>
      <c r="D4293" s="76">
        <v>11916337</v>
      </c>
    </row>
    <row r="4294" spans="2:4">
      <c r="B4294" s="75">
        <v>43913</v>
      </c>
      <c r="C4294" s="477">
        <v>356.07739299999997</v>
      </c>
      <c r="D4294" s="76">
        <v>9525470</v>
      </c>
    </row>
    <row r="4295" spans="2:4">
      <c r="B4295" s="75">
        <v>43914</v>
      </c>
      <c r="C4295" s="477">
        <v>377.331909</v>
      </c>
      <c r="D4295" s="76">
        <v>9915953</v>
      </c>
    </row>
    <row r="4296" spans="2:4">
      <c r="B4296" s="75">
        <v>43915</v>
      </c>
      <c r="C4296" s="477">
        <v>390.60537699999998</v>
      </c>
      <c r="D4296" s="76">
        <v>11976272</v>
      </c>
    </row>
    <row r="4297" spans="2:4">
      <c r="B4297" s="75">
        <v>43916</v>
      </c>
      <c r="C4297" s="477">
        <v>382.154785</v>
      </c>
      <c r="D4297" s="76">
        <v>9504717</v>
      </c>
    </row>
    <row r="4298" spans="2:4">
      <c r="B4298" s="75">
        <v>43917</v>
      </c>
      <c r="C4298" s="477">
        <v>367.60098299999999</v>
      </c>
      <c r="D4298" s="76">
        <v>9150873</v>
      </c>
    </row>
    <row r="4299" spans="2:4">
      <c r="B4299" s="75">
        <v>43920</v>
      </c>
      <c r="C4299" s="477">
        <v>357.65661599999999</v>
      </c>
      <c r="D4299" s="76">
        <v>6325701</v>
      </c>
    </row>
    <row r="4300" spans="2:4">
      <c r="B4300" s="75">
        <v>43921</v>
      </c>
      <c r="C4300" s="477">
        <v>372.50912499999998</v>
      </c>
      <c r="D4300" s="76">
        <v>6381806</v>
      </c>
    </row>
    <row r="4301" spans="2:4">
      <c r="B4301" s="75">
        <v>43922</v>
      </c>
      <c r="C4301" s="477">
        <v>353.00448599999999</v>
      </c>
      <c r="D4301" s="76">
        <v>8136746</v>
      </c>
    </row>
    <row r="4302" spans="2:4">
      <c r="B4302" s="75">
        <v>43924</v>
      </c>
      <c r="C4302" s="477">
        <v>346.38913000000002</v>
      </c>
      <c r="D4302" s="76">
        <v>8166356</v>
      </c>
    </row>
    <row r="4303" spans="2:4">
      <c r="B4303" s="75">
        <v>43928</v>
      </c>
      <c r="C4303" s="477">
        <v>385.09970099999998</v>
      </c>
      <c r="D4303" s="76">
        <v>5972948</v>
      </c>
    </row>
    <row r="4304" spans="2:4">
      <c r="B4304" s="75">
        <v>43929</v>
      </c>
      <c r="C4304" s="477">
        <v>395.30014</v>
      </c>
      <c r="D4304" s="76">
        <v>7991061</v>
      </c>
    </row>
    <row r="4305" spans="2:4">
      <c r="B4305" s="75">
        <v>43930</v>
      </c>
      <c r="C4305" s="477">
        <v>400.37902800000001</v>
      </c>
      <c r="D4305" s="76">
        <v>5069225</v>
      </c>
    </row>
    <row r="4306" spans="2:4">
      <c r="B4306" s="75">
        <v>43934</v>
      </c>
      <c r="C4306" s="477">
        <v>391.16021699999999</v>
      </c>
      <c r="D4306" s="76">
        <v>2236731</v>
      </c>
    </row>
    <row r="4307" spans="2:4">
      <c r="B4307" s="75">
        <v>43936</v>
      </c>
      <c r="C4307" s="477">
        <v>408.65893599999998</v>
      </c>
      <c r="D4307" s="76">
        <v>6333188</v>
      </c>
    </row>
    <row r="4308" spans="2:4">
      <c r="B4308" s="75">
        <v>43937</v>
      </c>
      <c r="C4308" s="477">
        <v>392.440674</v>
      </c>
      <c r="D4308" s="76">
        <v>10484842</v>
      </c>
    </row>
    <row r="4309" spans="2:4">
      <c r="B4309" s="75">
        <v>43938</v>
      </c>
      <c r="C4309" s="477">
        <v>388.59942599999999</v>
      </c>
      <c r="D4309" s="76">
        <v>4706460</v>
      </c>
    </row>
    <row r="4310" spans="2:4">
      <c r="B4310" s="75">
        <v>43941</v>
      </c>
      <c r="C4310" s="477">
        <v>401.18994099999998</v>
      </c>
      <c r="D4310" s="76">
        <v>4800719</v>
      </c>
    </row>
    <row r="4311" spans="2:4">
      <c r="B4311" s="75">
        <v>43942</v>
      </c>
      <c r="C4311" s="477">
        <v>388.98358200000001</v>
      </c>
      <c r="D4311" s="76">
        <v>3405204</v>
      </c>
    </row>
    <row r="4312" spans="2:4">
      <c r="B4312" s="75">
        <v>43943</v>
      </c>
      <c r="C4312" s="477">
        <v>394.702698</v>
      </c>
      <c r="D4312" s="76">
        <v>3768051</v>
      </c>
    </row>
    <row r="4313" spans="2:4">
      <c r="B4313" s="75">
        <v>43944</v>
      </c>
      <c r="C4313" s="477">
        <v>407.76269500000001</v>
      </c>
      <c r="D4313" s="76">
        <v>3052968</v>
      </c>
    </row>
    <row r="4314" spans="2:4">
      <c r="B4314" s="75">
        <v>43945</v>
      </c>
      <c r="C4314" s="477">
        <v>399.568085</v>
      </c>
      <c r="D4314" s="76">
        <v>6738184</v>
      </c>
    </row>
    <row r="4315" spans="2:4">
      <c r="B4315" s="75">
        <v>43948</v>
      </c>
      <c r="C4315" s="477">
        <v>412.37213100000002</v>
      </c>
      <c r="D4315" s="76">
        <v>2914569</v>
      </c>
    </row>
    <row r="4316" spans="2:4">
      <c r="B4316" s="75">
        <v>43949</v>
      </c>
      <c r="C4316" s="477">
        <v>402.12896699999999</v>
      </c>
      <c r="D4316" s="76">
        <v>4262237</v>
      </c>
    </row>
    <row r="4317" spans="2:4">
      <c r="B4317" s="75">
        <v>43950</v>
      </c>
      <c r="C4317" s="477">
        <v>419.75567599999999</v>
      </c>
      <c r="D4317" s="76">
        <v>3849090</v>
      </c>
    </row>
    <row r="4318" spans="2:4">
      <c r="B4318" s="75">
        <v>43951</v>
      </c>
      <c r="C4318" s="477">
        <v>463.97195399999998</v>
      </c>
      <c r="D4318" s="76">
        <v>8035267</v>
      </c>
    </row>
    <row r="4319" spans="2:4">
      <c r="B4319" s="75">
        <v>43955</v>
      </c>
      <c r="C4319" s="477">
        <v>438.96154799999999</v>
      </c>
      <c r="D4319" s="76">
        <v>7032527</v>
      </c>
    </row>
    <row r="4320" spans="2:4">
      <c r="B4320" s="75">
        <v>43956</v>
      </c>
      <c r="C4320" s="477">
        <v>444.21121199999999</v>
      </c>
      <c r="D4320" s="76">
        <v>4592828</v>
      </c>
    </row>
    <row r="4321" spans="2:4">
      <c r="B4321" s="75">
        <v>43957</v>
      </c>
      <c r="C4321" s="477">
        <v>443.10150099999998</v>
      </c>
      <c r="D4321" s="76">
        <v>6921533</v>
      </c>
    </row>
    <row r="4322" spans="2:4">
      <c r="B4322" s="75">
        <v>43958</v>
      </c>
      <c r="C4322" s="477">
        <v>436.827606</v>
      </c>
      <c r="D4322" s="76">
        <v>19998641</v>
      </c>
    </row>
    <row r="4323" spans="2:4">
      <c r="B4323" s="75">
        <v>43959</v>
      </c>
      <c r="C4323" s="477">
        <v>442.50396699999999</v>
      </c>
      <c r="D4323" s="76">
        <v>10120968</v>
      </c>
    </row>
    <row r="4324" spans="2:4">
      <c r="B4324" s="75">
        <v>43962</v>
      </c>
      <c r="C4324" s="477">
        <v>450.314392</v>
      </c>
      <c r="D4324" s="76">
        <v>4425540</v>
      </c>
    </row>
    <row r="4325" spans="2:4">
      <c r="B4325" s="75">
        <v>43963</v>
      </c>
      <c r="C4325" s="477">
        <v>450.18637100000001</v>
      </c>
      <c r="D4325" s="76">
        <v>6439945</v>
      </c>
    </row>
    <row r="4326" spans="2:4">
      <c r="B4326" s="75">
        <v>43964</v>
      </c>
      <c r="C4326" s="477">
        <v>451.338684</v>
      </c>
      <c r="D4326" s="76">
        <v>3502017</v>
      </c>
    </row>
    <row r="4327" spans="2:4">
      <c r="B4327" s="75">
        <v>43965</v>
      </c>
      <c r="C4327" s="477">
        <v>441.69305400000002</v>
      </c>
      <c r="D4327" s="76">
        <v>3741672</v>
      </c>
    </row>
    <row r="4328" spans="2:4">
      <c r="B4328" s="75">
        <v>43966</v>
      </c>
      <c r="C4328" s="477">
        <v>436.40081800000002</v>
      </c>
      <c r="D4328" s="76">
        <v>4895121</v>
      </c>
    </row>
    <row r="4329" spans="2:4">
      <c r="B4329" s="75">
        <v>43969</v>
      </c>
      <c r="C4329" s="477">
        <v>435.97403000000003</v>
      </c>
      <c r="D4329" s="76">
        <v>5159655</v>
      </c>
    </row>
    <row r="4330" spans="2:4">
      <c r="B4330" s="75">
        <v>43970</v>
      </c>
      <c r="C4330" s="477">
        <v>442.37597699999998</v>
      </c>
      <c r="D4330" s="76">
        <v>3966934</v>
      </c>
    </row>
    <row r="4331" spans="2:4">
      <c r="B4331" s="75">
        <v>43971</v>
      </c>
      <c r="C4331" s="477">
        <v>449.63156099999998</v>
      </c>
      <c r="D4331" s="76">
        <v>3138708</v>
      </c>
    </row>
    <row r="4332" spans="2:4">
      <c r="B4332" s="75">
        <v>43972</v>
      </c>
      <c r="C4332" s="477">
        <v>456.54562399999998</v>
      </c>
      <c r="D4332" s="76">
        <v>4523685</v>
      </c>
    </row>
    <row r="4333" spans="2:4">
      <c r="B4333" s="75">
        <v>43973</v>
      </c>
      <c r="C4333" s="477">
        <v>452.747162</v>
      </c>
      <c r="D4333" s="76">
        <v>6410434</v>
      </c>
    </row>
    <row r="4334" spans="2:4">
      <c r="B4334" s="75">
        <v>43977</v>
      </c>
      <c r="C4334" s="477">
        <v>447.28414900000001</v>
      </c>
      <c r="D4334" s="76">
        <v>4055691</v>
      </c>
    </row>
    <row r="4335" spans="2:4">
      <c r="B4335" s="75">
        <v>43978</v>
      </c>
      <c r="C4335" s="477">
        <v>453.21661399999999</v>
      </c>
      <c r="D4335" s="76">
        <v>4828798</v>
      </c>
    </row>
    <row r="4336" spans="2:4">
      <c r="B4336" s="75">
        <v>43979</v>
      </c>
      <c r="C4336" s="477">
        <v>463.20379600000001</v>
      </c>
      <c r="D4336" s="76">
        <v>4492767</v>
      </c>
    </row>
    <row r="4337" spans="2:4">
      <c r="B4337" s="75">
        <v>43980</v>
      </c>
      <c r="C4337" s="477">
        <v>469.69103999999999</v>
      </c>
      <c r="D4337" s="76">
        <v>7853755</v>
      </c>
    </row>
    <row r="4338" spans="2:4">
      <c r="B4338" s="75">
        <v>43983</v>
      </c>
      <c r="C4338" s="477">
        <v>477.80023199999999</v>
      </c>
      <c r="D4338" s="76">
        <v>4503261</v>
      </c>
    </row>
    <row r="4339" spans="2:4">
      <c r="B4339" s="75">
        <v>43984</v>
      </c>
      <c r="C4339" s="477">
        <v>478.18426499999998</v>
      </c>
      <c r="D4339" s="76">
        <v>2930058</v>
      </c>
    </row>
    <row r="4340" spans="2:4">
      <c r="B4340" s="75">
        <v>43985</v>
      </c>
      <c r="C4340" s="477">
        <v>480.40365600000001</v>
      </c>
      <c r="D4340" s="76">
        <v>4202273</v>
      </c>
    </row>
    <row r="4341" spans="2:4">
      <c r="B4341" s="75">
        <v>43986</v>
      </c>
      <c r="C4341" s="477">
        <v>494.18923999999998</v>
      </c>
      <c r="D4341" s="76">
        <v>5315353</v>
      </c>
    </row>
    <row r="4342" spans="2:4">
      <c r="B4342" s="75">
        <v>43987</v>
      </c>
      <c r="C4342" s="477">
        <v>491.62844799999999</v>
      </c>
      <c r="D4342" s="76">
        <v>3995824</v>
      </c>
    </row>
    <row r="4343" spans="2:4">
      <c r="B4343" s="75">
        <v>43990</v>
      </c>
      <c r="C4343" s="477">
        <v>493.59167500000001</v>
      </c>
      <c r="D4343" s="76">
        <v>3771973</v>
      </c>
    </row>
    <row r="4344" spans="2:4">
      <c r="B4344" s="75">
        <v>43991</v>
      </c>
      <c r="C4344" s="477">
        <v>488.98232999999999</v>
      </c>
      <c r="D4344" s="76">
        <v>3812291</v>
      </c>
    </row>
    <row r="4345" spans="2:4">
      <c r="B4345" s="75">
        <v>43992</v>
      </c>
      <c r="C4345" s="477">
        <v>493.97576900000001</v>
      </c>
      <c r="D4345" s="76">
        <v>6491708</v>
      </c>
    </row>
    <row r="4346" spans="2:4">
      <c r="B4346" s="75">
        <v>43993</v>
      </c>
      <c r="C4346" s="477">
        <v>493.421021</v>
      </c>
      <c r="D4346" s="76">
        <v>4975680</v>
      </c>
    </row>
    <row r="4347" spans="2:4">
      <c r="B4347" s="75">
        <v>43994</v>
      </c>
      <c r="C4347" s="477">
        <v>487.18978900000002</v>
      </c>
      <c r="D4347" s="76">
        <v>6624056</v>
      </c>
    </row>
    <row r="4348" spans="2:4">
      <c r="B4348" s="75">
        <v>43997</v>
      </c>
      <c r="C4348" s="477">
        <v>494.18923999999998</v>
      </c>
      <c r="D4348" s="76">
        <v>3787100</v>
      </c>
    </row>
    <row r="4349" spans="2:4">
      <c r="B4349" s="75">
        <v>43998</v>
      </c>
      <c r="C4349" s="477">
        <v>495.85372899999999</v>
      </c>
      <c r="D4349" s="76">
        <v>4728405</v>
      </c>
    </row>
    <row r="4350" spans="2:4">
      <c r="B4350" s="75">
        <v>43999</v>
      </c>
      <c r="C4350" s="477">
        <v>491.54312099999999</v>
      </c>
      <c r="D4350" s="76">
        <v>3572351</v>
      </c>
    </row>
    <row r="4351" spans="2:4">
      <c r="B4351" s="75">
        <v>44000</v>
      </c>
      <c r="C4351" s="477">
        <v>494.18923999999998</v>
      </c>
      <c r="D4351" s="76">
        <v>1918229</v>
      </c>
    </row>
    <row r="4352" spans="2:4">
      <c r="B4352" s="75">
        <v>44001</v>
      </c>
      <c r="C4352" s="477">
        <v>486.20806900000002</v>
      </c>
      <c r="D4352" s="76">
        <v>6182627</v>
      </c>
    </row>
    <row r="4353" spans="2:4">
      <c r="B4353" s="75">
        <v>44004</v>
      </c>
      <c r="C4353" s="477">
        <v>486.20806900000002</v>
      </c>
      <c r="D4353" s="76">
        <v>2666273</v>
      </c>
    </row>
    <row r="4354" spans="2:4">
      <c r="B4354" s="75">
        <v>44005</v>
      </c>
      <c r="C4354" s="477">
        <v>495.29894999999999</v>
      </c>
      <c r="D4354" s="76">
        <v>4521803</v>
      </c>
    </row>
    <row r="4355" spans="2:4">
      <c r="B4355" s="75">
        <v>44006</v>
      </c>
      <c r="C4355" s="477">
        <v>477.67227200000002</v>
      </c>
      <c r="D4355" s="76">
        <v>5339893</v>
      </c>
    </row>
    <row r="4356" spans="2:4">
      <c r="B4356" s="75">
        <v>44007</v>
      </c>
      <c r="C4356" s="477">
        <v>469.520355</v>
      </c>
      <c r="D4356" s="76">
        <v>6353371</v>
      </c>
    </row>
    <row r="4357" spans="2:4">
      <c r="B4357" s="75">
        <v>44008</v>
      </c>
      <c r="C4357" s="477">
        <v>480.06219499999997</v>
      </c>
      <c r="D4357" s="76">
        <v>7034875</v>
      </c>
    </row>
    <row r="4358" spans="2:4">
      <c r="B4358" s="75">
        <v>44011</v>
      </c>
      <c r="C4358" s="477">
        <v>472.63595600000002</v>
      </c>
      <c r="D4358" s="76">
        <v>3857610</v>
      </c>
    </row>
    <row r="4359" spans="2:4">
      <c r="B4359" s="75">
        <v>44012</v>
      </c>
      <c r="C4359" s="477">
        <v>475.32482900000002</v>
      </c>
      <c r="D4359" s="76">
        <v>3110587</v>
      </c>
    </row>
    <row r="4360" spans="2:4">
      <c r="B4360" s="75">
        <v>44013</v>
      </c>
      <c r="C4360" s="477">
        <v>470.971405</v>
      </c>
      <c r="D4360" s="76">
        <v>3004648</v>
      </c>
    </row>
    <row r="4361" spans="2:4">
      <c r="B4361" s="75">
        <v>44014</v>
      </c>
      <c r="C4361" s="477">
        <v>485.86663800000002</v>
      </c>
      <c r="D4361" s="76">
        <v>5243652</v>
      </c>
    </row>
    <row r="4362" spans="2:4">
      <c r="B4362" s="75">
        <v>44015</v>
      </c>
      <c r="C4362" s="477">
        <v>494.36004600000001</v>
      </c>
      <c r="D4362" s="76">
        <v>3735570</v>
      </c>
    </row>
    <row r="4363" spans="2:4">
      <c r="B4363" s="75">
        <v>44018</v>
      </c>
      <c r="C4363" s="477">
        <v>493.97576900000001</v>
      </c>
      <c r="D4363" s="76">
        <v>3288417</v>
      </c>
    </row>
    <row r="4364" spans="2:4">
      <c r="B4364" s="75">
        <v>44019</v>
      </c>
      <c r="C4364" s="477">
        <v>505.37124599999999</v>
      </c>
      <c r="D4364" s="76">
        <v>7255475</v>
      </c>
    </row>
    <row r="4365" spans="2:4">
      <c r="B4365" s="75">
        <v>44020</v>
      </c>
      <c r="C4365" s="477">
        <v>490.73220800000001</v>
      </c>
      <c r="D4365" s="76">
        <v>4625011</v>
      </c>
    </row>
    <row r="4366" spans="2:4">
      <c r="B4366" s="75">
        <v>44021</v>
      </c>
      <c r="C4366" s="477">
        <v>502.127747</v>
      </c>
      <c r="D4366" s="76">
        <v>4807930</v>
      </c>
    </row>
    <row r="4367" spans="2:4">
      <c r="B4367" s="75">
        <v>44022</v>
      </c>
      <c r="C4367" s="477">
        <v>497.00607300000001</v>
      </c>
      <c r="D4367" s="76">
        <v>2376881</v>
      </c>
    </row>
    <row r="4368" spans="2:4">
      <c r="B4368" s="75">
        <v>44025</v>
      </c>
      <c r="C4368" s="477">
        <v>514.37676999999996</v>
      </c>
      <c r="D4368" s="76">
        <v>5443990</v>
      </c>
    </row>
    <row r="4369" spans="2:4">
      <c r="B4369" s="75">
        <v>44026</v>
      </c>
      <c r="C4369" s="477">
        <v>504.77374300000002</v>
      </c>
      <c r="D4369" s="76">
        <v>6212718</v>
      </c>
    </row>
    <row r="4370" spans="2:4">
      <c r="B4370" s="75">
        <v>44027</v>
      </c>
      <c r="C4370" s="477">
        <v>525.13207999999997</v>
      </c>
      <c r="D4370" s="76">
        <v>9928037</v>
      </c>
    </row>
    <row r="4371" spans="2:4">
      <c r="B4371" s="75">
        <v>44028</v>
      </c>
      <c r="C4371" s="477">
        <v>535.84472700000003</v>
      </c>
      <c r="D4371" s="76">
        <v>20771204</v>
      </c>
    </row>
    <row r="4372" spans="2:4">
      <c r="B4372" s="75">
        <v>44029</v>
      </c>
      <c r="C4372" s="477">
        <v>531.91815199999996</v>
      </c>
      <c r="D4372" s="76">
        <v>26830157</v>
      </c>
    </row>
    <row r="4373" spans="2:4">
      <c r="B4373" s="75">
        <v>44032</v>
      </c>
      <c r="C4373" s="477">
        <v>553.64215100000001</v>
      </c>
      <c r="D4373" s="76">
        <v>10543170</v>
      </c>
    </row>
    <row r="4374" spans="2:4">
      <c r="B4374" s="75">
        <v>44033</v>
      </c>
      <c r="C4374" s="477">
        <v>556.84313999999995</v>
      </c>
      <c r="D4374" s="76">
        <v>8801061</v>
      </c>
    </row>
    <row r="4375" spans="2:4">
      <c r="B4375" s="75">
        <v>44034</v>
      </c>
      <c r="C4375" s="477">
        <v>554.96527100000003</v>
      </c>
      <c r="D4375" s="76">
        <v>3837958</v>
      </c>
    </row>
    <row r="4376" spans="2:4">
      <c r="B4376" s="75">
        <v>44035</v>
      </c>
      <c r="C4376" s="477">
        <v>558.98944100000006</v>
      </c>
      <c r="D4376" s="76">
        <v>3172594</v>
      </c>
    </row>
    <row r="4377" spans="2:4">
      <c r="B4377" s="75">
        <v>44036</v>
      </c>
      <c r="C4377" s="477">
        <v>582.19335899999999</v>
      </c>
      <c r="D4377" s="76">
        <v>12365728</v>
      </c>
    </row>
    <row r="4378" spans="2:4">
      <c r="B4378" s="75">
        <v>44039</v>
      </c>
      <c r="C4378" s="477">
        <v>600.30261199999995</v>
      </c>
      <c r="D4378" s="76">
        <v>11348828</v>
      </c>
    </row>
    <row r="4379" spans="2:4">
      <c r="B4379" s="75">
        <v>44040</v>
      </c>
      <c r="C4379" s="477">
        <v>610.02075200000002</v>
      </c>
      <c r="D4379" s="76">
        <v>8469603</v>
      </c>
    </row>
    <row r="4380" spans="2:4">
      <c r="B4380" s="75">
        <v>44041</v>
      </c>
      <c r="C4380" s="477">
        <v>594.56585700000005</v>
      </c>
      <c r="D4380" s="76">
        <v>7142681</v>
      </c>
    </row>
    <row r="4381" spans="2:4">
      <c r="B4381" s="75">
        <v>44042</v>
      </c>
      <c r="C4381" s="477">
        <v>595.46502699999996</v>
      </c>
      <c r="D4381" s="76">
        <v>7966760</v>
      </c>
    </row>
    <row r="4382" spans="2:4">
      <c r="B4382" s="75">
        <v>44043</v>
      </c>
      <c r="C4382" s="477">
        <v>603.813354</v>
      </c>
      <c r="D4382" s="76">
        <v>6322671</v>
      </c>
    </row>
    <row r="4383" spans="2:4">
      <c r="B4383" s="75">
        <v>44046</v>
      </c>
      <c r="C4383" s="477">
        <v>604.45538299999998</v>
      </c>
      <c r="D4383" s="76">
        <v>5546316</v>
      </c>
    </row>
    <row r="4384" spans="2:4">
      <c r="B4384" s="75">
        <v>44047</v>
      </c>
      <c r="C4384" s="477">
        <v>593.06744400000002</v>
      </c>
      <c r="D4384" s="76">
        <v>6683186</v>
      </c>
    </row>
    <row r="4385" spans="2:4">
      <c r="B4385" s="75">
        <v>44048</v>
      </c>
      <c r="C4385" s="477">
        <v>589.42858899999999</v>
      </c>
      <c r="D4385" s="76">
        <v>6052220</v>
      </c>
    </row>
    <row r="4386" spans="2:4">
      <c r="B4386" s="75">
        <v>44049</v>
      </c>
      <c r="C4386" s="477">
        <v>603.55621299999996</v>
      </c>
      <c r="D4386" s="76">
        <v>5132907</v>
      </c>
    </row>
    <row r="4387" spans="2:4">
      <c r="B4387" s="75">
        <v>44050</v>
      </c>
      <c r="C4387" s="477">
        <v>591.05523700000003</v>
      </c>
      <c r="D4387" s="76">
        <v>7371589</v>
      </c>
    </row>
    <row r="4388" spans="2:4">
      <c r="B4388" s="75">
        <v>44053</v>
      </c>
      <c r="C4388" s="477">
        <v>592.55358899999999</v>
      </c>
      <c r="D4388" s="76">
        <v>3769570</v>
      </c>
    </row>
    <row r="4389" spans="2:4">
      <c r="B4389" s="75">
        <v>44054</v>
      </c>
      <c r="C4389" s="477">
        <v>585.48974599999997</v>
      </c>
      <c r="D4389" s="76">
        <v>3956468</v>
      </c>
    </row>
    <row r="4390" spans="2:4">
      <c r="B4390" s="75">
        <v>44055</v>
      </c>
      <c r="C4390" s="477">
        <v>614.00219700000002</v>
      </c>
      <c r="D4390" s="76">
        <v>13085350</v>
      </c>
    </row>
    <row r="4391" spans="2:4">
      <c r="B4391" s="75">
        <v>44056</v>
      </c>
      <c r="C4391" s="477">
        <v>620.42401099999995</v>
      </c>
      <c r="D4391" s="76">
        <v>8850347</v>
      </c>
    </row>
    <row r="4392" spans="2:4">
      <c r="B4392" s="75">
        <v>44057</v>
      </c>
      <c r="C4392" s="477">
        <v>607.15240500000004</v>
      </c>
      <c r="D4392" s="76">
        <v>3887203</v>
      </c>
    </row>
    <row r="4393" spans="2:4">
      <c r="B4393" s="75">
        <v>44060</v>
      </c>
      <c r="C4393" s="477">
        <v>615.50054899999998</v>
      </c>
      <c r="D4393" s="76">
        <v>3344102</v>
      </c>
    </row>
    <row r="4394" spans="2:4">
      <c r="B4394" s="75">
        <v>44061</v>
      </c>
      <c r="C4394" s="477">
        <v>611.73321499999997</v>
      </c>
      <c r="D4394" s="76">
        <v>3634301</v>
      </c>
    </row>
    <row r="4395" spans="2:4">
      <c r="B4395" s="75">
        <v>44062</v>
      </c>
      <c r="C4395" s="477">
        <v>607.79449499999998</v>
      </c>
      <c r="D4395" s="76">
        <v>4858027</v>
      </c>
    </row>
    <row r="4396" spans="2:4">
      <c r="B4396" s="75">
        <v>44063</v>
      </c>
      <c r="C4396" s="477">
        <v>608.00860599999999</v>
      </c>
      <c r="D4396" s="76">
        <v>3025569</v>
      </c>
    </row>
    <row r="4397" spans="2:4">
      <c r="B4397" s="75">
        <v>44064</v>
      </c>
      <c r="C4397" s="477">
        <v>604.41247599999997</v>
      </c>
      <c r="D4397" s="76">
        <v>4164686</v>
      </c>
    </row>
    <row r="4398" spans="2:4">
      <c r="B4398" s="75">
        <v>44067</v>
      </c>
      <c r="C4398" s="477">
        <v>604.24121100000002</v>
      </c>
      <c r="D4398" s="76">
        <v>4066936</v>
      </c>
    </row>
    <row r="4399" spans="2:4">
      <c r="B4399" s="75">
        <v>44068</v>
      </c>
      <c r="C4399" s="477">
        <v>600.730774</v>
      </c>
      <c r="D4399" s="76">
        <v>3982510</v>
      </c>
    </row>
    <row r="4400" spans="2:4">
      <c r="B4400" s="75">
        <v>44069</v>
      </c>
      <c r="C4400" s="477">
        <v>610.32055700000001</v>
      </c>
      <c r="D4400" s="76">
        <v>4511228</v>
      </c>
    </row>
    <row r="4401" spans="2:4">
      <c r="B4401" s="75">
        <v>44070</v>
      </c>
      <c r="C4401" s="477">
        <v>608.051514</v>
      </c>
      <c r="D4401" s="76">
        <v>3917059</v>
      </c>
    </row>
    <row r="4402" spans="2:4">
      <c r="B4402" s="75">
        <v>44071</v>
      </c>
      <c r="C4402" s="477">
        <v>604.88342299999999</v>
      </c>
      <c r="D4402" s="76">
        <v>5416681</v>
      </c>
    </row>
    <row r="4403" spans="2:4">
      <c r="B4403" s="75">
        <v>44074</v>
      </c>
      <c r="C4403" s="477">
        <v>594.56585700000005</v>
      </c>
      <c r="D4403" s="76">
        <v>7786675</v>
      </c>
    </row>
    <row r="4404" spans="2:4">
      <c r="B4404" s="75">
        <v>44075</v>
      </c>
      <c r="C4404" s="477">
        <v>590.45599400000003</v>
      </c>
      <c r="D4404" s="76">
        <v>6377322</v>
      </c>
    </row>
    <row r="4405" spans="2:4">
      <c r="B4405" s="75">
        <v>44076</v>
      </c>
      <c r="C4405" s="477">
        <v>601.03033400000004</v>
      </c>
      <c r="D4405" s="76">
        <v>4090511</v>
      </c>
    </row>
    <row r="4406" spans="2:4">
      <c r="B4406" s="75">
        <v>44077</v>
      </c>
      <c r="C4406" s="477">
        <v>605.14025900000001</v>
      </c>
      <c r="D4406" s="76">
        <v>5467610</v>
      </c>
    </row>
    <row r="4407" spans="2:4">
      <c r="B4407" s="75">
        <v>44078</v>
      </c>
      <c r="C4407" s="477">
        <v>600.04571499999997</v>
      </c>
      <c r="D4407" s="76">
        <v>3354824</v>
      </c>
    </row>
    <row r="4408" spans="2:4">
      <c r="B4408" s="75">
        <v>44081</v>
      </c>
      <c r="C4408" s="477">
        <v>606.89550799999995</v>
      </c>
      <c r="D4408" s="76">
        <v>4238823</v>
      </c>
    </row>
    <row r="4409" spans="2:4">
      <c r="B4409" s="75">
        <v>44082</v>
      </c>
      <c r="C4409" s="477">
        <v>621.53710899999999</v>
      </c>
      <c r="D4409" s="76">
        <v>11522742</v>
      </c>
    </row>
    <row r="4410" spans="2:4">
      <c r="B4410" s="75">
        <v>44083</v>
      </c>
      <c r="C4410" s="477">
        <v>618.15502900000001</v>
      </c>
      <c r="D4410" s="76">
        <v>5514179</v>
      </c>
    </row>
    <row r="4411" spans="2:4">
      <c r="B4411" s="75">
        <v>44084</v>
      </c>
      <c r="C4411" s="477">
        <v>618.540344</v>
      </c>
      <c r="D4411" s="76">
        <v>3366359</v>
      </c>
    </row>
    <row r="4412" spans="2:4">
      <c r="B4412" s="75">
        <v>44085</v>
      </c>
      <c r="C4412" s="477">
        <v>617.89807099999996</v>
      </c>
      <c r="D4412" s="76">
        <v>7221661</v>
      </c>
    </row>
    <row r="4413" spans="2:4">
      <c r="B4413" s="75">
        <v>44088</v>
      </c>
      <c r="C4413" s="477">
        <v>682.55145300000004</v>
      </c>
      <c r="D4413" s="76">
        <v>32312474</v>
      </c>
    </row>
    <row r="4414" spans="2:4">
      <c r="B4414" s="75">
        <v>44089</v>
      </c>
      <c r="C4414" s="477">
        <v>680.619507</v>
      </c>
      <c r="D4414" s="76">
        <v>14024028</v>
      </c>
    </row>
    <row r="4415" spans="2:4">
      <c r="B4415" s="75">
        <v>44090</v>
      </c>
      <c r="C4415" s="477">
        <v>677.65734899999995</v>
      </c>
      <c r="D4415" s="76">
        <v>7471292</v>
      </c>
    </row>
    <row r="4416" spans="2:4">
      <c r="B4416" s="75">
        <v>44091</v>
      </c>
      <c r="C4416" s="477">
        <v>694.01391599999999</v>
      </c>
      <c r="D4416" s="76">
        <v>19972637</v>
      </c>
    </row>
    <row r="4417" spans="2:4">
      <c r="B4417" s="75">
        <v>44092</v>
      </c>
      <c r="C4417" s="477">
        <v>695.98858600000005</v>
      </c>
      <c r="D4417" s="76">
        <v>8847382</v>
      </c>
    </row>
    <row r="4418" spans="2:4">
      <c r="B4418" s="75">
        <v>44095</v>
      </c>
      <c r="C4418" s="477">
        <v>689.11975099999995</v>
      </c>
      <c r="D4418" s="76">
        <v>24911507</v>
      </c>
    </row>
    <row r="4419" spans="2:4">
      <c r="B4419" s="75">
        <v>44096</v>
      </c>
      <c r="C4419" s="477">
        <v>704.918091</v>
      </c>
      <c r="D4419" s="76">
        <v>21882919</v>
      </c>
    </row>
    <row r="4420" spans="2:4">
      <c r="B4420" s="75">
        <v>44097</v>
      </c>
      <c r="C4420" s="477">
        <v>698.99371299999996</v>
      </c>
      <c r="D4420" s="76">
        <v>18070370</v>
      </c>
    </row>
    <row r="4421" spans="2:4">
      <c r="B4421" s="75">
        <v>44098</v>
      </c>
      <c r="C4421" s="477">
        <v>676.84161400000005</v>
      </c>
      <c r="D4421" s="76">
        <v>10553627</v>
      </c>
    </row>
    <row r="4422" spans="2:4">
      <c r="B4422" s="75">
        <v>44099</v>
      </c>
      <c r="C4422" s="477">
        <v>710.67089799999997</v>
      </c>
      <c r="D4422" s="76">
        <v>19813100</v>
      </c>
    </row>
    <row r="4423" spans="2:4">
      <c r="B4423" s="75">
        <v>44102</v>
      </c>
      <c r="C4423" s="477">
        <v>717.15338099999997</v>
      </c>
      <c r="D4423" s="76">
        <v>11145837</v>
      </c>
    </row>
    <row r="4424" spans="2:4">
      <c r="B4424" s="75">
        <v>44103</v>
      </c>
      <c r="C4424" s="477">
        <v>697.83459500000004</v>
      </c>
      <c r="D4424" s="76">
        <v>10554255</v>
      </c>
    </row>
    <row r="4425" spans="2:4">
      <c r="B4425" s="75">
        <v>44104</v>
      </c>
      <c r="C4425" s="477">
        <v>696.84710700000005</v>
      </c>
      <c r="D4425" s="76">
        <v>9470272</v>
      </c>
    </row>
    <row r="4426" spans="2:4">
      <c r="B4426" s="75">
        <v>44105</v>
      </c>
      <c r="C4426" s="477">
        <v>698.006348</v>
      </c>
      <c r="D4426" s="76">
        <v>4321350</v>
      </c>
    </row>
    <row r="4427" spans="2:4">
      <c r="B4427" s="75">
        <v>44109</v>
      </c>
      <c r="C4427" s="477">
        <v>707.66577099999995</v>
      </c>
      <c r="D4427" s="76">
        <v>11889998</v>
      </c>
    </row>
    <row r="4428" spans="2:4">
      <c r="B4428" s="75">
        <v>44110</v>
      </c>
      <c r="C4428" s="477">
        <v>711.91583300000002</v>
      </c>
      <c r="D4428" s="76">
        <v>7848500</v>
      </c>
    </row>
    <row r="4429" spans="2:4">
      <c r="B4429" s="75">
        <v>44111</v>
      </c>
      <c r="C4429" s="477">
        <v>710.97137499999997</v>
      </c>
      <c r="D4429" s="76">
        <v>6980002</v>
      </c>
    </row>
    <row r="4430" spans="2:4">
      <c r="B4430" s="75">
        <v>44112</v>
      </c>
      <c r="C4430" s="477">
        <v>729.43145800000002</v>
      </c>
      <c r="D4430" s="76">
        <v>25860257</v>
      </c>
    </row>
    <row r="4431" spans="2:4">
      <c r="B4431" s="75">
        <v>44113</v>
      </c>
      <c r="C4431" s="477">
        <v>734.75482199999999</v>
      </c>
      <c r="D4431" s="76">
        <v>7286954</v>
      </c>
    </row>
    <row r="4432" spans="2:4">
      <c r="B4432" s="75">
        <v>44116</v>
      </c>
      <c r="C4432" s="477">
        <v>743.38385000000005</v>
      </c>
      <c r="D4432" s="76">
        <v>8717550</v>
      </c>
    </row>
    <row r="4433" spans="2:4">
      <c r="B4433" s="75">
        <v>44117</v>
      </c>
      <c r="C4433" s="477">
        <v>773.09179700000004</v>
      </c>
      <c r="D4433" s="76">
        <v>18948618</v>
      </c>
    </row>
    <row r="4434" spans="2:4">
      <c r="B4434" s="75">
        <v>44118</v>
      </c>
      <c r="C4434" s="477">
        <v>764.54864499999996</v>
      </c>
      <c r="D4434" s="76">
        <v>15441198</v>
      </c>
    </row>
    <row r="4435" spans="2:4">
      <c r="B4435" s="75">
        <v>44119</v>
      </c>
      <c r="C4435" s="477">
        <v>738.40380900000002</v>
      </c>
      <c r="D4435" s="76">
        <v>15648823</v>
      </c>
    </row>
    <row r="4436" spans="2:4">
      <c r="B4436" s="75">
        <v>44120</v>
      </c>
      <c r="C4436" s="477">
        <v>710.198669</v>
      </c>
      <c r="D4436" s="76">
        <v>28982990</v>
      </c>
    </row>
    <row r="4437" spans="2:4">
      <c r="B4437" s="75">
        <v>44123</v>
      </c>
      <c r="C4437" s="477">
        <v>725.31018100000006</v>
      </c>
      <c r="D4437" s="76">
        <v>15671485</v>
      </c>
    </row>
    <row r="4438" spans="2:4">
      <c r="B4438" s="75">
        <v>44124</v>
      </c>
      <c r="C4438" s="477">
        <v>755.27557400000001</v>
      </c>
      <c r="D4438" s="76">
        <v>21563969</v>
      </c>
    </row>
    <row r="4439" spans="2:4">
      <c r="B4439" s="75">
        <v>44125</v>
      </c>
      <c r="C4439" s="477">
        <v>747.89160200000003</v>
      </c>
      <c r="D4439" s="76">
        <v>11161929</v>
      </c>
    </row>
    <row r="4440" spans="2:4">
      <c r="B4440" s="75">
        <v>44126</v>
      </c>
      <c r="C4440" s="477">
        <v>747.20147699999995</v>
      </c>
      <c r="D4440" s="76">
        <v>9607794</v>
      </c>
    </row>
    <row r="4441" spans="2:4">
      <c r="B4441" s="75">
        <v>44127</v>
      </c>
      <c r="C4441" s="477">
        <v>735.29791299999999</v>
      </c>
      <c r="D4441" s="76">
        <v>5447267</v>
      </c>
    </row>
    <row r="4442" spans="2:4">
      <c r="B4442" s="75">
        <v>44130</v>
      </c>
      <c r="C4442" s="477">
        <v>731.28704800000003</v>
      </c>
      <c r="D4442" s="76">
        <v>6612856</v>
      </c>
    </row>
    <row r="4443" spans="2:4">
      <c r="B4443" s="75">
        <v>44131</v>
      </c>
      <c r="C4443" s="477">
        <v>730.81268299999999</v>
      </c>
      <c r="D4443" s="76">
        <v>5807904</v>
      </c>
    </row>
    <row r="4444" spans="2:4">
      <c r="B4444" s="75">
        <v>44132</v>
      </c>
      <c r="C4444" s="477">
        <v>715.58813499999997</v>
      </c>
      <c r="D4444" s="76">
        <v>6853002</v>
      </c>
    </row>
    <row r="4445" spans="2:4">
      <c r="B4445" s="75">
        <v>44133</v>
      </c>
      <c r="C4445" s="477">
        <v>724.60211200000003</v>
      </c>
      <c r="D4445" s="76">
        <v>6690978</v>
      </c>
    </row>
    <row r="4446" spans="2:4">
      <c r="B4446" s="75">
        <v>44134</v>
      </c>
      <c r="C4446" s="477">
        <v>726.24114999999995</v>
      </c>
      <c r="D4446" s="76">
        <v>8727274</v>
      </c>
    </row>
    <row r="4447" spans="2:4">
      <c r="B4447" s="75">
        <v>44137</v>
      </c>
      <c r="C4447" s="477">
        <v>709.377747</v>
      </c>
      <c r="D4447" s="76">
        <v>5953172</v>
      </c>
    </row>
    <row r="4448" spans="2:4">
      <c r="B4448" s="75">
        <v>44138</v>
      </c>
      <c r="C4448" s="477">
        <v>702.17529300000001</v>
      </c>
      <c r="D4448" s="76">
        <v>7011687</v>
      </c>
    </row>
    <row r="4449" spans="2:4">
      <c r="B4449" s="75">
        <v>44139</v>
      </c>
      <c r="C4449" s="477">
        <v>703.124146</v>
      </c>
      <c r="D4449" s="76">
        <v>10077502</v>
      </c>
    </row>
    <row r="4450" spans="2:4">
      <c r="B4450" s="75">
        <v>44140</v>
      </c>
      <c r="C4450" s="477">
        <v>727.06042500000001</v>
      </c>
      <c r="D4450" s="76">
        <v>8903859</v>
      </c>
    </row>
    <row r="4451" spans="2:4">
      <c r="B4451" s="75">
        <v>44141</v>
      </c>
      <c r="C4451" s="477">
        <v>733.27099599999997</v>
      </c>
      <c r="D4451" s="76">
        <v>5871913</v>
      </c>
    </row>
    <row r="4452" spans="2:4">
      <c r="B4452" s="75">
        <v>44144</v>
      </c>
      <c r="C4452" s="477">
        <v>737.49761999999998</v>
      </c>
      <c r="D4452" s="76">
        <v>7505062</v>
      </c>
    </row>
    <row r="4453" spans="2:4">
      <c r="B4453" s="75">
        <v>44145</v>
      </c>
      <c r="C4453" s="477">
        <v>698.42315699999995</v>
      </c>
      <c r="D4453" s="76">
        <v>10397497</v>
      </c>
    </row>
    <row r="4454" spans="2:4">
      <c r="B4454" s="75">
        <v>44146</v>
      </c>
      <c r="C4454" s="477">
        <v>712.52612299999998</v>
      </c>
      <c r="D4454" s="76">
        <v>9779484</v>
      </c>
    </row>
    <row r="4455" spans="2:4">
      <c r="B4455" s="75">
        <v>44147</v>
      </c>
      <c r="C4455" s="477">
        <v>711.36181599999998</v>
      </c>
      <c r="D4455" s="76">
        <v>4699639</v>
      </c>
    </row>
    <row r="4456" spans="2:4">
      <c r="B4456" s="75">
        <v>44148</v>
      </c>
      <c r="C4456" s="477">
        <v>714.29443400000002</v>
      </c>
      <c r="D4456" s="76">
        <v>3918289</v>
      </c>
    </row>
    <row r="4457" spans="2:4">
      <c r="B4457" s="75">
        <v>44149</v>
      </c>
      <c r="C4457" s="477">
        <v>716.36462400000005</v>
      </c>
      <c r="D4457" s="76">
        <v>475390</v>
      </c>
    </row>
    <row r="4458" spans="2:4">
      <c r="B4458" s="75">
        <v>44152</v>
      </c>
      <c r="C4458" s="477">
        <v>702.99481200000002</v>
      </c>
      <c r="D4458" s="76">
        <v>5977903</v>
      </c>
    </row>
    <row r="4459" spans="2:4">
      <c r="B4459" s="75">
        <v>44153</v>
      </c>
      <c r="C4459" s="477">
        <v>702.39105199999995</v>
      </c>
      <c r="D4459" s="76">
        <v>5816221</v>
      </c>
    </row>
    <row r="4460" spans="2:4">
      <c r="B4460" s="75">
        <v>44154</v>
      </c>
      <c r="C4460" s="477">
        <v>693.98095699999999</v>
      </c>
      <c r="D4460" s="76">
        <v>7170339</v>
      </c>
    </row>
    <row r="4461" spans="2:4">
      <c r="B4461" s="75">
        <v>44155</v>
      </c>
      <c r="C4461" s="477">
        <v>706.66076699999996</v>
      </c>
      <c r="D4461" s="76">
        <v>7455575</v>
      </c>
    </row>
    <row r="4462" spans="2:4">
      <c r="B4462" s="75">
        <v>44158</v>
      </c>
      <c r="C4462" s="477">
        <v>723.86901899999998</v>
      </c>
      <c r="D4462" s="76">
        <v>7116516</v>
      </c>
    </row>
    <row r="4463" spans="2:4">
      <c r="B4463" s="75">
        <v>44159</v>
      </c>
      <c r="C4463" s="477">
        <v>724.99029499999995</v>
      </c>
      <c r="D4463" s="76">
        <v>8465615</v>
      </c>
    </row>
    <row r="4464" spans="2:4">
      <c r="B4464" s="75">
        <v>44160</v>
      </c>
      <c r="C4464" s="477">
        <v>711.36181599999998</v>
      </c>
      <c r="D4464" s="76">
        <v>5610232</v>
      </c>
    </row>
    <row r="4465" spans="2:4">
      <c r="B4465" s="75">
        <v>44161</v>
      </c>
      <c r="C4465" s="477">
        <v>726.32720900000004</v>
      </c>
      <c r="D4465" s="76">
        <v>8414555</v>
      </c>
    </row>
    <row r="4466" spans="2:4">
      <c r="B4466" s="75">
        <v>44162</v>
      </c>
      <c r="C4466" s="477">
        <v>709.11908000000005</v>
      </c>
      <c r="D4466" s="76">
        <v>11723771</v>
      </c>
    </row>
    <row r="4467" spans="2:4">
      <c r="B4467" s="75">
        <v>44166</v>
      </c>
      <c r="C4467" s="477">
        <v>719.46984899999995</v>
      </c>
      <c r="D4467" s="76">
        <v>8078785</v>
      </c>
    </row>
    <row r="4468" spans="2:4">
      <c r="B4468" s="75">
        <v>44167</v>
      </c>
      <c r="C4468" s="477">
        <v>727.27606200000002</v>
      </c>
      <c r="D4468" s="76">
        <v>7062229</v>
      </c>
    </row>
    <row r="4469" spans="2:4">
      <c r="B4469" s="75">
        <v>44168</v>
      </c>
      <c r="C4469" s="477">
        <v>743.70812999999998</v>
      </c>
      <c r="D4469" s="76">
        <v>9633229</v>
      </c>
    </row>
    <row r="4470" spans="2:4">
      <c r="B4470" s="75">
        <v>44169</v>
      </c>
      <c r="C4470" s="477">
        <v>740.51654099999996</v>
      </c>
      <c r="D4470" s="76">
        <v>5577388</v>
      </c>
    </row>
    <row r="4471" spans="2:4">
      <c r="B4471" s="75">
        <v>44172</v>
      </c>
      <c r="C4471" s="477">
        <v>737.756348</v>
      </c>
      <c r="D4471" s="76">
        <v>5314265</v>
      </c>
    </row>
    <row r="4472" spans="2:4">
      <c r="B4472" s="75">
        <v>44173</v>
      </c>
      <c r="C4472" s="477">
        <v>745.088257</v>
      </c>
      <c r="D4472" s="76">
        <v>8722526</v>
      </c>
    </row>
    <row r="4473" spans="2:4">
      <c r="B4473" s="75">
        <v>44174</v>
      </c>
      <c r="C4473" s="477">
        <v>750.91058299999997</v>
      </c>
      <c r="D4473" s="76">
        <v>5952003</v>
      </c>
    </row>
    <row r="4474" spans="2:4">
      <c r="B4474" s="75">
        <v>44175</v>
      </c>
      <c r="C4474" s="477">
        <v>747.63275099999998</v>
      </c>
      <c r="D4474" s="76">
        <v>4641898</v>
      </c>
    </row>
    <row r="4475" spans="2:4">
      <c r="B4475" s="75">
        <v>44176</v>
      </c>
      <c r="C4475" s="477">
        <v>743.75122099999999</v>
      </c>
      <c r="D4475" s="76">
        <v>5637035</v>
      </c>
    </row>
    <row r="4476" spans="2:4">
      <c r="B4476" s="75">
        <v>44179</v>
      </c>
      <c r="C4476" s="477">
        <v>753.02380400000004</v>
      </c>
      <c r="D4476" s="76">
        <v>5143894</v>
      </c>
    </row>
    <row r="4477" spans="2:4">
      <c r="B4477" s="75">
        <v>44180</v>
      </c>
      <c r="C4477" s="477">
        <v>764.237122</v>
      </c>
      <c r="D4477" s="76">
        <v>7527270</v>
      </c>
    </row>
    <row r="4478" spans="2:4">
      <c r="B4478" s="75">
        <v>44181</v>
      </c>
      <c r="C4478" s="477">
        <v>763.41778599999998</v>
      </c>
      <c r="D4478" s="76">
        <v>4378179</v>
      </c>
    </row>
    <row r="4479" spans="2:4">
      <c r="B4479" s="75">
        <v>44182</v>
      </c>
      <c r="C4479" s="477">
        <v>758.50116000000003</v>
      </c>
      <c r="D4479" s="76">
        <v>4863371</v>
      </c>
    </row>
    <row r="4480" spans="2:4">
      <c r="B4480" s="75">
        <v>44183</v>
      </c>
      <c r="C4480" s="477">
        <v>768.24823000000004</v>
      </c>
      <c r="D4480" s="76">
        <v>11568187</v>
      </c>
    </row>
    <row r="4481" spans="2:4">
      <c r="B4481" s="75">
        <v>44186</v>
      </c>
      <c r="C4481" s="477">
        <v>750.824341</v>
      </c>
      <c r="D4481" s="76">
        <v>8875855</v>
      </c>
    </row>
    <row r="4482" spans="2:4">
      <c r="B4482" s="75">
        <v>44187</v>
      </c>
      <c r="C4482" s="477">
        <v>788.21679700000004</v>
      </c>
      <c r="D4482" s="76">
        <v>10251896</v>
      </c>
    </row>
    <row r="4483" spans="2:4">
      <c r="B4483" s="75">
        <v>44188</v>
      </c>
      <c r="C4483" s="477">
        <v>795.80743399999994</v>
      </c>
      <c r="D4483" s="76">
        <v>10723068</v>
      </c>
    </row>
    <row r="4484" spans="2:4">
      <c r="B4484" s="75">
        <v>44189</v>
      </c>
      <c r="C4484" s="477">
        <v>793.00390600000003</v>
      </c>
      <c r="D4484" s="76">
        <v>4390561</v>
      </c>
    </row>
    <row r="4485" spans="2:4">
      <c r="B4485" s="75">
        <v>44193</v>
      </c>
      <c r="C4485" s="477">
        <v>795.11724900000002</v>
      </c>
      <c r="D4485" s="76">
        <v>3884750</v>
      </c>
    </row>
    <row r="4486" spans="2:4">
      <c r="B4486" s="75">
        <v>44194</v>
      </c>
      <c r="C4486" s="477">
        <v>807.27960199999995</v>
      </c>
      <c r="D4486" s="76">
        <v>6760167</v>
      </c>
    </row>
    <row r="4487" spans="2:4">
      <c r="B4487" s="75">
        <v>44195</v>
      </c>
      <c r="C4487" s="477">
        <v>811.41986099999997</v>
      </c>
      <c r="D4487" s="76">
        <v>6382809</v>
      </c>
    </row>
    <row r="4488" spans="2:4">
      <c r="B4488" s="75">
        <v>44196</v>
      </c>
      <c r="C4488" s="477">
        <v>816.12085000000002</v>
      </c>
      <c r="D4488" s="76">
        <v>3468390</v>
      </c>
    </row>
    <row r="4489" spans="2:4">
      <c r="B4489" s="75">
        <v>44197</v>
      </c>
      <c r="C4489" s="477">
        <v>819.873108</v>
      </c>
      <c r="D4489" s="76">
        <v>3142822</v>
      </c>
    </row>
    <row r="4490" spans="2:4">
      <c r="B4490" s="75">
        <v>44200</v>
      </c>
      <c r="C4490" s="477">
        <v>845.66387899999995</v>
      </c>
      <c r="D4490" s="76">
        <v>5259092</v>
      </c>
    </row>
    <row r="4491" spans="2:4">
      <c r="B4491" s="75">
        <v>44201</v>
      </c>
      <c r="C4491" s="477">
        <v>855.10906999999997</v>
      </c>
      <c r="D4491" s="76">
        <v>7150252</v>
      </c>
    </row>
    <row r="4492" spans="2:4">
      <c r="B4492" s="75">
        <v>44202</v>
      </c>
      <c r="C4492" s="477">
        <v>843.76623500000005</v>
      </c>
      <c r="D4492" s="76">
        <v>5995748</v>
      </c>
    </row>
    <row r="4493" spans="2:4">
      <c r="B4493" s="75">
        <v>44203</v>
      </c>
      <c r="C4493" s="477">
        <v>830.26702899999998</v>
      </c>
      <c r="D4493" s="76">
        <v>5261000</v>
      </c>
    </row>
    <row r="4494" spans="2:4">
      <c r="B4494" s="75">
        <v>44204</v>
      </c>
      <c r="C4494" s="477">
        <v>857.95544400000006</v>
      </c>
      <c r="D4494" s="76">
        <v>8034775</v>
      </c>
    </row>
    <row r="4495" spans="2:4">
      <c r="B4495" s="75">
        <v>44207</v>
      </c>
      <c r="C4495" s="477">
        <v>910.09796100000005</v>
      </c>
      <c r="D4495" s="76">
        <v>13384331</v>
      </c>
    </row>
    <row r="4496" spans="2:4">
      <c r="B4496" s="75">
        <v>44208</v>
      </c>
      <c r="C4496" s="477">
        <v>916.135986</v>
      </c>
      <c r="D4496" s="76">
        <v>6700542</v>
      </c>
    </row>
    <row r="4497" spans="2:4">
      <c r="B4497" s="75">
        <v>44209</v>
      </c>
      <c r="C4497" s="477">
        <v>910.83105499999999</v>
      </c>
      <c r="D4497" s="76">
        <v>6691409</v>
      </c>
    </row>
    <row r="4498" spans="2:4">
      <c r="B4498" s="75">
        <v>44210</v>
      </c>
      <c r="C4498" s="477">
        <v>886.46350099999995</v>
      </c>
      <c r="D4498" s="76">
        <v>15021108</v>
      </c>
    </row>
    <row r="4499" spans="2:4">
      <c r="B4499" s="75">
        <v>44211</v>
      </c>
      <c r="C4499" s="477">
        <v>853.77209500000004</v>
      </c>
      <c r="D4499" s="76">
        <v>23769415</v>
      </c>
    </row>
    <row r="4500" spans="2:4">
      <c r="B4500" s="75">
        <v>44214</v>
      </c>
      <c r="C4500" s="477">
        <v>846.61279300000001</v>
      </c>
      <c r="D4500" s="76">
        <v>12947569</v>
      </c>
    </row>
    <row r="4501" spans="2:4">
      <c r="B4501" s="75">
        <v>44215</v>
      </c>
      <c r="C4501" s="477">
        <v>848.63970900000004</v>
      </c>
      <c r="D4501" s="76">
        <v>6387923</v>
      </c>
    </row>
    <row r="4502" spans="2:4">
      <c r="B4502" s="75">
        <v>44216</v>
      </c>
      <c r="C4502" s="477">
        <v>861.92334000000005</v>
      </c>
      <c r="D4502" s="76">
        <v>7444118</v>
      </c>
    </row>
    <row r="4503" spans="2:4">
      <c r="B4503" s="75">
        <v>44217</v>
      </c>
      <c r="C4503" s="477">
        <v>860.23461899999995</v>
      </c>
      <c r="D4503" s="76">
        <v>8857975</v>
      </c>
    </row>
    <row r="4504" spans="2:4">
      <c r="B4504" s="75">
        <v>44218</v>
      </c>
      <c r="C4504" s="477">
        <v>853.73937999999998</v>
      </c>
      <c r="D4504" s="76">
        <v>5379466</v>
      </c>
    </row>
    <row r="4505" spans="2:4">
      <c r="B4505" s="75">
        <v>44221</v>
      </c>
      <c r="C4505" s="477">
        <v>820.57006799999999</v>
      </c>
      <c r="D4505" s="76">
        <v>7731883</v>
      </c>
    </row>
    <row r="4506" spans="2:4">
      <c r="B4506" s="75">
        <v>44223</v>
      </c>
      <c r="C4506" s="477">
        <v>827.49835199999995</v>
      </c>
      <c r="D4506" s="76">
        <v>7531736</v>
      </c>
    </row>
    <row r="4507" spans="2:4">
      <c r="B4507" s="75">
        <v>44224</v>
      </c>
      <c r="C4507" s="477">
        <v>808.83520499999997</v>
      </c>
      <c r="D4507" s="76">
        <v>6960905</v>
      </c>
    </row>
    <row r="4508" spans="2:4">
      <c r="B4508" s="75">
        <v>44225</v>
      </c>
      <c r="C4508" s="477">
        <v>791.55773899999997</v>
      </c>
      <c r="D4508" s="76">
        <v>7692663</v>
      </c>
    </row>
    <row r="4509" spans="2:4">
      <c r="B4509" s="75">
        <v>44228</v>
      </c>
      <c r="C4509" s="477">
        <v>803.98547399999995</v>
      </c>
      <c r="D4509" s="76">
        <v>8651478</v>
      </c>
    </row>
    <row r="4510" spans="2:4">
      <c r="B4510" s="75">
        <v>44229</v>
      </c>
      <c r="C4510" s="477">
        <v>826.76220699999999</v>
      </c>
      <c r="D4510" s="76">
        <v>7690178</v>
      </c>
    </row>
    <row r="4511" spans="2:4">
      <c r="B4511" s="75">
        <v>44230</v>
      </c>
      <c r="C4511" s="477">
        <v>831.308899</v>
      </c>
      <c r="D4511" s="76">
        <v>6354619</v>
      </c>
    </row>
    <row r="4512" spans="2:4">
      <c r="B4512" s="75">
        <v>44231</v>
      </c>
      <c r="C4512" s="477">
        <v>829.36035200000003</v>
      </c>
      <c r="D4512" s="76">
        <v>4623148</v>
      </c>
    </row>
    <row r="4513" spans="2:4">
      <c r="B4513" s="75">
        <v>44232</v>
      </c>
      <c r="C4513" s="477">
        <v>819.40093999999999</v>
      </c>
      <c r="D4513" s="76">
        <v>4631703</v>
      </c>
    </row>
    <row r="4514" spans="2:4">
      <c r="B4514" s="75">
        <v>44235</v>
      </c>
      <c r="C4514" s="477">
        <v>829.44689900000003</v>
      </c>
      <c r="D4514" s="76">
        <v>6509526</v>
      </c>
    </row>
    <row r="4515" spans="2:4">
      <c r="B4515" s="75">
        <v>44236</v>
      </c>
      <c r="C4515" s="477">
        <v>824.12085000000002</v>
      </c>
      <c r="D4515" s="76">
        <v>7557977</v>
      </c>
    </row>
    <row r="4516" spans="2:4">
      <c r="B4516" s="75">
        <v>44237</v>
      </c>
      <c r="C4516" s="477">
        <v>830.91925000000003</v>
      </c>
      <c r="D4516" s="76">
        <v>4896963</v>
      </c>
    </row>
    <row r="4517" spans="2:4">
      <c r="B4517" s="75">
        <v>44238</v>
      </c>
      <c r="C4517" s="477">
        <v>840.40240500000004</v>
      </c>
      <c r="D4517" s="76">
        <v>3745595</v>
      </c>
    </row>
    <row r="4518" spans="2:4">
      <c r="B4518" s="75">
        <v>44239</v>
      </c>
      <c r="C4518" s="477">
        <v>831.74194299999999</v>
      </c>
      <c r="D4518" s="76">
        <v>8045740</v>
      </c>
    </row>
    <row r="4519" spans="2:4">
      <c r="B4519" s="75">
        <v>44242</v>
      </c>
      <c r="C4519" s="477">
        <v>826.76220699999999</v>
      </c>
      <c r="D4519" s="76">
        <v>4643228</v>
      </c>
    </row>
    <row r="4520" spans="2:4">
      <c r="B4520" s="75">
        <v>44243</v>
      </c>
      <c r="C4520" s="477">
        <v>824.72705099999996</v>
      </c>
      <c r="D4520" s="76">
        <v>3277086</v>
      </c>
    </row>
    <row r="4521" spans="2:4">
      <c r="B4521" s="75">
        <v>44244</v>
      </c>
      <c r="C4521" s="477">
        <v>816.84613000000002</v>
      </c>
      <c r="D4521" s="76">
        <v>3643176</v>
      </c>
    </row>
    <row r="4522" spans="2:4">
      <c r="B4522" s="75">
        <v>44245</v>
      </c>
      <c r="C4522" s="477">
        <v>821.08972200000005</v>
      </c>
      <c r="D4522" s="76">
        <v>5133094</v>
      </c>
    </row>
    <row r="4523" spans="2:4">
      <c r="B4523" s="75">
        <v>44246</v>
      </c>
      <c r="C4523" s="477">
        <v>822.86511199999995</v>
      </c>
      <c r="D4523" s="76">
        <v>5494816</v>
      </c>
    </row>
    <row r="4524" spans="2:4">
      <c r="B4524" s="75">
        <v>44249</v>
      </c>
      <c r="C4524" s="477">
        <v>796.88397199999997</v>
      </c>
      <c r="D4524" s="76">
        <v>5043203</v>
      </c>
    </row>
    <row r="4525" spans="2:4">
      <c r="B4525" s="75">
        <v>44250</v>
      </c>
      <c r="C4525" s="477">
        <v>788.05035399999997</v>
      </c>
      <c r="D4525" s="76">
        <v>5916942</v>
      </c>
    </row>
    <row r="4526" spans="2:4">
      <c r="B4526" s="75">
        <v>44251</v>
      </c>
      <c r="C4526" s="477">
        <v>793.28991699999995</v>
      </c>
      <c r="D4526" s="76">
        <v>3435827</v>
      </c>
    </row>
    <row r="4527" spans="2:4">
      <c r="B4527" s="75">
        <v>44252</v>
      </c>
      <c r="C4527" s="477">
        <v>804.76489300000003</v>
      </c>
      <c r="D4527" s="76">
        <v>6234947</v>
      </c>
    </row>
    <row r="4528" spans="2:4">
      <c r="B4528" s="75">
        <v>44253</v>
      </c>
      <c r="C4528" s="477">
        <v>787.61737100000005</v>
      </c>
      <c r="D4528" s="76">
        <v>9198218</v>
      </c>
    </row>
    <row r="4529" spans="2:4">
      <c r="B4529" s="75">
        <v>44256</v>
      </c>
      <c r="C4529" s="477">
        <v>805.71740699999998</v>
      </c>
      <c r="D4529" s="76">
        <v>5397960</v>
      </c>
    </row>
    <row r="4530" spans="2:4">
      <c r="B4530" s="75">
        <v>44257</v>
      </c>
      <c r="C4530" s="477">
        <v>825.98284899999999</v>
      </c>
      <c r="D4530" s="76">
        <v>6715548</v>
      </c>
    </row>
    <row r="4531" spans="2:4">
      <c r="B4531" s="75">
        <v>44258</v>
      </c>
      <c r="C4531" s="477">
        <v>835.942139</v>
      </c>
      <c r="D4531" s="76">
        <v>5742015</v>
      </c>
    </row>
    <row r="4532" spans="2:4">
      <c r="B4532" s="75">
        <v>44259</v>
      </c>
      <c r="C4532" s="477">
        <v>829.66345200000001</v>
      </c>
      <c r="D4532" s="76">
        <v>6268541</v>
      </c>
    </row>
    <row r="4533" spans="2:4">
      <c r="B4533" s="75">
        <v>44260</v>
      </c>
      <c r="C4533" s="477">
        <v>815.37377900000001</v>
      </c>
      <c r="D4533" s="76">
        <v>5992152</v>
      </c>
    </row>
    <row r="4534" spans="2:4">
      <c r="B4534" s="75">
        <v>44263</v>
      </c>
      <c r="C4534" s="477">
        <v>833.04107699999997</v>
      </c>
      <c r="D4534" s="76">
        <v>5621823</v>
      </c>
    </row>
    <row r="4535" spans="2:4">
      <c r="B4535" s="75">
        <v>44264</v>
      </c>
      <c r="C4535" s="477">
        <v>842.78387499999997</v>
      </c>
      <c r="D4535" s="76">
        <v>5440319</v>
      </c>
    </row>
    <row r="4536" spans="2:4">
      <c r="B4536" s="75">
        <v>44265</v>
      </c>
      <c r="C4536" s="477">
        <v>856.07757600000002</v>
      </c>
      <c r="D4536" s="76">
        <v>7694950</v>
      </c>
    </row>
    <row r="4537" spans="2:4">
      <c r="B4537" s="75">
        <v>44267</v>
      </c>
      <c r="C4537" s="477">
        <v>848.06677200000001</v>
      </c>
      <c r="D4537" s="76">
        <v>6447010</v>
      </c>
    </row>
    <row r="4538" spans="2:4">
      <c r="B4538" s="75">
        <v>44270</v>
      </c>
      <c r="C4538" s="477">
        <v>859.411743</v>
      </c>
      <c r="D4538" s="76">
        <v>5321071</v>
      </c>
    </row>
    <row r="4539" spans="2:4">
      <c r="B4539" s="75">
        <v>44271</v>
      </c>
      <c r="C4539" s="477">
        <v>872.31579599999998</v>
      </c>
      <c r="D4539" s="76">
        <v>8094575</v>
      </c>
    </row>
    <row r="4540" spans="2:4">
      <c r="B4540" s="75">
        <v>44272</v>
      </c>
      <c r="C4540" s="477">
        <v>855.16815199999996</v>
      </c>
      <c r="D4540" s="76">
        <v>6758901</v>
      </c>
    </row>
    <row r="4541" spans="2:4">
      <c r="B4541" s="75">
        <v>44273</v>
      </c>
      <c r="C4541" s="477">
        <v>820.78668200000004</v>
      </c>
      <c r="D4541" s="76">
        <v>8269566</v>
      </c>
    </row>
    <row r="4542" spans="2:4">
      <c r="B4542" s="75">
        <v>44274</v>
      </c>
      <c r="C4542" s="477">
        <v>831.78527799999995</v>
      </c>
      <c r="D4542" s="76">
        <v>9004154</v>
      </c>
    </row>
    <row r="4543" spans="2:4">
      <c r="B4543" s="75">
        <v>44277</v>
      </c>
      <c r="C4543" s="477">
        <v>847.63372800000002</v>
      </c>
      <c r="D4543" s="76">
        <v>4745254</v>
      </c>
    </row>
    <row r="4544" spans="2:4">
      <c r="B4544" s="75">
        <v>44278</v>
      </c>
      <c r="C4544" s="477">
        <v>849.45245399999999</v>
      </c>
      <c r="D4544" s="76">
        <v>5158305</v>
      </c>
    </row>
    <row r="4545" spans="2:4">
      <c r="B4545" s="75">
        <v>44279</v>
      </c>
      <c r="C4545" s="477">
        <v>844.94903599999998</v>
      </c>
      <c r="D4545" s="76">
        <v>3874331</v>
      </c>
    </row>
    <row r="4546" spans="2:4">
      <c r="B4546" s="75">
        <v>44280</v>
      </c>
      <c r="C4546" s="477">
        <v>828.84069799999997</v>
      </c>
      <c r="D4546" s="76">
        <v>4879437</v>
      </c>
    </row>
    <row r="4547" spans="2:4">
      <c r="B4547" s="75">
        <v>44281</v>
      </c>
      <c r="C4547" s="477">
        <v>830.13983199999996</v>
      </c>
      <c r="D4547" s="76">
        <v>4271178</v>
      </c>
    </row>
    <row r="4548" spans="2:4">
      <c r="B4548" s="75">
        <v>44285</v>
      </c>
      <c r="C4548" s="477">
        <v>862.39965800000004</v>
      </c>
      <c r="D4548" s="76">
        <v>5475000</v>
      </c>
    </row>
    <row r="4549" spans="2:4">
      <c r="B4549" s="75">
        <v>44286</v>
      </c>
      <c r="C4549" s="477">
        <v>851.01122999999995</v>
      </c>
      <c r="D4549" s="76">
        <v>4445140</v>
      </c>
    </row>
    <row r="4550" spans="2:4">
      <c r="B4550" s="75">
        <v>44287</v>
      </c>
      <c r="C4550" s="477">
        <v>868.288635</v>
      </c>
      <c r="D4550" s="76">
        <v>5269079</v>
      </c>
    </row>
    <row r="4551" spans="2:4">
      <c r="B4551" s="75">
        <v>44291</v>
      </c>
      <c r="C4551" s="477">
        <v>895.04931599999998</v>
      </c>
      <c r="D4551" s="76">
        <v>9452833</v>
      </c>
    </row>
    <row r="4552" spans="2:4">
      <c r="B4552" s="75">
        <v>44292</v>
      </c>
      <c r="C4552" s="477">
        <v>890.63256799999999</v>
      </c>
      <c r="D4552" s="76">
        <v>4260257</v>
      </c>
    </row>
    <row r="4553" spans="2:4">
      <c r="B4553" s="75">
        <v>44293</v>
      </c>
      <c r="C4553" s="477">
        <v>898.25354000000004</v>
      </c>
      <c r="D4553" s="76">
        <v>3551106</v>
      </c>
    </row>
    <row r="4554" spans="2:4">
      <c r="B4554" s="75">
        <v>44294</v>
      </c>
      <c r="C4554" s="477">
        <v>898.51330600000006</v>
      </c>
      <c r="D4554" s="76">
        <v>4852068</v>
      </c>
    </row>
    <row r="4555" spans="2:4">
      <c r="B4555" s="75">
        <v>44295</v>
      </c>
      <c r="C4555" s="477">
        <v>905.35516399999995</v>
      </c>
      <c r="D4555" s="76">
        <v>3708082</v>
      </c>
    </row>
    <row r="4556" spans="2:4">
      <c r="B4556" s="75">
        <v>44298</v>
      </c>
      <c r="C4556" s="477">
        <v>874.17785600000002</v>
      </c>
      <c r="D4556" s="76">
        <v>5976427</v>
      </c>
    </row>
    <row r="4557" spans="2:4">
      <c r="B4557" s="75">
        <v>44299</v>
      </c>
      <c r="C4557" s="477">
        <v>851.660889</v>
      </c>
      <c r="D4557" s="76">
        <v>7773994</v>
      </c>
    </row>
    <row r="4558" spans="2:4">
      <c r="B4558" s="75">
        <v>44301</v>
      </c>
      <c r="C4558" s="477">
        <v>859.02203399999996</v>
      </c>
      <c r="D4558" s="76">
        <v>7430279</v>
      </c>
    </row>
    <row r="4559" spans="2:4">
      <c r="B4559" s="75">
        <v>44302</v>
      </c>
      <c r="C4559" s="477">
        <v>877.07891800000004</v>
      </c>
      <c r="D4559" s="76">
        <v>4677808</v>
      </c>
    </row>
    <row r="4560" spans="2:4">
      <c r="B4560" s="75">
        <v>44305</v>
      </c>
      <c r="C4560" s="477">
        <v>861.36035200000003</v>
      </c>
      <c r="D4560" s="76">
        <v>6239343</v>
      </c>
    </row>
    <row r="4561" spans="2:4">
      <c r="B4561" s="75">
        <v>44306</v>
      </c>
      <c r="C4561" s="477">
        <v>832.52142300000003</v>
      </c>
      <c r="D4561" s="76">
        <v>9742418</v>
      </c>
    </row>
    <row r="4562" spans="2:4">
      <c r="B4562" s="75">
        <v>44308</v>
      </c>
      <c r="C4562" s="477">
        <v>833.04107699999997</v>
      </c>
      <c r="D4562" s="76">
        <v>4970596</v>
      </c>
    </row>
    <row r="4563" spans="2:4">
      <c r="B4563" s="75">
        <v>44309</v>
      </c>
      <c r="C4563" s="477">
        <v>827.62829599999998</v>
      </c>
      <c r="D4563" s="76">
        <v>6023490</v>
      </c>
    </row>
    <row r="4564" spans="2:4">
      <c r="B4564" s="75">
        <v>44312</v>
      </c>
      <c r="C4564" s="477">
        <v>804.37506099999996</v>
      </c>
      <c r="D4564" s="76">
        <v>19619972</v>
      </c>
    </row>
    <row r="4565" spans="2:4">
      <c r="B4565" s="75">
        <v>44313</v>
      </c>
      <c r="C4565" s="477">
        <v>804.41845699999999</v>
      </c>
      <c r="D4565" s="76">
        <v>6406825</v>
      </c>
    </row>
    <row r="4566" spans="2:4">
      <c r="B4566" s="75">
        <v>44314</v>
      </c>
      <c r="C4566" s="477">
        <v>800.04486099999997</v>
      </c>
      <c r="D4566" s="76">
        <v>6845677</v>
      </c>
    </row>
    <row r="4567" spans="2:4">
      <c r="B4567" s="75">
        <v>44315</v>
      </c>
      <c r="C4567" s="477">
        <v>796.32415800000001</v>
      </c>
      <c r="D4567" s="76">
        <v>8588734</v>
      </c>
    </row>
    <row r="4568" spans="2:4">
      <c r="B4568" s="75">
        <v>44316</v>
      </c>
      <c r="C4568" s="477">
        <v>787.04351799999995</v>
      </c>
      <c r="D4568" s="76">
        <v>10921664</v>
      </c>
    </row>
    <row r="4569" spans="2:4">
      <c r="B4569" s="75">
        <v>44319</v>
      </c>
      <c r="C4569" s="477">
        <v>794.70434599999999</v>
      </c>
      <c r="D4569" s="76">
        <v>6871176</v>
      </c>
    </row>
    <row r="4570" spans="2:4">
      <c r="B4570" s="75">
        <v>44320</v>
      </c>
      <c r="C4570" s="477">
        <v>788.79461700000002</v>
      </c>
      <c r="D4570" s="76">
        <v>6217026</v>
      </c>
    </row>
    <row r="4571" spans="2:4">
      <c r="B4571" s="75">
        <v>44321</v>
      </c>
      <c r="C4571" s="477">
        <v>796.19281000000001</v>
      </c>
      <c r="D4571" s="76">
        <v>2696835</v>
      </c>
    </row>
    <row r="4572" spans="2:4">
      <c r="B4572" s="75">
        <v>44322</v>
      </c>
      <c r="C4572" s="477">
        <v>801.97119099999998</v>
      </c>
      <c r="D4572" s="76">
        <v>6319104</v>
      </c>
    </row>
    <row r="4573" spans="2:4">
      <c r="B4573" s="75">
        <v>44323</v>
      </c>
      <c r="C4573" s="477">
        <v>802.32135000000005</v>
      </c>
      <c r="D4573" s="76">
        <v>3651558</v>
      </c>
    </row>
    <row r="4574" spans="2:4">
      <c r="B4574" s="75">
        <v>44326</v>
      </c>
      <c r="C4574" s="477">
        <v>800.17639199999996</v>
      </c>
      <c r="D4574" s="76">
        <v>4029147</v>
      </c>
    </row>
    <row r="4575" spans="2:4">
      <c r="B4575" s="75">
        <v>44327</v>
      </c>
      <c r="C4575" s="477">
        <v>794.35412599999995</v>
      </c>
      <c r="D4575" s="76">
        <v>3818154</v>
      </c>
    </row>
    <row r="4576" spans="2:4">
      <c r="B4576" s="75">
        <v>44328</v>
      </c>
      <c r="C4576" s="477">
        <v>793.30352800000003</v>
      </c>
      <c r="D4576" s="76">
        <v>4076940</v>
      </c>
    </row>
    <row r="4577" spans="2:4">
      <c r="B4577" s="75">
        <v>44330</v>
      </c>
      <c r="C4577" s="477">
        <v>797.02447500000005</v>
      </c>
      <c r="D4577" s="76">
        <v>5184569</v>
      </c>
    </row>
    <row r="4578" spans="2:4">
      <c r="B4578" s="75">
        <v>44333</v>
      </c>
      <c r="C4578" s="477">
        <v>807.355591</v>
      </c>
      <c r="D4578" s="76">
        <v>7956551</v>
      </c>
    </row>
    <row r="4579" spans="2:4">
      <c r="B4579" s="75">
        <v>44334</v>
      </c>
      <c r="C4579" s="477">
        <v>815.62914999999998</v>
      </c>
      <c r="D4579" s="76">
        <v>5913426</v>
      </c>
    </row>
    <row r="4580" spans="2:4">
      <c r="B4580" s="75">
        <v>44335</v>
      </c>
      <c r="C4580" s="477">
        <v>815.45410200000003</v>
      </c>
      <c r="D4580" s="76">
        <v>4178834</v>
      </c>
    </row>
    <row r="4581" spans="2:4">
      <c r="B4581" s="75">
        <v>44336</v>
      </c>
      <c r="C4581" s="477">
        <v>809.32550000000003</v>
      </c>
      <c r="D4581" s="76">
        <v>4753782</v>
      </c>
    </row>
    <row r="4582" spans="2:4">
      <c r="B4582" s="75">
        <v>44337</v>
      </c>
      <c r="C4582" s="477">
        <v>814.79742399999998</v>
      </c>
      <c r="D4582" s="76">
        <v>4161547</v>
      </c>
    </row>
    <row r="4583" spans="2:4">
      <c r="B4583" s="75">
        <v>44340</v>
      </c>
      <c r="C4583" s="477">
        <v>816.67974900000002</v>
      </c>
      <c r="D4583" s="76">
        <v>4191877</v>
      </c>
    </row>
    <row r="4584" spans="2:4">
      <c r="B4584" s="75">
        <v>44341</v>
      </c>
      <c r="C4584" s="477">
        <v>823.50878899999998</v>
      </c>
      <c r="D4584" s="76">
        <v>5032874</v>
      </c>
    </row>
    <row r="4585" spans="2:4">
      <c r="B4585" s="75">
        <v>44342</v>
      </c>
      <c r="C4585" s="477">
        <v>828.06152299999997</v>
      </c>
      <c r="D4585" s="76">
        <v>5017674</v>
      </c>
    </row>
    <row r="4586" spans="2:4">
      <c r="B4586" s="75">
        <v>44343</v>
      </c>
      <c r="C4586" s="477">
        <v>825.08477800000003</v>
      </c>
      <c r="D4586" s="76">
        <v>9078274</v>
      </c>
    </row>
    <row r="4587" spans="2:4">
      <c r="B4587" s="75">
        <v>44344</v>
      </c>
      <c r="C4587" s="477">
        <v>825.216003</v>
      </c>
      <c r="D4587" s="76">
        <v>4098094</v>
      </c>
    </row>
    <row r="4588" spans="2:4">
      <c r="B4588" s="75">
        <v>44347</v>
      </c>
      <c r="C4588" s="477">
        <v>827.53619400000002</v>
      </c>
      <c r="D4588" s="76">
        <v>4171524</v>
      </c>
    </row>
    <row r="4589" spans="2:4">
      <c r="B4589" s="75">
        <v>44348</v>
      </c>
      <c r="C4589" s="477">
        <v>832.35156300000006</v>
      </c>
      <c r="D4589" s="76">
        <v>2944472</v>
      </c>
    </row>
    <row r="4590" spans="2:4">
      <c r="B4590" s="75">
        <v>44349</v>
      </c>
      <c r="C4590" s="477">
        <v>826.26654099999996</v>
      </c>
      <c r="D4590" s="76">
        <v>3657189</v>
      </c>
    </row>
    <row r="4591" spans="2:4">
      <c r="B4591" s="75">
        <v>44350</v>
      </c>
      <c r="C4591" s="477">
        <v>822.501892</v>
      </c>
      <c r="D4591" s="76">
        <v>4164240</v>
      </c>
    </row>
    <row r="4592" spans="2:4">
      <c r="B4592" s="75">
        <v>44351</v>
      </c>
      <c r="C4592" s="477">
        <v>819.96289100000001</v>
      </c>
      <c r="D4592" s="76">
        <v>3550303</v>
      </c>
    </row>
    <row r="4593" spans="2:4">
      <c r="B4593" s="75">
        <v>44354</v>
      </c>
      <c r="C4593" s="477">
        <v>831.38848900000005</v>
      </c>
      <c r="D4593" s="76">
        <v>3282517</v>
      </c>
    </row>
    <row r="4594" spans="2:4">
      <c r="B4594" s="75">
        <v>44355</v>
      </c>
      <c r="C4594" s="477">
        <v>846.79754600000001</v>
      </c>
      <c r="D4594" s="76">
        <v>6385642</v>
      </c>
    </row>
    <row r="4595" spans="2:4">
      <c r="B4595" s="75">
        <v>44356</v>
      </c>
      <c r="C4595" s="477">
        <v>850.387024</v>
      </c>
      <c r="D4595" s="76">
        <v>5521459</v>
      </c>
    </row>
    <row r="4596" spans="2:4">
      <c r="B4596" s="75">
        <v>44357</v>
      </c>
      <c r="C4596" s="477">
        <v>847.97943099999998</v>
      </c>
      <c r="D4596" s="76">
        <v>3878256</v>
      </c>
    </row>
    <row r="4597" spans="2:4">
      <c r="B4597" s="75">
        <v>44358</v>
      </c>
      <c r="C4597" s="477">
        <v>860.93695100000002</v>
      </c>
      <c r="D4597" s="76">
        <v>4777035</v>
      </c>
    </row>
    <row r="4598" spans="2:4">
      <c r="B4598" s="75">
        <v>44361</v>
      </c>
      <c r="C4598" s="477">
        <v>861.68121299999996</v>
      </c>
      <c r="D4598" s="76">
        <v>2236373</v>
      </c>
    </row>
    <row r="4599" spans="2:4">
      <c r="B4599" s="75">
        <v>44362</v>
      </c>
      <c r="C4599" s="477">
        <v>862.77557400000001</v>
      </c>
      <c r="D4599" s="76">
        <v>2559001</v>
      </c>
    </row>
    <row r="4600" spans="2:4">
      <c r="B4600" s="75">
        <v>44363</v>
      </c>
      <c r="C4600" s="477">
        <v>857.47875999999997</v>
      </c>
      <c r="D4600" s="76">
        <v>3138753</v>
      </c>
    </row>
    <row r="4601" spans="2:4">
      <c r="B4601" s="75">
        <v>44364</v>
      </c>
      <c r="C4601" s="477">
        <v>863.60742200000004</v>
      </c>
      <c r="D4601" s="76">
        <v>3609989</v>
      </c>
    </row>
    <row r="4602" spans="2:4">
      <c r="B4602" s="75">
        <v>44365</v>
      </c>
      <c r="C4602" s="477">
        <v>853.84533699999997</v>
      </c>
      <c r="D4602" s="76">
        <v>5622783</v>
      </c>
    </row>
    <row r="4603" spans="2:4">
      <c r="B4603" s="75">
        <v>44368</v>
      </c>
      <c r="C4603" s="477">
        <v>859.75500499999998</v>
      </c>
      <c r="D4603" s="76">
        <v>1639495</v>
      </c>
    </row>
    <row r="4604" spans="2:4">
      <c r="B4604" s="75">
        <v>44369</v>
      </c>
      <c r="C4604" s="477">
        <v>858.09155299999998</v>
      </c>
      <c r="D4604" s="76">
        <v>2529648</v>
      </c>
    </row>
    <row r="4605" spans="2:4">
      <c r="B4605" s="75">
        <v>44370</v>
      </c>
      <c r="C4605" s="477">
        <v>851.78796399999999</v>
      </c>
      <c r="D4605" s="76">
        <v>2395543</v>
      </c>
    </row>
    <row r="4606" spans="2:4">
      <c r="B4606" s="75">
        <v>44371</v>
      </c>
      <c r="C4606" s="477">
        <v>866.49652100000003</v>
      </c>
      <c r="D4606" s="76">
        <v>4686567</v>
      </c>
    </row>
    <row r="4607" spans="2:4">
      <c r="B4607" s="75">
        <v>44372</v>
      </c>
      <c r="C4607" s="477">
        <v>871.70593299999996</v>
      </c>
      <c r="D4607" s="76">
        <v>5196000</v>
      </c>
    </row>
    <row r="4608" spans="2:4">
      <c r="B4608" s="75">
        <v>44375</v>
      </c>
      <c r="C4608" s="477">
        <v>862.64434800000004</v>
      </c>
      <c r="D4608" s="76">
        <v>1844159</v>
      </c>
    </row>
    <row r="4609" spans="2:4">
      <c r="B4609" s="75">
        <v>44376</v>
      </c>
      <c r="C4609" s="477">
        <v>861.15588400000001</v>
      </c>
      <c r="D4609" s="76">
        <v>1895170</v>
      </c>
    </row>
    <row r="4610" spans="2:4">
      <c r="B4610" s="75">
        <v>44377</v>
      </c>
      <c r="C4610" s="477">
        <v>861.06829800000003</v>
      </c>
      <c r="D4610" s="76">
        <v>2682591</v>
      </c>
    </row>
    <row r="4611" spans="2:4">
      <c r="B4611" s="75">
        <v>44378</v>
      </c>
      <c r="C4611" s="477">
        <v>862.81945800000005</v>
      </c>
      <c r="D4611" s="76">
        <v>2861509</v>
      </c>
    </row>
    <row r="4612" spans="2:4">
      <c r="B4612" s="75">
        <v>44379</v>
      </c>
      <c r="C4612" s="477">
        <v>862.07519500000001</v>
      </c>
      <c r="D4612" s="76">
        <v>1646631</v>
      </c>
    </row>
    <row r="4613" spans="2:4">
      <c r="B4613" s="75">
        <v>44382</v>
      </c>
      <c r="C4613" s="477">
        <v>857.78509499999996</v>
      </c>
      <c r="D4613" s="76">
        <v>2598033</v>
      </c>
    </row>
    <row r="4614" spans="2:4">
      <c r="B4614" s="75">
        <v>44383</v>
      </c>
      <c r="C4614" s="477">
        <v>851.04382299999997</v>
      </c>
      <c r="D4614" s="76">
        <v>2486069</v>
      </c>
    </row>
    <row r="4615" spans="2:4">
      <c r="B4615" s="75">
        <v>44384</v>
      </c>
      <c r="C4615" s="477">
        <v>853.93280000000004</v>
      </c>
      <c r="D4615" s="76">
        <v>3014899</v>
      </c>
    </row>
    <row r="4616" spans="2:4">
      <c r="B4616" s="75">
        <v>44385</v>
      </c>
      <c r="C4616" s="477">
        <v>855.20251499999995</v>
      </c>
      <c r="D4616" s="76">
        <v>2555624</v>
      </c>
    </row>
    <row r="4617" spans="2:4">
      <c r="B4617" s="75">
        <v>44386</v>
      </c>
      <c r="C4617" s="477">
        <v>855.24615500000004</v>
      </c>
      <c r="D4617" s="76">
        <v>3218471</v>
      </c>
    </row>
    <row r="4618" spans="2:4">
      <c r="B4618" s="75">
        <v>44389</v>
      </c>
      <c r="C4618" s="477">
        <v>857.52258300000005</v>
      </c>
      <c r="D4618" s="76">
        <v>2037878</v>
      </c>
    </row>
    <row r="4619" spans="2:4">
      <c r="B4619" s="75">
        <v>44390</v>
      </c>
      <c r="C4619" s="477">
        <v>847.45410200000003</v>
      </c>
      <c r="D4619" s="76">
        <v>2997764</v>
      </c>
    </row>
    <row r="4620" spans="2:4">
      <c r="B4620" s="75">
        <v>44391</v>
      </c>
      <c r="C4620" s="477">
        <v>866.27758800000004</v>
      </c>
      <c r="D4620" s="76">
        <v>4371180</v>
      </c>
    </row>
    <row r="4621" spans="2:4">
      <c r="B4621" s="75">
        <v>44392</v>
      </c>
      <c r="C4621" s="477">
        <v>910.31591800000001</v>
      </c>
      <c r="D4621" s="76">
        <v>12701032</v>
      </c>
    </row>
    <row r="4622" spans="2:4">
      <c r="B4622" s="75">
        <v>44393</v>
      </c>
      <c r="C4622" s="477">
        <v>879.89196800000002</v>
      </c>
      <c r="D4622" s="76">
        <v>8665827</v>
      </c>
    </row>
    <row r="4623" spans="2:4">
      <c r="B4623" s="75">
        <v>44396</v>
      </c>
      <c r="C4623" s="477">
        <v>875.68945299999996</v>
      </c>
      <c r="D4623" s="76">
        <v>4644600</v>
      </c>
    </row>
    <row r="4624" spans="2:4">
      <c r="B4624" s="75">
        <v>44397</v>
      </c>
      <c r="C4624" s="477">
        <v>855.55255099999999</v>
      </c>
      <c r="D4624" s="76">
        <v>10216774</v>
      </c>
    </row>
    <row r="4625" spans="2:4">
      <c r="B4625" s="75">
        <v>44399</v>
      </c>
      <c r="C4625" s="477">
        <v>856.77832000000001</v>
      </c>
      <c r="D4625" s="76">
        <v>6156400</v>
      </c>
    </row>
    <row r="4626" spans="2:4">
      <c r="B4626" s="75">
        <v>44400</v>
      </c>
      <c r="C4626" s="477">
        <v>870.26135299999999</v>
      </c>
      <c r="D4626" s="76">
        <v>5265839</v>
      </c>
    </row>
    <row r="4627" spans="2:4">
      <c r="B4627" s="75">
        <v>44403</v>
      </c>
      <c r="C4627" s="477">
        <v>875.77703899999995</v>
      </c>
      <c r="D4627" s="76">
        <v>2477027</v>
      </c>
    </row>
    <row r="4628" spans="2:4">
      <c r="B4628" s="75">
        <v>44404</v>
      </c>
      <c r="C4628" s="477">
        <v>873.75109899999995</v>
      </c>
      <c r="D4628" s="76">
        <v>2883514</v>
      </c>
    </row>
    <row r="4629" spans="2:4">
      <c r="B4629" s="75">
        <v>44405</v>
      </c>
      <c r="C4629" s="477">
        <v>865.91198699999995</v>
      </c>
      <c r="D4629" s="76">
        <v>2952249</v>
      </c>
    </row>
    <row r="4630" spans="2:4">
      <c r="B4630" s="75">
        <v>44406</v>
      </c>
      <c r="C4630" s="477">
        <v>887.49157700000001</v>
      </c>
      <c r="D4630" s="76">
        <v>4732101</v>
      </c>
    </row>
    <row r="4631" spans="2:4">
      <c r="B4631" s="75">
        <v>44407</v>
      </c>
      <c r="C4631" s="477">
        <v>902.77349900000002</v>
      </c>
      <c r="D4631" s="76">
        <v>9330054</v>
      </c>
    </row>
    <row r="4632" spans="2:4">
      <c r="B4632" s="75">
        <v>44410</v>
      </c>
      <c r="C4632" s="477">
        <v>911.97778300000004</v>
      </c>
      <c r="D4632" s="76">
        <v>2536478</v>
      </c>
    </row>
    <row r="4633" spans="2:4">
      <c r="B4633" s="75">
        <v>44411</v>
      </c>
      <c r="C4633" s="477">
        <v>915.54480000000001</v>
      </c>
      <c r="D4633" s="76">
        <v>3359006</v>
      </c>
    </row>
    <row r="4634" spans="2:4">
      <c r="B4634" s="75">
        <v>44412</v>
      </c>
      <c r="C4634" s="477">
        <v>915.98535200000003</v>
      </c>
      <c r="D4634" s="76">
        <v>3122161</v>
      </c>
    </row>
    <row r="4635" spans="2:4">
      <c r="B4635" s="75">
        <v>44413</v>
      </c>
      <c r="C4635" s="477">
        <v>934.65844700000002</v>
      </c>
      <c r="D4635" s="76">
        <v>7896314</v>
      </c>
    </row>
    <row r="4636" spans="2:4">
      <c r="B4636" s="75">
        <v>44414</v>
      </c>
      <c r="C4636" s="477">
        <v>924.793274</v>
      </c>
      <c r="D4636" s="76">
        <v>11584782</v>
      </c>
    </row>
    <row r="4637" spans="2:4">
      <c r="B4637" s="75">
        <v>44417</v>
      </c>
      <c r="C4637" s="477">
        <v>925.32183799999996</v>
      </c>
      <c r="D4637" s="76">
        <v>6321578</v>
      </c>
    </row>
    <row r="4638" spans="2:4">
      <c r="B4638" s="75">
        <v>44418</v>
      </c>
      <c r="C4638" s="477">
        <v>936.90429700000004</v>
      </c>
      <c r="D4638" s="76">
        <v>5871606</v>
      </c>
    </row>
    <row r="4639" spans="2:4">
      <c r="B4639" s="75">
        <v>44419</v>
      </c>
      <c r="C4639" s="477">
        <v>939.76678500000003</v>
      </c>
      <c r="D4639" s="76">
        <v>5011239</v>
      </c>
    </row>
    <row r="4640" spans="2:4">
      <c r="B4640" s="75">
        <v>44420</v>
      </c>
      <c r="C4640" s="477">
        <v>965.79455600000006</v>
      </c>
      <c r="D4640" s="76">
        <v>6540144</v>
      </c>
    </row>
    <row r="4641" spans="2:4">
      <c r="B4641" s="75">
        <v>44421</v>
      </c>
      <c r="C4641" s="477">
        <v>986.00860599999999</v>
      </c>
      <c r="D4641" s="76">
        <v>7270809</v>
      </c>
    </row>
    <row r="4642" spans="2:4">
      <c r="B4642" s="75">
        <v>44424</v>
      </c>
      <c r="C4642" s="477">
        <v>989.70800799999995</v>
      </c>
      <c r="D4642" s="76">
        <v>3159376</v>
      </c>
    </row>
    <row r="4643" spans="2:4">
      <c r="B4643" s="75">
        <v>44425</v>
      </c>
      <c r="C4643" s="477">
        <v>1006.707397</v>
      </c>
      <c r="D4643" s="76">
        <v>5295838</v>
      </c>
    </row>
    <row r="4644" spans="2:4">
      <c r="B4644" s="75">
        <v>44426</v>
      </c>
      <c r="C4644" s="477">
        <v>999.04443400000002</v>
      </c>
      <c r="D4644" s="76">
        <v>4871006</v>
      </c>
    </row>
    <row r="4645" spans="2:4">
      <c r="B4645" s="75">
        <v>44428</v>
      </c>
      <c r="C4645" s="477">
        <v>984.15911900000003</v>
      </c>
      <c r="D4645" s="76">
        <v>3467046</v>
      </c>
    </row>
    <row r="4646" spans="2:4">
      <c r="B4646" s="75">
        <v>44431</v>
      </c>
      <c r="C4646" s="477">
        <v>1024.455811</v>
      </c>
      <c r="D4646" s="76">
        <v>9383780</v>
      </c>
    </row>
    <row r="4647" spans="2:4">
      <c r="B4647" s="75">
        <v>44432</v>
      </c>
      <c r="C4647" s="477">
        <v>1015.471252</v>
      </c>
      <c r="D4647" s="76">
        <v>3947317</v>
      </c>
    </row>
    <row r="4648" spans="2:4">
      <c r="B4648" s="75">
        <v>44433</v>
      </c>
      <c r="C4648" s="477">
        <v>1016.748779</v>
      </c>
      <c r="D4648" s="76">
        <v>3447912</v>
      </c>
    </row>
    <row r="4649" spans="2:4">
      <c r="B4649" s="75">
        <v>44434</v>
      </c>
      <c r="C4649" s="477">
        <v>1028.2873540000001</v>
      </c>
      <c r="D4649" s="76">
        <v>4654833</v>
      </c>
    </row>
    <row r="4650" spans="2:4">
      <c r="B4650" s="75">
        <v>44435</v>
      </c>
      <c r="C4650" s="477">
        <v>1024.323486</v>
      </c>
      <c r="D4650" s="76">
        <v>3050466</v>
      </c>
    </row>
    <row r="4651" spans="2:4">
      <c r="B4651" s="75">
        <v>44438</v>
      </c>
      <c r="C4651" s="477">
        <v>1024.7198490000001</v>
      </c>
      <c r="D4651" s="76">
        <v>2956868</v>
      </c>
    </row>
    <row r="4652" spans="2:4">
      <c r="B4652" s="75">
        <v>44439</v>
      </c>
      <c r="C4652" s="477">
        <v>1041.366943</v>
      </c>
      <c r="D4652" s="76">
        <v>7199002</v>
      </c>
    </row>
    <row r="4653" spans="2:4">
      <c r="B4653" s="75">
        <v>44440</v>
      </c>
      <c r="C4653" s="477">
        <v>1025.8206789999999</v>
      </c>
      <c r="D4653" s="76">
        <v>3200410</v>
      </c>
    </row>
    <row r="4654" spans="2:4">
      <c r="B4654" s="75">
        <v>44441</v>
      </c>
      <c r="C4654" s="477">
        <v>1032.9554439999999</v>
      </c>
      <c r="D4654" s="76">
        <v>5224479</v>
      </c>
    </row>
    <row r="4655" spans="2:4">
      <c r="B4655" s="75">
        <v>44442</v>
      </c>
      <c r="C4655" s="477">
        <v>1034.716919</v>
      </c>
      <c r="D4655" s="76">
        <v>4533364</v>
      </c>
    </row>
    <row r="4656" spans="2:4">
      <c r="B4656" s="75">
        <v>44445</v>
      </c>
      <c r="C4656" s="477">
        <v>1057.0894780000001</v>
      </c>
      <c r="D4656" s="76">
        <v>4331916</v>
      </c>
    </row>
    <row r="4657" spans="2:4">
      <c r="B4657" s="75">
        <v>44446</v>
      </c>
      <c r="C4657" s="477">
        <v>1041.2789310000001</v>
      </c>
      <c r="D4657" s="76">
        <v>3721585</v>
      </c>
    </row>
    <row r="4658" spans="2:4">
      <c r="B4658" s="75">
        <v>44447</v>
      </c>
      <c r="C4658" s="477">
        <v>1047.092163</v>
      </c>
      <c r="D4658" s="76">
        <v>3118518</v>
      </c>
    </row>
    <row r="4659" spans="2:4">
      <c r="B4659" s="75">
        <v>44448</v>
      </c>
      <c r="C4659" s="477">
        <v>1055.679932</v>
      </c>
      <c r="D4659" s="76">
        <v>3388292</v>
      </c>
    </row>
    <row r="4660" spans="2:4">
      <c r="B4660" s="75">
        <v>44452</v>
      </c>
      <c r="C4660" s="477">
        <v>1064.3558350000001</v>
      </c>
      <c r="D4660" s="76">
        <v>3723138</v>
      </c>
    </row>
    <row r="4661" spans="2:4">
      <c r="B4661" s="75">
        <v>44453</v>
      </c>
      <c r="C4661" s="477">
        <v>1091</v>
      </c>
      <c r="D4661" s="76">
        <v>5593286</v>
      </c>
    </row>
    <row r="4662" spans="2:4">
      <c r="B4662" s="75">
        <v>44454</v>
      </c>
      <c r="C4662" s="477">
        <v>1121.4754640000001</v>
      </c>
      <c r="D4662" s="76">
        <v>6063895</v>
      </c>
    </row>
    <row r="4663" spans="2:4">
      <c r="B4663" s="75">
        <v>44455</v>
      </c>
      <c r="C4663" s="477">
        <v>1112.5354</v>
      </c>
      <c r="D4663" s="76">
        <v>3616292</v>
      </c>
    </row>
    <row r="4664" spans="2:4">
      <c r="B4664" s="75">
        <v>44456</v>
      </c>
      <c r="C4664" s="477">
        <v>1112.7116699999999</v>
      </c>
      <c r="D4664" s="76">
        <v>4817180</v>
      </c>
    </row>
    <row r="4665" spans="2:4">
      <c r="B4665" s="75">
        <v>44459</v>
      </c>
      <c r="C4665" s="477">
        <v>1124.0299070000001</v>
      </c>
      <c r="D4665" s="76">
        <v>5453683</v>
      </c>
    </row>
    <row r="4666" spans="2:4">
      <c r="B4666" s="75">
        <v>44460</v>
      </c>
      <c r="C4666" s="477">
        <v>1144.596313</v>
      </c>
      <c r="D4666" s="76">
        <v>4645597</v>
      </c>
    </row>
    <row r="4667" spans="2:4">
      <c r="B4667" s="75">
        <v>44461</v>
      </c>
      <c r="C4667" s="477">
        <v>1158.6889650000001</v>
      </c>
      <c r="D4667" s="76">
        <v>5367303</v>
      </c>
    </row>
    <row r="4668" spans="2:4">
      <c r="B4668" s="75">
        <v>44462</v>
      </c>
      <c r="C4668" s="477">
        <v>1169.963379</v>
      </c>
      <c r="D4668" s="76">
        <v>3037295</v>
      </c>
    </row>
    <row r="4669" spans="2:4">
      <c r="B4669" s="75">
        <v>44463</v>
      </c>
      <c r="C4669" s="477">
        <v>1196.2991939999999</v>
      </c>
      <c r="D4669" s="76">
        <v>7951730</v>
      </c>
    </row>
    <row r="4670" spans="2:4">
      <c r="B4670" s="75">
        <v>44466</v>
      </c>
      <c r="C4670" s="477">
        <v>1140.8089600000001</v>
      </c>
      <c r="D4670" s="76">
        <v>7653504</v>
      </c>
    </row>
    <row r="4671" spans="2:4">
      <c r="B4671" s="75">
        <v>44467</v>
      </c>
      <c r="C4671" s="477">
        <v>1117.7319339999999</v>
      </c>
      <c r="D4671" s="76">
        <v>8572321</v>
      </c>
    </row>
    <row r="4672" spans="2:4">
      <c r="B4672" s="75">
        <v>44468</v>
      </c>
      <c r="C4672" s="477">
        <v>1128.477783</v>
      </c>
      <c r="D4672" s="76">
        <v>4639821</v>
      </c>
    </row>
    <row r="4673" spans="2:4">
      <c r="B4673" s="75">
        <v>44469</v>
      </c>
      <c r="C4673" s="477">
        <v>1127.024414</v>
      </c>
      <c r="D4673" s="76">
        <v>3589722</v>
      </c>
    </row>
    <row r="4674" spans="2:4">
      <c r="B4674" s="75">
        <v>44470</v>
      </c>
      <c r="C4674" s="477">
        <v>1121.915894</v>
      </c>
      <c r="D4674" s="76">
        <v>3372796</v>
      </c>
    </row>
    <row r="4675" spans="2:4">
      <c r="B4675" s="75">
        <v>44473</v>
      </c>
      <c r="C4675" s="477">
        <v>1126.231689</v>
      </c>
      <c r="D4675" s="76">
        <v>2706626</v>
      </c>
    </row>
    <row r="4676" spans="2:4">
      <c r="B4676" s="75">
        <v>44474</v>
      </c>
      <c r="C4676" s="477">
        <v>1149.572876</v>
      </c>
      <c r="D4676" s="76">
        <v>3710314</v>
      </c>
    </row>
    <row r="4677" spans="2:4">
      <c r="B4677" s="75">
        <v>44475</v>
      </c>
      <c r="C4677" s="477">
        <v>1123.4132079999999</v>
      </c>
      <c r="D4677" s="76">
        <v>2861608</v>
      </c>
    </row>
    <row r="4678" spans="2:4">
      <c r="B4678" s="75">
        <v>44476</v>
      </c>
      <c r="C4678" s="477">
        <v>1150.5858149999999</v>
      </c>
      <c r="D4678" s="76">
        <v>2421641</v>
      </c>
    </row>
    <row r="4679" spans="2:4">
      <c r="B4679" s="75">
        <v>44477</v>
      </c>
      <c r="C4679" s="477">
        <v>1164.546509</v>
      </c>
      <c r="D4679" s="76">
        <v>5197831</v>
      </c>
    </row>
    <row r="4680" spans="2:4">
      <c r="B4680" s="75">
        <v>44480</v>
      </c>
      <c r="C4680" s="477">
        <v>1147.591064</v>
      </c>
      <c r="D4680" s="76">
        <v>5264998</v>
      </c>
    </row>
    <row r="4681" spans="2:4">
      <c r="B4681" s="75">
        <v>44481</v>
      </c>
      <c r="C4681" s="477">
        <v>1101.3050539999999</v>
      </c>
      <c r="D4681" s="76">
        <v>12811641</v>
      </c>
    </row>
    <row r="4682" spans="2:4">
      <c r="B4682" s="75">
        <v>44482</v>
      </c>
      <c r="C4682" s="477">
        <v>1114.5170900000001</v>
      </c>
      <c r="D4682" s="76">
        <v>5705730</v>
      </c>
    </row>
    <row r="4683" spans="2:4">
      <c r="B4683" s="75">
        <v>44483</v>
      </c>
      <c r="C4683" s="477">
        <v>1102.009888</v>
      </c>
      <c r="D4683" s="76">
        <v>10360519</v>
      </c>
    </row>
    <row r="4684" spans="2:4">
      <c r="B4684" s="75">
        <v>44487</v>
      </c>
      <c r="C4684" s="477">
        <v>1075.80603</v>
      </c>
      <c r="D4684" s="76">
        <v>23861603</v>
      </c>
    </row>
    <row r="4685" spans="2:4">
      <c r="B4685" s="75">
        <v>44488</v>
      </c>
      <c r="C4685" s="477">
        <v>1085.2307129999999</v>
      </c>
      <c r="D4685" s="76">
        <v>10189780</v>
      </c>
    </row>
    <row r="4686" spans="2:4">
      <c r="B4686" s="75">
        <v>44489</v>
      </c>
      <c r="C4686" s="477">
        <v>1085.9351810000001</v>
      </c>
      <c r="D4686" s="76">
        <v>8222562</v>
      </c>
    </row>
    <row r="4687" spans="2:4">
      <c r="B4687" s="75">
        <v>44490</v>
      </c>
      <c r="C4687" s="477">
        <v>1075.1015629999999</v>
      </c>
      <c r="D4687" s="76">
        <v>5998795</v>
      </c>
    </row>
    <row r="4688" spans="2:4">
      <c r="B4688" s="75">
        <v>44491</v>
      </c>
      <c r="C4688" s="477">
        <v>1060.2719729999999</v>
      </c>
      <c r="D4688" s="76">
        <v>3812305</v>
      </c>
    </row>
    <row r="4689" spans="2:4">
      <c r="B4689" s="75">
        <v>44494</v>
      </c>
      <c r="C4689" s="477">
        <v>1034.875366</v>
      </c>
      <c r="D4689" s="76">
        <v>6690819</v>
      </c>
    </row>
    <row r="4690" spans="2:4">
      <c r="B4690" s="75">
        <v>44495</v>
      </c>
      <c r="C4690" s="477">
        <v>1036.118164</v>
      </c>
      <c r="D4690" s="76">
        <v>5126660</v>
      </c>
    </row>
    <row r="4691" spans="2:4">
      <c r="B4691" s="75">
        <v>44496</v>
      </c>
      <c r="C4691" s="477">
        <v>1045.309448</v>
      </c>
      <c r="D4691" s="76">
        <v>3536653</v>
      </c>
    </row>
    <row r="4692" spans="2:4">
      <c r="B4692" s="75">
        <v>44497</v>
      </c>
      <c r="C4692" s="477">
        <v>1022.975952</v>
      </c>
      <c r="D4692" s="76">
        <v>4096585</v>
      </c>
    </row>
    <row r="4693" spans="2:4">
      <c r="B4693" s="75">
        <v>44498</v>
      </c>
      <c r="C4693" s="477">
        <v>1015.649963</v>
      </c>
      <c r="D4693" s="76">
        <v>3558520</v>
      </c>
    </row>
    <row r="4694" spans="2:4">
      <c r="B4694" s="75">
        <v>44501</v>
      </c>
      <c r="C4694" s="477">
        <v>1056.0097659999999</v>
      </c>
      <c r="D4694" s="76">
        <v>4511112</v>
      </c>
    </row>
    <row r="4695" spans="2:4">
      <c r="B4695" s="75">
        <v>44502</v>
      </c>
      <c r="C4695" s="477">
        <v>1039.537231</v>
      </c>
      <c r="D4695" s="76">
        <v>3016082</v>
      </c>
    </row>
    <row r="4696" spans="2:4">
      <c r="B4696" s="75">
        <v>44503</v>
      </c>
      <c r="C4696" s="477">
        <v>1044.598755</v>
      </c>
      <c r="D4696" s="76">
        <v>2063067</v>
      </c>
    </row>
    <row r="4697" spans="2:4">
      <c r="B4697" s="75">
        <v>44504</v>
      </c>
      <c r="C4697" s="477">
        <v>1050.5931399999999</v>
      </c>
      <c r="D4697" s="76">
        <v>256369</v>
      </c>
    </row>
    <row r="4698" spans="2:4">
      <c r="B4698" s="75">
        <v>44508</v>
      </c>
      <c r="C4698" s="477">
        <v>1050.3707280000001</v>
      </c>
      <c r="D4698" s="76">
        <v>3808317</v>
      </c>
    </row>
    <row r="4699" spans="2:4">
      <c r="B4699" s="75">
        <v>44509</v>
      </c>
      <c r="C4699" s="477">
        <v>1041.4464109999999</v>
      </c>
      <c r="D4699" s="76">
        <v>3565461</v>
      </c>
    </row>
    <row r="4700" spans="2:4">
      <c r="B4700" s="75">
        <v>44510</v>
      </c>
      <c r="C4700" s="477">
        <v>1038.2052000000001</v>
      </c>
      <c r="D4700" s="76">
        <v>2401325</v>
      </c>
    </row>
    <row r="4701" spans="2:4">
      <c r="B4701" s="75">
        <v>44511</v>
      </c>
      <c r="C4701" s="477">
        <v>1030.7016599999999</v>
      </c>
      <c r="D4701" s="76">
        <v>2861259</v>
      </c>
    </row>
    <row r="4702" spans="2:4">
      <c r="B4702" s="75">
        <v>44512</v>
      </c>
      <c r="C4702" s="477">
        <v>1041.046875</v>
      </c>
      <c r="D4702" s="76">
        <v>3812518</v>
      </c>
    </row>
    <row r="4703" spans="2:4">
      <c r="B4703" s="75">
        <v>44515</v>
      </c>
      <c r="C4703" s="477">
        <v>1039.714966</v>
      </c>
      <c r="D4703" s="76">
        <v>3619915</v>
      </c>
    </row>
    <row r="4704" spans="2:4">
      <c r="B4704" s="75">
        <v>44516</v>
      </c>
      <c r="C4704" s="477">
        <v>1033.099365</v>
      </c>
      <c r="D4704" s="76">
        <v>3141207</v>
      </c>
    </row>
    <row r="4705" spans="2:4">
      <c r="B4705" s="75">
        <v>44517</v>
      </c>
      <c r="C4705" s="477">
        <v>1023.375549</v>
      </c>
      <c r="D4705" s="76">
        <v>3172985</v>
      </c>
    </row>
    <row r="4706" spans="2:4">
      <c r="B4706" s="75">
        <v>44518</v>
      </c>
      <c r="C4706" s="477">
        <v>994.73754899999994</v>
      </c>
      <c r="D4706" s="76">
        <v>5384530</v>
      </c>
    </row>
    <row r="4707" spans="2:4">
      <c r="B4707" s="75">
        <v>44522</v>
      </c>
      <c r="C4707" s="477">
        <v>985.76873799999998</v>
      </c>
      <c r="D4707" s="76">
        <v>3961223</v>
      </c>
    </row>
    <row r="4708" spans="2:4">
      <c r="B4708" s="75">
        <v>44523</v>
      </c>
      <c r="C4708" s="477">
        <v>987.98877000000005</v>
      </c>
      <c r="D4708" s="76">
        <v>4545069</v>
      </c>
    </row>
    <row r="4709" spans="2:4">
      <c r="B4709" s="75">
        <v>44524</v>
      </c>
      <c r="C4709" s="477">
        <v>994.071594</v>
      </c>
      <c r="D4709" s="76">
        <v>2675632</v>
      </c>
    </row>
    <row r="4710" spans="2:4">
      <c r="B4710" s="75">
        <v>44525</v>
      </c>
      <c r="C4710" s="477">
        <v>998.82244900000001</v>
      </c>
      <c r="D4710" s="76">
        <v>3106454</v>
      </c>
    </row>
    <row r="4711" spans="2:4">
      <c r="B4711" s="75">
        <v>44526</v>
      </c>
      <c r="C4711" s="477">
        <v>985.72454800000003</v>
      </c>
      <c r="D4711" s="76">
        <v>2207274</v>
      </c>
    </row>
    <row r="4712" spans="2:4">
      <c r="B4712" s="75">
        <v>44529</v>
      </c>
      <c r="C4712" s="477">
        <v>1006.237305</v>
      </c>
      <c r="D4712" s="76">
        <v>3661152</v>
      </c>
    </row>
    <row r="4713" spans="2:4">
      <c r="B4713" s="75">
        <v>44530</v>
      </c>
      <c r="C4713" s="477">
        <v>1011.121155</v>
      </c>
      <c r="D4713" s="76">
        <v>7421904</v>
      </c>
    </row>
    <row r="4714" spans="2:4">
      <c r="B4714" s="75">
        <v>44531</v>
      </c>
      <c r="C4714" s="477">
        <v>1027.1499020000001</v>
      </c>
      <c r="D4714" s="76">
        <v>2918586</v>
      </c>
    </row>
    <row r="4715" spans="2:4">
      <c r="B4715" s="75">
        <v>44532</v>
      </c>
      <c r="C4715" s="477">
        <v>1052.0135499999999</v>
      </c>
      <c r="D4715" s="76">
        <v>4011279</v>
      </c>
    </row>
    <row r="4716" spans="2:4">
      <c r="B4716" s="75">
        <v>44533</v>
      </c>
      <c r="C4716" s="477">
        <v>1040.203125</v>
      </c>
      <c r="D4716" s="76">
        <v>2571036</v>
      </c>
    </row>
    <row r="4717" spans="2:4">
      <c r="B4717" s="75">
        <v>44536</v>
      </c>
      <c r="C4717" s="477">
        <v>1009.25647</v>
      </c>
      <c r="D4717" s="76">
        <v>2493755</v>
      </c>
    </row>
    <row r="4718" spans="2:4">
      <c r="B4718" s="75">
        <v>44537</v>
      </c>
      <c r="C4718" s="477">
        <v>1020.889282</v>
      </c>
      <c r="D4718" s="76">
        <v>2299958</v>
      </c>
    </row>
    <row r="4719" spans="2:4">
      <c r="B4719" s="75">
        <v>44538</v>
      </c>
      <c r="C4719" s="477">
        <v>1040.380981</v>
      </c>
      <c r="D4719" s="76">
        <v>2525711</v>
      </c>
    </row>
    <row r="4720" spans="2:4">
      <c r="B4720" s="75">
        <v>44539</v>
      </c>
      <c r="C4720" s="477">
        <v>1037.672607</v>
      </c>
      <c r="D4720" s="76">
        <v>1734844</v>
      </c>
    </row>
    <row r="4721" spans="2:4">
      <c r="B4721" s="75">
        <v>44540</v>
      </c>
      <c r="C4721" s="477">
        <v>1032.0335689999999</v>
      </c>
      <c r="D4721" s="76">
        <v>957733</v>
      </c>
    </row>
    <row r="4722" spans="2:4">
      <c r="B4722" s="75">
        <v>44543</v>
      </c>
      <c r="C4722" s="477">
        <v>1029.2807620000001</v>
      </c>
      <c r="D4722" s="76">
        <v>2225682</v>
      </c>
    </row>
    <row r="4723" spans="2:4">
      <c r="B4723" s="75">
        <v>44544</v>
      </c>
      <c r="C4723" s="477">
        <v>1032.166626</v>
      </c>
      <c r="D4723" s="76">
        <v>1972685</v>
      </c>
    </row>
    <row r="4724" spans="2:4">
      <c r="B4724" s="75">
        <v>44545</v>
      </c>
      <c r="C4724" s="477">
        <v>1020.223206</v>
      </c>
      <c r="D4724" s="76">
        <v>1604301</v>
      </c>
    </row>
    <row r="4725" spans="2:4">
      <c r="B4725" s="75">
        <v>44546</v>
      </c>
      <c r="C4725" s="477">
        <v>1029.8580320000001</v>
      </c>
      <c r="D4725" s="76">
        <v>2121810</v>
      </c>
    </row>
    <row r="4726" spans="2:4">
      <c r="B4726" s="75">
        <v>44547</v>
      </c>
      <c r="C4726" s="477">
        <v>1040.203125</v>
      </c>
      <c r="D4726" s="76">
        <v>6373455</v>
      </c>
    </row>
    <row r="4727" spans="2:4">
      <c r="B4727" s="75">
        <v>44550</v>
      </c>
      <c r="C4727" s="477">
        <v>1029.991211</v>
      </c>
      <c r="D4727" s="76">
        <v>3091768</v>
      </c>
    </row>
    <row r="4728" spans="2:4">
      <c r="B4728" s="75">
        <v>44551</v>
      </c>
      <c r="C4728" s="477">
        <v>1070.0399170000001</v>
      </c>
      <c r="D4728" s="76">
        <v>6217986</v>
      </c>
    </row>
    <row r="4729" spans="2:4">
      <c r="B4729" s="75">
        <v>44552</v>
      </c>
      <c r="C4729" s="477">
        <v>1085.846558</v>
      </c>
      <c r="D4729" s="76">
        <v>3809814</v>
      </c>
    </row>
    <row r="4730" spans="2:4">
      <c r="B4730" s="75">
        <v>44553</v>
      </c>
      <c r="C4730" s="477">
        <v>1089.975586</v>
      </c>
      <c r="D4730" s="76">
        <v>2814281</v>
      </c>
    </row>
    <row r="4731" spans="2:4">
      <c r="B4731" s="75">
        <v>44554</v>
      </c>
      <c r="C4731" s="477">
        <v>1123.4975589999999</v>
      </c>
      <c r="D4731" s="76">
        <v>15952929</v>
      </c>
    </row>
    <row r="4732" spans="2:4">
      <c r="B4732" s="75">
        <v>44557</v>
      </c>
      <c r="C4732" s="477">
        <v>1125.2734379999999</v>
      </c>
      <c r="D4732" s="76">
        <v>3372907</v>
      </c>
    </row>
    <row r="4733" spans="2:4">
      <c r="B4733" s="75">
        <v>44558</v>
      </c>
      <c r="C4733" s="477">
        <v>1140.1030270000001</v>
      </c>
      <c r="D4733" s="76">
        <v>3446067</v>
      </c>
    </row>
    <row r="4734" spans="2:4">
      <c r="B4734" s="75">
        <v>44559</v>
      </c>
      <c r="C4734" s="477">
        <v>1147.207275</v>
      </c>
      <c r="D4734" s="76">
        <v>2254162</v>
      </c>
    </row>
    <row r="4735" spans="2:4">
      <c r="B4735" s="75">
        <v>44560</v>
      </c>
      <c r="C4735" s="477">
        <v>1169.5405270000001</v>
      </c>
      <c r="D4735" s="76">
        <v>4518139</v>
      </c>
    </row>
    <row r="4736" spans="2:4">
      <c r="B4736" s="75">
        <v>44561</v>
      </c>
      <c r="C4736" s="477">
        <v>1171.360962</v>
      </c>
      <c r="D4736" s="76">
        <v>2231508</v>
      </c>
    </row>
    <row r="4737" spans="2:4">
      <c r="B4737" s="75">
        <v>44564</v>
      </c>
      <c r="C4737" s="477">
        <v>1177.6213379999999</v>
      </c>
      <c r="D4737" s="76">
        <v>2661272</v>
      </c>
    </row>
    <row r="4738" spans="2:4">
      <c r="B4738" s="75">
        <v>44565</v>
      </c>
      <c r="C4738" s="477">
        <v>1184.1035159999999</v>
      </c>
      <c r="D4738" s="76">
        <v>3367100</v>
      </c>
    </row>
    <row r="4739" spans="2:4">
      <c r="B4739" s="75">
        <v>44566</v>
      </c>
      <c r="C4739" s="477">
        <v>1163.945923</v>
      </c>
      <c r="D4739" s="76">
        <v>3510253</v>
      </c>
    </row>
    <row r="4740" spans="2:4">
      <c r="B4740" s="75">
        <v>44567</v>
      </c>
      <c r="C4740" s="477">
        <v>1140.991211</v>
      </c>
      <c r="D4740" s="76">
        <v>4409632</v>
      </c>
    </row>
    <row r="4741" spans="2:4">
      <c r="B4741" s="75">
        <v>44568</v>
      </c>
      <c r="C4741" s="477">
        <v>1146.008423</v>
      </c>
      <c r="D4741" s="76">
        <v>3898684</v>
      </c>
    </row>
    <row r="4742" spans="2:4">
      <c r="B4742" s="75">
        <v>44571</v>
      </c>
      <c r="C4742" s="477">
        <v>1143.8328859999999</v>
      </c>
      <c r="D4742" s="76">
        <v>2529949</v>
      </c>
    </row>
    <row r="4743" spans="2:4">
      <c r="B4743" s="75">
        <v>44572</v>
      </c>
      <c r="C4743" s="477">
        <v>1193.1613769999999</v>
      </c>
      <c r="D4743" s="76">
        <v>6772189</v>
      </c>
    </row>
    <row r="4744" spans="2:4">
      <c r="B4744" s="75">
        <v>44573</v>
      </c>
      <c r="C4744" s="477">
        <v>1200.7092290000001</v>
      </c>
      <c r="D4744" s="76">
        <v>3162044</v>
      </c>
    </row>
    <row r="4745" spans="2:4">
      <c r="B4745" s="75">
        <v>44574</v>
      </c>
      <c r="C4745" s="477">
        <v>1184.814087</v>
      </c>
      <c r="D4745" s="76">
        <v>4598005</v>
      </c>
    </row>
    <row r="4746" spans="2:4">
      <c r="B4746" s="75">
        <v>44575</v>
      </c>
      <c r="C4746" s="477">
        <v>1187.433716</v>
      </c>
      <c r="D4746" s="76">
        <v>5636243</v>
      </c>
    </row>
    <row r="4747" spans="2:4">
      <c r="B4747" s="75">
        <v>44578</v>
      </c>
      <c r="C4747" s="477">
        <v>1117.7700199999999</v>
      </c>
      <c r="D4747" s="76">
        <v>11973283</v>
      </c>
    </row>
    <row r="4748" spans="2:4">
      <c r="B4748" s="75">
        <v>44579</v>
      </c>
      <c r="C4748" s="477">
        <v>1083.138062</v>
      </c>
      <c r="D4748" s="76">
        <v>7799487</v>
      </c>
    </row>
    <row r="4749" spans="2:4">
      <c r="B4749" s="75">
        <v>44580</v>
      </c>
      <c r="C4749" s="477">
        <v>1064.8897710000001</v>
      </c>
      <c r="D4749" s="76">
        <v>8464215</v>
      </c>
    </row>
    <row r="4750" spans="2:4">
      <c r="B4750" s="75">
        <v>44581</v>
      </c>
      <c r="C4750" s="477">
        <v>1052.487427</v>
      </c>
      <c r="D4750" s="76">
        <v>6172404</v>
      </c>
    </row>
    <row r="4751" spans="2:4">
      <c r="B4751" s="75">
        <v>44582</v>
      </c>
      <c r="C4751" s="477">
        <v>1045.860962</v>
      </c>
      <c r="D4751" s="76">
        <v>5514748</v>
      </c>
    </row>
    <row r="4752" spans="2:4">
      <c r="B4752" s="75">
        <v>44585</v>
      </c>
      <c r="C4752" s="477">
        <v>1007.311096</v>
      </c>
      <c r="D4752" s="76">
        <v>5878438</v>
      </c>
    </row>
    <row r="4753" spans="2:4">
      <c r="B4753" s="75">
        <v>44586</v>
      </c>
      <c r="C4753" s="477">
        <v>1006.236572</v>
      </c>
      <c r="D4753" s="76">
        <v>4725254</v>
      </c>
    </row>
    <row r="4754" spans="2:4">
      <c r="B4754" s="75">
        <v>44588</v>
      </c>
      <c r="C4754" s="477">
        <v>965.08978300000001</v>
      </c>
      <c r="D4754" s="76">
        <v>8304735</v>
      </c>
    </row>
    <row r="4755" spans="2:4">
      <c r="B4755" s="75">
        <v>44589</v>
      </c>
      <c r="C4755" s="477">
        <v>967.507385</v>
      </c>
      <c r="D4755" s="76">
        <v>7654724</v>
      </c>
    </row>
    <row r="4756" spans="2:4">
      <c r="B4756" s="75">
        <v>44592</v>
      </c>
      <c r="C4756" s="477">
        <v>984.47674600000005</v>
      </c>
      <c r="D4756" s="76">
        <v>7572995</v>
      </c>
    </row>
    <row r="4757" spans="2:4">
      <c r="B4757" s="75">
        <v>44593</v>
      </c>
      <c r="C4757" s="477">
        <v>1014.385498</v>
      </c>
      <c r="D4757" s="76">
        <v>6783774</v>
      </c>
    </row>
    <row r="4758" spans="2:4">
      <c r="B4758" s="75">
        <v>44594</v>
      </c>
      <c r="C4758" s="477">
        <v>1048.547241</v>
      </c>
      <c r="D4758" s="76">
        <v>6982539</v>
      </c>
    </row>
    <row r="4759" spans="2:4">
      <c r="B4759" s="75">
        <v>44595</v>
      </c>
      <c r="C4759" s="477">
        <v>1035.8316649999999</v>
      </c>
      <c r="D4759" s="76">
        <v>4169794</v>
      </c>
    </row>
    <row r="4760" spans="2:4">
      <c r="B4760" s="75">
        <v>44596</v>
      </c>
      <c r="C4760" s="477">
        <v>1042.1446530000001</v>
      </c>
      <c r="D4760" s="76">
        <v>3625482</v>
      </c>
    </row>
    <row r="4761" spans="2:4">
      <c r="B4761" s="75">
        <v>44599</v>
      </c>
      <c r="C4761" s="477">
        <v>1036.3691409999999</v>
      </c>
      <c r="D4761" s="76">
        <v>3824483</v>
      </c>
    </row>
    <row r="4762" spans="2:4">
      <c r="B4762" s="75">
        <v>44600</v>
      </c>
      <c r="C4762" s="477">
        <v>1040.488159</v>
      </c>
      <c r="D4762" s="76">
        <v>3267641</v>
      </c>
    </row>
    <row r="4763" spans="2:4">
      <c r="B4763" s="75">
        <v>44601</v>
      </c>
      <c r="C4763" s="477">
        <v>1057.4571530000001</v>
      </c>
      <c r="D4763" s="76">
        <v>3772972</v>
      </c>
    </row>
    <row r="4764" spans="2:4">
      <c r="B4764" s="75">
        <v>44602</v>
      </c>
      <c r="C4764" s="477">
        <v>1065.919312</v>
      </c>
      <c r="D4764" s="76">
        <v>2053245</v>
      </c>
    </row>
    <row r="4765" spans="2:4">
      <c r="B4765" s="75">
        <v>44603</v>
      </c>
      <c r="C4765" s="477">
        <v>1042.0551760000001</v>
      </c>
      <c r="D4765" s="76">
        <v>3912397</v>
      </c>
    </row>
    <row r="4766" spans="2:4">
      <c r="B4766" s="75">
        <v>44606</v>
      </c>
      <c r="C4766" s="477">
        <v>1026.6082759999999</v>
      </c>
      <c r="D4766" s="76">
        <v>3243813</v>
      </c>
    </row>
    <row r="4767" spans="2:4">
      <c r="B4767" s="75">
        <v>44607</v>
      </c>
      <c r="C4767" s="477">
        <v>1046.3983149999999</v>
      </c>
      <c r="D4767" s="76">
        <v>3000492</v>
      </c>
    </row>
    <row r="4768" spans="2:4">
      <c r="B4768" s="75">
        <v>44608</v>
      </c>
      <c r="C4768" s="477">
        <v>1045.726807</v>
      </c>
      <c r="D4768" s="76">
        <v>1885868</v>
      </c>
    </row>
    <row r="4769" spans="2:4">
      <c r="B4769" s="75">
        <v>44609</v>
      </c>
      <c r="C4769" s="477">
        <v>1041.4731449999999</v>
      </c>
      <c r="D4769" s="76">
        <v>1644055</v>
      </c>
    </row>
    <row r="4770" spans="2:4">
      <c r="B4770" s="75">
        <v>44610</v>
      </c>
      <c r="C4770" s="477">
        <v>1043.219482</v>
      </c>
      <c r="D4770" s="76">
        <v>2166690</v>
      </c>
    </row>
    <row r="4771" spans="2:4">
      <c r="B4771" s="75">
        <v>44613</v>
      </c>
      <c r="C4771" s="477">
        <v>1042.995361</v>
      </c>
      <c r="D4771" s="76">
        <v>1706058</v>
      </c>
    </row>
    <row r="4772" spans="2:4">
      <c r="B4772" s="75">
        <v>44614</v>
      </c>
      <c r="C4772" s="477">
        <v>1029.3845209999999</v>
      </c>
      <c r="D4772" s="76">
        <v>3254855</v>
      </c>
    </row>
    <row r="4773" spans="2:4">
      <c r="B4773" s="75">
        <v>44615</v>
      </c>
      <c r="C4773" s="477">
        <v>1032.4735109999999</v>
      </c>
      <c r="D4773" s="76">
        <v>1937649</v>
      </c>
    </row>
    <row r="4774" spans="2:4">
      <c r="B4774" s="75">
        <v>44616</v>
      </c>
      <c r="C4774" s="477">
        <v>983.71563700000002</v>
      </c>
      <c r="D4774" s="76">
        <v>5469084</v>
      </c>
    </row>
    <row r="4775" spans="2:4">
      <c r="B4775" s="75">
        <v>44617</v>
      </c>
      <c r="C4775" s="477">
        <v>1011.609436</v>
      </c>
      <c r="D4775" s="76">
        <v>3213276</v>
      </c>
    </row>
    <row r="4776" spans="2:4">
      <c r="B4776" s="75">
        <v>44620</v>
      </c>
      <c r="C4776" s="477">
        <v>1009.146851</v>
      </c>
      <c r="D4776" s="76">
        <v>4571884</v>
      </c>
    </row>
    <row r="4777" spans="2:4">
      <c r="B4777" s="75">
        <v>44622</v>
      </c>
      <c r="C4777" s="477">
        <v>998.93859899999995</v>
      </c>
      <c r="D4777" s="76">
        <v>3867328</v>
      </c>
    </row>
    <row r="4778" spans="2:4">
      <c r="B4778" s="75">
        <v>44623</v>
      </c>
      <c r="C4778" s="477">
        <v>1020.5639650000001</v>
      </c>
      <c r="D4778" s="76">
        <v>3969380</v>
      </c>
    </row>
    <row r="4779" spans="2:4">
      <c r="B4779" s="75">
        <v>44624</v>
      </c>
      <c r="C4779" s="477">
        <v>1019.44458</v>
      </c>
      <c r="D4779" s="76">
        <v>3522375</v>
      </c>
    </row>
    <row r="4780" spans="2:4">
      <c r="B4780" s="75">
        <v>44627</v>
      </c>
      <c r="C4780" s="477">
        <v>1033.5483400000001</v>
      </c>
      <c r="D4780" s="76">
        <v>5249845</v>
      </c>
    </row>
    <row r="4781" spans="2:4">
      <c r="B4781" s="75">
        <v>44628</v>
      </c>
      <c r="C4781" s="477">
        <v>1052.442505</v>
      </c>
      <c r="D4781" s="76">
        <v>3805165</v>
      </c>
    </row>
    <row r="4782" spans="2:4">
      <c r="B4782" s="75">
        <v>44629</v>
      </c>
      <c r="C4782" s="477">
        <v>1059.069092</v>
      </c>
      <c r="D4782" s="76">
        <v>3781326</v>
      </c>
    </row>
    <row r="4783" spans="2:4">
      <c r="B4783" s="75">
        <v>44630</v>
      </c>
      <c r="C4783" s="477">
        <v>1067.5313719999999</v>
      </c>
      <c r="D4783" s="76">
        <v>3834327</v>
      </c>
    </row>
    <row r="4784" spans="2:4">
      <c r="B4784" s="75">
        <v>44631</v>
      </c>
      <c r="C4784" s="477">
        <v>1068.6953129999999</v>
      </c>
      <c r="D4784" s="76">
        <v>2770879</v>
      </c>
    </row>
    <row r="4785" spans="2:4">
      <c r="B4785" s="75">
        <v>44634</v>
      </c>
      <c r="C4785" s="477">
        <v>1077.1126710000001</v>
      </c>
      <c r="D4785" s="76">
        <v>5740660</v>
      </c>
    </row>
    <row r="4786" spans="2:4">
      <c r="B4786" s="75">
        <v>44635</v>
      </c>
      <c r="C4786" s="477">
        <v>1053.8305660000001</v>
      </c>
      <c r="D4786" s="76">
        <v>3003066</v>
      </c>
    </row>
    <row r="4787" spans="2:4">
      <c r="B4787" s="75">
        <v>44636</v>
      </c>
      <c r="C4787" s="477">
        <v>1074.1129149999999</v>
      </c>
      <c r="D4787" s="76">
        <v>1894018</v>
      </c>
    </row>
    <row r="4788" spans="2:4">
      <c r="B4788" s="75">
        <v>44637</v>
      </c>
      <c r="C4788" s="477">
        <v>1071.7847899999999</v>
      </c>
      <c r="D4788" s="76">
        <v>6987787</v>
      </c>
    </row>
    <row r="4789" spans="2:4">
      <c r="B4789" s="75">
        <v>44641</v>
      </c>
      <c r="C4789" s="477">
        <v>1045.950562</v>
      </c>
      <c r="D4789" s="76">
        <v>4046440</v>
      </c>
    </row>
    <row r="4790" spans="2:4">
      <c r="B4790" s="75">
        <v>44642</v>
      </c>
      <c r="C4790" s="477">
        <v>1053.42749</v>
      </c>
      <c r="D4790" s="76">
        <v>4516870</v>
      </c>
    </row>
    <row r="4791" spans="2:4">
      <c r="B4791" s="75">
        <v>44643</v>
      </c>
      <c r="C4791" s="477">
        <v>1057.278198</v>
      </c>
      <c r="D4791" s="76">
        <v>2338886</v>
      </c>
    </row>
    <row r="4792" spans="2:4">
      <c r="B4792" s="75">
        <v>44644</v>
      </c>
      <c r="C4792" s="477">
        <v>1067.486328</v>
      </c>
      <c r="D4792" s="76">
        <v>2351703</v>
      </c>
    </row>
    <row r="4793" spans="2:4">
      <c r="B4793" s="75">
        <v>44645</v>
      </c>
      <c r="C4793" s="477">
        <v>1056.069336</v>
      </c>
      <c r="D4793" s="76">
        <v>2489854</v>
      </c>
    </row>
    <row r="4794" spans="2:4">
      <c r="B4794" s="75">
        <v>44648</v>
      </c>
      <c r="C4794" s="477">
        <v>1042.279053</v>
      </c>
      <c r="D4794" s="76">
        <v>3406258</v>
      </c>
    </row>
    <row r="4795" spans="2:4">
      <c r="B4795" s="75">
        <v>44649</v>
      </c>
      <c r="C4795" s="477">
        <v>1045.6369629999999</v>
      </c>
      <c r="D4795" s="76">
        <v>2443230</v>
      </c>
    </row>
    <row r="4796" spans="2:4">
      <c r="B4796" s="75">
        <v>44650</v>
      </c>
      <c r="C4796" s="477">
        <v>1043.3984379999999</v>
      </c>
      <c r="D4796" s="76">
        <v>3073672</v>
      </c>
    </row>
    <row r="4797" spans="2:4">
      <c r="B4797" s="75">
        <v>44651</v>
      </c>
      <c r="C4797" s="477">
        <v>1042.099976</v>
      </c>
      <c r="D4797" s="76">
        <v>3006639</v>
      </c>
    </row>
    <row r="4798" spans="2:4">
      <c r="B4798" s="75">
        <v>44652</v>
      </c>
      <c r="C4798" s="477">
        <v>1047.383423</v>
      </c>
      <c r="D4798" s="76">
        <v>2479745</v>
      </c>
    </row>
    <row r="4799" spans="2:4">
      <c r="B4799" s="75">
        <v>44655</v>
      </c>
      <c r="C4799" s="477">
        <v>1062.9643550000001</v>
      </c>
      <c r="D4799" s="76">
        <v>2282137</v>
      </c>
    </row>
    <row r="4800" spans="2:4">
      <c r="B4800" s="75">
        <v>44656</v>
      </c>
      <c r="C4800" s="477">
        <v>1070.486328</v>
      </c>
      <c r="D4800" s="76">
        <v>2634464</v>
      </c>
    </row>
    <row r="4801" spans="2:4">
      <c r="B4801" s="75">
        <v>44657</v>
      </c>
      <c r="C4801" s="477">
        <v>1048.144409</v>
      </c>
      <c r="D4801" s="76">
        <v>2838968</v>
      </c>
    </row>
    <row r="4802" spans="2:4">
      <c r="B4802" s="75">
        <v>44658</v>
      </c>
      <c r="C4802" s="477">
        <v>1050.6517329999999</v>
      </c>
      <c r="D4802" s="76">
        <v>3391918</v>
      </c>
    </row>
    <row r="4803" spans="2:4">
      <c r="B4803" s="75">
        <v>44659</v>
      </c>
      <c r="C4803" s="477">
        <v>1043.5325929999999</v>
      </c>
      <c r="D4803" s="76">
        <v>2656091</v>
      </c>
    </row>
    <row r="4804" spans="2:4">
      <c r="B4804" s="75">
        <v>44662</v>
      </c>
      <c r="C4804" s="477">
        <v>1015.012146</v>
      </c>
      <c r="D4804" s="76">
        <v>5679058</v>
      </c>
    </row>
    <row r="4805" spans="2:4">
      <c r="B4805" s="75">
        <v>44663</v>
      </c>
      <c r="C4805" s="477">
        <v>1012.9075319999999</v>
      </c>
      <c r="D4805" s="76">
        <v>2906617</v>
      </c>
    </row>
    <row r="4806" spans="2:4">
      <c r="B4806" s="75">
        <v>44664</v>
      </c>
      <c r="C4806" s="477">
        <v>1007.490234</v>
      </c>
      <c r="D4806" s="76">
        <v>1971580</v>
      </c>
    </row>
    <row r="4807" spans="2:4">
      <c r="B4807" s="75">
        <v>44669</v>
      </c>
      <c r="C4807" s="477">
        <v>986.58099400000003</v>
      </c>
      <c r="D4807" s="76">
        <v>4391701</v>
      </c>
    </row>
    <row r="4808" spans="2:4">
      <c r="B4808" s="75">
        <v>44670</v>
      </c>
      <c r="C4808" s="477">
        <v>958.37383999999997</v>
      </c>
      <c r="D4808" s="76">
        <v>3422431</v>
      </c>
    </row>
    <row r="4809" spans="2:4">
      <c r="B4809" s="75">
        <v>44671</v>
      </c>
      <c r="C4809" s="477">
        <v>975.522156</v>
      </c>
      <c r="D4809" s="76">
        <v>2573318</v>
      </c>
    </row>
    <row r="4810" spans="2:4">
      <c r="B4810" s="75">
        <v>44672</v>
      </c>
      <c r="C4810" s="477">
        <v>984.29742399999998</v>
      </c>
      <c r="D4810" s="76">
        <v>2547848</v>
      </c>
    </row>
    <row r="4811" spans="2:4">
      <c r="B4811" s="75">
        <v>44673</v>
      </c>
      <c r="C4811" s="477">
        <v>986.84966999999995</v>
      </c>
      <c r="D4811" s="76">
        <v>9567571</v>
      </c>
    </row>
    <row r="4812" spans="2:4">
      <c r="B4812" s="75">
        <v>44676</v>
      </c>
      <c r="C4812" s="477">
        <v>975.92492700000003</v>
      </c>
      <c r="D4812" s="76">
        <v>3565801</v>
      </c>
    </row>
    <row r="4813" spans="2:4">
      <c r="B4813" s="75">
        <v>44677</v>
      </c>
      <c r="C4813" s="477">
        <v>979.90972899999997</v>
      </c>
      <c r="D4813" s="76">
        <v>3213714</v>
      </c>
    </row>
    <row r="4814" spans="2:4">
      <c r="B4814" s="75">
        <v>44678</v>
      </c>
      <c r="C4814" s="477">
        <v>981.07397500000002</v>
      </c>
      <c r="D4814" s="76">
        <v>3288792</v>
      </c>
    </row>
    <row r="4815" spans="2:4">
      <c r="B4815" s="75">
        <v>44679</v>
      </c>
      <c r="C4815" s="477">
        <v>994.63915999999995</v>
      </c>
      <c r="D4815" s="76">
        <v>5202061</v>
      </c>
    </row>
    <row r="4816" spans="2:4">
      <c r="B4816" s="75">
        <v>44680</v>
      </c>
      <c r="C4816" s="477">
        <v>982.57605000000001</v>
      </c>
      <c r="D4816" s="76">
        <v>2988180</v>
      </c>
    </row>
    <row r="4817" spans="2:4">
      <c r="B4817" s="75">
        <v>44683</v>
      </c>
      <c r="C4817" s="477">
        <v>971.33245799999997</v>
      </c>
      <c r="D4817" s="76">
        <v>2584604</v>
      </c>
    </row>
    <row r="4818" spans="2:4">
      <c r="B4818" s="75">
        <v>44685</v>
      </c>
      <c r="C4818" s="477">
        <v>951.34844999999996</v>
      </c>
      <c r="D4818" s="76">
        <v>3385725</v>
      </c>
    </row>
    <row r="4819" spans="2:4">
      <c r="B4819" s="75">
        <v>44686</v>
      </c>
      <c r="C4819" s="477">
        <v>976.02117899999996</v>
      </c>
      <c r="D4819" s="76">
        <v>2982126</v>
      </c>
    </row>
    <row r="4820" spans="2:4">
      <c r="B4820" s="75">
        <v>44687</v>
      </c>
      <c r="C4820" s="477">
        <v>956.12817399999994</v>
      </c>
      <c r="D4820" s="76">
        <v>4075606</v>
      </c>
    </row>
    <row r="4821" spans="2:4">
      <c r="B4821" s="75">
        <v>44690</v>
      </c>
      <c r="C4821" s="477">
        <v>979.70831299999998</v>
      </c>
      <c r="D4821" s="76">
        <v>4207192</v>
      </c>
    </row>
    <row r="4822" spans="2:4">
      <c r="B4822" s="75">
        <v>44691</v>
      </c>
      <c r="C4822" s="477">
        <v>976.47625700000003</v>
      </c>
      <c r="D4822" s="76">
        <v>2473518</v>
      </c>
    </row>
    <row r="4823" spans="2:4">
      <c r="B4823" s="75">
        <v>44692</v>
      </c>
      <c r="C4823" s="477">
        <v>965.86987299999998</v>
      </c>
      <c r="D4823" s="76">
        <v>2895668</v>
      </c>
    </row>
    <row r="4824" spans="2:4">
      <c r="B4824" s="75">
        <v>44693</v>
      </c>
      <c r="C4824" s="477">
        <v>964.50427200000001</v>
      </c>
      <c r="D4824" s="76">
        <v>3195189</v>
      </c>
    </row>
    <row r="4825" spans="2:4">
      <c r="B4825" s="75">
        <v>44694</v>
      </c>
      <c r="C4825" s="477">
        <v>957.90368699999999</v>
      </c>
      <c r="D4825" s="76">
        <v>2496626</v>
      </c>
    </row>
    <row r="4826" spans="2:4">
      <c r="B4826" s="75">
        <v>44697</v>
      </c>
      <c r="C4826" s="477">
        <v>950.98431400000004</v>
      </c>
      <c r="D4826" s="76">
        <v>1415370</v>
      </c>
    </row>
    <row r="4827" spans="2:4">
      <c r="B4827" s="75">
        <v>44698</v>
      </c>
      <c r="C4827" s="477">
        <v>985.89929199999995</v>
      </c>
      <c r="D4827" s="76">
        <v>2620776</v>
      </c>
    </row>
    <row r="4828" spans="2:4">
      <c r="B4828" s="75">
        <v>44699</v>
      </c>
      <c r="C4828" s="477">
        <v>977.52319299999999</v>
      </c>
      <c r="D4828" s="76">
        <v>2865869</v>
      </c>
    </row>
    <row r="4829" spans="2:4">
      <c r="B4829" s="75">
        <v>44700</v>
      </c>
      <c r="C4829" s="477">
        <v>918.98303199999998</v>
      </c>
      <c r="D4829" s="76">
        <v>4729354</v>
      </c>
    </row>
    <row r="4830" spans="2:4">
      <c r="B4830" s="75">
        <v>44701</v>
      </c>
      <c r="C4830" s="477">
        <v>936.69061299999998</v>
      </c>
      <c r="D4830" s="76">
        <v>2005622</v>
      </c>
    </row>
    <row r="4831" spans="2:4">
      <c r="B4831" s="75">
        <v>44704</v>
      </c>
      <c r="C4831" s="477">
        <v>927.08575399999995</v>
      </c>
      <c r="D4831" s="76">
        <v>2285466</v>
      </c>
    </row>
    <row r="4832" spans="2:4">
      <c r="B4832" s="75">
        <v>44705</v>
      </c>
      <c r="C4832" s="477">
        <v>902.91387899999995</v>
      </c>
      <c r="D4832" s="76">
        <v>3418456</v>
      </c>
    </row>
    <row r="4833" spans="2:4">
      <c r="B4833" s="75">
        <v>44706</v>
      </c>
      <c r="C4833" s="477">
        <v>887.163635</v>
      </c>
      <c r="D4833" s="76">
        <v>3904551</v>
      </c>
    </row>
    <row r="4834" spans="2:4">
      <c r="B4834" s="75">
        <v>44707</v>
      </c>
      <c r="C4834" s="477">
        <v>892.85369900000001</v>
      </c>
      <c r="D4834" s="76">
        <v>4278059</v>
      </c>
    </row>
    <row r="4835" spans="2:4">
      <c r="B4835" s="75">
        <v>44708</v>
      </c>
      <c r="C4835" s="477">
        <v>913.97558600000002</v>
      </c>
      <c r="D4835" s="76">
        <v>2795530</v>
      </c>
    </row>
    <row r="4836" spans="2:4">
      <c r="B4836" s="75">
        <v>44711</v>
      </c>
      <c r="C4836" s="477">
        <v>946.750854</v>
      </c>
      <c r="D4836" s="76">
        <v>3562969</v>
      </c>
    </row>
    <row r="4837" spans="2:4">
      <c r="B4837" s="75">
        <v>44712</v>
      </c>
      <c r="C4837" s="477">
        <v>947.524719</v>
      </c>
      <c r="D4837" s="76">
        <v>5185485</v>
      </c>
    </row>
    <row r="4838" spans="2:4">
      <c r="B4838" s="75">
        <v>44713</v>
      </c>
      <c r="C4838" s="477">
        <v>926.721497</v>
      </c>
      <c r="D4838" s="76">
        <v>2554081</v>
      </c>
    </row>
    <row r="4839" spans="2:4">
      <c r="B4839" s="75">
        <v>44714</v>
      </c>
      <c r="C4839" s="477">
        <v>946.56872599999997</v>
      </c>
      <c r="D4839" s="76">
        <v>3560227</v>
      </c>
    </row>
    <row r="4840" spans="2:4">
      <c r="B4840" s="75">
        <v>44715</v>
      </c>
      <c r="C4840" s="477">
        <v>949.57312000000002</v>
      </c>
      <c r="D4840" s="76">
        <v>3556955</v>
      </c>
    </row>
    <row r="4841" spans="2:4">
      <c r="B4841" s="75">
        <v>44718</v>
      </c>
      <c r="C4841" s="477">
        <v>944.38385000000005</v>
      </c>
      <c r="D4841" s="76">
        <v>1997494</v>
      </c>
    </row>
    <row r="4842" spans="2:4">
      <c r="B4842" s="75">
        <v>44719</v>
      </c>
      <c r="C4842" s="477">
        <v>931.27368200000001</v>
      </c>
      <c r="D4842" s="76">
        <v>1839248</v>
      </c>
    </row>
    <row r="4843" spans="2:4">
      <c r="B4843" s="75">
        <v>44720</v>
      </c>
      <c r="C4843" s="477">
        <v>937.91961700000002</v>
      </c>
      <c r="D4843" s="76">
        <v>1665512</v>
      </c>
    </row>
    <row r="4844" spans="2:4">
      <c r="B4844" s="75">
        <v>44721</v>
      </c>
      <c r="C4844" s="477">
        <v>936.50860599999999</v>
      </c>
      <c r="D4844" s="76">
        <v>1654005</v>
      </c>
    </row>
    <row r="4845" spans="2:4">
      <c r="B4845" s="75">
        <v>44722</v>
      </c>
      <c r="C4845" s="477">
        <v>924.39996299999996</v>
      </c>
      <c r="D4845" s="76">
        <v>2260855</v>
      </c>
    </row>
    <row r="4846" spans="2:4">
      <c r="B4846" s="75">
        <v>44725</v>
      </c>
      <c r="C4846" s="477">
        <v>902.959473</v>
      </c>
      <c r="D4846" s="76">
        <v>1738804</v>
      </c>
    </row>
    <row r="4847" spans="2:4">
      <c r="B4847" s="75">
        <v>44726</v>
      </c>
      <c r="C4847" s="477">
        <v>907.60260000000005</v>
      </c>
      <c r="D4847" s="76">
        <v>2461791</v>
      </c>
    </row>
    <row r="4848" spans="2:4">
      <c r="B4848" s="75">
        <v>44727</v>
      </c>
      <c r="C4848" s="477">
        <v>901.229736</v>
      </c>
      <c r="D4848" s="76">
        <v>2408630</v>
      </c>
    </row>
    <row r="4849" spans="2:4">
      <c r="B4849" s="75">
        <v>44728</v>
      </c>
      <c r="C4849" s="477">
        <v>878.51452600000005</v>
      </c>
      <c r="D4849" s="76">
        <v>3198618</v>
      </c>
    </row>
    <row r="4850" spans="2:4">
      <c r="B4850" s="75">
        <v>44729</v>
      </c>
      <c r="C4850" s="477">
        <v>872.86993399999994</v>
      </c>
      <c r="D4850" s="76">
        <v>4302066</v>
      </c>
    </row>
    <row r="4851" spans="2:4">
      <c r="B4851" s="75">
        <v>44732</v>
      </c>
      <c r="C4851" s="477">
        <v>874.053406</v>
      </c>
      <c r="D4851" s="76">
        <v>1305407</v>
      </c>
    </row>
    <row r="4852" spans="2:4">
      <c r="B4852" s="75">
        <v>44733</v>
      </c>
      <c r="C4852" s="477">
        <v>898.22522000000004</v>
      </c>
      <c r="D4852" s="76">
        <v>2128325</v>
      </c>
    </row>
    <row r="4853" spans="2:4">
      <c r="B4853" s="75">
        <v>44734</v>
      </c>
      <c r="C4853" s="477">
        <v>875.19146699999999</v>
      </c>
      <c r="D4853" s="76">
        <v>2575065</v>
      </c>
    </row>
    <row r="4854" spans="2:4">
      <c r="B4854" s="75">
        <v>44735</v>
      </c>
      <c r="C4854" s="477">
        <v>884.25024399999995</v>
      </c>
      <c r="D4854" s="76">
        <v>2169033</v>
      </c>
    </row>
    <row r="4855" spans="2:4">
      <c r="B4855" s="75">
        <v>44736</v>
      </c>
      <c r="C4855" s="477">
        <v>880.10784899999999</v>
      </c>
      <c r="D4855" s="76">
        <v>1922313</v>
      </c>
    </row>
    <row r="4856" spans="2:4">
      <c r="B4856" s="75">
        <v>44739</v>
      </c>
      <c r="C4856" s="477">
        <v>903.46014400000001</v>
      </c>
      <c r="D4856" s="76">
        <v>3626024</v>
      </c>
    </row>
    <row r="4857" spans="2:4">
      <c r="B4857" s="75">
        <v>44740</v>
      </c>
      <c r="C4857" s="477">
        <v>912.20025599999997</v>
      </c>
      <c r="D4857" s="76">
        <v>2702471</v>
      </c>
    </row>
    <row r="4858" spans="2:4">
      <c r="B4858" s="75">
        <v>44741</v>
      </c>
      <c r="C4858" s="477">
        <v>899.09020999999996</v>
      </c>
      <c r="D4858" s="76">
        <v>3150015</v>
      </c>
    </row>
    <row r="4859" spans="2:4">
      <c r="B4859" s="75">
        <v>44742</v>
      </c>
      <c r="C4859" s="477">
        <v>886.07098399999995</v>
      </c>
      <c r="D4859" s="76">
        <v>3741119</v>
      </c>
    </row>
    <row r="4860" spans="2:4">
      <c r="B4860" s="75">
        <v>44743</v>
      </c>
      <c r="C4860" s="477">
        <v>887.98290999999995</v>
      </c>
      <c r="D4860" s="76">
        <v>2827579</v>
      </c>
    </row>
    <row r="4861" spans="2:4">
      <c r="B4861" s="75">
        <v>44746</v>
      </c>
      <c r="C4861" s="477">
        <v>896.404358</v>
      </c>
      <c r="D4861" s="76">
        <v>2738846</v>
      </c>
    </row>
    <row r="4862" spans="2:4">
      <c r="B4862" s="75">
        <v>44747</v>
      </c>
      <c r="C4862" s="477">
        <v>894.17388900000003</v>
      </c>
      <c r="D4862" s="76">
        <v>2476050</v>
      </c>
    </row>
    <row r="4863" spans="2:4">
      <c r="B4863" s="75">
        <v>44748</v>
      </c>
      <c r="C4863" s="477">
        <v>898.22522000000004</v>
      </c>
      <c r="D4863" s="76">
        <v>2998254</v>
      </c>
    </row>
    <row r="4864" spans="2:4">
      <c r="B4864" s="75">
        <v>44749</v>
      </c>
      <c r="C4864" s="477">
        <v>901.18402100000003</v>
      </c>
      <c r="D4864" s="76">
        <v>2985141</v>
      </c>
    </row>
    <row r="4865" spans="2:4">
      <c r="B4865" s="75">
        <v>44750</v>
      </c>
      <c r="C4865" s="477">
        <v>895.44842500000004</v>
      </c>
      <c r="D4865" s="76">
        <v>3141642</v>
      </c>
    </row>
    <row r="4866" spans="2:4">
      <c r="B4866" s="75">
        <v>44753</v>
      </c>
      <c r="C4866" s="477">
        <v>859.03137200000003</v>
      </c>
      <c r="D4866" s="76">
        <v>5787815</v>
      </c>
    </row>
    <row r="4867" spans="2:4">
      <c r="B4867" s="75">
        <v>44754</v>
      </c>
      <c r="C4867" s="477">
        <v>844.69232199999999</v>
      </c>
      <c r="D4867" s="76">
        <v>5305354</v>
      </c>
    </row>
    <row r="4868" spans="2:4">
      <c r="B4868" s="75">
        <v>44755</v>
      </c>
      <c r="C4868" s="477">
        <v>835.54247999999995</v>
      </c>
      <c r="D4868" s="76">
        <v>12874342</v>
      </c>
    </row>
    <row r="4869" spans="2:4">
      <c r="B4869" s="75">
        <v>44756</v>
      </c>
      <c r="C4869" s="477">
        <v>822.11377000000005</v>
      </c>
      <c r="D4869" s="76">
        <v>4916497</v>
      </c>
    </row>
    <row r="4870" spans="2:4">
      <c r="B4870" s="75">
        <v>44757</v>
      </c>
      <c r="C4870" s="477">
        <v>804.04180899999994</v>
      </c>
      <c r="D4870" s="76">
        <v>5591590</v>
      </c>
    </row>
    <row r="4871" spans="2:4">
      <c r="B4871" s="75">
        <v>44760</v>
      </c>
      <c r="C4871" s="477">
        <v>819.65563999999995</v>
      </c>
      <c r="D4871" s="76">
        <v>5156225</v>
      </c>
    </row>
    <row r="4872" spans="2:4">
      <c r="B4872" s="75">
        <v>44761</v>
      </c>
      <c r="C4872" s="477">
        <v>819.10314900000003</v>
      </c>
      <c r="D4872" s="76">
        <v>4636293</v>
      </c>
    </row>
    <row r="4873" spans="2:4">
      <c r="B4873" s="75">
        <v>44762</v>
      </c>
      <c r="C4873" s="477">
        <v>844.60522500000002</v>
      </c>
      <c r="D4873" s="76">
        <v>4827089</v>
      </c>
    </row>
    <row r="4874" spans="2:4">
      <c r="B4874" s="75">
        <v>44763</v>
      </c>
      <c r="C4874" s="477">
        <v>851.09582499999999</v>
      </c>
      <c r="D4874" s="76">
        <v>3498709</v>
      </c>
    </row>
    <row r="4875" spans="2:4">
      <c r="B4875" s="75">
        <v>44764</v>
      </c>
      <c r="C4875" s="477">
        <v>847.22894299999996</v>
      </c>
      <c r="D4875" s="76">
        <v>3514659</v>
      </c>
    </row>
    <row r="4876" spans="2:4">
      <c r="B4876" s="75">
        <v>44767</v>
      </c>
      <c r="C4876" s="477">
        <v>856.80377199999998</v>
      </c>
      <c r="D4876" s="76">
        <v>2120224</v>
      </c>
    </row>
    <row r="4877" spans="2:4">
      <c r="B4877" s="75">
        <v>44768</v>
      </c>
      <c r="C4877" s="477">
        <v>841.01464799999997</v>
      </c>
      <c r="D4877" s="76">
        <v>2780103</v>
      </c>
    </row>
    <row r="4878" spans="2:4">
      <c r="B4878" s="75">
        <v>44769</v>
      </c>
      <c r="C4878" s="477">
        <v>854.77838099999997</v>
      </c>
      <c r="D4878" s="76">
        <v>1742497</v>
      </c>
    </row>
    <row r="4879" spans="2:4">
      <c r="B4879" s="75">
        <v>44770</v>
      </c>
      <c r="C4879" s="477">
        <v>871.02789299999995</v>
      </c>
      <c r="D4879" s="76">
        <v>2843497</v>
      </c>
    </row>
    <row r="4880" spans="2:4">
      <c r="B4880" s="75">
        <v>44771</v>
      </c>
      <c r="C4880" s="477">
        <v>873.14538600000003</v>
      </c>
      <c r="D4880" s="76">
        <v>3617725</v>
      </c>
    </row>
    <row r="4881" spans="2:4">
      <c r="B4881" s="75">
        <v>44774</v>
      </c>
      <c r="C4881" s="477">
        <v>876.59783900000002</v>
      </c>
      <c r="D4881" s="76">
        <v>2489519</v>
      </c>
    </row>
    <row r="4882" spans="2:4">
      <c r="B4882" s="75">
        <v>44775</v>
      </c>
      <c r="C4882" s="477">
        <v>875.58502199999998</v>
      </c>
      <c r="D4882" s="76">
        <v>2545241</v>
      </c>
    </row>
    <row r="4883" spans="2:4">
      <c r="B4883" s="75">
        <v>44776</v>
      </c>
      <c r="C4883" s="477">
        <v>881.24713099999997</v>
      </c>
      <c r="D4883" s="76">
        <v>4119614</v>
      </c>
    </row>
    <row r="4884" spans="2:4">
      <c r="B4884" s="75">
        <v>44777</v>
      </c>
      <c r="C4884" s="477">
        <v>882.07556199999999</v>
      </c>
      <c r="D4884" s="76">
        <v>3513266</v>
      </c>
    </row>
    <row r="4885" spans="2:4">
      <c r="B4885" s="75">
        <v>44778</v>
      </c>
      <c r="C4885" s="477">
        <v>881.75341800000001</v>
      </c>
      <c r="D4885" s="76">
        <v>2565683</v>
      </c>
    </row>
    <row r="4886" spans="2:4">
      <c r="B4886" s="75">
        <v>44781</v>
      </c>
      <c r="C4886" s="477">
        <v>889.39483600000005</v>
      </c>
      <c r="D4886" s="76">
        <v>1746911</v>
      </c>
    </row>
    <row r="4887" spans="2:4">
      <c r="B4887" s="75">
        <v>44783</v>
      </c>
      <c r="C4887" s="477">
        <v>876.50573699999995</v>
      </c>
      <c r="D4887" s="76">
        <v>3271939</v>
      </c>
    </row>
    <row r="4888" spans="2:4">
      <c r="B4888" s="75">
        <v>44784</v>
      </c>
      <c r="C4888" s="477">
        <v>885.98834199999999</v>
      </c>
      <c r="D4888" s="76">
        <v>3594584</v>
      </c>
    </row>
    <row r="4889" spans="2:4">
      <c r="B4889" s="75">
        <v>44785</v>
      </c>
      <c r="C4889" s="477">
        <v>880.51068099999998</v>
      </c>
      <c r="D4889" s="76">
        <v>3022304</v>
      </c>
    </row>
    <row r="4890" spans="2:4">
      <c r="B4890" s="75">
        <v>44789</v>
      </c>
      <c r="C4890" s="477">
        <v>882.16772500000002</v>
      </c>
      <c r="D4890" s="76">
        <v>2784861</v>
      </c>
    </row>
    <row r="4891" spans="2:4">
      <c r="B4891" s="75">
        <v>44790</v>
      </c>
      <c r="C4891" s="477">
        <v>902.79028300000004</v>
      </c>
      <c r="D4891" s="76">
        <v>4649125</v>
      </c>
    </row>
    <row r="4892" spans="2:4">
      <c r="B4892" s="75">
        <v>44791</v>
      </c>
      <c r="C4892" s="477">
        <v>896.25372300000004</v>
      </c>
      <c r="D4892" s="76">
        <v>2829269</v>
      </c>
    </row>
    <row r="4893" spans="2:4">
      <c r="B4893" s="75">
        <v>44792</v>
      </c>
      <c r="C4893" s="477">
        <v>893.07751499999995</v>
      </c>
      <c r="D4893" s="76">
        <v>2880969</v>
      </c>
    </row>
    <row r="4894" spans="2:4">
      <c r="B4894" s="75">
        <v>44795</v>
      </c>
      <c r="C4894" s="477">
        <v>883.31854199999998</v>
      </c>
      <c r="D4894" s="76">
        <v>3616799</v>
      </c>
    </row>
    <row r="4895" spans="2:4">
      <c r="B4895" s="75">
        <v>44796</v>
      </c>
      <c r="C4895" s="477">
        <v>871.76446499999997</v>
      </c>
      <c r="D4895" s="76">
        <v>3753715</v>
      </c>
    </row>
    <row r="4896" spans="2:4">
      <c r="B4896" s="75">
        <v>44797</v>
      </c>
      <c r="C4896" s="477">
        <v>873.83587599999998</v>
      </c>
      <c r="D4896" s="76">
        <v>1494361</v>
      </c>
    </row>
    <row r="4897" spans="2:4">
      <c r="B4897" s="75">
        <v>44798</v>
      </c>
      <c r="C4897" s="477">
        <v>868.91039999999998</v>
      </c>
      <c r="D4897" s="76">
        <v>3316314</v>
      </c>
    </row>
    <row r="4898" spans="2:4">
      <c r="B4898" s="75">
        <v>44799</v>
      </c>
      <c r="C4898" s="477">
        <v>870.61358600000005</v>
      </c>
      <c r="D4898" s="76">
        <v>2195046</v>
      </c>
    </row>
    <row r="4899" spans="2:4">
      <c r="B4899" s="75">
        <v>44802</v>
      </c>
      <c r="C4899" s="477">
        <v>844.69738800000005</v>
      </c>
      <c r="D4899" s="76">
        <v>4974880</v>
      </c>
    </row>
    <row r="4900" spans="2:4">
      <c r="B4900" s="75">
        <v>44803</v>
      </c>
      <c r="C4900" s="477">
        <v>864.44519000000003</v>
      </c>
      <c r="D4900" s="76">
        <v>2998417</v>
      </c>
    </row>
    <row r="4901" spans="2:4">
      <c r="B4901" s="75">
        <v>44805</v>
      </c>
      <c r="C4901" s="477">
        <v>852.56878700000004</v>
      </c>
      <c r="D4901" s="76">
        <v>2953921</v>
      </c>
    </row>
    <row r="4902" spans="2:4">
      <c r="B4902" s="75">
        <v>44806</v>
      </c>
      <c r="C4902" s="477">
        <v>851.09582499999999</v>
      </c>
      <c r="D4902" s="76">
        <v>1750283</v>
      </c>
    </row>
    <row r="4903" spans="2:4">
      <c r="B4903" s="75">
        <v>44809</v>
      </c>
      <c r="C4903" s="477">
        <v>861.72930899999994</v>
      </c>
      <c r="D4903" s="76">
        <v>2279812</v>
      </c>
    </row>
    <row r="4904" spans="2:4">
      <c r="B4904" s="75">
        <v>44810</v>
      </c>
      <c r="C4904" s="477">
        <v>863.38647500000002</v>
      </c>
      <c r="D4904" s="76">
        <v>2108615</v>
      </c>
    </row>
    <row r="4905" spans="2:4">
      <c r="B4905" s="75">
        <v>44811</v>
      </c>
      <c r="C4905" s="477">
        <v>857.77044699999999</v>
      </c>
      <c r="D4905" s="76">
        <v>2709547</v>
      </c>
    </row>
    <row r="4906" spans="2:4">
      <c r="B4906" s="75">
        <v>44812</v>
      </c>
      <c r="C4906" s="477">
        <v>857.17205799999999</v>
      </c>
      <c r="D4906" s="76">
        <v>3214686</v>
      </c>
    </row>
    <row r="4907" spans="2:4">
      <c r="B4907" s="75">
        <v>44813</v>
      </c>
      <c r="C4907" s="477">
        <v>873.23730499999999</v>
      </c>
      <c r="D4907" s="76">
        <v>2206526</v>
      </c>
    </row>
    <row r="4908" spans="2:4">
      <c r="B4908" s="75">
        <v>44816</v>
      </c>
      <c r="C4908" s="477">
        <v>879.72796600000004</v>
      </c>
      <c r="D4908" s="76">
        <v>2517615</v>
      </c>
    </row>
    <row r="4909" spans="2:4">
      <c r="B4909" s="75">
        <v>44817</v>
      </c>
      <c r="C4909" s="477">
        <v>879.589966</v>
      </c>
      <c r="D4909" s="76">
        <v>2442828</v>
      </c>
    </row>
    <row r="4910" spans="2:4">
      <c r="B4910" s="75">
        <v>44818</v>
      </c>
      <c r="C4910" s="477">
        <v>858.04663100000005</v>
      </c>
      <c r="D4910" s="76">
        <v>6761712</v>
      </c>
    </row>
    <row r="4911" spans="2:4">
      <c r="B4911" s="75">
        <v>44819</v>
      </c>
      <c r="C4911" s="477">
        <v>846.90686000000005</v>
      </c>
      <c r="D4911" s="76">
        <v>2995215</v>
      </c>
    </row>
    <row r="4912" spans="2:4">
      <c r="B4912" s="75">
        <v>44820</v>
      </c>
      <c r="C4912" s="477">
        <v>825.73181199999999</v>
      </c>
      <c r="D4912" s="76">
        <v>5095937</v>
      </c>
    </row>
    <row r="4913" spans="2:4">
      <c r="B4913" s="75">
        <v>44823</v>
      </c>
      <c r="C4913" s="477">
        <v>826.56042500000001</v>
      </c>
      <c r="D4913" s="76">
        <v>2686561</v>
      </c>
    </row>
    <row r="4914" spans="2:4">
      <c r="B4914" s="75">
        <v>44824</v>
      </c>
      <c r="C4914" s="477">
        <v>841.47497599999997</v>
      </c>
      <c r="D4914" s="76">
        <v>1836721</v>
      </c>
    </row>
    <row r="4915" spans="2:4">
      <c r="B4915" s="75">
        <v>44825</v>
      </c>
      <c r="C4915" s="477">
        <v>829.46051</v>
      </c>
      <c r="D4915" s="76">
        <v>1819649</v>
      </c>
    </row>
    <row r="4916" spans="2:4">
      <c r="B4916" s="75">
        <v>44826</v>
      </c>
      <c r="C4916" s="477">
        <v>826.42230199999995</v>
      </c>
      <c r="D4916" s="76">
        <v>2315711</v>
      </c>
    </row>
    <row r="4917" spans="2:4">
      <c r="B4917" s="75">
        <v>44827</v>
      </c>
      <c r="C4917" s="477">
        <v>824.76507600000002</v>
      </c>
      <c r="D4917" s="76">
        <v>2569608</v>
      </c>
    </row>
    <row r="4918" spans="2:4">
      <c r="B4918" s="75">
        <v>44830</v>
      </c>
      <c r="C4918" s="477">
        <v>834.75421100000005</v>
      </c>
      <c r="D4918" s="76">
        <v>4182702</v>
      </c>
    </row>
    <row r="4919" spans="2:4">
      <c r="B4919" s="75">
        <v>44831</v>
      </c>
      <c r="C4919" s="477">
        <v>845.84808299999997</v>
      </c>
      <c r="D4919" s="76">
        <v>3545337</v>
      </c>
    </row>
    <row r="4920" spans="2:4">
      <c r="B4920" s="75">
        <v>44832</v>
      </c>
      <c r="C4920" s="477">
        <v>847.73535200000003</v>
      </c>
      <c r="D4920" s="76">
        <v>4154139</v>
      </c>
    </row>
    <row r="4921" spans="2:4">
      <c r="B4921" s="75">
        <v>44833</v>
      </c>
      <c r="C4921" s="477">
        <v>849.80688499999997</v>
      </c>
      <c r="D4921" s="76">
        <v>2928360</v>
      </c>
    </row>
    <row r="4922" spans="2:4">
      <c r="B4922" s="75">
        <v>44834</v>
      </c>
      <c r="C4922" s="477">
        <v>858.36889599999995</v>
      </c>
      <c r="D4922" s="76">
        <v>3229901</v>
      </c>
    </row>
    <row r="4923" spans="2:4">
      <c r="B4923" s="75">
        <v>44837</v>
      </c>
      <c r="C4923" s="477">
        <v>856.43554700000004</v>
      </c>
      <c r="D4923" s="76">
        <v>1598950</v>
      </c>
    </row>
    <row r="4924" spans="2:4">
      <c r="B4924" s="75">
        <v>44838</v>
      </c>
      <c r="C4924" s="477">
        <v>870.93585199999995</v>
      </c>
      <c r="D4924" s="76">
        <v>2331351</v>
      </c>
    </row>
    <row r="4925" spans="2:4">
      <c r="B4925" s="75">
        <v>44840</v>
      </c>
      <c r="C4925" s="477">
        <v>888.01379399999996</v>
      </c>
      <c r="D4925" s="76">
        <v>3713623</v>
      </c>
    </row>
    <row r="4926" spans="2:4">
      <c r="B4926" s="75">
        <v>44841</v>
      </c>
      <c r="C4926" s="477">
        <v>881.70745799999997</v>
      </c>
      <c r="D4926" s="76">
        <v>2174327</v>
      </c>
    </row>
    <row r="4927" spans="2:4">
      <c r="B4927" s="75">
        <v>44844</v>
      </c>
      <c r="C4927" s="477">
        <v>886.816956</v>
      </c>
      <c r="D4927" s="76">
        <v>2758812</v>
      </c>
    </row>
    <row r="4928" spans="2:4">
      <c r="B4928" s="75">
        <v>44845</v>
      </c>
      <c r="C4928" s="477">
        <v>864.12292500000001</v>
      </c>
      <c r="D4928" s="76">
        <v>3134969</v>
      </c>
    </row>
    <row r="4929" spans="2:4">
      <c r="B4929" s="75">
        <v>44846</v>
      </c>
      <c r="C4929" s="477">
        <v>876.45983899999999</v>
      </c>
      <c r="D4929" s="76">
        <v>3502390</v>
      </c>
    </row>
    <row r="4930" spans="2:4">
      <c r="B4930" s="75">
        <v>44847</v>
      </c>
      <c r="C4930" s="477">
        <v>904.17126499999995</v>
      </c>
      <c r="D4930" s="76">
        <v>9698562</v>
      </c>
    </row>
    <row r="4931" spans="2:4">
      <c r="B4931" s="75">
        <v>44848</v>
      </c>
      <c r="C4931" s="477">
        <v>922.99859600000002</v>
      </c>
      <c r="D4931" s="76">
        <v>7424383</v>
      </c>
    </row>
    <row r="4932" spans="2:4">
      <c r="B4932" s="75">
        <v>44851</v>
      </c>
      <c r="C4932" s="477">
        <v>915.67932099999996</v>
      </c>
      <c r="D4932" s="76">
        <v>2136170</v>
      </c>
    </row>
    <row r="4933" spans="2:4">
      <c r="B4933" s="75">
        <v>44852</v>
      </c>
      <c r="C4933" s="477">
        <v>929.12091099999998</v>
      </c>
      <c r="D4933" s="76">
        <v>2487826</v>
      </c>
    </row>
    <row r="4934" spans="2:4">
      <c r="B4934" s="75">
        <v>44853</v>
      </c>
      <c r="C4934" s="477">
        <v>925.82000700000003</v>
      </c>
      <c r="D4934" s="76">
        <v>2517099</v>
      </c>
    </row>
    <row r="4935" spans="2:4">
      <c r="B4935" s="75">
        <v>44854</v>
      </c>
      <c r="C4935" s="477">
        <v>946.04455600000006</v>
      </c>
      <c r="D4935" s="76">
        <v>3931399</v>
      </c>
    </row>
    <row r="4936" spans="2:4">
      <c r="B4936" s="75">
        <v>44855</v>
      </c>
      <c r="C4936" s="477">
        <v>955.15716599999996</v>
      </c>
      <c r="D4936" s="76">
        <v>2071897</v>
      </c>
    </row>
    <row r="4937" spans="2:4">
      <c r="B4937" s="75">
        <v>44858</v>
      </c>
      <c r="C4937" s="477">
        <v>959.24859600000002</v>
      </c>
      <c r="D4937" s="76">
        <v>398105</v>
      </c>
    </row>
    <row r="4938" spans="2:4">
      <c r="B4938" s="75">
        <v>44859</v>
      </c>
      <c r="C4938" s="477">
        <v>954.50622599999997</v>
      </c>
      <c r="D4938" s="76">
        <v>3068136</v>
      </c>
    </row>
    <row r="4939" spans="2:4">
      <c r="B4939" s="75">
        <v>44861</v>
      </c>
      <c r="C4939" s="477">
        <v>959.66705300000001</v>
      </c>
      <c r="D4939" s="76">
        <v>3313674</v>
      </c>
    </row>
    <row r="4940" spans="2:4">
      <c r="B4940" s="75">
        <v>44862</v>
      </c>
      <c r="C4940" s="477">
        <v>957.76086399999997</v>
      </c>
      <c r="D4940" s="76">
        <v>2423629</v>
      </c>
    </row>
    <row r="4941" spans="2:4">
      <c r="B4941" s="75">
        <v>44865</v>
      </c>
      <c r="C4941" s="477">
        <v>968.128784</v>
      </c>
      <c r="D4941" s="76">
        <v>2418565</v>
      </c>
    </row>
    <row r="4942" spans="2:4">
      <c r="B4942" s="75">
        <v>44866</v>
      </c>
      <c r="C4942" s="477">
        <v>985.70324700000003</v>
      </c>
      <c r="D4942" s="76">
        <v>2275488</v>
      </c>
    </row>
    <row r="4943" spans="2:4">
      <c r="B4943" s="75">
        <v>44867</v>
      </c>
      <c r="C4943" s="477">
        <v>971.89471400000002</v>
      </c>
      <c r="D4943" s="76">
        <v>2799322</v>
      </c>
    </row>
    <row r="4944" spans="2:4">
      <c r="B4944" s="75">
        <v>44868</v>
      </c>
      <c r="C4944" s="477">
        <v>971.84832800000004</v>
      </c>
      <c r="D4944" s="76">
        <v>2396164</v>
      </c>
    </row>
    <row r="4945" spans="2:4">
      <c r="B4945" s="75">
        <v>44869</v>
      </c>
      <c r="C4945" s="477">
        <v>972.03417999999999</v>
      </c>
      <c r="D4945" s="76">
        <v>1709158</v>
      </c>
    </row>
    <row r="4946" spans="2:4">
      <c r="B4946" s="75">
        <v>44872</v>
      </c>
      <c r="C4946" s="477">
        <v>973.70800799999995</v>
      </c>
      <c r="D4946" s="76">
        <v>2213508</v>
      </c>
    </row>
    <row r="4947" spans="2:4">
      <c r="B4947" s="75">
        <v>44874</v>
      </c>
      <c r="C4947" s="477">
        <v>979.56604000000004</v>
      </c>
      <c r="D4947" s="76">
        <v>2307691</v>
      </c>
    </row>
    <row r="4948" spans="2:4">
      <c r="B4948" s="75">
        <v>44875</v>
      </c>
      <c r="C4948" s="477">
        <v>978.63622999999995</v>
      </c>
      <c r="D4948" s="76">
        <v>2321667</v>
      </c>
    </row>
    <row r="4949" spans="2:4">
      <c r="B4949" s="75">
        <v>44876</v>
      </c>
      <c r="C4949" s="477">
        <v>1014.157104</v>
      </c>
      <c r="D4949" s="76">
        <v>3923101</v>
      </c>
    </row>
    <row r="4950" spans="2:4">
      <c r="B4950" s="75">
        <v>44879</v>
      </c>
      <c r="C4950" s="477">
        <v>1021.9214480000001</v>
      </c>
      <c r="D4950" s="76">
        <v>2170007</v>
      </c>
    </row>
    <row r="4951" spans="2:4">
      <c r="B4951" s="75">
        <v>44880</v>
      </c>
      <c r="C4951" s="477">
        <v>1026.477905</v>
      </c>
      <c r="D4951" s="76">
        <v>2172420</v>
      </c>
    </row>
    <row r="4952" spans="2:4">
      <c r="B4952" s="75">
        <v>44881</v>
      </c>
      <c r="C4952" s="477">
        <v>1027.686768</v>
      </c>
      <c r="D4952" s="76">
        <v>2213697</v>
      </c>
    </row>
    <row r="4953" spans="2:4">
      <c r="B4953" s="75">
        <v>44882</v>
      </c>
      <c r="C4953" s="477">
        <v>1015.923828</v>
      </c>
      <c r="D4953" s="76">
        <v>2460883</v>
      </c>
    </row>
    <row r="4954" spans="2:4">
      <c r="B4954" s="75">
        <v>44883</v>
      </c>
      <c r="C4954" s="477">
        <v>1025.7802730000001</v>
      </c>
      <c r="D4954" s="76">
        <v>2623894</v>
      </c>
    </row>
    <row r="4955" spans="2:4">
      <c r="B4955" s="75">
        <v>44886</v>
      </c>
      <c r="C4955" s="477">
        <v>1018.666931</v>
      </c>
      <c r="D4955" s="76">
        <v>1733741</v>
      </c>
    </row>
    <row r="4956" spans="2:4">
      <c r="B4956" s="75">
        <v>44887</v>
      </c>
      <c r="C4956" s="477">
        <v>1026.012939</v>
      </c>
      <c r="D4956" s="76">
        <v>2529146</v>
      </c>
    </row>
    <row r="4957" spans="2:4">
      <c r="B4957" s="75">
        <v>44888</v>
      </c>
      <c r="C4957" s="477">
        <v>1026.012939</v>
      </c>
      <c r="D4957" s="76">
        <v>2217599</v>
      </c>
    </row>
    <row r="4958" spans="2:4">
      <c r="B4958" s="75">
        <v>44889</v>
      </c>
      <c r="C4958" s="477">
        <v>1050.375366</v>
      </c>
      <c r="D4958" s="76">
        <v>3295202</v>
      </c>
    </row>
    <row r="4959" spans="2:4">
      <c r="B4959" s="75">
        <v>44890</v>
      </c>
      <c r="C4959" s="477">
        <v>1049.073486</v>
      </c>
      <c r="D4959" s="76">
        <v>1977441</v>
      </c>
    </row>
    <row r="4960" spans="2:4">
      <c r="B4960" s="75">
        <v>44893</v>
      </c>
      <c r="C4960" s="477">
        <v>1040.3328859999999</v>
      </c>
      <c r="D4960" s="76">
        <v>2368293</v>
      </c>
    </row>
    <row r="4961" spans="2:4">
      <c r="B4961" s="75">
        <v>44894</v>
      </c>
      <c r="C4961" s="477">
        <v>1049.7707519999999</v>
      </c>
      <c r="D4961" s="76">
        <v>1785948</v>
      </c>
    </row>
    <row r="4962" spans="2:4">
      <c r="B4962" s="75">
        <v>44895</v>
      </c>
      <c r="C4962" s="477">
        <v>1042.1926269999999</v>
      </c>
      <c r="D4962" s="76">
        <v>6053488</v>
      </c>
    </row>
    <row r="4963" spans="2:4">
      <c r="B4963" s="75">
        <v>44896</v>
      </c>
      <c r="C4963" s="477">
        <v>1056.698486</v>
      </c>
      <c r="D4963" s="76">
        <v>3919684</v>
      </c>
    </row>
    <row r="4964" spans="2:4">
      <c r="B4964" s="75">
        <v>44897</v>
      </c>
      <c r="C4964" s="477">
        <v>1055.9079589999999</v>
      </c>
      <c r="D4964" s="76">
        <v>2944923</v>
      </c>
    </row>
    <row r="4965" spans="2:4">
      <c r="B4965" s="75">
        <v>44900</v>
      </c>
      <c r="C4965" s="477">
        <v>1051.53772</v>
      </c>
      <c r="D4965" s="76">
        <v>2646466</v>
      </c>
    </row>
    <row r="4966" spans="2:4">
      <c r="B4966" s="75">
        <v>44901</v>
      </c>
      <c r="C4966" s="477">
        <v>1042.3317870000001</v>
      </c>
      <c r="D4966" s="76">
        <v>2807894</v>
      </c>
    </row>
    <row r="4967" spans="2:4">
      <c r="B4967" s="75">
        <v>44902</v>
      </c>
      <c r="C4967" s="477">
        <v>1028.337524</v>
      </c>
      <c r="D4967" s="76">
        <v>2399879</v>
      </c>
    </row>
    <row r="4968" spans="2:4">
      <c r="B4968" s="75">
        <v>44903</v>
      </c>
      <c r="C4968" s="477">
        <v>1024.106567</v>
      </c>
      <c r="D4968" s="76">
        <v>1752350</v>
      </c>
    </row>
    <row r="4969" spans="2:4">
      <c r="B4969" s="75">
        <v>44904</v>
      </c>
      <c r="C4969" s="477">
        <v>955.43609600000002</v>
      </c>
      <c r="D4969" s="76">
        <v>12415478</v>
      </c>
    </row>
    <row r="4970" spans="2:4">
      <c r="B4970" s="75">
        <v>44907</v>
      </c>
      <c r="C4970" s="477">
        <v>956.27301</v>
      </c>
      <c r="D4970" s="76">
        <v>4275785</v>
      </c>
    </row>
    <row r="4971" spans="2:4">
      <c r="B4971" s="75">
        <v>44908</v>
      </c>
      <c r="C4971" s="477">
        <v>971.42980999999997</v>
      </c>
      <c r="D4971" s="76">
        <v>2284909</v>
      </c>
    </row>
    <row r="4972" spans="2:4">
      <c r="B4972" s="75">
        <v>44909</v>
      </c>
      <c r="C4972" s="477">
        <v>982.12329099999999</v>
      </c>
      <c r="D4972" s="76">
        <v>2425507</v>
      </c>
    </row>
    <row r="4973" spans="2:4">
      <c r="B4973" s="75">
        <v>44910</v>
      </c>
      <c r="C4973" s="477">
        <v>969.24456799999996</v>
      </c>
      <c r="D4973" s="76">
        <v>1906369</v>
      </c>
    </row>
    <row r="4974" spans="2:4">
      <c r="B4974" s="75">
        <v>44911</v>
      </c>
      <c r="C4974" s="477">
        <v>957.43542500000001</v>
      </c>
      <c r="D4974" s="76">
        <v>5159215</v>
      </c>
    </row>
    <row r="4975" spans="2:4">
      <c r="B4975" s="75">
        <v>44914</v>
      </c>
      <c r="C4975" s="477">
        <v>960.78289800000005</v>
      </c>
      <c r="D4975" s="76">
        <v>3328172</v>
      </c>
    </row>
    <row r="4976" spans="2:4">
      <c r="B4976" s="75">
        <v>44915</v>
      </c>
      <c r="C4976" s="477">
        <v>957.48181199999999</v>
      </c>
      <c r="D4976" s="76">
        <v>2629849</v>
      </c>
    </row>
    <row r="4977" spans="2:4">
      <c r="B4977" s="75">
        <v>44916</v>
      </c>
      <c r="C4977" s="477">
        <v>967.38488800000005</v>
      </c>
      <c r="D4977" s="76">
        <v>2878658</v>
      </c>
    </row>
    <row r="4978" spans="2:4">
      <c r="B4978" s="75">
        <v>44917</v>
      </c>
      <c r="C4978" s="477">
        <v>966.222534</v>
      </c>
      <c r="D4978" s="76">
        <v>2623451</v>
      </c>
    </row>
    <row r="4979" spans="2:4">
      <c r="B4979" s="75">
        <v>44918</v>
      </c>
      <c r="C4979" s="477">
        <v>958.31866500000001</v>
      </c>
      <c r="D4979" s="76">
        <v>2177675</v>
      </c>
    </row>
    <row r="4980" spans="2:4">
      <c r="B4980" s="75">
        <v>44921</v>
      </c>
      <c r="C4980" s="477">
        <v>959.34149200000002</v>
      </c>
      <c r="D4980" s="76">
        <v>1680715</v>
      </c>
    </row>
    <row r="4981" spans="2:4">
      <c r="B4981" s="75">
        <v>44922</v>
      </c>
      <c r="C4981" s="477">
        <v>963.66546600000004</v>
      </c>
      <c r="D4981" s="76">
        <v>554319</v>
      </c>
    </row>
    <row r="4982" spans="2:4">
      <c r="B4982" s="75">
        <v>44923</v>
      </c>
      <c r="C4982" s="477">
        <v>962.82855199999995</v>
      </c>
      <c r="D4982" s="76">
        <v>1397806</v>
      </c>
    </row>
    <row r="4983" spans="2:4">
      <c r="B4983" s="75">
        <v>44924</v>
      </c>
      <c r="C4983" s="477">
        <v>971.19738800000005</v>
      </c>
      <c r="D4983" s="76">
        <v>1277244</v>
      </c>
    </row>
    <row r="4984" spans="2:4">
      <c r="B4984" s="75">
        <v>44925</v>
      </c>
      <c r="C4984" s="477">
        <v>966.40863000000002</v>
      </c>
      <c r="D4984" s="76">
        <v>1860560</v>
      </c>
    </row>
    <row r="4985" spans="2:4">
      <c r="B4985" s="75">
        <v>44928</v>
      </c>
      <c r="C4985" s="477">
        <v>966.54791299999999</v>
      </c>
      <c r="D4985" s="76">
        <v>701880</v>
      </c>
    </row>
    <row r="4986" spans="2:4">
      <c r="B4986" s="75">
        <v>44929</v>
      </c>
      <c r="C4986" s="477">
        <v>968.31469700000002</v>
      </c>
      <c r="D4986" s="76">
        <v>2484372</v>
      </c>
    </row>
    <row r="4987" spans="2:4">
      <c r="B4987" s="75">
        <v>44930</v>
      </c>
      <c r="C4987" s="477">
        <v>963.89794900000004</v>
      </c>
      <c r="D4987" s="76">
        <v>1219170</v>
      </c>
    </row>
    <row r="4988" spans="2:4">
      <c r="B4988" s="75">
        <v>44931</v>
      </c>
      <c r="C4988" s="477">
        <v>970.87188700000002</v>
      </c>
      <c r="D4988" s="76">
        <v>2294943</v>
      </c>
    </row>
    <row r="4989" spans="2:4">
      <c r="B4989" s="75">
        <v>44932</v>
      </c>
      <c r="C4989" s="477">
        <v>960.36444100000006</v>
      </c>
      <c r="D4989" s="76">
        <v>1887689</v>
      </c>
    </row>
    <row r="4990" spans="2:4">
      <c r="B4990" s="75">
        <v>44935</v>
      </c>
      <c r="C4990" s="477">
        <v>992.58410600000002</v>
      </c>
      <c r="D4990" s="76">
        <v>4562242</v>
      </c>
    </row>
    <row r="4991" spans="2:4">
      <c r="B4991" s="75">
        <v>44936</v>
      </c>
      <c r="C4991" s="477">
        <v>989.23675500000002</v>
      </c>
      <c r="D4991" s="76">
        <v>2297082</v>
      </c>
    </row>
    <row r="4992" spans="2:4">
      <c r="B4992" s="75">
        <v>44937</v>
      </c>
      <c r="C4992" s="477">
        <v>980.82147199999997</v>
      </c>
      <c r="D4992" s="76">
        <v>3594167</v>
      </c>
    </row>
    <row r="4993" spans="2:4">
      <c r="B4993" s="75">
        <v>44938</v>
      </c>
      <c r="C4993" s="477">
        <v>996.48968500000001</v>
      </c>
      <c r="D4993" s="76">
        <v>4748542</v>
      </c>
    </row>
    <row r="4994" spans="2:4">
      <c r="B4994" s="75">
        <v>44939</v>
      </c>
      <c r="C4994" s="477">
        <v>1002.208313</v>
      </c>
      <c r="D4994" s="76">
        <v>8253765</v>
      </c>
    </row>
    <row r="4995" spans="2:4">
      <c r="B4995" s="75">
        <v>44942</v>
      </c>
      <c r="C4995" s="477">
        <v>1016.992981</v>
      </c>
      <c r="D4995" s="76">
        <v>4508538</v>
      </c>
    </row>
    <row r="4996" spans="2:4">
      <c r="B4996" s="75">
        <v>44943</v>
      </c>
      <c r="C4996" s="477">
        <v>1033.1263429999999</v>
      </c>
      <c r="D4996" s="76">
        <v>4390338</v>
      </c>
    </row>
    <row r="4997" spans="2:4">
      <c r="B4997" s="75">
        <v>44944</v>
      </c>
      <c r="C4997" s="477">
        <v>1036.938721</v>
      </c>
      <c r="D4997" s="76">
        <v>6905092</v>
      </c>
    </row>
    <row r="4998" spans="2:4">
      <c r="B4998" s="75">
        <v>44945</v>
      </c>
      <c r="C4998" s="477">
        <v>1042.803101</v>
      </c>
      <c r="D4998" s="76">
        <v>2298287</v>
      </c>
    </row>
    <row r="4999" spans="2:4">
      <c r="B4999" s="75">
        <v>44946</v>
      </c>
      <c r="C4999" s="477">
        <v>1039.425293</v>
      </c>
      <c r="D4999" s="76">
        <v>4747128</v>
      </c>
    </row>
    <row r="5000" spans="2:4">
      <c r="B5000" s="75">
        <v>44949</v>
      </c>
      <c r="C5000" s="477">
        <v>1051.998047</v>
      </c>
      <c r="D5000" s="76">
        <v>1696834</v>
      </c>
    </row>
    <row r="5001" spans="2:4">
      <c r="B5001" s="75">
        <v>44950</v>
      </c>
      <c r="C5001" s="477">
        <v>1067.6204829999999</v>
      </c>
      <c r="D5001" s="76">
        <v>4861107</v>
      </c>
    </row>
    <row r="5002" spans="2:4">
      <c r="B5002" s="75">
        <v>44951</v>
      </c>
      <c r="C5002" s="477">
        <v>1053.452393</v>
      </c>
      <c r="D5002" s="76">
        <v>2692236</v>
      </c>
    </row>
    <row r="5003" spans="2:4">
      <c r="B5003" s="75">
        <v>44953</v>
      </c>
      <c r="C5003" s="477">
        <v>1046.7436520000001</v>
      </c>
      <c r="D5003" s="76">
        <v>3864525</v>
      </c>
    </row>
    <row r="5004" spans="2:4">
      <c r="B5004" s="75">
        <v>44956</v>
      </c>
      <c r="C5004" s="477">
        <v>1064.7117920000001</v>
      </c>
      <c r="D5004" s="76">
        <v>3508427</v>
      </c>
    </row>
    <row r="5005" spans="2:4">
      <c r="B5005" s="75">
        <v>44957</v>
      </c>
      <c r="C5005" s="477">
        <v>1052.936279</v>
      </c>
      <c r="D5005" s="76">
        <v>4582858</v>
      </c>
    </row>
    <row r="5006" spans="2:4">
      <c r="B5006" s="75">
        <v>44958</v>
      </c>
      <c r="C5006" s="477">
        <v>1062.2254640000001</v>
      </c>
      <c r="D5006" s="76">
        <v>2393911</v>
      </c>
    </row>
    <row r="5007" spans="2:4">
      <c r="B5007" s="75">
        <v>44959</v>
      </c>
      <c r="C5007" s="477">
        <v>1078.645264</v>
      </c>
      <c r="D5007" s="76">
        <v>3048359</v>
      </c>
    </row>
    <row r="5008" spans="2:4">
      <c r="B5008" s="75">
        <v>44960</v>
      </c>
      <c r="C5008" s="477">
        <v>1075.408203</v>
      </c>
      <c r="D5008" s="76">
        <v>1814055</v>
      </c>
    </row>
    <row r="5009" spans="2:4">
      <c r="B5009" s="75">
        <v>44963</v>
      </c>
      <c r="C5009" s="477">
        <v>1074.9858400000001</v>
      </c>
      <c r="D5009" s="76">
        <v>2070175</v>
      </c>
    </row>
    <row r="5010" spans="2:4">
      <c r="B5010" s="75">
        <v>44964</v>
      </c>
      <c r="C5010" s="477">
        <v>1058.6130370000001</v>
      </c>
      <c r="D5010" s="76">
        <v>1931191</v>
      </c>
    </row>
    <row r="5011" spans="2:4">
      <c r="B5011" s="75">
        <v>44965</v>
      </c>
      <c r="C5011" s="477">
        <v>1074.3292240000001</v>
      </c>
      <c r="D5011" s="76">
        <v>2848255</v>
      </c>
    </row>
    <row r="5012" spans="2:4">
      <c r="B5012" s="75">
        <v>44966</v>
      </c>
      <c r="C5012" s="477">
        <v>1075.5958250000001</v>
      </c>
      <c r="D5012" s="76">
        <v>1501083</v>
      </c>
    </row>
    <row r="5013" spans="2:4">
      <c r="B5013" s="75">
        <v>44967</v>
      </c>
      <c r="C5013" s="477">
        <v>1046.7905270000001</v>
      </c>
      <c r="D5013" s="76">
        <v>3185163</v>
      </c>
    </row>
    <row r="5014" spans="2:4">
      <c r="B5014" s="75">
        <v>44970</v>
      </c>
      <c r="C5014" s="477">
        <v>1044.3043210000001</v>
      </c>
      <c r="D5014" s="76">
        <v>2009185</v>
      </c>
    </row>
    <row r="5015" spans="2:4">
      <c r="B5015" s="75">
        <v>44971</v>
      </c>
      <c r="C5015" s="477">
        <v>1055.9857179999999</v>
      </c>
      <c r="D5015" s="76">
        <v>3938046</v>
      </c>
    </row>
    <row r="5016" spans="2:4">
      <c r="B5016" s="75">
        <v>44972</v>
      </c>
      <c r="C5016" s="477">
        <v>1062.9760739999999</v>
      </c>
      <c r="D5016" s="76">
        <v>1648954</v>
      </c>
    </row>
    <row r="5017" spans="2:4">
      <c r="B5017" s="75">
        <v>44973</v>
      </c>
      <c r="C5017" s="477">
        <v>1058.5191649999999</v>
      </c>
      <c r="D5017" s="76">
        <v>2369355</v>
      </c>
    </row>
    <row r="5018" spans="2:4">
      <c r="B5018" s="75">
        <v>44974</v>
      </c>
      <c r="C5018" s="477">
        <v>1041.0672609999999</v>
      </c>
      <c r="D5018" s="76">
        <v>1958807</v>
      </c>
    </row>
    <row r="5019" spans="2:4">
      <c r="B5019" s="75">
        <v>44977</v>
      </c>
      <c r="C5019" s="477">
        <v>1046.837524</v>
      </c>
      <c r="D5019" s="76">
        <v>1706036</v>
      </c>
    </row>
    <row r="5020" spans="2:4">
      <c r="B5020" s="75">
        <v>44978</v>
      </c>
      <c r="C5020" s="477">
        <v>1036.9858400000001</v>
      </c>
      <c r="D5020" s="76">
        <v>1313278</v>
      </c>
    </row>
    <row r="5021" spans="2:4">
      <c r="B5021" s="75">
        <v>44979</v>
      </c>
      <c r="C5021" s="477">
        <v>1025.163452</v>
      </c>
      <c r="D5021" s="76">
        <v>2212194</v>
      </c>
    </row>
    <row r="5022" spans="2:4">
      <c r="B5022" s="75">
        <v>44980</v>
      </c>
      <c r="C5022" s="477">
        <v>1026.805298</v>
      </c>
      <c r="D5022" s="76">
        <v>2139983</v>
      </c>
    </row>
    <row r="5023" spans="2:4">
      <c r="B5023" s="75">
        <v>44981</v>
      </c>
      <c r="C5023" s="477">
        <v>1027.274658</v>
      </c>
      <c r="D5023" s="76">
        <v>1684570</v>
      </c>
    </row>
    <row r="5024" spans="2:4">
      <c r="B5024" s="75">
        <v>44984</v>
      </c>
      <c r="C5024" s="477">
        <v>1017.04718</v>
      </c>
      <c r="D5024" s="76">
        <v>1834553</v>
      </c>
    </row>
    <row r="5025" spans="2:4">
      <c r="B5025" s="75">
        <v>44985</v>
      </c>
      <c r="C5025" s="477">
        <v>1011.089294</v>
      </c>
      <c r="D5025" s="76">
        <v>20793703</v>
      </c>
    </row>
    <row r="5026" spans="2:4">
      <c r="B5026" s="75">
        <v>44986</v>
      </c>
      <c r="C5026" s="477">
        <v>1033.138794</v>
      </c>
      <c r="D5026" s="76">
        <v>1655100</v>
      </c>
    </row>
    <row r="5027" spans="2:4">
      <c r="B5027" s="75">
        <v>44987</v>
      </c>
      <c r="C5027" s="477">
        <v>1037.689453</v>
      </c>
      <c r="D5027" s="76">
        <v>4074162</v>
      </c>
    </row>
    <row r="5028" spans="2:4">
      <c r="B5028" s="75">
        <v>44988</v>
      </c>
      <c r="C5028" s="477">
        <v>1049.9339600000001</v>
      </c>
      <c r="D5028" s="76">
        <v>3253621</v>
      </c>
    </row>
    <row r="5029" spans="2:4">
      <c r="B5029" s="75">
        <v>44991</v>
      </c>
      <c r="C5029" s="477">
        <v>1057.1586910000001</v>
      </c>
      <c r="D5029" s="76">
        <v>4091674</v>
      </c>
    </row>
    <row r="5030" spans="2:4">
      <c r="B5030" s="75">
        <v>44993</v>
      </c>
      <c r="C5030" s="477">
        <v>1051.4820560000001</v>
      </c>
      <c r="D5030" s="76">
        <v>3209393</v>
      </c>
    </row>
    <row r="5031" spans="2:4">
      <c r="B5031" s="75">
        <v>44994</v>
      </c>
      <c r="C5031" s="477">
        <v>1047.729126</v>
      </c>
      <c r="D5031" s="76">
        <v>1834324</v>
      </c>
    </row>
    <row r="5032" spans="2:4">
      <c r="B5032" s="75">
        <v>44995</v>
      </c>
      <c r="C5032" s="477">
        <v>1047.400635</v>
      </c>
      <c r="D5032" s="76">
        <v>1193681</v>
      </c>
    </row>
    <row r="5033" spans="2:4">
      <c r="B5033" s="75">
        <v>44998</v>
      </c>
      <c r="C5033" s="477">
        <v>1030.7932129999999</v>
      </c>
      <c r="D5033" s="76">
        <v>3028387</v>
      </c>
    </row>
    <row r="5034" spans="2:4">
      <c r="B5034" s="75">
        <v>44999</v>
      </c>
      <c r="C5034" s="477">
        <v>1017.1412350000001</v>
      </c>
      <c r="D5034" s="76">
        <v>3683544</v>
      </c>
    </row>
    <row r="5035" spans="2:4">
      <c r="B5035" s="75">
        <v>45000</v>
      </c>
      <c r="C5035" s="477">
        <v>1013.012817</v>
      </c>
      <c r="D5035" s="76">
        <v>1528510</v>
      </c>
    </row>
    <row r="5036" spans="2:4">
      <c r="B5036" s="75">
        <v>45001</v>
      </c>
      <c r="C5036" s="477">
        <v>1006.210266</v>
      </c>
      <c r="D5036" s="76">
        <v>1812907</v>
      </c>
    </row>
    <row r="5037" spans="2:4">
      <c r="B5037" s="75">
        <v>45002</v>
      </c>
      <c r="C5037" s="477">
        <v>1040.035034</v>
      </c>
      <c r="D5037" s="76">
        <v>5350523</v>
      </c>
    </row>
    <row r="5038" spans="2:4">
      <c r="B5038" s="75">
        <v>45005</v>
      </c>
      <c r="C5038" s="477">
        <v>1023.521423</v>
      </c>
      <c r="D5038" s="76">
        <v>2066169</v>
      </c>
    </row>
    <row r="5039" spans="2:4">
      <c r="B5039" s="75">
        <v>45006</v>
      </c>
      <c r="C5039" s="477">
        <v>1017.0004269999999</v>
      </c>
      <c r="D5039" s="76">
        <v>2421127</v>
      </c>
    </row>
    <row r="5040" spans="2:4">
      <c r="B5040" s="75">
        <v>45007</v>
      </c>
      <c r="C5040" s="477">
        <v>1014.701599</v>
      </c>
      <c r="D5040" s="76">
        <v>1382329</v>
      </c>
    </row>
    <row r="5041" spans="2:4">
      <c r="B5041" s="75">
        <v>45008</v>
      </c>
      <c r="C5041" s="477">
        <v>1000.111328</v>
      </c>
      <c r="D5041" s="76">
        <v>2178855</v>
      </c>
    </row>
    <row r="5042" spans="2:4">
      <c r="B5042" s="75">
        <v>45009</v>
      </c>
      <c r="C5042" s="477">
        <v>986.83483899999999</v>
      </c>
      <c r="D5042" s="76">
        <v>2688253</v>
      </c>
    </row>
    <row r="5043" spans="2:4">
      <c r="B5043" s="75">
        <v>45012</v>
      </c>
      <c r="C5043" s="477">
        <v>986.60022000000004</v>
      </c>
      <c r="D5043" s="76">
        <v>1459887</v>
      </c>
    </row>
    <row r="5044" spans="2:4">
      <c r="B5044" s="75">
        <v>45013</v>
      </c>
      <c r="C5044" s="477">
        <v>976.84210199999995</v>
      </c>
      <c r="D5044" s="76">
        <v>2965015</v>
      </c>
    </row>
    <row r="5045" spans="2:4">
      <c r="B5045" s="75">
        <v>45014</v>
      </c>
      <c r="C5045" s="477">
        <v>1001.6125489999999</v>
      </c>
      <c r="D5045" s="76">
        <v>2478745</v>
      </c>
    </row>
    <row r="5046" spans="2:4">
      <c r="B5046" s="75">
        <v>45016</v>
      </c>
      <c r="C5046" s="477">
        <v>1018.2670900000001</v>
      </c>
      <c r="D5046" s="76">
        <v>3131614</v>
      </c>
    </row>
    <row r="5047" spans="2:4">
      <c r="B5047" s="75">
        <v>45019</v>
      </c>
      <c r="C5047" s="477">
        <v>1030.3709719999999</v>
      </c>
      <c r="D5047" s="76">
        <v>1540702</v>
      </c>
    </row>
    <row r="5048" spans="2:4">
      <c r="B5048" s="75">
        <v>45021</v>
      </c>
      <c r="C5048" s="477">
        <v>1042.6152340000001</v>
      </c>
      <c r="D5048" s="76">
        <v>3342291</v>
      </c>
    </row>
    <row r="5049" spans="2:4">
      <c r="B5049" s="75">
        <v>45022</v>
      </c>
      <c r="C5049" s="477">
        <v>1024.459717</v>
      </c>
      <c r="D5049" s="76">
        <v>2378264</v>
      </c>
    </row>
    <row r="5050" spans="2:4">
      <c r="B5050" s="75">
        <v>45026</v>
      </c>
      <c r="C5050" s="477">
        <v>1035.0151370000001</v>
      </c>
      <c r="D5050" s="76">
        <v>711625</v>
      </c>
    </row>
    <row r="5051" spans="2:4">
      <c r="B5051" s="75">
        <v>45027</v>
      </c>
      <c r="C5051" s="477">
        <v>1019.909119</v>
      </c>
      <c r="D5051" s="76">
        <v>2318905</v>
      </c>
    </row>
    <row r="5052" spans="2:4">
      <c r="B5052" s="75">
        <v>45028</v>
      </c>
      <c r="C5052" s="477">
        <v>1026.9461670000001</v>
      </c>
      <c r="D5052" s="76">
        <v>2715967</v>
      </c>
    </row>
    <row r="5053" spans="2:4">
      <c r="B5053" s="75">
        <v>45029</v>
      </c>
      <c r="C5053" s="477">
        <v>1005.694031</v>
      </c>
      <c r="D5053" s="76">
        <v>3071057</v>
      </c>
    </row>
    <row r="5054" spans="2:4">
      <c r="B5054" s="75">
        <v>45033</v>
      </c>
      <c r="C5054" s="477">
        <v>977.87408400000004</v>
      </c>
      <c r="D5054" s="76">
        <v>9509446</v>
      </c>
    </row>
    <row r="5055" spans="2:4">
      <c r="B5055" s="75">
        <v>45034</v>
      </c>
      <c r="C5055" s="477">
        <v>998.18792699999995</v>
      </c>
      <c r="D5055" s="76">
        <v>3686404</v>
      </c>
    </row>
    <row r="5056" spans="2:4">
      <c r="B5056" s="75">
        <v>45035</v>
      </c>
      <c r="C5056" s="477">
        <v>974.59008800000004</v>
      </c>
      <c r="D5056" s="76">
        <v>4322881</v>
      </c>
    </row>
    <row r="5057" spans="2:4">
      <c r="B5057" s="75">
        <v>45036</v>
      </c>
      <c r="C5057" s="477">
        <v>973.46423300000004</v>
      </c>
      <c r="D5057" s="76">
        <v>3057560</v>
      </c>
    </row>
    <row r="5058" spans="2:4">
      <c r="B5058" s="75">
        <v>45037</v>
      </c>
      <c r="C5058" s="477">
        <v>984.20739700000001</v>
      </c>
      <c r="D5058" s="76">
        <v>7708194</v>
      </c>
    </row>
    <row r="5059" spans="2:4">
      <c r="B5059" s="75">
        <v>45040</v>
      </c>
      <c r="C5059" s="477">
        <v>988.99279799999999</v>
      </c>
      <c r="D5059" s="76">
        <v>2033625</v>
      </c>
    </row>
    <row r="5060" spans="2:4">
      <c r="B5060" s="75">
        <v>45041</v>
      </c>
      <c r="C5060" s="477">
        <v>988.42968800000006</v>
      </c>
      <c r="D5060" s="76">
        <v>1237595</v>
      </c>
    </row>
    <row r="5061" spans="2:4">
      <c r="B5061" s="75">
        <v>45042</v>
      </c>
      <c r="C5061" s="477">
        <v>999.78301999999996</v>
      </c>
      <c r="D5061" s="76">
        <v>1647101</v>
      </c>
    </row>
    <row r="5062" spans="2:4">
      <c r="B5062" s="75">
        <v>45043</v>
      </c>
      <c r="C5062" s="477">
        <v>1005.131226</v>
      </c>
      <c r="D5062" s="76">
        <v>1654910</v>
      </c>
    </row>
    <row r="5063" spans="2:4">
      <c r="B5063" s="75">
        <v>45044</v>
      </c>
      <c r="C5063" s="477">
        <v>1015.485229</v>
      </c>
      <c r="D5063" s="76">
        <v>2629188</v>
      </c>
    </row>
    <row r="5064" spans="2:4">
      <c r="B5064" s="75">
        <v>45048</v>
      </c>
      <c r="C5064" s="477">
        <v>1018.777954</v>
      </c>
      <c r="D5064" s="76">
        <v>1905168</v>
      </c>
    </row>
    <row r="5065" spans="2:4">
      <c r="B5065" s="75">
        <v>45049</v>
      </c>
      <c r="C5065" s="477">
        <v>1010.570618</v>
      </c>
      <c r="D5065" s="76">
        <v>1649820</v>
      </c>
    </row>
    <row r="5066" spans="2:4">
      <c r="B5066" s="75">
        <v>45050</v>
      </c>
      <c r="C5066" s="477">
        <v>1018.0620730000001</v>
      </c>
      <c r="D5066" s="76">
        <v>1403672</v>
      </c>
    </row>
    <row r="5067" spans="2:4">
      <c r="B5067" s="75">
        <v>45051</v>
      </c>
      <c r="C5067" s="477">
        <v>1007.32605</v>
      </c>
      <c r="D5067" s="76">
        <v>1641673</v>
      </c>
    </row>
    <row r="5068" spans="2:4">
      <c r="B5068" s="75">
        <v>45054</v>
      </c>
      <c r="C5068" s="477">
        <v>1026.603149</v>
      </c>
      <c r="D5068" s="76">
        <v>1389075</v>
      </c>
    </row>
    <row r="5069" spans="2:4">
      <c r="B5069" s="75">
        <v>45055</v>
      </c>
      <c r="C5069" s="477">
        <v>1029.704712</v>
      </c>
      <c r="D5069" s="76">
        <v>2981949</v>
      </c>
    </row>
    <row r="5070" spans="2:4">
      <c r="B5070" s="75">
        <v>45056</v>
      </c>
      <c r="C5070" s="477">
        <v>1029.0367429999999</v>
      </c>
      <c r="D5070" s="76">
        <v>2091411</v>
      </c>
    </row>
    <row r="5071" spans="2:4">
      <c r="B5071" s="75">
        <v>45057</v>
      </c>
      <c r="C5071" s="477">
        <v>1038.388794</v>
      </c>
      <c r="D5071" s="76">
        <v>2653108</v>
      </c>
    </row>
    <row r="5072" spans="2:4">
      <c r="B5072" s="75">
        <v>45058</v>
      </c>
      <c r="C5072" s="477">
        <v>1045.4510499999999</v>
      </c>
      <c r="D5072" s="76">
        <v>1585037</v>
      </c>
    </row>
    <row r="5073" spans="2:4">
      <c r="B5073" s="75">
        <v>45061</v>
      </c>
      <c r="C5073" s="477">
        <v>1049.506836</v>
      </c>
      <c r="D5073" s="76">
        <v>1523466</v>
      </c>
    </row>
    <row r="5074" spans="2:4">
      <c r="B5074" s="75">
        <v>45062</v>
      </c>
      <c r="C5074" s="477">
        <v>1040.869995</v>
      </c>
      <c r="D5074" s="76">
        <v>1166324</v>
      </c>
    </row>
    <row r="5075" spans="2:4">
      <c r="B5075" s="75">
        <v>45063</v>
      </c>
      <c r="C5075" s="477">
        <v>1025.4580080000001</v>
      </c>
      <c r="D5075" s="76">
        <v>3602382</v>
      </c>
    </row>
    <row r="5076" spans="2:4">
      <c r="B5076" s="75">
        <v>45064</v>
      </c>
      <c r="C5076" s="477">
        <v>1030.5634769999999</v>
      </c>
      <c r="D5076" s="76">
        <v>1515743</v>
      </c>
    </row>
    <row r="5077" spans="2:4">
      <c r="B5077" s="75">
        <v>45065</v>
      </c>
      <c r="C5077" s="477">
        <v>1045.3077390000001</v>
      </c>
      <c r="D5077" s="76">
        <v>1984436</v>
      </c>
    </row>
    <row r="5078" spans="2:4">
      <c r="B5078" s="75">
        <v>45068</v>
      </c>
      <c r="C5078" s="477">
        <v>1068.6883539999999</v>
      </c>
      <c r="D5078" s="76">
        <v>1864932</v>
      </c>
    </row>
    <row r="5079" spans="2:4">
      <c r="B5079" s="75">
        <v>45069</v>
      </c>
      <c r="C5079" s="477">
        <v>1056.759399</v>
      </c>
      <c r="D5079" s="76">
        <v>2138096</v>
      </c>
    </row>
    <row r="5080" spans="2:4">
      <c r="B5080" s="75">
        <v>45070</v>
      </c>
      <c r="C5080" s="477">
        <v>1061.1492920000001</v>
      </c>
      <c r="D5080" s="76">
        <v>1302744</v>
      </c>
    </row>
    <row r="5081" spans="2:4">
      <c r="B5081" s="75">
        <v>45071</v>
      </c>
      <c r="C5081" s="477">
        <v>1065.014404</v>
      </c>
      <c r="D5081" s="76">
        <v>1124803</v>
      </c>
    </row>
    <row r="5082" spans="2:4">
      <c r="B5082" s="75">
        <v>45072</v>
      </c>
      <c r="C5082" s="477">
        <v>1087.154419</v>
      </c>
      <c r="D5082" s="76">
        <v>1635167</v>
      </c>
    </row>
    <row r="5083" spans="2:4">
      <c r="B5083" s="75">
        <v>45075</v>
      </c>
      <c r="C5083" s="477">
        <v>1074.7482910000001</v>
      </c>
      <c r="D5083" s="76">
        <v>1288914</v>
      </c>
    </row>
    <row r="5084" spans="2:4">
      <c r="B5084" s="75">
        <v>45076</v>
      </c>
      <c r="C5084" s="477">
        <v>1083.9575199999999</v>
      </c>
      <c r="D5084" s="76">
        <v>1983735</v>
      </c>
    </row>
    <row r="5085" spans="2:4">
      <c r="B5085" s="75">
        <v>45077</v>
      </c>
      <c r="C5085" s="477">
        <v>1092.7849120000001</v>
      </c>
      <c r="D5085" s="76">
        <v>5967930</v>
      </c>
    </row>
    <row r="5086" spans="2:4">
      <c r="B5086" s="75">
        <v>45078</v>
      </c>
      <c r="C5086" s="477">
        <v>1089.7310789999999</v>
      </c>
      <c r="D5086" s="76">
        <v>1445692</v>
      </c>
    </row>
    <row r="5087" spans="2:4">
      <c r="B5087" s="75">
        <v>45079</v>
      </c>
      <c r="C5087" s="477">
        <v>1085.1026609999999</v>
      </c>
      <c r="D5087" s="76">
        <v>1336554</v>
      </c>
    </row>
    <row r="5088" spans="2:4">
      <c r="B5088" s="75">
        <v>45082</v>
      </c>
      <c r="C5088" s="477">
        <v>1086.295654</v>
      </c>
      <c r="D5088" s="76">
        <v>1435758</v>
      </c>
    </row>
    <row r="5089" spans="2:4">
      <c r="B5089" s="75">
        <v>45083</v>
      </c>
      <c r="C5089" s="477">
        <v>1077.0386960000001</v>
      </c>
      <c r="D5089" s="76">
        <v>1943605</v>
      </c>
    </row>
    <row r="5090" spans="2:4">
      <c r="B5090" s="75">
        <v>45084</v>
      </c>
      <c r="C5090" s="477">
        <v>1077.4681399999999</v>
      </c>
      <c r="D5090" s="76">
        <v>2459039</v>
      </c>
    </row>
    <row r="5091" spans="2:4">
      <c r="B5091" s="75">
        <v>45085</v>
      </c>
      <c r="C5091" s="477">
        <v>1075.2730710000001</v>
      </c>
      <c r="D5091" s="76">
        <v>1385218</v>
      </c>
    </row>
    <row r="5092" spans="2:4">
      <c r="B5092" s="75">
        <v>45086</v>
      </c>
      <c r="C5092" s="477">
        <v>1059.0498050000001</v>
      </c>
      <c r="D5092" s="76">
        <v>1824218</v>
      </c>
    </row>
    <row r="5093" spans="2:4">
      <c r="B5093" s="75">
        <v>45089</v>
      </c>
      <c r="C5093" s="477">
        <v>1087.583862</v>
      </c>
      <c r="D5093" s="76">
        <v>1670970</v>
      </c>
    </row>
    <row r="5094" spans="2:4">
      <c r="B5094" s="75">
        <v>45090</v>
      </c>
      <c r="C5094" s="477">
        <v>1079.615356</v>
      </c>
      <c r="D5094" s="76">
        <v>2014656</v>
      </c>
    </row>
    <row r="5095" spans="2:4">
      <c r="B5095" s="75">
        <v>45091</v>
      </c>
      <c r="C5095" s="477">
        <v>1083.9575199999999</v>
      </c>
      <c r="D5095" s="76">
        <v>836964</v>
      </c>
    </row>
    <row r="5096" spans="2:4">
      <c r="B5096" s="75">
        <v>45092</v>
      </c>
      <c r="C5096" s="477">
        <v>1091.353394</v>
      </c>
      <c r="D5096" s="76">
        <v>2109652</v>
      </c>
    </row>
    <row r="5097" spans="2:4">
      <c r="B5097" s="75">
        <v>45093</v>
      </c>
      <c r="C5097" s="477">
        <v>1095.743164</v>
      </c>
      <c r="D5097" s="76">
        <v>2909817</v>
      </c>
    </row>
    <row r="5098" spans="2:4">
      <c r="B5098" s="75">
        <v>45096</v>
      </c>
      <c r="C5098" s="477">
        <v>1085.579712</v>
      </c>
      <c r="D5098" s="76">
        <v>1278608</v>
      </c>
    </row>
    <row r="5099" spans="2:4">
      <c r="B5099" s="75">
        <v>45097</v>
      </c>
      <c r="C5099" s="477">
        <v>1115.2589109999999</v>
      </c>
      <c r="D5099" s="76">
        <v>3504867</v>
      </c>
    </row>
    <row r="5100" spans="2:4">
      <c r="B5100" s="75">
        <v>45098</v>
      </c>
      <c r="C5100" s="477">
        <v>1116.9766850000001</v>
      </c>
      <c r="D5100" s="76">
        <v>2019683</v>
      </c>
    </row>
    <row r="5101" spans="2:4">
      <c r="B5101" s="75">
        <v>45099</v>
      </c>
      <c r="C5101" s="477">
        <v>1110.248779</v>
      </c>
      <c r="D5101" s="76">
        <v>972005</v>
      </c>
    </row>
    <row r="5102" spans="2:4">
      <c r="B5102" s="75">
        <v>45100</v>
      </c>
      <c r="C5102" s="477">
        <v>1111.918823</v>
      </c>
      <c r="D5102" s="76">
        <v>1699790</v>
      </c>
    </row>
    <row r="5103" spans="2:4">
      <c r="B5103" s="75">
        <v>45103</v>
      </c>
      <c r="C5103" s="477">
        <v>1114.1613769999999</v>
      </c>
      <c r="D5103" s="76">
        <v>1190307</v>
      </c>
    </row>
    <row r="5104" spans="2:4">
      <c r="B5104" s="75">
        <v>45104</v>
      </c>
      <c r="C5104" s="477">
        <v>1116.547241</v>
      </c>
      <c r="D5104" s="76">
        <v>1504039</v>
      </c>
    </row>
    <row r="5105" spans="2:4">
      <c r="B5105" s="75">
        <v>45105</v>
      </c>
      <c r="C5105" s="477">
        <v>1116.7857670000001</v>
      </c>
      <c r="D5105" s="76">
        <v>1424076</v>
      </c>
    </row>
    <row r="5106" spans="2:4">
      <c r="B5106" s="75">
        <v>45107</v>
      </c>
      <c r="C5106" s="477">
        <v>1133.677124</v>
      </c>
      <c r="D5106" s="76">
        <v>3036648</v>
      </c>
    </row>
    <row r="5107" spans="2:4">
      <c r="B5107" s="75">
        <v>45110</v>
      </c>
      <c r="C5107" s="477">
        <v>1127.6173100000001</v>
      </c>
      <c r="D5107" s="76">
        <v>1749952</v>
      </c>
    </row>
    <row r="5108" spans="2:4">
      <c r="B5108" s="75">
        <v>45111</v>
      </c>
      <c r="C5108" s="477">
        <v>1136.2060550000001</v>
      </c>
      <c r="D5108" s="76">
        <v>1094468</v>
      </c>
    </row>
    <row r="5109" spans="2:4">
      <c r="B5109" s="75">
        <v>45112</v>
      </c>
      <c r="C5109" s="477">
        <v>1140.2143550000001</v>
      </c>
      <c r="D5109" s="76">
        <v>1653610</v>
      </c>
    </row>
    <row r="5110" spans="2:4">
      <c r="B5110" s="75">
        <v>45113</v>
      </c>
      <c r="C5110" s="477">
        <v>1126.710693</v>
      </c>
      <c r="D5110" s="76">
        <v>2334220</v>
      </c>
    </row>
    <row r="5111" spans="2:4">
      <c r="B5111" s="75">
        <v>45114</v>
      </c>
      <c r="C5111" s="477">
        <v>1104.7136230000001</v>
      </c>
      <c r="D5111" s="76">
        <v>2159585</v>
      </c>
    </row>
    <row r="5112" spans="2:4">
      <c r="B5112" s="75">
        <v>45117</v>
      </c>
      <c r="C5112" s="477">
        <v>1073.1258539999999</v>
      </c>
      <c r="D5112" s="76">
        <v>3960400</v>
      </c>
    </row>
    <row r="5113" spans="2:4">
      <c r="B5113" s="75">
        <v>45118</v>
      </c>
      <c r="C5113" s="477">
        <v>1063.9644780000001</v>
      </c>
      <c r="D5113" s="76">
        <v>4982603</v>
      </c>
    </row>
    <row r="5114" spans="2:4">
      <c r="B5114" s="75">
        <v>45119</v>
      </c>
      <c r="C5114" s="477">
        <v>1059.8133539999999</v>
      </c>
      <c r="D5114" s="76">
        <v>3824027</v>
      </c>
    </row>
    <row r="5115" spans="2:4">
      <c r="B5115" s="75">
        <v>45120</v>
      </c>
      <c r="C5115" s="477">
        <v>1058.143433</v>
      </c>
      <c r="D5115" s="76">
        <v>12294227</v>
      </c>
    </row>
    <row r="5116" spans="2:4">
      <c r="B5116" s="75">
        <v>45121</v>
      </c>
      <c r="C5116" s="477">
        <v>1098.367432</v>
      </c>
      <c r="D5116" s="76">
        <v>6605038</v>
      </c>
    </row>
    <row r="5117" spans="2:4">
      <c r="B5117" s="75">
        <v>45124</v>
      </c>
      <c r="C5117" s="477">
        <v>1101.0395510000001</v>
      </c>
      <c r="D5117" s="76">
        <v>3159479</v>
      </c>
    </row>
    <row r="5118" spans="2:4">
      <c r="B5118" s="75">
        <v>45125</v>
      </c>
      <c r="C5118" s="477">
        <v>1113.8752440000001</v>
      </c>
      <c r="D5118" s="76">
        <v>2431478</v>
      </c>
    </row>
    <row r="5119" spans="2:4">
      <c r="B5119" s="75">
        <v>45126</v>
      </c>
      <c r="C5119" s="477">
        <v>1115.6407469999999</v>
      </c>
      <c r="D5119" s="76">
        <v>2242397</v>
      </c>
    </row>
    <row r="5120" spans="2:4">
      <c r="B5120" s="75">
        <v>45127</v>
      </c>
      <c r="C5120" s="477">
        <v>1112.5124510000001</v>
      </c>
      <c r="D5120" s="76">
        <v>1990001</v>
      </c>
    </row>
    <row r="5121" spans="2:4">
      <c r="B5121" s="75">
        <v>45128</v>
      </c>
      <c r="C5121" s="477">
        <v>1073.6735839999999</v>
      </c>
      <c r="D5121" s="76">
        <v>5259150</v>
      </c>
    </row>
    <row r="5122" spans="2:4">
      <c r="B5122" s="75">
        <v>45131</v>
      </c>
      <c r="C5122" s="477">
        <v>1071.2192379999999</v>
      </c>
      <c r="D5122" s="76">
        <v>2672505</v>
      </c>
    </row>
    <row r="5123" spans="2:4">
      <c r="B5123" s="75">
        <v>45132</v>
      </c>
      <c r="C5123" s="477">
        <v>1069.9197999999999</v>
      </c>
      <c r="D5123" s="76">
        <v>2506726</v>
      </c>
    </row>
    <row r="5124" spans="2:4">
      <c r="B5124" s="75">
        <v>45133</v>
      </c>
      <c r="C5124" s="477">
        <v>1073.2404790000001</v>
      </c>
      <c r="D5124" s="76">
        <v>1969964</v>
      </c>
    </row>
    <row r="5125" spans="2:4">
      <c r="B5125" s="75">
        <v>45134</v>
      </c>
      <c r="C5125" s="477">
        <v>1075.502563</v>
      </c>
      <c r="D5125" s="76">
        <v>1769815</v>
      </c>
    </row>
    <row r="5126" spans="2:4">
      <c r="B5126" s="75">
        <v>45135</v>
      </c>
      <c r="C5126" s="477">
        <v>1062.2192379999999</v>
      </c>
      <c r="D5126" s="76">
        <v>2031899</v>
      </c>
    </row>
    <row r="5127" spans="2:4">
      <c r="B5127" s="75">
        <v>45138</v>
      </c>
      <c r="C5127" s="477">
        <v>1074.876831</v>
      </c>
      <c r="D5127" s="76">
        <v>2526624</v>
      </c>
    </row>
    <row r="5128" spans="2:4">
      <c r="B5128" s="75">
        <v>45139</v>
      </c>
      <c r="C5128" s="477">
        <v>1095.8603519999999</v>
      </c>
      <c r="D5128" s="76">
        <v>2710536</v>
      </c>
    </row>
    <row r="5129" spans="2:4">
      <c r="B5129" s="75">
        <v>45140</v>
      </c>
      <c r="C5129" s="477">
        <v>1088.545044</v>
      </c>
      <c r="D5129" s="76">
        <v>2701150</v>
      </c>
    </row>
    <row r="5130" spans="2:4">
      <c r="B5130" s="75">
        <v>45141</v>
      </c>
      <c r="C5130" s="477">
        <v>1083.3472899999999</v>
      </c>
      <c r="D5130" s="76">
        <v>1608187</v>
      </c>
    </row>
    <row r="5131" spans="2:4">
      <c r="B5131" s="75">
        <v>45142</v>
      </c>
      <c r="C5131" s="477">
        <v>1101.4913329999999</v>
      </c>
      <c r="D5131" s="76">
        <v>3315303</v>
      </c>
    </row>
    <row r="5132" spans="2:4">
      <c r="B5132" s="75">
        <v>45145</v>
      </c>
      <c r="C5132" s="477">
        <v>1107.699707</v>
      </c>
      <c r="D5132" s="76">
        <v>1655404</v>
      </c>
    </row>
    <row r="5133" spans="2:4">
      <c r="B5133" s="75">
        <v>45146</v>
      </c>
      <c r="C5133" s="477">
        <v>1098.6035159999999</v>
      </c>
      <c r="D5133" s="76">
        <v>1667697</v>
      </c>
    </row>
    <row r="5134" spans="2:4">
      <c r="B5134" s="75">
        <v>45147</v>
      </c>
      <c r="C5134" s="477">
        <v>1101.298828</v>
      </c>
      <c r="D5134" s="76">
        <v>1559337</v>
      </c>
    </row>
    <row r="5135" spans="2:4">
      <c r="B5135" s="75">
        <v>45148</v>
      </c>
      <c r="C5135" s="477">
        <v>1091.8176269999999</v>
      </c>
      <c r="D5135" s="76">
        <v>1676669</v>
      </c>
    </row>
    <row r="5136" spans="2:4">
      <c r="B5136" s="75">
        <v>45149</v>
      </c>
      <c r="C5136" s="477">
        <v>1127.576172</v>
      </c>
      <c r="D5136" s="76">
        <v>7391806</v>
      </c>
    </row>
    <row r="5137" spans="2:4">
      <c r="B5137" s="75">
        <v>45152</v>
      </c>
      <c r="C5137" s="477">
        <v>1127.1430660000001</v>
      </c>
      <c r="D5137" s="76">
        <v>1720940</v>
      </c>
    </row>
    <row r="5138" spans="2:4">
      <c r="B5138" s="75">
        <v>45154</v>
      </c>
      <c r="C5138" s="477">
        <v>1133.062866</v>
      </c>
      <c r="D5138" s="76">
        <v>2567226</v>
      </c>
    </row>
    <row r="5139" spans="2:4">
      <c r="B5139" s="75">
        <v>45155</v>
      </c>
      <c r="C5139" s="477">
        <v>1132.629639</v>
      </c>
      <c r="D5139" s="76">
        <v>2331256</v>
      </c>
    </row>
    <row r="5140" spans="2:4">
      <c r="B5140" s="75">
        <v>45156</v>
      </c>
      <c r="C5140" s="477">
        <v>1129.741943</v>
      </c>
      <c r="D5140" s="76">
        <v>3406088</v>
      </c>
    </row>
    <row r="5141" spans="2:4">
      <c r="B5141" s="75">
        <v>45159</v>
      </c>
      <c r="C5141" s="477">
        <v>1135.084106</v>
      </c>
      <c r="D5141" s="76">
        <v>1661946</v>
      </c>
    </row>
    <row r="5142" spans="2:4">
      <c r="B5142" s="75">
        <v>45160</v>
      </c>
      <c r="C5142" s="477">
        <v>1135.3248289999999</v>
      </c>
      <c r="D5142" s="76">
        <v>1805887</v>
      </c>
    </row>
    <row r="5143" spans="2:4">
      <c r="B5143" s="75">
        <v>45161</v>
      </c>
      <c r="C5143" s="477">
        <v>1138.2124020000001</v>
      </c>
      <c r="D5143" s="76">
        <v>2347850</v>
      </c>
    </row>
    <row r="5144" spans="2:4">
      <c r="B5144" s="75">
        <v>45162</v>
      </c>
      <c r="C5144" s="477">
        <v>1127.383789</v>
      </c>
      <c r="D5144" s="76">
        <v>2464221</v>
      </c>
    </row>
    <row r="5145" spans="2:4">
      <c r="B5145" s="75">
        <v>45163</v>
      </c>
      <c r="C5145" s="477">
        <v>1110.731567</v>
      </c>
      <c r="D5145" s="76">
        <v>2105159</v>
      </c>
    </row>
    <row r="5146" spans="2:4">
      <c r="B5146" s="75">
        <v>45166</v>
      </c>
      <c r="C5146" s="477">
        <v>1103.512573</v>
      </c>
      <c r="D5146" s="76">
        <v>2571967</v>
      </c>
    </row>
    <row r="5147" spans="2:4">
      <c r="B5147" s="75">
        <v>45167</v>
      </c>
      <c r="C5147" s="477">
        <v>1114.196899</v>
      </c>
      <c r="D5147" s="76">
        <v>1794652</v>
      </c>
    </row>
    <row r="5148" spans="2:4">
      <c r="B5148" s="75">
        <v>45168</v>
      </c>
      <c r="C5148" s="477">
        <v>1126.661865</v>
      </c>
      <c r="D5148" s="76">
        <v>1497356</v>
      </c>
    </row>
    <row r="5149" spans="2:4">
      <c r="B5149" s="75">
        <v>45169</v>
      </c>
      <c r="C5149" s="477">
        <v>1128.2501219999999</v>
      </c>
      <c r="D5149" s="76">
        <v>4483967</v>
      </c>
    </row>
    <row r="5150" spans="2:4">
      <c r="B5150" s="75">
        <v>45170</v>
      </c>
      <c r="C5150" s="477">
        <v>1141.3889160000001</v>
      </c>
      <c r="D5150" s="76">
        <v>1669640</v>
      </c>
    </row>
    <row r="5151" spans="2:4">
      <c r="B5151" s="75">
        <v>45173</v>
      </c>
      <c r="C5151" s="477">
        <v>1186.3398440000001</v>
      </c>
      <c r="D5151" s="76">
        <v>4517935</v>
      </c>
    </row>
    <row r="5152" spans="2:4">
      <c r="B5152" s="75">
        <v>45174</v>
      </c>
      <c r="C5152" s="477">
        <v>1189.275513</v>
      </c>
      <c r="D5152" s="76">
        <v>2842400</v>
      </c>
    </row>
    <row r="5153" spans="2:4">
      <c r="B5153" s="75">
        <v>45175</v>
      </c>
      <c r="C5153" s="477">
        <v>1189.5642089999999</v>
      </c>
      <c r="D5153" s="76">
        <v>1767709</v>
      </c>
    </row>
    <row r="5154" spans="2:4">
      <c r="B5154" s="75">
        <v>45176</v>
      </c>
      <c r="C5154" s="477">
        <v>1207.0344239999999</v>
      </c>
      <c r="D5154" s="76">
        <v>2582004</v>
      </c>
    </row>
    <row r="5155" spans="2:4">
      <c r="B5155" s="75">
        <v>45177</v>
      </c>
      <c r="C5155" s="477">
        <v>1214.783081</v>
      </c>
      <c r="D5155" s="76">
        <v>2280777</v>
      </c>
    </row>
    <row r="5156" spans="2:4">
      <c r="B5156" s="75">
        <v>45180</v>
      </c>
      <c r="C5156" s="477">
        <v>1233.552856</v>
      </c>
      <c r="D5156" s="76">
        <v>2691836</v>
      </c>
    </row>
    <row r="5157" spans="2:4">
      <c r="B5157" s="75">
        <v>45181</v>
      </c>
      <c r="C5157" s="477">
        <v>1234.37085</v>
      </c>
      <c r="D5157" s="76">
        <v>2140769</v>
      </c>
    </row>
    <row r="5158" spans="2:4">
      <c r="B5158" s="75">
        <v>45182</v>
      </c>
      <c r="C5158" s="477">
        <v>1227.4887699999999</v>
      </c>
      <c r="D5158" s="76">
        <v>2275523</v>
      </c>
    </row>
    <row r="5159" spans="2:4">
      <c r="B5159" s="75">
        <v>45183</v>
      </c>
      <c r="C5159" s="477">
        <v>1235.526001</v>
      </c>
      <c r="D5159" s="76">
        <v>2655172</v>
      </c>
    </row>
    <row r="5160" spans="2:4">
      <c r="B5160" s="75">
        <v>45184</v>
      </c>
      <c r="C5160" s="477">
        <v>1255.7395019999999</v>
      </c>
      <c r="D5160" s="76">
        <v>4286280</v>
      </c>
    </row>
    <row r="5161" spans="2:4">
      <c r="B5161" s="75">
        <v>45187</v>
      </c>
      <c r="C5161" s="477">
        <v>1256.124634</v>
      </c>
      <c r="D5161" s="76">
        <v>2761885</v>
      </c>
    </row>
    <row r="5162" spans="2:4">
      <c r="B5162" s="75">
        <v>45189</v>
      </c>
      <c r="C5162" s="477">
        <v>1244.9589840000001</v>
      </c>
      <c r="D5162" s="76">
        <v>2220756</v>
      </c>
    </row>
    <row r="5163" spans="2:4">
      <c r="B5163" s="75">
        <v>45190</v>
      </c>
      <c r="C5163" s="477">
        <v>1230.1357419999999</v>
      </c>
      <c r="D5163" s="76">
        <v>3112700</v>
      </c>
    </row>
    <row r="5164" spans="2:4">
      <c r="B5164" s="75">
        <v>45191</v>
      </c>
      <c r="C5164" s="477">
        <v>1225.9967039999999</v>
      </c>
      <c r="D5164" s="76">
        <v>1321467</v>
      </c>
    </row>
    <row r="5165" spans="2:4">
      <c r="B5165" s="75">
        <v>45194</v>
      </c>
      <c r="C5165" s="477">
        <v>1216.130615</v>
      </c>
      <c r="D5165" s="76">
        <v>1246703</v>
      </c>
    </row>
    <row r="5166" spans="2:4">
      <c r="B5166" s="75">
        <v>45195</v>
      </c>
      <c r="C5166" s="477">
        <v>1214.2055660000001</v>
      </c>
      <c r="D5166" s="76">
        <v>903152</v>
      </c>
    </row>
    <row r="5167" spans="2:4">
      <c r="B5167" s="75">
        <v>45196</v>
      </c>
      <c r="C5167" s="477">
        <v>1213.8686520000001</v>
      </c>
      <c r="D5167" s="76">
        <v>1670373</v>
      </c>
    </row>
    <row r="5168" spans="2:4">
      <c r="B5168" s="75">
        <v>45197</v>
      </c>
      <c r="C5168" s="477">
        <v>1195.387817</v>
      </c>
      <c r="D5168" s="76">
        <v>1807072</v>
      </c>
    </row>
    <row r="5169" spans="2:4">
      <c r="B5169" s="75">
        <v>45198</v>
      </c>
      <c r="C5169" s="477">
        <v>1188.553711</v>
      </c>
      <c r="D5169" s="76">
        <v>2338327</v>
      </c>
    </row>
    <row r="5170" spans="2:4">
      <c r="B5170" s="75">
        <v>45202</v>
      </c>
      <c r="C5170" s="477">
        <v>1192.3076169999999</v>
      </c>
      <c r="D5170" s="76">
        <v>2162636</v>
      </c>
    </row>
    <row r="5171" spans="2:4">
      <c r="B5171" s="75">
        <v>45203</v>
      </c>
      <c r="C5171" s="477">
        <v>1193.1258539999999</v>
      </c>
      <c r="D5171" s="76">
        <v>2253785</v>
      </c>
    </row>
    <row r="5172" spans="2:4">
      <c r="B5172" s="75">
        <v>45204</v>
      </c>
      <c r="C5172" s="477">
        <v>1189.1793210000001</v>
      </c>
      <c r="D5172" s="76">
        <v>2995200</v>
      </c>
    </row>
    <row r="5173" spans="2:4">
      <c r="B5173" s="75">
        <v>45205</v>
      </c>
      <c r="C5173" s="477">
        <v>1191.344971</v>
      </c>
      <c r="D5173" s="76">
        <v>2497711</v>
      </c>
    </row>
    <row r="5174" spans="2:4">
      <c r="B5174" s="75">
        <v>45208</v>
      </c>
      <c r="C5174" s="477">
        <v>1202.7993160000001</v>
      </c>
      <c r="D5174" s="76">
        <v>3430211</v>
      </c>
    </row>
    <row r="5175" spans="2:4">
      <c r="B5175" s="75">
        <v>45209</v>
      </c>
      <c r="C5175" s="477">
        <v>1214.5426030000001</v>
      </c>
      <c r="D5175" s="76">
        <v>1532394</v>
      </c>
    </row>
    <row r="5176" spans="2:4">
      <c r="B5176" s="75">
        <v>45210</v>
      </c>
      <c r="C5176" s="477">
        <v>1198.9492190000001</v>
      </c>
      <c r="D5176" s="76">
        <v>2186131</v>
      </c>
    </row>
    <row r="5177" spans="2:4">
      <c r="B5177" s="75">
        <v>45211</v>
      </c>
      <c r="C5177" s="477">
        <v>1177.9174800000001</v>
      </c>
      <c r="D5177" s="76">
        <v>3921609</v>
      </c>
    </row>
    <row r="5178" spans="2:4">
      <c r="B5178" s="75">
        <v>45212</v>
      </c>
      <c r="C5178" s="477">
        <v>1208.8634030000001</v>
      </c>
      <c r="D5178" s="76">
        <v>5740821</v>
      </c>
    </row>
    <row r="5179" spans="2:4">
      <c r="B5179" s="75">
        <v>45215</v>
      </c>
      <c r="C5179" s="477">
        <v>1223.0610349999999</v>
      </c>
      <c r="D5179" s="76">
        <v>2527113</v>
      </c>
    </row>
    <row r="5180" spans="2:4">
      <c r="B5180" s="75">
        <v>45216</v>
      </c>
      <c r="C5180" s="477">
        <v>1229.317505</v>
      </c>
      <c r="D5180" s="76">
        <v>1687345</v>
      </c>
    </row>
    <row r="5181" spans="2:4">
      <c r="B5181" s="75">
        <v>45217</v>
      </c>
      <c r="C5181" s="477">
        <v>1221.905884</v>
      </c>
      <c r="D5181" s="76">
        <v>1743126</v>
      </c>
    </row>
    <row r="5182" spans="2:4">
      <c r="B5182" s="75">
        <v>45218</v>
      </c>
      <c r="C5182" s="477">
        <v>1219.8845209999999</v>
      </c>
      <c r="D5182" s="76">
        <v>2279726</v>
      </c>
    </row>
    <row r="5183" spans="2:4">
      <c r="B5183" s="75">
        <v>45219</v>
      </c>
      <c r="C5183" s="477">
        <v>1223.042725</v>
      </c>
      <c r="D5183" s="76">
        <v>1625449</v>
      </c>
    </row>
    <row r="5184" spans="2:4">
      <c r="B5184" s="75">
        <v>45222</v>
      </c>
      <c r="C5184" s="477">
        <v>1201.7128909999999</v>
      </c>
      <c r="D5184" s="76">
        <v>1646367</v>
      </c>
    </row>
    <row r="5185" spans="2:4">
      <c r="B5185" s="75">
        <v>45224</v>
      </c>
      <c r="C5185" s="477">
        <v>1194.2789310000001</v>
      </c>
      <c r="D5185" s="76">
        <v>1420065</v>
      </c>
    </row>
    <row r="5186" spans="2:4">
      <c r="B5186" s="75">
        <v>45225</v>
      </c>
      <c r="C5186" s="477">
        <v>1196.9998780000001</v>
      </c>
      <c r="D5186" s="76">
        <v>4617424</v>
      </c>
    </row>
    <row r="5187" spans="2:4">
      <c r="B5187" s="75">
        <v>45226</v>
      </c>
      <c r="C5187" s="477">
        <v>1232.8572999999999</v>
      </c>
      <c r="D5187" s="76">
        <v>2675348</v>
      </c>
    </row>
    <row r="5188" spans="2:4">
      <c r="B5188" s="75">
        <v>45229</v>
      </c>
      <c r="C5188" s="477">
        <v>1229.019043</v>
      </c>
      <c r="D5188" s="76">
        <v>1158770</v>
      </c>
    </row>
    <row r="5189" spans="2:4">
      <c r="B5189" s="75">
        <v>45230</v>
      </c>
      <c r="C5189" s="477">
        <v>1239.951172</v>
      </c>
      <c r="D5189" s="76">
        <v>2525870</v>
      </c>
    </row>
    <row r="5190" spans="2:4">
      <c r="B5190" s="75">
        <v>45231</v>
      </c>
      <c r="C5190" s="477">
        <v>1223.3828129999999</v>
      </c>
      <c r="D5190" s="76">
        <v>1572719</v>
      </c>
    </row>
    <row r="5191" spans="2:4">
      <c r="B5191" s="75">
        <v>45232</v>
      </c>
      <c r="C5191" s="477">
        <v>1237.424683</v>
      </c>
      <c r="D5191" s="76">
        <v>1368604</v>
      </c>
    </row>
    <row r="5192" spans="2:4">
      <c r="B5192" s="75">
        <v>45233</v>
      </c>
      <c r="C5192" s="477">
        <v>1230.4765629999999</v>
      </c>
      <c r="D5192" s="76">
        <v>2052536</v>
      </c>
    </row>
    <row r="5193" spans="2:4">
      <c r="B5193" s="75">
        <v>45236</v>
      </c>
      <c r="C5193" s="477">
        <v>1233.8292240000001</v>
      </c>
      <c r="D5193" s="76">
        <v>1175823</v>
      </c>
    </row>
    <row r="5194" spans="2:4">
      <c r="B5194" s="75">
        <v>45237</v>
      </c>
      <c r="C5194" s="477">
        <v>1237.9589840000001</v>
      </c>
      <c r="D5194" s="76">
        <v>1385282</v>
      </c>
    </row>
    <row r="5195" spans="2:4">
      <c r="B5195" s="75">
        <v>45238</v>
      </c>
      <c r="C5195" s="477">
        <v>1231.837158</v>
      </c>
      <c r="D5195" s="76">
        <v>937671</v>
      </c>
    </row>
    <row r="5196" spans="2:4">
      <c r="B5196" s="75">
        <v>45239</v>
      </c>
      <c r="C5196" s="477">
        <v>1231.6914059999999</v>
      </c>
      <c r="D5196" s="76">
        <v>1483749</v>
      </c>
    </row>
    <row r="5197" spans="2:4">
      <c r="B5197" s="75">
        <v>45240</v>
      </c>
      <c r="C5197" s="477">
        <v>1219.981567</v>
      </c>
      <c r="D5197" s="76">
        <v>1469902</v>
      </c>
    </row>
    <row r="5198" spans="2:4">
      <c r="B5198" s="75">
        <v>45243</v>
      </c>
      <c r="C5198" s="477">
        <v>1225.3748780000001</v>
      </c>
      <c r="D5198" s="76">
        <v>730991</v>
      </c>
    </row>
    <row r="5199" spans="2:4">
      <c r="B5199" s="75">
        <v>45245</v>
      </c>
      <c r="C5199" s="477">
        <v>1240.5828859999999</v>
      </c>
      <c r="D5199" s="76">
        <v>2410620</v>
      </c>
    </row>
    <row r="5200" spans="2:4">
      <c r="B5200" s="75">
        <v>45246</v>
      </c>
      <c r="C5200" s="477">
        <v>1274.0111079999999</v>
      </c>
      <c r="D5200" s="76">
        <v>3936945</v>
      </c>
    </row>
    <row r="5201" spans="2:4">
      <c r="B5201" s="75">
        <v>45247</v>
      </c>
      <c r="C5201" s="477">
        <v>1272.1647949999999</v>
      </c>
      <c r="D5201" s="76">
        <v>2882039</v>
      </c>
    </row>
    <row r="5202" spans="2:4">
      <c r="B5202" s="75">
        <v>45250</v>
      </c>
      <c r="C5202" s="477">
        <v>1287.955688</v>
      </c>
      <c r="D5202" s="76">
        <v>2831858</v>
      </c>
    </row>
    <row r="5203" spans="2:4">
      <c r="B5203" s="75">
        <v>45251</v>
      </c>
      <c r="C5203" s="477">
        <v>1289.121582</v>
      </c>
      <c r="D5203" s="76">
        <v>1514256</v>
      </c>
    </row>
    <row r="5204" spans="2:4">
      <c r="B5204" s="75">
        <v>45252</v>
      </c>
      <c r="C5204" s="477">
        <v>1292.134033</v>
      </c>
      <c r="D5204" s="76">
        <v>1535630</v>
      </c>
    </row>
    <row r="5205" spans="2:4">
      <c r="B5205" s="75">
        <v>45253</v>
      </c>
      <c r="C5205" s="477">
        <v>1291.453857</v>
      </c>
      <c r="D5205" s="76">
        <v>1307344</v>
      </c>
    </row>
    <row r="5206" spans="2:4">
      <c r="B5206" s="75">
        <v>45254</v>
      </c>
      <c r="C5206" s="477">
        <v>1272.1647949999999</v>
      </c>
      <c r="D5206" s="76">
        <v>1795933</v>
      </c>
    </row>
    <row r="5207" spans="2:4">
      <c r="B5207" s="75">
        <v>45258</v>
      </c>
      <c r="C5207" s="477">
        <v>1279.452759</v>
      </c>
      <c r="D5207" s="76">
        <v>2152951</v>
      </c>
    </row>
    <row r="5208" spans="2:4">
      <c r="B5208" s="75">
        <v>45259</v>
      </c>
      <c r="C5208" s="477">
        <v>1296.2639160000001</v>
      </c>
      <c r="D5208" s="76">
        <v>1835524</v>
      </c>
    </row>
    <row r="5209" spans="2:4">
      <c r="B5209" s="75">
        <v>45260</v>
      </c>
      <c r="C5209" s="477">
        <v>1303.0177000000001</v>
      </c>
      <c r="D5209" s="76">
        <v>4104385</v>
      </c>
    </row>
    <row r="5210" spans="2:4">
      <c r="B5210" s="75">
        <v>45261</v>
      </c>
      <c r="C5210" s="477">
        <v>1298.936279</v>
      </c>
      <c r="D5210" s="76">
        <v>1854324</v>
      </c>
    </row>
    <row r="5211" spans="2:4">
      <c r="B5211" s="75">
        <v>45264</v>
      </c>
      <c r="C5211" s="477">
        <v>1300.151001</v>
      </c>
      <c r="D5211" s="76">
        <v>1547057</v>
      </c>
    </row>
    <row r="5212" spans="2:4">
      <c r="B5212" s="75">
        <v>45265</v>
      </c>
      <c r="C5212" s="477">
        <v>1280.327393</v>
      </c>
      <c r="D5212" s="76">
        <v>3932040</v>
      </c>
    </row>
    <row r="5213" spans="2:4">
      <c r="B5213" s="75">
        <v>45266</v>
      </c>
      <c r="C5213" s="477">
        <v>1291.9882809999999</v>
      </c>
      <c r="D5213" s="76">
        <v>2077245</v>
      </c>
    </row>
    <row r="5214" spans="2:4">
      <c r="B5214" s="75">
        <v>45267</v>
      </c>
      <c r="C5214" s="477">
        <v>1290.482178</v>
      </c>
      <c r="D5214" s="76">
        <v>1985003</v>
      </c>
    </row>
    <row r="5215" spans="2:4">
      <c r="B5215" s="75">
        <v>45268</v>
      </c>
      <c r="C5215" s="477">
        <v>1325.5622559999999</v>
      </c>
      <c r="D5215" s="76">
        <v>4509751</v>
      </c>
    </row>
    <row r="5216" spans="2:4">
      <c r="B5216" s="75">
        <v>45271</v>
      </c>
      <c r="C5216" s="477">
        <v>1336.4458010000001</v>
      </c>
      <c r="D5216" s="76">
        <v>2824656</v>
      </c>
    </row>
    <row r="5217" spans="2:4">
      <c r="B5217" s="75">
        <v>45272</v>
      </c>
      <c r="C5217" s="477">
        <v>1336.4458010000001</v>
      </c>
      <c r="D5217" s="76">
        <v>2730422</v>
      </c>
    </row>
    <row r="5218" spans="2:4">
      <c r="B5218" s="75">
        <v>45273</v>
      </c>
      <c r="C5218" s="477">
        <v>1330.5180660000001</v>
      </c>
      <c r="D5218" s="76">
        <v>1896931</v>
      </c>
    </row>
    <row r="5219" spans="2:4">
      <c r="B5219" s="75">
        <v>45274</v>
      </c>
      <c r="C5219" s="477">
        <v>1374.6354980000001</v>
      </c>
      <c r="D5219" s="76">
        <v>5145574</v>
      </c>
    </row>
    <row r="5220" spans="2:4">
      <c r="B5220" s="75">
        <v>45275</v>
      </c>
      <c r="C5220" s="477">
        <v>1449.1687010000001</v>
      </c>
      <c r="D5220" s="76">
        <v>7374290</v>
      </c>
    </row>
    <row r="5221" spans="2:4">
      <c r="B5221" s="75">
        <v>45278</v>
      </c>
      <c r="C5221" s="477">
        <v>1461.8013920000001</v>
      </c>
      <c r="D5221" s="76">
        <v>3075527</v>
      </c>
    </row>
    <row r="5222" spans="2:4">
      <c r="B5222" s="75">
        <v>45279</v>
      </c>
      <c r="C5222" s="477">
        <v>1446.253418</v>
      </c>
      <c r="D5222" s="76">
        <v>2590417</v>
      </c>
    </row>
    <row r="5223" spans="2:4">
      <c r="B5223" s="75">
        <v>45280</v>
      </c>
      <c r="C5223" s="477">
        <v>1399.2692870000001</v>
      </c>
      <c r="D5223" s="76">
        <v>4368383</v>
      </c>
    </row>
    <row r="5224" spans="2:4">
      <c r="B5224" s="75">
        <v>45281</v>
      </c>
      <c r="C5224" s="477">
        <v>1381.8751219999999</v>
      </c>
      <c r="D5224" s="76">
        <v>2841508</v>
      </c>
    </row>
    <row r="5225" spans="2:4">
      <c r="B5225" s="75">
        <v>45282</v>
      </c>
      <c r="C5225" s="477">
        <v>1421.376587</v>
      </c>
      <c r="D5225" s="76">
        <v>2303438</v>
      </c>
    </row>
    <row r="5226" spans="2:4">
      <c r="B5226" s="75">
        <v>45286</v>
      </c>
      <c r="C5226" s="477">
        <v>1416.9552000000001</v>
      </c>
      <c r="D5226" s="76">
        <v>1363265</v>
      </c>
    </row>
    <row r="5227" spans="2:4">
      <c r="B5227" s="75">
        <v>45287</v>
      </c>
      <c r="C5227" s="477">
        <v>1430.4626459999999</v>
      </c>
      <c r="D5227" s="76">
        <v>1402329</v>
      </c>
    </row>
    <row r="5228" spans="2:4">
      <c r="B5228" s="75">
        <v>45288</v>
      </c>
      <c r="C5228" s="477">
        <v>1430.8511960000001</v>
      </c>
      <c r="D5228" s="76">
        <v>1928616</v>
      </c>
    </row>
    <row r="5229" spans="2:4">
      <c r="B5229" s="75">
        <v>45289</v>
      </c>
      <c r="C5229" s="477">
        <v>1424.6805420000001</v>
      </c>
      <c r="D5229" s="76">
        <v>1481617</v>
      </c>
    </row>
    <row r="5230" spans="2:4">
      <c r="B5230" s="75">
        <v>45292</v>
      </c>
      <c r="C5230" s="477">
        <v>1441.831909</v>
      </c>
      <c r="D5230" s="76">
        <v>1222315</v>
      </c>
    </row>
    <row r="5231" spans="2:4">
      <c r="B5231" s="75">
        <v>45293</v>
      </c>
      <c r="C5231" s="477">
        <v>1428.033203</v>
      </c>
      <c r="D5231" s="76">
        <v>1440888</v>
      </c>
    </row>
    <row r="5232" spans="2:4">
      <c r="B5232" s="75">
        <v>45294</v>
      </c>
      <c r="C5232" s="477">
        <v>1397.13147</v>
      </c>
      <c r="D5232" s="76">
        <v>1651716</v>
      </c>
    </row>
    <row r="5233" spans="2:4">
      <c r="B5233" s="75">
        <v>45295</v>
      </c>
      <c r="C5233" s="477">
        <v>1379.8342290000001</v>
      </c>
      <c r="D5233" s="76">
        <v>3392241</v>
      </c>
    </row>
    <row r="5234" spans="2:4">
      <c r="B5234" s="75">
        <v>45296</v>
      </c>
      <c r="C5234" s="477">
        <v>1392.321289</v>
      </c>
      <c r="D5234" s="76">
        <v>1776925</v>
      </c>
    </row>
    <row r="5235" spans="2:4">
      <c r="B5235" s="75">
        <v>45299</v>
      </c>
      <c r="C5235" s="477">
        <v>1406.994751</v>
      </c>
      <c r="D5235" s="76">
        <v>2025264</v>
      </c>
    </row>
    <row r="5236" spans="2:4">
      <c r="B5236" s="75">
        <v>45300</v>
      </c>
      <c r="C5236" s="477">
        <v>1419.1417240000001</v>
      </c>
      <c r="D5236" s="76">
        <v>3119270</v>
      </c>
    </row>
    <row r="5237" spans="2:4">
      <c r="B5237" s="75">
        <v>45301</v>
      </c>
      <c r="C5237" s="477">
        <v>1449.9460449999999</v>
      </c>
      <c r="D5237" s="76">
        <v>4368914</v>
      </c>
    </row>
    <row r="5238" spans="2:4">
      <c r="B5238" s="75">
        <v>45302</v>
      </c>
      <c r="C5238" s="477">
        <v>1442.8522949999999</v>
      </c>
      <c r="D5238" s="76">
        <v>2271368</v>
      </c>
    </row>
    <row r="5239" spans="2:4">
      <c r="B5239" s="75">
        <v>45303</v>
      </c>
      <c r="C5239" s="477">
        <v>1497.2701420000001</v>
      </c>
      <c r="D5239" s="76">
        <v>5862043</v>
      </c>
    </row>
    <row r="5240" spans="2:4">
      <c r="B5240" s="75">
        <v>45306</v>
      </c>
      <c r="C5240" s="477">
        <v>1543.3310550000001</v>
      </c>
      <c r="D5240" s="76">
        <v>9712071</v>
      </c>
    </row>
    <row r="5241" spans="2:4">
      <c r="B5241" s="75">
        <v>45307</v>
      </c>
      <c r="C5241" s="477">
        <v>1511.5063479999999</v>
      </c>
      <c r="D5241" s="76">
        <v>4459799</v>
      </c>
    </row>
    <row r="5242" spans="2:4">
      <c r="B5242" s="75">
        <v>45308</v>
      </c>
      <c r="C5242" s="477">
        <v>1531.3785399999999</v>
      </c>
      <c r="D5242" s="76">
        <v>3846289</v>
      </c>
    </row>
    <row r="5243" spans="2:4">
      <c r="B5243" s="75">
        <v>45309</v>
      </c>
      <c r="C5243" s="477">
        <v>1523.2645259999999</v>
      </c>
      <c r="D5243" s="76">
        <v>3205598</v>
      </c>
    </row>
    <row r="5244" spans="2:4">
      <c r="B5244" s="75">
        <v>45310</v>
      </c>
      <c r="C5244" s="477">
        <v>1535.406982</v>
      </c>
      <c r="D5244" s="76">
        <v>2374099</v>
      </c>
    </row>
    <row r="5245" spans="2:4">
      <c r="B5245" s="75">
        <v>45314</v>
      </c>
      <c r="C5245" s="477">
        <v>1492.026611</v>
      </c>
      <c r="D5245" s="76">
        <v>3196630</v>
      </c>
    </row>
    <row r="5246" spans="2:4">
      <c r="B5246" s="75">
        <v>45315</v>
      </c>
      <c r="C5246" s="477">
        <v>1543.681763</v>
      </c>
      <c r="D5246" s="76">
        <v>2136023</v>
      </c>
    </row>
    <row r="5247" spans="2:4">
      <c r="B5247" s="75">
        <v>45316</v>
      </c>
      <c r="C5247" s="477">
        <v>1518.0744629999999</v>
      </c>
      <c r="D5247" s="76">
        <v>2641656</v>
      </c>
    </row>
    <row r="5248" spans="2:4">
      <c r="B5248" s="75">
        <v>45320</v>
      </c>
      <c r="C5248" s="477">
        <v>1541.8701169999999</v>
      </c>
      <c r="D5248" s="76">
        <v>2521598</v>
      </c>
    </row>
    <row r="5249" spans="2:4">
      <c r="B5249" s="75">
        <v>45321</v>
      </c>
      <c r="C5249" s="477">
        <v>1526.936768</v>
      </c>
      <c r="D5249" s="76">
        <v>1939386</v>
      </c>
    </row>
    <row r="5250" spans="2:4">
      <c r="B5250" s="75">
        <v>45322</v>
      </c>
      <c r="C5250" s="477">
        <v>1543.290039</v>
      </c>
      <c r="D5250" s="76">
        <v>7025931</v>
      </c>
    </row>
    <row r="5251" spans="2:4">
      <c r="B5251" s="75">
        <v>45323</v>
      </c>
      <c r="C5251" s="477">
        <v>1544.6610109999999</v>
      </c>
      <c r="D5251" s="76">
        <v>2845408</v>
      </c>
    </row>
    <row r="5252" spans="2:4">
      <c r="B5252" s="75">
        <v>45324</v>
      </c>
      <c r="C5252" s="477">
        <v>1550.8792719999999</v>
      </c>
      <c r="D5252" s="76">
        <v>2337374</v>
      </c>
    </row>
    <row r="5253" spans="2:4">
      <c r="B5253" s="75">
        <v>45327</v>
      </c>
      <c r="C5253" s="477">
        <v>1523.0686040000001</v>
      </c>
      <c r="D5253" s="76">
        <v>1452864</v>
      </c>
    </row>
    <row r="5254" spans="2:4">
      <c r="B5254" s="75">
        <v>45328</v>
      </c>
      <c r="C5254" s="477">
        <v>1590.0489500000001</v>
      </c>
      <c r="D5254" s="76">
        <v>4988311</v>
      </c>
    </row>
    <row r="5255" spans="2:4">
      <c r="B5255" s="75">
        <v>45329</v>
      </c>
      <c r="C5255" s="477">
        <v>1581.8233640000001</v>
      </c>
      <c r="D5255" s="76">
        <v>3320199</v>
      </c>
    </row>
    <row r="5256" spans="2:4">
      <c r="B5256" s="75">
        <v>45330</v>
      </c>
      <c r="C5256" s="477">
        <v>1599.8905030000001</v>
      </c>
      <c r="D5256" s="76">
        <v>3496692</v>
      </c>
    </row>
    <row r="5257" spans="2:4">
      <c r="B5257" s="75">
        <v>45331</v>
      </c>
      <c r="C5257" s="477">
        <v>1596.7567140000001</v>
      </c>
      <c r="D5257" s="76">
        <v>3341297</v>
      </c>
    </row>
    <row r="5258" spans="2:4">
      <c r="B5258" s="75">
        <v>45334</v>
      </c>
      <c r="C5258" s="477">
        <v>1632.3524170000001</v>
      </c>
      <c r="D5258" s="76">
        <v>4885445</v>
      </c>
    </row>
    <row r="5259" spans="2:4">
      <c r="B5259" s="75">
        <v>45335</v>
      </c>
      <c r="C5259" s="477">
        <v>1631.0303960000001</v>
      </c>
      <c r="D5259" s="76">
        <v>3129897</v>
      </c>
    </row>
    <row r="5260" spans="2:4">
      <c r="B5260" s="75">
        <v>45336</v>
      </c>
      <c r="C5260" s="477">
        <v>1636.8079829999999</v>
      </c>
      <c r="D5260" s="76">
        <v>1386643</v>
      </c>
    </row>
    <row r="5261" spans="2:4">
      <c r="B5261" s="75">
        <v>45337</v>
      </c>
      <c r="C5261" s="477">
        <v>1628.0437010000001</v>
      </c>
      <c r="D5261" s="76">
        <v>2555162</v>
      </c>
    </row>
    <row r="5262" spans="2:4">
      <c r="B5262" s="75">
        <v>45338</v>
      </c>
      <c r="C5262" s="477">
        <v>1632.841919</v>
      </c>
      <c r="D5262" s="76">
        <v>1776881</v>
      </c>
    </row>
    <row r="5263" spans="2:4">
      <c r="B5263" s="75">
        <v>45341</v>
      </c>
      <c r="C5263" s="477">
        <v>1640.4801030000001</v>
      </c>
      <c r="D5263" s="76">
        <v>762624</v>
      </c>
    </row>
    <row r="5264" spans="2:4">
      <c r="B5264" s="75">
        <v>45342</v>
      </c>
      <c r="C5264" s="477">
        <v>1628.533447</v>
      </c>
      <c r="D5264" s="76">
        <v>2240414</v>
      </c>
    </row>
    <row r="5265" spans="2:4">
      <c r="B5265" s="75">
        <v>45343</v>
      </c>
      <c r="C5265" s="477">
        <v>1602.338501</v>
      </c>
      <c r="D5265" s="76">
        <v>2890991</v>
      </c>
    </row>
    <row r="5266" spans="2:4">
      <c r="B5266" s="75">
        <v>45344</v>
      </c>
      <c r="C5266" s="477">
        <v>1651.398682</v>
      </c>
      <c r="D5266" s="76">
        <v>3820901</v>
      </c>
    </row>
    <row r="5267" spans="2:4">
      <c r="B5267" s="75">
        <v>45345</v>
      </c>
      <c r="C5267" s="477">
        <v>1631.177246</v>
      </c>
      <c r="D5267" s="76">
        <v>2191549</v>
      </c>
    </row>
    <row r="5268" spans="2:4">
      <c r="B5268" s="75">
        <v>45348</v>
      </c>
      <c r="C5268" s="477">
        <v>1615.5584719999999</v>
      </c>
      <c r="D5268" s="76">
        <v>1844253</v>
      </c>
    </row>
    <row r="5269" spans="2:4">
      <c r="B5269" s="75">
        <v>45349</v>
      </c>
      <c r="C5269" s="477">
        <v>1624.371582</v>
      </c>
      <c r="D5269" s="76">
        <v>2049420</v>
      </c>
    </row>
    <row r="5270" spans="2:4">
      <c r="B5270" s="75">
        <v>45350</v>
      </c>
      <c r="C5270" s="477">
        <v>1617.614746</v>
      </c>
      <c r="D5270" s="76">
        <v>936575</v>
      </c>
    </row>
    <row r="5271" spans="2:4">
      <c r="B5271" s="75">
        <v>45351</v>
      </c>
      <c r="C5271" s="477">
        <v>1629.31665</v>
      </c>
      <c r="D5271" s="76">
        <v>3532888</v>
      </c>
    </row>
    <row r="5272" spans="2:4">
      <c r="B5272" s="75">
        <v>45352</v>
      </c>
      <c r="C5272" s="477">
        <v>1609.9765629999999</v>
      </c>
      <c r="D5272" s="76">
        <v>2371138</v>
      </c>
    </row>
    <row r="5273" spans="2:4">
      <c r="B5273" s="75">
        <v>45355</v>
      </c>
      <c r="C5273" s="477">
        <v>1603.9542240000001</v>
      </c>
      <c r="D5273" s="76">
        <v>1788071</v>
      </c>
    </row>
    <row r="5274" spans="2:4">
      <c r="B5274" s="75">
        <v>45356</v>
      </c>
      <c r="C5274" s="477">
        <v>1585.740356</v>
      </c>
      <c r="D5274" s="76">
        <v>3339546</v>
      </c>
    </row>
    <row r="5275" spans="2:4">
      <c r="B5275" s="75">
        <v>45357</v>
      </c>
      <c r="C5275" s="477">
        <v>1610.0745850000001</v>
      </c>
      <c r="D5275" s="76">
        <v>2366177</v>
      </c>
    </row>
    <row r="5276" spans="2:4">
      <c r="B5276" s="75">
        <v>45358</v>
      </c>
      <c r="C5276" s="477">
        <v>1603.6605219999999</v>
      </c>
      <c r="D5276" s="76">
        <v>3181239</v>
      </c>
    </row>
    <row r="5277" spans="2:4">
      <c r="B5277" s="75">
        <v>45362</v>
      </c>
      <c r="C5277" s="477">
        <v>1604.6397710000001</v>
      </c>
      <c r="D5277" s="76">
        <v>2970902</v>
      </c>
    </row>
    <row r="5278" spans="2:4">
      <c r="B5278" s="75">
        <v>45363</v>
      </c>
      <c r="C5278" s="477">
        <v>1601.6530760000001</v>
      </c>
      <c r="D5278" s="76">
        <v>2414182</v>
      </c>
    </row>
    <row r="5279" spans="2:4">
      <c r="B5279" s="75">
        <v>45364</v>
      </c>
      <c r="C5279" s="477">
        <v>1597.638062</v>
      </c>
      <c r="D5279" s="76">
        <v>2564135</v>
      </c>
    </row>
    <row r="5280" spans="2:4">
      <c r="B5280" s="75">
        <v>45365</v>
      </c>
      <c r="C5280" s="477">
        <v>1644.397095</v>
      </c>
      <c r="D5280" s="76">
        <v>3513306</v>
      </c>
    </row>
    <row r="5281" spans="2:4">
      <c r="B5281" s="75">
        <v>45366</v>
      </c>
      <c r="C5281" s="477">
        <v>1613.1102289999999</v>
      </c>
      <c r="D5281" s="76">
        <v>3931561</v>
      </c>
    </row>
    <row r="5282" spans="2:4">
      <c r="B5282" s="75">
        <v>45369</v>
      </c>
      <c r="C5282" s="477">
        <v>1609.29126</v>
      </c>
      <c r="D5282" s="76">
        <v>1183544</v>
      </c>
    </row>
    <row r="5283" spans="2:4">
      <c r="B5283" s="75">
        <v>45370</v>
      </c>
      <c r="C5283" s="477">
        <v>1565.959595</v>
      </c>
      <c r="D5283" s="76">
        <v>1915379</v>
      </c>
    </row>
    <row r="5284" spans="2:4">
      <c r="B5284" s="75">
        <v>45371</v>
      </c>
      <c r="C5284" s="477">
        <v>1554.159668</v>
      </c>
      <c r="D5284" s="76">
        <v>1815178</v>
      </c>
    </row>
    <row r="5285" spans="2:4">
      <c r="B5285" s="75">
        <v>45372</v>
      </c>
      <c r="C5285" s="477">
        <v>1562.6791989999999</v>
      </c>
      <c r="D5285" s="76">
        <v>2684744</v>
      </c>
    </row>
    <row r="5286" spans="2:4">
      <c r="B5286" s="75">
        <v>45373</v>
      </c>
      <c r="C5286" s="477">
        <v>1525.5167240000001</v>
      </c>
      <c r="D5286" s="76">
        <v>7468824</v>
      </c>
    </row>
    <row r="5287" spans="2:4">
      <c r="B5287" s="75">
        <v>45377</v>
      </c>
      <c r="C5287" s="477">
        <v>1529.825439</v>
      </c>
      <c r="D5287" s="76">
        <v>4496344</v>
      </c>
    </row>
    <row r="5288" spans="2:4">
      <c r="B5288" s="75">
        <v>45378</v>
      </c>
      <c r="C5288" s="477">
        <v>1514.1085210000001</v>
      </c>
      <c r="D5288" s="76">
        <v>2589697</v>
      </c>
    </row>
    <row r="5289" spans="2:4">
      <c r="B5289" s="75">
        <v>45379</v>
      </c>
      <c r="C5289" s="477">
        <v>1511.5135499999999</v>
      </c>
      <c r="D5289" s="76">
        <v>5301493</v>
      </c>
    </row>
    <row r="5290" spans="2:4">
      <c r="B5290" s="75">
        <v>45383</v>
      </c>
      <c r="C5290" s="477">
        <v>1524.390625</v>
      </c>
      <c r="D5290" s="76">
        <v>1014857</v>
      </c>
    </row>
    <row r="5291" spans="2:4">
      <c r="B5291" s="75">
        <v>45384</v>
      </c>
      <c r="C5291" s="477">
        <v>1496.580078</v>
      </c>
      <c r="D5291" s="76">
        <v>2031775</v>
      </c>
    </row>
    <row r="5292" spans="2:4">
      <c r="B5292" s="75">
        <v>45385</v>
      </c>
      <c r="C5292" s="477">
        <v>1503.9732670000001</v>
      </c>
      <c r="D5292" s="76">
        <v>3343884</v>
      </c>
    </row>
    <row r="5293" spans="2:4">
      <c r="B5293" s="75">
        <v>45386</v>
      </c>
      <c r="C5293" s="477">
        <v>1507.6944579999999</v>
      </c>
      <c r="D5293" s="76">
        <v>3388449</v>
      </c>
    </row>
    <row r="5294" spans="2:4">
      <c r="B5294" s="75">
        <v>45387</v>
      </c>
      <c r="C5294" s="477">
        <v>1513.1782229999999</v>
      </c>
      <c r="D5294" s="76">
        <v>2773570</v>
      </c>
    </row>
    <row r="5295" spans="2:4">
      <c r="B5295" s="75">
        <v>45390</v>
      </c>
      <c r="C5295" s="477">
        <v>1508.0863039999999</v>
      </c>
      <c r="D5295" s="76">
        <v>1820136</v>
      </c>
    </row>
    <row r="5296" spans="2:4">
      <c r="B5296" s="75">
        <v>45391</v>
      </c>
      <c r="C5296" s="477">
        <v>1508.5268550000001</v>
      </c>
      <c r="D5296" s="76">
        <v>2432095</v>
      </c>
    </row>
    <row r="5297" spans="2:4">
      <c r="B5297" s="75">
        <v>45392</v>
      </c>
      <c r="C5297" s="477">
        <v>1507.204956</v>
      </c>
      <c r="D5297" s="76">
        <v>1829986</v>
      </c>
    </row>
    <row r="5298" spans="2:4">
      <c r="B5298" s="75">
        <v>45394</v>
      </c>
      <c r="C5298" s="477">
        <v>1489.9212649999999</v>
      </c>
      <c r="D5298" s="76">
        <v>4319991</v>
      </c>
    </row>
    <row r="5299" spans="2:4">
      <c r="B5299" s="75">
        <v>45397</v>
      </c>
      <c r="C5299" s="477">
        <v>1473.8126219999999</v>
      </c>
      <c r="D5299" s="76">
        <v>3295684</v>
      </c>
    </row>
    <row r="5300" spans="2:4">
      <c r="B5300" s="75">
        <v>45398</v>
      </c>
      <c r="C5300" s="477">
        <v>1446.638672</v>
      </c>
      <c r="D5300" s="76">
        <v>2446933</v>
      </c>
    </row>
    <row r="5301" spans="2:4">
      <c r="B5301" s="75">
        <v>45400</v>
      </c>
      <c r="C5301" s="477">
        <v>1436.4053960000001</v>
      </c>
      <c r="D5301" s="76">
        <v>5180223</v>
      </c>
    </row>
    <row r="5302" spans="2:4">
      <c r="B5302" s="75">
        <v>45401</v>
      </c>
      <c r="C5302" s="477">
        <v>1417.4570309999999</v>
      </c>
      <c r="D5302" s="76">
        <v>5219506</v>
      </c>
    </row>
    <row r="5303" spans="2:4">
      <c r="B5303" s="75">
        <v>45404</v>
      </c>
      <c r="C5303" s="477">
        <v>1435.4750979999999</v>
      </c>
      <c r="D5303" s="76">
        <v>1939632</v>
      </c>
    </row>
    <row r="5304" spans="2:4">
      <c r="B5304" s="75">
        <v>45405</v>
      </c>
      <c r="C5304" s="477">
        <v>1455.7945560000001</v>
      </c>
      <c r="D5304" s="76">
        <v>2783858</v>
      </c>
    </row>
    <row r="5305" spans="2:4">
      <c r="B5305" s="75">
        <v>45406</v>
      </c>
      <c r="C5305" s="477">
        <v>1448.548096</v>
      </c>
      <c r="D5305" s="76">
        <v>1321471</v>
      </c>
    </row>
    <row r="5306" spans="2:4">
      <c r="B5306" s="75">
        <v>45407</v>
      </c>
      <c r="C5306" s="477">
        <v>1472.931274</v>
      </c>
      <c r="D5306" s="76">
        <v>4558032</v>
      </c>
    </row>
    <row r="5307" spans="2:4">
      <c r="B5307" s="75">
        <v>45408</v>
      </c>
      <c r="C5307" s="477">
        <v>1443.2601320000001</v>
      </c>
      <c r="D5307" s="76">
        <v>4328477</v>
      </c>
    </row>
    <row r="5308" spans="2:4">
      <c r="B5308" s="75">
        <v>45411</v>
      </c>
      <c r="C5308" s="477">
        <v>1358.6044919999999</v>
      </c>
      <c r="D5308" s="76">
        <v>11493223</v>
      </c>
    </row>
    <row r="5309" spans="2:4">
      <c r="B5309" s="75">
        <v>45412</v>
      </c>
      <c r="C5309" s="477">
        <v>1338.2360839999999</v>
      </c>
      <c r="D5309" s="76">
        <v>7606726</v>
      </c>
    </row>
    <row r="5310" spans="2:4">
      <c r="B5310" s="75">
        <v>45414</v>
      </c>
      <c r="C5310" s="477">
        <v>1332.4586179999999</v>
      </c>
      <c r="D5310" s="76">
        <v>6555505</v>
      </c>
    </row>
    <row r="5311" spans="2:4">
      <c r="B5311" s="75">
        <v>45415</v>
      </c>
      <c r="C5311" s="477">
        <v>1320.0711670000001</v>
      </c>
      <c r="D5311" s="76">
        <v>5964228</v>
      </c>
    </row>
    <row r="5312" spans="2:4">
      <c r="B5312" s="75">
        <v>45418</v>
      </c>
      <c r="C5312" s="477">
        <v>1330.5980219999999</v>
      </c>
      <c r="D5312" s="76">
        <v>2504082</v>
      </c>
    </row>
    <row r="5313" spans="2:4">
      <c r="B5313" s="75">
        <v>45419</v>
      </c>
      <c r="C5313" s="477">
        <v>1320.822876</v>
      </c>
      <c r="D5313" s="76">
        <v>5096525</v>
      </c>
    </row>
    <row r="5314" spans="2:4">
      <c r="B5314" s="75">
        <v>45420</v>
      </c>
      <c r="C5314" s="477">
        <v>1303.654663</v>
      </c>
      <c r="D5314" s="76">
        <v>6832455</v>
      </c>
    </row>
    <row r="5315" spans="2:4">
      <c r="B5315" s="75">
        <v>45421</v>
      </c>
      <c r="C5315" s="477">
        <v>1310.005981</v>
      </c>
      <c r="D5315" s="76">
        <v>5653762</v>
      </c>
    </row>
    <row r="5316" spans="2:4">
      <c r="B5316" s="75">
        <v>45422</v>
      </c>
      <c r="C5316" s="477">
        <v>1306.1851810000001</v>
      </c>
      <c r="D5316" s="76">
        <v>3357203</v>
      </c>
    </row>
    <row r="5317" spans="2:4">
      <c r="B5317" s="75">
        <v>45425</v>
      </c>
      <c r="C5317" s="477">
        <v>1302.9102780000001</v>
      </c>
      <c r="D5317" s="76">
        <v>2316566</v>
      </c>
    </row>
    <row r="5318" spans="2:4">
      <c r="B5318" s="75">
        <v>45426</v>
      </c>
      <c r="C5318" s="477">
        <v>1310.9982910000001</v>
      </c>
      <c r="D5318" s="76">
        <v>3200462</v>
      </c>
    </row>
    <row r="5319" spans="2:4">
      <c r="B5319" s="75">
        <v>45427</v>
      </c>
      <c r="C5319" s="477">
        <v>1322.7581789999999</v>
      </c>
      <c r="D5319" s="76">
        <v>2975965</v>
      </c>
    </row>
    <row r="5320" spans="2:4">
      <c r="B5320" s="75">
        <v>45428</v>
      </c>
      <c r="C5320" s="477">
        <v>1337.8920900000001</v>
      </c>
      <c r="D5320" s="76">
        <v>5055915</v>
      </c>
    </row>
    <row r="5321" spans="2:4">
      <c r="B5321" s="75">
        <v>45429</v>
      </c>
      <c r="C5321" s="477">
        <v>1323.0557859999999</v>
      </c>
      <c r="D5321" s="76">
        <v>2487831</v>
      </c>
    </row>
    <row r="5322" spans="2:4">
      <c r="B5322" s="75">
        <v>45433</v>
      </c>
      <c r="C5322" s="477">
        <v>1331.689697</v>
      </c>
      <c r="D5322" s="76">
        <v>4966721</v>
      </c>
    </row>
    <row r="5323" spans="2:4">
      <c r="B5323" s="75">
        <v>45434</v>
      </c>
      <c r="C5323" s="477">
        <v>1332.830933</v>
      </c>
      <c r="D5323" s="76">
        <v>2390777</v>
      </c>
    </row>
    <row r="5324" spans="2:4">
      <c r="B5324" s="75">
        <v>45435</v>
      </c>
      <c r="C5324" s="477">
        <v>1343.2509769999999</v>
      </c>
      <c r="D5324" s="76">
        <v>3326149</v>
      </c>
    </row>
    <row r="5325" spans="2:4">
      <c r="B5325" s="75">
        <v>45436</v>
      </c>
      <c r="C5325" s="477">
        <v>1334.9644780000001</v>
      </c>
      <c r="D5325" s="76">
        <v>1769966</v>
      </c>
    </row>
    <row r="5326" spans="2:4">
      <c r="B5326" s="75">
        <v>45439</v>
      </c>
      <c r="C5326" s="477">
        <v>1343.0029300000001</v>
      </c>
      <c r="D5326" s="76">
        <v>1942325</v>
      </c>
    </row>
    <row r="5327" spans="2:4">
      <c r="B5327" s="75">
        <v>45440</v>
      </c>
      <c r="C5327" s="477">
        <v>1348.064087</v>
      </c>
      <c r="D5327" s="76">
        <v>2147233</v>
      </c>
    </row>
    <row r="5328" spans="2:4">
      <c r="B5328" s="75">
        <v>45441</v>
      </c>
      <c r="C5328" s="477">
        <v>1342.804443</v>
      </c>
      <c r="D5328" s="76">
        <v>3845920</v>
      </c>
    </row>
    <row r="5329" spans="2:4">
      <c r="B5329" s="75">
        <v>45442</v>
      </c>
      <c r="C5329" s="477">
        <v>1321.716064</v>
      </c>
      <c r="D5329" s="76">
        <v>4150461</v>
      </c>
    </row>
    <row r="5330" spans="2:4">
      <c r="B5330" s="75">
        <v>45443</v>
      </c>
      <c r="C5330" s="477">
        <v>1314.025024</v>
      </c>
      <c r="D5330" s="76">
        <v>10319045</v>
      </c>
    </row>
    <row r="5331" spans="2:4">
      <c r="B5331" s="75">
        <v>45446</v>
      </c>
      <c r="C5331" s="477">
        <v>1304.448486</v>
      </c>
      <c r="D5331" s="76">
        <v>5384064</v>
      </c>
    </row>
    <row r="5332" spans="2:4">
      <c r="B5332" s="75">
        <v>45447</v>
      </c>
      <c r="C5332" s="477">
        <v>1293.63147</v>
      </c>
      <c r="D5332" s="76">
        <v>5447244</v>
      </c>
    </row>
    <row r="5333" spans="2:4">
      <c r="B5333" s="75">
        <v>45448</v>
      </c>
      <c r="C5333" s="477">
        <v>1333.4758300000001</v>
      </c>
      <c r="D5333" s="76">
        <v>3005139</v>
      </c>
    </row>
    <row r="5334" spans="2:4">
      <c r="B5334" s="75">
        <v>45449</v>
      </c>
      <c r="C5334" s="477">
        <v>1386.866577</v>
      </c>
      <c r="D5334" s="76">
        <v>5936709</v>
      </c>
    </row>
    <row r="5335" spans="2:4">
      <c r="B5335" s="75">
        <v>45450</v>
      </c>
      <c r="C5335" s="477">
        <v>1420.6079099999999</v>
      </c>
      <c r="D5335" s="76">
        <v>5884025</v>
      </c>
    </row>
    <row r="5336" spans="2:4">
      <c r="B5336" s="75">
        <v>45453</v>
      </c>
      <c r="C5336" s="477">
        <v>1407.9548339999999</v>
      </c>
      <c r="D5336" s="76">
        <v>3293739</v>
      </c>
    </row>
    <row r="5337" spans="2:4">
      <c r="B5337" s="75">
        <v>45454</v>
      </c>
      <c r="C5337" s="477">
        <v>1417.928467</v>
      </c>
      <c r="D5337" s="76">
        <v>2269082</v>
      </c>
    </row>
    <row r="5338" spans="2:4">
      <c r="B5338" s="75">
        <v>45455</v>
      </c>
      <c r="C5338" s="477">
        <v>1427.8027340000001</v>
      </c>
      <c r="D5338" s="76">
        <v>5990861</v>
      </c>
    </row>
    <row r="5339" spans="2:4">
      <c r="B5339" s="75">
        <v>45456</v>
      </c>
      <c r="C5339" s="477">
        <v>1433.161621</v>
      </c>
      <c r="D5339" s="76">
        <v>4232861</v>
      </c>
    </row>
    <row r="5340" spans="2:4">
      <c r="B5340" s="75">
        <v>45457</v>
      </c>
      <c r="C5340" s="477">
        <v>1420.1613769999999</v>
      </c>
      <c r="D5340" s="76">
        <v>3065114</v>
      </c>
    </row>
    <row r="5341" spans="2:4">
      <c r="B5341" s="75">
        <v>45461</v>
      </c>
      <c r="C5341" s="477">
        <v>1426.264404</v>
      </c>
      <c r="D5341" s="76">
        <v>2223029</v>
      </c>
    </row>
    <row r="5342" spans="2:4">
      <c r="B5342" s="75">
        <v>45462</v>
      </c>
      <c r="C5342" s="477">
        <v>1434.8486330000001</v>
      </c>
      <c r="D5342" s="76">
        <v>3117522</v>
      </c>
    </row>
    <row r="5343" spans="2:4">
      <c r="B5343" s="75">
        <v>45463</v>
      </c>
      <c r="C5343" s="477">
        <v>1432.466919</v>
      </c>
      <c r="D5343" s="76">
        <v>3163919</v>
      </c>
    </row>
    <row r="5344" spans="2:4">
      <c r="B5344" s="75">
        <v>45464</v>
      </c>
      <c r="C5344" s="477">
        <v>1436.833496</v>
      </c>
      <c r="D5344" s="76">
        <v>6489262</v>
      </c>
    </row>
    <row r="5345" spans="2:4">
      <c r="B5345" s="75">
        <v>45467</v>
      </c>
      <c r="C5345" s="477">
        <v>1429.8867190000001</v>
      </c>
      <c r="D5345" s="76">
        <v>1988692</v>
      </c>
    </row>
    <row r="5346" spans="2:4">
      <c r="B5346" s="75">
        <v>45468</v>
      </c>
      <c r="C5346" s="477">
        <v>1436.9326169999999</v>
      </c>
      <c r="D5346" s="76">
        <v>2079037</v>
      </c>
    </row>
    <row r="5347" spans="2:4">
      <c r="B5347" s="75">
        <v>45469</v>
      </c>
      <c r="C5347" s="477">
        <v>1432.714966</v>
      </c>
      <c r="D5347" s="76">
        <v>1917424</v>
      </c>
    </row>
    <row r="5348" spans="2:4">
      <c r="B5348" s="75">
        <v>45470</v>
      </c>
      <c r="C5348" s="477">
        <v>1443.8298339999999</v>
      </c>
      <c r="D5348" s="76">
        <v>6613193</v>
      </c>
    </row>
    <row r="5349" spans="2:4">
      <c r="B5349" s="75">
        <v>45471</v>
      </c>
      <c r="C5349" s="477">
        <v>1448.494019</v>
      </c>
      <c r="D5349" s="76">
        <v>4943575</v>
      </c>
    </row>
    <row r="5350" spans="2:4">
      <c r="B5350" s="75">
        <v>45474</v>
      </c>
      <c r="C5350" s="477">
        <v>1457.673706</v>
      </c>
      <c r="D5350" s="76">
        <v>3723295</v>
      </c>
    </row>
    <row r="5351" spans="2:4">
      <c r="B5351" s="75">
        <v>45475</v>
      </c>
      <c r="C5351" s="477">
        <v>1469.532837</v>
      </c>
      <c r="D5351" s="76">
        <v>3811366</v>
      </c>
    </row>
    <row r="5352" spans="2:4">
      <c r="B5352" s="75">
        <v>45476</v>
      </c>
      <c r="C5352" s="477">
        <v>1469.7312010000001</v>
      </c>
      <c r="D5352" s="76">
        <v>2070876</v>
      </c>
    </row>
    <row r="5353" spans="2:4">
      <c r="B5353" s="75">
        <v>45477</v>
      </c>
      <c r="C5353" s="477">
        <v>1510.7666019999999</v>
      </c>
      <c r="D5353" s="76">
        <v>6822557</v>
      </c>
    </row>
    <row r="5354" spans="2:4">
      <c r="B5354" s="75">
        <v>45478</v>
      </c>
      <c r="C5354" s="477">
        <v>1507.839111</v>
      </c>
      <c r="D5354" s="76">
        <v>3061687</v>
      </c>
    </row>
    <row r="5355" spans="2:4">
      <c r="B5355" s="75">
        <v>45481</v>
      </c>
      <c r="C5355" s="477">
        <v>1521.732544</v>
      </c>
      <c r="D5355" s="76">
        <v>2939620</v>
      </c>
    </row>
    <row r="5356" spans="2:4">
      <c r="B5356" s="75">
        <v>45482</v>
      </c>
      <c r="C5356" s="477">
        <v>1519.4499510000001</v>
      </c>
      <c r="D5356" s="76">
        <v>2658608</v>
      </c>
    </row>
    <row r="5357" spans="2:4">
      <c r="B5357" s="75">
        <v>45483</v>
      </c>
      <c r="C5357" s="477">
        <v>1498.4609379999999</v>
      </c>
      <c r="D5357" s="76">
        <v>3507096</v>
      </c>
    </row>
    <row r="5358" spans="2:4">
      <c r="B5358" s="75">
        <v>45484</v>
      </c>
      <c r="C5358" s="477">
        <v>1500.3961179999999</v>
      </c>
      <c r="D5358" s="76">
        <v>3304053</v>
      </c>
    </row>
    <row r="5359" spans="2:4">
      <c r="B5359" s="75">
        <v>45485</v>
      </c>
      <c r="C5359" s="477">
        <v>1548.3286129999999</v>
      </c>
      <c r="D5359" s="76">
        <v>6430647</v>
      </c>
    </row>
    <row r="5360" spans="2:4">
      <c r="B5360" s="75">
        <v>45488</v>
      </c>
      <c r="C5360" s="477">
        <v>1557.6571039999999</v>
      </c>
      <c r="D5360" s="76">
        <v>10337489</v>
      </c>
    </row>
    <row r="5361" spans="2:4">
      <c r="B5361" s="75">
        <v>45489</v>
      </c>
      <c r="C5361" s="477">
        <v>1557.607544</v>
      </c>
      <c r="D5361" s="76">
        <v>3540650</v>
      </c>
    </row>
    <row r="5362" spans="2:4">
      <c r="B5362" s="75">
        <v>45491</v>
      </c>
      <c r="C5362" s="477">
        <v>1582.417236</v>
      </c>
      <c r="D5362" s="76">
        <v>4399468</v>
      </c>
    </row>
    <row r="5363" spans="2:4">
      <c r="B5363" s="75">
        <v>45492</v>
      </c>
      <c r="C5363" s="477">
        <v>1582.417236</v>
      </c>
      <c r="D5363" s="76">
        <v>5633838</v>
      </c>
    </row>
    <row r="5364" spans="2:4">
      <c r="B5364" s="75">
        <v>45495</v>
      </c>
      <c r="C5364" s="477">
        <v>1565.099976</v>
      </c>
      <c r="D5364" s="76">
        <v>2704495</v>
      </c>
    </row>
    <row r="5365" spans="2:4">
      <c r="B5365" s="75">
        <v>45496</v>
      </c>
      <c r="C5365" s="477">
        <v>1598.349976</v>
      </c>
      <c r="D5365" s="76">
        <v>2907674</v>
      </c>
    </row>
    <row r="5366" spans="2:4">
      <c r="B5366" s="75">
        <v>45497</v>
      </c>
      <c r="C5366" s="477">
        <v>1583.6999510000001</v>
      </c>
      <c r="D5366" s="76">
        <v>2484191</v>
      </c>
    </row>
  </sheetData>
  <autoFilter ref="B2:D5366" xr:uid="{55C6C033-61EE-45B4-8BB2-7A0771002833}"/>
  <hyperlinks>
    <hyperlink ref="F39" r:id="rId1" display="https://www.equitymaster.com/india-markets/fiis/?utm_source=shareholding-patterns" xr:uid="{A613D8BC-A582-48A3-BE58-973160A674E1}"/>
    <hyperlink ref="F45" r:id="rId2" display="https://www.equitymaster.com/stockquotes/adr.asp?utm_source=shareholding-patterns" xr:uid="{6FAD8FBF-5A00-4B0B-9641-D195172FFB5A}"/>
    <hyperlink ref="F60" r:id="rId3" display="https://www.equitymaster.com/india-markets/fiis/?utm_source=shareholding-patterns" xr:uid="{9F4D830C-6912-4CF7-8E23-401C9F9E7101}"/>
  </hyperlinks>
  <pageMargins left="0.7" right="0.7" top="0.75" bottom="0.75" header="0.3" footer="0.3"/>
  <pageSetup orientation="portrait" r:id="rId4"/>
  <drawing r:id="rId5"/>
  <tableParts count="1">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vt:i4>
      </vt:variant>
    </vt:vector>
  </HeadingPairs>
  <TitlesOfParts>
    <vt:vector size="32" baseType="lpstr">
      <vt:lpstr>Financials&gt;</vt:lpstr>
      <vt:lpstr>HistoricalFS</vt:lpstr>
      <vt:lpstr>Historical Forcasting</vt:lpstr>
      <vt:lpstr>Forecasting</vt:lpstr>
      <vt:lpstr>Ratio Analysis</vt:lpstr>
      <vt:lpstr>Common Size Statement </vt:lpstr>
      <vt:lpstr>WACC</vt:lpstr>
      <vt:lpstr>Intrinsic Growth</vt:lpstr>
      <vt:lpstr>DCF</vt:lpstr>
      <vt:lpstr>Relative Valuation</vt:lpstr>
      <vt:lpstr>Schedule</vt:lpstr>
      <vt:lpstr>One PG AY</vt:lpstr>
      <vt:lpstr>VAR Historical App.</vt:lpstr>
      <vt:lpstr>VAR Monte Carlo Sim. App.</vt:lpstr>
      <vt:lpstr>Footballfield Analysis</vt:lpstr>
      <vt:lpstr>Altman Z score analysis</vt:lpstr>
      <vt:lpstr>Dupout Analysis</vt:lpstr>
      <vt:lpstr>Data Room&gt;</vt:lpstr>
      <vt:lpstr>Data Sheet</vt:lpstr>
      <vt:lpstr>Cash Flow</vt:lpstr>
      <vt:lpstr>Customization</vt:lpstr>
      <vt:lpstr>Beta Regression 1</vt:lpstr>
      <vt:lpstr>Beta Regression 2</vt:lpstr>
      <vt:lpstr>Beta Regression (3-M)</vt:lpstr>
      <vt:lpstr>Beta Regression  4</vt:lpstr>
      <vt:lpstr>Beta Regression  5</vt:lpstr>
      <vt:lpstr>RM</vt:lpstr>
      <vt:lpstr>Raw FS</vt:lpstr>
      <vt:lpstr>Comps Vel</vt:lpstr>
      <vt:lpstr>Share Price</vt:lpstr>
      <vt:lpstr>'Historical Forcasting'!Print_Titles</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Kumar V</dc:creator>
  <cp:lastModifiedBy>Abhishek Kumar V</cp:lastModifiedBy>
  <cp:lastPrinted>2024-07-26T15:02:00Z</cp:lastPrinted>
  <dcterms:created xsi:type="dcterms:W3CDTF">2012-08-17T09:55:37Z</dcterms:created>
  <dcterms:modified xsi:type="dcterms:W3CDTF">2024-09-20T08:49:30Z</dcterms:modified>
</cp:coreProperties>
</file>